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SERVERMES\home\Drive\LAVORO_ERMES\195\959_PARESA\"/>
    </mc:Choice>
  </mc:AlternateContent>
  <xr:revisionPtr revIDLastSave="0" documentId="13_ncr:1_{8CF1F389-4819-413B-BB1B-CD7ED78DED90}" xr6:coauthVersionLast="47" xr6:coauthVersionMax="47" xr10:uidLastSave="{00000000-0000-0000-0000-000000000000}"/>
  <bookViews>
    <workbookView xWindow="390" yWindow="390" windowWidth="28410" windowHeight="13995" tabRatio="969" firstSheet="14" xr2:uid="{00000000-000D-0000-FFFF-FFFF00000000}"/>
  </bookViews>
  <sheets>
    <sheet name="Riepilogo" sheetId="325" r:id="rId1"/>
    <sheet name="Tab-Mis (3)" sheetId="323" r:id="rId2"/>
    <sheet name="Tab-Mis" sheetId="112" r:id="rId3"/>
    <sheet name="Scheda 1" sheetId="236" r:id="rId4"/>
    <sheet name="Scheda 2" sheetId="237" r:id="rId5"/>
    <sheet name="Scheda 3" sheetId="238" r:id="rId6"/>
    <sheet name="Scheda 4" sheetId="239" r:id="rId7"/>
    <sheet name="Scheda 5" sheetId="252" r:id="rId8"/>
    <sheet name="Scheda 6" sheetId="316" r:id="rId9"/>
    <sheet name="Scheda 7" sheetId="244" r:id="rId10"/>
    <sheet name="Scheda 8" sheetId="245" r:id="rId11"/>
    <sheet name="Scheda 9" sheetId="243" r:id="rId12"/>
    <sheet name="Scheda 10" sheetId="272" r:id="rId13"/>
    <sheet name="Scheda 11" sheetId="273" r:id="rId14"/>
    <sheet name="Scheda 12" sheetId="246" r:id="rId15"/>
    <sheet name="Scheda 13" sheetId="247" r:id="rId16"/>
    <sheet name="Scheda 14" sheetId="248" r:id="rId17"/>
    <sheet name="Scheda 15" sheetId="249" r:id="rId18"/>
    <sheet name="Scheda 16" sheetId="253" r:id="rId19"/>
    <sheet name="Scheda 17" sheetId="317" r:id="rId20"/>
    <sheet name="Scheda 18" sheetId="251" r:id="rId21"/>
    <sheet name="Scheda 19" sheetId="319" r:id="rId22"/>
    <sheet name="Scheda 20" sheetId="318" r:id="rId23"/>
    <sheet name="Scheda 21" sheetId="320" r:id="rId24"/>
    <sheet name="Scheda 22" sheetId="306" r:id="rId25"/>
    <sheet name="Scheda 23" sheetId="293" r:id="rId26"/>
    <sheet name="Scheda 24" sheetId="294" r:id="rId27"/>
    <sheet name="9612_week  (2)" sheetId="229" r:id="rId28"/>
    <sheet name="9612_week  (3)" sheetId="234" r:id="rId29"/>
    <sheet name="DPI art.191" sheetId="210" r:id="rId30"/>
    <sheet name="Foglio1" sheetId="223" r:id="rId31"/>
  </sheets>
  <externalReferences>
    <externalReference r:id="rId32"/>
    <externalReference r:id="rId33"/>
  </externalReferences>
  <definedNames>
    <definedName name="_xlnm._FilterDatabase" localSheetId="2" hidden="1">'Tab-Mis'!#REF!</definedName>
    <definedName name="_xlnm._FilterDatabase" localSheetId="1" hidden="1">'Tab-Mis (3)'!#REF!</definedName>
    <definedName name="_ftn1" localSheetId="2">'Tab-Mis'!#REF!</definedName>
    <definedName name="_ftn1" localSheetId="1">'Tab-Mis (3)'!#REF!</definedName>
    <definedName name="_ftn2" localSheetId="2">'Tab-Mis'!#REF!</definedName>
    <definedName name="_ftn2" localSheetId="1">'Tab-Mis (3)'!#REF!</definedName>
    <definedName name="_ftn3" localSheetId="2">'Tab-Mis'!#REF!</definedName>
    <definedName name="_ftn3" localSheetId="1">'Tab-Mis (3)'!#REF!</definedName>
    <definedName name="_ftn4" localSheetId="2">'Tab-Mis'!#REF!</definedName>
    <definedName name="_ftn4" localSheetId="1">'Tab-Mis (3)'!#REF!</definedName>
    <definedName name="_ftn5" localSheetId="2">'Tab-Mis'!#REF!</definedName>
    <definedName name="_ftn5" localSheetId="1">'Tab-Mis (3)'!#REF!</definedName>
    <definedName name="_ftnref1" localSheetId="2">'Tab-Mis'!#REF!</definedName>
    <definedName name="_ftnref1" localSheetId="1">'Tab-Mis (3)'!#REF!</definedName>
    <definedName name="_ftnref2" localSheetId="2">'Tab-Mis'!#REF!</definedName>
    <definedName name="_ftnref2" localSheetId="1">'Tab-Mis (3)'!#REF!</definedName>
    <definedName name="_ftnref3" localSheetId="2">'Tab-Mis'!#REF!</definedName>
    <definedName name="_ftnref3" localSheetId="1">'Tab-Mis (3)'!#REF!</definedName>
    <definedName name="_ftnref4" localSheetId="2">'Tab-Mis'!#REF!</definedName>
    <definedName name="_ftnref4" localSheetId="1">'Tab-Mis (3)'!#REF!</definedName>
    <definedName name="_ftnref5" localSheetId="2">'Tab-Mis'!#REF!</definedName>
    <definedName name="_ftnref5" localSheetId="1">'Tab-Mis (3)'!#REF!</definedName>
    <definedName name="_xlnm.Print_Area" localSheetId="27">'9612_week  (2)'!$E$8:$CD$113</definedName>
    <definedName name="_xlnm.Print_Area" localSheetId="28">'9612_week  (3)'!$E$8:$CD$113</definedName>
    <definedName name="_xlnm.Print_Area" localSheetId="0">Riepilogo!$A$4:$O$57</definedName>
    <definedName name="_xlnm.Print_Area" localSheetId="3">'Scheda 1'!$C$1:$Q$68</definedName>
    <definedName name="_xlnm.Print_Area" localSheetId="12">'Scheda 10'!$C$1:$Q$68</definedName>
    <definedName name="_xlnm.Print_Area" localSheetId="13">'Scheda 11'!$C$1:$Q$68</definedName>
    <definedName name="_xlnm.Print_Area" localSheetId="14">'Scheda 12'!$C$1:$Q$68</definedName>
    <definedName name="_xlnm.Print_Area" localSheetId="15">'Scheda 13'!$C$1:$Q$68</definedName>
    <definedName name="_xlnm.Print_Area" localSheetId="16">'Scheda 14'!$C$1:$Q$68</definedName>
    <definedName name="_xlnm.Print_Area" localSheetId="17">'Scheda 15'!$C$1:$Q$68</definedName>
    <definedName name="_xlnm.Print_Area" localSheetId="18">'Scheda 16'!$C$1:$Q$68</definedName>
    <definedName name="_xlnm.Print_Area" localSheetId="19">'Scheda 17'!$C$1:$Q$68</definedName>
    <definedName name="_xlnm.Print_Area" localSheetId="20">'Scheda 18'!$C$1:$Q$68</definedName>
    <definedName name="_xlnm.Print_Area" localSheetId="21">'Scheda 19'!$C$1:$Q$76</definedName>
    <definedName name="_xlnm.Print_Area" localSheetId="4">'Scheda 2'!$C$1:$Q$68</definedName>
    <definedName name="_xlnm.Print_Area" localSheetId="22">'Scheda 20'!$C$1:$Q$68</definedName>
    <definedName name="_xlnm.Print_Area" localSheetId="23">'Scheda 21'!$C$1:$Q$68</definedName>
    <definedName name="_xlnm.Print_Area" localSheetId="24">'Scheda 22'!$C$1:$Q$68</definedName>
    <definedName name="_xlnm.Print_Area" localSheetId="25">'Scheda 23'!$C$1:$Q$68</definedName>
    <definedName name="_xlnm.Print_Area" localSheetId="26">'Scheda 24'!$C$1:$Q$68</definedName>
    <definedName name="_xlnm.Print_Area" localSheetId="5">'Scheda 3'!$C$1:$Q$68</definedName>
    <definedName name="_xlnm.Print_Area" localSheetId="6">'Scheda 4'!$C$1:$Q$68</definedName>
    <definedName name="_xlnm.Print_Area" localSheetId="7">'Scheda 5'!$C$1:$Q$68</definedName>
    <definedName name="_xlnm.Print_Area" localSheetId="8">'Scheda 6'!$C$1:$Q$68</definedName>
    <definedName name="_xlnm.Print_Area" localSheetId="9">'Scheda 7'!$C$1:$Q$68</definedName>
    <definedName name="_xlnm.Print_Area" localSheetId="10">'Scheda 8'!$C$1:$Q$68</definedName>
    <definedName name="_xlnm.Print_Area" localSheetId="11">'Scheda 9'!$C$1:$Q$68</definedName>
    <definedName name="_xlnm.Print_Area" localSheetId="2">'Tab-Mis'!$A$1:$BO$97</definedName>
    <definedName name="_xlnm.Print_Area" localSheetId="1">'Tab-Mis (3)'!$A$1:$BF$97</definedName>
    <definedName name="Elenco_Misure" localSheetId="0">#REF!</definedName>
    <definedName name="Elenco_Misure" localSheetId="1">'Tab-Mis (3)'!$B$5:$B$184</definedName>
    <definedName name="Elenco_Misure">'Tab-Mis'!$B$5:$B$184</definedName>
    <definedName name="Misure_Campionate" localSheetId="0">#REF!</definedName>
    <definedName name="Misure_Campionate" localSheetId="1">'Tab-Mis (3)'!$B$5:$P$184</definedName>
    <definedName name="Misure_Campionate">'Tab-Mis'!$B$5:$P$184</definedName>
    <definedName name="MisureRumore" localSheetId="1">'Tab-Mis (3)'!#REF!</definedName>
    <definedName name="MisureRumore">'Tab-Mis'!#REF!</definedName>
    <definedName name="NumeroRumore" localSheetId="1">'Tab-Mis (3)'!#REF!</definedName>
    <definedName name="NumeroRumore">'Tab-Mis'!#REF!</definedName>
    <definedName name="TdiR" localSheetId="1">'Tab-Mis (3)'!$L$20:$L$24</definedName>
    <definedName name="TdiR">'Tab-Mis'!$L$20:$L$24</definedName>
    <definedName name="_xlnm.Print_Titles" localSheetId="2">'Tab-Mis'!$1:$4</definedName>
    <definedName name="_xlnm.Print_Titles" localSheetId="1">'Tab-Mis (3)'!$1:$4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2" i="294" l="1"/>
  <c r="G62" i="294"/>
  <c r="F62" i="294"/>
  <c r="H62" i="293"/>
  <c r="G62" i="293"/>
  <c r="F62" i="293"/>
  <c r="H62" i="306"/>
  <c r="G62" i="306"/>
  <c r="F62" i="306"/>
  <c r="H62" i="320"/>
  <c r="G62" i="320"/>
  <c r="F62" i="320"/>
  <c r="H62" i="318"/>
  <c r="G62" i="318"/>
  <c r="F62" i="318"/>
  <c r="H62" i="319"/>
  <c r="G62" i="319"/>
  <c r="F62" i="319"/>
  <c r="H62" i="251"/>
  <c r="G62" i="251"/>
  <c r="F62" i="251"/>
  <c r="H62" i="317"/>
  <c r="G62" i="317"/>
  <c r="F62" i="317"/>
  <c r="H62" i="253"/>
  <c r="G62" i="253"/>
  <c r="F62" i="253"/>
  <c r="H62" i="249"/>
  <c r="G62" i="249"/>
  <c r="F62" i="249"/>
  <c r="H62" i="248"/>
  <c r="G62" i="248"/>
  <c r="F62" i="248"/>
  <c r="H62" i="247"/>
  <c r="G62" i="247"/>
  <c r="F62" i="247"/>
  <c r="H62" i="246"/>
  <c r="G62" i="246"/>
  <c r="F62" i="246"/>
  <c r="H62" i="273"/>
  <c r="G62" i="273"/>
  <c r="F62" i="273"/>
  <c r="H62" i="272"/>
  <c r="G62" i="272"/>
  <c r="F62" i="272"/>
  <c r="H62" i="243"/>
  <c r="G62" i="243"/>
  <c r="F62" i="243"/>
  <c r="H62" i="245"/>
  <c r="G62" i="245"/>
  <c r="F62" i="245"/>
  <c r="H62" i="244"/>
  <c r="G62" i="244"/>
  <c r="F62" i="244"/>
  <c r="H62" i="316"/>
  <c r="G62" i="316"/>
  <c r="F62" i="316"/>
  <c r="H62" i="252"/>
  <c r="G62" i="252"/>
  <c r="F62" i="252"/>
  <c r="H62" i="239"/>
  <c r="G62" i="239"/>
  <c r="F62" i="239"/>
  <c r="H62" i="238"/>
  <c r="G62" i="238"/>
  <c r="F62" i="238"/>
  <c r="H62" i="237"/>
  <c r="G62" i="237"/>
  <c r="F62" i="237"/>
  <c r="D4" i="325"/>
  <c r="A29" i="325"/>
  <c r="G28" i="325"/>
  <c r="F28" i="325"/>
  <c r="E28" i="325"/>
  <c r="D28" i="325"/>
  <c r="C28" i="325"/>
  <c r="A28" i="325"/>
  <c r="G27" i="325"/>
  <c r="I27" i="325" s="1"/>
  <c r="F27" i="325"/>
  <c r="H27" i="325" s="1"/>
  <c r="E27" i="325"/>
  <c r="D27" i="325"/>
  <c r="C27" i="325"/>
  <c r="A27" i="325"/>
  <c r="G26" i="325"/>
  <c r="I26" i="325" s="1"/>
  <c r="F26" i="325"/>
  <c r="H26" i="325" s="1"/>
  <c r="E26" i="325"/>
  <c r="D26" i="325"/>
  <c r="C26" i="325"/>
  <c r="A26" i="325"/>
  <c r="G25" i="325"/>
  <c r="I25" i="325" s="1"/>
  <c r="F25" i="325"/>
  <c r="E25" i="325"/>
  <c r="D25" i="325"/>
  <c r="C25" i="325"/>
  <c r="A25" i="325"/>
  <c r="G24" i="325"/>
  <c r="I24" i="325" s="1"/>
  <c r="F24" i="325"/>
  <c r="H24" i="325" s="1"/>
  <c r="E24" i="325"/>
  <c r="D24" i="325"/>
  <c r="C24" i="325"/>
  <c r="A24" i="325"/>
  <c r="G23" i="325"/>
  <c r="I23" i="325" s="1"/>
  <c r="F23" i="325"/>
  <c r="H23" i="325" s="1"/>
  <c r="E23" i="325"/>
  <c r="D23" i="325"/>
  <c r="C23" i="325"/>
  <c r="A23" i="325"/>
  <c r="G22" i="325"/>
  <c r="I22" i="325" s="1"/>
  <c r="F22" i="325"/>
  <c r="H22" i="325" s="1"/>
  <c r="E22" i="325"/>
  <c r="D22" i="325"/>
  <c r="C22" i="325"/>
  <c r="A22" i="325"/>
  <c r="G21" i="325"/>
  <c r="I21" i="325" s="1"/>
  <c r="F21" i="325"/>
  <c r="H21" i="325" s="1"/>
  <c r="E21" i="325"/>
  <c r="D21" i="325"/>
  <c r="C21" i="325"/>
  <c r="A21" i="325"/>
  <c r="G20" i="325"/>
  <c r="I20" i="325" s="1"/>
  <c r="F20" i="325"/>
  <c r="H20" i="325" s="1"/>
  <c r="E20" i="325"/>
  <c r="D20" i="325"/>
  <c r="C20" i="325"/>
  <c r="A20" i="325"/>
  <c r="G19" i="325"/>
  <c r="I19" i="325" s="1"/>
  <c r="F19" i="325"/>
  <c r="H19" i="325" s="1"/>
  <c r="E19" i="325"/>
  <c r="D19" i="325"/>
  <c r="C19" i="325"/>
  <c r="A19" i="325"/>
  <c r="G18" i="325"/>
  <c r="I18" i="325" s="1"/>
  <c r="F18" i="325"/>
  <c r="E18" i="325"/>
  <c r="D18" i="325"/>
  <c r="C18" i="325"/>
  <c r="A18" i="325"/>
  <c r="G17" i="325"/>
  <c r="I17" i="325" s="1"/>
  <c r="F17" i="325"/>
  <c r="E17" i="325"/>
  <c r="D17" i="325"/>
  <c r="C17" i="325"/>
  <c r="A17" i="325"/>
  <c r="G16" i="325"/>
  <c r="I16" i="325" s="1"/>
  <c r="F16" i="325"/>
  <c r="H16" i="325" s="1"/>
  <c r="E16" i="325"/>
  <c r="D16" i="325"/>
  <c r="C16" i="325"/>
  <c r="A16" i="325"/>
  <c r="G15" i="325"/>
  <c r="I15" i="325" s="1"/>
  <c r="F15" i="325"/>
  <c r="H15" i="325" s="1"/>
  <c r="E15" i="325"/>
  <c r="D15" i="325"/>
  <c r="C15" i="325"/>
  <c r="A15" i="325"/>
  <c r="G14" i="325"/>
  <c r="I14" i="325" s="1"/>
  <c r="F14" i="325"/>
  <c r="E14" i="325"/>
  <c r="D14" i="325"/>
  <c r="C14" i="325"/>
  <c r="A14" i="325"/>
  <c r="G13" i="325"/>
  <c r="I13" i="325" s="1"/>
  <c r="F13" i="325"/>
  <c r="H13" i="325" s="1"/>
  <c r="E13" i="325"/>
  <c r="D13" i="325"/>
  <c r="C13" i="325"/>
  <c r="A13" i="325"/>
  <c r="G12" i="325"/>
  <c r="I12" i="325" s="1"/>
  <c r="F12" i="325"/>
  <c r="H12" i="325" s="1"/>
  <c r="E12" i="325"/>
  <c r="D12" i="325"/>
  <c r="C12" i="325"/>
  <c r="A12" i="325"/>
  <c r="G11" i="325"/>
  <c r="I11" i="325" s="1"/>
  <c r="F11" i="325"/>
  <c r="H11" i="325" s="1"/>
  <c r="E11" i="325"/>
  <c r="D11" i="325"/>
  <c r="C11" i="325"/>
  <c r="A11" i="325"/>
  <c r="G10" i="325"/>
  <c r="I10" i="325" s="1"/>
  <c r="F10" i="325"/>
  <c r="E10" i="325"/>
  <c r="D10" i="325"/>
  <c r="C10" i="325"/>
  <c r="A10" i="325"/>
  <c r="G9" i="325"/>
  <c r="I9" i="325" s="1"/>
  <c r="F9" i="325"/>
  <c r="E9" i="325"/>
  <c r="D9" i="325"/>
  <c r="C9" i="325"/>
  <c r="A9" i="325"/>
  <c r="G8" i="325"/>
  <c r="I8" i="325" s="1"/>
  <c r="F8" i="325"/>
  <c r="E8" i="325"/>
  <c r="D8" i="325"/>
  <c r="C8" i="325"/>
  <c r="A8" i="325"/>
  <c r="G7" i="325"/>
  <c r="I7" i="325" s="1"/>
  <c r="F7" i="325"/>
  <c r="E7" i="325"/>
  <c r="D7" i="325"/>
  <c r="C7" i="325"/>
  <c r="A7" i="325"/>
  <c r="G6" i="325"/>
  <c r="I6" i="325" s="1"/>
  <c r="F6" i="325"/>
  <c r="E6" i="325"/>
  <c r="D6" i="325"/>
  <c r="C6" i="325"/>
  <c r="A6" i="325"/>
  <c r="G5" i="325"/>
  <c r="I5" i="325" s="1"/>
  <c r="F5" i="325"/>
  <c r="H5" i="325" s="1"/>
  <c r="E5" i="325"/>
  <c r="D5" i="325"/>
  <c r="C5" i="325"/>
  <c r="A5" i="325"/>
  <c r="G54" i="325"/>
  <c r="I54" i="325" s="1"/>
  <c r="F54" i="325"/>
  <c r="H54" i="325" s="1"/>
  <c r="E54" i="325"/>
  <c r="D54" i="325"/>
  <c r="C54" i="325"/>
  <c r="A54" i="325"/>
  <c r="G53" i="325"/>
  <c r="I53" i="325" s="1"/>
  <c r="F53" i="325"/>
  <c r="H53" i="325" s="1"/>
  <c r="E53" i="325"/>
  <c r="D53" i="325"/>
  <c r="C53" i="325"/>
  <c r="A53" i="325"/>
  <c r="G52" i="325"/>
  <c r="I52" i="325" s="1"/>
  <c r="F52" i="325"/>
  <c r="H52" i="325" s="1"/>
  <c r="E52" i="325"/>
  <c r="D52" i="325"/>
  <c r="C52" i="325"/>
  <c r="A52" i="325"/>
  <c r="G51" i="325"/>
  <c r="I51" i="325" s="1"/>
  <c r="F51" i="325"/>
  <c r="H51" i="325" s="1"/>
  <c r="E51" i="325"/>
  <c r="D51" i="325"/>
  <c r="C51" i="325"/>
  <c r="A51" i="325"/>
  <c r="G50" i="325"/>
  <c r="I50" i="325" s="1"/>
  <c r="F50" i="325"/>
  <c r="H50" i="325" s="1"/>
  <c r="E50" i="325"/>
  <c r="D50" i="325"/>
  <c r="C50" i="325"/>
  <c r="A50" i="325"/>
  <c r="G49" i="325"/>
  <c r="I49" i="325" s="1"/>
  <c r="F49" i="325"/>
  <c r="H49" i="325" s="1"/>
  <c r="E49" i="325"/>
  <c r="D49" i="325"/>
  <c r="C49" i="325"/>
  <c r="A49" i="325"/>
  <c r="I48" i="325"/>
  <c r="H48" i="325"/>
  <c r="G48" i="325"/>
  <c r="F48" i="325"/>
  <c r="E48" i="325"/>
  <c r="D48" i="325"/>
  <c r="C48" i="325"/>
  <c r="A48" i="325"/>
  <c r="G47" i="325"/>
  <c r="I47" i="325" s="1"/>
  <c r="F47" i="325"/>
  <c r="H47" i="325" s="1"/>
  <c r="E47" i="325"/>
  <c r="D47" i="325"/>
  <c r="C47" i="325"/>
  <c r="A47" i="325"/>
  <c r="G46" i="325"/>
  <c r="I46" i="325" s="1"/>
  <c r="F46" i="325"/>
  <c r="H46" i="325" s="1"/>
  <c r="E46" i="325"/>
  <c r="D46" i="325"/>
  <c r="C46" i="325"/>
  <c r="A46" i="325"/>
  <c r="G45" i="325"/>
  <c r="I45" i="325" s="1"/>
  <c r="F45" i="325"/>
  <c r="H45" i="325" s="1"/>
  <c r="E45" i="325"/>
  <c r="D45" i="325"/>
  <c r="C45" i="325"/>
  <c r="A45" i="325"/>
  <c r="G44" i="325"/>
  <c r="I44" i="325" s="1"/>
  <c r="F44" i="325"/>
  <c r="H44" i="325" s="1"/>
  <c r="E44" i="325"/>
  <c r="D44" i="325"/>
  <c r="C44" i="325"/>
  <c r="A44" i="325"/>
  <c r="G43" i="325"/>
  <c r="I43" i="325" s="1"/>
  <c r="F43" i="325"/>
  <c r="H43" i="325" s="1"/>
  <c r="E43" i="325"/>
  <c r="D43" i="325"/>
  <c r="C43" i="325"/>
  <c r="A43" i="325"/>
  <c r="G42" i="325"/>
  <c r="I42" i="325" s="1"/>
  <c r="F42" i="325"/>
  <c r="H42" i="325" s="1"/>
  <c r="E42" i="325"/>
  <c r="D42" i="325"/>
  <c r="C42" i="325"/>
  <c r="A42" i="325"/>
  <c r="G41" i="325"/>
  <c r="I41" i="325" s="1"/>
  <c r="F41" i="325"/>
  <c r="H41" i="325" s="1"/>
  <c r="E41" i="325"/>
  <c r="D41" i="325"/>
  <c r="C41" i="325"/>
  <c r="A41" i="325"/>
  <c r="G40" i="325"/>
  <c r="I40" i="325" s="1"/>
  <c r="F40" i="325"/>
  <c r="H40" i="325" s="1"/>
  <c r="E40" i="325"/>
  <c r="D40" i="325"/>
  <c r="C40" i="325"/>
  <c r="A40" i="325"/>
  <c r="G39" i="325"/>
  <c r="I39" i="325" s="1"/>
  <c r="F39" i="325"/>
  <c r="H39" i="325" s="1"/>
  <c r="E39" i="325"/>
  <c r="D39" i="325"/>
  <c r="C39" i="325"/>
  <c r="A39" i="325"/>
  <c r="G38" i="325"/>
  <c r="I38" i="325" s="1"/>
  <c r="F38" i="325"/>
  <c r="H38" i="325" s="1"/>
  <c r="E38" i="325"/>
  <c r="D38" i="325"/>
  <c r="C38" i="325"/>
  <c r="A38" i="325"/>
  <c r="G37" i="325"/>
  <c r="I37" i="325" s="1"/>
  <c r="F37" i="325"/>
  <c r="H37" i="325" s="1"/>
  <c r="E37" i="325"/>
  <c r="D37" i="325"/>
  <c r="C37" i="325"/>
  <c r="A37" i="325"/>
  <c r="G36" i="325"/>
  <c r="I36" i="325" s="1"/>
  <c r="F36" i="325"/>
  <c r="H36" i="325" s="1"/>
  <c r="E36" i="325"/>
  <c r="D36" i="325"/>
  <c r="C36" i="325"/>
  <c r="A36" i="325"/>
  <c r="G35" i="325"/>
  <c r="I35" i="325" s="1"/>
  <c r="F35" i="325"/>
  <c r="H35" i="325" s="1"/>
  <c r="E35" i="325"/>
  <c r="D35" i="325"/>
  <c r="C35" i="325"/>
  <c r="A35" i="325"/>
  <c r="G34" i="325"/>
  <c r="I34" i="325" s="1"/>
  <c r="F34" i="325"/>
  <c r="H34" i="325" s="1"/>
  <c r="E34" i="325"/>
  <c r="D34" i="325"/>
  <c r="C34" i="325"/>
  <c r="A34" i="325"/>
  <c r="G33" i="325"/>
  <c r="I33" i="325" s="1"/>
  <c r="F33" i="325"/>
  <c r="H33" i="325" s="1"/>
  <c r="E33" i="325"/>
  <c r="D33" i="325"/>
  <c r="C33" i="325"/>
  <c r="A33" i="325"/>
  <c r="G32" i="325"/>
  <c r="I32" i="325" s="1"/>
  <c r="F32" i="325"/>
  <c r="H32" i="325" s="1"/>
  <c r="E32" i="325"/>
  <c r="D32" i="325"/>
  <c r="C32" i="325"/>
  <c r="A32" i="325"/>
  <c r="G31" i="325"/>
  <c r="I31" i="325" s="1"/>
  <c r="F31" i="325"/>
  <c r="H31" i="325" s="1"/>
  <c r="E31" i="325"/>
  <c r="D31" i="325"/>
  <c r="C31" i="325"/>
  <c r="A31" i="325"/>
  <c r="G30" i="325"/>
  <c r="F30" i="325"/>
  <c r="E30" i="325"/>
  <c r="D30" i="325"/>
  <c r="C30" i="325"/>
  <c r="A30" i="325"/>
  <c r="G29" i="325"/>
  <c r="I29" i="325" s="1"/>
  <c r="F29" i="325"/>
  <c r="H29" i="325" s="1"/>
  <c r="E29" i="325"/>
  <c r="D29" i="325"/>
  <c r="C29" i="325"/>
  <c r="K19" i="325"/>
  <c r="K15" i="325"/>
  <c r="K27" i="325"/>
  <c r="L25" i="325"/>
  <c r="L24" i="325"/>
  <c r="L10" i="325"/>
  <c r="L7" i="325"/>
  <c r="L6" i="325"/>
  <c r="K12" i="325"/>
  <c r="K11" i="325"/>
  <c r="K8" i="325"/>
  <c r="K5" i="325"/>
  <c r="L28" i="325"/>
  <c r="M12" i="249"/>
  <c r="S40" i="272"/>
  <c r="M18" i="239"/>
  <c r="M13" i="239"/>
  <c r="M14" i="236"/>
  <c r="BM7" i="112"/>
  <c r="BN7" i="112" s="1"/>
  <c r="BO7" i="112"/>
  <c r="BM8" i="112"/>
  <c r="BN8" i="112" s="1"/>
  <c r="BO8" i="112"/>
  <c r="BM9" i="112"/>
  <c r="BN9" i="112" s="1"/>
  <c r="BO9" i="112"/>
  <c r="BM10" i="112"/>
  <c r="BN10" i="112" s="1"/>
  <c r="BO10" i="112"/>
  <c r="BM11" i="112"/>
  <c r="BN11" i="112" s="1"/>
  <c r="BO11" i="112"/>
  <c r="BM12" i="112"/>
  <c r="BN12" i="112" s="1"/>
  <c r="BO12" i="112"/>
  <c r="BM13" i="112"/>
  <c r="BN13" i="112" s="1"/>
  <c r="BO13" i="112"/>
  <c r="BM14" i="112"/>
  <c r="BN14" i="112" s="1"/>
  <c r="BO14" i="112"/>
  <c r="BM15" i="112"/>
  <c r="BN15" i="112" s="1"/>
  <c r="BO15" i="112"/>
  <c r="BM16" i="112"/>
  <c r="BN16" i="112" s="1"/>
  <c r="BO16" i="112"/>
  <c r="BM17" i="112"/>
  <c r="BN17" i="112" s="1"/>
  <c r="BO17" i="112"/>
  <c r="BM18" i="112"/>
  <c r="BN18" i="112" s="1"/>
  <c r="BO18" i="112"/>
  <c r="BM19" i="112"/>
  <c r="BN19" i="112" s="1"/>
  <c r="BO19" i="112"/>
  <c r="BM20" i="112"/>
  <c r="BN20" i="112" s="1"/>
  <c r="BO20" i="112"/>
  <c r="BM21" i="112"/>
  <c r="BN21" i="112" s="1"/>
  <c r="BO21" i="112"/>
  <c r="BM22" i="112"/>
  <c r="BN22" i="112" s="1"/>
  <c r="BO22" i="112"/>
  <c r="BM23" i="112"/>
  <c r="BN23" i="112" s="1"/>
  <c r="BO23" i="112"/>
  <c r="BM24" i="112"/>
  <c r="BN24" i="112" s="1"/>
  <c r="BO24" i="112"/>
  <c r="BM25" i="112"/>
  <c r="BN25" i="112" s="1"/>
  <c r="BO25" i="112"/>
  <c r="BM26" i="112"/>
  <c r="BN26" i="112" s="1"/>
  <c r="BO26" i="112"/>
  <c r="BM27" i="112"/>
  <c r="BN27" i="112" s="1"/>
  <c r="BO27" i="112"/>
  <c r="BM28" i="112"/>
  <c r="BN28" i="112" s="1"/>
  <c r="BO28" i="112"/>
  <c r="BM29" i="112"/>
  <c r="BN29" i="112" s="1"/>
  <c r="BO29" i="112"/>
  <c r="BM30" i="112"/>
  <c r="BN30" i="112" s="1"/>
  <c r="BO30" i="112"/>
  <c r="BM31" i="112"/>
  <c r="BN31" i="112" s="1"/>
  <c r="BO31" i="112"/>
  <c r="BM32" i="112"/>
  <c r="BN32" i="112" s="1"/>
  <c r="BO32" i="112"/>
  <c r="BM33" i="112"/>
  <c r="BN33" i="112" s="1"/>
  <c r="BO33" i="112"/>
  <c r="BM34" i="112"/>
  <c r="BN34" i="112" s="1"/>
  <c r="BO34" i="112"/>
  <c r="BM35" i="112"/>
  <c r="BN35" i="112" s="1"/>
  <c r="BO35" i="112"/>
  <c r="BM36" i="112"/>
  <c r="BN36" i="112" s="1"/>
  <c r="BO36" i="112"/>
  <c r="BM37" i="112"/>
  <c r="BN37" i="112" s="1"/>
  <c r="BO37" i="112"/>
  <c r="BM38" i="112"/>
  <c r="BN38" i="112" s="1"/>
  <c r="BO38" i="112"/>
  <c r="BM39" i="112"/>
  <c r="BN39" i="112" s="1"/>
  <c r="BO39" i="112"/>
  <c r="BM40" i="112"/>
  <c r="BN40" i="112" s="1"/>
  <c r="BO40" i="112"/>
  <c r="BM41" i="112"/>
  <c r="BN41" i="112" s="1"/>
  <c r="BO41" i="112"/>
  <c r="BM42" i="112"/>
  <c r="BN42" i="112" s="1"/>
  <c r="BO42" i="112"/>
  <c r="BM43" i="112"/>
  <c r="BN43" i="112" s="1"/>
  <c r="BO43" i="112"/>
  <c r="BM44" i="112"/>
  <c r="BN44" i="112" s="1"/>
  <c r="BO44" i="112"/>
  <c r="BM45" i="112"/>
  <c r="BN45" i="112" s="1"/>
  <c r="BO45" i="112"/>
  <c r="BM46" i="112"/>
  <c r="BN46" i="112" s="1"/>
  <c r="BO46" i="112"/>
  <c r="BM47" i="112"/>
  <c r="BN47" i="112" s="1"/>
  <c r="BO47" i="112"/>
  <c r="BM48" i="112"/>
  <c r="BN48" i="112" s="1"/>
  <c r="BO48" i="112"/>
  <c r="BM49" i="112"/>
  <c r="BN49" i="112" s="1"/>
  <c r="BO49" i="112"/>
  <c r="BM50" i="112"/>
  <c r="BN50" i="112" s="1"/>
  <c r="BO50" i="112"/>
  <c r="BM51" i="112"/>
  <c r="BN51" i="112" s="1"/>
  <c r="BO51" i="112"/>
  <c r="BM52" i="112"/>
  <c r="BN52" i="112" s="1"/>
  <c r="BO52" i="112"/>
  <c r="BM53" i="112"/>
  <c r="BN53" i="112" s="1"/>
  <c r="BO53" i="112"/>
  <c r="BM54" i="112"/>
  <c r="BN54" i="112" s="1"/>
  <c r="BO54" i="112"/>
  <c r="BM55" i="112"/>
  <c r="BN55" i="112" s="1"/>
  <c r="BO55" i="112"/>
  <c r="BM56" i="112"/>
  <c r="BN56" i="112" s="1"/>
  <c r="BO56" i="112"/>
  <c r="BM57" i="112"/>
  <c r="BN57" i="112" s="1"/>
  <c r="BO57" i="112"/>
  <c r="BM58" i="112"/>
  <c r="BN58" i="112" s="1"/>
  <c r="BO58" i="112"/>
  <c r="BM59" i="112"/>
  <c r="BN59" i="112" s="1"/>
  <c r="BO59" i="112"/>
  <c r="BM60" i="112"/>
  <c r="BN60" i="112" s="1"/>
  <c r="BO60" i="112"/>
  <c r="BM61" i="112"/>
  <c r="BN61" i="112" s="1"/>
  <c r="BO61" i="112"/>
  <c r="BM62" i="112"/>
  <c r="BN62" i="112" s="1"/>
  <c r="BO62" i="112"/>
  <c r="BO63" i="112"/>
  <c r="BM64" i="112"/>
  <c r="BN64" i="112" s="1"/>
  <c r="BO64" i="112"/>
  <c r="BM65" i="112"/>
  <c r="BN65" i="112" s="1"/>
  <c r="BO65" i="112"/>
  <c r="BM66" i="112"/>
  <c r="BN66" i="112" s="1"/>
  <c r="BO66" i="112"/>
  <c r="BM67" i="112"/>
  <c r="BN67" i="112" s="1"/>
  <c r="BO67" i="112"/>
  <c r="BM68" i="112"/>
  <c r="BN68" i="112" s="1"/>
  <c r="BO68" i="112"/>
  <c r="BM69" i="112"/>
  <c r="BN69" i="112" s="1"/>
  <c r="BO69" i="112"/>
  <c r="BM70" i="112"/>
  <c r="BN70" i="112" s="1"/>
  <c r="BO70" i="112"/>
  <c r="BM71" i="112"/>
  <c r="BN71" i="112" s="1"/>
  <c r="BO71" i="112"/>
  <c r="BM72" i="112"/>
  <c r="BN72" i="112" s="1"/>
  <c r="BO72" i="112"/>
  <c r="BM73" i="112"/>
  <c r="BN73" i="112" s="1"/>
  <c r="BO73" i="112"/>
  <c r="BM74" i="112"/>
  <c r="BN74" i="112" s="1"/>
  <c r="BO74" i="112"/>
  <c r="BM75" i="112"/>
  <c r="BN75" i="112" s="1"/>
  <c r="BO75" i="112"/>
  <c r="BM76" i="112"/>
  <c r="BN76" i="112" s="1"/>
  <c r="BO76" i="112"/>
  <c r="BM77" i="112"/>
  <c r="BN77" i="112" s="1"/>
  <c r="BO77" i="112"/>
  <c r="BM78" i="112"/>
  <c r="BN78" i="112" s="1"/>
  <c r="BO78" i="112"/>
  <c r="BM79" i="112"/>
  <c r="BN79" i="112" s="1"/>
  <c r="BO79" i="112"/>
  <c r="BM80" i="112"/>
  <c r="BN80" i="112" s="1"/>
  <c r="BO80" i="112"/>
  <c r="BM81" i="112"/>
  <c r="BN81" i="112" s="1"/>
  <c r="BO81" i="112"/>
  <c r="BM82" i="112"/>
  <c r="BN82" i="112" s="1"/>
  <c r="BO82" i="112"/>
  <c r="BM83" i="112"/>
  <c r="BN83" i="112" s="1"/>
  <c r="BO83" i="112"/>
  <c r="BM84" i="112"/>
  <c r="BN84" i="112" s="1"/>
  <c r="BO84" i="112"/>
  <c r="BM85" i="112"/>
  <c r="BN85" i="112" s="1"/>
  <c r="BO85" i="112"/>
  <c r="BM86" i="112"/>
  <c r="BN86" i="112" s="1"/>
  <c r="BO86" i="112"/>
  <c r="BM87" i="112"/>
  <c r="BN87" i="112" s="1"/>
  <c r="BO87" i="112"/>
  <c r="BM88" i="112"/>
  <c r="BN88" i="112" s="1"/>
  <c r="BO88" i="112"/>
  <c r="BM89" i="112"/>
  <c r="BN89" i="112" s="1"/>
  <c r="BO89" i="112"/>
  <c r="BM90" i="112"/>
  <c r="BN90" i="112" s="1"/>
  <c r="BO90" i="112"/>
  <c r="BM91" i="112"/>
  <c r="BN91" i="112" s="1"/>
  <c r="BO91" i="112"/>
  <c r="BM92" i="112"/>
  <c r="BN92" i="112" s="1"/>
  <c r="BO92" i="112"/>
  <c r="BM93" i="112"/>
  <c r="BN93" i="112" s="1"/>
  <c r="BO93" i="112"/>
  <c r="BM94" i="112"/>
  <c r="BN94" i="112" s="1"/>
  <c r="BO94" i="112"/>
  <c r="BM95" i="112"/>
  <c r="BN95" i="112" s="1"/>
  <c r="BO95" i="112"/>
  <c r="BM96" i="112"/>
  <c r="BN96" i="112" s="1"/>
  <c r="BO96" i="112"/>
  <c r="BM97" i="112"/>
  <c r="BN97" i="112" s="1"/>
  <c r="BO97" i="112"/>
  <c r="BO6" i="112"/>
  <c r="BN6" i="112"/>
  <c r="BM6" i="112"/>
  <c r="BJ7" i="112"/>
  <c r="BK7" i="112"/>
  <c r="BL7" i="112"/>
  <c r="BJ8" i="112"/>
  <c r="BK8" i="112"/>
  <c r="BL8" i="112"/>
  <c r="BJ9" i="112"/>
  <c r="BK9" i="112"/>
  <c r="BL9" i="112"/>
  <c r="BJ10" i="112"/>
  <c r="BK10" i="112"/>
  <c r="BL10" i="112"/>
  <c r="BJ11" i="112"/>
  <c r="BK11" i="112" s="1"/>
  <c r="BL11" i="112"/>
  <c r="BJ12" i="112"/>
  <c r="BK12" i="112" s="1"/>
  <c r="BL12" i="112"/>
  <c r="BJ13" i="112"/>
  <c r="BK13" i="112" s="1"/>
  <c r="BL13" i="112"/>
  <c r="BJ14" i="112"/>
  <c r="BK14" i="112" s="1"/>
  <c r="BL14" i="112"/>
  <c r="BJ15" i="112"/>
  <c r="BK15" i="112" s="1"/>
  <c r="BL15" i="112"/>
  <c r="BJ16" i="112"/>
  <c r="BK16" i="112" s="1"/>
  <c r="BL16" i="112"/>
  <c r="BJ17" i="112"/>
  <c r="BK17" i="112" s="1"/>
  <c r="BL17" i="112"/>
  <c r="BJ18" i="112"/>
  <c r="BK18" i="112" s="1"/>
  <c r="BL18" i="112"/>
  <c r="BJ19" i="112"/>
  <c r="BK19" i="112" s="1"/>
  <c r="BL19" i="112"/>
  <c r="BJ20" i="112"/>
  <c r="BK20" i="112" s="1"/>
  <c r="BL20" i="112"/>
  <c r="BJ21" i="112"/>
  <c r="BK21" i="112" s="1"/>
  <c r="BL21" i="112"/>
  <c r="BJ22" i="112"/>
  <c r="BK22" i="112" s="1"/>
  <c r="BL22" i="112"/>
  <c r="BJ23" i="112"/>
  <c r="BK23" i="112" s="1"/>
  <c r="BL23" i="112"/>
  <c r="BJ24" i="112"/>
  <c r="BK24" i="112" s="1"/>
  <c r="BL24" i="112"/>
  <c r="BJ25" i="112"/>
  <c r="BK25" i="112" s="1"/>
  <c r="BL25" i="112"/>
  <c r="BJ26" i="112"/>
  <c r="BK26" i="112" s="1"/>
  <c r="BL26" i="112"/>
  <c r="BJ27" i="112"/>
  <c r="BK27" i="112" s="1"/>
  <c r="BL27" i="112"/>
  <c r="BJ28" i="112"/>
  <c r="BK28" i="112" s="1"/>
  <c r="BL28" i="112"/>
  <c r="BJ29" i="112"/>
  <c r="BK29" i="112" s="1"/>
  <c r="BL29" i="112"/>
  <c r="BJ30" i="112"/>
  <c r="BK30" i="112" s="1"/>
  <c r="BL30" i="112"/>
  <c r="BJ31" i="112"/>
  <c r="BK31" i="112" s="1"/>
  <c r="BL31" i="112"/>
  <c r="BJ32" i="112"/>
  <c r="BK32" i="112" s="1"/>
  <c r="BL32" i="112"/>
  <c r="BJ33" i="112"/>
  <c r="BK33" i="112" s="1"/>
  <c r="BL33" i="112"/>
  <c r="BJ34" i="112"/>
  <c r="BK34" i="112" s="1"/>
  <c r="BL34" i="112"/>
  <c r="BJ35" i="112"/>
  <c r="BK35" i="112" s="1"/>
  <c r="BL35" i="112"/>
  <c r="BJ36" i="112"/>
  <c r="BK36" i="112" s="1"/>
  <c r="BL36" i="112"/>
  <c r="BJ37" i="112"/>
  <c r="BK37" i="112" s="1"/>
  <c r="BL37" i="112"/>
  <c r="BJ38" i="112"/>
  <c r="BK38" i="112" s="1"/>
  <c r="BL38" i="112"/>
  <c r="BJ39" i="112"/>
  <c r="BK39" i="112" s="1"/>
  <c r="BL39" i="112"/>
  <c r="BJ40" i="112"/>
  <c r="BK40" i="112" s="1"/>
  <c r="BL40" i="112"/>
  <c r="BJ41" i="112"/>
  <c r="BK41" i="112" s="1"/>
  <c r="BL41" i="112"/>
  <c r="BJ42" i="112"/>
  <c r="BK42" i="112" s="1"/>
  <c r="BL42" i="112"/>
  <c r="BJ43" i="112"/>
  <c r="BK43" i="112" s="1"/>
  <c r="BL43" i="112"/>
  <c r="BJ44" i="112"/>
  <c r="BK44" i="112" s="1"/>
  <c r="BL44" i="112"/>
  <c r="BJ45" i="112"/>
  <c r="BK45" i="112" s="1"/>
  <c r="BL45" i="112"/>
  <c r="BJ46" i="112"/>
  <c r="BK46" i="112" s="1"/>
  <c r="BL46" i="112"/>
  <c r="BJ47" i="112"/>
  <c r="BK47" i="112" s="1"/>
  <c r="BL47" i="112"/>
  <c r="BJ48" i="112"/>
  <c r="BK48" i="112" s="1"/>
  <c r="BL48" i="112"/>
  <c r="BJ49" i="112"/>
  <c r="BK49" i="112" s="1"/>
  <c r="BL49" i="112"/>
  <c r="BJ50" i="112"/>
  <c r="BK50" i="112" s="1"/>
  <c r="BL50" i="112"/>
  <c r="BJ51" i="112"/>
  <c r="BK51" i="112" s="1"/>
  <c r="BL51" i="112"/>
  <c r="BJ52" i="112"/>
  <c r="BK52" i="112" s="1"/>
  <c r="BL52" i="112"/>
  <c r="BJ53" i="112"/>
  <c r="BK53" i="112" s="1"/>
  <c r="BL53" i="112"/>
  <c r="BJ54" i="112"/>
  <c r="BK54" i="112" s="1"/>
  <c r="BL54" i="112"/>
  <c r="BJ55" i="112"/>
  <c r="BK55" i="112" s="1"/>
  <c r="BL55" i="112"/>
  <c r="BJ56" i="112"/>
  <c r="BK56" i="112" s="1"/>
  <c r="BL56" i="112"/>
  <c r="BJ57" i="112"/>
  <c r="BK57" i="112" s="1"/>
  <c r="BL57" i="112"/>
  <c r="BJ58" i="112"/>
  <c r="BK58" i="112" s="1"/>
  <c r="BL58" i="112"/>
  <c r="BJ59" i="112"/>
  <c r="BK59" i="112" s="1"/>
  <c r="BL59" i="112"/>
  <c r="BJ60" i="112"/>
  <c r="BK60" i="112" s="1"/>
  <c r="BL60" i="112"/>
  <c r="BJ61" i="112"/>
  <c r="BK61" i="112" s="1"/>
  <c r="BL61" i="112"/>
  <c r="BJ62" i="112"/>
  <c r="BK62" i="112" s="1"/>
  <c r="BL62" i="112"/>
  <c r="BL63" i="112"/>
  <c r="BJ64" i="112"/>
  <c r="BK64" i="112" s="1"/>
  <c r="BL64" i="112"/>
  <c r="BJ65" i="112"/>
  <c r="BK65" i="112" s="1"/>
  <c r="BL65" i="112"/>
  <c r="BJ66" i="112"/>
  <c r="BK66" i="112" s="1"/>
  <c r="BL66" i="112"/>
  <c r="BJ67" i="112"/>
  <c r="BK67" i="112" s="1"/>
  <c r="BL67" i="112"/>
  <c r="BJ68" i="112"/>
  <c r="BK68" i="112" s="1"/>
  <c r="BL68" i="112"/>
  <c r="BJ69" i="112"/>
  <c r="BK69" i="112" s="1"/>
  <c r="BL69" i="112"/>
  <c r="BJ70" i="112"/>
  <c r="BK70" i="112" s="1"/>
  <c r="BL70" i="112"/>
  <c r="BJ71" i="112"/>
  <c r="BK71" i="112" s="1"/>
  <c r="BL71" i="112"/>
  <c r="BJ72" i="112"/>
  <c r="BK72" i="112" s="1"/>
  <c r="BL72" i="112"/>
  <c r="BJ73" i="112"/>
  <c r="BK73" i="112" s="1"/>
  <c r="BL73" i="112"/>
  <c r="BJ74" i="112"/>
  <c r="BK74" i="112" s="1"/>
  <c r="BL74" i="112"/>
  <c r="BJ75" i="112"/>
  <c r="BK75" i="112" s="1"/>
  <c r="BL75" i="112"/>
  <c r="BJ76" i="112"/>
  <c r="BK76" i="112" s="1"/>
  <c r="BL76" i="112"/>
  <c r="BJ77" i="112"/>
  <c r="BK77" i="112" s="1"/>
  <c r="BL77" i="112"/>
  <c r="BJ78" i="112"/>
  <c r="BK78" i="112" s="1"/>
  <c r="BL78" i="112"/>
  <c r="BJ79" i="112"/>
  <c r="BK79" i="112" s="1"/>
  <c r="BL79" i="112"/>
  <c r="BJ80" i="112"/>
  <c r="BK80" i="112" s="1"/>
  <c r="BL80" i="112"/>
  <c r="BJ81" i="112"/>
  <c r="BK81" i="112" s="1"/>
  <c r="BL81" i="112"/>
  <c r="BJ82" i="112"/>
  <c r="BK82" i="112" s="1"/>
  <c r="BL82" i="112"/>
  <c r="BJ83" i="112"/>
  <c r="BK83" i="112" s="1"/>
  <c r="BL83" i="112"/>
  <c r="BJ84" i="112"/>
  <c r="BK84" i="112" s="1"/>
  <c r="BL84" i="112"/>
  <c r="BJ85" i="112"/>
  <c r="BK85" i="112" s="1"/>
  <c r="BL85" i="112"/>
  <c r="BJ86" i="112"/>
  <c r="BK86" i="112" s="1"/>
  <c r="BL86" i="112"/>
  <c r="BJ87" i="112"/>
  <c r="BK87" i="112" s="1"/>
  <c r="BL87" i="112"/>
  <c r="BJ88" i="112"/>
  <c r="BK88" i="112" s="1"/>
  <c r="BL88" i="112"/>
  <c r="BJ89" i="112"/>
  <c r="BK89" i="112" s="1"/>
  <c r="BL89" i="112"/>
  <c r="BJ90" i="112"/>
  <c r="BK90" i="112" s="1"/>
  <c r="BL90" i="112"/>
  <c r="BJ91" i="112"/>
  <c r="BK91" i="112" s="1"/>
  <c r="BL91" i="112"/>
  <c r="BJ92" i="112"/>
  <c r="BK92" i="112" s="1"/>
  <c r="BL92" i="112"/>
  <c r="BJ93" i="112"/>
  <c r="BK93" i="112" s="1"/>
  <c r="BL93" i="112"/>
  <c r="BJ94" i="112"/>
  <c r="BK94" i="112" s="1"/>
  <c r="BL94" i="112"/>
  <c r="BJ95" i="112"/>
  <c r="BK95" i="112" s="1"/>
  <c r="BL95" i="112"/>
  <c r="BJ96" i="112"/>
  <c r="BK96" i="112" s="1"/>
  <c r="BL96" i="112"/>
  <c r="BJ97" i="112"/>
  <c r="BK97" i="112" s="1"/>
  <c r="BL97" i="112"/>
  <c r="BL6" i="112"/>
  <c r="BK6" i="112"/>
  <c r="BJ6" i="112"/>
  <c r="BG7" i="112"/>
  <c r="BH7" i="112" s="1"/>
  <c r="BI7" i="112"/>
  <c r="BG8" i="112"/>
  <c r="BH8" i="112" s="1"/>
  <c r="BI8" i="112"/>
  <c r="BG9" i="112"/>
  <c r="BH9" i="112" s="1"/>
  <c r="BI9" i="112"/>
  <c r="BG10" i="112"/>
  <c r="BH10" i="112" s="1"/>
  <c r="BI10" i="112"/>
  <c r="BG11" i="112"/>
  <c r="BH11" i="112" s="1"/>
  <c r="BI11" i="112"/>
  <c r="BG12" i="112"/>
  <c r="BH12" i="112" s="1"/>
  <c r="BI12" i="112"/>
  <c r="BG13" i="112"/>
  <c r="BH13" i="112"/>
  <c r="BI13" i="112"/>
  <c r="BG14" i="112"/>
  <c r="BH14" i="112" s="1"/>
  <c r="BI14" i="112"/>
  <c r="BG15" i="112"/>
  <c r="BH15" i="112" s="1"/>
  <c r="BI15" i="112"/>
  <c r="BG16" i="112"/>
  <c r="BH16" i="112" s="1"/>
  <c r="BI16" i="112"/>
  <c r="BG17" i="112"/>
  <c r="BH17" i="112" s="1"/>
  <c r="BI17" i="112"/>
  <c r="BG18" i="112"/>
  <c r="BH18" i="112" s="1"/>
  <c r="BI18" i="112"/>
  <c r="BG19" i="112"/>
  <c r="BH19" i="112" s="1"/>
  <c r="BI19" i="112"/>
  <c r="BG20" i="112"/>
  <c r="BH20" i="112" s="1"/>
  <c r="BI20" i="112"/>
  <c r="BG21" i="112"/>
  <c r="BH21" i="112" s="1"/>
  <c r="BI21" i="112"/>
  <c r="BG22" i="112"/>
  <c r="BH22" i="112" s="1"/>
  <c r="BI22" i="112"/>
  <c r="BG23" i="112"/>
  <c r="BH23" i="112" s="1"/>
  <c r="BI23" i="112"/>
  <c r="BG24" i="112"/>
  <c r="BH24" i="112" s="1"/>
  <c r="BI24" i="112"/>
  <c r="BG25" i="112"/>
  <c r="BH25" i="112" s="1"/>
  <c r="BI25" i="112"/>
  <c r="BG26" i="112"/>
  <c r="BH26" i="112" s="1"/>
  <c r="BI26" i="112"/>
  <c r="BG27" i="112"/>
  <c r="BH27" i="112" s="1"/>
  <c r="BI27" i="112"/>
  <c r="BG28" i="112"/>
  <c r="BH28" i="112" s="1"/>
  <c r="BI28" i="112"/>
  <c r="BG29" i="112"/>
  <c r="BH29" i="112" s="1"/>
  <c r="BI29" i="112"/>
  <c r="BG30" i="112"/>
  <c r="BH30" i="112" s="1"/>
  <c r="BI30" i="112"/>
  <c r="BG31" i="112"/>
  <c r="BH31" i="112" s="1"/>
  <c r="BI31" i="112"/>
  <c r="BG32" i="112"/>
  <c r="BH32" i="112" s="1"/>
  <c r="BI32" i="112"/>
  <c r="BG33" i="112"/>
  <c r="BH33" i="112" s="1"/>
  <c r="BI33" i="112"/>
  <c r="BG34" i="112"/>
  <c r="BH34" i="112" s="1"/>
  <c r="BI34" i="112"/>
  <c r="BG35" i="112"/>
  <c r="BH35" i="112"/>
  <c r="BI35" i="112"/>
  <c r="BG36" i="112"/>
  <c r="BH36" i="112"/>
  <c r="BI36" i="112"/>
  <c r="BG37" i="112"/>
  <c r="BH37" i="112" s="1"/>
  <c r="BI37" i="112"/>
  <c r="BG38" i="112"/>
  <c r="BH38" i="112" s="1"/>
  <c r="BI38" i="112"/>
  <c r="BG39" i="112"/>
  <c r="BH39" i="112" s="1"/>
  <c r="BI39" i="112"/>
  <c r="BG40" i="112"/>
  <c r="BH40" i="112" s="1"/>
  <c r="BI40" i="112"/>
  <c r="BG41" i="112"/>
  <c r="BH41" i="112" s="1"/>
  <c r="BI41" i="112"/>
  <c r="BG42" i="112"/>
  <c r="BH42" i="112" s="1"/>
  <c r="BI42" i="112"/>
  <c r="BG43" i="112"/>
  <c r="BH43" i="112" s="1"/>
  <c r="BI43" i="112"/>
  <c r="BG44" i="112"/>
  <c r="BH44" i="112" s="1"/>
  <c r="BI44" i="112"/>
  <c r="BG45" i="112"/>
  <c r="BH45" i="112" s="1"/>
  <c r="BI45" i="112"/>
  <c r="BG46" i="112"/>
  <c r="BH46" i="112" s="1"/>
  <c r="BI46" i="112"/>
  <c r="BG47" i="112"/>
  <c r="BH47" i="112"/>
  <c r="BI47" i="112"/>
  <c r="BG48" i="112"/>
  <c r="BH48" i="112" s="1"/>
  <c r="BI48" i="112"/>
  <c r="BG49" i="112"/>
  <c r="BH49" i="112" s="1"/>
  <c r="BI49" i="112"/>
  <c r="BG50" i="112"/>
  <c r="BH50" i="112" s="1"/>
  <c r="BI50" i="112"/>
  <c r="BG51" i="112"/>
  <c r="BH51" i="112" s="1"/>
  <c r="BI51" i="112"/>
  <c r="BG52" i="112"/>
  <c r="BH52" i="112" s="1"/>
  <c r="BI52" i="112"/>
  <c r="BG53" i="112"/>
  <c r="BH53" i="112" s="1"/>
  <c r="BI53" i="112"/>
  <c r="BG54" i="112"/>
  <c r="BH54" i="112" s="1"/>
  <c r="BI54" i="112"/>
  <c r="BG55" i="112"/>
  <c r="BH55" i="112" s="1"/>
  <c r="BI55" i="112"/>
  <c r="BG56" i="112"/>
  <c r="BH56" i="112" s="1"/>
  <c r="BI56" i="112"/>
  <c r="BG57" i="112"/>
  <c r="BH57" i="112" s="1"/>
  <c r="BI57" i="112"/>
  <c r="BG58" i="112"/>
  <c r="BH58" i="112" s="1"/>
  <c r="BI58" i="112"/>
  <c r="BG59" i="112"/>
  <c r="BH59" i="112" s="1"/>
  <c r="BI59" i="112"/>
  <c r="BG60" i="112"/>
  <c r="BH60" i="112" s="1"/>
  <c r="BI60" i="112"/>
  <c r="BG61" i="112"/>
  <c r="BH61" i="112" s="1"/>
  <c r="BI61" i="112"/>
  <c r="BG62" i="112"/>
  <c r="BH62" i="112" s="1"/>
  <c r="BI62" i="112"/>
  <c r="BI63" i="112"/>
  <c r="BG64" i="112"/>
  <c r="BH64" i="112" s="1"/>
  <c r="BI64" i="112"/>
  <c r="BG65" i="112"/>
  <c r="BH65" i="112" s="1"/>
  <c r="BI65" i="112"/>
  <c r="BG66" i="112"/>
  <c r="BH66" i="112" s="1"/>
  <c r="BI66" i="112"/>
  <c r="BG67" i="112"/>
  <c r="BH67" i="112" s="1"/>
  <c r="BI67" i="112"/>
  <c r="BG68" i="112"/>
  <c r="BH68" i="112" s="1"/>
  <c r="BI68" i="112"/>
  <c r="BG69" i="112"/>
  <c r="BH69" i="112" s="1"/>
  <c r="BI69" i="112"/>
  <c r="BG70" i="112"/>
  <c r="BH70" i="112" s="1"/>
  <c r="BI70" i="112"/>
  <c r="BG71" i="112"/>
  <c r="BH71" i="112" s="1"/>
  <c r="BI71" i="112"/>
  <c r="BG72" i="112"/>
  <c r="BH72" i="112" s="1"/>
  <c r="BI72" i="112"/>
  <c r="BG73" i="112"/>
  <c r="BH73" i="112" s="1"/>
  <c r="BI73" i="112"/>
  <c r="BG74" i="112"/>
  <c r="BH74" i="112" s="1"/>
  <c r="BI74" i="112"/>
  <c r="BG75" i="112"/>
  <c r="BH75" i="112" s="1"/>
  <c r="BI75" i="112"/>
  <c r="BG76" i="112"/>
  <c r="BH76" i="112" s="1"/>
  <c r="BI76" i="112"/>
  <c r="BG77" i="112"/>
  <c r="BH77" i="112" s="1"/>
  <c r="BI77" i="112"/>
  <c r="BG78" i="112"/>
  <c r="BH78" i="112" s="1"/>
  <c r="BI78" i="112"/>
  <c r="BG79" i="112"/>
  <c r="BH79" i="112" s="1"/>
  <c r="BI79" i="112"/>
  <c r="BG80" i="112"/>
  <c r="BH80" i="112" s="1"/>
  <c r="BI80" i="112"/>
  <c r="BG81" i="112"/>
  <c r="BH81" i="112" s="1"/>
  <c r="BI81" i="112"/>
  <c r="BG82" i="112"/>
  <c r="BH82" i="112" s="1"/>
  <c r="BI82" i="112"/>
  <c r="BG83" i="112"/>
  <c r="BH83" i="112" s="1"/>
  <c r="BI83" i="112"/>
  <c r="BG84" i="112"/>
  <c r="BH84" i="112" s="1"/>
  <c r="BI84" i="112"/>
  <c r="BG85" i="112"/>
  <c r="BH85" i="112" s="1"/>
  <c r="BI85" i="112"/>
  <c r="BG86" i="112"/>
  <c r="BH86" i="112" s="1"/>
  <c r="BI86" i="112"/>
  <c r="BG87" i="112"/>
  <c r="BH87" i="112" s="1"/>
  <c r="BI87" i="112"/>
  <c r="BG88" i="112"/>
  <c r="BH88" i="112" s="1"/>
  <c r="BI88" i="112"/>
  <c r="BG89" i="112"/>
  <c r="BH89" i="112" s="1"/>
  <c r="BI89" i="112"/>
  <c r="BG90" i="112"/>
  <c r="BH90" i="112" s="1"/>
  <c r="BI90" i="112"/>
  <c r="BG91" i="112"/>
  <c r="BH91" i="112" s="1"/>
  <c r="BI91" i="112"/>
  <c r="BG92" i="112"/>
  <c r="BH92" i="112" s="1"/>
  <c r="BI92" i="112"/>
  <c r="BG93" i="112"/>
  <c r="BH93" i="112" s="1"/>
  <c r="BI93" i="112"/>
  <c r="BG94" i="112"/>
  <c r="BH94" i="112" s="1"/>
  <c r="BI94" i="112"/>
  <c r="BG95" i="112"/>
  <c r="BH95" i="112" s="1"/>
  <c r="BI95" i="112"/>
  <c r="BG96" i="112"/>
  <c r="BH96" i="112" s="1"/>
  <c r="BI96" i="112"/>
  <c r="BG97" i="112"/>
  <c r="BH97" i="112" s="1"/>
  <c r="BI97" i="112"/>
  <c r="BI6" i="112"/>
  <c r="BH6" i="112"/>
  <c r="BG6" i="112"/>
  <c r="BD7" i="112"/>
  <c r="BE7" i="112" s="1"/>
  <c r="BF7" i="112"/>
  <c r="BD8" i="112"/>
  <c r="BE8" i="112" s="1"/>
  <c r="BF8" i="112"/>
  <c r="BD9" i="112"/>
  <c r="BE9" i="112" s="1"/>
  <c r="BF9" i="112"/>
  <c r="BD10" i="112"/>
  <c r="BE10" i="112"/>
  <c r="BF10" i="112"/>
  <c r="BD11" i="112"/>
  <c r="BE11" i="112" s="1"/>
  <c r="BF11" i="112"/>
  <c r="BD12" i="112"/>
  <c r="BE12" i="112" s="1"/>
  <c r="BF12" i="112"/>
  <c r="BD13" i="112"/>
  <c r="BE13" i="112" s="1"/>
  <c r="BF13" i="112"/>
  <c r="BD14" i="112"/>
  <c r="BE14" i="112" s="1"/>
  <c r="BF14" i="112"/>
  <c r="BD15" i="112"/>
  <c r="BE15" i="112" s="1"/>
  <c r="BF15" i="112"/>
  <c r="BD16" i="112"/>
  <c r="BE16" i="112" s="1"/>
  <c r="BF16" i="112"/>
  <c r="BD17" i="112"/>
  <c r="BE17" i="112" s="1"/>
  <c r="BF17" i="112"/>
  <c r="BD18" i="112"/>
  <c r="BE18" i="112" s="1"/>
  <c r="BF18" i="112"/>
  <c r="BD19" i="112"/>
  <c r="BE19" i="112" s="1"/>
  <c r="BF19" i="112"/>
  <c r="BD20" i="112"/>
  <c r="BE20" i="112" s="1"/>
  <c r="BF20" i="112"/>
  <c r="BD21" i="112"/>
  <c r="BE21" i="112" s="1"/>
  <c r="BF21" i="112"/>
  <c r="BD22" i="112"/>
  <c r="BE22" i="112" s="1"/>
  <c r="BF22" i="112"/>
  <c r="BD23" i="112"/>
  <c r="BE23" i="112" s="1"/>
  <c r="BF23" i="112"/>
  <c r="BD24" i="112"/>
  <c r="BE24" i="112" s="1"/>
  <c r="BF24" i="112"/>
  <c r="BD25" i="112"/>
  <c r="BE25" i="112" s="1"/>
  <c r="BF25" i="112"/>
  <c r="BD26" i="112"/>
  <c r="BE26" i="112" s="1"/>
  <c r="BF26" i="112"/>
  <c r="BD27" i="112"/>
  <c r="BE27" i="112" s="1"/>
  <c r="BF27" i="112"/>
  <c r="BD28" i="112"/>
  <c r="BE28" i="112" s="1"/>
  <c r="BF28" i="112"/>
  <c r="BD29" i="112"/>
  <c r="BE29" i="112" s="1"/>
  <c r="BF29" i="112"/>
  <c r="BD30" i="112"/>
  <c r="BE30" i="112" s="1"/>
  <c r="BF30" i="112"/>
  <c r="BD31" i="112"/>
  <c r="BE31" i="112" s="1"/>
  <c r="BF31" i="112"/>
  <c r="BD32" i="112"/>
  <c r="BE32" i="112" s="1"/>
  <c r="BF32" i="112"/>
  <c r="BD33" i="112"/>
  <c r="BE33" i="112" s="1"/>
  <c r="BF33" i="112"/>
  <c r="BD34" i="112"/>
  <c r="BE34" i="112" s="1"/>
  <c r="BF34" i="112"/>
  <c r="BD35" i="112"/>
  <c r="BE35" i="112" s="1"/>
  <c r="BF35" i="112"/>
  <c r="BD36" i="112"/>
  <c r="BE36" i="112" s="1"/>
  <c r="BF36" i="112"/>
  <c r="BD37" i="112"/>
  <c r="BE37" i="112" s="1"/>
  <c r="BF37" i="112"/>
  <c r="BD38" i="112"/>
  <c r="BE38" i="112" s="1"/>
  <c r="BF38" i="112"/>
  <c r="BD39" i="112"/>
  <c r="BE39" i="112" s="1"/>
  <c r="BF39" i="112"/>
  <c r="BD40" i="112"/>
  <c r="BE40" i="112" s="1"/>
  <c r="BF40" i="112"/>
  <c r="BD41" i="112"/>
  <c r="BE41" i="112" s="1"/>
  <c r="BF41" i="112"/>
  <c r="BD42" i="112"/>
  <c r="BE42" i="112" s="1"/>
  <c r="BF42" i="112"/>
  <c r="BD43" i="112"/>
  <c r="BE43" i="112" s="1"/>
  <c r="BF43" i="112"/>
  <c r="BD44" i="112"/>
  <c r="BE44" i="112" s="1"/>
  <c r="BF44" i="112"/>
  <c r="BD45" i="112"/>
  <c r="BE45" i="112" s="1"/>
  <c r="BF45" i="112"/>
  <c r="BD46" i="112"/>
  <c r="BE46" i="112" s="1"/>
  <c r="BF46" i="112"/>
  <c r="BD47" i="112"/>
  <c r="BE47" i="112" s="1"/>
  <c r="BF47" i="112"/>
  <c r="BD48" i="112"/>
  <c r="BE48" i="112" s="1"/>
  <c r="BF48" i="112"/>
  <c r="BD49" i="112"/>
  <c r="BE49" i="112" s="1"/>
  <c r="BF49" i="112"/>
  <c r="BD50" i="112"/>
  <c r="BE50" i="112" s="1"/>
  <c r="BF50" i="112"/>
  <c r="BD51" i="112"/>
  <c r="BE51" i="112" s="1"/>
  <c r="BF51" i="112"/>
  <c r="BD52" i="112"/>
  <c r="BE52" i="112" s="1"/>
  <c r="BF52" i="112"/>
  <c r="BD53" i="112"/>
  <c r="BE53" i="112" s="1"/>
  <c r="BF53" i="112"/>
  <c r="BD54" i="112"/>
  <c r="BE54" i="112" s="1"/>
  <c r="BF54" i="112"/>
  <c r="BD55" i="112"/>
  <c r="BE55" i="112"/>
  <c r="BF55" i="112"/>
  <c r="BD56" i="112"/>
  <c r="BE56" i="112" s="1"/>
  <c r="BF56" i="112"/>
  <c r="BD57" i="112"/>
  <c r="BE57" i="112" s="1"/>
  <c r="BF57" i="112"/>
  <c r="BD58" i="112"/>
  <c r="BE58" i="112" s="1"/>
  <c r="BF58" i="112"/>
  <c r="BD59" i="112"/>
  <c r="BE59" i="112" s="1"/>
  <c r="BF59" i="112"/>
  <c r="BD60" i="112"/>
  <c r="BE60" i="112" s="1"/>
  <c r="BF60" i="112"/>
  <c r="BD61" i="112"/>
  <c r="BE61" i="112" s="1"/>
  <c r="BF61" i="112"/>
  <c r="BD62" i="112"/>
  <c r="BE62" i="112" s="1"/>
  <c r="BF62" i="112"/>
  <c r="BF63" i="112"/>
  <c r="BD64" i="112"/>
  <c r="BE64" i="112" s="1"/>
  <c r="BF64" i="112"/>
  <c r="BD65" i="112"/>
  <c r="BE65" i="112" s="1"/>
  <c r="BF65" i="112"/>
  <c r="BD66" i="112"/>
  <c r="BE66" i="112" s="1"/>
  <c r="BF66" i="112"/>
  <c r="BD67" i="112"/>
  <c r="BE67" i="112" s="1"/>
  <c r="BF67" i="112"/>
  <c r="BD68" i="112"/>
  <c r="BE68" i="112" s="1"/>
  <c r="BF68" i="112"/>
  <c r="BD69" i="112"/>
  <c r="BE69" i="112" s="1"/>
  <c r="BF69" i="112"/>
  <c r="BD70" i="112"/>
  <c r="BE70" i="112" s="1"/>
  <c r="BF70" i="112"/>
  <c r="BD71" i="112"/>
  <c r="BE71" i="112" s="1"/>
  <c r="BF71" i="112"/>
  <c r="BD72" i="112"/>
  <c r="BE72" i="112" s="1"/>
  <c r="BF72" i="112"/>
  <c r="BD73" i="112"/>
  <c r="BE73" i="112" s="1"/>
  <c r="BF73" i="112"/>
  <c r="BD74" i="112"/>
  <c r="BE74" i="112" s="1"/>
  <c r="BF74" i="112"/>
  <c r="BD75" i="112"/>
  <c r="BE75" i="112" s="1"/>
  <c r="BF75" i="112"/>
  <c r="BD76" i="112"/>
  <c r="BE76" i="112" s="1"/>
  <c r="BF76" i="112"/>
  <c r="BD77" i="112"/>
  <c r="BE77" i="112" s="1"/>
  <c r="BF77" i="112"/>
  <c r="BD78" i="112"/>
  <c r="BE78" i="112" s="1"/>
  <c r="BF78" i="112"/>
  <c r="BD79" i="112"/>
  <c r="BE79" i="112" s="1"/>
  <c r="BF79" i="112"/>
  <c r="BD80" i="112"/>
  <c r="BE80" i="112" s="1"/>
  <c r="BF80" i="112"/>
  <c r="BD81" i="112"/>
  <c r="BE81" i="112" s="1"/>
  <c r="BF81" i="112"/>
  <c r="BD82" i="112"/>
  <c r="BE82" i="112" s="1"/>
  <c r="BF82" i="112"/>
  <c r="BD83" i="112"/>
  <c r="BE83" i="112" s="1"/>
  <c r="BF83" i="112"/>
  <c r="BD84" i="112"/>
  <c r="BE84" i="112" s="1"/>
  <c r="BF84" i="112"/>
  <c r="BD85" i="112"/>
  <c r="BE85" i="112" s="1"/>
  <c r="BF85" i="112"/>
  <c r="BD86" i="112"/>
  <c r="BE86" i="112" s="1"/>
  <c r="BF86" i="112"/>
  <c r="BD87" i="112"/>
  <c r="BE87" i="112" s="1"/>
  <c r="BF87" i="112"/>
  <c r="BD88" i="112"/>
  <c r="BE88" i="112" s="1"/>
  <c r="BF88" i="112"/>
  <c r="BD89" i="112"/>
  <c r="BE89" i="112" s="1"/>
  <c r="BF89" i="112"/>
  <c r="BD90" i="112"/>
  <c r="BE90" i="112" s="1"/>
  <c r="BF90" i="112"/>
  <c r="BD91" i="112"/>
  <c r="BE91" i="112" s="1"/>
  <c r="BF91" i="112"/>
  <c r="BD92" i="112"/>
  <c r="BE92" i="112" s="1"/>
  <c r="BF92" i="112"/>
  <c r="BD93" i="112"/>
  <c r="BE93" i="112" s="1"/>
  <c r="BF93" i="112"/>
  <c r="BD94" i="112"/>
  <c r="BE94" i="112" s="1"/>
  <c r="BF94" i="112"/>
  <c r="BD95" i="112"/>
  <c r="BE95" i="112" s="1"/>
  <c r="BF95" i="112"/>
  <c r="BD96" i="112"/>
  <c r="BE96" i="112" s="1"/>
  <c r="BF96" i="112"/>
  <c r="BD97" i="112"/>
  <c r="BE97" i="112" s="1"/>
  <c r="BF97" i="112"/>
  <c r="BF6" i="112"/>
  <c r="BE6" i="112"/>
  <c r="BD6" i="112"/>
  <c r="BA7" i="112"/>
  <c r="BB7" i="112"/>
  <c r="BC7" i="112"/>
  <c r="BA8" i="112"/>
  <c r="BB8" i="112"/>
  <c r="BC8" i="112"/>
  <c r="BA9" i="112"/>
  <c r="BB9" i="112"/>
  <c r="BC9" i="112"/>
  <c r="BA10" i="112"/>
  <c r="BB10" i="112" s="1"/>
  <c r="BC10" i="112"/>
  <c r="BA11" i="112"/>
  <c r="BB11" i="112"/>
  <c r="BC11" i="112"/>
  <c r="BA12" i="112"/>
  <c r="BB12" i="112" s="1"/>
  <c r="BC12" i="112"/>
  <c r="BA13" i="112"/>
  <c r="BB13" i="112" s="1"/>
  <c r="BC13" i="112"/>
  <c r="BA14" i="112"/>
  <c r="BB14" i="112" s="1"/>
  <c r="BC14" i="112"/>
  <c r="BA15" i="112"/>
  <c r="BB15" i="112" s="1"/>
  <c r="BC15" i="112"/>
  <c r="BA16" i="112"/>
  <c r="BB16" i="112" s="1"/>
  <c r="BC16" i="112"/>
  <c r="BA17" i="112"/>
  <c r="BB17" i="112" s="1"/>
  <c r="BC17" i="112"/>
  <c r="BA18" i="112"/>
  <c r="BB18" i="112" s="1"/>
  <c r="BC18" i="112"/>
  <c r="BA19" i="112"/>
  <c r="BB19" i="112" s="1"/>
  <c r="BC19" i="112"/>
  <c r="BA20" i="112"/>
  <c r="BB20" i="112" s="1"/>
  <c r="BC20" i="112"/>
  <c r="BA21" i="112"/>
  <c r="BB21" i="112" s="1"/>
  <c r="BC21" i="112"/>
  <c r="BA22" i="112"/>
  <c r="BB22" i="112" s="1"/>
  <c r="BC22" i="112"/>
  <c r="BA23" i="112"/>
  <c r="BB23" i="112" s="1"/>
  <c r="BC23" i="112"/>
  <c r="BA24" i="112"/>
  <c r="BB24" i="112" s="1"/>
  <c r="BC24" i="112"/>
  <c r="BA25" i="112"/>
  <c r="BB25" i="112" s="1"/>
  <c r="BC25" i="112"/>
  <c r="BA26" i="112"/>
  <c r="BB26" i="112" s="1"/>
  <c r="BC26" i="112"/>
  <c r="BA27" i="112"/>
  <c r="BB27" i="112" s="1"/>
  <c r="BC27" i="112"/>
  <c r="BA28" i="112"/>
  <c r="BB28" i="112" s="1"/>
  <c r="BC28" i="112"/>
  <c r="BA29" i="112"/>
  <c r="BB29" i="112" s="1"/>
  <c r="BC29" i="112"/>
  <c r="BA30" i="112"/>
  <c r="BB30" i="112" s="1"/>
  <c r="BC30" i="112"/>
  <c r="BA31" i="112"/>
  <c r="BB31" i="112" s="1"/>
  <c r="BC31" i="112"/>
  <c r="BA32" i="112"/>
  <c r="BB32" i="112" s="1"/>
  <c r="BC32" i="112"/>
  <c r="BA33" i="112"/>
  <c r="BB33" i="112" s="1"/>
  <c r="BC33" i="112"/>
  <c r="BA34" i="112"/>
  <c r="BB34" i="112" s="1"/>
  <c r="BC34" i="112"/>
  <c r="BA35" i="112"/>
  <c r="BB35" i="112" s="1"/>
  <c r="BC35" i="112"/>
  <c r="BA36" i="112"/>
  <c r="BB36" i="112" s="1"/>
  <c r="BC36" i="112"/>
  <c r="BA37" i="112"/>
  <c r="BB37" i="112" s="1"/>
  <c r="BC37" i="112"/>
  <c r="BA38" i="112"/>
  <c r="BB38" i="112" s="1"/>
  <c r="BC38" i="112"/>
  <c r="BA39" i="112"/>
  <c r="BB39" i="112" s="1"/>
  <c r="BC39" i="112"/>
  <c r="BA40" i="112"/>
  <c r="BB40" i="112" s="1"/>
  <c r="BC40" i="112"/>
  <c r="BA41" i="112"/>
  <c r="BB41" i="112" s="1"/>
  <c r="BC41" i="112"/>
  <c r="BA42" i="112"/>
  <c r="BB42" i="112" s="1"/>
  <c r="BC42" i="112"/>
  <c r="BA43" i="112"/>
  <c r="BB43" i="112" s="1"/>
  <c r="BC43" i="112"/>
  <c r="BA44" i="112"/>
  <c r="BB44" i="112"/>
  <c r="BC44" i="112"/>
  <c r="BA45" i="112"/>
  <c r="BB45" i="112" s="1"/>
  <c r="BC45" i="112"/>
  <c r="BA46" i="112"/>
  <c r="BB46" i="112" s="1"/>
  <c r="BC46" i="112"/>
  <c r="BA47" i="112"/>
  <c r="BB47" i="112" s="1"/>
  <c r="BC47" i="112"/>
  <c r="BA48" i="112"/>
  <c r="BB48" i="112" s="1"/>
  <c r="BC48" i="112"/>
  <c r="BA49" i="112"/>
  <c r="BB49" i="112" s="1"/>
  <c r="BC49" i="112"/>
  <c r="BA50" i="112"/>
  <c r="BB50" i="112" s="1"/>
  <c r="BC50" i="112"/>
  <c r="BA51" i="112"/>
  <c r="BB51" i="112" s="1"/>
  <c r="BC51" i="112"/>
  <c r="BA52" i="112"/>
  <c r="BB52" i="112" s="1"/>
  <c r="BC52" i="112"/>
  <c r="BA53" i="112"/>
  <c r="BB53" i="112" s="1"/>
  <c r="BC53" i="112"/>
  <c r="BA54" i="112"/>
  <c r="BB54" i="112" s="1"/>
  <c r="BC54" i="112"/>
  <c r="BA55" i="112"/>
  <c r="BB55" i="112" s="1"/>
  <c r="BC55" i="112"/>
  <c r="BA56" i="112"/>
  <c r="BB56" i="112" s="1"/>
  <c r="BC56" i="112"/>
  <c r="BA57" i="112"/>
  <c r="BB57" i="112" s="1"/>
  <c r="BC57" i="112"/>
  <c r="BA58" i="112"/>
  <c r="BB58" i="112" s="1"/>
  <c r="BC58" i="112"/>
  <c r="BA59" i="112"/>
  <c r="BB59" i="112" s="1"/>
  <c r="BC59" i="112"/>
  <c r="BA60" i="112"/>
  <c r="BB60" i="112" s="1"/>
  <c r="BC60" i="112"/>
  <c r="BA61" i="112"/>
  <c r="BB61" i="112" s="1"/>
  <c r="BC61" i="112"/>
  <c r="BA62" i="112"/>
  <c r="BB62" i="112" s="1"/>
  <c r="BC62" i="112"/>
  <c r="BC63" i="112"/>
  <c r="BA64" i="112"/>
  <c r="BB64" i="112" s="1"/>
  <c r="BC64" i="112"/>
  <c r="BA65" i="112"/>
  <c r="BB65" i="112" s="1"/>
  <c r="BC65" i="112"/>
  <c r="BA66" i="112"/>
  <c r="BB66" i="112" s="1"/>
  <c r="BC66" i="112"/>
  <c r="BA67" i="112"/>
  <c r="BB67" i="112" s="1"/>
  <c r="BC67" i="112"/>
  <c r="BA68" i="112"/>
  <c r="BB68" i="112" s="1"/>
  <c r="BC68" i="112"/>
  <c r="BA69" i="112"/>
  <c r="BB69" i="112" s="1"/>
  <c r="BC69" i="112"/>
  <c r="BA70" i="112"/>
  <c r="BB70" i="112" s="1"/>
  <c r="BC70" i="112"/>
  <c r="BA71" i="112"/>
  <c r="BB71" i="112" s="1"/>
  <c r="BC71" i="112"/>
  <c r="BA72" i="112"/>
  <c r="BB72" i="112" s="1"/>
  <c r="BC72" i="112"/>
  <c r="BA73" i="112"/>
  <c r="BB73" i="112"/>
  <c r="BC73" i="112"/>
  <c r="BA74" i="112"/>
  <c r="BB74" i="112" s="1"/>
  <c r="BC74" i="112"/>
  <c r="BA75" i="112"/>
  <c r="BB75" i="112" s="1"/>
  <c r="BC75" i="112"/>
  <c r="BA76" i="112"/>
  <c r="BB76" i="112" s="1"/>
  <c r="BC76" i="112"/>
  <c r="BA77" i="112"/>
  <c r="BB77" i="112" s="1"/>
  <c r="BC77" i="112"/>
  <c r="BA78" i="112"/>
  <c r="BB78" i="112" s="1"/>
  <c r="BC78" i="112"/>
  <c r="BA79" i="112"/>
  <c r="BB79" i="112" s="1"/>
  <c r="BC79" i="112"/>
  <c r="BA80" i="112"/>
  <c r="BB80" i="112"/>
  <c r="BC80" i="112"/>
  <c r="BA81" i="112"/>
  <c r="BB81" i="112" s="1"/>
  <c r="BC81" i="112"/>
  <c r="BA82" i="112"/>
  <c r="BB82" i="112" s="1"/>
  <c r="BC82" i="112"/>
  <c r="BA83" i="112"/>
  <c r="BB83" i="112" s="1"/>
  <c r="BC83" i="112"/>
  <c r="BA84" i="112"/>
  <c r="BB84" i="112" s="1"/>
  <c r="BC84" i="112"/>
  <c r="BA85" i="112"/>
  <c r="BB85" i="112" s="1"/>
  <c r="BC85" i="112"/>
  <c r="BA86" i="112"/>
  <c r="BB86" i="112" s="1"/>
  <c r="BC86" i="112"/>
  <c r="BA87" i="112"/>
  <c r="BB87" i="112" s="1"/>
  <c r="BC87" i="112"/>
  <c r="BA88" i="112"/>
  <c r="BB88" i="112" s="1"/>
  <c r="BC88" i="112"/>
  <c r="BA89" i="112"/>
  <c r="BB89" i="112" s="1"/>
  <c r="BC89" i="112"/>
  <c r="BA90" i="112"/>
  <c r="BB90" i="112" s="1"/>
  <c r="BC90" i="112"/>
  <c r="BA91" i="112"/>
  <c r="BB91" i="112" s="1"/>
  <c r="BC91" i="112"/>
  <c r="BA92" i="112"/>
  <c r="BB92" i="112" s="1"/>
  <c r="BC92" i="112"/>
  <c r="BA93" i="112"/>
  <c r="BB93" i="112" s="1"/>
  <c r="BC93" i="112"/>
  <c r="BA94" i="112"/>
  <c r="BB94" i="112" s="1"/>
  <c r="BC94" i="112"/>
  <c r="BA95" i="112"/>
  <c r="BB95" i="112" s="1"/>
  <c r="BC95" i="112"/>
  <c r="BA96" i="112"/>
  <c r="BB96" i="112" s="1"/>
  <c r="BC96" i="112"/>
  <c r="BA97" i="112"/>
  <c r="BB97" i="112" s="1"/>
  <c r="BC97" i="112"/>
  <c r="BC6" i="112"/>
  <c r="BB6" i="112"/>
  <c r="BA6" i="112"/>
  <c r="AX7" i="112"/>
  <c r="AY7" i="112"/>
  <c r="AZ7" i="112"/>
  <c r="AX8" i="112"/>
  <c r="AY8" i="112" s="1"/>
  <c r="AZ8" i="112"/>
  <c r="AX9" i="112"/>
  <c r="AY9" i="112" s="1"/>
  <c r="AZ9" i="112"/>
  <c r="AX10" i="112"/>
  <c r="AY10" i="112" s="1"/>
  <c r="AZ10" i="112"/>
  <c r="AX11" i="112"/>
  <c r="AY11" i="112" s="1"/>
  <c r="AZ11" i="112"/>
  <c r="AX12" i="112"/>
  <c r="AY12" i="112" s="1"/>
  <c r="AZ12" i="112"/>
  <c r="AX13" i="112"/>
  <c r="AY13" i="112" s="1"/>
  <c r="AZ13" i="112"/>
  <c r="AX14" i="112"/>
  <c r="AY14" i="112" s="1"/>
  <c r="AZ14" i="112"/>
  <c r="AX15" i="112"/>
  <c r="AY15" i="112" s="1"/>
  <c r="AZ15" i="112"/>
  <c r="AX16" i="112"/>
  <c r="AY16" i="112" s="1"/>
  <c r="AZ16" i="112"/>
  <c r="AX17" i="112"/>
  <c r="AY17" i="112" s="1"/>
  <c r="AZ17" i="112"/>
  <c r="AX18" i="112"/>
  <c r="AY18" i="112" s="1"/>
  <c r="AZ18" i="112"/>
  <c r="AX19" i="112"/>
  <c r="AY19" i="112" s="1"/>
  <c r="AZ19" i="112"/>
  <c r="AX20" i="112"/>
  <c r="AY20" i="112" s="1"/>
  <c r="AZ20" i="112"/>
  <c r="AX21" i="112"/>
  <c r="AY21" i="112" s="1"/>
  <c r="AZ21" i="112"/>
  <c r="AX22" i="112"/>
  <c r="AY22" i="112" s="1"/>
  <c r="AZ22" i="112"/>
  <c r="AX23" i="112"/>
  <c r="AY23" i="112" s="1"/>
  <c r="AZ23" i="112"/>
  <c r="AX24" i="112"/>
  <c r="AY24" i="112" s="1"/>
  <c r="AZ24" i="112"/>
  <c r="AX25" i="112"/>
  <c r="AY25" i="112" s="1"/>
  <c r="AZ25" i="112"/>
  <c r="AX26" i="112"/>
  <c r="AY26" i="112" s="1"/>
  <c r="AZ26" i="112"/>
  <c r="AX27" i="112"/>
  <c r="AY27" i="112" s="1"/>
  <c r="AZ27" i="112"/>
  <c r="AX28" i="112"/>
  <c r="AY28" i="112" s="1"/>
  <c r="AZ28" i="112"/>
  <c r="AX29" i="112"/>
  <c r="AY29" i="112" s="1"/>
  <c r="AZ29" i="112"/>
  <c r="AX30" i="112"/>
  <c r="AY30" i="112" s="1"/>
  <c r="AZ30" i="112"/>
  <c r="AX31" i="112"/>
  <c r="AY31" i="112" s="1"/>
  <c r="AZ31" i="112"/>
  <c r="AX32" i="112"/>
  <c r="AY32" i="112" s="1"/>
  <c r="AZ32" i="112"/>
  <c r="AX33" i="112"/>
  <c r="AY33" i="112" s="1"/>
  <c r="AZ33" i="112"/>
  <c r="AX34" i="112"/>
  <c r="AY34" i="112" s="1"/>
  <c r="AZ34" i="112"/>
  <c r="AX35" i="112"/>
  <c r="AY35" i="112" s="1"/>
  <c r="AZ35" i="112"/>
  <c r="AX36" i="112"/>
  <c r="AY36" i="112" s="1"/>
  <c r="AZ36" i="112"/>
  <c r="AX37" i="112"/>
  <c r="AY37" i="112" s="1"/>
  <c r="AZ37" i="112"/>
  <c r="AX38" i="112"/>
  <c r="AY38" i="112"/>
  <c r="AZ38" i="112"/>
  <c r="AX39" i="112"/>
  <c r="AY39" i="112" s="1"/>
  <c r="AZ39" i="112"/>
  <c r="AX40" i="112"/>
  <c r="AY40" i="112" s="1"/>
  <c r="AZ40" i="112"/>
  <c r="AX41" i="112"/>
  <c r="AY41" i="112" s="1"/>
  <c r="AZ41" i="112"/>
  <c r="AX42" i="112"/>
  <c r="AY42" i="112" s="1"/>
  <c r="AZ42" i="112"/>
  <c r="AX43" i="112"/>
  <c r="AY43" i="112" s="1"/>
  <c r="AZ43" i="112"/>
  <c r="AX44" i="112"/>
  <c r="AY44" i="112" s="1"/>
  <c r="AZ44" i="112"/>
  <c r="AX45" i="112"/>
  <c r="AY45" i="112" s="1"/>
  <c r="AZ45" i="112"/>
  <c r="AX46" i="112"/>
  <c r="AY46" i="112" s="1"/>
  <c r="AZ46" i="112"/>
  <c r="AX47" i="112"/>
  <c r="AY47" i="112" s="1"/>
  <c r="AZ47" i="112"/>
  <c r="AX48" i="112"/>
  <c r="AY48" i="112" s="1"/>
  <c r="AZ48" i="112"/>
  <c r="AX49" i="112"/>
  <c r="AY49" i="112" s="1"/>
  <c r="AZ49" i="112"/>
  <c r="AX50" i="112"/>
  <c r="AY50" i="112" s="1"/>
  <c r="AZ50" i="112"/>
  <c r="AX51" i="112"/>
  <c r="AY51" i="112" s="1"/>
  <c r="AZ51" i="112"/>
  <c r="AX52" i="112"/>
  <c r="AY52" i="112" s="1"/>
  <c r="AZ52" i="112"/>
  <c r="AX53" i="112"/>
  <c r="AY53" i="112" s="1"/>
  <c r="AZ53" i="112"/>
  <c r="AX54" i="112"/>
  <c r="AY54" i="112" s="1"/>
  <c r="AZ54" i="112"/>
  <c r="AX55" i="112"/>
  <c r="AY55" i="112" s="1"/>
  <c r="AZ55" i="112"/>
  <c r="AX56" i="112"/>
  <c r="AY56" i="112" s="1"/>
  <c r="AZ56" i="112"/>
  <c r="AX57" i="112"/>
  <c r="AY57" i="112" s="1"/>
  <c r="AZ57" i="112"/>
  <c r="AX58" i="112"/>
  <c r="AY58" i="112" s="1"/>
  <c r="AZ58" i="112"/>
  <c r="AX59" i="112"/>
  <c r="AY59" i="112" s="1"/>
  <c r="AZ59" i="112"/>
  <c r="AX60" i="112"/>
  <c r="AY60" i="112" s="1"/>
  <c r="AZ60" i="112"/>
  <c r="AX61" i="112"/>
  <c r="AY61" i="112" s="1"/>
  <c r="AZ61" i="112"/>
  <c r="AX62" i="112"/>
  <c r="AY62" i="112" s="1"/>
  <c r="AZ62" i="112"/>
  <c r="AZ63" i="112"/>
  <c r="AX64" i="112"/>
  <c r="AY64" i="112" s="1"/>
  <c r="AZ64" i="112"/>
  <c r="AX65" i="112"/>
  <c r="AY65" i="112" s="1"/>
  <c r="AZ65" i="112"/>
  <c r="AX66" i="112"/>
  <c r="AY66" i="112" s="1"/>
  <c r="AZ66" i="112"/>
  <c r="AX67" i="112"/>
  <c r="AY67" i="112" s="1"/>
  <c r="AZ67" i="112"/>
  <c r="AX68" i="112"/>
  <c r="AY68" i="112" s="1"/>
  <c r="AZ68" i="112"/>
  <c r="AX69" i="112"/>
  <c r="AY69" i="112" s="1"/>
  <c r="AZ69" i="112"/>
  <c r="AX70" i="112"/>
  <c r="AY70" i="112" s="1"/>
  <c r="AZ70" i="112"/>
  <c r="AX71" i="112"/>
  <c r="AY71" i="112" s="1"/>
  <c r="AZ71" i="112"/>
  <c r="AX72" i="112"/>
  <c r="AY72" i="112" s="1"/>
  <c r="AZ72" i="112"/>
  <c r="AX73" i="112"/>
  <c r="AY73" i="112" s="1"/>
  <c r="AZ73" i="112"/>
  <c r="AX74" i="112"/>
  <c r="AY74" i="112" s="1"/>
  <c r="AZ74" i="112"/>
  <c r="AX75" i="112"/>
  <c r="AY75" i="112" s="1"/>
  <c r="AZ75" i="112"/>
  <c r="AX76" i="112"/>
  <c r="AY76" i="112" s="1"/>
  <c r="AZ76" i="112"/>
  <c r="AX77" i="112"/>
  <c r="AY77" i="112" s="1"/>
  <c r="AZ77" i="112"/>
  <c r="AX78" i="112"/>
  <c r="AY78" i="112" s="1"/>
  <c r="AZ78" i="112"/>
  <c r="AX79" i="112"/>
  <c r="AY79" i="112" s="1"/>
  <c r="AZ79" i="112"/>
  <c r="AX80" i="112"/>
  <c r="AY80" i="112" s="1"/>
  <c r="AZ80" i="112"/>
  <c r="AX81" i="112"/>
  <c r="AY81" i="112" s="1"/>
  <c r="AZ81" i="112"/>
  <c r="AX82" i="112"/>
  <c r="AY82" i="112" s="1"/>
  <c r="AZ82" i="112"/>
  <c r="AX83" i="112"/>
  <c r="AY83" i="112" s="1"/>
  <c r="AZ83" i="112"/>
  <c r="AX84" i="112"/>
  <c r="AY84" i="112" s="1"/>
  <c r="AZ84" i="112"/>
  <c r="AX85" i="112"/>
  <c r="AY85" i="112" s="1"/>
  <c r="AZ85" i="112"/>
  <c r="AX86" i="112"/>
  <c r="AY86" i="112" s="1"/>
  <c r="AZ86" i="112"/>
  <c r="AX87" i="112"/>
  <c r="AY87" i="112" s="1"/>
  <c r="AZ87" i="112"/>
  <c r="AX88" i="112"/>
  <c r="AY88" i="112" s="1"/>
  <c r="AZ88" i="112"/>
  <c r="AX89" i="112"/>
  <c r="AY89" i="112" s="1"/>
  <c r="AZ89" i="112"/>
  <c r="AX90" i="112"/>
  <c r="AY90" i="112" s="1"/>
  <c r="AZ90" i="112"/>
  <c r="AX91" i="112"/>
  <c r="AY91" i="112" s="1"/>
  <c r="AZ91" i="112"/>
  <c r="AX92" i="112"/>
  <c r="AY92" i="112" s="1"/>
  <c r="AZ92" i="112"/>
  <c r="AX93" i="112"/>
  <c r="AY93" i="112" s="1"/>
  <c r="AZ93" i="112"/>
  <c r="AX94" i="112"/>
  <c r="AY94" i="112" s="1"/>
  <c r="AZ94" i="112"/>
  <c r="AX95" i="112"/>
  <c r="AY95" i="112" s="1"/>
  <c r="AZ95" i="112"/>
  <c r="AX96" i="112"/>
  <c r="AY96" i="112" s="1"/>
  <c r="AZ96" i="112"/>
  <c r="AX97" i="112"/>
  <c r="AY97" i="112" s="1"/>
  <c r="AZ97" i="112"/>
  <c r="AZ6" i="112"/>
  <c r="AX6" i="112"/>
  <c r="AU6" i="112"/>
  <c r="I3" i="210"/>
  <c r="AW6" i="112"/>
  <c r="AY6" i="112"/>
  <c r="AV6" i="112"/>
  <c r="BO3" i="112"/>
  <c r="BN3" i="112"/>
  <c r="BM3" i="112"/>
  <c r="BL3" i="112"/>
  <c r="BK3" i="112"/>
  <c r="BJ3" i="112"/>
  <c r="BI3" i="112"/>
  <c r="BH3" i="112"/>
  <c r="BG3" i="112"/>
  <c r="AV7" i="112"/>
  <c r="AV8" i="112"/>
  <c r="AV9" i="112"/>
  <c r="AV10" i="112"/>
  <c r="AV11" i="112"/>
  <c r="AV12" i="112"/>
  <c r="AV13" i="112"/>
  <c r="AV14" i="112"/>
  <c r="AV15" i="112"/>
  <c r="AV16" i="112"/>
  <c r="AV17" i="112"/>
  <c r="AV18" i="112"/>
  <c r="AV19" i="112"/>
  <c r="AV20" i="112"/>
  <c r="AV21" i="112"/>
  <c r="AV22" i="112"/>
  <c r="AV23" i="112"/>
  <c r="AV24" i="112"/>
  <c r="AV25" i="112"/>
  <c r="AV26" i="112"/>
  <c r="AV27" i="112"/>
  <c r="AV28" i="112"/>
  <c r="AV29" i="112"/>
  <c r="AV30" i="112"/>
  <c r="AV31" i="112"/>
  <c r="AV32" i="112"/>
  <c r="AV33" i="112"/>
  <c r="AV34" i="112"/>
  <c r="AV35" i="112"/>
  <c r="AV36" i="112"/>
  <c r="AV37" i="112"/>
  <c r="AV38" i="112"/>
  <c r="AV39" i="112"/>
  <c r="AV40" i="112"/>
  <c r="AV41" i="112"/>
  <c r="AV42" i="112"/>
  <c r="AV43" i="112"/>
  <c r="AV44" i="112"/>
  <c r="AV45" i="112"/>
  <c r="AV46" i="112"/>
  <c r="AV47" i="112"/>
  <c r="AV48" i="112"/>
  <c r="AV49" i="112"/>
  <c r="AV50" i="112"/>
  <c r="AV51" i="112"/>
  <c r="AV52" i="112"/>
  <c r="AV53" i="112"/>
  <c r="AV54" i="112"/>
  <c r="AV55" i="112"/>
  <c r="AV56" i="112"/>
  <c r="AV57" i="112"/>
  <c r="AV58" i="112"/>
  <c r="AV59" i="112"/>
  <c r="AV60" i="112"/>
  <c r="AV61" i="112"/>
  <c r="AV62" i="112"/>
  <c r="AV64" i="112"/>
  <c r="AV65" i="112"/>
  <c r="AV66" i="112"/>
  <c r="AV67" i="112"/>
  <c r="AV68" i="112"/>
  <c r="AV69" i="112"/>
  <c r="AV70" i="112"/>
  <c r="AV71" i="112"/>
  <c r="AV72" i="112"/>
  <c r="AV73" i="112"/>
  <c r="AV74" i="112"/>
  <c r="AV75" i="112"/>
  <c r="AV76" i="112"/>
  <c r="AV77" i="112"/>
  <c r="AV78" i="112"/>
  <c r="AV79" i="112"/>
  <c r="AV80" i="112"/>
  <c r="AV81" i="112"/>
  <c r="AV82" i="112"/>
  <c r="AV83" i="112"/>
  <c r="AV84" i="112"/>
  <c r="AV85" i="112"/>
  <c r="AV86" i="112"/>
  <c r="AV87" i="112"/>
  <c r="AV88" i="112"/>
  <c r="AV89" i="112"/>
  <c r="AV90" i="112"/>
  <c r="AV91" i="112"/>
  <c r="AV92" i="112"/>
  <c r="AV93" i="112"/>
  <c r="AV94" i="112"/>
  <c r="AV95" i="112"/>
  <c r="AV96" i="112"/>
  <c r="AV97" i="112"/>
  <c r="H15" i="210"/>
  <c r="G15" i="210"/>
  <c r="F15" i="210"/>
  <c r="E15" i="210"/>
  <c r="H13" i="210"/>
  <c r="G13" i="210"/>
  <c r="F13" i="210"/>
  <c r="E13" i="210"/>
  <c r="H11" i="210"/>
  <c r="G11" i="210"/>
  <c r="F11" i="210"/>
  <c r="E11" i="210"/>
  <c r="G9" i="210"/>
  <c r="F9" i="210"/>
  <c r="E9" i="210"/>
  <c r="E3" i="210"/>
  <c r="I15" i="210"/>
  <c r="I13" i="210"/>
  <c r="I11" i="210"/>
  <c r="BO184" i="112"/>
  <c r="BM184" i="112"/>
  <c r="BN184" i="112" s="1"/>
  <c r="BL184" i="112"/>
  <c r="BJ184" i="112"/>
  <c r="BK184" i="112" s="1"/>
  <c r="BI184" i="112"/>
  <c r="BG184" i="112"/>
  <c r="BH184" i="112" s="1"/>
  <c r="BO183" i="112"/>
  <c r="BM183" i="112"/>
  <c r="BN183" i="112" s="1"/>
  <c r="BL183" i="112"/>
  <c r="BJ183" i="112"/>
  <c r="BK183" i="112" s="1"/>
  <c r="BI183" i="112"/>
  <c r="BG183" i="112"/>
  <c r="BH183" i="112" s="1"/>
  <c r="BO182" i="112"/>
  <c r="BM182" i="112"/>
  <c r="BN182" i="112" s="1"/>
  <c r="BL182" i="112"/>
  <c r="BJ182" i="112"/>
  <c r="BK182" i="112" s="1"/>
  <c r="BI182" i="112"/>
  <c r="BG182" i="112"/>
  <c r="BH182" i="112" s="1"/>
  <c r="BO181" i="112"/>
  <c r="BM181" i="112"/>
  <c r="BN181" i="112" s="1"/>
  <c r="BL181" i="112"/>
  <c r="BJ181" i="112"/>
  <c r="BK181" i="112" s="1"/>
  <c r="BI181" i="112"/>
  <c r="BG181" i="112"/>
  <c r="BH181" i="112" s="1"/>
  <c r="BO180" i="112"/>
  <c r="BM180" i="112"/>
  <c r="BN180" i="112" s="1"/>
  <c r="BL180" i="112"/>
  <c r="BJ180" i="112"/>
  <c r="BK180" i="112" s="1"/>
  <c r="BI180" i="112"/>
  <c r="BG180" i="112"/>
  <c r="BH180" i="112" s="1"/>
  <c r="BO179" i="112"/>
  <c r="BM179" i="112"/>
  <c r="BN179" i="112" s="1"/>
  <c r="BL179" i="112"/>
  <c r="BJ179" i="112"/>
  <c r="BK179" i="112" s="1"/>
  <c r="BI179" i="112"/>
  <c r="BG179" i="112"/>
  <c r="BH179" i="112" s="1"/>
  <c r="BO178" i="112"/>
  <c r="BM178" i="112"/>
  <c r="BN178" i="112" s="1"/>
  <c r="BL178" i="112"/>
  <c r="BJ178" i="112"/>
  <c r="BK178" i="112" s="1"/>
  <c r="BI178" i="112"/>
  <c r="BG178" i="112"/>
  <c r="BH178" i="112" s="1"/>
  <c r="BO177" i="112"/>
  <c r="BM177" i="112"/>
  <c r="BN177" i="112" s="1"/>
  <c r="BL177" i="112"/>
  <c r="BJ177" i="112"/>
  <c r="BK177" i="112" s="1"/>
  <c r="BI177" i="112"/>
  <c r="BG177" i="112"/>
  <c r="BH177" i="112" s="1"/>
  <c r="BO176" i="112"/>
  <c r="BM176" i="112"/>
  <c r="BN176" i="112" s="1"/>
  <c r="BL176" i="112"/>
  <c r="BJ176" i="112"/>
  <c r="BK176" i="112" s="1"/>
  <c r="BI176" i="112"/>
  <c r="BG176" i="112"/>
  <c r="BH176" i="112" s="1"/>
  <c r="BO175" i="112"/>
  <c r="BM175" i="112"/>
  <c r="BN175" i="112" s="1"/>
  <c r="BL175" i="112"/>
  <c r="BJ175" i="112"/>
  <c r="BK175" i="112" s="1"/>
  <c r="BI175" i="112"/>
  <c r="BG175" i="112"/>
  <c r="BH175" i="112" s="1"/>
  <c r="BO174" i="112"/>
  <c r="BM174" i="112"/>
  <c r="BN174" i="112" s="1"/>
  <c r="BL174" i="112"/>
  <c r="BJ174" i="112"/>
  <c r="BK174" i="112" s="1"/>
  <c r="BI174" i="112"/>
  <c r="BG174" i="112"/>
  <c r="BH174" i="112" s="1"/>
  <c r="BO173" i="112"/>
  <c r="BM173" i="112"/>
  <c r="BN173" i="112" s="1"/>
  <c r="BL173" i="112"/>
  <c r="BJ173" i="112"/>
  <c r="BK173" i="112" s="1"/>
  <c r="BI173" i="112"/>
  <c r="BG173" i="112"/>
  <c r="BH173" i="112" s="1"/>
  <c r="BO172" i="112"/>
  <c r="BM172" i="112"/>
  <c r="BN172" i="112" s="1"/>
  <c r="BL172" i="112"/>
  <c r="BJ172" i="112"/>
  <c r="BK172" i="112" s="1"/>
  <c r="BI172" i="112"/>
  <c r="BG172" i="112"/>
  <c r="BH172" i="112" s="1"/>
  <c r="BO171" i="112"/>
  <c r="BM171" i="112"/>
  <c r="BN171" i="112" s="1"/>
  <c r="BL171" i="112"/>
  <c r="BJ171" i="112"/>
  <c r="BK171" i="112" s="1"/>
  <c r="BI171" i="112"/>
  <c r="BG171" i="112"/>
  <c r="BH171" i="112" s="1"/>
  <c r="BO170" i="112"/>
  <c r="BM170" i="112"/>
  <c r="BN170" i="112" s="1"/>
  <c r="BL170" i="112"/>
  <c r="BJ170" i="112"/>
  <c r="BK170" i="112" s="1"/>
  <c r="BI170" i="112"/>
  <c r="BG170" i="112"/>
  <c r="BH170" i="112" s="1"/>
  <c r="BO169" i="112"/>
  <c r="BM169" i="112"/>
  <c r="BN169" i="112" s="1"/>
  <c r="BL169" i="112"/>
  <c r="BJ169" i="112"/>
  <c r="BK169" i="112" s="1"/>
  <c r="BI169" i="112"/>
  <c r="BG169" i="112"/>
  <c r="BH169" i="112" s="1"/>
  <c r="BO168" i="112"/>
  <c r="BM168" i="112"/>
  <c r="BN168" i="112" s="1"/>
  <c r="BL168" i="112"/>
  <c r="BJ168" i="112"/>
  <c r="BK168" i="112" s="1"/>
  <c r="BI168" i="112"/>
  <c r="BG168" i="112"/>
  <c r="BH168" i="112" s="1"/>
  <c r="BO167" i="112"/>
  <c r="BM167" i="112"/>
  <c r="BN167" i="112" s="1"/>
  <c r="BL167" i="112"/>
  <c r="BJ167" i="112"/>
  <c r="BK167" i="112" s="1"/>
  <c r="BI167" i="112"/>
  <c r="BG167" i="112"/>
  <c r="BH167" i="112" s="1"/>
  <c r="BO166" i="112"/>
  <c r="BM166" i="112"/>
  <c r="BN166" i="112" s="1"/>
  <c r="BL166" i="112"/>
  <c r="BJ166" i="112"/>
  <c r="BK166" i="112" s="1"/>
  <c r="BI166" i="112"/>
  <c r="BG166" i="112"/>
  <c r="BH166" i="112" s="1"/>
  <c r="BO165" i="112"/>
  <c r="BM165" i="112"/>
  <c r="BN165" i="112" s="1"/>
  <c r="BL165" i="112"/>
  <c r="BJ165" i="112"/>
  <c r="BK165" i="112" s="1"/>
  <c r="BI165" i="112"/>
  <c r="BG165" i="112"/>
  <c r="BH165" i="112" s="1"/>
  <c r="BO164" i="112"/>
  <c r="BM164" i="112"/>
  <c r="BN164" i="112" s="1"/>
  <c r="BL164" i="112"/>
  <c r="BJ164" i="112"/>
  <c r="BK164" i="112" s="1"/>
  <c r="BI164" i="112"/>
  <c r="BG164" i="112"/>
  <c r="BH164" i="112" s="1"/>
  <c r="BO163" i="112"/>
  <c r="BM163" i="112"/>
  <c r="BN163" i="112" s="1"/>
  <c r="BL163" i="112"/>
  <c r="BJ163" i="112"/>
  <c r="BK163" i="112" s="1"/>
  <c r="BI163" i="112"/>
  <c r="BG163" i="112"/>
  <c r="BH163" i="112" s="1"/>
  <c r="BO162" i="112"/>
  <c r="BM162" i="112"/>
  <c r="BN162" i="112" s="1"/>
  <c r="BL162" i="112"/>
  <c r="BJ162" i="112"/>
  <c r="BK162" i="112" s="1"/>
  <c r="BI162" i="112"/>
  <c r="BG162" i="112"/>
  <c r="BH162" i="112" s="1"/>
  <c r="BO161" i="112"/>
  <c r="BM161" i="112"/>
  <c r="BN161" i="112" s="1"/>
  <c r="BL161" i="112"/>
  <c r="BJ161" i="112"/>
  <c r="BK161" i="112" s="1"/>
  <c r="BI161" i="112"/>
  <c r="BG161" i="112"/>
  <c r="BH161" i="112" s="1"/>
  <c r="BO160" i="112"/>
  <c r="BM160" i="112"/>
  <c r="BN160" i="112" s="1"/>
  <c r="BL160" i="112"/>
  <c r="BJ160" i="112"/>
  <c r="BK160" i="112" s="1"/>
  <c r="BI160" i="112"/>
  <c r="BG160" i="112"/>
  <c r="BH160" i="112" s="1"/>
  <c r="BO159" i="112"/>
  <c r="BM159" i="112"/>
  <c r="BN159" i="112" s="1"/>
  <c r="BL159" i="112"/>
  <c r="BJ159" i="112"/>
  <c r="BK159" i="112" s="1"/>
  <c r="BI159" i="112"/>
  <c r="BG159" i="112"/>
  <c r="BH159" i="112" s="1"/>
  <c r="BO158" i="112"/>
  <c r="BM158" i="112"/>
  <c r="BN158" i="112" s="1"/>
  <c r="BL158" i="112"/>
  <c r="BJ158" i="112"/>
  <c r="BK158" i="112" s="1"/>
  <c r="BI158" i="112"/>
  <c r="BG158" i="112"/>
  <c r="BH158" i="112" s="1"/>
  <c r="BO157" i="112"/>
  <c r="BM157" i="112"/>
  <c r="BN157" i="112" s="1"/>
  <c r="BL157" i="112"/>
  <c r="BJ157" i="112"/>
  <c r="BK157" i="112" s="1"/>
  <c r="BI157" i="112"/>
  <c r="BG157" i="112"/>
  <c r="BH157" i="112" s="1"/>
  <c r="BO156" i="112"/>
  <c r="BM156" i="112"/>
  <c r="BN156" i="112" s="1"/>
  <c r="BL156" i="112"/>
  <c r="BJ156" i="112"/>
  <c r="BK156" i="112" s="1"/>
  <c r="BI156" i="112"/>
  <c r="BG156" i="112"/>
  <c r="BH156" i="112" s="1"/>
  <c r="BO155" i="112"/>
  <c r="BM155" i="112"/>
  <c r="BN155" i="112" s="1"/>
  <c r="BL155" i="112"/>
  <c r="BJ155" i="112"/>
  <c r="BK155" i="112" s="1"/>
  <c r="BI155" i="112"/>
  <c r="BG155" i="112"/>
  <c r="BH155" i="112" s="1"/>
  <c r="BO154" i="112"/>
  <c r="BM154" i="112"/>
  <c r="BN154" i="112" s="1"/>
  <c r="BL154" i="112"/>
  <c r="BJ154" i="112"/>
  <c r="BK154" i="112" s="1"/>
  <c r="BI154" i="112"/>
  <c r="BG154" i="112"/>
  <c r="BH154" i="112" s="1"/>
  <c r="BO153" i="112"/>
  <c r="BM153" i="112"/>
  <c r="BN153" i="112" s="1"/>
  <c r="BL153" i="112"/>
  <c r="BJ153" i="112"/>
  <c r="BK153" i="112" s="1"/>
  <c r="BI153" i="112"/>
  <c r="BG153" i="112"/>
  <c r="BH153" i="112" s="1"/>
  <c r="BO152" i="112"/>
  <c r="BM152" i="112"/>
  <c r="BN152" i="112" s="1"/>
  <c r="BL152" i="112"/>
  <c r="BJ152" i="112"/>
  <c r="BK152" i="112" s="1"/>
  <c r="BI152" i="112"/>
  <c r="BG152" i="112"/>
  <c r="BH152" i="112" s="1"/>
  <c r="BO151" i="112"/>
  <c r="BM151" i="112"/>
  <c r="BN151" i="112" s="1"/>
  <c r="BL151" i="112"/>
  <c r="BJ151" i="112"/>
  <c r="BK151" i="112" s="1"/>
  <c r="BI151" i="112"/>
  <c r="BG151" i="112"/>
  <c r="BH151" i="112" s="1"/>
  <c r="BO150" i="112"/>
  <c r="BM150" i="112"/>
  <c r="BN150" i="112" s="1"/>
  <c r="BL150" i="112"/>
  <c r="BJ150" i="112"/>
  <c r="BK150" i="112" s="1"/>
  <c r="BI150" i="112"/>
  <c r="BG150" i="112"/>
  <c r="BH150" i="112" s="1"/>
  <c r="BO149" i="112"/>
  <c r="BM149" i="112"/>
  <c r="BN149" i="112" s="1"/>
  <c r="BL149" i="112"/>
  <c r="BJ149" i="112"/>
  <c r="BK149" i="112" s="1"/>
  <c r="BI149" i="112"/>
  <c r="BG149" i="112"/>
  <c r="BH149" i="112" s="1"/>
  <c r="BO148" i="112"/>
  <c r="BM148" i="112"/>
  <c r="BN148" i="112" s="1"/>
  <c r="BL148" i="112"/>
  <c r="BJ148" i="112"/>
  <c r="BK148" i="112" s="1"/>
  <c r="BI148" i="112"/>
  <c r="BG148" i="112"/>
  <c r="BH148" i="112" s="1"/>
  <c r="BO147" i="112"/>
  <c r="BM147" i="112"/>
  <c r="BN147" i="112" s="1"/>
  <c r="BL147" i="112"/>
  <c r="BJ147" i="112"/>
  <c r="BK147" i="112" s="1"/>
  <c r="BI147" i="112"/>
  <c r="BG147" i="112"/>
  <c r="BH147" i="112" s="1"/>
  <c r="BO146" i="112"/>
  <c r="BM146" i="112"/>
  <c r="BN146" i="112" s="1"/>
  <c r="BL146" i="112"/>
  <c r="BJ146" i="112"/>
  <c r="BK146" i="112" s="1"/>
  <c r="BI146" i="112"/>
  <c r="BG146" i="112"/>
  <c r="BH146" i="112" s="1"/>
  <c r="BO145" i="112"/>
  <c r="BM145" i="112"/>
  <c r="BN145" i="112" s="1"/>
  <c r="BL145" i="112"/>
  <c r="BJ145" i="112"/>
  <c r="BK145" i="112" s="1"/>
  <c r="BI145" i="112"/>
  <c r="BG145" i="112"/>
  <c r="BH145" i="112" s="1"/>
  <c r="BO144" i="112"/>
  <c r="BM144" i="112"/>
  <c r="BN144" i="112" s="1"/>
  <c r="BL144" i="112"/>
  <c r="BJ144" i="112"/>
  <c r="BK144" i="112" s="1"/>
  <c r="BI144" i="112"/>
  <c r="BG144" i="112"/>
  <c r="BH144" i="112" s="1"/>
  <c r="BO143" i="112"/>
  <c r="BM143" i="112"/>
  <c r="BN143" i="112" s="1"/>
  <c r="BL143" i="112"/>
  <c r="BJ143" i="112"/>
  <c r="BK143" i="112" s="1"/>
  <c r="BI143" i="112"/>
  <c r="BG143" i="112"/>
  <c r="BH143" i="112" s="1"/>
  <c r="BO142" i="112"/>
  <c r="BM142" i="112"/>
  <c r="BN142" i="112" s="1"/>
  <c r="BL142" i="112"/>
  <c r="BJ142" i="112"/>
  <c r="BK142" i="112" s="1"/>
  <c r="BI142" i="112"/>
  <c r="BG142" i="112"/>
  <c r="BH142" i="112" s="1"/>
  <c r="BO141" i="112"/>
  <c r="BM141" i="112"/>
  <c r="BN141" i="112" s="1"/>
  <c r="BL141" i="112"/>
  <c r="BJ141" i="112"/>
  <c r="BK141" i="112" s="1"/>
  <c r="BI141" i="112"/>
  <c r="BG141" i="112"/>
  <c r="BH141" i="112" s="1"/>
  <c r="BO140" i="112"/>
  <c r="BM140" i="112"/>
  <c r="BN140" i="112" s="1"/>
  <c r="BL140" i="112"/>
  <c r="BJ140" i="112"/>
  <c r="BK140" i="112" s="1"/>
  <c r="BI140" i="112"/>
  <c r="BG140" i="112"/>
  <c r="BH140" i="112" s="1"/>
  <c r="BO139" i="112"/>
  <c r="BM139" i="112"/>
  <c r="BN139" i="112" s="1"/>
  <c r="BL139" i="112"/>
  <c r="BJ139" i="112"/>
  <c r="BK139" i="112" s="1"/>
  <c r="BI139" i="112"/>
  <c r="BG139" i="112"/>
  <c r="BH139" i="112" s="1"/>
  <c r="BO138" i="112"/>
  <c r="BM138" i="112"/>
  <c r="BN138" i="112" s="1"/>
  <c r="BL138" i="112"/>
  <c r="BJ138" i="112"/>
  <c r="BK138" i="112" s="1"/>
  <c r="BI138" i="112"/>
  <c r="BG138" i="112"/>
  <c r="BH138" i="112" s="1"/>
  <c r="BO137" i="112"/>
  <c r="BM137" i="112"/>
  <c r="BN137" i="112" s="1"/>
  <c r="BL137" i="112"/>
  <c r="BJ137" i="112"/>
  <c r="BK137" i="112" s="1"/>
  <c r="BI137" i="112"/>
  <c r="BG137" i="112"/>
  <c r="BH137" i="112" s="1"/>
  <c r="BO136" i="112"/>
  <c r="BM136" i="112"/>
  <c r="BN136" i="112" s="1"/>
  <c r="BL136" i="112"/>
  <c r="BJ136" i="112"/>
  <c r="BK136" i="112" s="1"/>
  <c r="BI136" i="112"/>
  <c r="BG136" i="112"/>
  <c r="BH136" i="112" s="1"/>
  <c r="BO135" i="112"/>
  <c r="BM135" i="112"/>
  <c r="BN135" i="112" s="1"/>
  <c r="BL135" i="112"/>
  <c r="BJ135" i="112"/>
  <c r="BK135" i="112" s="1"/>
  <c r="BI135" i="112"/>
  <c r="BG135" i="112"/>
  <c r="BH135" i="112" s="1"/>
  <c r="BO134" i="112"/>
  <c r="BM134" i="112"/>
  <c r="BN134" i="112" s="1"/>
  <c r="BL134" i="112"/>
  <c r="BJ134" i="112"/>
  <c r="BK134" i="112" s="1"/>
  <c r="BI134" i="112"/>
  <c r="BG134" i="112"/>
  <c r="BH134" i="112" s="1"/>
  <c r="BO133" i="112"/>
  <c r="BM133" i="112"/>
  <c r="BN133" i="112" s="1"/>
  <c r="BL133" i="112"/>
  <c r="BJ133" i="112"/>
  <c r="BK133" i="112" s="1"/>
  <c r="BI133" i="112"/>
  <c r="BG133" i="112"/>
  <c r="BH133" i="112" s="1"/>
  <c r="BO132" i="112"/>
  <c r="BM132" i="112"/>
  <c r="BN132" i="112" s="1"/>
  <c r="BL132" i="112"/>
  <c r="BJ132" i="112"/>
  <c r="BK132" i="112" s="1"/>
  <c r="BI132" i="112"/>
  <c r="BG132" i="112"/>
  <c r="BH132" i="112" s="1"/>
  <c r="BO131" i="112"/>
  <c r="BM131" i="112"/>
  <c r="BN131" i="112" s="1"/>
  <c r="BL131" i="112"/>
  <c r="BJ131" i="112"/>
  <c r="BK131" i="112" s="1"/>
  <c r="BI131" i="112"/>
  <c r="BG131" i="112"/>
  <c r="BH131" i="112" s="1"/>
  <c r="BO130" i="112"/>
  <c r="BM130" i="112"/>
  <c r="BN130" i="112" s="1"/>
  <c r="BL130" i="112"/>
  <c r="BJ130" i="112"/>
  <c r="BK130" i="112" s="1"/>
  <c r="BI130" i="112"/>
  <c r="BG130" i="112"/>
  <c r="BH130" i="112" s="1"/>
  <c r="BO129" i="112"/>
  <c r="BM129" i="112"/>
  <c r="BN129" i="112" s="1"/>
  <c r="BL129" i="112"/>
  <c r="BJ129" i="112"/>
  <c r="BK129" i="112" s="1"/>
  <c r="BI129" i="112"/>
  <c r="BG129" i="112"/>
  <c r="BH129" i="112" s="1"/>
  <c r="BO128" i="112"/>
  <c r="BM128" i="112"/>
  <c r="BN128" i="112" s="1"/>
  <c r="BL128" i="112"/>
  <c r="BJ128" i="112"/>
  <c r="BK128" i="112" s="1"/>
  <c r="BI128" i="112"/>
  <c r="BG128" i="112"/>
  <c r="BH128" i="112" s="1"/>
  <c r="BO127" i="112"/>
  <c r="BM127" i="112"/>
  <c r="BN127" i="112" s="1"/>
  <c r="BL127" i="112"/>
  <c r="BJ127" i="112"/>
  <c r="BK127" i="112" s="1"/>
  <c r="BI127" i="112"/>
  <c r="BG127" i="112"/>
  <c r="BH127" i="112" s="1"/>
  <c r="BO126" i="112"/>
  <c r="BM126" i="112"/>
  <c r="BN126" i="112" s="1"/>
  <c r="BL126" i="112"/>
  <c r="BJ126" i="112"/>
  <c r="BK126" i="112" s="1"/>
  <c r="BI126" i="112"/>
  <c r="BG126" i="112"/>
  <c r="BH126" i="112" s="1"/>
  <c r="BO125" i="112"/>
  <c r="BM125" i="112"/>
  <c r="BN125" i="112" s="1"/>
  <c r="BL125" i="112"/>
  <c r="BJ125" i="112"/>
  <c r="BK125" i="112" s="1"/>
  <c r="BI125" i="112"/>
  <c r="BG125" i="112"/>
  <c r="BH125" i="112" s="1"/>
  <c r="BO124" i="112"/>
  <c r="BN124" i="112"/>
  <c r="BM124" i="112"/>
  <c r="BL124" i="112"/>
  <c r="BJ124" i="112"/>
  <c r="BK124" i="112" s="1"/>
  <c r="BI124" i="112"/>
  <c r="BG124" i="112"/>
  <c r="BH124" i="112" s="1"/>
  <c r="BO123" i="112"/>
  <c r="BM123" i="112"/>
  <c r="BN123" i="112" s="1"/>
  <c r="BL123" i="112"/>
  <c r="BJ123" i="112"/>
  <c r="BK123" i="112" s="1"/>
  <c r="BI123" i="112"/>
  <c r="BG123" i="112"/>
  <c r="BH123" i="112" s="1"/>
  <c r="BO122" i="112"/>
  <c r="BM122" i="112"/>
  <c r="BN122" i="112" s="1"/>
  <c r="BL122" i="112"/>
  <c r="BJ122" i="112"/>
  <c r="BK122" i="112" s="1"/>
  <c r="BI122" i="112"/>
  <c r="BG122" i="112"/>
  <c r="BH122" i="112" s="1"/>
  <c r="BO121" i="112"/>
  <c r="BM121" i="112"/>
  <c r="BN121" i="112" s="1"/>
  <c r="BL121" i="112"/>
  <c r="BJ121" i="112"/>
  <c r="BK121" i="112" s="1"/>
  <c r="BI121" i="112"/>
  <c r="BG121" i="112"/>
  <c r="BH121" i="112" s="1"/>
  <c r="BO120" i="112"/>
  <c r="BM120" i="112"/>
  <c r="BN120" i="112" s="1"/>
  <c r="BL120" i="112"/>
  <c r="BJ120" i="112"/>
  <c r="BK120" i="112" s="1"/>
  <c r="BI120" i="112"/>
  <c r="BG120" i="112"/>
  <c r="BH120" i="112" s="1"/>
  <c r="BO119" i="112"/>
  <c r="BM119" i="112"/>
  <c r="BN119" i="112" s="1"/>
  <c r="BL119" i="112"/>
  <c r="BJ119" i="112"/>
  <c r="BK119" i="112" s="1"/>
  <c r="BI119" i="112"/>
  <c r="BG119" i="112"/>
  <c r="BH119" i="112" s="1"/>
  <c r="BO118" i="112"/>
  <c r="BM118" i="112"/>
  <c r="BN118" i="112" s="1"/>
  <c r="BL118" i="112"/>
  <c r="BJ118" i="112"/>
  <c r="BK118" i="112" s="1"/>
  <c r="BI118" i="112"/>
  <c r="BG118" i="112"/>
  <c r="BH118" i="112" s="1"/>
  <c r="BO117" i="112"/>
  <c r="BM117" i="112"/>
  <c r="BN117" i="112" s="1"/>
  <c r="BL117" i="112"/>
  <c r="BK117" i="112"/>
  <c r="BJ117" i="112"/>
  <c r="BI117" i="112"/>
  <c r="BG117" i="112"/>
  <c r="BH117" i="112" s="1"/>
  <c r="BO116" i="112"/>
  <c r="BM116" i="112"/>
  <c r="BN116" i="112" s="1"/>
  <c r="BL116" i="112"/>
  <c r="BJ116" i="112"/>
  <c r="BK116" i="112" s="1"/>
  <c r="BI116" i="112"/>
  <c r="BG116" i="112"/>
  <c r="BH116" i="112" s="1"/>
  <c r="BO115" i="112"/>
  <c r="BM115" i="112"/>
  <c r="BN115" i="112" s="1"/>
  <c r="BL115" i="112"/>
  <c r="BJ115" i="112"/>
  <c r="BK115" i="112" s="1"/>
  <c r="BI115" i="112"/>
  <c r="BG115" i="112"/>
  <c r="BH115" i="112" s="1"/>
  <c r="BO114" i="112"/>
  <c r="BM114" i="112"/>
  <c r="BN114" i="112" s="1"/>
  <c r="BL114" i="112"/>
  <c r="BJ114" i="112"/>
  <c r="BK114" i="112" s="1"/>
  <c r="BI114" i="112"/>
  <c r="BG114" i="112"/>
  <c r="BH114" i="112" s="1"/>
  <c r="BO113" i="112"/>
  <c r="BM113" i="112"/>
  <c r="BN113" i="112" s="1"/>
  <c r="BL113" i="112"/>
  <c r="BJ113" i="112"/>
  <c r="BK113" i="112" s="1"/>
  <c r="BI113" i="112"/>
  <c r="BG113" i="112"/>
  <c r="BH113" i="112" s="1"/>
  <c r="BO112" i="112"/>
  <c r="BM112" i="112"/>
  <c r="BN112" i="112" s="1"/>
  <c r="BL112" i="112"/>
  <c r="BJ112" i="112"/>
  <c r="BK112" i="112" s="1"/>
  <c r="BI112" i="112"/>
  <c r="BG112" i="112"/>
  <c r="BH112" i="112" s="1"/>
  <c r="BO111" i="112"/>
  <c r="BM111" i="112"/>
  <c r="BN111" i="112" s="1"/>
  <c r="BL111" i="112"/>
  <c r="BJ111" i="112"/>
  <c r="BK111" i="112" s="1"/>
  <c r="BI111" i="112"/>
  <c r="BG111" i="112"/>
  <c r="BH111" i="112" s="1"/>
  <c r="BO110" i="112"/>
  <c r="BM110" i="112"/>
  <c r="BN110" i="112" s="1"/>
  <c r="BL110" i="112"/>
  <c r="BJ110" i="112"/>
  <c r="BK110" i="112" s="1"/>
  <c r="BI110" i="112"/>
  <c r="BG110" i="112"/>
  <c r="BH110" i="112" s="1"/>
  <c r="BO109" i="112"/>
  <c r="BM109" i="112"/>
  <c r="BN109" i="112" s="1"/>
  <c r="BL109" i="112"/>
  <c r="BJ109" i="112"/>
  <c r="BK109" i="112" s="1"/>
  <c r="BI109" i="112"/>
  <c r="BG109" i="112"/>
  <c r="BH109" i="112" s="1"/>
  <c r="BO108" i="112"/>
  <c r="BM108" i="112"/>
  <c r="BN108" i="112" s="1"/>
  <c r="BL108" i="112"/>
  <c r="BJ108" i="112"/>
  <c r="BK108" i="112" s="1"/>
  <c r="BI108" i="112"/>
  <c r="BG108" i="112"/>
  <c r="BH108" i="112" s="1"/>
  <c r="BO107" i="112"/>
  <c r="BM107" i="112"/>
  <c r="BN107" i="112" s="1"/>
  <c r="BL107" i="112"/>
  <c r="BJ107" i="112"/>
  <c r="BK107" i="112" s="1"/>
  <c r="BI107" i="112"/>
  <c r="BG107" i="112"/>
  <c r="BH107" i="112" s="1"/>
  <c r="BO106" i="112"/>
  <c r="BM106" i="112"/>
  <c r="BN106" i="112" s="1"/>
  <c r="BL106" i="112"/>
  <c r="BJ106" i="112"/>
  <c r="BK106" i="112" s="1"/>
  <c r="BI106" i="112"/>
  <c r="BG106" i="112"/>
  <c r="BH106" i="112" s="1"/>
  <c r="BO105" i="112"/>
  <c r="BM105" i="112"/>
  <c r="BN105" i="112" s="1"/>
  <c r="BL105" i="112"/>
  <c r="BJ105" i="112"/>
  <c r="BK105" i="112" s="1"/>
  <c r="BI105" i="112"/>
  <c r="BG105" i="112"/>
  <c r="BH105" i="112" s="1"/>
  <c r="BO104" i="112"/>
  <c r="BM104" i="112"/>
  <c r="BN104" i="112" s="1"/>
  <c r="BL104" i="112"/>
  <c r="BJ104" i="112"/>
  <c r="BK104" i="112" s="1"/>
  <c r="BI104" i="112"/>
  <c r="BG104" i="112"/>
  <c r="BH104" i="112" s="1"/>
  <c r="BO103" i="112"/>
  <c r="BM103" i="112"/>
  <c r="BN103" i="112" s="1"/>
  <c r="BL103" i="112"/>
  <c r="BJ103" i="112"/>
  <c r="BK103" i="112" s="1"/>
  <c r="BI103" i="112"/>
  <c r="BG103" i="112"/>
  <c r="BH103" i="112" s="1"/>
  <c r="BO102" i="112"/>
  <c r="BM102" i="112"/>
  <c r="BN102" i="112" s="1"/>
  <c r="BL102" i="112"/>
  <c r="BJ102" i="112"/>
  <c r="BK102" i="112" s="1"/>
  <c r="BI102" i="112"/>
  <c r="BG102" i="112"/>
  <c r="BH102" i="112" s="1"/>
  <c r="BO101" i="112"/>
  <c r="BM101" i="112"/>
  <c r="BN101" i="112" s="1"/>
  <c r="BL101" i="112"/>
  <c r="BJ101" i="112"/>
  <c r="BK101" i="112" s="1"/>
  <c r="BI101" i="112"/>
  <c r="BG101" i="112"/>
  <c r="BH101" i="112" s="1"/>
  <c r="BO100" i="112"/>
  <c r="BM100" i="112"/>
  <c r="BN100" i="112" s="1"/>
  <c r="BL100" i="112"/>
  <c r="BJ100" i="112"/>
  <c r="BK100" i="112" s="1"/>
  <c r="BI100" i="112"/>
  <c r="BG100" i="112"/>
  <c r="BH100" i="112" s="1"/>
  <c r="BO99" i="112"/>
  <c r="BM99" i="112"/>
  <c r="BN99" i="112" s="1"/>
  <c r="BL99" i="112"/>
  <c r="BJ99" i="112"/>
  <c r="BK99" i="112" s="1"/>
  <c r="BI99" i="112"/>
  <c r="BG99" i="112"/>
  <c r="BH99" i="112" s="1"/>
  <c r="BO98" i="112"/>
  <c r="BM98" i="112"/>
  <c r="BN98" i="112" s="1"/>
  <c r="BL98" i="112"/>
  <c r="BJ98" i="112"/>
  <c r="BK98" i="112" s="1"/>
  <c r="BI98" i="112"/>
  <c r="BG98" i="112"/>
  <c r="BH98" i="112" s="1"/>
  <c r="I97" i="323"/>
  <c r="I96" i="323"/>
  <c r="I95" i="323"/>
  <c r="I94" i="323"/>
  <c r="I93" i="323"/>
  <c r="I92" i="323"/>
  <c r="I91" i="323"/>
  <c r="I90" i="323"/>
  <c r="I89" i="323"/>
  <c r="I88" i="323"/>
  <c r="I87" i="323"/>
  <c r="I86" i="323"/>
  <c r="I85" i="323"/>
  <c r="I84" i="323"/>
  <c r="I83" i="323"/>
  <c r="I82" i="323"/>
  <c r="I81" i="323"/>
  <c r="I80" i="323"/>
  <c r="J79" i="323"/>
  <c r="I79" i="323"/>
  <c r="I78" i="323"/>
  <c r="J77" i="323"/>
  <c r="I77" i="323"/>
  <c r="J76" i="323"/>
  <c r="I76" i="323"/>
  <c r="J75" i="323"/>
  <c r="I75" i="323"/>
  <c r="I74" i="323"/>
  <c r="J73" i="323"/>
  <c r="I73" i="323"/>
  <c r="J72" i="323"/>
  <c r="I72" i="323"/>
  <c r="I71" i="323"/>
  <c r="J70" i="323"/>
  <c r="I70" i="323"/>
  <c r="J69" i="323"/>
  <c r="I69" i="323"/>
  <c r="J68" i="323"/>
  <c r="I68" i="323"/>
  <c r="J67" i="323"/>
  <c r="I66" i="323"/>
  <c r="J65" i="323"/>
  <c r="I65" i="323"/>
  <c r="I64" i="323"/>
  <c r="I63" i="323"/>
  <c r="J62" i="323"/>
  <c r="I62" i="323"/>
  <c r="I61" i="323"/>
  <c r="I60" i="323"/>
  <c r="J59" i="323"/>
  <c r="I59" i="323"/>
  <c r="J58" i="323"/>
  <c r="I58" i="323"/>
  <c r="J57" i="323"/>
  <c r="I57" i="323"/>
  <c r="J56" i="323"/>
  <c r="I56" i="323"/>
  <c r="I55" i="323"/>
  <c r="I54" i="323"/>
  <c r="J53" i="323"/>
  <c r="I53" i="323"/>
  <c r="I52" i="323"/>
  <c r="I51" i="323"/>
  <c r="I50" i="323"/>
  <c r="I49" i="323"/>
  <c r="I48" i="323"/>
  <c r="J47" i="323"/>
  <c r="I47" i="323"/>
  <c r="J46" i="323"/>
  <c r="I46" i="323"/>
  <c r="J45" i="323"/>
  <c r="I45" i="323"/>
  <c r="J44" i="323"/>
  <c r="I44" i="323"/>
  <c r="I43" i="323"/>
  <c r="I42" i="323"/>
  <c r="J41" i="323"/>
  <c r="I41" i="323"/>
  <c r="J40" i="323"/>
  <c r="I40" i="323"/>
  <c r="J39" i="323"/>
  <c r="I39" i="323"/>
  <c r="J38" i="323"/>
  <c r="I38" i="323"/>
  <c r="I37" i="323"/>
  <c r="I36" i="323"/>
  <c r="J35" i="323"/>
  <c r="I35" i="323"/>
  <c r="J34" i="323"/>
  <c r="I34" i="323"/>
  <c r="I33" i="323"/>
  <c r="J32" i="323"/>
  <c r="I32" i="323"/>
  <c r="J31" i="323"/>
  <c r="I31" i="323"/>
  <c r="J30" i="323"/>
  <c r="I29" i="323"/>
  <c r="J28" i="323"/>
  <c r="I28" i="323"/>
  <c r="J27" i="323"/>
  <c r="I27" i="323"/>
  <c r="J26" i="323"/>
  <c r="I26" i="323"/>
  <c r="I25" i="323"/>
  <c r="I24" i="323"/>
  <c r="I23" i="323"/>
  <c r="I22" i="323"/>
  <c r="I21" i="323"/>
  <c r="I20" i="323"/>
  <c r="I19" i="323"/>
  <c r="I18" i="323"/>
  <c r="I17" i="323"/>
  <c r="I16" i="323"/>
  <c r="I15" i="323"/>
  <c r="I14" i="323"/>
  <c r="I13" i="323"/>
  <c r="I12" i="323"/>
  <c r="I11" i="323"/>
  <c r="I10" i="323"/>
  <c r="I9" i="323"/>
  <c r="I8" i="323"/>
  <c r="I7" i="323"/>
  <c r="I6" i="323"/>
  <c r="O11" i="294"/>
  <c r="M62" i="272"/>
  <c r="M63" i="272" s="1"/>
  <c r="J66" i="272" s="1"/>
  <c r="L62" i="272"/>
  <c r="L63" i="272" s="1"/>
  <c r="K62" i="272"/>
  <c r="K63" i="272" s="1"/>
  <c r="J62" i="272"/>
  <c r="J63" i="272" s="1"/>
  <c r="BZ184" i="323"/>
  <c r="BY184" i="323"/>
  <c r="BX184" i="323"/>
  <c r="BW184" i="323"/>
  <c r="BV184" i="323"/>
  <c r="BU184" i="323"/>
  <c r="BR184" i="323"/>
  <c r="BQ184" i="323"/>
  <c r="BP184" i="323"/>
  <c r="BO184" i="323"/>
  <c r="BN184" i="323"/>
  <c r="BM184" i="323"/>
  <c r="BS184" i="323" s="1"/>
  <c r="BT184" i="323" s="1"/>
  <c r="BL184" i="323"/>
  <c r="BK184" i="323"/>
  <c r="BJ184" i="323"/>
  <c r="BI184" i="323"/>
  <c r="BH184" i="323"/>
  <c r="BG184" i="323"/>
  <c r="AZ184" i="323"/>
  <c r="P184" i="323"/>
  <c r="O184" i="323"/>
  <c r="N184" i="323"/>
  <c r="M184" i="323"/>
  <c r="J184" i="323"/>
  <c r="I184" i="323"/>
  <c r="BZ183" i="323"/>
  <c r="BY183" i="323"/>
  <c r="BX183" i="323"/>
  <c r="BW183" i="323"/>
  <c r="BV183" i="323"/>
  <c r="BU183" i="323"/>
  <c r="BR183" i="323"/>
  <c r="BQ183" i="323"/>
  <c r="BP183" i="323"/>
  <c r="BO183" i="323"/>
  <c r="BN183" i="323"/>
  <c r="BM183" i="323"/>
  <c r="BS183" i="323" s="1"/>
  <c r="BT183" i="323" s="1"/>
  <c r="BL183" i="323"/>
  <c r="BK183" i="323"/>
  <c r="BJ183" i="323"/>
  <c r="BI183" i="323"/>
  <c r="BH183" i="323"/>
  <c r="BG183" i="323"/>
  <c r="AZ183" i="323"/>
  <c r="P183" i="323"/>
  <c r="O183" i="323"/>
  <c r="N183" i="323"/>
  <c r="M183" i="323"/>
  <c r="J183" i="323"/>
  <c r="I183" i="323"/>
  <c r="BZ182" i="323"/>
  <c r="BY182" i="323"/>
  <c r="BX182" i="323"/>
  <c r="BW182" i="323"/>
  <c r="BV182" i="323"/>
  <c r="BU182" i="323"/>
  <c r="BR182" i="323"/>
  <c r="BQ182" i="323"/>
  <c r="BP182" i="323"/>
  <c r="BO182" i="323"/>
  <c r="BN182" i="323"/>
  <c r="BM182" i="323"/>
  <c r="BS182" i="323" s="1"/>
  <c r="BT182" i="323" s="1"/>
  <c r="BL182" i="323"/>
  <c r="BK182" i="323"/>
  <c r="BJ182" i="323"/>
  <c r="BI182" i="323"/>
  <c r="BH182" i="323"/>
  <c r="BG182" i="323"/>
  <c r="AZ182" i="323"/>
  <c r="P182" i="323"/>
  <c r="O182" i="323"/>
  <c r="N182" i="323"/>
  <c r="M182" i="323"/>
  <c r="J182" i="323"/>
  <c r="I182" i="323"/>
  <c r="BZ181" i="323"/>
  <c r="BY181" i="323"/>
  <c r="BX181" i="323"/>
  <c r="BW181" i="323"/>
  <c r="BV181" i="323"/>
  <c r="BU181" i="323"/>
  <c r="BR181" i="323"/>
  <c r="BQ181" i="323"/>
  <c r="BP181" i="323"/>
  <c r="BO181" i="323"/>
  <c r="BN181" i="323"/>
  <c r="BM181" i="323"/>
  <c r="BS181" i="323" s="1"/>
  <c r="BT181" i="323" s="1"/>
  <c r="BL181" i="323"/>
  <c r="BK181" i="323"/>
  <c r="BJ181" i="323"/>
  <c r="BI181" i="323"/>
  <c r="BH181" i="323"/>
  <c r="BG181" i="323"/>
  <c r="AZ181" i="323"/>
  <c r="P181" i="323"/>
  <c r="O181" i="323"/>
  <c r="N181" i="323"/>
  <c r="M181" i="323"/>
  <c r="J181" i="323"/>
  <c r="I181" i="323"/>
  <c r="BZ180" i="323"/>
  <c r="BY180" i="323"/>
  <c r="BX180" i="323"/>
  <c r="BW180" i="323"/>
  <c r="BV180" i="323"/>
  <c r="BU180" i="323"/>
  <c r="BR180" i="323"/>
  <c r="BQ180" i="323"/>
  <c r="BP180" i="323"/>
  <c r="BO180" i="323"/>
  <c r="BN180" i="323"/>
  <c r="BM180" i="323"/>
  <c r="BS180" i="323" s="1"/>
  <c r="BT180" i="323" s="1"/>
  <c r="BL180" i="323"/>
  <c r="BK180" i="323"/>
  <c r="BJ180" i="323"/>
  <c r="BI180" i="323"/>
  <c r="BH180" i="323"/>
  <c r="BG180" i="323"/>
  <c r="AZ180" i="323"/>
  <c r="P180" i="323"/>
  <c r="O180" i="323"/>
  <c r="N180" i="323"/>
  <c r="M180" i="323"/>
  <c r="J180" i="323"/>
  <c r="I180" i="323"/>
  <c r="BZ179" i="323"/>
  <c r="BY179" i="323"/>
  <c r="BX179" i="323"/>
  <c r="BW179" i="323"/>
  <c r="BV179" i="323"/>
  <c r="BU179" i="323"/>
  <c r="BR179" i="323"/>
  <c r="BQ179" i="323"/>
  <c r="BP179" i="323"/>
  <c r="BO179" i="323"/>
  <c r="BN179" i="323"/>
  <c r="BM179" i="323"/>
  <c r="BS179" i="323" s="1"/>
  <c r="BT179" i="323" s="1"/>
  <c r="BL179" i="323"/>
  <c r="BK179" i="323"/>
  <c r="BJ179" i="323"/>
  <c r="BI179" i="323"/>
  <c r="BH179" i="323"/>
  <c r="BG179" i="323"/>
  <c r="AZ179" i="323"/>
  <c r="P179" i="323"/>
  <c r="O179" i="323"/>
  <c r="N179" i="323"/>
  <c r="M179" i="323"/>
  <c r="J179" i="323"/>
  <c r="I179" i="323"/>
  <c r="BZ178" i="323"/>
  <c r="BY178" i="323"/>
  <c r="BX178" i="323"/>
  <c r="BW178" i="323"/>
  <c r="BV178" i="323"/>
  <c r="BU178" i="323"/>
  <c r="BR178" i="323"/>
  <c r="BQ178" i="323"/>
  <c r="BP178" i="323"/>
  <c r="BO178" i="323"/>
  <c r="BN178" i="323"/>
  <c r="BM178" i="323"/>
  <c r="BS178" i="323" s="1"/>
  <c r="BT178" i="323" s="1"/>
  <c r="BL178" i="323"/>
  <c r="BK178" i="323"/>
  <c r="BJ178" i="323"/>
  <c r="BI178" i="323"/>
  <c r="BH178" i="323"/>
  <c r="BG178" i="323"/>
  <c r="AZ178" i="323"/>
  <c r="P178" i="323"/>
  <c r="O178" i="323"/>
  <c r="N178" i="323"/>
  <c r="M178" i="323"/>
  <c r="J178" i="323"/>
  <c r="I178" i="323"/>
  <c r="BZ177" i="323"/>
  <c r="BY177" i="323"/>
  <c r="BX177" i="323"/>
  <c r="BW177" i="323"/>
  <c r="BV177" i="323"/>
  <c r="BU177" i="323"/>
  <c r="BR177" i="323"/>
  <c r="BQ177" i="323"/>
  <c r="BP177" i="323"/>
  <c r="BO177" i="323"/>
  <c r="BN177" i="323"/>
  <c r="BM177" i="323"/>
  <c r="BS177" i="323" s="1"/>
  <c r="BT177" i="323" s="1"/>
  <c r="BL177" i="323"/>
  <c r="BK177" i="323"/>
  <c r="BJ177" i="323"/>
  <c r="BI177" i="323"/>
  <c r="BH177" i="323"/>
  <c r="BG177" i="323"/>
  <c r="AZ177" i="323"/>
  <c r="P177" i="323"/>
  <c r="O177" i="323"/>
  <c r="N177" i="323"/>
  <c r="M177" i="323"/>
  <c r="J177" i="323"/>
  <c r="I177" i="323"/>
  <c r="BZ176" i="323"/>
  <c r="BY176" i="323"/>
  <c r="BX176" i="323"/>
  <c r="BW176" i="323"/>
  <c r="BV176" i="323"/>
  <c r="BU176" i="323"/>
  <c r="BR176" i="323"/>
  <c r="BQ176" i="323"/>
  <c r="BP176" i="323"/>
  <c r="BO176" i="323"/>
  <c r="BN176" i="323"/>
  <c r="BM176" i="323"/>
  <c r="BS176" i="323" s="1"/>
  <c r="BT176" i="323" s="1"/>
  <c r="BL176" i="323"/>
  <c r="BK176" i="323"/>
  <c r="BJ176" i="323"/>
  <c r="BI176" i="323"/>
  <c r="BH176" i="323"/>
  <c r="BG176" i="323"/>
  <c r="AZ176" i="323"/>
  <c r="P176" i="323"/>
  <c r="O176" i="323"/>
  <c r="N176" i="323"/>
  <c r="M176" i="323"/>
  <c r="J176" i="323"/>
  <c r="I176" i="323"/>
  <c r="BZ175" i="323"/>
  <c r="BY175" i="323"/>
  <c r="BX175" i="323"/>
  <c r="BW175" i="323"/>
  <c r="BV175" i="323"/>
  <c r="BU175" i="323"/>
  <c r="BR175" i="323"/>
  <c r="BQ175" i="323"/>
  <c r="BP175" i="323"/>
  <c r="BO175" i="323"/>
  <c r="BN175" i="323"/>
  <c r="BM175" i="323"/>
  <c r="BS175" i="323" s="1"/>
  <c r="BT175" i="323" s="1"/>
  <c r="BL175" i="323"/>
  <c r="BK175" i="323"/>
  <c r="BJ175" i="323"/>
  <c r="BI175" i="323"/>
  <c r="BH175" i="323"/>
  <c r="BG175" i="323"/>
  <c r="AZ175" i="323"/>
  <c r="P175" i="323"/>
  <c r="O175" i="323"/>
  <c r="N175" i="323"/>
  <c r="M175" i="323"/>
  <c r="J175" i="323"/>
  <c r="I175" i="323"/>
  <c r="BZ174" i="323"/>
  <c r="BY174" i="323"/>
  <c r="BX174" i="323"/>
  <c r="BW174" i="323"/>
  <c r="BV174" i="323"/>
  <c r="BU174" i="323"/>
  <c r="BR174" i="323"/>
  <c r="BQ174" i="323"/>
  <c r="BP174" i="323"/>
  <c r="BO174" i="323"/>
  <c r="BN174" i="323"/>
  <c r="BM174" i="323"/>
  <c r="BS174" i="323" s="1"/>
  <c r="BT174" i="323" s="1"/>
  <c r="BL174" i="323"/>
  <c r="BK174" i="323"/>
  <c r="BJ174" i="323"/>
  <c r="BI174" i="323"/>
  <c r="BH174" i="323"/>
  <c r="BG174" i="323"/>
  <c r="AZ174" i="323"/>
  <c r="P174" i="323"/>
  <c r="O174" i="323"/>
  <c r="N174" i="323"/>
  <c r="M174" i="323"/>
  <c r="J174" i="323"/>
  <c r="I174" i="323"/>
  <c r="BZ173" i="323"/>
  <c r="BY173" i="323"/>
  <c r="BX173" i="323"/>
  <c r="BW173" i="323"/>
  <c r="BV173" i="323"/>
  <c r="BU173" i="323"/>
  <c r="BR173" i="323"/>
  <c r="BQ173" i="323"/>
  <c r="BP173" i="323"/>
  <c r="BO173" i="323"/>
  <c r="BN173" i="323"/>
  <c r="BM173" i="323"/>
  <c r="BS173" i="323" s="1"/>
  <c r="BT173" i="323" s="1"/>
  <c r="BL173" i="323"/>
  <c r="BK173" i="323"/>
  <c r="BJ173" i="323"/>
  <c r="BI173" i="323"/>
  <c r="BH173" i="323"/>
  <c r="BG173" i="323"/>
  <c r="AZ173" i="323"/>
  <c r="P173" i="323"/>
  <c r="O173" i="323"/>
  <c r="N173" i="323"/>
  <c r="M173" i="323"/>
  <c r="J173" i="323"/>
  <c r="I173" i="323"/>
  <c r="BZ172" i="323"/>
  <c r="BY172" i="323"/>
  <c r="BX172" i="323"/>
  <c r="BW172" i="323"/>
  <c r="BV172" i="323"/>
  <c r="BU172" i="323"/>
  <c r="BR172" i="323"/>
  <c r="BQ172" i="323"/>
  <c r="BP172" i="323"/>
  <c r="BO172" i="323"/>
  <c r="BN172" i="323"/>
  <c r="BM172" i="323"/>
  <c r="BS172" i="323" s="1"/>
  <c r="BT172" i="323" s="1"/>
  <c r="BL172" i="323"/>
  <c r="BK172" i="323"/>
  <c r="BJ172" i="323"/>
  <c r="BI172" i="323"/>
  <c r="BH172" i="323"/>
  <c r="BG172" i="323"/>
  <c r="AZ172" i="323"/>
  <c r="P172" i="323"/>
  <c r="O172" i="323"/>
  <c r="N172" i="323"/>
  <c r="M172" i="323"/>
  <c r="J172" i="323"/>
  <c r="I172" i="323"/>
  <c r="BZ171" i="323"/>
  <c r="BY171" i="323"/>
  <c r="BX171" i="323"/>
  <c r="BW171" i="323"/>
  <c r="BV171" i="323"/>
  <c r="BU171" i="323"/>
  <c r="BR171" i="323"/>
  <c r="BQ171" i="323"/>
  <c r="BP171" i="323"/>
  <c r="BO171" i="323"/>
  <c r="BN171" i="323"/>
  <c r="BM171" i="323"/>
  <c r="BS171" i="323" s="1"/>
  <c r="BT171" i="323" s="1"/>
  <c r="BL171" i="323"/>
  <c r="BK171" i="323"/>
  <c r="BJ171" i="323"/>
  <c r="BI171" i="323"/>
  <c r="BH171" i="323"/>
  <c r="BG171" i="323"/>
  <c r="AZ171" i="323"/>
  <c r="P171" i="323"/>
  <c r="O171" i="323"/>
  <c r="N171" i="323"/>
  <c r="M171" i="323"/>
  <c r="J171" i="323"/>
  <c r="I171" i="323"/>
  <c r="BZ170" i="323"/>
  <c r="BY170" i="323"/>
  <c r="BX170" i="323"/>
  <c r="BW170" i="323"/>
  <c r="BV170" i="323"/>
  <c r="BU170" i="323"/>
  <c r="BR170" i="323"/>
  <c r="BQ170" i="323"/>
  <c r="BP170" i="323"/>
  <c r="BO170" i="323"/>
  <c r="BN170" i="323"/>
  <c r="BM170" i="323"/>
  <c r="BS170" i="323" s="1"/>
  <c r="BT170" i="323" s="1"/>
  <c r="BL170" i="323"/>
  <c r="BK170" i="323"/>
  <c r="BJ170" i="323"/>
  <c r="BI170" i="323"/>
  <c r="BH170" i="323"/>
  <c r="BG170" i="323"/>
  <c r="AZ170" i="323"/>
  <c r="P170" i="323"/>
  <c r="O170" i="323"/>
  <c r="N170" i="323"/>
  <c r="M170" i="323"/>
  <c r="J170" i="323"/>
  <c r="I170" i="323"/>
  <c r="BZ169" i="323"/>
  <c r="BY169" i="323"/>
  <c r="BX169" i="323"/>
  <c r="BW169" i="323"/>
  <c r="BV169" i="323"/>
  <c r="BU169" i="323"/>
  <c r="BR169" i="323"/>
  <c r="BQ169" i="323"/>
  <c r="BP169" i="323"/>
  <c r="BO169" i="323"/>
  <c r="BN169" i="323"/>
  <c r="BM169" i="323"/>
  <c r="BS169" i="323" s="1"/>
  <c r="BT169" i="323" s="1"/>
  <c r="BL169" i="323"/>
  <c r="BK169" i="323"/>
  <c r="BJ169" i="323"/>
  <c r="BI169" i="323"/>
  <c r="BH169" i="323"/>
  <c r="BG169" i="323"/>
  <c r="AZ169" i="323"/>
  <c r="P169" i="323"/>
  <c r="O169" i="323"/>
  <c r="N169" i="323"/>
  <c r="M169" i="323"/>
  <c r="J169" i="323"/>
  <c r="I169" i="323"/>
  <c r="BZ168" i="323"/>
  <c r="BY168" i="323"/>
  <c r="BX168" i="323"/>
  <c r="BW168" i="323"/>
  <c r="BV168" i="323"/>
  <c r="BU168" i="323"/>
  <c r="BR168" i="323"/>
  <c r="BQ168" i="323"/>
  <c r="BP168" i="323"/>
  <c r="BO168" i="323"/>
  <c r="BN168" i="323"/>
  <c r="BM168" i="323"/>
  <c r="BS168" i="323" s="1"/>
  <c r="BT168" i="323" s="1"/>
  <c r="BL168" i="323"/>
  <c r="BK168" i="323"/>
  <c r="BJ168" i="323"/>
  <c r="BI168" i="323"/>
  <c r="BH168" i="323"/>
  <c r="BG168" i="323"/>
  <c r="AZ168" i="323"/>
  <c r="P168" i="323"/>
  <c r="O168" i="323"/>
  <c r="N168" i="323"/>
  <c r="M168" i="323"/>
  <c r="J168" i="323"/>
  <c r="I168" i="323"/>
  <c r="BZ167" i="323"/>
  <c r="BY167" i="323"/>
  <c r="BX167" i="323"/>
  <c r="BW167" i="323"/>
  <c r="BV167" i="323"/>
  <c r="BU167" i="323"/>
  <c r="BR167" i="323"/>
  <c r="BQ167" i="323"/>
  <c r="BP167" i="323"/>
  <c r="BO167" i="323"/>
  <c r="BN167" i="323"/>
  <c r="BM167" i="323"/>
  <c r="BS167" i="323" s="1"/>
  <c r="BT167" i="323" s="1"/>
  <c r="BL167" i="323"/>
  <c r="BK167" i="323"/>
  <c r="BJ167" i="323"/>
  <c r="BI167" i="323"/>
  <c r="BH167" i="323"/>
  <c r="BG167" i="323"/>
  <c r="AZ167" i="323"/>
  <c r="P167" i="323"/>
  <c r="O167" i="323"/>
  <c r="N167" i="323"/>
  <c r="M167" i="323"/>
  <c r="J167" i="323"/>
  <c r="I167" i="323"/>
  <c r="BZ166" i="323"/>
  <c r="BY166" i="323"/>
  <c r="BX166" i="323"/>
  <c r="BW166" i="323"/>
  <c r="BV166" i="323"/>
  <c r="BU166" i="323"/>
  <c r="BR166" i="323"/>
  <c r="BQ166" i="323"/>
  <c r="BP166" i="323"/>
  <c r="BO166" i="323"/>
  <c r="BN166" i="323"/>
  <c r="BM166" i="323"/>
  <c r="BS166" i="323" s="1"/>
  <c r="BT166" i="323" s="1"/>
  <c r="BL166" i="323"/>
  <c r="BK166" i="323"/>
  <c r="BJ166" i="323"/>
  <c r="BI166" i="323"/>
  <c r="BH166" i="323"/>
  <c r="BG166" i="323"/>
  <c r="AZ166" i="323"/>
  <c r="P166" i="323"/>
  <c r="O166" i="323"/>
  <c r="N166" i="323"/>
  <c r="M166" i="323"/>
  <c r="J166" i="323"/>
  <c r="I166" i="323"/>
  <c r="BZ165" i="323"/>
  <c r="BY165" i="323"/>
  <c r="BX165" i="323"/>
  <c r="BW165" i="323"/>
  <c r="BV165" i="323"/>
  <c r="BU165" i="323"/>
  <c r="BR165" i="323"/>
  <c r="BQ165" i="323"/>
  <c r="BP165" i="323"/>
  <c r="BO165" i="323"/>
  <c r="BN165" i="323"/>
  <c r="BM165" i="323"/>
  <c r="BS165" i="323" s="1"/>
  <c r="BT165" i="323" s="1"/>
  <c r="BL165" i="323"/>
  <c r="BK165" i="323"/>
  <c r="BJ165" i="323"/>
  <c r="BI165" i="323"/>
  <c r="BH165" i="323"/>
  <c r="BG165" i="323"/>
  <c r="AZ165" i="323"/>
  <c r="P165" i="323"/>
  <c r="O165" i="323"/>
  <c r="N165" i="323"/>
  <c r="M165" i="323"/>
  <c r="J165" i="323"/>
  <c r="I165" i="323"/>
  <c r="BZ164" i="323"/>
  <c r="BY164" i="323"/>
  <c r="BX164" i="323"/>
  <c r="BW164" i="323"/>
  <c r="BV164" i="323"/>
  <c r="BU164" i="323"/>
  <c r="BR164" i="323"/>
  <c r="BQ164" i="323"/>
  <c r="BP164" i="323"/>
  <c r="BO164" i="323"/>
  <c r="BN164" i="323"/>
  <c r="BM164" i="323"/>
  <c r="BS164" i="323" s="1"/>
  <c r="BT164" i="323" s="1"/>
  <c r="BL164" i="323"/>
  <c r="BK164" i="323"/>
  <c r="BJ164" i="323"/>
  <c r="BI164" i="323"/>
  <c r="BH164" i="323"/>
  <c r="BG164" i="323"/>
  <c r="AZ164" i="323"/>
  <c r="P164" i="323"/>
  <c r="O164" i="323"/>
  <c r="N164" i="323"/>
  <c r="M164" i="323"/>
  <c r="J164" i="323"/>
  <c r="I164" i="323"/>
  <c r="BZ163" i="323"/>
  <c r="BY163" i="323"/>
  <c r="BX163" i="323"/>
  <c r="BW163" i="323"/>
  <c r="BV163" i="323"/>
  <c r="BU163" i="323"/>
  <c r="BR163" i="323"/>
  <c r="BQ163" i="323"/>
  <c r="BP163" i="323"/>
  <c r="BO163" i="323"/>
  <c r="BN163" i="323"/>
  <c r="BM163" i="323"/>
  <c r="BS163" i="323" s="1"/>
  <c r="BT163" i="323" s="1"/>
  <c r="BL163" i="323"/>
  <c r="BK163" i="323"/>
  <c r="BJ163" i="323"/>
  <c r="BI163" i="323"/>
  <c r="BH163" i="323"/>
  <c r="BG163" i="323"/>
  <c r="AZ163" i="323"/>
  <c r="P163" i="323"/>
  <c r="O163" i="323"/>
  <c r="N163" i="323"/>
  <c r="M163" i="323"/>
  <c r="J163" i="323"/>
  <c r="I163" i="323"/>
  <c r="BZ162" i="323"/>
  <c r="BY162" i="323"/>
  <c r="BX162" i="323"/>
  <c r="BW162" i="323"/>
  <c r="BV162" i="323"/>
  <c r="BU162" i="323"/>
  <c r="BR162" i="323"/>
  <c r="BQ162" i="323"/>
  <c r="BP162" i="323"/>
  <c r="BO162" i="323"/>
  <c r="BN162" i="323"/>
  <c r="BM162" i="323"/>
  <c r="BS162" i="323" s="1"/>
  <c r="BT162" i="323" s="1"/>
  <c r="BL162" i="323"/>
  <c r="BK162" i="323"/>
  <c r="BJ162" i="323"/>
  <c r="BI162" i="323"/>
  <c r="BH162" i="323"/>
  <c r="BG162" i="323"/>
  <c r="AZ162" i="323"/>
  <c r="P162" i="323"/>
  <c r="O162" i="323"/>
  <c r="N162" i="323"/>
  <c r="M162" i="323"/>
  <c r="J162" i="323"/>
  <c r="I162" i="323"/>
  <c r="BZ161" i="323"/>
  <c r="BY161" i="323"/>
  <c r="BX161" i="323"/>
  <c r="BW161" i="323"/>
  <c r="BV161" i="323"/>
  <c r="BU161" i="323"/>
  <c r="BR161" i="323"/>
  <c r="BQ161" i="323"/>
  <c r="BP161" i="323"/>
  <c r="BO161" i="323"/>
  <c r="BN161" i="323"/>
  <c r="BM161" i="323"/>
  <c r="BS161" i="323" s="1"/>
  <c r="BT161" i="323" s="1"/>
  <c r="BL161" i="323"/>
  <c r="BK161" i="323"/>
  <c r="BJ161" i="323"/>
  <c r="BI161" i="323"/>
  <c r="BH161" i="323"/>
  <c r="BG161" i="323"/>
  <c r="AZ161" i="323"/>
  <c r="P161" i="323"/>
  <c r="O161" i="323"/>
  <c r="N161" i="323"/>
  <c r="M161" i="323"/>
  <c r="J161" i="323"/>
  <c r="I161" i="323"/>
  <c r="BZ160" i="323"/>
  <c r="BY160" i="323"/>
  <c r="BX160" i="323"/>
  <c r="BW160" i="323"/>
  <c r="BV160" i="323"/>
  <c r="BU160" i="323"/>
  <c r="BR160" i="323"/>
  <c r="BQ160" i="323"/>
  <c r="BP160" i="323"/>
  <c r="BO160" i="323"/>
  <c r="BN160" i="323"/>
  <c r="BM160" i="323"/>
  <c r="BS160" i="323" s="1"/>
  <c r="BT160" i="323" s="1"/>
  <c r="BL160" i="323"/>
  <c r="BK160" i="323"/>
  <c r="BJ160" i="323"/>
  <c r="BI160" i="323"/>
  <c r="BH160" i="323"/>
  <c r="BG160" i="323"/>
  <c r="AZ160" i="323"/>
  <c r="P160" i="323"/>
  <c r="O160" i="323"/>
  <c r="N160" i="323"/>
  <c r="M160" i="323"/>
  <c r="J160" i="323"/>
  <c r="I160" i="323"/>
  <c r="BZ159" i="323"/>
  <c r="BY159" i="323"/>
  <c r="BX159" i="323"/>
  <c r="BW159" i="323"/>
  <c r="BV159" i="323"/>
  <c r="BU159" i="323"/>
  <c r="BR159" i="323"/>
  <c r="BQ159" i="323"/>
  <c r="BP159" i="323"/>
  <c r="BO159" i="323"/>
  <c r="BN159" i="323"/>
  <c r="BM159" i="323"/>
  <c r="BS159" i="323" s="1"/>
  <c r="BT159" i="323" s="1"/>
  <c r="BL159" i="323"/>
  <c r="BK159" i="323"/>
  <c r="BJ159" i="323"/>
  <c r="BI159" i="323"/>
  <c r="BH159" i="323"/>
  <c r="BG159" i="323"/>
  <c r="AZ159" i="323"/>
  <c r="P159" i="323"/>
  <c r="O159" i="323"/>
  <c r="N159" i="323"/>
  <c r="M159" i="323"/>
  <c r="J159" i="323"/>
  <c r="I159" i="323"/>
  <c r="BZ158" i="323"/>
  <c r="BY158" i="323"/>
  <c r="BX158" i="323"/>
  <c r="BW158" i="323"/>
  <c r="BV158" i="323"/>
  <c r="BU158" i="323"/>
  <c r="BR158" i="323"/>
  <c r="BQ158" i="323"/>
  <c r="BP158" i="323"/>
  <c r="BO158" i="323"/>
  <c r="BN158" i="323"/>
  <c r="BM158" i="323"/>
  <c r="BS158" i="323" s="1"/>
  <c r="BT158" i="323" s="1"/>
  <c r="BL158" i="323"/>
  <c r="BK158" i="323"/>
  <c r="BJ158" i="323"/>
  <c r="BI158" i="323"/>
  <c r="BH158" i="323"/>
  <c r="BG158" i="323"/>
  <c r="AZ158" i="323"/>
  <c r="P158" i="323"/>
  <c r="O158" i="323"/>
  <c r="N158" i="323"/>
  <c r="M158" i="323"/>
  <c r="J158" i="323"/>
  <c r="I158" i="323"/>
  <c r="BZ157" i="323"/>
  <c r="BY157" i="323"/>
  <c r="BX157" i="323"/>
  <c r="BW157" i="323"/>
  <c r="BV157" i="323"/>
  <c r="BU157" i="323"/>
  <c r="BR157" i="323"/>
  <c r="BQ157" i="323"/>
  <c r="BP157" i="323"/>
  <c r="BO157" i="323"/>
  <c r="BN157" i="323"/>
  <c r="BM157" i="323"/>
  <c r="BS157" i="323" s="1"/>
  <c r="BT157" i="323" s="1"/>
  <c r="BL157" i="323"/>
  <c r="BK157" i="323"/>
  <c r="BJ157" i="323"/>
  <c r="BI157" i="323"/>
  <c r="BH157" i="323"/>
  <c r="BG157" i="323"/>
  <c r="AZ157" i="323"/>
  <c r="P157" i="323"/>
  <c r="O157" i="323"/>
  <c r="N157" i="323"/>
  <c r="M157" i="323"/>
  <c r="J157" i="323"/>
  <c r="I157" i="323"/>
  <c r="BZ156" i="323"/>
  <c r="BY156" i="323"/>
  <c r="BX156" i="323"/>
  <c r="BW156" i="323"/>
  <c r="BV156" i="323"/>
  <c r="BU156" i="323"/>
  <c r="BR156" i="323"/>
  <c r="BQ156" i="323"/>
  <c r="BP156" i="323"/>
  <c r="BO156" i="323"/>
  <c r="BN156" i="323"/>
  <c r="BM156" i="323"/>
  <c r="BS156" i="323" s="1"/>
  <c r="BT156" i="323" s="1"/>
  <c r="BL156" i="323"/>
  <c r="BK156" i="323"/>
  <c r="BJ156" i="323"/>
  <c r="BI156" i="323"/>
  <c r="BH156" i="323"/>
  <c r="BG156" i="323"/>
  <c r="AZ156" i="323"/>
  <c r="P156" i="323"/>
  <c r="O156" i="323"/>
  <c r="N156" i="323"/>
  <c r="M156" i="323"/>
  <c r="J156" i="323"/>
  <c r="I156" i="323"/>
  <c r="BZ155" i="323"/>
  <c r="BY155" i="323"/>
  <c r="BX155" i="323"/>
  <c r="BW155" i="323"/>
  <c r="BV155" i="323"/>
  <c r="BU155" i="323"/>
  <c r="BR155" i="323"/>
  <c r="BQ155" i="323"/>
  <c r="BP155" i="323"/>
  <c r="BO155" i="323"/>
  <c r="BN155" i="323"/>
  <c r="BM155" i="323"/>
  <c r="BS155" i="323" s="1"/>
  <c r="BT155" i="323" s="1"/>
  <c r="BL155" i="323"/>
  <c r="BK155" i="323"/>
  <c r="BJ155" i="323"/>
  <c r="BI155" i="323"/>
  <c r="BH155" i="323"/>
  <c r="BG155" i="323"/>
  <c r="AZ155" i="323"/>
  <c r="P155" i="323"/>
  <c r="O155" i="323"/>
  <c r="N155" i="323"/>
  <c r="M155" i="323"/>
  <c r="J155" i="323"/>
  <c r="I155" i="323"/>
  <c r="BZ154" i="323"/>
  <c r="BY154" i="323"/>
  <c r="BX154" i="323"/>
  <c r="BW154" i="323"/>
  <c r="BV154" i="323"/>
  <c r="BU154" i="323"/>
  <c r="BR154" i="323"/>
  <c r="BQ154" i="323"/>
  <c r="BP154" i="323"/>
  <c r="BO154" i="323"/>
  <c r="BN154" i="323"/>
  <c r="BM154" i="323"/>
  <c r="BS154" i="323" s="1"/>
  <c r="BT154" i="323" s="1"/>
  <c r="BL154" i="323"/>
  <c r="BK154" i="323"/>
  <c r="BJ154" i="323"/>
  <c r="BI154" i="323"/>
  <c r="BH154" i="323"/>
  <c r="BG154" i="323"/>
  <c r="AZ154" i="323"/>
  <c r="P154" i="323"/>
  <c r="O154" i="323"/>
  <c r="N154" i="323"/>
  <c r="M154" i="323"/>
  <c r="J154" i="323"/>
  <c r="I154" i="323"/>
  <c r="BZ153" i="323"/>
  <c r="BY153" i="323"/>
  <c r="BX153" i="323"/>
  <c r="BW153" i="323"/>
  <c r="BV153" i="323"/>
  <c r="BU153" i="323"/>
  <c r="BR153" i="323"/>
  <c r="BQ153" i="323"/>
  <c r="BP153" i="323"/>
  <c r="BO153" i="323"/>
  <c r="BN153" i="323"/>
  <c r="BM153" i="323"/>
  <c r="BS153" i="323" s="1"/>
  <c r="BT153" i="323" s="1"/>
  <c r="BL153" i="323"/>
  <c r="BK153" i="323"/>
  <c r="BJ153" i="323"/>
  <c r="BI153" i="323"/>
  <c r="BH153" i="323"/>
  <c r="BG153" i="323"/>
  <c r="AZ153" i="323"/>
  <c r="P153" i="323"/>
  <c r="O153" i="323"/>
  <c r="N153" i="323"/>
  <c r="M153" i="323"/>
  <c r="J153" i="323"/>
  <c r="I153" i="323"/>
  <c r="BZ152" i="323"/>
  <c r="BY152" i="323"/>
  <c r="BX152" i="323"/>
  <c r="BW152" i="323"/>
  <c r="BV152" i="323"/>
  <c r="BU152" i="323"/>
  <c r="BR152" i="323"/>
  <c r="BQ152" i="323"/>
  <c r="BP152" i="323"/>
  <c r="BO152" i="323"/>
  <c r="BN152" i="323"/>
  <c r="BM152" i="323"/>
  <c r="BS152" i="323" s="1"/>
  <c r="BT152" i="323" s="1"/>
  <c r="BL152" i="323"/>
  <c r="BK152" i="323"/>
  <c r="BJ152" i="323"/>
  <c r="BI152" i="323"/>
  <c r="BH152" i="323"/>
  <c r="BG152" i="323"/>
  <c r="AZ152" i="323"/>
  <c r="P152" i="323"/>
  <c r="O152" i="323"/>
  <c r="N152" i="323"/>
  <c r="M152" i="323"/>
  <c r="J152" i="323"/>
  <c r="I152" i="323"/>
  <c r="BZ151" i="323"/>
  <c r="BY151" i="323"/>
  <c r="BX151" i="323"/>
  <c r="BW151" i="323"/>
  <c r="BV151" i="323"/>
  <c r="BU151" i="323"/>
  <c r="BR151" i="323"/>
  <c r="BQ151" i="323"/>
  <c r="BP151" i="323"/>
  <c r="BO151" i="323"/>
  <c r="BN151" i="323"/>
  <c r="BM151" i="323"/>
  <c r="BS151" i="323" s="1"/>
  <c r="BT151" i="323" s="1"/>
  <c r="BL151" i="323"/>
  <c r="BK151" i="323"/>
  <c r="BJ151" i="323"/>
  <c r="BI151" i="323"/>
  <c r="BH151" i="323"/>
  <c r="BG151" i="323"/>
  <c r="AZ151" i="323"/>
  <c r="P151" i="323"/>
  <c r="O151" i="323"/>
  <c r="N151" i="323"/>
  <c r="M151" i="323"/>
  <c r="J151" i="323"/>
  <c r="I151" i="323"/>
  <c r="BZ150" i="323"/>
  <c r="BY150" i="323"/>
  <c r="BX150" i="323"/>
  <c r="BW150" i="323"/>
  <c r="BV150" i="323"/>
  <c r="BU150" i="323"/>
  <c r="BR150" i="323"/>
  <c r="BQ150" i="323"/>
  <c r="BP150" i="323"/>
  <c r="BO150" i="323"/>
  <c r="BN150" i="323"/>
  <c r="BM150" i="323"/>
  <c r="BS150" i="323" s="1"/>
  <c r="BT150" i="323" s="1"/>
  <c r="BL150" i="323"/>
  <c r="BK150" i="323"/>
  <c r="BJ150" i="323"/>
  <c r="BI150" i="323"/>
  <c r="BH150" i="323"/>
  <c r="BG150" i="323"/>
  <c r="AZ150" i="323"/>
  <c r="P150" i="323"/>
  <c r="O150" i="323"/>
  <c r="N150" i="323"/>
  <c r="M150" i="323"/>
  <c r="J150" i="323"/>
  <c r="I150" i="323"/>
  <c r="BZ149" i="323"/>
  <c r="BY149" i="323"/>
  <c r="BX149" i="323"/>
  <c r="BW149" i="323"/>
  <c r="BV149" i="323"/>
  <c r="BU149" i="323"/>
  <c r="BR149" i="323"/>
  <c r="BQ149" i="323"/>
  <c r="BP149" i="323"/>
  <c r="BO149" i="323"/>
  <c r="BN149" i="323"/>
  <c r="BM149" i="323"/>
  <c r="BS149" i="323" s="1"/>
  <c r="BT149" i="323" s="1"/>
  <c r="BL149" i="323"/>
  <c r="BK149" i="323"/>
  <c r="BJ149" i="323"/>
  <c r="BI149" i="323"/>
  <c r="BH149" i="323"/>
  <c r="BG149" i="323"/>
  <c r="AZ149" i="323"/>
  <c r="P149" i="323"/>
  <c r="O149" i="323"/>
  <c r="N149" i="323"/>
  <c r="M149" i="323"/>
  <c r="J149" i="323"/>
  <c r="I149" i="323"/>
  <c r="BZ148" i="323"/>
  <c r="BY148" i="323"/>
  <c r="BX148" i="323"/>
  <c r="BW148" i="323"/>
  <c r="BV148" i="323"/>
  <c r="BU148" i="323"/>
  <c r="BR148" i="323"/>
  <c r="BQ148" i="323"/>
  <c r="BP148" i="323"/>
  <c r="BO148" i="323"/>
  <c r="BN148" i="323"/>
  <c r="BM148" i="323"/>
  <c r="BS148" i="323" s="1"/>
  <c r="BT148" i="323" s="1"/>
  <c r="BL148" i="323"/>
  <c r="BK148" i="323"/>
  <c r="BJ148" i="323"/>
  <c r="BI148" i="323"/>
  <c r="BH148" i="323"/>
  <c r="BG148" i="323"/>
  <c r="AZ148" i="323"/>
  <c r="P148" i="323"/>
  <c r="O148" i="323"/>
  <c r="N148" i="323"/>
  <c r="M148" i="323"/>
  <c r="J148" i="323"/>
  <c r="I148" i="323"/>
  <c r="BZ147" i="323"/>
  <c r="BY147" i="323"/>
  <c r="BX147" i="323"/>
  <c r="BW147" i="323"/>
  <c r="BV147" i="323"/>
  <c r="BU147" i="323"/>
  <c r="BR147" i="323"/>
  <c r="BQ147" i="323"/>
  <c r="BP147" i="323"/>
  <c r="BO147" i="323"/>
  <c r="BN147" i="323"/>
  <c r="BM147" i="323"/>
  <c r="BS147" i="323" s="1"/>
  <c r="BT147" i="323" s="1"/>
  <c r="BL147" i="323"/>
  <c r="BK147" i="323"/>
  <c r="BJ147" i="323"/>
  <c r="BI147" i="323"/>
  <c r="BH147" i="323"/>
  <c r="BG147" i="323"/>
  <c r="AZ147" i="323"/>
  <c r="AX147" i="323"/>
  <c r="AY147" i="323" s="1"/>
  <c r="P147" i="323"/>
  <c r="O147" i="323"/>
  <c r="N147" i="323"/>
  <c r="M147" i="323"/>
  <c r="J147" i="323"/>
  <c r="I147" i="323"/>
  <c r="BZ146" i="323"/>
  <c r="BY146" i="323"/>
  <c r="BX146" i="323"/>
  <c r="BW146" i="323"/>
  <c r="BV146" i="323"/>
  <c r="BU146" i="323"/>
  <c r="BR146" i="323"/>
  <c r="BQ146" i="323"/>
  <c r="BP146" i="323"/>
  <c r="BO146" i="323"/>
  <c r="BN146" i="323"/>
  <c r="BM146" i="323"/>
  <c r="BS146" i="323" s="1"/>
  <c r="BT146" i="323" s="1"/>
  <c r="BL146" i="323"/>
  <c r="BK146" i="323"/>
  <c r="BJ146" i="323"/>
  <c r="BI146" i="323"/>
  <c r="BH146" i="323"/>
  <c r="BG146" i="323"/>
  <c r="AZ146" i="323"/>
  <c r="P146" i="323"/>
  <c r="O146" i="323"/>
  <c r="N146" i="323"/>
  <c r="M146" i="323"/>
  <c r="J146" i="323"/>
  <c r="I146" i="323"/>
  <c r="BZ145" i="323"/>
  <c r="BY145" i="323"/>
  <c r="BX145" i="323"/>
  <c r="BW145" i="323"/>
  <c r="BV145" i="323"/>
  <c r="BU145" i="323"/>
  <c r="BR145" i="323"/>
  <c r="BQ145" i="323"/>
  <c r="BP145" i="323"/>
  <c r="BO145" i="323"/>
  <c r="BN145" i="323"/>
  <c r="BM145" i="323"/>
  <c r="BS145" i="323" s="1"/>
  <c r="BT145" i="323" s="1"/>
  <c r="BL145" i="323"/>
  <c r="BK145" i="323"/>
  <c r="BJ145" i="323"/>
  <c r="BI145" i="323"/>
  <c r="BH145" i="323"/>
  <c r="BG145" i="323"/>
  <c r="AZ145" i="323"/>
  <c r="P145" i="323"/>
  <c r="O145" i="323"/>
  <c r="N145" i="323"/>
  <c r="M145" i="323"/>
  <c r="J145" i="323"/>
  <c r="I145" i="323"/>
  <c r="BZ144" i="323"/>
  <c r="BY144" i="323"/>
  <c r="BX144" i="323"/>
  <c r="BW144" i="323"/>
  <c r="BV144" i="323"/>
  <c r="BU144" i="323"/>
  <c r="BR144" i="323"/>
  <c r="BQ144" i="323"/>
  <c r="BP144" i="323"/>
  <c r="BO144" i="323"/>
  <c r="BN144" i="323"/>
  <c r="BM144" i="323"/>
  <c r="BS144" i="323" s="1"/>
  <c r="BT144" i="323" s="1"/>
  <c r="BL144" i="323"/>
  <c r="BK144" i="323"/>
  <c r="BJ144" i="323"/>
  <c r="BI144" i="323"/>
  <c r="BH144" i="323"/>
  <c r="BG144" i="323"/>
  <c r="AZ144" i="323"/>
  <c r="P144" i="323"/>
  <c r="O144" i="323"/>
  <c r="N144" i="323"/>
  <c r="M144" i="323"/>
  <c r="J144" i="323"/>
  <c r="I144" i="323"/>
  <c r="BZ143" i="323"/>
  <c r="BY143" i="323"/>
  <c r="BX143" i="323"/>
  <c r="BW143" i="323"/>
  <c r="BV143" i="323"/>
  <c r="BU143" i="323"/>
  <c r="BR143" i="323"/>
  <c r="BQ143" i="323"/>
  <c r="BP143" i="323"/>
  <c r="BO143" i="323"/>
  <c r="BN143" i="323"/>
  <c r="BM143" i="323"/>
  <c r="BS143" i="323" s="1"/>
  <c r="BT143" i="323" s="1"/>
  <c r="BL143" i="323"/>
  <c r="BK143" i="323"/>
  <c r="BJ143" i="323"/>
  <c r="BI143" i="323"/>
  <c r="BH143" i="323"/>
  <c r="BG143" i="323"/>
  <c r="AZ143" i="323"/>
  <c r="P143" i="323"/>
  <c r="O143" i="323"/>
  <c r="N143" i="323"/>
  <c r="M143" i="323"/>
  <c r="J143" i="323"/>
  <c r="I143" i="323"/>
  <c r="BZ142" i="323"/>
  <c r="BY142" i="323"/>
  <c r="BX142" i="323"/>
  <c r="BW142" i="323"/>
  <c r="BV142" i="323"/>
  <c r="BU142" i="323"/>
  <c r="BR142" i="323"/>
  <c r="BQ142" i="323"/>
  <c r="BP142" i="323"/>
  <c r="BO142" i="323"/>
  <c r="BN142" i="323"/>
  <c r="BM142" i="323"/>
  <c r="BS142" i="323" s="1"/>
  <c r="BT142" i="323" s="1"/>
  <c r="BL142" i="323"/>
  <c r="BK142" i="323"/>
  <c r="BJ142" i="323"/>
  <c r="BI142" i="323"/>
  <c r="BH142" i="323"/>
  <c r="BG142" i="323"/>
  <c r="AZ142" i="323"/>
  <c r="P142" i="323"/>
  <c r="O142" i="323"/>
  <c r="N142" i="323"/>
  <c r="M142" i="323"/>
  <c r="J142" i="323"/>
  <c r="I142" i="323"/>
  <c r="BZ141" i="323"/>
  <c r="BY141" i="323"/>
  <c r="BX141" i="323"/>
  <c r="BW141" i="323"/>
  <c r="BV141" i="323"/>
  <c r="BU141" i="323"/>
  <c r="BR141" i="323"/>
  <c r="BQ141" i="323"/>
  <c r="BP141" i="323"/>
  <c r="BO141" i="323"/>
  <c r="BN141" i="323"/>
  <c r="BM141" i="323"/>
  <c r="BS141" i="323" s="1"/>
  <c r="BT141" i="323" s="1"/>
  <c r="BL141" i="323"/>
  <c r="BK141" i="323"/>
  <c r="BJ141" i="323"/>
  <c r="BI141" i="323"/>
  <c r="BH141" i="323"/>
  <c r="BG141" i="323"/>
  <c r="AZ141" i="323"/>
  <c r="P141" i="323"/>
  <c r="O141" i="323"/>
  <c r="N141" i="323"/>
  <c r="M141" i="323"/>
  <c r="J141" i="323"/>
  <c r="I141" i="323"/>
  <c r="BZ140" i="323"/>
  <c r="BY140" i="323"/>
  <c r="BX140" i="323"/>
  <c r="BW140" i="323"/>
  <c r="BV140" i="323"/>
  <c r="BU140" i="323"/>
  <c r="BR140" i="323"/>
  <c r="BQ140" i="323"/>
  <c r="BP140" i="323"/>
  <c r="BO140" i="323"/>
  <c r="BN140" i="323"/>
  <c r="BM140" i="323"/>
  <c r="BS140" i="323" s="1"/>
  <c r="BT140" i="323" s="1"/>
  <c r="BL140" i="323"/>
  <c r="BK140" i="323"/>
  <c r="BJ140" i="323"/>
  <c r="BI140" i="323"/>
  <c r="BH140" i="323"/>
  <c r="BG140" i="323"/>
  <c r="AZ140" i="323"/>
  <c r="P140" i="323"/>
  <c r="O140" i="323"/>
  <c r="N140" i="323"/>
  <c r="M140" i="323"/>
  <c r="J140" i="323"/>
  <c r="I140" i="323"/>
  <c r="BZ139" i="323"/>
  <c r="BY139" i="323"/>
  <c r="BX139" i="323"/>
  <c r="BW139" i="323"/>
  <c r="BV139" i="323"/>
  <c r="BU139" i="323"/>
  <c r="BR139" i="323"/>
  <c r="BQ139" i="323"/>
  <c r="BP139" i="323"/>
  <c r="BO139" i="323"/>
  <c r="BN139" i="323"/>
  <c r="BM139" i="323"/>
  <c r="BS139" i="323" s="1"/>
  <c r="BT139" i="323" s="1"/>
  <c r="BL139" i="323"/>
  <c r="BK139" i="323"/>
  <c r="BJ139" i="323"/>
  <c r="BI139" i="323"/>
  <c r="BH139" i="323"/>
  <c r="BG139" i="323"/>
  <c r="AZ139" i="323"/>
  <c r="P139" i="323"/>
  <c r="O139" i="323"/>
  <c r="N139" i="323"/>
  <c r="M139" i="323"/>
  <c r="J139" i="323"/>
  <c r="I139" i="323"/>
  <c r="BZ138" i="323"/>
  <c r="BY138" i="323"/>
  <c r="BX138" i="323"/>
  <c r="BW138" i="323"/>
  <c r="BV138" i="323"/>
  <c r="BU138" i="323"/>
  <c r="BR138" i="323"/>
  <c r="BQ138" i="323"/>
  <c r="BP138" i="323"/>
  <c r="BO138" i="323"/>
  <c r="BN138" i="323"/>
  <c r="BM138" i="323"/>
  <c r="BS138" i="323" s="1"/>
  <c r="BT138" i="323" s="1"/>
  <c r="BL138" i="323"/>
  <c r="BK138" i="323"/>
  <c r="BJ138" i="323"/>
  <c r="BI138" i="323"/>
  <c r="BH138" i="323"/>
  <c r="BG138" i="323"/>
  <c r="AZ138" i="323"/>
  <c r="P138" i="323"/>
  <c r="O138" i="323"/>
  <c r="N138" i="323"/>
  <c r="M138" i="323"/>
  <c r="J138" i="323"/>
  <c r="I138" i="323"/>
  <c r="BZ137" i="323"/>
  <c r="BY137" i="323"/>
  <c r="BX137" i="323"/>
  <c r="BW137" i="323"/>
  <c r="BV137" i="323"/>
  <c r="BU137" i="323"/>
  <c r="BR137" i="323"/>
  <c r="BQ137" i="323"/>
  <c r="BP137" i="323"/>
  <c r="BO137" i="323"/>
  <c r="BN137" i="323"/>
  <c r="BM137" i="323"/>
  <c r="BS137" i="323" s="1"/>
  <c r="BT137" i="323" s="1"/>
  <c r="BL137" i="323"/>
  <c r="BK137" i="323"/>
  <c r="BJ137" i="323"/>
  <c r="BI137" i="323"/>
  <c r="BH137" i="323"/>
  <c r="BG137" i="323"/>
  <c r="AZ137" i="323"/>
  <c r="P137" i="323"/>
  <c r="O137" i="323"/>
  <c r="N137" i="323"/>
  <c r="M137" i="323"/>
  <c r="J137" i="323"/>
  <c r="I137" i="323"/>
  <c r="BZ136" i="323"/>
  <c r="BY136" i="323"/>
  <c r="BX136" i="323"/>
  <c r="BW136" i="323"/>
  <c r="BV136" i="323"/>
  <c r="BU136" i="323"/>
  <c r="BR136" i="323"/>
  <c r="BQ136" i="323"/>
  <c r="BP136" i="323"/>
  <c r="BO136" i="323"/>
  <c r="BN136" i="323"/>
  <c r="BM136" i="323"/>
  <c r="BS136" i="323" s="1"/>
  <c r="BT136" i="323" s="1"/>
  <c r="BL136" i="323"/>
  <c r="BK136" i="323"/>
  <c r="BJ136" i="323"/>
  <c r="BI136" i="323"/>
  <c r="BH136" i="323"/>
  <c r="BG136" i="323"/>
  <c r="AZ136" i="323"/>
  <c r="P136" i="323"/>
  <c r="O136" i="323"/>
  <c r="N136" i="323"/>
  <c r="M136" i="323"/>
  <c r="J136" i="323"/>
  <c r="I136" i="323"/>
  <c r="BZ135" i="323"/>
  <c r="BY135" i="323"/>
  <c r="BX135" i="323"/>
  <c r="BW135" i="323"/>
  <c r="BV135" i="323"/>
  <c r="BU135" i="323"/>
  <c r="BR135" i="323"/>
  <c r="BQ135" i="323"/>
  <c r="BP135" i="323"/>
  <c r="BO135" i="323"/>
  <c r="BN135" i="323"/>
  <c r="BM135" i="323"/>
  <c r="BS135" i="323" s="1"/>
  <c r="BT135" i="323" s="1"/>
  <c r="BL135" i="323"/>
  <c r="BK135" i="323"/>
  <c r="BJ135" i="323"/>
  <c r="BI135" i="323"/>
  <c r="BH135" i="323"/>
  <c r="BG135" i="323"/>
  <c r="AZ135" i="323"/>
  <c r="P135" i="323"/>
  <c r="O135" i="323"/>
  <c r="N135" i="323"/>
  <c r="M135" i="323"/>
  <c r="J135" i="323"/>
  <c r="I135" i="323"/>
  <c r="BZ134" i="323"/>
  <c r="BY134" i="323"/>
  <c r="BX134" i="323"/>
  <c r="BW134" i="323"/>
  <c r="BV134" i="323"/>
  <c r="BU134" i="323"/>
  <c r="BR134" i="323"/>
  <c r="BQ134" i="323"/>
  <c r="BP134" i="323"/>
  <c r="BO134" i="323"/>
  <c r="BN134" i="323"/>
  <c r="BM134" i="323"/>
  <c r="BS134" i="323" s="1"/>
  <c r="BT134" i="323" s="1"/>
  <c r="BL134" i="323"/>
  <c r="BK134" i="323"/>
  <c r="BJ134" i="323"/>
  <c r="BI134" i="323"/>
  <c r="BH134" i="323"/>
  <c r="BG134" i="323"/>
  <c r="AZ134" i="323"/>
  <c r="P134" i="323"/>
  <c r="O134" i="323"/>
  <c r="N134" i="323"/>
  <c r="M134" i="323"/>
  <c r="J134" i="323"/>
  <c r="I134" i="323"/>
  <c r="BZ133" i="323"/>
  <c r="BY133" i="323"/>
  <c r="BX133" i="323"/>
  <c r="BW133" i="323"/>
  <c r="BV133" i="323"/>
  <c r="BU133" i="323"/>
  <c r="BR133" i="323"/>
  <c r="BQ133" i="323"/>
  <c r="BP133" i="323"/>
  <c r="BO133" i="323"/>
  <c r="BN133" i="323"/>
  <c r="BM133" i="323"/>
  <c r="BS133" i="323" s="1"/>
  <c r="BT133" i="323" s="1"/>
  <c r="BL133" i="323"/>
  <c r="BK133" i="323"/>
  <c r="BJ133" i="323"/>
  <c r="BI133" i="323"/>
  <c r="BH133" i="323"/>
  <c r="BG133" i="323"/>
  <c r="AZ133" i="323"/>
  <c r="P133" i="323"/>
  <c r="O133" i="323"/>
  <c r="N133" i="323"/>
  <c r="M133" i="323"/>
  <c r="J133" i="323"/>
  <c r="I133" i="323"/>
  <c r="BZ132" i="323"/>
  <c r="BY132" i="323"/>
  <c r="BX132" i="323"/>
  <c r="BW132" i="323"/>
  <c r="BV132" i="323"/>
  <c r="BU132" i="323"/>
  <c r="BR132" i="323"/>
  <c r="BQ132" i="323"/>
  <c r="BP132" i="323"/>
  <c r="BO132" i="323"/>
  <c r="BN132" i="323"/>
  <c r="BM132" i="323"/>
  <c r="BS132" i="323" s="1"/>
  <c r="BT132" i="323" s="1"/>
  <c r="BL132" i="323"/>
  <c r="BK132" i="323"/>
  <c r="BJ132" i="323"/>
  <c r="BI132" i="323"/>
  <c r="BH132" i="323"/>
  <c r="BG132" i="323"/>
  <c r="AZ132" i="323"/>
  <c r="P132" i="323"/>
  <c r="O132" i="323"/>
  <c r="N132" i="323"/>
  <c r="M132" i="323"/>
  <c r="J132" i="323"/>
  <c r="I132" i="323"/>
  <c r="BZ131" i="323"/>
  <c r="BY131" i="323"/>
  <c r="BX131" i="323"/>
  <c r="BW131" i="323"/>
  <c r="BV131" i="323"/>
  <c r="BU131" i="323"/>
  <c r="BR131" i="323"/>
  <c r="BQ131" i="323"/>
  <c r="BP131" i="323"/>
  <c r="BO131" i="323"/>
  <c r="BN131" i="323"/>
  <c r="BM131" i="323"/>
  <c r="BS131" i="323" s="1"/>
  <c r="BT131" i="323" s="1"/>
  <c r="BL131" i="323"/>
  <c r="BK131" i="323"/>
  <c r="BJ131" i="323"/>
  <c r="BI131" i="323"/>
  <c r="BH131" i="323"/>
  <c r="BG131" i="323"/>
  <c r="AZ131" i="323"/>
  <c r="P131" i="323"/>
  <c r="O131" i="323"/>
  <c r="N131" i="323"/>
  <c r="M131" i="323"/>
  <c r="J131" i="323"/>
  <c r="I131" i="323"/>
  <c r="BZ130" i="323"/>
  <c r="BY130" i="323"/>
  <c r="BX130" i="323"/>
  <c r="BW130" i="323"/>
  <c r="BV130" i="323"/>
  <c r="BU130" i="323"/>
  <c r="BR130" i="323"/>
  <c r="BQ130" i="323"/>
  <c r="BP130" i="323"/>
  <c r="BO130" i="323"/>
  <c r="BN130" i="323"/>
  <c r="BM130" i="323"/>
  <c r="BS130" i="323" s="1"/>
  <c r="BT130" i="323" s="1"/>
  <c r="BL130" i="323"/>
  <c r="BK130" i="323"/>
  <c r="BJ130" i="323"/>
  <c r="BI130" i="323"/>
  <c r="BH130" i="323"/>
  <c r="BG130" i="323"/>
  <c r="AZ130" i="323"/>
  <c r="P130" i="323"/>
  <c r="O130" i="323"/>
  <c r="N130" i="323"/>
  <c r="M130" i="323"/>
  <c r="J130" i="323"/>
  <c r="I130" i="323"/>
  <c r="BZ129" i="323"/>
  <c r="BY129" i="323"/>
  <c r="BX129" i="323"/>
  <c r="BW129" i="323"/>
  <c r="BV129" i="323"/>
  <c r="BU129" i="323"/>
  <c r="BR129" i="323"/>
  <c r="BQ129" i="323"/>
  <c r="BP129" i="323"/>
  <c r="BO129" i="323"/>
  <c r="BN129" i="323"/>
  <c r="BM129" i="323"/>
  <c r="BS129" i="323" s="1"/>
  <c r="BT129" i="323" s="1"/>
  <c r="BL129" i="323"/>
  <c r="BK129" i="323"/>
  <c r="BJ129" i="323"/>
  <c r="BI129" i="323"/>
  <c r="BH129" i="323"/>
  <c r="BG129" i="323"/>
  <c r="AZ129" i="323"/>
  <c r="P129" i="323"/>
  <c r="O129" i="323"/>
  <c r="N129" i="323"/>
  <c r="M129" i="323"/>
  <c r="J129" i="323"/>
  <c r="I129" i="323"/>
  <c r="BZ128" i="323"/>
  <c r="BY128" i="323"/>
  <c r="BX128" i="323"/>
  <c r="BW128" i="323"/>
  <c r="BV128" i="323"/>
  <c r="BU128" i="323"/>
  <c r="BR128" i="323"/>
  <c r="BQ128" i="323"/>
  <c r="BP128" i="323"/>
  <c r="BO128" i="323"/>
  <c r="BN128" i="323"/>
  <c r="BM128" i="323"/>
  <c r="BS128" i="323" s="1"/>
  <c r="BT128" i="323" s="1"/>
  <c r="BL128" i="323"/>
  <c r="BK128" i="323"/>
  <c r="BJ128" i="323"/>
  <c r="BI128" i="323"/>
  <c r="BH128" i="323"/>
  <c r="BG128" i="323"/>
  <c r="AZ128" i="323"/>
  <c r="P128" i="323"/>
  <c r="O128" i="323"/>
  <c r="N128" i="323"/>
  <c r="M128" i="323"/>
  <c r="J128" i="323"/>
  <c r="I128" i="323"/>
  <c r="BZ127" i="323"/>
  <c r="BY127" i="323"/>
  <c r="BX127" i="323"/>
  <c r="BW127" i="323"/>
  <c r="BV127" i="323"/>
  <c r="BU127" i="323"/>
  <c r="BR127" i="323"/>
  <c r="BQ127" i="323"/>
  <c r="BP127" i="323"/>
  <c r="BO127" i="323"/>
  <c r="BN127" i="323"/>
  <c r="BM127" i="323"/>
  <c r="BS127" i="323" s="1"/>
  <c r="BT127" i="323" s="1"/>
  <c r="BL127" i="323"/>
  <c r="BK127" i="323"/>
  <c r="BJ127" i="323"/>
  <c r="BI127" i="323"/>
  <c r="BH127" i="323"/>
  <c r="BG127" i="323"/>
  <c r="AZ127" i="323"/>
  <c r="P127" i="323"/>
  <c r="O127" i="323"/>
  <c r="N127" i="323"/>
  <c r="M127" i="323"/>
  <c r="J127" i="323"/>
  <c r="I127" i="323"/>
  <c r="BZ126" i="323"/>
  <c r="BY126" i="323"/>
  <c r="BX126" i="323"/>
  <c r="BW126" i="323"/>
  <c r="BV126" i="323"/>
  <c r="BU126" i="323"/>
  <c r="BR126" i="323"/>
  <c r="BQ126" i="323"/>
  <c r="BP126" i="323"/>
  <c r="BO126" i="323"/>
  <c r="BN126" i="323"/>
  <c r="BM126" i="323"/>
  <c r="BS126" i="323" s="1"/>
  <c r="BT126" i="323" s="1"/>
  <c r="BL126" i="323"/>
  <c r="BK126" i="323"/>
  <c r="BJ126" i="323"/>
  <c r="BI126" i="323"/>
  <c r="BH126" i="323"/>
  <c r="BG126" i="323"/>
  <c r="AZ126" i="323"/>
  <c r="P126" i="323"/>
  <c r="O126" i="323"/>
  <c r="N126" i="323"/>
  <c r="M126" i="323"/>
  <c r="J126" i="323"/>
  <c r="I126" i="323"/>
  <c r="BZ125" i="323"/>
  <c r="BY125" i="323"/>
  <c r="BX125" i="323"/>
  <c r="BW125" i="323"/>
  <c r="BV125" i="323"/>
  <c r="BU125" i="323"/>
  <c r="BR125" i="323"/>
  <c r="BQ125" i="323"/>
  <c r="BP125" i="323"/>
  <c r="BO125" i="323"/>
  <c r="BN125" i="323"/>
  <c r="BM125" i="323"/>
  <c r="BS125" i="323" s="1"/>
  <c r="BT125" i="323" s="1"/>
  <c r="BL125" i="323"/>
  <c r="BK125" i="323"/>
  <c r="BJ125" i="323"/>
  <c r="BI125" i="323"/>
  <c r="BH125" i="323"/>
  <c r="BG125" i="323"/>
  <c r="AZ125" i="323"/>
  <c r="P125" i="323"/>
  <c r="O125" i="323"/>
  <c r="N125" i="323"/>
  <c r="M125" i="323"/>
  <c r="J125" i="323"/>
  <c r="I125" i="323"/>
  <c r="BZ124" i="323"/>
  <c r="BY124" i="323"/>
  <c r="BX124" i="323"/>
  <c r="BW124" i="323"/>
  <c r="BV124" i="323"/>
  <c r="BU124" i="323"/>
  <c r="BR124" i="323"/>
  <c r="BQ124" i="323"/>
  <c r="BP124" i="323"/>
  <c r="BO124" i="323"/>
  <c r="BN124" i="323"/>
  <c r="BM124" i="323"/>
  <c r="BS124" i="323" s="1"/>
  <c r="BT124" i="323" s="1"/>
  <c r="BL124" i="323"/>
  <c r="BK124" i="323"/>
  <c r="BJ124" i="323"/>
  <c r="BI124" i="323"/>
  <c r="BH124" i="323"/>
  <c r="BG124" i="323"/>
  <c r="AZ124" i="323"/>
  <c r="P124" i="323"/>
  <c r="O124" i="323"/>
  <c r="N124" i="323"/>
  <c r="M124" i="323"/>
  <c r="J124" i="323"/>
  <c r="I124" i="323"/>
  <c r="BZ123" i="323"/>
  <c r="BY123" i="323"/>
  <c r="BX123" i="323"/>
  <c r="BW123" i="323"/>
  <c r="BV123" i="323"/>
  <c r="BU123" i="323"/>
  <c r="BR123" i="323"/>
  <c r="BQ123" i="323"/>
  <c r="BP123" i="323"/>
  <c r="BO123" i="323"/>
  <c r="BN123" i="323"/>
  <c r="BM123" i="323"/>
  <c r="BS123" i="323" s="1"/>
  <c r="BT123" i="323" s="1"/>
  <c r="BL123" i="323"/>
  <c r="BK123" i="323"/>
  <c r="BJ123" i="323"/>
  <c r="BI123" i="323"/>
  <c r="BH123" i="323"/>
  <c r="BG123" i="323"/>
  <c r="AZ123" i="323"/>
  <c r="P123" i="323"/>
  <c r="O123" i="323"/>
  <c r="N123" i="323"/>
  <c r="M123" i="323"/>
  <c r="J123" i="323"/>
  <c r="I123" i="323"/>
  <c r="BZ122" i="323"/>
  <c r="BY122" i="323"/>
  <c r="BX122" i="323"/>
  <c r="BW122" i="323"/>
  <c r="BV122" i="323"/>
  <c r="BU122" i="323"/>
  <c r="BR122" i="323"/>
  <c r="BQ122" i="323"/>
  <c r="BP122" i="323"/>
  <c r="BO122" i="323"/>
  <c r="BN122" i="323"/>
  <c r="BM122" i="323"/>
  <c r="BS122" i="323" s="1"/>
  <c r="BT122" i="323" s="1"/>
  <c r="BL122" i="323"/>
  <c r="BK122" i="323"/>
  <c r="BJ122" i="323"/>
  <c r="BI122" i="323"/>
  <c r="BH122" i="323"/>
  <c r="BG122" i="323"/>
  <c r="AZ122" i="323"/>
  <c r="P122" i="323"/>
  <c r="O122" i="323"/>
  <c r="N122" i="323"/>
  <c r="M122" i="323"/>
  <c r="J122" i="323"/>
  <c r="I122" i="323"/>
  <c r="BZ121" i="323"/>
  <c r="BY121" i="323"/>
  <c r="BX121" i="323"/>
  <c r="BW121" i="323"/>
  <c r="BV121" i="323"/>
  <c r="BU121" i="323"/>
  <c r="BR121" i="323"/>
  <c r="BQ121" i="323"/>
  <c r="BP121" i="323"/>
  <c r="BO121" i="323"/>
  <c r="BN121" i="323"/>
  <c r="BM121" i="323"/>
  <c r="BS121" i="323" s="1"/>
  <c r="BT121" i="323" s="1"/>
  <c r="BL121" i="323"/>
  <c r="BK121" i="323"/>
  <c r="BJ121" i="323"/>
  <c r="BI121" i="323"/>
  <c r="BH121" i="323"/>
  <c r="BG121" i="323"/>
  <c r="AZ121" i="323"/>
  <c r="P121" i="323"/>
  <c r="O121" i="323"/>
  <c r="N121" i="323"/>
  <c r="M121" i="323"/>
  <c r="J121" i="323"/>
  <c r="I121" i="323"/>
  <c r="BZ120" i="323"/>
  <c r="BY120" i="323"/>
  <c r="BX120" i="323"/>
  <c r="BW120" i="323"/>
  <c r="BV120" i="323"/>
  <c r="BU120" i="323"/>
  <c r="BR120" i="323"/>
  <c r="BQ120" i="323"/>
  <c r="BP120" i="323"/>
  <c r="BO120" i="323"/>
  <c r="BN120" i="323"/>
  <c r="BM120" i="323"/>
  <c r="BS120" i="323" s="1"/>
  <c r="BT120" i="323" s="1"/>
  <c r="BL120" i="323"/>
  <c r="BK120" i="323"/>
  <c r="BJ120" i="323"/>
  <c r="BI120" i="323"/>
  <c r="BH120" i="323"/>
  <c r="BG120" i="323"/>
  <c r="AZ120" i="323"/>
  <c r="P120" i="323"/>
  <c r="O120" i="323"/>
  <c r="N120" i="323"/>
  <c r="M120" i="323"/>
  <c r="J120" i="323"/>
  <c r="I120" i="323"/>
  <c r="BZ119" i="323"/>
  <c r="BY119" i="323"/>
  <c r="BX119" i="323"/>
  <c r="BW119" i="323"/>
  <c r="BV119" i="323"/>
  <c r="BU119" i="323"/>
  <c r="BR119" i="323"/>
  <c r="BQ119" i="323"/>
  <c r="BP119" i="323"/>
  <c r="BO119" i="323"/>
  <c r="BN119" i="323"/>
  <c r="BM119" i="323"/>
  <c r="BS119" i="323" s="1"/>
  <c r="BT119" i="323" s="1"/>
  <c r="BL119" i="323"/>
  <c r="BK119" i="323"/>
  <c r="BJ119" i="323"/>
  <c r="BI119" i="323"/>
  <c r="BH119" i="323"/>
  <c r="BG119" i="323"/>
  <c r="AZ119" i="323"/>
  <c r="P119" i="323"/>
  <c r="O119" i="323"/>
  <c r="N119" i="323"/>
  <c r="M119" i="323"/>
  <c r="J119" i="323"/>
  <c r="I119" i="323"/>
  <c r="BZ118" i="323"/>
  <c r="BY118" i="323"/>
  <c r="BX118" i="323"/>
  <c r="BW118" i="323"/>
  <c r="BV118" i="323"/>
  <c r="BU118" i="323"/>
  <c r="BR118" i="323"/>
  <c r="BQ118" i="323"/>
  <c r="BP118" i="323"/>
  <c r="BO118" i="323"/>
  <c r="BN118" i="323"/>
  <c r="BM118" i="323"/>
  <c r="BS118" i="323" s="1"/>
  <c r="BT118" i="323" s="1"/>
  <c r="BL118" i="323"/>
  <c r="BK118" i="323"/>
  <c r="BJ118" i="323"/>
  <c r="BI118" i="323"/>
  <c r="BH118" i="323"/>
  <c r="BG118" i="323"/>
  <c r="AZ118" i="323"/>
  <c r="P118" i="323"/>
  <c r="O118" i="323"/>
  <c r="N118" i="323"/>
  <c r="M118" i="323"/>
  <c r="J118" i="323"/>
  <c r="I118" i="323"/>
  <c r="BZ117" i="323"/>
  <c r="BY117" i="323"/>
  <c r="BX117" i="323"/>
  <c r="BW117" i="323"/>
  <c r="BV117" i="323"/>
  <c r="BU117" i="323"/>
  <c r="BR117" i="323"/>
  <c r="BQ117" i="323"/>
  <c r="BP117" i="323"/>
  <c r="BO117" i="323"/>
  <c r="BN117" i="323"/>
  <c r="BM117" i="323"/>
  <c r="BS117" i="323" s="1"/>
  <c r="BT117" i="323" s="1"/>
  <c r="BL117" i="323"/>
  <c r="BK117" i="323"/>
  <c r="BJ117" i="323"/>
  <c r="BI117" i="323"/>
  <c r="BH117" i="323"/>
  <c r="BG117" i="323"/>
  <c r="AZ117" i="323"/>
  <c r="P117" i="323"/>
  <c r="O117" i="323"/>
  <c r="N117" i="323"/>
  <c r="M117" i="323"/>
  <c r="J117" i="323"/>
  <c r="I117" i="323"/>
  <c r="BZ116" i="323"/>
  <c r="BY116" i="323"/>
  <c r="BX116" i="323"/>
  <c r="BW116" i="323"/>
  <c r="BV116" i="323"/>
  <c r="BU116" i="323"/>
  <c r="BR116" i="323"/>
  <c r="BQ116" i="323"/>
  <c r="BP116" i="323"/>
  <c r="BO116" i="323"/>
  <c r="BN116" i="323"/>
  <c r="BM116" i="323"/>
  <c r="BS116" i="323" s="1"/>
  <c r="BT116" i="323" s="1"/>
  <c r="BL116" i="323"/>
  <c r="BK116" i="323"/>
  <c r="BJ116" i="323"/>
  <c r="BI116" i="323"/>
  <c r="BH116" i="323"/>
  <c r="BG116" i="323"/>
  <c r="AZ116" i="323"/>
  <c r="P116" i="323"/>
  <c r="O116" i="323"/>
  <c r="N116" i="323"/>
  <c r="M116" i="323"/>
  <c r="J116" i="323"/>
  <c r="I116" i="323"/>
  <c r="BZ115" i="323"/>
  <c r="BY115" i="323"/>
  <c r="BX115" i="323"/>
  <c r="BW115" i="323"/>
  <c r="BV115" i="323"/>
  <c r="BU115" i="323"/>
  <c r="BR115" i="323"/>
  <c r="BQ115" i="323"/>
  <c r="BP115" i="323"/>
  <c r="BO115" i="323"/>
  <c r="BN115" i="323"/>
  <c r="BM115" i="323"/>
  <c r="BS115" i="323" s="1"/>
  <c r="BT115" i="323" s="1"/>
  <c r="BL115" i="323"/>
  <c r="BK115" i="323"/>
  <c r="BJ115" i="323"/>
  <c r="BI115" i="323"/>
  <c r="BH115" i="323"/>
  <c r="BG115" i="323"/>
  <c r="AZ115" i="323"/>
  <c r="P115" i="323"/>
  <c r="O115" i="323"/>
  <c r="N115" i="323"/>
  <c r="M115" i="323"/>
  <c r="J115" i="323"/>
  <c r="I115" i="323"/>
  <c r="BZ114" i="323"/>
  <c r="BY114" i="323"/>
  <c r="BX114" i="323"/>
  <c r="BW114" i="323"/>
  <c r="BV114" i="323"/>
  <c r="BU114" i="323"/>
  <c r="BR114" i="323"/>
  <c r="BQ114" i="323"/>
  <c r="BP114" i="323"/>
  <c r="BO114" i="323"/>
  <c r="BN114" i="323"/>
  <c r="BM114" i="323"/>
  <c r="BS114" i="323" s="1"/>
  <c r="BT114" i="323" s="1"/>
  <c r="BL114" i="323"/>
  <c r="BK114" i="323"/>
  <c r="BJ114" i="323"/>
  <c r="BI114" i="323"/>
  <c r="BH114" i="323"/>
  <c r="BG114" i="323"/>
  <c r="AZ114" i="323"/>
  <c r="P114" i="323"/>
  <c r="O114" i="323"/>
  <c r="N114" i="323"/>
  <c r="M114" i="323"/>
  <c r="J114" i="323"/>
  <c r="I114" i="323"/>
  <c r="BZ113" i="323"/>
  <c r="BY113" i="323"/>
  <c r="BX113" i="323"/>
  <c r="BW113" i="323"/>
  <c r="BV113" i="323"/>
  <c r="BU113" i="323"/>
  <c r="BR113" i="323"/>
  <c r="BQ113" i="323"/>
  <c r="BP113" i="323"/>
  <c r="BO113" i="323"/>
  <c r="BN113" i="323"/>
  <c r="BM113" i="323"/>
  <c r="BS113" i="323" s="1"/>
  <c r="BT113" i="323" s="1"/>
  <c r="BL113" i="323"/>
  <c r="BK113" i="323"/>
  <c r="BJ113" i="323"/>
  <c r="BI113" i="323"/>
  <c r="BH113" i="323"/>
  <c r="BG113" i="323"/>
  <c r="AZ113" i="323"/>
  <c r="P113" i="323"/>
  <c r="O113" i="323"/>
  <c r="N113" i="323"/>
  <c r="M113" i="323"/>
  <c r="J113" i="323"/>
  <c r="I113" i="323"/>
  <c r="BZ112" i="323"/>
  <c r="BY112" i="323"/>
  <c r="BX112" i="323"/>
  <c r="BW112" i="323"/>
  <c r="BV112" i="323"/>
  <c r="BU112" i="323"/>
  <c r="BR112" i="323"/>
  <c r="BQ112" i="323"/>
  <c r="BP112" i="323"/>
  <c r="BO112" i="323"/>
  <c r="BN112" i="323"/>
  <c r="BM112" i="323"/>
  <c r="BS112" i="323" s="1"/>
  <c r="BT112" i="323" s="1"/>
  <c r="BL112" i="323"/>
  <c r="BK112" i="323"/>
  <c r="BJ112" i="323"/>
  <c r="BI112" i="323"/>
  <c r="BH112" i="323"/>
  <c r="BG112" i="323"/>
  <c r="AZ112" i="323"/>
  <c r="P112" i="323"/>
  <c r="O112" i="323"/>
  <c r="N112" i="323"/>
  <c r="M112" i="323"/>
  <c r="J112" i="323"/>
  <c r="I112" i="323"/>
  <c r="BZ111" i="323"/>
  <c r="BY111" i="323"/>
  <c r="BX111" i="323"/>
  <c r="BW111" i="323"/>
  <c r="BV111" i="323"/>
  <c r="BU111" i="323"/>
  <c r="BR111" i="323"/>
  <c r="BQ111" i="323"/>
  <c r="BP111" i="323"/>
  <c r="BO111" i="323"/>
  <c r="BN111" i="323"/>
  <c r="BM111" i="323"/>
  <c r="BS111" i="323" s="1"/>
  <c r="BT111" i="323" s="1"/>
  <c r="BL111" i="323"/>
  <c r="BK111" i="323"/>
  <c r="BJ111" i="323"/>
  <c r="BI111" i="323"/>
  <c r="BH111" i="323"/>
  <c r="BG111" i="323"/>
  <c r="AZ111" i="323"/>
  <c r="P111" i="323"/>
  <c r="O111" i="323"/>
  <c r="N111" i="323"/>
  <c r="M111" i="323"/>
  <c r="J111" i="323"/>
  <c r="I111" i="323"/>
  <c r="BZ110" i="323"/>
  <c r="BY110" i="323"/>
  <c r="BX110" i="323"/>
  <c r="BW110" i="323"/>
  <c r="BV110" i="323"/>
  <c r="BU110" i="323"/>
  <c r="BR110" i="323"/>
  <c r="BQ110" i="323"/>
  <c r="BP110" i="323"/>
  <c r="BO110" i="323"/>
  <c r="BN110" i="323"/>
  <c r="BM110" i="323"/>
  <c r="BS110" i="323" s="1"/>
  <c r="BT110" i="323" s="1"/>
  <c r="BL110" i="323"/>
  <c r="BK110" i="323"/>
  <c r="BJ110" i="323"/>
  <c r="BI110" i="323"/>
  <c r="BH110" i="323"/>
  <c r="BG110" i="323"/>
  <c r="AZ110" i="323"/>
  <c r="P110" i="323"/>
  <c r="O110" i="323"/>
  <c r="N110" i="323"/>
  <c r="M110" i="323"/>
  <c r="J110" i="323"/>
  <c r="I110" i="323"/>
  <c r="BZ109" i="323"/>
  <c r="BY109" i="323"/>
  <c r="BX109" i="323"/>
  <c r="BW109" i="323"/>
  <c r="BV109" i="323"/>
  <c r="BU109" i="323"/>
  <c r="BR109" i="323"/>
  <c r="BQ109" i="323"/>
  <c r="BP109" i="323"/>
  <c r="BO109" i="323"/>
  <c r="BN109" i="323"/>
  <c r="BM109" i="323"/>
  <c r="BS109" i="323" s="1"/>
  <c r="BT109" i="323" s="1"/>
  <c r="BL109" i="323"/>
  <c r="BK109" i="323"/>
  <c r="BJ109" i="323"/>
  <c r="BI109" i="323"/>
  <c r="BH109" i="323"/>
  <c r="BG109" i="323"/>
  <c r="BF109" i="323"/>
  <c r="BD109" i="323"/>
  <c r="BE109" i="323" s="1"/>
  <c r="BC109" i="323"/>
  <c r="BA109" i="323"/>
  <c r="BB109" i="323" s="1"/>
  <c r="AZ109" i="323"/>
  <c r="AX109" i="323"/>
  <c r="AY109" i="323" s="1"/>
  <c r="AW109" i="323"/>
  <c r="AU109" i="323"/>
  <c r="AV109" i="323" s="1"/>
  <c r="AT109" i="323"/>
  <c r="AS109" i="323"/>
  <c r="AR109" i="323"/>
  <c r="AQ109" i="323"/>
  <c r="P109" i="323"/>
  <c r="O109" i="323"/>
  <c r="N109" i="323"/>
  <c r="M109" i="323"/>
  <c r="J109" i="323"/>
  <c r="I109" i="323"/>
  <c r="BZ108" i="323"/>
  <c r="BY108" i="323"/>
  <c r="BX108" i="323"/>
  <c r="BW108" i="323"/>
  <c r="BV108" i="323"/>
  <c r="BU108" i="323"/>
  <c r="BR108" i="323"/>
  <c r="BQ108" i="323"/>
  <c r="BP108" i="323"/>
  <c r="BO108" i="323"/>
  <c r="BN108" i="323"/>
  <c r="BM108" i="323"/>
  <c r="BS108" i="323" s="1"/>
  <c r="BT108" i="323" s="1"/>
  <c r="BL108" i="323"/>
  <c r="BK108" i="323"/>
  <c r="BJ108" i="323"/>
  <c r="BI108" i="323"/>
  <c r="BH108" i="323"/>
  <c r="BG108" i="323"/>
  <c r="AZ108" i="323"/>
  <c r="P108" i="323"/>
  <c r="O108" i="323"/>
  <c r="N108" i="323"/>
  <c r="M108" i="323"/>
  <c r="J108" i="323"/>
  <c r="I108" i="323"/>
  <c r="BZ107" i="323"/>
  <c r="BY107" i="323"/>
  <c r="BX107" i="323"/>
  <c r="BW107" i="323"/>
  <c r="BV107" i="323"/>
  <c r="BU107" i="323"/>
  <c r="BR107" i="323"/>
  <c r="BQ107" i="323"/>
  <c r="BP107" i="323"/>
  <c r="BO107" i="323"/>
  <c r="BN107" i="323"/>
  <c r="BM107" i="323"/>
  <c r="BS107" i="323" s="1"/>
  <c r="BT107" i="323" s="1"/>
  <c r="BL107" i="323"/>
  <c r="BK107" i="323"/>
  <c r="BJ107" i="323"/>
  <c r="BI107" i="323"/>
  <c r="BH107" i="323"/>
  <c r="BG107" i="323"/>
  <c r="AZ107" i="323"/>
  <c r="P107" i="323"/>
  <c r="O107" i="323"/>
  <c r="N107" i="323"/>
  <c r="M107" i="323"/>
  <c r="J107" i="323"/>
  <c r="I107" i="323"/>
  <c r="BZ106" i="323"/>
  <c r="BY106" i="323"/>
  <c r="BX106" i="323"/>
  <c r="BW106" i="323"/>
  <c r="BV106" i="323"/>
  <c r="BU106" i="323"/>
  <c r="BR106" i="323"/>
  <c r="BQ106" i="323"/>
  <c r="BP106" i="323"/>
  <c r="BO106" i="323"/>
  <c r="BN106" i="323"/>
  <c r="BM106" i="323"/>
  <c r="BS106" i="323" s="1"/>
  <c r="BT106" i="323" s="1"/>
  <c r="BL106" i="323"/>
  <c r="BK106" i="323"/>
  <c r="BJ106" i="323"/>
  <c r="BI106" i="323"/>
  <c r="BH106" i="323"/>
  <c r="BG106" i="323"/>
  <c r="AZ106" i="323"/>
  <c r="P106" i="323"/>
  <c r="O106" i="323"/>
  <c r="N106" i="323"/>
  <c r="M106" i="323"/>
  <c r="J106" i="323"/>
  <c r="I106" i="323"/>
  <c r="BZ105" i="323"/>
  <c r="BY105" i="323"/>
  <c r="BX105" i="323"/>
  <c r="BW105" i="323"/>
  <c r="BV105" i="323"/>
  <c r="BU105" i="323"/>
  <c r="BR105" i="323"/>
  <c r="BQ105" i="323"/>
  <c r="BP105" i="323"/>
  <c r="BO105" i="323"/>
  <c r="BN105" i="323"/>
  <c r="BM105" i="323"/>
  <c r="BS105" i="323" s="1"/>
  <c r="BT105" i="323" s="1"/>
  <c r="BL105" i="323"/>
  <c r="BK105" i="323"/>
  <c r="BJ105" i="323"/>
  <c r="BI105" i="323"/>
  <c r="BH105" i="323"/>
  <c r="BG105" i="323"/>
  <c r="AZ105" i="323"/>
  <c r="P105" i="323"/>
  <c r="O105" i="323"/>
  <c r="N105" i="323"/>
  <c r="M105" i="323"/>
  <c r="J105" i="323"/>
  <c r="I105" i="323"/>
  <c r="BZ104" i="323"/>
  <c r="BY104" i="323"/>
  <c r="BX104" i="323"/>
  <c r="BW104" i="323"/>
  <c r="BV104" i="323"/>
  <c r="BU104" i="323"/>
  <c r="BR104" i="323"/>
  <c r="BQ104" i="323"/>
  <c r="BP104" i="323"/>
  <c r="BO104" i="323"/>
  <c r="BN104" i="323"/>
  <c r="BM104" i="323"/>
  <c r="BS104" i="323" s="1"/>
  <c r="BT104" i="323" s="1"/>
  <c r="BL104" i="323"/>
  <c r="BK104" i="323"/>
  <c r="BJ104" i="323"/>
  <c r="BI104" i="323"/>
  <c r="BH104" i="323"/>
  <c r="BG104" i="323"/>
  <c r="AZ104" i="323"/>
  <c r="P104" i="323"/>
  <c r="O104" i="323"/>
  <c r="N104" i="323"/>
  <c r="M104" i="323"/>
  <c r="J104" i="323"/>
  <c r="I104" i="323"/>
  <c r="BZ103" i="323"/>
  <c r="BY103" i="323"/>
  <c r="BX103" i="323"/>
  <c r="BW103" i="323"/>
  <c r="BV103" i="323"/>
  <c r="BU103" i="323"/>
  <c r="BR103" i="323"/>
  <c r="BQ103" i="323"/>
  <c r="BP103" i="323"/>
  <c r="BO103" i="323"/>
  <c r="BN103" i="323"/>
  <c r="BM103" i="323"/>
  <c r="BS103" i="323" s="1"/>
  <c r="BT103" i="323" s="1"/>
  <c r="BL103" i="323"/>
  <c r="BK103" i="323"/>
  <c r="BJ103" i="323"/>
  <c r="BI103" i="323"/>
  <c r="BH103" i="323"/>
  <c r="BG103" i="323"/>
  <c r="AZ103" i="323"/>
  <c r="P103" i="323"/>
  <c r="O103" i="323"/>
  <c r="N103" i="323"/>
  <c r="M103" i="323"/>
  <c r="J103" i="323"/>
  <c r="I103" i="323"/>
  <c r="BZ102" i="323"/>
  <c r="BY102" i="323"/>
  <c r="BX102" i="323"/>
  <c r="BW102" i="323"/>
  <c r="BV102" i="323"/>
  <c r="BU102" i="323"/>
  <c r="BR102" i="323"/>
  <c r="BQ102" i="323"/>
  <c r="BP102" i="323"/>
  <c r="BO102" i="323"/>
  <c r="BN102" i="323"/>
  <c r="BM102" i="323"/>
  <c r="BS102" i="323" s="1"/>
  <c r="BT102" i="323" s="1"/>
  <c r="BL102" i="323"/>
  <c r="BK102" i="323"/>
  <c r="BJ102" i="323"/>
  <c r="BI102" i="323"/>
  <c r="BH102" i="323"/>
  <c r="BG102" i="323"/>
  <c r="AZ102" i="323"/>
  <c r="P102" i="323"/>
  <c r="O102" i="323"/>
  <c r="N102" i="323"/>
  <c r="M102" i="323"/>
  <c r="J102" i="323"/>
  <c r="I102" i="323"/>
  <c r="BZ101" i="323"/>
  <c r="BY101" i="323"/>
  <c r="BX101" i="323"/>
  <c r="BW101" i="323"/>
  <c r="BV101" i="323"/>
  <c r="BU101" i="323"/>
  <c r="BR101" i="323"/>
  <c r="BQ101" i="323"/>
  <c r="BP101" i="323"/>
  <c r="BO101" i="323"/>
  <c r="BN101" i="323"/>
  <c r="BM101" i="323"/>
  <c r="BS101" i="323" s="1"/>
  <c r="BT101" i="323" s="1"/>
  <c r="BL101" i="323"/>
  <c r="BK101" i="323"/>
  <c r="BJ101" i="323"/>
  <c r="BI101" i="323"/>
  <c r="BH101" i="323"/>
  <c r="BG101" i="323"/>
  <c r="AZ101" i="323"/>
  <c r="P101" i="323"/>
  <c r="O101" i="323"/>
  <c r="N101" i="323"/>
  <c r="M101" i="323"/>
  <c r="J101" i="323"/>
  <c r="I101" i="323"/>
  <c r="BZ100" i="323"/>
  <c r="BY100" i="323"/>
  <c r="BX100" i="323"/>
  <c r="BW100" i="323"/>
  <c r="BV100" i="323"/>
  <c r="BU100" i="323"/>
  <c r="BR100" i="323"/>
  <c r="BQ100" i="323"/>
  <c r="BP100" i="323"/>
  <c r="BO100" i="323"/>
  <c r="BN100" i="323"/>
  <c r="BM100" i="323"/>
  <c r="BS100" i="323" s="1"/>
  <c r="BT100" i="323" s="1"/>
  <c r="BL100" i="323"/>
  <c r="BK100" i="323"/>
  <c r="BJ100" i="323"/>
  <c r="BI100" i="323"/>
  <c r="BH100" i="323"/>
  <c r="BG100" i="323"/>
  <c r="AZ100" i="323"/>
  <c r="P100" i="323"/>
  <c r="O100" i="323"/>
  <c r="N100" i="323"/>
  <c r="M100" i="323"/>
  <c r="J100" i="323"/>
  <c r="I100" i="323"/>
  <c r="BZ99" i="323"/>
  <c r="BY99" i="323"/>
  <c r="BX99" i="323"/>
  <c r="BW99" i="323"/>
  <c r="BV99" i="323"/>
  <c r="BU99" i="323"/>
  <c r="BR99" i="323"/>
  <c r="BQ99" i="323"/>
  <c r="BP99" i="323"/>
  <c r="BO99" i="323"/>
  <c r="BN99" i="323"/>
  <c r="BM99" i="323"/>
  <c r="BS99" i="323" s="1"/>
  <c r="BT99" i="323" s="1"/>
  <c r="BL99" i="323"/>
  <c r="BK99" i="323"/>
  <c r="BJ99" i="323"/>
  <c r="BI99" i="323"/>
  <c r="BH99" i="323"/>
  <c r="BG99" i="323"/>
  <c r="AZ99" i="323"/>
  <c r="P99" i="323"/>
  <c r="O99" i="323"/>
  <c r="N99" i="323"/>
  <c r="M99" i="323"/>
  <c r="J99" i="323"/>
  <c r="I99" i="323"/>
  <c r="BZ98" i="323"/>
  <c r="BY98" i="323"/>
  <c r="BX98" i="323"/>
  <c r="BW98" i="323"/>
  <c r="BV98" i="323"/>
  <c r="BU98" i="323"/>
  <c r="BR98" i="323"/>
  <c r="BQ98" i="323"/>
  <c r="BP98" i="323"/>
  <c r="BO98" i="323"/>
  <c r="BN98" i="323"/>
  <c r="BM98" i="323"/>
  <c r="BS98" i="323" s="1"/>
  <c r="BT98" i="323" s="1"/>
  <c r="BL98" i="323"/>
  <c r="BK98" i="323"/>
  <c r="BJ98" i="323"/>
  <c r="BI98" i="323"/>
  <c r="BH98" i="323"/>
  <c r="BG98" i="323"/>
  <c r="AZ98" i="323"/>
  <c r="P98" i="323"/>
  <c r="O98" i="323"/>
  <c r="N98" i="323"/>
  <c r="M98" i="323"/>
  <c r="J98" i="323"/>
  <c r="I98" i="323"/>
  <c r="B98" i="323"/>
  <c r="B99" i="323" s="1"/>
  <c r="B100" i="323" s="1"/>
  <c r="B101" i="323" s="1"/>
  <c r="B102" i="323" s="1"/>
  <c r="B103" i="323" s="1"/>
  <c r="B104" i="323" s="1"/>
  <c r="B105" i="323" s="1"/>
  <c r="B106" i="323" s="1"/>
  <c r="B107" i="323" s="1"/>
  <c r="B108" i="323" s="1"/>
  <c r="B109" i="323" s="1"/>
  <c r="B110" i="323" s="1"/>
  <c r="B111" i="323" s="1"/>
  <c r="B112" i="323" s="1"/>
  <c r="B113" i="323" s="1"/>
  <c r="B114" i="323" s="1"/>
  <c r="B115" i="323" s="1"/>
  <c r="B116" i="323" s="1"/>
  <c r="B117" i="323" s="1"/>
  <c r="B118" i="323" s="1"/>
  <c r="B119" i="323" s="1"/>
  <c r="B120" i="323" s="1"/>
  <c r="B121" i="323" s="1"/>
  <c r="B122" i="323" s="1"/>
  <c r="B123" i="323" s="1"/>
  <c r="B124" i="323" s="1"/>
  <c r="B125" i="323" s="1"/>
  <c r="B126" i="323" s="1"/>
  <c r="B127" i="323" s="1"/>
  <c r="B128" i="323" s="1"/>
  <c r="B129" i="323" s="1"/>
  <c r="B130" i="323" s="1"/>
  <c r="B131" i="323" s="1"/>
  <c r="B132" i="323" s="1"/>
  <c r="B133" i="323" s="1"/>
  <c r="B134" i="323" s="1"/>
  <c r="B135" i="323" s="1"/>
  <c r="B136" i="323" s="1"/>
  <c r="B137" i="323" s="1"/>
  <c r="B138" i="323" s="1"/>
  <c r="B139" i="323" s="1"/>
  <c r="B140" i="323" s="1"/>
  <c r="B141" i="323" s="1"/>
  <c r="B142" i="323" s="1"/>
  <c r="B143" i="323" s="1"/>
  <c r="B144" i="323" s="1"/>
  <c r="B145" i="323" s="1"/>
  <c r="B146" i="323" s="1"/>
  <c r="B147" i="323" s="1"/>
  <c r="B148" i="323" s="1"/>
  <c r="B149" i="323" s="1"/>
  <c r="B150" i="323" s="1"/>
  <c r="B151" i="323" s="1"/>
  <c r="B152" i="323" s="1"/>
  <c r="B153" i="323" s="1"/>
  <c r="B154" i="323" s="1"/>
  <c r="B155" i="323" s="1"/>
  <c r="B156" i="323" s="1"/>
  <c r="B157" i="323" s="1"/>
  <c r="B158" i="323" s="1"/>
  <c r="B159" i="323" s="1"/>
  <c r="B160" i="323" s="1"/>
  <c r="B161" i="323" s="1"/>
  <c r="B162" i="323" s="1"/>
  <c r="B163" i="323" s="1"/>
  <c r="B164" i="323" s="1"/>
  <c r="B165" i="323" s="1"/>
  <c r="B166" i="323" s="1"/>
  <c r="B167" i="323" s="1"/>
  <c r="B168" i="323" s="1"/>
  <c r="B169" i="323" s="1"/>
  <c r="B170" i="323" s="1"/>
  <c r="B171" i="323" s="1"/>
  <c r="B172" i="323" s="1"/>
  <c r="B173" i="323" s="1"/>
  <c r="B174" i="323" s="1"/>
  <c r="B175" i="323" s="1"/>
  <c r="B176" i="323" s="1"/>
  <c r="B177" i="323" s="1"/>
  <c r="B178" i="323" s="1"/>
  <c r="B179" i="323" s="1"/>
  <c r="B180" i="323" s="1"/>
  <c r="B181" i="323" s="1"/>
  <c r="B182" i="323" s="1"/>
  <c r="B183" i="323" s="1"/>
  <c r="B184" i="323" s="1"/>
  <c r="BL97" i="323"/>
  <c r="BK97" i="323"/>
  <c r="BJ97" i="323"/>
  <c r="BI97" i="323"/>
  <c r="BH97" i="323"/>
  <c r="BG97" i="323"/>
  <c r="AZ97" i="323"/>
  <c r="P97" i="323"/>
  <c r="O97" i="323"/>
  <c r="N97" i="323"/>
  <c r="BL96" i="323"/>
  <c r="BK96" i="323"/>
  <c r="BJ96" i="323"/>
  <c r="BI96" i="323"/>
  <c r="BH96" i="323"/>
  <c r="BG96" i="323"/>
  <c r="AZ96" i="323"/>
  <c r="P96" i="323"/>
  <c r="O96" i="323"/>
  <c r="N96" i="323"/>
  <c r="BL95" i="323"/>
  <c r="BK95" i="323"/>
  <c r="BJ95" i="323"/>
  <c r="BI95" i="323"/>
  <c r="BH95" i="323"/>
  <c r="BG95" i="323"/>
  <c r="AZ95" i="323"/>
  <c r="P95" i="323"/>
  <c r="O95" i="323"/>
  <c r="N95" i="323"/>
  <c r="BL94" i="323"/>
  <c r="BK94" i="323"/>
  <c r="BJ94" i="323"/>
  <c r="BI94" i="323"/>
  <c r="BH94" i="323"/>
  <c r="BG94" i="323"/>
  <c r="AZ94" i="323"/>
  <c r="P94" i="323"/>
  <c r="O94" i="323"/>
  <c r="N94" i="323"/>
  <c r="BL93" i="323"/>
  <c r="BK93" i="323"/>
  <c r="BJ93" i="323"/>
  <c r="BI93" i="323"/>
  <c r="BH93" i="323"/>
  <c r="BG93" i="323"/>
  <c r="AZ93" i="323"/>
  <c r="P93" i="323"/>
  <c r="O93" i="323"/>
  <c r="N93" i="323"/>
  <c r="BL92" i="323"/>
  <c r="BK92" i="323"/>
  <c r="BJ92" i="323"/>
  <c r="BI92" i="323"/>
  <c r="BH92" i="323"/>
  <c r="BG92" i="323"/>
  <c r="AZ92" i="323"/>
  <c r="P92" i="323"/>
  <c r="O92" i="323"/>
  <c r="N92" i="323"/>
  <c r="BL91" i="323"/>
  <c r="BK91" i="323"/>
  <c r="BJ91" i="323"/>
  <c r="BI91" i="323"/>
  <c r="BH91" i="323"/>
  <c r="BG91" i="323"/>
  <c r="AZ91" i="323"/>
  <c r="P91" i="323"/>
  <c r="O91" i="323"/>
  <c r="N91" i="323"/>
  <c r="BL90" i="323"/>
  <c r="BK90" i="323"/>
  <c r="BJ90" i="323"/>
  <c r="BI90" i="323"/>
  <c r="BH90" i="323"/>
  <c r="BG90" i="323"/>
  <c r="AZ90" i="323"/>
  <c r="P90" i="323"/>
  <c r="O90" i="323"/>
  <c r="N90" i="323"/>
  <c r="BL89" i="323"/>
  <c r="BK89" i="323"/>
  <c r="BJ89" i="323"/>
  <c r="BI89" i="323"/>
  <c r="BH89" i="323"/>
  <c r="BG89" i="323"/>
  <c r="AZ89" i="323"/>
  <c r="P89" i="323"/>
  <c r="O89" i="323"/>
  <c r="N89" i="323"/>
  <c r="BL88" i="323"/>
  <c r="BK88" i="323"/>
  <c r="BJ88" i="323"/>
  <c r="BI88" i="323"/>
  <c r="BH88" i="323"/>
  <c r="BG88" i="323"/>
  <c r="AZ88" i="323"/>
  <c r="P88" i="323"/>
  <c r="O88" i="323"/>
  <c r="N88" i="323"/>
  <c r="BL87" i="323"/>
  <c r="BK87" i="323"/>
  <c r="BJ87" i="323"/>
  <c r="BI87" i="323"/>
  <c r="BH87" i="323"/>
  <c r="BG87" i="323"/>
  <c r="AZ87" i="323"/>
  <c r="P87" i="323"/>
  <c r="O87" i="323"/>
  <c r="N87" i="323"/>
  <c r="BL86" i="323"/>
  <c r="BK86" i="323"/>
  <c r="BJ86" i="323"/>
  <c r="BI86" i="323"/>
  <c r="BH86" i="323"/>
  <c r="BG86" i="323"/>
  <c r="AZ86" i="323"/>
  <c r="P86" i="323"/>
  <c r="O86" i="323"/>
  <c r="N86" i="323"/>
  <c r="BL85" i="323"/>
  <c r="BK85" i="323"/>
  <c r="BJ85" i="323"/>
  <c r="BI85" i="323"/>
  <c r="BH85" i="323"/>
  <c r="BG85" i="323"/>
  <c r="AZ85" i="323"/>
  <c r="P85" i="323"/>
  <c r="O85" i="323"/>
  <c r="N85" i="323"/>
  <c r="BL84" i="323"/>
  <c r="BK84" i="323"/>
  <c r="BJ84" i="323"/>
  <c r="BI84" i="323"/>
  <c r="BH84" i="323"/>
  <c r="BG84" i="323"/>
  <c r="AZ84" i="323"/>
  <c r="P84" i="323"/>
  <c r="O84" i="323"/>
  <c r="N84" i="323"/>
  <c r="BL83" i="323"/>
  <c r="BK83" i="323"/>
  <c r="BJ83" i="323"/>
  <c r="BI83" i="323"/>
  <c r="BH83" i="323"/>
  <c r="BG83" i="323"/>
  <c r="AZ83" i="323"/>
  <c r="P83" i="323"/>
  <c r="O83" i="323"/>
  <c r="N83" i="323"/>
  <c r="BL82" i="323"/>
  <c r="BK82" i="323"/>
  <c r="BJ82" i="323"/>
  <c r="BI82" i="323"/>
  <c r="BH82" i="323"/>
  <c r="BG82" i="323"/>
  <c r="AZ82" i="323"/>
  <c r="P82" i="323"/>
  <c r="O82" i="323"/>
  <c r="N82" i="323"/>
  <c r="BL81" i="323"/>
  <c r="BK81" i="323"/>
  <c r="BJ81" i="323"/>
  <c r="BI81" i="323"/>
  <c r="BH81" i="323"/>
  <c r="BG81" i="323"/>
  <c r="AZ81" i="323"/>
  <c r="P81" i="323"/>
  <c r="O81" i="323"/>
  <c r="N81" i="323"/>
  <c r="BZ80" i="323"/>
  <c r="BY80" i="323"/>
  <c r="BX80" i="323"/>
  <c r="BR80" i="323"/>
  <c r="BQ80" i="323"/>
  <c r="BP80" i="323"/>
  <c r="BL80" i="323"/>
  <c r="BK80" i="323"/>
  <c r="BJ80" i="323"/>
  <c r="BI80" i="323"/>
  <c r="BH80" i="323"/>
  <c r="BG80" i="323"/>
  <c r="AZ80" i="323"/>
  <c r="P80" i="323"/>
  <c r="O80" i="323"/>
  <c r="N80" i="323"/>
  <c r="BL79" i="323"/>
  <c r="BK79" i="323"/>
  <c r="BJ79" i="323"/>
  <c r="BI79" i="323"/>
  <c r="BH79" i="323"/>
  <c r="BG79" i="323"/>
  <c r="AZ79" i="323"/>
  <c r="P79" i="323"/>
  <c r="O79" i="323"/>
  <c r="N79" i="323"/>
  <c r="BL78" i="323"/>
  <c r="BK78" i="323"/>
  <c r="BJ78" i="323"/>
  <c r="BI78" i="323"/>
  <c r="BH78" i="323"/>
  <c r="BG78" i="323"/>
  <c r="AZ78" i="323"/>
  <c r="P78" i="323"/>
  <c r="O78" i="323"/>
  <c r="N78" i="323"/>
  <c r="BL77" i="323"/>
  <c r="BK77" i="323"/>
  <c r="BJ77" i="323"/>
  <c r="BI77" i="323"/>
  <c r="BH77" i="323"/>
  <c r="BG77" i="323"/>
  <c r="AZ77" i="323"/>
  <c r="P77" i="323"/>
  <c r="O77" i="323"/>
  <c r="N77" i="323"/>
  <c r="BL76" i="323"/>
  <c r="BK76" i="323"/>
  <c r="BJ76" i="323"/>
  <c r="BI76" i="323"/>
  <c r="BH76" i="323"/>
  <c r="BG76" i="323"/>
  <c r="AZ76" i="323"/>
  <c r="P76" i="323"/>
  <c r="O76" i="323"/>
  <c r="N76" i="323"/>
  <c r="BL75" i="323"/>
  <c r="BK75" i="323"/>
  <c r="BJ75" i="323"/>
  <c r="BI75" i="323"/>
  <c r="BH75" i="323"/>
  <c r="BG75" i="323"/>
  <c r="AZ75" i="323"/>
  <c r="P75" i="323"/>
  <c r="O75" i="323"/>
  <c r="N75" i="323"/>
  <c r="BL74" i="323"/>
  <c r="BK74" i="323"/>
  <c r="BJ74" i="323"/>
  <c r="BI74" i="323"/>
  <c r="BH74" i="323"/>
  <c r="BG74" i="323"/>
  <c r="AZ74" i="323"/>
  <c r="P74" i="323"/>
  <c r="O74" i="323"/>
  <c r="N74" i="323"/>
  <c r="BL73" i="323"/>
  <c r="BK73" i="323"/>
  <c r="BJ73" i="323"/>
  <c r="BI73" i="323"/>
  <c r="BH73" i="323"/>
  <c r="BG73" i="323"/>
  <c r="AZ73" i="323"/>
  <c r="P73" i="323"/>
  <c r="O73" i="323"/>
  <c r="N73" i="323"/>
  <c r="BL72" i="323"/>
  <c r="BK72" i="323"/>
  <c r="BJ72" i="323"/>
  <c r="BI72" i="323"/>
  <c r="BH72" i="323"/>
  <c r="BG72" i="323"/>
  <c r="AZ72" i="323"/>
  <c r="P72" i="323"/>
  <c r="O72" i="323"/>
  <c r="N72" i="323"/>
  <c r="BL71" i="323"/>
  <c r="BK71" i="323"/>
  <c r="BJ71" i="323"/>
  <c r="BI71" i="323"/>
  <c r="BH71" i="323"/>
  <c r="BG71" i="323"/>
  <c r="O71" i="323" s="1"/>
  <c r="AZ71" i="323"/>
  <c r="P71" i="323"/>
  <c r="N71" i="323"/>
  <c r="BL70" i="323"/>
  <c r="BK70" i="323"/>
  <c r="BJ70" i="323"/>
  <c r="BI70" i="323"/>
  <c r="O70" i="323" s="1"/>
  <c r="BH70" i="323"/>
  <c r="BG70" i="323"/>
  <c r="AZ70" i="323"/>
  <c r="P70" i="323"/>
  <c r="N70" i="323"/>
  <c r="BL69" i="323"/>
  <c r="BK69" i="323"/>
  <c r="BJ69" i="323"/>
  <c r="BI69" i="323"/>
  <c r="BH69" i="323"/>
  <c r="BG69" i="323"/>
  <c r="AZ69" i="323"/>
  <c r="P69" i="323"/>
  <c r="O69" i="323"/>
  <c r="N69" i="323"/>
  <c r="BL68" i="323"/>
  <c r="BK68" i="323"/>
  <c r="BJ68" i="323"/>
  <c r="BI68" i="323"/>
  <c r="BH68" i="323"/>
  <c r="BG68" i="323"/>
  <c r="AZ68" i="323"/>
  <c r="P68" i="323"/>
  <c r="O68" i="323"/>
  <c r="N68" i="323"/>
  <c r="BL67" i="323"/>
  <c r="BK67" i="323"/>
  <c r="BJ67" i="323"/>
  <c r="BI67" i="323"/>
  <c r="BH67" i="323"/>
  <c r="BG67" i="323"/>
  <c r="AZ67" i="323"/>
  <c r="P67" i="323"/>
  <c r="O67" i="323"/>
  <c r="N67" i="323"/>
  <c r="BL66" i="323"/>
  <c r="BK66" i="323"/>
  <c r="BJ66" i="323"/>
  <c r="BI66" i="323"/>
  <c r="BH66" i="323"/>
  <c r="BG66" i="323"/>
  <c r="AZ66" i="323"/>
  <c r="P66" i="323"/>
  <c r="O66" i="323"/>
  <c r="N66" i="323"/>
  <c r="BL65" i="323"/>
  <c r="BK65" i="323"/>
  <c r="BJ65" i="323"/>
  <c r="BI65" i="323"/>
  <c r="BH65" i="323"/>
  <c r="BG65" i="323"/>
  <c r="AZ65" i="323"/>
  <c r="P65" i="323"/>
  <c r="O65" i="323"/>
  <c r="N65" i="323"/>
  <c r="BL64" i="323"/>
  <c r="BK64" i="323"/>
  <c r="BJ64" i="323"/>
  <c r="BI64" i="323"/>
  <c r="BH64" i="323"/>
  <c r="BG64" i="323"/>
  <c r="AZ64" i="323"/>
  <c r="P64" i="323"/>
  <c r="O64" i="323"/>
  <c r="N64" i="323"/>
  <c r="BL63" i="323"/>
  <c r="BK63" i="323"/>
  <c r="BJ63" i="323"/>
  <c r="BI63" i="323"/>
  <c r="BH63" i="323"/>
  <c r="BG63" i="323"/>
  <c r="AZ63" i="323"/>
  <c r="P63" i="323"/>
  <c r="O63" i="323"/>
  <c r="N63" i="323"/>
  <c r="BL62" i="323"/>
  <c r="BK62" i="323"/>
  <c r="BJ62" i="323"/>
  <c r="BI62" i="323"/>
  <c r="BH62" i="323"/>
  <c r="BG62" i="323"/>
  <c r="AZ62" i="323"/>
  <c r="P62" i="323"/>
  <c r="O62" i="323"/>
  <c r="N62" i="323"/>
  <c r="BL61" i="323"/>
  <c r="BK61" i="323"/>
  <c r="BJ61" i="323"/>
  <c r="BI61" i="323"/>
  <c r="BH61" i="323"/>
  <c r="BG61" i="323"/>
  <c r="AZ61" i="323"/>
  <c r="P61" i="323"/>
  <c r="O61" i="323"/>
  <c r="N61" i="323"/>
  <c r="BL60" i="323"/>
  <c r="BK60" i="323"/>
  <c r="BJ60" i="323"/>
  <c r="BI60" i="323"/>
  <c r="BH60" i="323"/>
  <c r="BG60" i="323"/>
  <c r="AZ60" i="323"/>
  <c r="P60" i="323"/>
  <c r="O60" i="323"/>
  <c r="N60" i="323"/>
  <c r="BL59" i="323"/>
  <c r="BK59" i="323"/>
  <c r="BJ59" i="323"/>
  <c r="BI59" i="323"/>
  <c r="BH59" i="323"/>
  <c r="BG59" i="323"/>
  <c r="AZ59" i="323"/>
  <c r="P59" i="323"/>
  <c r="O59" i="323"/>
  <c r="N59" i="323"/>
  <c r="BL58" i="323"/>
  <c r="BK58" i="323"/>
  <c r="BJ58" i="323"/>
  <c r="BI58" i="323"/>
  <c r="BH58" i="323"/>
  <c r="BG58" i="323"/>
  <c r="AZ58" i="323"/>
  <c r="P58" i="323"/>
  <c r="O58" i="323"/>
  <c r="N58" i="323"/>
  <c r="BL57" i="323"/>
  <c r="BK57" i="323"/>
  <c r="BJ57" i="323"/>
  <c r="BI57" i="323"/>
  <c r="BH57" i="323"/>
  <c r="BG57" i="323"/>
  <c r="AZ57" i="323"/>
  <c r="P57" i="323"/>
  <c r="O57" i="323"/>
  <c r="N57" i="323"/>
  <c r="BL56" i="323"/>
  <c r="BK56" i="323"/>
  <c r="BJ56" i="323"/>
  <c r="BI56" i="323"/>
  <c r="BH56" i="323"/>
  <c r="BG56" i="323"/>
  <c r="AZ56" i="323"/>
  <c r="P56" i="323"/>
  <c r="O56" i="323"/>
  <c r="N56" i="323"/>
  <c r="BL55" i="323"/>
  <c r="BK55" i="323"/>
  <c r="BJ55" i="323"/>
  <c r="BI55" i="323"/>
  <c r="BH55" i="323"/>
  <c r="BG55" i="323"/>
  <c r="AZ55" i="323"/>
  <c r="P55" i="323"/>
  <c r="O55" i="323"/>
  <c r="N55" i="323"/>
  <c r="BL54" i="323"/>
  <c r="BK54" i="323"/>
  <c r="BJ54" i="323"/>
  <c r="BI54" i="323"/>
  <c r="BH54" i="323"/>
  <c r="BG54" i="323"/>
  <c r="AZ54" i="323"/>
  <c r="P54" i="323"/>
  <c r="O54" i="323"/>
  <c r="N54" i="323"/>
  <c r="BL53" i="323"/>
  <c r="BK53" i="323"/>
  <c r="BJ53" i="323"/>
  <c r="BI53" i="323"/>
  <c r="BH53" i="323"/>
  <c r="BG53" i="323"/>
  <c r="AZ53" i="323"/>
  <c r="P53" i="323"/>
  <c r="O53" i="323"/>
  <c r="N53" i="323"/>
  <c r="BL52" i="323"/>
  <c r="BK52" i="323"/>
  <c r="BJ52" i="323"/>
  <c r="BI52" i="323"/>
  <c r="BH52" i="323"/>
  <c r="BG52" i="323"/>
  <c r="AZ52" i="323"/>
  <c r="P52" i="323"/>
  <c r="O52" i="323"/>
  <c r="N52" i="323"/>
  <c r="BL51" i="323"/>
  <c r="BK51" i="323"/>
  <c r="BJ51" i="323"/>
  <c r="BI51" i="323"/>
  <c r="BH51" i="323"/>
  <c r="BG51" i="323"/>
  <c r="AZ51" i="323"/>
  <c r="P51" i="323"/>
  <c r="O51" i="323"/>
  <c r="N51" i="323"/>
  <c r="BL50" i="323"/>
  <c r="BK50" i="323"/>
  <c r="BJ50" i="323"/>
  <c r="BI50" i="323"/>
  <c r="BH50" i="323"/>
  <c r="BG50" i="323"/>
  <c r="AZ50" i="323"/>
  <c r="P50" i="323"/>
  <c r="O50" i="323"/>
  <c r="N50" i="323"/>
  <c r="BL49" i="323"/>
  <c r="BK49" i="323"/>
  <c r="BJ49" i="323"/>
  <c r="BI49" i="323"/>
  <c r="BH49" i="323"/>
  <c r="BG49" i="323"/>
  <c r="AZ49" i="323"/>
  <c r="P49" i="323"/>
  <c r="O49" i="323"/>
  <c r="N49" i="323"/>
  <c r="BL48" i="323"/>
  <c r="BK48" i="323"/>
  <c r="BJ48" i="323"/>
  <c r="BI48" i="323"/>
  <c r="BH48" i="323"/>
  <c r="BG48" i="323"/>
  <c r="AZ48" i="323"/>
  <c r="P48" i="323"/>
  <c r="O48" i="323"/>
  <c r="N48" i="323"/>
  <c r="BL47" i="323"/>
  <c r="BK47" i="323"/>
  <c r="BJ47" i="323"/>
  <c r="BI47" i="323"/>
  <c r="BH47" i="323"/>
  <c r="BG47" i="323"/>
  <c r="AZ47" i="323"/>
  <c r="P47" i="323"/>
  <c r="O47" i="323"/>
  <c r="N47" i="323"/>
  <c r="BL46" i="323"/>
  <c r="BK46" i="323"/>
  <c r="BJ46" i="323"/>
  <c r="BI46" i="323"/>
  <c r="BH46" i="323"/>
  <c r="BG46" i="323"/>
  <c r="AZ46" i="323"/>
  <c r="P46" i="323"/>
  <c r="O46" i="323"/>
  <c r="N46" i="323"/>
  <c r="BL45" i="323"/>
  <c r="BK45" i="323"/>
  <c r="BJ45" i="323"/>
  <c r="BI45" i="323"/>
  <c r="BH45" i="323"/>
  <c r="BG45" i="323"/>
  <c r="AZ45" i="323"/>
  <c r="P45" i="323"/>
  <c r="O45" i="323"/>
  <c r="N45" i="323"/>
  <c r="BL44" i="323"/>
  <c r="BK44" i="323"/>
  <c r="BJ44" i="323"/>
  <c r="BI44" i="323"/>
  <c r="BH44" i="323"/>
  <c r="BG44" i="323"/>
  <c r="O44" i="323" s="1"/>
  <c r="AZ44" i="323"/>
  <c r="P44" i="323"/>
  <c r="N44" i="323"/>
  <c r="BL43" i="323"/>
  <c r="BK43" i="323"/>
  <c r="BJ43" i="323"/>
  <c r="BI43" i="323"/>
  <c r="BH43" i="323"/>
  <c r="BG43" i="323"/>
  <c r="AZ43" i="323"/>
  <c r="P43" i="323"/>
  <c r="O43" i="323"/>
  <c r="N43" i="323"/>
  <c r="BL42" i="323"/>
  <c r="BK42" i="323"/>
  <c r="BJ42" i="323"/>
  <c r="BI42" i="323"/>
  <c r="BH42" i="323"/>
  <c r="BG42" i="323"/>
  <c r="AZ42" i="323"/>
  <c r="P42" i="323"/>
  <c r="O42" i="323"/>
  <c r="N42" i="323"/>
  <c r="BL41" i="323"/>
  <c r="BK41" i="323"/>
  <c r="BJ41" i="323"/>
  <c r="BI41" i="323"/>
  <c r="BH41" i="323"/>
  <c r="BG41" i="323"/>
  <c r="AZ41" i="323"/>
  <c r="P41" i="323"/>
  <c r="O41" i="323"/>
  <c r="N41" i="323"/>
  <c r="BL40" i="323"/>
  <c r="BK40" i="323"/>
  <c r="BJ40" i="323"/>
  <c r="BI40" i="323"/>
  <c r="BH40" i="323"/>
  <c r="BG40" i="323"/>
  <c r="AZ40" i="323"/>
  <c r="P40" i="323"/>
  <c r="O40" i="323"/>
  <c r="N40" i="323"/>
  <c r="BL39" i="323"/>
  <c r="BK39" i="323"/>
  <c r="BJ39" i="323"/>
  <c r="BI39" i="323"/>
  <c r="BH39" i="323"/>
  <c r="BG39" i="323"/>
  <c r="AZ39" i="323"/>
  <c r="P39" i="323"/>
  <c r="O39" i="323"/>
  <c r="N39" i="323"/>
  <c r="BL38" i="323"/>
  <c r="BK38" i="323"/>
  <c r="BJ38" i="323"/>
  <c r="BI38" i="323"/>
  <c r="BH38" i="323"/>
  <c r="BG38" i="323"/>
  <c r="AZ38" i="323"/>
  <c r="P38" i="323"/>
  <c r="O38" i="323"/>
  <c r="N38" i="323"/>
  <c r="BL37" i="323"/>
  <c r="BK37" i="323"/>
  <c r="BJ37" i="323"/>
  <c r="BI37" i="323"/>
  <c r="BH37" i="323"/>
  <c r="BG37" i="323"/>
  <c r="AZ37" i="323"/>
  <c r="P37" i="323"/>
  <c r="O37" i="323"/>
  <c r="N37" i="323"/>
  <c r="BL36" i="323"/>
  <c r="BK36" i="323"/>
  <c r="BJ36" i="323"/>
  <c r="BI36" i="323"/>
  <c r="BH36" i="323"/>
  <c r="BG36" i="323"/>
  <c r="AZ36" i="323"/>
  <c r="P36" i="323"/>
  <c r="O36" i="323"/>
  <c r="N36" i="323"/>
  <c r="BL35" i="323"/>
  <c r="BK35" i="323"/>
  <c r="BJ35" i="323"/>
  <c r="BI35" i="323"/>
  <c r="BH35" i="323"/>
  <c r="BG35" i="323"/>
  <c r="AZ35" i="323"/>
  <c r="P35" i="323"/>
  <c r="O35" i="323"/>
  <c r="N35" i="323"/>
  <c r="BL34" i="323"/>
  <c r="BK34" i="323"/>
  <c r="BJ34" i="323"/>
  <c r="BI34" i="323"/>
  <c r="BH34" i="323"/>
  <c r="BG34" i="323"/>
  <c r="AZ34" i="323"/>
  <c r="P34" i="323"/>
  <c r="O34" i="323"/>
  <c r="N34" i="323"/>
  <c r="BL33" i="323"/>
  <c r="BK33" i="323"/>
  <c r="BJ33" i="323"/>
  <c r="BI33" i="323"/>
  <c r="BH33" i="323"/>
  <c r="BG33" i="323"/>
  <c r="AZ33" i="323"/>
  <c r="P33" i="323"/>
  <c r="O33" i="323"/>
  <c r="N33" i="323"/>
  <c r="BL32" i="323"/>
  <c r="BK32" i="323"/>
  <c r="BJ32" i="323"/>
  <c r="BI32" i="323"/>
  <c r="BH32" i="323"/>
  <c r="BG32" i="323"/>
  <c r="AZ32" i="323"/>
  <c r="P32" i="323"/>
  <c r="O32" i="323"/>
  <c r="N32" i="323"/>
  <c r="BL31" i="323"/>
  <c r="BK31" i="323"/>
  <c r="BJ31" i="323"/>
  <c r="BI31" i="323"/>
  <c r="BH31" i="323"/>
  <c r="BG31" i="323"/>
  <c r="AZ31" i="323"/>
  <c r="P31" i="323"/>
  <c r="O31" i="323"/>
  <c r="N31" i="323"/>
  <c r="BL30" i="323"/>
  <c r="BK30" i="323"/>
  <c r="BJ30" i="323"/>
  <c r="BI30" i="323"/>
  <c r="BH30" i="323"/>
  <c r="BG30" i="323"/>
  <c r="AZ30" i="323"/>
  <c r="P30" i="323"/>
  <c r="O30" i="323"/>
  <c r="N30" i="323"/>
  <c r="BL29" i="323"/>
  <c r="BK29" i="323"/>
  <c r="BJ29" i="323"/>
  <c r="BI29" i="323"/>
  <c r="BH29" i="323"/>
  <c r="BG29" i="323"/>
  <c r="AZ29" i="323"/>
  <c r="P29" i="323"/>
  <c r="O29" i="323"/>
  <c r="N29" i="323"/>
  <c r="BL28" i="323"/>
  <c r="BK28" i="323"/>
  <c r="BJ28" i="323"/>
  <c r="BI28" i="323"/>
  <c r="BH28" i="323"/>
  <c r="BG28" i="323"/>
  <c r="AZ28" i="323"/>
  <c r="P28" i="323"/>
  <c r="O28" i="323"/>
  <c r="N28" i="323"/>
  <c r="BL27" i="323"/>
  <c r="BK27" i="323"/>
  <c r="BJ27" i="323"/>
  <c r="BI27" i="323"/>
  <c r="BH27" i="323"/>
  <c r="BG27" i="323"/>
  <c r="AZ27" i="323"/>
  <c r="P27" i="323"/>
  <c r="O27" i="323"/>
  <c r="N27" i="323"/>
  <c r="BL26" i="323"/>
  <c r="BK26" i="323"/>
  <c r="BJ26" i="323"/>
  <c r="BI26" i="323"/>
  <c r="BH26" i="323"/>
  <c r="BG26" i="323"/>
  <c r="AZ26" i="323"/>
  <c r="P26" i="323"/>
  <c r="O26" i="323"/>
  <c r="N26" i="323"/>
  <c r="BL25" i="323"/>
  <c r="BK25" i="323"/>
  <c r="BJ25" i="323"/>
  <c r="BI25" i="323"/>
  <c r="BH25" i="323"/>
  <c r="BG25" i="323"/>
  <c r="AZ25" i="323"/>
  <c r="P25" i="323"/>
  <c r="O25" i="323"/>
  <c r="N25" i="323"/>
  <c r="BL24" i="323"/>
  <c r="BK24" i="323"/>
  <c r="BJ24" i="323"/>
  <c r="BI24" i="323"/>
  <c r="BH24" i="323"/>
  <c r="BG24" i="323"/>
  <c r="AZ24" i="323"/>
  <c r="P24" i="323"/>
  <c r="O24" i="323"/>
  <c r="N24" i="323"/>
  <c r="BL23" i="323"/>
  <c r="BK23" i="323"/>
  <c r="BJ23" i="323"/>
  <c r="BI23" i="323"/>
  <c r="BH23" i="323"/>
  <c r="BG23" i="323"/>
  <c r="AZ23" i="323"/>
  <c r="P23" i="323"/>
  <c r="O23" i="323"/>
  <c r="N23" i="323"/>
  <c r="BL22" i="323"/>
  <c r="BK22" i="323"/>
  <c r="BJ22" i="323"/>
  <c r="BI22" i="323"/>
  <c r="BH22" i="323"/>
  <c r="BG22" i="323"/>
  <c r="AZ22" i="323"/>
  <c r="P22" i="323"/>
  <c r="O22" i="323"/>
  <c r="N22" i="323"/>
  <c r="BL21" i="323"/>
  <c r="O21" i="323" s="1"/>
  <c r="BK21" i="323"/>
  <c r="BJ21" i="323"/>
  <c r="BI21" i="323"/>
  <c r="BH21" i="323"/>
  <c r="BG21" i="323"/>
  <c r="AZ21" i="323"/>
  <c r="P21" i="323"/>
  <c r="N21" i="323"/>
  <c r="BL20" i="323"/>
  <c r="BK20" i="323"/>
  <c r="BJ20" i="323"/>
  <c r="BI20" i="323"/>
  <c r="BH20" i="323"/>
  <c r="BG20" i="323"/>
  <c r="AZ20" i="323"/>
  <c r="P20" i="323"/>
  <c r="O20" i="323"/>
  <c r="N20" i="323"/>
  <c r="BL19" i="323"/>
  <c r="BK19" i="323"/>
  <c r="BJ19" i="323"/>
  <c r="BI19" i="323"/>
  <c r="BH19" i="323"/>
  <c r="BG19" i="323"/>
  <c r="AZ19" i="323"/>
  <c r="P19" i="323"/>
  <c r="O19" i="323"/>
  <c r="N19" i="323"/>
  <c r="BL18" i="323"/>
  <c r="BK18" i="323"/>
  <c r="BJ18" i="323"/>
  <c r="BI18" i="323"/>
  <c r="BH18" i="323"/>
  <c r="BG18" i="323"/>
  <c r="AZ18" i="323"/>
  <c r="P18" i="323"/>
  <c r="O18" i="323"/>
  <c r="N18" i="323"/>
  <c r="BL17" i="323"/>
  <c r="BK17" i="323"/>
  <c r="BJ17" i="323"/>
  <c r="BI17" i="323"/>
  <c r="BH17" i="323"/>
  <c r="BG17" i="323"/>
  <c r="AZ17" i="323"/>
  <c r="P17" i="323"/>
  <c r="O17" i="323"/>
  <c r="N17" i="323"/>
  <c r="BL16" i="323"/>
  <c r="BK16" i="323"/>
  <c r="BJ16" i="323"/>
  <c r="BI16" i="323"/>
  <c r="BH16" i="323"/>
  <c r="BG16" i="323"/>
  <c r="AZ16" i="323"/>
  <c r="P16" i="323"/>
  <c r="O16" i="323"/>
  <c r="N16" i="323"/>
  <c r="BL15" i="323"/>
  <c r="BK15" i="323"/>
  <c r="BJ15" i="323"/>
  <c r="BI15" i="323"/>
  <c r="BH15" i="323"/>
  <c r="BG15" i="323"/>
  <c r="AZ15" i="323"/>
  <c r="P15" i="323"/>
  <c r="O15" i="323"/>
  <c r="N15" i="323"/>
  <c r="BL14" i="323"/>
  <c r="BK14" i="323"/>
  <c r="BJ14" i="323"/>
  <c r="BI14" i="323"/>
  <c r="BH14" i="323"/>
  <c r="BG14" i="323"/>
  <c r="AZ14" i="323"/>
  <c r="P14" i="323"/>
  <c r="O14" i="323"/>
  <c r="N14" i="323"/>
  <c r="BL13" i="323"/>
  <c r="BK13" i="323"/>
  <c r="BJ13" i="323"/>
  <c r="BI13" i="323"/>
  <c r="BH13" i="323"/>
  <c r="BG13" i="323"/>
  <c r="AZ13" i="323"/>
  <c r="P13" i="323"/>
  <c r="O13" i="323"/>
  <c r="N13" i="323"/>
  <c r="BL12" i="323"/>
  <c r="BK12" i="323"/>
  <c r="BJ12" i="323"/>
  <c r="BI12" i="323"/>
  <c r="BH12" i="323"/>
  <c r="BG12" i="323"/>
  <c r="AZ12" i="323"/>
  <c r="P12" i="323"/>
  <c r="O12" i="323"/>
  <c r="N12" i="323"/>
  <c r="BL11" i="323"/>
  <c r="BK11" i="323"/>
  <c r="BJ11" i="323"/>
  <c r="BI11" i="323"/>
  <c r="BH11" i="323"/>
  <c r="BG11" i="323"/>
  <c r="AZ11" i="323"/>
  <c r="P11" i="323"/>
  <c r="O11" i="323"/>
  <c r="N11" i="323"/>
  <c r="BL10" i="323"/>
  <c r="BK10" i="323"/>
  <c r="BJ10" i="323"/>
  <c r="BI10" i="323"/>
  <c r="BH10" i="323"/>
  <c r="BG10" i="323"/>
  <c r="AZ10" i="323"/>
  <c r="P10" i="323"/>
  <c r="O10" i="323"/>
  <c r="N10" i="323"/>
  <c r="BL9" i="323"/>
  <c r="BK9" i="323"/>
  <c r="BJ9" i="323"/>
  <c r="BI9" i="323"/>
  <c r="BH9" i="323"/>
  <c r="BG9" i="323"/>
  <c r="AZ9" i="323"/>
  <c r="P9" i="323"/>
  <c r="O9" i="323"/>
  <c r="N9" i="323"/>
  <c r="BL8" i="323"/>
  <c r="BK8" i="323"/>
  <c r="BJ8" i="323"/>
  <c r="BI8" i="323"/>
  <c r="BH8" i="323"/>
  <c r="BG8" i="323"/>
  <c r="AZ8" i="323"/>
  <c r="P8" i="323"/>
  <c r="O8" i="323"/>
  <c r="N8" i="323"/>
  <c r="BL7" i="323"/>
  <c r="BK7" i="323"/>
  <c r="BJ7" i="323"/>
  <c r="BI7" i="323"/>
  <c r="BH7" i="323"/>
  <c r="BG7" i="323"/>
  <c r="AZ7" i="323"/>
  <c r="P7" i="323"/>
  <c r="O7" i="323"/>
  <c r="N7" i="323"/>
  <c r="BL6" i="323"/>
  <c r="BK6" i="323"/>
  <c r="BJ6" i="323"/>
  <c r="BI6" i="323"/>
  <c r="BH6" i="323"/>
  <c r="BG6" i="323"/>
  <c r="AZ6" i="323"/>
  <c r="P6" i="323"/>
  <c r="O6" i="323"/>
  <c r="N6" i="323"/>
  <c r="BF3" i="323"/>
  <c r="BE3" i="323"/>
  <c r="BD3" i="323"/>
  <c r="BC3" i="323"/>
  <c r="BB3" i="323"/>
  <c r="BA3" i="323"/>
  <c r="AZ3" i="323"/>
  <c r="AY3" i="323"/>
  <c r="AX3" i="323"/>
  <c r="AW3" i="323"/>
  <c r="AV3" i="323"/>
  <c r="AU3" i="323"/>
  <c r="H9" i="210"/>
  <c r="H7" i="210"/>
  <c r="G7" i="210"/>
  <c r="F7" i="210"/>
  <c r="E7" i="210"/>
  <c r="H5" i="210"/>
  <c r="G5" i="210"/>
  <c r="F5" i="210"/>
  <c r="E5" i="210"/>
  <c r="H3" i="210"/>
  <c r="G3" i="210"/>
  <c r="F3" i="210"/>
  <c r="M103" i="320"/>
  <c r="M104" i="320" s="1"/>
  <c r="J107" i="320" s="1"/>
  <c r="L103" i="320"/>
  <c r="L104" i="320" s="1"/>
  <c r="K103" i="320"/>
  <c r="K104" i="320" s="1"/>
  <c r="J103" i="320"/>
  <c r="J104" i="320" s="1"/>
  <c r="H103" i="320"/>
  <c r="G103" i="320"/>
  <c r="F103" i="320"/>
  <c r="M95" i="320"/>
  <c r="M96" i="320" s="1"/>
  <c r="J99" i="320" s="1"/>
  <c r="L95" i="320"/>
  <c r="L96" i="320" s="1"/>
  <c r="K95" i="320"/>
  <c r="K96" i="320" s="1"/>
  <c r="J95" i="320"/>
  <c r="J96" i="320" s="1"/>
  <c r="H95" i="320"/>
  <c r="G95" i="320"/>
  <c r="F95" i="320"/>
  <c r="M87" i="320"/>
  <c r="M88" i="320" s="1"/>
  <c r="J91" i="320" s="1"/>
  <c r="L87" i="320"/>
  <c r="L88" i="320" s="1"/>
  <c r="K87" i="320"/>
  <c r="K88" i="320" s="1"/>
  <c r="J87" i="320"/>
  <c r="J88" i="320" s="1"/>
  <c r="H87" i="320"/>
  <c r="G87" i="320"/>
  <c r="F87" i="320"/>
  <c r="M79" i="320"/>
  <c r="M80" i="320" s="1"/>
  <c r="J83" i="320" s="1"/>
  <c r="L79" i="320"/>
  <c r="L80" i="320" s="1"/>
  <c r="K79" i="320"/>
  <c r="K80" i="320" s="1"/>
  <c r="J79" i="320"/>
  <c r="J80" i="320" s="1"/>
  <c r="H79" i="320"/>
  <c r="G79" i="320"/>
  <c r="F79" i="320"/>
  <c r="M71" i="320"/>
  <c r="M72" i="320" s="1"/>
  <c r="J75" i="320" s="1"/>
  <c r="L71" i="320"/>
  <c r="L72" i="320" s="1"/>
  <c r="K71" i="320"/>
  <c r="K72" i="320" s="1"/>
  <c r="J71" i="320"/>
  <c r="J72" i="320" s="1"/>
  <c r="H71" i="320"/>
  <c r="G71" i="320"/>
  <c r="F71" i="320"/>
  <c r="M62" i="320"/>
  <c r="M63" i="320" s="1"/>
  <c r="J66" i="320" s="1"/>
  <c r="L62" i="320"/>
  <c r="L63" i="320" s="1"/>
  <c r="K62" i="320"/>
  <c r="K63" i="320" s="1"/>
  <c r="J62" i="320"/>
  <c r="J63" i="320" s="1"/>
  <c r="H43" i="320"/>
  <c r="O41" i="320"/>
  <c r="AJ40" i="320"/>
  <c r="AI40" i="320"/>
  <c r="AH40" i="320"/>
  <c r="AG40" i="320"/>
  <c r="AB40" i="320"/>
  <c r="AA40" i="320"/>
  <c r="Y40" i="320"/>
  <c r="T40" i="320"/>
  <c r="S40" i="320"/>
  <c r="D40" i="320"/>
  <c r="AB39" i="320"/>
  <c r="AA39" i="320" s="1"/>
  <c r="Y39" i="320"/>
  <c r="L39" i="320"/>
  <c r="K39" i="320"/>
  <c r="J39" i="320"/>
  <c r="T39" i="320" s="1"/>
  <c r="I39" i="320"/>
  <c r="H39" i="320"/>
  <c r="G39" i="320"/>
  <c r="F39" i="320"/>
  <c r="AB38" i="320"/>
  <c r="AA38" i="320" s="1"/>
  <c r="Y38" i="320"/>
  <c r="L38" i="320"/>
  <c r="K38" i="320"/>
  <c r="J38" i="320"/>
  <c r="T38" i="320" s="1"/>
  <c r="I38" i="320"/>
  <c r="H38" i="320"/>
  <c r="G38" i="320"/>
  <c r="F38" i="320"/>
  <c r="AB37" i="320"/>
  <c r="AA37" i="320" s="1"/>
  <c r="Y37" i="320"/>
  <c r="L37" i="320"/>
  <c r="K37" i="320"/>
  <c r="J37" i="320"/>
  <c r="T37" i="320" s="1"/>
  <c r="I37" i="320"/>
  <c r="H37" i="320"/>
  <c r="G37" i="320"/>
  <c r="F37" i="320"/>
  <c r="AB36" i="320"/>
  <c r="AA36" i="320"/>
  <c r="Y36" i="320"/>
  <c r="L36" i="320"/>
  <c r="K36" i="320"/>
  <c r="J36" i="320"/>
  <c r="I36" i="320"/>
  <c r="H36" i="320"/>
  <c r="G36" i="320"/>
  <c r="F36" i="320"/>
  <c r="AB35" i="320"/>
  <c r="AA35" i="320" s="1"/>
  <c r="Y35" i="320"/>
  <c r="L35" i="320"/>
  <c r="K35" i="320"/>
  <c r="J35" i="320"/>
  <c r="T35" i="320" s="1"/>
  <c r="I35" i="320"/>
  <c r="H35" i="320"/>
  <c r="G35" i="320"/>
  <c r="F35" i="320"/>
  <c r="AB34" i="320"/>
  <c r="AA34" i="320" s="1"/>
  <c r="Y34" i="320"/>
  <c r="L34" i="320"/>
  <c r="K34" i="320"/>
  <c r="J34" i="320"/>
  <c r="I34" i="320"/>
  <c r="H34" i="320"/>
  <c r="G34" i="320"/>
  <c r="F34" i="320"/>
  <c r="AB33" i="320"/>
  <c r="AA33" i="320"/>
  <c r="Y33" i="320"/>
  <c r="L33" i="320"/>
  <c r="K33" i="320"/>
  <c r="J33" i="320"/>
  <c r="T33" i="320" s="1"/>
  <c r="I33" i="320"/>
  <c r="H33" i="320"/>
  <c r="G33" i="320"/>
  <c r="F33" i="320"/>
  <c r="AB32" i="320"/>
  <c r="AA32" i="320" s="1"/>
  <c r="Y32" i="320"/>
  <c r="L32" i="320"/>
  <c r="K32" i="320"/>
  <c r="J32" i="320"/>
  <c r="T32" i="320" s="1"/>
  <c r="I32" i="320"/>
  <c r="H32" i="320"/>
  <c r="G32" i="320"/>
  <c r="F32" i="320"/>
  <c r="AB31" i="320"/>
  <c r="AA31" i="320"/>
  <c r="Y31" i="320"/>
  <c r="L31" i="320"/>
  <c r="K31" i="320"/>
  <c r="J31" i="320"/>
  <c r="I31" i="320"/>
  <c r="H31" i="320"/>
  <c r="G31" i="320"/>
  <c r="F31" i="320"/>
  <c r="AB30" i="320"/>
  <c r="AA30" i="320" s="1"/>
  <c r="Y30" i="320"/>
  <c r="L30" i="320"/>
  <c r="K30" i="320"/>
  <c r="J30" i="320"/>
  <c r="T30" i="320" s="1"/>
  <c r="I30" i="320"/>
  <c r="H30" i="320"/>
  <c r="G30" i="320"/>
  <c r="F30" i="320"/>
  <c r="AB29" i="320"/>
  <c r="AA29" i="320" s="1"/>
  <c r="Y29" i="320"/>
  <c r="L29" i="320"/>
  <c r="K29" i="320"/>
  <c r="J29" i="320"/>
  <c r="T29" i="320" s="1"/>
  <c r="I29" i="320"/>
  <c r="H29" i="320"/>
  <c r="G29" i="320"/>
  <c r="F29" i="320"/>
  <c r="AB28" i="320"/>
  <c r="AA28" i="320" s="1"/>
  <c r="Y28" i="320"/>
  <c r="L28" i="320"/>
  <c r="K28" i="320"/>
  <c r="J28" i="320"/>
  <c r="T28" i="320" s="1"/>
  <c r="I28" i="320"/>
  <c r="H28" i="320"/>
  <c r="G28" i="320"/>
  <c r="F28" i="320"/>
  <c r="AB27" i="320"/>
  <c r="AA27" i="320"/>
  <c r="Y27" i="320"/>
  <c r="L27" i="320"/>
  <c r="K27" i="320"/>
  <c r="J27" i="320"/>
  <c r="T27" i="320" s="1"/>
  <c r="I27" i="320"/>
  <c r="H27" i="320"/>
  <c r="G27" i="320"/>
  <c r="F27" i="320"/>
  <c r="AB26" i="320"/>
  <c r="AA26" i="320" s="1"/>
  <c r="Y26" i="320"/>
  <c r="L26" i="320"/>
  <c r="K26" i="320"/>
  <c r="J26" i="320"/>
  <c r="T26" i="320" s="1"/>
  <c r="I26" i="320"/>
  <c r="H26" i="320"/>
  <c r="G26" i="320"/>
  <c r="F26" i="320"/>
  <c r="AB25" i="320"/>
  <c r="AA25" i="320" s="1"/>
  <c r="Y25" i="320"/>
  <c r="L25" i="320"/>
  <c r="K25" i="320"/>
  <c r="AG25" i="320" s="1"/>
  <c r="J25" i="320"/>
  <c r="T25" i="320" s="1"/>
  <c r="I25" i="320"/>
  <c r="H25" i="320"/>
  <c r="G25" i="320"/>
  <c r="F25" i="320"/>
  <c r="AB24" i="320"/>
  <c r="AA24" i="320" s="1"/>
  <c r="Y24" i="320"/>
  <c r="L24" i="320"/>
  <c r="K24" i="320"/>
  <c r="J24" i="320"/>
  <c r="T24" i="320" s="1"/>
  <c r="I24" i="320"/>
  <c r="H24" i="320"/>
  <c r="G24" i="320"/>
  <c r="F24" i="320"/>
  <c r="AB23" i="320"/>
  <c r="AA23" i="320" s="1"/>
  <c r="Y23" i="320"/>
  <c r="L23" i="320"/>
  <c r="K23" i="320"/>
  <c r="J23" i="320"/>
  <c r="T23" i="320" s="1"/>
  <c r="I23" i="320"/>
  <c r="H23" i="320"/>
  <c r="G23" i="320"/>
  <c r="F23" i="320"/>
  <c r="AB22" i="320"/>
  <c r="AA22" i="320"/>
  <c r="Y22" i="320"/>
  <c r="L22" i="320"/>
  <c r="K22" i="320"/>
  <c r="J22" i="320"/>
  <c r="T22" i="320" s="1"/>
  <c r="I22" i="320"/>
  <c r="H22" i="320"/>
  <c r="G22" i="320"/>
  <c r="F22" i="320"/>
  <c r="AB21" i="320"/>
  <c r="AA21" i="320" s="1"/>
  <c r="Y21" i="320"/>
  <c r="L21" i="320"/>
  <c r="K21" i="320"/>
  <c r="J21" i="320"/>
  <c r="T21" i="320" s="1"/>
  <c r="I21" i="320"/>
  <c r="H21" i="320"/>
  <c r="G21" i="320"/>
  <c r="F21" i="320"/>
  <c r="AB20" i="320"/>
  <c r="AA20" i="320" s="1"/>
  <c r="Y20" i="320"/>
  <c r="L20" i="320"/>
  <c r="K20" i="320"/>
  <c r="J20" i="320"/>
  <c r="I20" i="320"/>
  <c r="H20" i="320"/>
  <c r="G20" i="320"/>
  <c r="F20" i="320"/>
  <c r="AB19" i="320"/>
  <c r="AA19" i="320" s="1"/>
  <c r="Y19" i="320"/>
  <c r="L19" i="320"/>
  <c r="K19" i="320"/>
  <c r="J19" i="320"/>
  <c r="T19" i="320" s="1"/>
  <c r="I19" i="320"/>
  <c r="H19" i="320"/>
  <c r="G19" i="320"/>
  <c r="F19" i="320"/>
  <c r="AB18" i="320"/>
  <c r="AA18" i="320" s="1"/>
  <c r="Y18" i="320"/>
  <c r="L18" i="320"/>
  <c r="K18" i="320"/>
  <c r="J18" i="320"/>
  <c r="T18" i="320" s="1"/>
  <c r="I18" i="320"/>
  <c r="H18" i="320"/>
  <c r="G18" i="320"/>
  <c r="F18" i="320"/>
  <c r="AB17" i="320"/>
  <c r="AA17" i="320" s="1"/>
  <c r="Y17" i="320"/>
  <c r="L17" i="320"/>
  <c r="K17" i="320"/>
  <c r="J17" i="320"/>
  <c r="I17" i="320"/>
  <c r="H17" i="320"/>
  <c r="G17" i="320"/>
  <c r="F17" i="320"/>
  <c r="AB16" i="320"/>
  <c r="AA16" i="320" s="1"/>
  <c r="Y16" i="320"/>
  <c r="L16" i="320"/>
  <c r="K16" i="320"/>
  <c r="J16" i="320"/>
  <c r="T16" i="320" s="1"/>
  <c r="I16" i="320"/>
  <c r="H16" i="320"/>
  <c r="G16" i="320"/>
  <c r="F16" i="320"/>
  <c r="AB15" i="320"/>
  <c r="Y15" i="320"/>
  <c r="H15" i="320"/>
  <c r="G15" i="320"/>
  <c r="F15" i="320"/>
  <c r="AB14" i="320"/>
  <c r="Y14" i="320"/>
  <c r="H14" i="320"/>
  <c r="G14" i="320"/>
  <c r="F14" i="320"/>
  <c r="AB13" i="320"/>
  <c r="Y13" i="320"/>
  <c r="H13" i="320"/>
  <c r="G13" i="320"/>
  <c r="F13" i="320"/>
  <c r="AB12" i="320"/>
  <c r="Y12" i="320"/>
  <c r="H12" i="320"/>
  <c r="G12" i="320"/>
  <c r="F12" i="320"/>
  <c r="AB11" i="320"/>
  <c r="Y11" i="320"/>
  <c r="H11" i="320"/>
  <c r="G11" i="320"/>
  <c r="F11" i="320"/>
  <c r="M103" i="319"/>
  <c r="M104" i="319" s="1"/>
  <c r="J107" i="319" s="1"/>
  <c r="L103" i="319"/>
  <c r="L104" i="319" s="1"/>
  <c r="K103" i="319"/>
  <c r="K104" i="319" s="1"/>
  <c r="J103" i="319"/>
  <c r="J104" i="319" s="1"/>
  <c r="H103" i="319"/>
  <c r="G103" i="319"/>
  <c r="F103" i="319"/>
  <c r="M95" i="319"/>
  <c r="M96" i="319" s="1"/>
  <c r="J99" i="319" s="1"/>
  <c r="L95" i="319"/>
  <c r="L96" i="319" s="1"/>
  <c r="K95" i="319"/>
  <c r="K96" i="319" s="1"/>
  <c r="J95" i="319"/>
  <c r="J96" i="319" s="1"/>
  <c r="H95" i="319"/>
  <c r="G95" i="319"/>
  <c r="F95" i="319"/>
  <c r="M87" i="319"/>
  <c r="M88" i="319" s="1"/>
  <c r="J91" i="319" s="1"/>
  <c r="L87" i="319"/>
  <c r="L88" i="319" s="1"/>
  <c r="K87" i="319"/>
  <c r="K88" i="319" s="1"/>
  <c r="J87" i="319"/>
  <c r="J88" i="319" s="1"/>
  <c r="H87" i="319"/>
  <c r="G87" i="319"/>
  <c r="F87" i="319"/>
  <c r="M79" i="319"/>
  <c r="M80" i="319" s="1"/>
  <c r="J83" i="319" s="1"/>
  <c r="L79" i="319"/>
  <c r="L80" i="319" s="1"/>
  <c r="K79" i="319"/>
  <c r="K80" i="319" s="1"/>
  <c r="J79" i="319"/>
  <c r="J80" i="319" s="1"/>
  <c r="H79" i="319"/>
  <c r="G79" i="319"/>
  <c r="F79" i="319"/>
  <c r="M71" i="319"/>
  <c r="M72" i="319" s="1"/>
  <c r="J75" i="319" s="1"/>
  <c r="L71" i="319"/>
  <c r="L72" i="319" s="1"/>
  <c r="K71" i="319"/>
  <c r="K72" i="319" s="1"/>
  <c r="J71" i="319"/>
  <c r="J72" i="319" s="1"/>
  <c r="H71" i="319"/>
  <c r="G71" i="319"/>
  <c r="F71" i="319"/>
  <c r="M62" i="319"/>
  <c r="M63" i="319" s="1"/>
  <c r="J66" i="319" s="1"/>
  <c r="L62" i="319"/>
  <c r="L63" i="319" s="1"/>
  <c r="K62" i="319"/>
  <c r="K63" i="319" s="1"/>
  <c r="J62" i="319"/>
  <c r="J63" i="319" s="1"/>
  <c r="H43" i="319"/>
  <c r="O41" i="319"/>
  <c r="AJ40" i="319"/>
  <c r="AI40" i="319"/>
  <c r="AH40" i="319"/>
  <c r="AG40" i="319"/>
  <c r="AB40" i="319"/>
  <c r="AA40" i="319"/>
  <c r="Y40" i="319"/>
  <c r="T40" i="319"/>
  <c r="S40" i="319"/>
  <c r="C40" i="319" s="1"/>
  <c r="D40" i="319"/>
  <c r="AB39" i="319"/>
  <c r="AA39" i="319" s="1"/>
  <c r="Y39" i="319"/>
  <c r="L39" i="319"/>
  <c r="K39" i="319"/>
  <c r="J39" i="319"/>
  <c r="I39" i="319"/>
  <c r="H39" i="319"/>
  <c r="G39" i="319"/>
  <c r="F39" i="319"/>
  <c r="AB38" i="319"/>
  <c r="AA38" i="319" s="1"/>
  <c r="Y38" i="319"/>
  <c r="L38" i="319"/>
  <c r="K38" i="319"/>
  <c r="J38" i="319"/>
  <c r="T38" i="319" s="1"/>
  <c r="I38" i="319"/>
  <c r="H38" i="319"/>
  <c r="G38" i="319"/>
  <c r="F38" i="319"/>
  <c r="AB37" i="319"/>
  <c r="AA37" i="319" s="1"/>
  <c r="Y37" i="319"/>
  <c r="L37" i="319"/>
  <c r="K37" i="319"/>
  <c r="J37" i="319"/>
  <c r="I37" i="319"/>
  <c r="H37" i="319"/>
  <c r="G37" i="319"/>
  <c r="F37" i="319"/>
  <c r="AB36" i="319"/>
  <c r="AA36" i="319" s="1"/>
  <c r="Y36" i="319"/>
  <c r="L36" i="319"/>
  <c r="K36" i="319"/>
  <c r="J36" i="319"/>
  <c r="T36" i="319" s="1"/>
  <c r="I36" i="319"/>
  <c r="H36" i="319"/>
  <c r="G36" i="319"/>
  <c r="F36" i="319"/>
  <c r="AB35" i="319"/>
  <c r="AA35" i="319" s="1"/>
  <c r="Y35" i="319"/>
  <c r="L35" i="319"/>
  <c r="K35" i="319"/>
  <c r="J35" i="319"/>
  <c r="T35" i="319" s="1"/>
  <c r="I35" i="319"/>
  <c r="H35" i="319"/>
  <c r="G35" i="319"/>
  <c r="F35" i="319"/>
  <c r="AB34" i="319"/>
  <c r="AA34" i="319"/>
  <c r="Y34" i="319"/>
  <c r="L34" i="319"/>
  <c r="K34" i="319"/>
  <c r="J34" i="319"/>
  <c r="I34" i="319"/>
  <c r="H34" i="319"/>
  <c r="G34" i="319"/>
  <c r="F34" i="319"/>
  <c r="AB33" i="319"/>
  <c r="AA33" i="319" s="1"/>
  <c r="Y33" i="319"/>
  <c r="L33" i="319"/>
  <c r="K33" i="319"/>
  <c r="J33" i="319"/>
  <c r="T33" i="319" s="1"/>
  <c r="I33" i="319"/>
  <c r="H33" i="319"/>
  <c r="G33" i="319"/>
  <c r="F33" i="319"/>
  <c r="AB32" i="319"/>
  <c r="AA32" i="319" s="1"/>
  <c r="Y32" i="319"/>
  <c r="L32" i="319"/>
  <c r="K32" i="319"/>
  <c r="J32" i="319"/>
  <c r="I32" i="319"/>
  <c r="H32" i="319"/>
  <c r="G32" i="319"/>
  <c r="F32" i="319"/>
  <c r="AB31" i="319"/>
  <c r="AA31" i="319" s="1"/>
  <c r="Y31" i="319"/>
  <c r="L31" i="319"/>
  <c r="K31" i="319"/>
  <c r="J31" i="319"/>
  <c r="T31" i="319" s="1"/>
  <c r="I31" i="319"/>
  <c r="H31" i="319"/>
  <c r="G31" i="319"/>
  <c r="F31" i="319"/>
  <c r="AB30" i="319"/>
  <c r="AA30" i="319" s="1"/>
  <c r="Y30" i="319"/>
  <c r="L30" i="319"/>
  <c r="K30" i="319"/>
  <c r="J30" i="319"/>
  <c r="T30" i="319" s="1"/>
  <c r="I30" i="319"/>
  <c r="H30" i="319"/>
  <c r="G30" i="319"/>
  <c r="F30" i="319"/>
  <c r="AB29" i="319"/>
  <c r="AA29" i="319" s="1"/>
  <c r="Y29" i="319"/>
  <c r="L29" i="319"/>
  <c r="K29" i="319"/>
  <c r="J29" i="319"/>
  <c r="T29" i="319" s="1"/>
  <c r="I29" i="319"/>
  <c r="H29" i="319"/>
  <c r="G29" i="319"/>
  <c r="F29" i="319"/>
  <c r="AB28" i="319"/>
  <c r="AA28" i="319" s="1"/>
  <c r="Y28" i="319"/>
  <c r="L28" i="319"/>
  <c r="K28" i="319"/>
  <c r="J28" i="319"/>
  <c r="T28" i="319" s="1"/>
  <c r="I28" i="319"/>
  <c r="H28" i="319"/>
  <c r="G28" i="319"/>
  <c r="F28" i="319"/>
  <c r="AB27" i="319"/>
  <c r="AA27" i="319" s="1"/>
  <c r="Y27" i="319"/>
  <c r="L27" i="319"/>
  <c r="K27" i="319"/>
  <c r="J27" i="319"/>
  <c r="I27" i="319"/>
  <c r="H27" i="319"/>
  <c r="G27" i="319"/>
  <c r="F27" i="319"/>
  <c r="AB26" i="319"/>
  <c r="AA26" i="319" s="1"/>
  <c r="Y26" i="319"/>
  <c r="L26" i="319"/>
  <c r="K26" i="319"/>
  <c r="J26" i="319"/>
  <c r="T26" i="319" s="1"/>
  <c r="I26" i="319"/>
  <c r="H26" i="319"/>
  <c r="G26" i="319"/>
  <c r="F26" i="319"/>
  <c r="AB25" i="319"/>
  <c r="AA25" i="319" s="1"/>
  <c r="Y25" i="319"/>
  <c r="L25" i="319"/>
  <c r="K25" i="319"/>
  <c r="J25" i="319"/>
  <c r="T25" i="319" s="1"/>
  <c r="I25" i="319"/>
  <c r="H25" i="319"/>
  <c r="G25" i="319"/>
  <c r="F25" i="319"/>
  <c r="AB24" i="319"/>
  <c r="AA24" i="319" s="1"/>
  <c r="Y24" i="319"/>
  <c r="L24" i="319"/>
  <c r="K24" i="319"/>
  <c r="J24" i="319"/>
  <c r="T24" i="319" s="1"/>
  <c r="I24" i="319"/>
  <c r="H24" i="319"/>
  <c r="G24" i="319"/>
  <c r="F24" i="319"/>
  <c r="AB23" i="319"/>
  <c r="AA23" i="319" s="1"/>
  <c r="Y23" i="319"/>
  <c r="L23" i="319"/>
  <c r="K23" i="319"/>
  <c r="J23" i="319"/>
  <c r="I23" i="319"/>
  <c r="H23" i="319"/>
  <c r="G23" i="319"/>
  <c r="F23" i="319"/>
  <c r="AB22" i="319"/>
  <c r="AA22" i="319" s="1"/>
  <c r="Y22" i="319"/>
  <c r="L22" i="319"/>
  <c r="K22" i="319"/>
  <c r="J22" i="319"/>
  <c r="T22" i="319" s="1"/>
  <c r="I22" i="319"/>
  <c r="H22" i="319"/>
  <c r="G22" i="319"/>
  <c r="F22" i="319"/>
  <c r="AB21" i="319"/>
  <c r="AA21" i="319" s="1"/>
  <c r="Y21" i="319"/>
  <c r="L21" i="319"/>
  <c r="K21" i="319"/>
  <c r="J21" i="319"/>
  <c r="I21" i="319"/>
  <c r="H21" i="319"/>
  <c r="G21" i="319"/>
  <c r="F21" i="319"/>
  <c r="AB20" i="319"/>
  <c r="AA20" i="319" s="1"/>
  <c r="Y20" i="319"/>
  <c r="L20" i="319"/>
  <c r="K20" i="319"/>
  <c r="J20" i="319"/>
  <c r="T20" i="319" s="1"/>
  <c r="I20" i="319"/>
  <c r="H20" i="319"/>
  <c r="G20" i="319"/>
  <c r="F20" i="319"/>
  <c r="AB19" i="319"/>
  <c r="AA19" i="319" s="1"/>
  <c r="Y19" i="319"/>
  <c r="L19" i="319"/>
  <c r="K19" i="319"/>
  <c r="J19" i="319"/>
  <c r="I19" i="319"/>
  <c r="H19" i="319"/>
  <c r="G19" i="319"/>
  <c r="F19" i="319"/>
  <c r="AB18" i="319"/>
  <c r="AA18" i="319" s="1"/>
  <c r="Y18" i="319"/>
  <c r="L18" i="319"/>
  <c r="K18" i="319"/>
  <c r="J18" i="319"/>
  <c r="I18" i="319"/>
  <c r="H18" i="319"/>
  <c r="G18" i="319"/>
  <c r="F18" i="319"/>
  <c r="AB17" i="319"/>
  <c r="AA17" i="319" s="1"/>
  <c r="Y17" i="319"/>
  <c r="L17" i="319"/>
  <c r="K17" i="319"/>
  <c r="J17" i="319"/>
  <c r="I17" i="319"/>
  <c r="H17" i="319"/>
  <c r="G17" i="319"/>
  <c r="F17" i="319"/>
  <c r="AB16" i="319"/>
  <c r="AA16" i="319" s="1"/>
  <c r="Y16" i="319"/>
  <c r="L16" i="319"/>
  <c r="K16" i="319"/>
  <c r="J16" i="319"/>
  <c r="I16" i="319"/>
  <c r="H16" i="319"/>
  <c r="G16" i="319"/>
  <c r="F16" i="319"/>
  <c r="AB15" i="319"/>
  <c r="AA15" i="319" s="1"/>
  <c r="Y15" i="319"/>
  <c r="L15" i="319"/>
  <c r="K15" i="319"/>
  <c r="J15" i="319"/>
  <c r="I15" i="319"/>
  <c r="H15" i="319"/>
  <c r="G15" i="319"/>
  <c r="F15" i="319"/>
  <c r="AB14" i="319"/>
  <c r="Y14" i="319"/>
  <c r="H14" i="319"/>
  <c r="G14" i="319"/>
  <c r="F14" i="319"/>
  <c r="AB13" i="319"/>
  <c r="Y13" i="319"/>
  <c r="H13" i="319"/>
  <c r="G13" i="319"/>
  <c r="F13" i="319"/>
  <c r="AB12" i="319"/>
  <c r="Y12" i="319"/>
  <c r="H12" i="319"/>
  <c r="G12" i="319"/>
  <c r="F12" i="319"/>
  <c r="AB11" i="319"/>
  <c r="Y11" i="319"/>
  <c r="H11" i="319"/>
  <c r="G11" i="319"/>
  <c r="F11" i="319"/>
  <c r="M103" i="318"/>
  <c r="M104" i="318" s="1"/>
  <c r="J107" i="318" s="1"/>
  <c r="L103" i="318"/>
  <c r="L104" i="318" s="1"/>
  <c r="K103" i="318"/>
  <c r="K104" i="318" s="1"/>
  <c r="J103" i="318"/>
  <c r="J104" i="318" s="1"/>
  <c r="H103" i="318"/>
  <c r="G103" i="318"/>
  <c r="F103" i="318"/>
  <c r="M95" i="318"/>
  <c r="M96" i="318" s="1"/>
  <c r="J99" i="318" s="1"/>
  <c r="L95" i="318"/>
  <c r="L96" i="318" s="1"/>
  <c r="K95" i="318"/>
  <c r="K96" i="318" s="1"/>
  <c r="J95" i="318"/>
  <c r="J96" i="318" s="1"/>
  <c r="H95" i="318"/>
  <c r="G95" i="318"/>
  <c r="F95" i="318"/>
  <c r="M87" i="318"/>
  <c r="M88" i="318" s="1"/>
  <c r="J91" i="318" s="1"/>
  <c r="L87" i="318"/>
  <c r="L88" i="318" s="1"/>
  <c r="K87" i="318"/>
  <c r="K88" i="318" s="1"/>
  <c r="J87" i="318"/>
  <c r="J88" i="318" s="1"/>
  <c r="H87" i="318"/>
  <c r="G87" i="318"/>
  <c r="F87" i="318"/>
  <c r="M79" i="318"/>
  <c r="M80" i="318" s="1"/>
  <c r="J83" i="318" s="1"/>
  <c r="L79" i="318"/>
  <c r="L80" i="318" s="1"/>
  <c r="K79" i="318"/>
  <c r="K80" i="318" s="1"/>
  <c r="J79" i="318"/>
  <c r="J80" i="318" s="1"/>
  <c r="H79" i="318"/>
  <c r="G79" i="318"/>
  <c r="F79" i="318"/>
  <c r="M71" i="318"/>
  <c r="M72" i="318" s="1"/>
  <c r="J75" i="318" s="1"/>
  <c r="L71" i="318"/>
  <c r="L72" i="318" s="1"/>
  <c r="K71" i="318"/>
  <c r="K72" i="318" s="1"/>
  <c r="J71" i="318"/>
  <c r="J72" i="318" s="1"/>
  <c r="H71" i="318"/>
  <c r="G71" i="318"/>
  <c r="F71" i="318"/>
  <c r="M62" i="318"/>
  <c r="M63" i="318" s="1"/>
  <c r="J66" i="318" s="1"/>
  <c r="L62" i="318"/>
  <c r="L63" i="318" s="1"/>
  <c r="K62" i="318"/>
  <c r="K63" i="318" s="1"/>
  <c r="J62" i="318"/>
  <c r="J63" i="318" s="1"/>
  <c r="H43" i="318"/>
  <c r="O41" i="318"/>
  <c r="AJ40" i="318"/>
  <c r="AI40" i="318"/>
  <c r="AH40" i="318"/>
  <c r="AG40" i="318"/>
  <c r="AB40" i="318"/>
  <c r="AA40" i="318" s="1"/>
  <c r="Y40" i="318"/>
  <c r="T40" i="318"/>
  <c r="S40" i="318"/>
  <c r="C40" i="318" s="1"/>
  <c r="D40" i="318"/>
  <c r="AB39" i="318"/>
  <c r="AA39" i="318" s="1"/>
  <c r="Y39" i="318"/>
  <c r="L39" i="318"/>
  <c r="K39" i="318"/>
  <c r="J39" i="318"/>
  <c r="I39" i="318"/>
  <c r="H39" i="318"/>
  <c r="G39" i="318"/>
  <c r="F39" i="318"/>
  <c r="AB38" i="318"/>
  <c r="AA38" i="318" s="1"/>
  <c r="Y38" i="318"/>
  <c r="L38" i="318"/>
  <c r="K38" i="318"/>
  <c r="J38" i="318"/>
  <c r="I38" i="318"/>
  <c r="H38" i="318"/>
  <c r="G38" i="318"/>
  <c r="F38" i="318"/>
  <c r="AB37" i="318"/>
  <c r="AA37" i="318" s="1"/>
  <c r="Y37" i="318"/>
  <c r="L37" i="318"/>
  <c r="K37" i="318"/>
  <c r="J37" i="318"/>
  <c r="T37" i="318" s="1"/>
  <c r="I37" i="318"/>
  <c r="H37" i="318"/>
  <c r="G37" i="318"/>
  <c r="F37" i="318"/>
  <c r="AB36" i="318"/>
  <c r="AA36" i="318" s="1"/>
  <c r="Y36" i="318"/>
  <c r="L36" i="318"/>
  <c r="K36" i="318"/>
  <c r="J36" i="318"/>
  <c r="T36" i="318" s="1"/>
  <c r="I36" i="318"/>
  <c r="H36" i="318"/>
  <c r="G36" i="318"/>
  <c r="F36" i="318"/>
  <c r="AB35" i="318"/>
  <c r="AA35" i="318" s="1"/>
  <c r="Y35" i="318"/>
  <c r="L35" i="318"/>
  <c r="K35" i="318"/>
  <c r="J35" i="318"/>
  <c r="T35" i="318" s="1"/>
  <c r="I35" i="318"/>
  <c r="H35" i="318"/>
  <c r="G35" i="318"/>
  <c r="F35" i="318"/>
  <c r="AB34" i="318"/>
  <c r="AA34" i="318" s="1"/>
  <c r="Y34" i="318"/>
  <c r="L34" i="318"/>
  <c r="K34" i="318"/>
  <c r="J34" i="318"/>
  <c r="I34" i="318"/>
  <c r="H34" i="318"/>
  <c r="G34" i="318"/>
  <c r="F34" i="318"/>
  <c r="AB33" i="318"/>
  <c r="AA33" i="318" s="1"/>
  <c r="Y33" i="318"/>
  <c r="L33" i="318"/>
  <c r="K33" i="318"/>
  <c r="J33" i="318"/>
  <c r="I33" i="318"/>
  <c r="H33" i="318"/>
  <c r="G33" i="318"/>
  <c r="F33" i="318"/>
  <c r="AB32" i="318"/>
  <c r="AA32" i="318" s="1"/>
  <c r="Y32" i="318"/>
  <c r="L32" i="318"/>
  <c r="K32" i="318"/>
  <c r="J32" i="318"/>
  <c r="T32" i="318" s="1"/>
  <c r="I32" i="318"/>
  <c r="H32" i="318"/>
  <c r="G32" i="318"/>
  <c r="F32" i="318"/>
  <c r="AB31" i="318"/>
  <c r="AA31" i="318" s="1"/>
  <c r="Y31" i="318"/>
  <c r="L31" i="318"/>
  <c r="K31" i="318"/>
  <c r="J31" i="318"/>
  <c r="I31" i="318"/>
  <c r="H31" i="318"/>
  <c r="G31" i="318"/>
  <c r="F31" i="318"/>
  <c r="AB30" i="318"/>
  <c r="AA30" i="318" s="1"/>
  <c r="Y30" i="318"/>
  <c r="L30" i="318"/>
  <c r="K30" i="318"/>
  <c r="J30" i="318"/>
  <c r="I30" i="318"/>
  <c r="H30" i="318"/>
  <c r="G30" i="318"/>
  <c r="F30" i="318"/>
  <c r="AB29" i="318"/>
  <c r="AA29" i="318" s="1"/>
  <c r="Y29" i="318"/>
  <c r="L29" i="318"/>
  <c r="K29" i="318"/>
  <c r="J29" i="318"/>
  <c r="I29" i="318"/>
  <c r="H29" i="318"/>
  <c r="G29" i="318"/>
  <c r="F29" i="318"/>
  <c r="AB28" i="318"/>
  <c r="AA28" i="318" s="1"/>
  <c r="Y28" i="318"/>
  <c r="L28" i="318"/>
  <c r="K28" i="318"/>
  <c r="J28" i="318"/>
  <c r="T28" i="318" s="1"/>
  <c r="I28" i="318"/>
  <c r="H28" i="318"/>
  <c r="G28" i="318"/>
  <c r="F28" i="318"/>
  <c r="AB27" i="318"/>
  <c r="AA27" i="318" s="1"/>
  <c r="Y27" i="318"/>
  <c r="L27" i="318"/>
  <c r="K27" i="318"/>
  <c r="J27" i="318"/>
  <c r="I27" i="318"/>
  <c r="H27" i="318"/>
  <c r="G27" i="318"/>
  <c r="F27" i="318"/>
  <c r="AB26" i="318"/>
  <c r="AA26" i="318" s="1"/>
  <c r="Y26" i="318"/>
  <c r="L26" i="318"/>
  <c r="K26" i="318"/>
  <c r="J26" i="318"/>
  <c r="I26" i="318"/>
  <c r="H26" i="318"/>
  <c r="G26" i="318"/>
  <c r="F26" i="318"/>
  <c r="AB25" i="318"/>
  <c r="AA25" i="318" s="1"/>
  <c r="Y25" i="318"/>
  <c r="L25" i="318"/>
  <c r="K25" i="318"/>
  <c r="J25" i="318"/>
  <c r="I25" i="318"/>
  <c r="H25" i="318"/>
  <c r="G25" i="318"/>
  <c r="F25" i="318"/>
  <c r="AB24" i="318"/>
  <c r="AA24" i="318" s="1"/>
  <c r="Y24" i="318"/>
  <c r="L24" i="318"/>
  <c r="K24" i="318"/>
  <c r="J24" i="318"/>
  <c r="I24" i="318"/>
  <c r="H24" i="318"/>
  <c r="G24" i="318"/>
  <c r="F24" i="318"/>
  <c r="AB23" i="318"/>
  <c r="AA23" i="318" s="1"/>
  <c r="Y23" i="318"/>
  <c r="L23" i="318"/>
  <c r="K23" i="318"/>
  <c r="J23" i="318"/>
  <c r="T23" i="318" s="1"/>
  <c r="I23" i="318"/>
  <c r="H23" i="318"/>
  <c r="G23" i="318"/>
  <c r="F23" i="318"/>
  <c r="AB22" i="318"/>
  <c r="AA22" i="318" s="1"/>
  <c r="Y22" i="318"/>
  <c r="L22" i="318"/>
  <c r="K22" i="318"/>
  <c r="J22" i="318"/>
  <c r="I22" i="318"/>
  <c r="H22" i="318"/>
  <c r="G22" i="318"/>
  <c r="F22" i="318"/>
  <c r="AB21" i="318"/>
  <c r="AA21" i="318" s="1"/>
  <c r="Y21" i="318"/>
  <c r="L21" i="318"/>
  <c r="K21" i="318"/>
  <c r="J21" i="318"/>
  <c r="I21" i="318"/>
  <c r="H21" i="318"/>
  <c r="G21" i="318"/>
  <c r="F21" i="318"/>
  <c r="AB20" i="318"/>
  <c r="AA20" i="318" s="1"/>
  <c r="Y20" i="318"/>
  <c r="L20" i="318"/>
  <c r="K20" i="318"/>
  <c r="J20" i="318"/>
  <c r="I20" i="318"/>
  <c r="H20" i="318"/>
  <c r="G20" i="318"/>
  <c r="F20" i="318"/>
  <c r="AB19" i="318"/>
  <c r="AA19" i="318" s="1"/>
  <c r="Y19" i="318"/>
  <c r="L19" i="318"/>
  <c r="K19" i="318"/>
  <c r="J19" i="318"/>
  <c r="I19" i="318"/>
  <c r="H19" i="318"/>
  <c r="G19" i="318"/>
  <c r="F19" i="318"/>
  <c r="AB18" i="318"/>
  <c r="AA18" i="318" s="1"/>
  <c r="Y18" i="318"/>
  <c r="L18" i="318"/>
  <c r="K18" i="318"/>
  <c r="J18" i="318"/>
  <c r="I18" i="318"/>
  <c r="H18" i="318"/>
  <c r="G18" i="318"/>
  <c r="F18" i="318"/>
  <c r="AB17" i="318"/>
  <c r="Y17" i="318"/>
  <c r="H17" i="318"/>
  <c r="G17" i="318"/>
  <c r="F17" i="318"/>
  <c r="AB16" i="318"/>
  <c r="Y16" i="318"/>
  <c r="H16" i="318"/>
  <c r="G16" i="318"/>
  <c r="F16" i="318"/>
  <c r="AB15" i="318"/>
  <c r="Y15" i="318"/>
  <c r="H15" i="318"/>
  <c r="G15" i="318"/>
  <c r="F15" i="318"/>
  <c r="AB14" i="318"/>
  <c r="Y14" i="318"/>
  <c r="H14" i="318"/>
  <c r="G14" i="318"/>
  <c r="F14" i="318"/>
  <c r="AB13" i="318"/>
  <c r="Y13" i="318"/>
  <c r="H13" i="318"/>
  <c r="G13" i="318"/>
  <c r="F13" i="318"/>
  <c r="AB12" i="318"/>
  <c r="Y12" i="318"/>
  <c r="H12" i="318"/>
  <c r="G12" i="318"/>
  <c r="F12" i="318"/>
  <c r="AB11" i="318"/>
  <c r="Y11" i="318"/>
  <c r="H11" i="318"/>
  <c r="G11" i="318"/>
  <c r="F11" i="318"/>
  <c r="M103" i="317"/>
  <c r="M104" i="317" s="1"/>
  <c r="J107" i="317" s="1"/>
  <c r="L103" i="317"/>
  <c r="L104" i="317" s="1"/>
  <c r="K103" i="317"/>
  <c r="K104" i="317" s="1"/>
  <c r="J103" i="317"/>
  <c r="J104" i="317" s="1"/>
  <c r="H103" i="317"/>
  <c r="G103" i="317"/>
  <c r="F103" i="317"/>
  <c r="M95" i="317"/>
  <c r="M96" i="317" s="1"/>
  <c r="J99" i="317" s="1"/>
  <c r="L95" i="317"/>
  <c r="L96" i="317" s="1"/>
  <c r="K95" i="317"/>
  <c r="K96" i="317" s="1"/>
  <c r="J95" i="317"/>
  <c r="J96" i="317" s="1"/>
  <c r="H95" i="317"/>
  <c r="G95" i="317"/>
  <c r="F95" i="317"/>
  <c r="M87" i="317"/>
  <c r="M88" i="317" s="1"/>
  <c r="J91" i="317" s="1"/>
  <c r="L87" i="317"/>
  <c r="L88" i="317" s="1"/>
  <c r="K87" i="317"/>
  <c r="K88" i="317" s="1"/>
  <c r="J87" i="317"/>
  <c r="J88" i="317" s="1"/>
  <c r="H87" i="317"/>
  <c r="G87" i="317"/>
  <c r="F87" i="317"/>
  <c r="M79" i="317"/>
  <c r="M80" i="317" s="1"/>
  <c r="J83" i="317" s="1"/>
  <c r="L79" i="317"/>
  <c r="L80" i="317" s="1"/>
  <c r="K79" i="317"/>
  <c r="K80" i="317" s="1"/>
  <c r="J79" i="317"/>
  <c r="J80" i="317" s="1"/>
  <c r="H79" i="317"/>
  <c r="G79" i="317"/>
  <c r="F79" i="317"/>
  <c r="M71" i="317"/>
  <c r="M72" i="317" s="1"/>
  <c r="J75" i="317" s="1"/>
  <c r="L71" i="317"/>
  <c r="L72" i="317" s="1"/>
  <c r="K71" i="317"/>
  <c r="K72" i="317" s="1"/>
  <c r="J71" i="317"/>
  <c r="J72" i="317" s="1"/>
  <c r="H71" i="317"/>
  <c r="G71" i="317"/>
  <c r="F71" i="317"/>
  <c r="M62" i="317"/>
  <c r="M63" i="317" s="1"/>
  <c r="J66" i="317" s="1"/>
  <c r="L62" i="317"/>
  <c r="L63" i="317" s="1"/>
  <c r="K62" i="317"/>
  <c r="K63" i="317" s="1"/>
  <c r="J62" i="317"/>
  <c r="J63" i="317" s="1"/>
  <c r="H43" i="317"/>
  <c r="O41" i="317"/>
  <c r="AJ40" i="317"/>
  <c r="AI40" i="317"/>
  <c r="AH40" i="317"/>
  <c r="AG40" i="317"/>
  <c r="AB40" i="317"/>
  <c r="AA40" i="317" s="1"/>
  <c r="Y40" i="317"/>
  <c r="T40" i="317"/>
  <c r="S40" i="317"/>
  <c r="C40" i="317" s="1"/>
  <c r="D40" i="317"/>
  <c r="AB39" i="317"/>
  <c r="AA39" i="317" s="1"/>
  <c r="Y39" i="317"/>
  <c r="L39" i="317"/>
  <c r="K39" i="317"/>
  <c r="J39" i="317"/>
  <c r="I39" i="317"/>
  <c r="H39" i="317"/>
  <c r="G39" i="317"/>
  <c r="F39" i="317"/>
  <c r="AB38" i="317"/>
  <c r="AA38" i="317" s="1"/>
  <c r="Y38" i="317"/>
  <c r="L38" i="317"/>
  <c r="K38" i="317"/>
  <c r="J38" i="317"/>
  <c r="T38" i="317" s="1"/>
  <c r="I38" i="317"/>
  <c r="H38" i="317"/>
  <c r="G38" i="317"/>
  <c r="F38" i="317"/>
  <c r="AB37" i="317"/>
  <c r="AA37" i="317" s="1"/>
  <c r="Y37" i="317"/>
  <c r="L37" i="317"/>
  <c r="K37" i="317"/>
  <c r="J37" i="317"/>
  <c r="T37" i="317" s="1"/>
  <c r="I37" i="317"/>
  <c r="H37" i="317"/>
  <c r="G37" i="317"/>
  <c r="F37" i="317"/>
  <c r="AB36" i="317"/>
  <c r="AA36" i="317" s="1"/>
  <c r="Y36" i="317"/>
  <c r="L36" i="317"/>
  <c r="K36" i="317"/>
  <c r="J36" i="317"/>
  <c r="T36" i="317" s="1"/>
  <c r="I36" i="317"/>
  <c r="H36" i="317"/>
  <c r="G36" i="317"/>
  <c r="F36" i="317"/>
  <c r="AB35" i="317"/>
  <c r="AA35" i="317" s="1"/>
  <c r="Y35" i="317"/>
  <c r="L35" i="317"/>
  <c r="K35" i="317"/>
  <c r="J35" i="317"/>
  <c r="I35" i="317"/>
  <c r="H35" i="317"/>
  <c r="G35" i="317"/>
  <c r="F35" i="317"/>
  <c r="AB34" i="317"/>
  <c r="AA34" i="317" s="1"/>
  <c r="Y34" i="317"/>
  <c r="L34" i="317"/>
  <c r="K34" i="317"/>
  <c r="J34" i="317"/>
  <c r="I34" i="317"/>
  <c r="H34" i="317"/>
  <c r="G34" i="317"/>
  <c r="F34" i="317"/>
  <c r="AB33" i="317"/>
  <c r="AA33" i="317" s="1"/>
  <c r="Y33" i="317"/>
  <c r="L33" i="317"/>
  <c r="K33" i="317"/>
  <c r="J33" i="317"/>
  <c r="I33" i="317"/>
  <c r="H33" i="317"/>
  <c r="G33" i="317"/>
  <c r="F33" i="317"/>
  <c r="AB32" i="317"/>
  <c r="AA32" i="317" s="1"/>
  <c r="Y32" i="317"/>
  <c r="L32" i="317"/>
  <c r="K32" i="317"/>
  <c r="J32" i="317"/>
  <c r="I32" i="317"/>
  <c r="H32" i="317"/>
  <c r="G32" i="317"/>
  <c r="F32" i="317"/>
  <c r="AB31" i="317"/>
  <c r="AA31" i="317" s="1"/>
  <c r="Y31" i="317"/>
  <c r="L31" i="317"/>
  <c r="K31" i="317"/>
  <c r="J31" i="317"/>
  <c r="T31" i="317" s="1"/>
  <c r="I31" i="317"/>
  <c r="H31" i="317"/>
  <c r="G31" i="317"/>
  <c r="F31" i="317"/>
  <c r="AB30" i="317"/>
  <c r="AA30" i="317" s="1"/>
  <c r="Y30" i="317"/>
  <c r="L30" i="317"/>
  <c r="K30" i="317"/>
  <c r="J30" i="317"/>
  <c r="I30" i="317"/>
  <c r="H30" i="317"/>
  <c r="G30" i="317"/>
  <c r="F30" i="317"/>
  <c r="AB29" i="317"/>
  <c r="AA29" i="317"/>
  <c r="Y29" i="317"/>
  <c r="L29" i="317"/>
  <c r="K29" i="317"/>
  <c r="J29" i="317"/>
  <c r="T29" i="317" s="1"/>
  <c r="I29" i="317"/>
  <c r="H29" i="317"/>
  <c r="G29" i="317"/>
  <c r="F29" i="317"/>
  <c r="AB28" i="317"/>
  <c r="AA28" i="317"/>
  <c r="Y28" i="317"/>
  <c r="L28" i="317"/>
  <c r="K28" i="317"/>
  <c r="J28" i="317"/>
  <c r="T28" i="317" s="1"/>
  <c r="I28" i="317"/>
  <c r="H28" i="317"/>
  <c r="G28" i="317"/>
  <c r="F28" i="317"/>
  <c r="AB27" i="317"/>
  <c r="AA27" i="317" s="1"/>
  <c r="Y27" i="317"/>
  <c r="L27" i="317"/>
  <c r="K27" i="317"/>
  <c r="J27" i="317"/>
  <c r="T27" i="317" s="1"/>
  <c r="I27" i="317"/>
  <c r="H27" i="317"/>
  <c r="G27" i="317"/>
  <c r="F27" i="317"/>
  <c r="AB26" i="317"/>
  <c r="AA26" i="317" s="1"/>
  <c r="Y26" i="317"/>
  <c r="L26" i="317"/>
  <c r="K26" i="317"/>
  <c r="J26" i="317"/>
  <c r="I26" i="317"/>
  <c r="H26" i="317"/>
  <c r="G26" i="317"/>
  <c r="F26" i="317"/>
  <c r="AB25" i="317"/>
  <c r="AA25" i="317" s="1"/>
  <c r="Y25" i="317"/>
  <c r="L25" i="317"/>
  <c r="K25" i="317"/>
  <c r="J25" i="317"/>
  <c r="T25" i="317" s="1"/>
  <c r="I25" i="317"/>
  <c r="H25" i="317"/>
  <c r="G25" i="317"/>
  <c r="F25" i="317"/>
  <c r="AB24" i="317"/>
  <c r="AA24" i="317" s="1"/>
  <c r="Y24" i="317"/>
  <c r="L24" i="317"/>
  <c r="K24" i="317"/>
  <c r="J24" i="317"/>
  <c r="I24" i="317"/>
  <c r="H24" i="317"/>
  <c r="G24" i="317"/>
  <c r="F24" i="317"/>
  <c r="AB23" i="317"/>
  <c r="AA23" i="317" s="1"/>
  <c r="Y23" i="317"/>
  <c r="L23" i="317"/>
  <c r="K23" i="317"/>
  <c r="J23" i="317"/>
  <c r="T23" i="317" s="1"/>
  <c r="I23" i="317"/>
  <c r="H23" i="317"/>
  <c r="G23" i="317"/>
  <c r="F23" i="317"/>
  <c r="AB22" i="317"/>
  <c r="AA22" i="317" s="1"/>
  <c r="Y22" i="317"/>
  <c r="L22" i="317"/>
  <c r="K22" i="317"/>
  <c r="J22" i="317"/>
  <c r="I22" i="317"/>
  <c r="H22" i="317"/>
  <c r="G22" i="317"/>
  <c r="F22" i="317"/>
  <c r="AB21" i="317"/>
  <c r="AA21" i="317"/>
  <c r="Y21" i="317"/>
  <c r="L21" i="317"/>
  <c r="K21" i="317"/>
  <c r="J21" i="317"/>
  <c r="I21" i="317"/>
  <c r="H21" i="317"/>
  <c r="G21" i="317"/>
  <c r="F21" i="317"/>
  <c r="AB20" i="317"/>
  <c r="AA20" i="317" s="1"/>
  <c r="Y20" i="317"/>
  <c r="L20" i="317"/>
  <c r="K20" i="317"/>
  <c r="J20" i="317"/>
  <c r="I20" i="317"/>
  <c r="H20" i="317"/>
  <c r="G20" i="317"/>
  <c r="F20" i="317"/>
  <c r="AB19" i="317"/>
  <c r="AA19" i="317" s="1"/>
  <c r="Y19" i="317"/>
  <c r="L19" i="317"/>
  <c r="K19" i="317"/>
  <c r="J19" i="317"/>
  <c r="I19" i="317"/>
  <c r="H19" i="317"/>
  <c r="G19" i="317"/>
  <c r="F19" i="317"/>
  <c r="AB18" i="317"/>
  <c r="AA18" i="317" s="1"/>
  <c r="Y18" i="317"/>
  <c r="L18" i="317"/>
  <c r="K18" i="317"/>
  <c r="J18" i="317"/>
  <c r="I18" i="317"/>
  <c r="H18" i="317"/>
  <c r="G18" i="317"/>
  <c r="F18" i="317"/>
  <c r="AB17" i="317"/>
  <c r="AA17" i="317" s="1"/>
  <c r="Y17" i="317"/>
  <c r="L17" i="317"/>
  <c r="K17" i="317"/>
  <c r="J17" i="317"/>
  <c r="I17" i="317"/>
  <c r="H17" i="317"/>
  <c r="G17" i="317"/>
  <c r="F17" i="317"/>
  <c r="AB16" i="317"/>
  <c r="AA16" i="317"/>
  <c r="Y16" i="317"/>
  <c r="L16" i="317"/>
  <c r="K16" i="317"/>
  <c r="J16" i="317"/>
  <c r="T16" i="317" s="1"/>
  <c r="I16" i="317"/>
  <c r="H16" i="317"/>
  <c r="G16" i="317"/>
  <c r="F16" i="317"/>
  <c r="AB15" i="317"/>
  <c r="Y15" i="317"/>
  <c r="H15" i="317"/>
  <c r="G15" i="317"/>
  <c r="F15" i="317"/>
  <c r="AB14" i="317"/>
  <c r="Y14" i="317"/>
  <c r="H14" i="317"/>
  <c r="G14" i="317"/>
  <c r="F14" i="317"/>
  <c r="AB13" i="317"/>
  <c r="Y13" i="317"/>
  <c r="H13" i="317"/>
  <c r="G13" i="317"/>
  <c r="F13" i="317"/>
  <c r="AB12" i="317"/>
  <c r="Y12" i="317"/>
  <c r="H12" i="317"/>
  <c r="G12" i="317"/>
  <c r="F12" i="317"/>
  <c r="AB11" i="317"/>
  <c r="Y11" i="317"/>
  <c r="H11" i="317"/>
  <c r="G11" i="317"/>
  <c r="F11" i="317"/>
  <c r="M103" i="316"/>
  <c r="M104" i="316" s="1"/>
  <c r="J107" i="316" s="1"/>
  <c r="L103" i="316"/>
  <c r="L104" i="316" s="1"/>
  <c r="K103" i="316"/>
  <c r="K104" i="316" s="1"/>
  <c r="J103" i="316"/>
  <c r="J104" i="316" s="1"/>
  <c r="H103" i="316"/>
  <c r="G103" i="316"/>
  <c r="F103" i="316"/>
  <c r="M95" i="316"/>
  <c r="M96" i="316" s="1"/>
  <c r="J99" i="316" s="1"/>
  <c r="L95" i="316"/>
  <c r="L96" i="316" s="1"/>
  <c r="K95" i="316"/>
  <c r="K96" i="316" s="1"/>
  <c r="J95" i="316"/>
  <c r="J96" i="316" s="1"/>
  <c r="H95" i="316"/>
  <c r="G95" i="316"/>
  <c r="F95" i="316"/>
  <c r="M87" i="316"/>
  <c r="M88" i="316" s="1"/>
  <c r="J91" i="316" s="1"/>
  <c r="L87" i="316"/>
  <c r="L88" i="316" s="1"/>
  <c r="K87" i="316"/>
  <c r="K88" i="316" s="1"/>
  <c r="J87" i="316"/>
  <c r="J88" i="316" s="1"/>
  <c r="H87" i="316"/>
  <c r="G87" i="316"/>
  <c r="F87" i="316"/>
  <c r="M79" i="316"/>
  <c r="M80" i="316" s="1"/>
  <c r="J83" i="316" s="1"/>
  <c r="L79" i="316"/>
  <c r="L80" i="316" s="1"/>
  <c r="K79" i="316"/>
  <c r="K80" i="316" s="1"/>
  <c r="J79" i="316"/>
  <c r="J80" i="316" s="1"/>
  <c r="H79" i="316"/>
  <c r="G79" i="316"/>
  <c r="F79" i="316"/>
  <c r="M71" i="316"/>
  <c r="M72" i="316" s="1"/>
  <c r="J75" i="316" s="1"/>
  <c r="L71" i="316"/>
  <c r="L72" i="316" s="1"/>
  <c r="K71" i="316"/>
  <c r="K72" i="316" s="1"/>
  <c r="J71" i="316"/>
  <c r="J72" i="316" s="1"/>
  <c r="H71" i="316"/>
  <c r="G71" i="316"/>
  <c r="F71" i="316"/>
  <c r="M62" i="316"/>
  <c r="M63" i="316" s="1"/>
  <c r="J66" i="316" s="1"/>
  <c r="L62" i="316"/>
  <c r="L63" i="316" s="1"/>
  <c r="K62" i="316"/>
  <c r="K63" i="316" s="1"/>
  <c r="J62" i="316"/>
  <c r="J63" i="316" s="1"/>
  <c r="H43" i="316"/>
  <c r="O41" i="316"/>
  <c r="AJ40" i="316"/>
  <c r="AI40" i="316"/>
  <c r="AH40" i="316"/>
  <c r="AG40" i="316"/>
  <c r="AB40" i="316"/>
  <c r="AA40" i="316" s="1"/>
  <c r="Y40" i="316"/>
  <c r="T40" i="316"/>
  <c r="S40" i="316"/>
  <c r="D40" i="316"/>
  <c r="AB39" i="316"/>
  <c r="AA39" i="316" s="1"/>
  <c r="Y39" i="316"/>
  <c r="L39" i="316"/>
  <c r="K39" i="316"/>
  <c r="J39" i="316"/>
  <c r="T39" i="316" s="1"/>
  <c r="I39" i="316"/>
  <c r="H39" i="316"/>
  <c r="G39" i="316"/>
  <c r="F39" i="316"/>
  <c r="AB38" i="316"/>
  <c r="AA38" i="316"/>
  <c r="Y38" i="316"/>
  <c r="L38" i="316"/>
  <c r="K38" i="316"/>
  <c r="J38" i="316"/>
  <c r="I38" i="316"/>
  <c r="H38" i="316"/>
  <c r="G38" i="316"/>
  <c r="F38" i="316"/>
  <c r="AB37" i="316"/>
  <c r="AA37" i="316" s="1"/>
  <c r="Y37" i="316"/>
  <c r="L37" i="316"/>
  <c r="K37" i="316"/>
  <c r="J37" i="316"/>
  <c r="T37" i="316" s="1"/>
  <c r="I37" i="316"/>
  <c r="H37" i="316"/>
  <c r="G37" i="316"/>
  <c r="F37" i="316"/>
  <c r="AB36" i="316"/>
  <c r="AA36" i="316" s="1"/>
  <c r="Y36" i="316"/>
  <c r="L36" i="316"/>
  <c r="K36" i="316"/>
  <c r="J36" i="316"/>
  <c r="T36" i="316" s="1"/>
  <c r="I36" i="316"/>
  <c r="H36" i="316"/>
  <c r="G36" i="316"/>
  <c r="F36" i="316"/>
  <c r="AB35" i="316"/>
  <c r="AA35" i="316" s="1"/>
  <c r="Y35" i="316"/>
  <c r="L35" i="316"/>
  <c r="K35" i="316"/>
  <c r="J35" i="316"/>
  <c r="T35" i="316" s="1"/>
  <c r="I35" i="316"/>
  <c r="H35" i="316"/>
  <c r="G35" i="316"/>
  <c r="F35" i="316"/>
  <c r="AB34" i="316"/>
  <c r="AA34" i="316" s="1"/>
  <c r="Y34" i="316"/>
  <c r="L34" i="316"/>
  <c r="K34" i="316"/>
  <c r="J34" i="316"/>
  <c r="T34" i="316" s="1"/>
  <c r="I34" i="316"/>
  <c r="H34" i="316"/>
  <c r="G34" i="316"/>
  <c r="F34" i="316"/>
  <c r="AB33" i="316"/>
  <c r="AA33" i="316" s="1"/>
  <c r="Y33" i="316"/>
  <c r="L33" i="316"/>
  <c r="K33" i="316"/>
  <c r="J33" i="316"/>
  <c r="I33" i="316"/>
  <c r="H33" i="316"/>
  <c r="G33" i="316"/>
  <c r="F33" i="316"/>
  <c r="AB32" i="316"/>
  <c r="AA32" i="316" s="1"/>
  <c r="Y32" i="316"/>
  <c r="L32" i="316"/>
  <c r="K32" i="316"/>
  <c r="J32" i="316"/>
  <c r="I32" i="316"/>
  <c r="H32" i="316"/>
  <c r="G32" i="316"/>
  <c r="F32" i="316"/>
  <c r="AB31" i="316"/>
  <c r="AA31" i="316" s="1"/>
  <c r="Y31" i="316"/>
  <c r="L31" i="316"/>
  <c r="K31" i="316"/>
  <c r="J31" i="316"/>
  <c r="I31" i="316"/>
  <c r="H31" i="316"/>
  <c r="G31" i="316"/>
  <c r="F31" i="316"/>
  <c r="AB30" i="316"/>
  <c r="AA30" i="316" s="1"/>
  <c r="Y30" i="316"/>
  <c r="L30" i="316"/>
  <c r="K30" i="316"/>
  <c r="J30" i="316"/>
  <c r="I30" i="316"/>
  <c r="H30" i="316"/>
  <c r="G30" i="316"/>
  <c r="F30" i="316"/>
  <c r="AB29" i="316"/>
  <c r="AA29" i="316" s="1"/>
  <c r="Y29" i="316"/>
  <c r="L29" i="316"/>
  <c r="K29" i="316"/>
  <c r="J29" i="316"/>
  <c r="I29" i="316"/>
  <c r="H29" i="316"/>
  <c r="G29" i="316"/>
  <c r="F29" i="316"/>
  <c r="AB28" i="316"/>
  <c r="AA28" i="316" s="1"/>
  <c r="Y28" i="316"/>
  <c r="L28" i="316"/>
  <c r="K28" i="316"/>
  <c r="J28" i="316"/>
  <c r="I28" i="316"/>
  <c r="H28" i="316"/>
  <c r="G28" i="316"/>
  <c r="F28" i="316"/>
  <c r="AB27" i="316"/>
  <c r="AA27" i="316" s="1"/>
  <c r="Y27" i="316"/>
  <c r="L27" i="316"/>
  <c r="K27" i="316"/>
  <c r="J27" i="316"/>
  <c r="T27" i="316" s="1"/>
  <c r="I27" i="316"/>
  <c r="H27" i="316"/>
  <c r="G27" i="316"/>
  <c r="F27" i="316"/>
  <c r="AB26" i="316"/>
  <c r="AA26" i="316" s="1"/>
  <c r="Y26" i="316"/>
  <c r="L26" i="316"/>
  <c r="K26" i="316"/>
  <c r="J26" i="316"/>
  <c r="I26" i="316"/>
  <c r="H26" i="316"/>
  <c r="G26" i="316"/>
  <c r="F26" i="316"/>
  <c r="AB25" i="316"/>
  <c r="AA25" i="316" s="1"/>
  <c r="Y25" i="316"/>
  <c r="L25" i="316"/>
  <c r="K25" i="316"/>
  <c r="J25" i="316"/>
  <c r="T25" i="316" s="1"/>
  <c r="I25" i="316"/>
  <c r="H25" i="316"/>
  <c r="G25" i="316"/>
  <c r="F25" i="316"/>
  <c r="AB24" i="316"/>
  <c r="AA24" i="316" s="1"/>
  <c r="Y24" i="316"/>
  <c r="L24" i="316"/>
  <c r="K24" i="316"/>
  <c r="J24" i="316"/>
  <c r="I24" i="316"/>
  <c r="H24" i="316"/>
  <c r="G24" i="316"/>
  <c r="F24" i="316"/>
  <c r="AB23" i="316"/>
  <c r="AA23" i="316" s="1"/>
  <c r="Y23" i="316"/>
  <c r="L23" i="316"/>
  <c r="K23" i="316"/>
  <c r="J23" i="316"/>
  <c r="T23" i="316" s="1"/>
  <c r="I23" i="316"/>
  <c r="H23" i="316"/>
  <c r="G23" i="316"/>
  <c r="F23" i="316"/>
  <c r="AB22" i="316"/>
  <c r="AA22" i="316" s="1"/>
  <c r="Y22" i="316"/>
  <c r="L22" i="316"/>
  <c r="K22" i="316"/>
  <c r="J22" i="316"/>
  <c r="T22" i="316" s="1"/>
  <c r="I22" i="316"/>
  <c r="H22" i="316"/>
  <c r="G22" i="316"/>
  <c r="F22" i="316"/>
  <c r="AB21" i="316"/>
  <c r="AA21" i="316" s="1"/>
  <c r="Y21" i="316"/>
  <c r="L21" i="316"/>
  <c r="K21" i="316"/>
  <c r="J21" i="316"/>
  <c r="I21" i="316"/>
  <c r="H21" i="316"/>
  <c r="G21" i="316"/>
  <c r="F21" i="316"/>
  <c r="AB20" i="316"/>
  <c r="AA20" i="316" s="1"/>
  <c r="Y20" i="316"/>
  <c r="L20" i="316"/>
  <c r="K20" i="316"/>
  <c r="J20" i="316"/>
  <c r="T20" i="316" s="1"/>
  <c r="I20" i="316"/>
  <c r="H20" i="316"/>
  <c r="G20" i="316"/>
  <c r="F20" i="316"/>
  <c r="AB19" i="316"/>
  <c r="Y19" i="316"/>
  <c r="L19" i="316"/>
  <c r="K19" i="316"/>
  <c r="J19" i="316"/>
  <c r="I19" i="316"/>
  <c r="H19" i="316"/>
  <c r="G19" i="316"/>
  <c r="F19" i="316"/>
  <c r="AB18" i="316"/>
  <c r="Y18" i="316"/>
  <c r="H18" i="316"/>
  <c r="G18" i="316"/>
  <c r="F18" i="316"/>
  <c r="AB17" i="316"/>
  <c r="Y17" i="316"/>
  <c r="H17" i="316"/>
  <c r="G17" i="316"/>
  <c r="F17" i="316"/>
  <c r="AB16" i="316"/>
  <c r="Y16" i="316"/>
  <c r="H16" i="316"/>
  <c r="G16" i="316"/>
  <c r="F16" i="316"/>
  <c r="AB15" i="316"/>
  <c r="Y15" i="316"/>
  <c r="H15" i="316"/>
  <c r="G15" i="316"/>
  <c r="F15" i="316"/>
  <c r="AB14" i="316"/>
  <c r="Y14" i="316"/>
  <c r="H14" i="316"/>
  <c r="G14" i="316"/>
  <c r="F14" i="316"/>
  <c r="AB13" i="316"/>
  <c r="Y13" i="316"/>
  <c r="H13" i="316"/>
  <c r="G13" i="316"/>
  <c r="F13" i="316"/>
  <c r="AB12" i="316"/>
  <c r="Y12" i="316"/>
  <c r="H12" i="316"/>
  <c r="G12" i="316"/>
  <c r="F12" i="316"/>
  <c r="AB11" i="316"/>
  <c r="Y11" i="316"/>
  <c r="H11" i="316"/>
  <c r="G11" i="316"/>
  <c r="F11" i="316"/>
  <c r="J47" i="112"/>
  <c r="I47" i="112"/>
  <c r="I25" i="112"/>
  <c r="I24" i="112"/>
  <c r="I23" i="112"/>
  <c r="I22" i="112"/>
  <c r="I21" i="112"/>
  <c r="I20" i="112"/>
  <c r="I19" i="112"/>
  <c r="I18" i="112"/>
  <c r="I17" i="112"/>
  <c r="I16" i="112"/>
  <c r="I15" i="112"/>
  <c r="I14" i="112"/>
  <c r="I13" i="112"/>
  <c r="I12" i="112"/>
  <c r="I11" i="112"/>
  <c r="I10" i="112"/>
  <c r="I9" i="112"/>
  <c r="I8" i="112"/>
  <c r="I7" i="112"/>
  <c r="I6" i="112"/>
  <c r="I30" i="325" l="1"/>
  <c r="I28" i="325"/>
  <c r="H30" i="325"/>
  <c r="H28" i="325"/>
  <c r="L38" i="325"/>
  <c r="K38" i="325"/>
  <c r="J38" i="325"/>
  <c r="L37" i="325"/>
  <c r="K37" i="325"/>
  <c r="J37" i="325"/>
  <c r="L36" i="325"/>
  <c r="K36" i="325"/>
  <c r="J36" i="325"/>
  <c r="L35" i="325"/>
  <c r="K35" i="325"/>
  <c r="J35" i="325"/>
  <c r="K34" i="325"/>
  <c r="J34" i="325"/>
  <c r="L34" i="325"/>
  <c r="L33" i="325"/>
  <c r="K33" i="325"/>
  <c r="J33" i="325"/>
  <c r="L32" i="325"/>
  <c r="K32" i="325"/>
  <c r="J32" i="325"/>
  <c r="L31" i="325"/>
  <c r="K31" i="325"/>
  <c r="J31" i="325"/>
  <c r="K30" i="325"/>
  <c r="J30" i="325"/>
  <c r="L30" i="325"/>
  <c r="L29" i="325"/>
  <c r="K29" i="325"/>
  <c r="J29" i="325"/>
  <c r="K28" i="325"/>
  <c r="J28" i="325"/>
  <c r="L27" i="325"/>
  <c r="J27" i="325"/>
  <c r="L26" i="325"/>
  <c r="K26" i="325"/>
  <c r="J26" i="325"/>
  <c r="K25" i="325"/>
  <c r="J25" i="325"/>
  <c r="K24" i="325"/>
  <c r="J24" i="325"/>
  <c r="L23" i="325"/>
  <c r="K23" i="325"/>
  <c r="J23" i="325"/>
  <c r="L22" i="325"/>
  <c r="K22" i="325"/>
  <c r="J22" i="325"/>
  <c r="K21" i="325"/>
  <c r="J21" i="325"/>
  <c r="L21" i="325"/>
  <c r="L20" i="325"/>
  <c r="K20" i="325"/>
  <c r="J20" i="325"/>
  <c r="L19" i="325"/>
  <c r="J19" i="325"/>
  <c r="L18" i="325"/>
  <c r="K18" i="325"/>
  <c r="J18" i="325"/>
  <c r="L17" i="325"/>
  <c r="K17" i="325"/>
  <c r="J17" i="325"/>
  <c r="K16" i="325"/>
  <c r="J16" i="325"/>
  <c r="L16" i="325"/>
  <c r="L15" i="325"/>
  <c r="J15" i="325"/>
  <c r="L14" i="325"/>
  <c r="K14" i="325"/>
  <c r="J14" i="325"/>
  <c r="L13" i="325"/>
  <c r="K13" i="325"/>
  <c r="J13" i="325"/>
  <c r="J12" i="325"/>
  <c r="L12" i="325"/>
  <c r="L11" i="325"/>
  <c r="J11" i="325"/>
  <c r="K10" i="325"/>
  <c r="J10" i="325"/>
  <c r="L9" i="325"/>
  <c r="K9" i="325"/>
  <c r="J9" i="325"/>
  <c r="J8" i="325"/>
  <c r="L8" i="325"/>
  <c r="K7" i="325"/>
  <c r="J7" i="325"/>
  <c r="K6" i="325"/>
  <c r="J6" i="325"/>
  <c r="L5" i="325"/>
  <c r="J5" i="325"/>
  <c r="BQ31" i="323"/>
  <c r="BY31" i="323" s="1"/>
  <c r="BR31" i="323"/>
  <c r="BZ31" i="323" s="1"/>
  <c r="BP31" i="323"/>
  <c r="BX31" i="323" s="1"/>
  <c r="BD184" i="323"/>
  <c r="BE184" i="323" s="1"/>
  <c r="BA184" i="323"/>
  <c r="BB184" i="323" s="1"/>
  <c r="AQ184" i="323"/>
  <c r="AU184" i="323"/>
  <c r="AV184" i="323" s="1"/>
  <c r="AT184" i="323"/>
  <c r="AS184" i="323"/>
  <c r="AR184" i="323"/>
  <c r="BF184" i="323"/>
  <c r="BC184" i="323"/>
  <c r="AW184" i="323"/>
  <c r="AX184" i="323"/>
  <c r="AY184" i="323" s="1"/>
  <c r="BD183" i="323"/>
  <c r="BE183" i="323" s="1"/>
  <c r="BA183" i="323"/>
  <c r="BB183" i="323" s="1"/>
  <c r="AR183" i="323"/>
  <c r="AQ183" i="323"/>
  <c r="AU183" i="323"/>
  <c r="AV183" i="323" s="1"/>
  <c r="AT183" i="323"/>
  <c r="AS183" i="323"/>
  <c r="BF183" i="323"/>
  <c r="BC183" i="323"/>
  <c r="AW183" i="323"/>
  <c r="AX183" i="323"/>
  <c r="AY183" i="323" s="1"/>
  <c r="BD182" i="323"/>
  <c r="BE182" i="323" s="1"/>
  <c r="BA182" i="323"/>
  <c r="BB182" i="323" s="1"/>
  <c r="AU182" i="323"/>
  <c r="AV182" i="323" s="1"/>
  <c r="AT182" i="323"/>
  <c r="AS182" i="323"/>
  <c r="AR182" i="323"/>
  <c r="AQ182" i="323"/>
  <c r="BF182" i="323"/>
  <c r="BC182" i="323"/>
  <c r="AW182" i="323"/>
  <c r="AX182" i="323"/>
  <c r="AY182" i="323" s="1"/>
  <c r="BD181" i="323"/>
  <c r="BE181" i="323" s="1"/>
  <c r="BA181" i="323"/>
  <c r="BB181" i="323" s="1"/>
  <c r="AU181" i="323"/>
  <c r="AV181" i="323" s="1"/>
  <c r="AT181" i="323"/>
  <c r="AS181" i="323"/>
  <c r="AR181" i="323"/>
  <c r="AQ181" i="323"/>
  <c r="BF181" i="323"/>
  <c r="BC181" i="323"/>
  <c r="AW181" i="323"/>
  <c r="AX181" i="323"/>
  <c r="AY181" i="323"/>
  <c r="BD180" i="323"/>
  <c r="BE180" i="323" s="1"/>
  <c r="BA180" i="323"/>
  <c r="BB180" i="323" s="1"/>
  <c r="AU180" i="323"/>
  <c r="AV180" i="323" s="1"/>
  <c r="AT180" i="323"/>
  <c r="AS180" i="323"/>
  <c r="AR180" i="323"/>
  <c r="AQ180" i="323"/>
  <c r="BF180" i="323"/>
  <c r="BC180" i="323"/>
  <c r="AW180" i="323"/>
  <c r="AX180" i="323"/>
  <c r="AY180" i="323" s="1"/>
  <c r="AT179" i="323"/>
  <c r="BD179" i="323"/>
  <c r="BE179" i="323" s="1"/>
  <c r="BA179" i="323"/>
  <c r="BB179" i="323" s="1"/>
  <c r="AU179" i="323"/>
  <c r="AV179" i="323" s="1"/>
  <c r="AS179" i="323"/>
  <c r="AR179" i="323"/>
  <c r="AQ179" i="323"/>
  <c r="AW179" i="323"/>
  <c r="BC179" i="323"/>
  <c r="BF179" i="323"/>
  <c r="AX179" i="323"/>
  <c r="AY179" i="323" s="1"/>
  <c r="BD178" i="323"/>
  <c r="BE178" i="323" s="1"/>
  <c r="BA178" i="323"/>
  <c r="BB178" i="323" s="1"/>
  <c r="AU178" i="323"/>
  <c r="AV178" i="323" s="1"/>
  <c r="AT178" i="323"/>
  <c r="AS178" i="323"/>
  <c r="AR178" i="323"/>
  <c r="AQ178" i="323"/>
  <c r="BF178" i="323"/>
  <c r="BC178" i="323"/>
  <c r="AW178" i="323"/>
  <c r="AX178" i="323"/>
  <c r="AY178" i="323"/>
  <c r="BD177" i="323"/>
  <c r="BE177" i="323" s="1"/>
  <c r="BA177" i="323"/>
  <c r="BB177" i="323" s="1"/>
  <c r="AU177" i="323"/>
  <c r="AV177" i="323" s="1"/>
  <c r="AT177" i="323"/>
  <c r="AS177" i="323"/>
  <c r="AR177" i="323"/>
  <c r="AQ177" i="323"/>
  <c r="BF177" i="323"/>
  <c r="BC177" i="323"/>
  <c r="AW177" i="323"/>
  <c r="AX177" i="323"/>
  <c r="AY177" i="323" s="1"/>
  <c r="BD176" i="323"/>
  <c r="BE176" i="323" s="1"/>
  <c r="BA176" i="323"/>
  <c r="BB176" i="323" s="1"/>
  <c r="AU176" i="323"/>
  <c r="AV176" i="323" s="1"/>
  <c r="AT176" i="323"/>
  <c r="AS176" i="323"/>
  <c r="AR176" i="323"/>
  <c r="AQ176" i="323"/>
  <c r="BF176" i="323"/>
  <c r="BC176" i="323"/>
  <c r="AW176" i="323"/>
  <c r="AX176" i="323"/>
  <c r="AY176" i="323" s="1"/>
  <c r="AU175" i="323"/>
  <c r="BD175" i="323"/>
  <c r="BE175" i="323" s="1"/>
  <c r="AT175" i="323"/>
  <c r="BA175" i="323"/>
  <c r="BB175" i="323" s="1"/>
  <c r="AS175" i="323"/>
  <c r="AR175" i="323"/>
  <c r="AQ175" i="323"/>
  <c r="AV175" i="323"/>
  <c r="BF175" i="323"/>
  <c r="BC175" i="323"/>
  <c r="AW175" i="323"/>
  <c r="AX175" i="323"/>
  <c r="AY175" i="323" s="1"/>
  <c r="BD174" i="323"/>
  <c r="BE174" i="323" s="1"/>
  <c r="BA174" i="323"/>
  <c r="BB174" i="323" s="1"/>
  <c r="AU174" i="323"/>
  <c r="AV174" i="323" s="1"/>
  <c r="AT174" i="323"/>
  <c r="AS174" i="323"/>
  <c r="AR174" i="323"/>
  <c r="AQ174" i="323"/>
  <c r="BF174" i="323"/>
  <c r="BC174" i="323"/>
  <c r="AW174" i="323"/>
  <c r="AX174" i="323"/>
  <c r="AY174" i="323" s="1"/>
  <c r="AQ173" i="323"/>
  <c r="BD173" i="323"/>
  <c r="BE173" i="323" s="1"/>
  <c r="AU173" i="323"/>
  <c r="BA173" i="323"/>
  <c r="BB173" i="323" s="1"/>
  <c r="AV173" i="323"/>
  <c r="AT173" i="323"/>
  <c r="AS173" i="323"/>
  <c r="AR173" i="323"/>
  <c r="BF173" i="323"/>
  <c r="AW173" i="323"/>
  <c r="BC173" i="323"/>
  <c r="AX173" i="323"/>
  <c r="AY173" i="323"/>
  <c r="AQ172" i="323"/>
  <c r="BD172" i="323"/>
  <c r="BE172" i="323" s="1"/>
  <c r="BA172" i="323"/>
  <c r="BB172" i="323" s="1"/>
  <c r="AU172" i="323"/>
  <c r="AV172" i="323" s="1"/>
  <c r="AT172" i="323"/>
  <c r="AS172" i="323"/>
  <c r="AR172" i="323"/>
  <c r="BC172" i="323"/>
  <c r="AW172" i="323"/>
  <c r="BF172" i="323"/>
  <c r="AX172" i="323"/>
  <c r="AY172" i="323"/>
  <c r="BD171" i="323"/>
  <c r="BE171" i="323" s="1"/>
  <c r="BA171" i="323"/>
  <c r="BB171" i="323" s="1"/>
  <c r="AU171" i="323"/>
  <c r="AV171" i="323" s="1"/>
  <c r="AT171" i="323"/>
  <c r="AS171" i="323"/>
  <c r="AR171" i="323"/>
  <c r="AQ171" i="323"/>
  <c r="BF171" i="323"/>
  <c r="BC171" i="323"/>
  <c r="AW171" i="323"/>
  <c r="AX171" i="323"/>
  <c r="AY171" i="323" s="1"/>
  <c r="AT170" i="323"/>
  <c r="BD170" i="323"/>
  <c r="BE170" i="323" s="1"/>
  <c r="AR170" i="323"/>
  <c r="BA170" i="323"/>
  <c r="BB170" i="323" s="1"/>
  <c r="AQ170" i="323"/>
  <c r="AS170" i="323"/>
  <c r="AU170" i="323"/>
  <c r="AV170" i="323" s="1"/>
  <c r="BF170" i="323"/>
  <c r="BC170" i="323"/>
  <c r="AW170" i="323"/>
  <c r="AX170" i="323"/>
  <c r="AY170" i="323" s="1"/>
  <c r="BD169" i="323"/>
  <c r="BE169" i="323" s="1"/>
  <c r="BA169" i="323"/>
  <c r="BB169" i="323" s="1"/>
  <c r="AQ169" i="323"/>
  <c r="AU169" i="323"/>
  <c r="AV169" i="323" s="1"/>
  <c r="AT169" i="323"/>
  <c r="AS169" i="323"/>
  <c r="AR169" i="323"/>
  <c r="BF169" i="323"/>
  <c r="AW169" i="323"/>
  <c r="BC169" i="323"/>
  <c r="AX169" i="323"/>
  <c r="AY169" i="323" s="1"/>
  <c r="AT168" i="323"/>
  <c r="BD168" i="323"/>
  <c r="BE168" i="323" s="1"/>
  <c r="BA168" i="323"/>
  <c r="BB168" i="323" s="1"/>
  <c r="AU168" i="323"/>
  <c r="AV168" i="323" s="1"/>
  <c r="AS168" i="323"/>
  <c r="AR168" i="323"/>
  <c r="AQ168" i="323"/>
  <c r="BC168" i="323"/>
  <c r="BF168" i="323"/>
  <c r="AW168" i="323"/>
  <c r="AX168" i="323"/>
  <c r="AY168" i="323"/>
  <c r="AU167" i="323"/>
  <c r="BD167" i="323"/>
  <c r="BE167" i="323" s="1"/>
  <c r="AT167" i="323"/>
  <c r="BA167" i="323"/>
  <c r="BB167" i="323" s="1"/>
  <c r="AS167" i="323"/>
  <c r="AQ167" i="323"/>
  <c r="AR167" i="323"/>
  <c r="AV167" i="323"/>
  <c r="BF167" i="323"/>
  <c r="BC167" i="323"/>
  <c r="AW167" i="323"/>
  <c r="AX167" i="323"/>
  <c r="AY167" i="323" s="1"/>
  <c r="BD166" i="323"/>
  <c r="BE166" i="323" s="1"/>
  <c r="BA166" i="323"/>
  <c r="BB166" i="323" s="1"/>
  <c r="AQ166" i="323"/>
  <c r="AU166" i="323"/>
  <c r="AV166" i="323" s="1"/>
  <c r="AT166" i="323"/>
  <c r="AS166" i="323"/>
  <c r="AR166" i="323"/>
  <c r="BF166" i="323"/>
  <c r="AW166" i="323"/>
  <c r="BC166" i="323"/>
  <c r="AX166" i="323"/>
  <c r="AY166" i="323" s="1"/>
  <c r="AS165" i="323"/>
  <c r="BD165" i="323"/>
  <c r="BE165" i="323" s="1"/>
  <c r="BA165" i="323"/>
  <c r="BB165" i="323" s="1"/>
  <c r="AT165" i="323"/>
  <c r="AU165" i="323"/>
  <c r="AV165" i="323" s="1"/>
  <c r="AR165" i="323"/>
  <c r="AQ165" i="323"/>
  <c r="BC165" i="323"/>
  <c r="AW165" i="323"/>
  <c r="BF165" i="323"/>
  <c r="AX165" i="323"/>
  <c r="AY165" i="323"/>
  <c r="AU164" i="323"/>
  <c r="BD164" i="323"/>
  <c r="BE164" i="323" s="1"/>
  <c r="AT164" i="323"/>
  <c r="BA164" i="323"/>
  <c r="BB164" i="323" s="1"/>
  <c r="AS164" i="323"/>
  <c r="AQ164" i="323"/>
  <c r="AR164" i="323"/>
  <c r="AV164" i="323"/>
  <c r="BF164" i="323"/>
  <c r="BC164" i="323"/>
  <c r="AW164" i="323"/>
  <c r="AX164" i="323"/>
  <c r="AY164" i="323" s="1"/>
  <c r="BD163" i="323"/>
  <c r="BE163" i="323" s="1"/>
  <c r="BA163" i="323"/>
  <c r="BB163" i="323" s="1"/>
  <c r="AQ163" i="323"/>
  <c r="AU163" i="323"/>
  <c r="AV163" i="323" s="1"/>
  <c r="AT163" i="323"/>
  <c r="AS163" i="323"/>
  <c r="AR163" i="323"/>
  <c r="BF163" i="323"/>
  <c r="AW163" i="323"/>
  <c r="BC163" i="323"/>
  <c r="AX163" i="323"/>
  <c r="AY163" i="323" s="1"/>
  <c r="AT162" i="323"/>
  <c r="BD162" i="323"/>
  <c r="BE162" i="323" s="1"/>
  <c r="BA162" i="323"/>
  <c r="BB162" i="323" s="1"/>
  <c r="AU162" i="323"/>
  <c r="AV162" i="323" s="1"/>
  <c r="AS162" i="323"/>
  <c r="AR162" i="323"/>
  <c r="AQ162" i="323"/>
  <c r="BC162" i="323"/>
  <c r="BF162" i="323"/>
  <c r="AW162" i="323"/>
  <c r="AX162" i="323"/>
  <c r="AY162" i="323"/>
  <c r="AU161" i="323"/>
  <c r="BD161" i="323"/>
  <c r="BE161" i="323" s="1"/>
  <c r="AT161" i="323"/>
  <c r="BA161" i="323"/>
  <c r="BB161" i="323" s="1"/>
  <c r="AS161" i="323"/>
  <c r="AQ161" i="323"/>
  <c r="AR161" i="323"/>
  <c r="AV161" i="323"/>
  <c r="BF161" i="323"/>
  <c r="BC161" i="323"/>
  <c r="AW161" i="323"/>
  <c r="AX161" i="323"/>
  <c r="AY161" i="323" s="1"/>
  <c r="BD160" i="323"/>
  <c r="BE160" i="323" s="1"/>
  <c r="BA160" i="323"/>
  <c r="BB160" i="323" s="1"/>
  <c r="AQ160" i="323"/>
  <c r="AU160" i="323"/>
  <c r="AV160" i="323" s="1"/>
  <c r="AT160" i="323"/>
  <c r="AS160" i="323"/>
  <c r="AR160" i="323"/>
  <c r="BF160" i="323"/>
  <c r="AW160" i="323"/>
  <c r="BC160" i="323"/>
  <c r="AX160" i="323"/>
  <c r="AY160" i="323" s="1"/>
  <c r="AQ159" i="323"/>
  <c r="BD159" i="323"/>
  <c r="BE159" i="323" s="1"/>
  <c r="BA159" i="323"/>
  <c r="BB159" i="323" s="1"/>
  <c r="AR159" i="323"/>
  <c r="AU159" i="323"/>
  <c r="AV159" i="323" s="1"/>
  <c r="AT159" i="323"/>
  <c r="AS159" i="323"/>
  <c r="BC159" i="323"/>
  <c r="AW159" i="323"/>
  <c r="BF159" i="323"/>
  <c r="AX159" i="323"/>
  <c r="AY159" i="323" s="1"/>
  <c r="BD158" i="323"/>
  <c r="BE158" i="323" s="1"/>
  <c r="BA158" i="323"/>
  <c r="BB158" i="323" s="1"/>
  <c r="AS158" i="323"/>
  <c r="AR158" i="323"/>
  <c r="AU158" i="323"/>
  <c r="AV158" i="323" s="1"/>
  <c r="AT158" i="323"/>
  <c r="AQ158" i="323"/>
  <c r="BF158" i="323"/>
  <c r="BC158" i="323"/>
  <c r="AW158" i="323"/>
  <c r="AX158" i="323"/>
  <c r="AY158" i="323"/>
  <c r="BD157" i="323"/>
  <c r="BE157" i="323" s="1"/>
  <c r="BA157" i="323"/>
  <c r="BB157" i="323" s="1"/>
  <c r="AU157" i="323"/>
  <c r="AV157" i="323" s="1"/>
  <c r="AT157" i="323"/>
  <c r="AS157" i="323"/>
  <c r="AR157" i="323"/>
  <c r="AQ157" i="323"/>
  <c r="BF157" i="323"/>
  <c r="BC157" i="323"/>
  <c r="AW157" i="323"/>
  <c r="AX157" i="323"/>
  <c r="AY157" i="323" s="1"/>
  <c r="AU156" i="323"/>
  <c r="BD156" i="323"/>
  <c r="BE156" i="323" s="1"/>
  <c r="AV156" i="323"/>
  <c r="BA156" i="323"/>
  <c r="BB156" i="323" s="1"/>
  <c r="AT156" i="323"/>
  <c r="AS156" i="323"/>
  <c r="AR156" i="323"/>
  <c r="AQ156" i="323"/>
  <c r="BC156" i="323"/>
  <c r="AW156" i="323"/>
  <c r="BF156" i="323"/>
  <c r="AX156" i="323"/>
  <c r="AY156" i="323"/>
  <c r="AS155" i="323"/>
  <c r="AR155" i="323"/>
  <c r="BA155" i="323"/>
  <c r="BB155" i="323" s="1"/>
  <c r="AT155" i="323"/>
  <c r="AU155" i="323"/>
  <c r="AV155" i="323" s="1"/>
  <c r="BD155" i="323"/>
  <c r="BE155" i="323" s="1"/>
  <c r="AQ155" i="323"/>
  <c r="BC155" i="323"/>
  <c r="AW155" i="323"/>
  <c r="BF155" i="323"/>
  <c r="AX155" i="323"/>
  <c r="AY155" i="323" s="1"/>
  <c r="AU154" i="323"/>
  <c r="AS154" i="323"/>
  <c r="BD154" i="323"/>
  <c r="AR154" i="323"/>
  <c r="AT154" i="323"/>
  <c r="BE154" i="323"/>
  <c r="BA154" i="323"/>
  <c r="BB154" i="323" s="1"/>
  <c r="AV154" i="323"/>
  <c r="AQ154" i="323"/>
  <c r="BC154" i="323"/>
  <c r="BF154" i="323"/>
  <c r="AW154" i="323"/>
  <c r="AX154" i="323"/>
  <c r="AY154" i="323" s="1"/>
  <c r="AT153" i="323"/>
  <c r="BD153" i="323"/>
  <c r="BE153" i="323" s="1"/>
  <c r="AU153" i="323"/>
  <c r="AV153" i="323" s="1"/>
  <c r="AQ153" i="323"/>
  <c r="BA153" i="323"/>
  <c r="BB153" i="323" s="1"/>
  <c r="AR153" i="323"/>
  <c r="AS153" i="323"/>
  <c r="AW153" i="323"/>
  <c r="BF153" i="323"/>
  <c r="BC153" i="323"/>
  <c r="AX153" i="323"/>
  <c r="AY153" i="323" s="1"/>
  <c r="AQ152" i="323"/>
  <c r="AT152" i="323"/>
  <c r="AR152" i="323"/>
  <c r="AS152" i="323"/>
  <c r="BA152" i="323"/>
  <c r="BB152" i="323" s="1"/>
  <c r="BD152" i="323"/>
  <c r="BE152" i="323" s="1"/>
  <c r="AU152" i="323"/>
  <c r="AV152" i="323" s="1"/>
  <c r="BC152" i="323"/>
  <c r="AW152" i="323"/>
  <c r="BF152" i="323"/>
  <c r="AX152" i="323"/>
  <c r="AY152" i="323"/>
  <c r="AR151" i="323"/>
  <c r="BA151" i="323"/>
  <c r="BB151" i="323" s="1"/>
  <c r="AU151" i="323"/>
  <c r="AS151" i="323"/>
  <c r="AQ151" i="323"/>
  <c r="AV151" i="323"/>
  <c r="BD151" i="323"/>
  <c r="BE151" i="323" s="1"/>
  <c r="AT151" i="323"/>
  <c r="AW151" i="323"/>
  <c r="BC151" i="323"/>
  <c r="BF151" i="323"/>
  <c r="AX151" i="323"/>
  <c r="AY151" i="323"/>
  <c r="AT150" i="323"/>
  <c r="AQ150" i="323"/>
  <c r="AS150" i="323"/>
  <c r="BD150" i="323"/>
  <c r="BE150" i="323" s="1"/>
  <c r="BA150" i="323"/>
  <c r="BB150" i="323" s="1"/>
  <c r="AU150" i="323"/>
  <c r="AV150" i="323" s="1"/>
  <c r="AR150" i="323"/>
  <c r="BC150" i="323"/>
  <c r="AW150" i="323"/>
  <c r="BF150" i="323"/>
  <c r="AX150" i="323"/>
  <c r="AY150" i="323" s="1"/>
  <c r="AS149" i="323"/>
  <c r="BD149" i="323"/>
  <c r="BE149" i="323" s="1"/>
  <c r="AT149" i="323"/>
  <c r="AU149" i="323"/>
  <c r="AV149" i="323"/>
  <c r="AR149" i="323"/>
  <c r="AQ149" i="323"/>
  <c r="BA149" i="323"/>
  <c r="BB149" i="323" s="1"/>
  <c r="AW149" i="323"/>
  <c r="BF149" i="323"/>
  <c r="BC149" i="323"/>
  <c r="AX149" i="323"/>
  <c r="AY149" i="323"/>
  <c r="AT148" i="323"/>
  <c r="AQ148" i="323"/>
  <c r="AR148" i="323"/>
  <c r="BD148" i="323"/>
  <c r="AU148" i="323"/>
  <c r="AV148" i="323"/>
  <c r="BE148" i="323"/>
  <c r="BA148" i="323"/>
  <c r="BB148" i="323" s="1"/>
  <c r="AS148" i="323"/>
  <c r="BC148" i="323"/>
  <c r="BF148" i="323"/>
  <c r="AW148" i="323"/>
  <c r="AX148" i="323"/>
  <c r="AY148" i="323"/>
  <c r="AS147" i="323"/>
  <c r="BA147" i="323"/>
  <c r="BB147" i="323" s="1"/>
  <c r="AU147" i="323"/>
  <c r="AQ147" i="323"/>
  <c r="AR147" i="323"/>
  <c r="AT147" i="323"/>
  <c r="BD147" i="323"/>
  <c r="AV147" i="323"/>
  <c r="BE147" i="323"/>
  <c r="BC147" i="323"/>
  <c r="AW147" i="323"/>
  <c r="BF147" i="323"/>
  <c r="BD146" i="323"/>
  <c r="BE146" i="323" s="1"/>
  <c r="BA146" i="323"/>
  <c r="BB146" i="323" s="1"/>
  <c r="AU146" i="323"/>
  <c r="AV146" i="323" s="1"/>
  <c r="AT146" i="323"/>
  <c r="AS146" i="323"/>
  <c r="AR146" i="323"/>
  <c r="AQ146" i="323"/>
  <c r="BF146" i="323"/>
  <c r="BC146" i="323"/>
  <c r="AW146" i="323"/>
  <c r="AX146" i="323"/>
  <c r="AY146" i="323" s="1"/>
  <c r="AS145" i="323"/>
  <c r="AR145" i="323"/>
  <c r="AQ145" i="323"/>
  <c r="BD145" i="323"/>
  <c r="BA145" i="323"/>
  <c r="BB145" i="323" s="1"/>
  <c r="AT145" i="323"/>
  <c r="AU145" i="323"/>
  <c r="AV145" i="323" s="1"/>
  <c r="BE145" i="323"/>
  <c r="AW145" i="323"/>
  <c r="BC145" i="323"/>
  <c r="BF145" i="323"/>
  <c r="AX145" i="323"/>
  <c r="AY145" i="323"/>
  <c r="AQ144" i="323"/>
  <c r="BA144" i="323"/>
  <c r="BB144" i="323" s="1"/>
  <c r="AU144" i="323"/>
  <c r="AV144" i="323" s="1"/>
  <c r="AT144" i="323"/>
  <c r="BD144" i="323"/>
  <c r="BE144" i="323" s="1"/>
  <c r="AR144" i="323"/>
  <c r="AS144" i="323"/>
  <c r="AW144" i="323"/>
  <c r="BC144" i="323"/>
  <c r="BF144" i="323"/>
  <c r="AX144" i="323"/>
  <c r="AY144" i="323" s="1"/>
  <c r="BD143" i="323"/>
  <c r="BE143" i="323"/>
  <c r="BA143" i="323"/>
  <c r="BB143" i="323" s="1"/>
  <c r="AQ143" i="323"/>
  <c r="AR143" i="323"/>
  <c r="AS143" i="323"/>
  <c r="AT143" i="323"/>
  <c r="AU143" i="323"/>
  <c r="AV143" i="323" s="1"/>
  <c r="AW143" i="323"/>
  <c r="BF143" i="323"/>
  <c r="BC143" i="323"/>
  <c r="AX143" i="323"/>
  <c r="AY143" i="323"/>
  <c r="AU142" i="323"/>
  <c r="AV142" i="323"/>
  <c r="BA142" i="323"/>
  <c r="BB142" i="323" s="1"/>
  <c r="BD142" i="323"/>
  <c r="AT142" i="323"/>
  <c r="BE142" i="323"/>
  <c r="AQ142" i="323"/>
  <c r="AR142" i="323"/>
  <c r="AS142" i="323"/>
  <c r="BC142" i="323"/>
  <c r="BF142" i="323"/>
  <c r="AW142" i="323"/>
  <c r="AX142" i="323"/>
  <c r="AY142" i="323" s="1"/>
  <c r="AQ141" i="323"/>
  <c r="AR141" i="323"/>
  <c r="AT141" i="323"/>
  <c r="AS141" i="323"/>
  <c r="AU141" i="323"/>
  <c r="BD141" i="323"/>
  <c r="BE141" i="323" s="1"/>
  <c r="AV141" i="323"/>
  <c r="BA141" i="323"/>
  <c r="BB141" i="323" s="1"/>
  <c r="BC141" i="323"/>
  <c r="AW141" i="323"/>
  <c r="BF141" i="323"/>
  <c r="AX141" i="323"/>
  <c r="AY141" i="323" s="1"/>
  <c r="AQ140" i="323"/>
  <c r="AR140" i="323"/>
  <c r="AU140" i="323"/>
  <c r="BA140" i="323"/>
  <c r="BB140" i="323" s="1"/>
  <c r="AS140" i="323"/>
  <c r="AV140" i="323"/>
  <c r="BD140" i="323"/>
  <c r="BE140" i="323"/>
  <c r="AT140" i="323"/>
  <c r="AW140" i="323"/>
  <c r="BF140" i="323"/>
  <c r="BC140" i="323"/>
  <c r="AX140" i="323"/>
  <c r="AY140" i="323"/>
  <c r="BA139" i="323"/>
  <c r="BB139" i="323" s="1"/>
  <c r="AS139" i="323"/>
  <c r="AR139" i="323"/>
  <c r="AQ139" i="323"/>
  <c r="BD139" i="323"/>
  <c r="AU139" i="323"/>
  <c r="AV139" i="323" s="1"/>
  <c r="AT139" i="323"/>
  <c r="BE139" i="323"/>
  <c r="BC139" i="323"/>
  <c r="AW139" i="323"/>
  <c r="BF139" i="323"/>
  <c r="AX139" i="323"/>
  <c r="AY139" i="323" s="1"/>
  <c r="AR138" i="323"/>
  <c r="AQ138" i="323"/>
  <c r="BA138" i="323"/>
  <c r="BB138" i="323" s="1"/>
  <c r="BD138" i="323"/>
  <c r="BE138" i="323"/>
  <c r="AT138" i="323"/>
  <c r="AU138" i="323"/>
  <c r="AV138" i="323" s="1"/>
  <c r="AS138" i="323"/>
  <c r="BF138" i="323"/>
  <c r="AW138" i="323"/>
  <c r="BC138" i="323"/>
  <c r="AX138" i="323"/>
  <c r="AY138" i="323"/>
  <c r="BD137" i="323"/>
  <c r="BE137" i="323"/>
  <c r="BA137" i="323"/>
  <c r="BB137" i="323" s="1"/>
  <c r="AU137" i="323"/>
  <c r="AV137" i="323" s="1"/>
  <c r="AT137" i="323"/>
  <c r="AS137" i="323"/>
  <c r="AR137" i="323"/>
  <c r="AQ137" i="323"/>
  <c r="BF137" i="323"/>
  <c r="BC137" i="323"/>
  <c r="AW137" i="323"/>
  <c r="AX137" i="323"/>
  <c r="AY137" i="323" s="1"/>
  <c r="AR136" i="323"/>
  <c r="AS136" i="323"/>
  <c r="AU136" i="323"/>
  <c r="AV136" i="323"/>
  <c r="AT136" i="323"/>
  <c r="BA136" i="323"/>
  <c r="BB136" i="323" s="1"/>
  <c r="BD136" i="323"/>
  <c r="BE136" i="323"/>
  <c r="AQ136" i="323"/>
  <c r="BF136" i="323"/>
  <c r="AW136" i="323"/>
  <c r="BC136" i="323"/>
  <c r="AX136" i="323"/>
  <c r="AY136" i="323" s="1"/>
  <c r="BA135" i="323"/>
  <c r="BB135" i="323" s="1"/>
  <c r="AU135" i="323"/>
  <c r="BD135" i="323"/>
  <c r="BE135" i="323" s="1"/>
  <c r="AT135" i="323"/>
  <c r="AS135" i="323"/>
  <c r="AR135" i="323"/>
  <c r="AQ135" i="323"/>
  <c r="AV135" i="323"/>
  <c r="BF135" i="323"/>
  <c r="BC135" i="323"/>
  <c r="AW135" i="323"/>
  <c r="AX135" i="323"/>
  <c r="AY135" i="323" s="1"/>
  <c r="AT134" i="323"/>
  <c r="BD134" i="323"/>
  <c r="BE134" i="323" s="1"/>
  <c r="AS134" i="323"/>
  <c r="AR134" i="323"/>
  <c r="AQ134" i="323"/>
  <c r="BA134" i="323"/>
  <c r="BB134" i="323" s="1"/>
  <c r="AU134" i="323"/>
  <c r="AV134" i="323" s="1"/>
  <c r="BF134" i="323"/>
  <c r="BC134" i="323"/>
  <c r="AW134" i="323"/>
  <c r="AX134" i="323"/>
  <c r="AY134" i="323" s="1"/>
  <c r="BD133" i="323"/>
  <c r="BE133" i="323" s="1"/>
  <c r="BA133" i="323"/>
  <c r="BB133" i="323" s="1"/>
  <c r="AU133" i="323"/>
  <c r="AV133" i="323" s="1"/>
  <c r="AT133" i="323"/>
  <c r="AS133" i="323"/>
  <c r="AR133" i="323"/>
  <c r="AQ133" i="323"/>
  <c r="BF133" i="323"/>
  <c r="BC133" i="323"/>
  <c r="AW133" i="323"/>
  <c r="AX133" i="323"/>
  <c r="AY133" i="323" s="1"/>
  <c r="AR132" i="323"/>
  <c r="BD132" i="323"/>
  <c r="BE132" i="323" s="1"/>
  <c r="AQ132" i="323"/>
  <c r="BA132" i="323"/>
  <c r="BB132" i="323" s="1"/>
  <c r="AU132" i="323"/>
  <c r="AV132" i="323" s="1"/>
  <c r="AT132" i="323"/>
  <c r="AS132" i="323"/>
  <c r="BF132" i="323"/>
  <c r="BC132" i="323"/>
  <c r="AW132" i="323"/>
  <c r="AX132" i="323"/>
  <c r="AY132" i="323" s="1"/>
  <c r="BD131" i="323"/>
  <c r="BE131" i="323" s="1"/>
  <c r="BA131" i="323"/>
  <c r="BB131" i="323" s="1"/>
  <c r="AU131" i="323"/>
  <c r="AV131" i="323" s="1"/>
  <c r="AT131" i="323"/>
  <c r="AS131" i="323"/>
  <c r="AR131" i="323"/>
  <c r="AQ131" i="323"/>
  <c r="BF131" i="323"/>
  <c r="BC131" i="323"/>
  <c r="AW131" i="323"/>
  <c r="AX131" i="323"/>
  <c r="AY131" i="323" s="1"/>
  <c r="AU130" i="323"/>
  <c r="BD130" i="323"/>
  <c r="BE130" i="323" s="1"/>
  <c r="AT130" i="323"/>
  <c r="BA130" i="323"/>
  <c r="BB130" i="323" s="1"/>
  <c r="AS130" i="323"/>
  <c r="AR130" i="323"/>
  <c r="AQ130" i="323"/>
  <c r="AV130" i="323"/>
  <c r="BF130" i="323"/>
  <c r="BC130" i="323"/>
  <c r="AW130" i="323"/>
  <c r="AX130" i="323"/>
  <c r="AY130" i="323" s="1"/>
  <c r="AT129" i="323"/>
  <c r="BA129" i="323"/>
  <c r="BB129" i="323" s="1"/>
  <c r="AQ129" i="323"/>
  <c r="AR129" i="323"/>
  <c r="AS129" i="323"/>
  <c r="BD129" i="323"/>
  <c r="BE129" i="323" s="1"/>
  <c r="AU129" i="323"/>
  <c r="AV129" i="323"/>
  <c r="BF129" i="323"/>
  <c r="BC129" i="323"/>
  <c r="AW129" i="323"/>
  <c r="AX129" i="323"/>
  <c r="AY129" i="323" s="1"/>
  <c r="AQ128" i="323"/>
  <c r="AR128" i="323"/>
  <c r="AT128" i="323"/>
  <c r="AU128" i="323"/>
  <c r="AV128" i="323"/>
  <c r="BA128" i="323"/>
  <c r="BB128" i="323" s="1"/>
  <c r="AS128" i="323"/>
  <c r="BD128" i="323"/>
  <c r="BE128" i="323"/>
  <c r="BC128" i="323"/>
  <c r="BF128" i="323"/>
  <c r="AW128" i="323"/>
  <c r="AX128" i="323"/>
  <c r="AY128" i="323" s="1"/>
  <c r="BA127" i="323"/>
  <c r="BB127" i="323" s="1"/>
  <c r="BD127" i="323"/>
  <c r="BE127" i="323"/>
  <c r="AU127" i="323"/>
  <c r="AV127" i="323" s="1"/>
  <c r="AT127" i="323"/>
  <c r="AQ127" i="323"/>
  <c r="AS127" i="323"/>
  <c r="AR127" i="323"/>
  <c r="AW127" i="323"/>
  <c r="BC127" i="323"/>
  <c r="BF127" i="323"/>
  <c r="AX127" i="323"/>
  <c r="AY127" i="323" s="1"/>
  <c r="AR126" i="323"/>
  <c r="BD126" i="323"/>
  <c r="BE126" i="323" s="1"/>
  <c r="AQ126" i="323"/>
  <c r="BA126" i="323"/>
  <c r="BB126" i="323" s="1"/>
  <c r="AU126" i="323"/>
  <c r="AV126" i="323" s="1"/>
  <c r="AT126" i="323"/>
  <c r="AS126" i="323"/>
  <c r="BC126" i="323"/>
  <c r="AW126" i="323"/>
  <c r="BF126" i="323"/>
  <c r="AX126" i="323"/>
  <c r="AY126" i="323" s="1"/>
  <c r="AR125" i="323"/>
  <c r="AS125" i="323"/>
  <c r="AT125" i="323"/>
  <c r="BA125" i="323"/>
  <c r="BB125" i="323" s="1"/>
  <c r="BD125" i="323"/>
  <c r="BE125" i="323"/>
  <c r="AU125" i="323"/>
  <c r="AV125" i="323" s="1"/>
  <c r="AQ125" i="323"/>
  <c r="BC125" i="323"/>
  <c r="AW125" i="323"/>
  <c r="BF125" i="323"/>
  <c r="AX125" i="323"/>
  <c r="AY125" i="323" s="1"/>
  <c r="AT124" i="323"/>
  <c r="AU124" i="323"/>
  <c r="AV124" i="323" s="1"/>
  <c r="AR124" i="323"/>
  <c r="AS124" i="323"/>
  <c r="BD124" i="323"/>
  <c r="BE124" i="323" s="1"/>
  <c r="BA124" i="323"/>
  <c r="BB124" i="323" s="1"/>
  <c r="AQ124" i="323"/>
  <c r="AW124" i="323"/>
  <c r="BC124" i="323"/>
  <c r="BF124" i="323"/>
  <c r="AX124" i="323"/>
  <c r="AY124" i="323" s="1"/>
  <c r="AU123" i="323"/>
  <c r="AV123" i="323" s="1"/>
  <c r="AT123" i="323"/>
  <c r="AS123" i="323"/>
  <c r="BD123" i="323"/>
  <c r="BE123" i="323" s="1"/>
  <c r="BA123" i="323"/>
  <c r="BB123" i="323" s="1"/>
  <c r="AQ123" i="323"/>
  <c r="AR123" i="323"/>
  <c r="AW123" i="323"/>
  <c r="BC123" i="323"/>
  <c r="BF123" i="323"/>
  <c r="AX123" i="323"/>
  <c r="AY123" i="323" s="1"/>
  <c r="AQ122" i="323"/>
  <c r="AR122" i="323"/>
  <c r="AS122" i="323"/>
  <c r="AT122" i="323"/>
  <c r="AU122" i="323"/>
  <c r="AV122" i="323" s="1"/>
  <c r="BA122" i="323"/>
  <c r="BB122" i="323" s="1"/>
  <c r="BD122" i="323"/>
  <c r="BE122" i="323" s="1"/>
  <c r="BF122" i="323"/>
  <c r="BC122" i="323"/>
  <c r="AW122" i="323"/>
  <c r="AX122" i="323"/>
  <c r="AY122" i="323" s="1"/>
  <c r="BD121" i="323"/>
  <c r="BE121" i="323" s="1"/>
  <c r="AR121" i="323"/>
  <c r="BA121" i="323"/>
  <c r="BB121" i="323" s="1"/>
  <c r="AU121" i="323"/>
  <c r="AV121" i="323" s="1"/>
  <c r="AT121" i="323"/>
  <c r="AS121" i="323"/>
  <c r="AQ121" i="323"/>
  <c r="AW121" i="323"/>
  <c r="BF121" i="323"/>
  <c r="BC121" i="323"/>
  <c r="AX121" i="323"/>
  <c r="AY121" i="323" s="1"/>
  <c r="BD120" i="323"/>
  <c r="BE120" i="323" s="1"/>
  <c r="BA120" i="323"/>
  <c r="BB120" i="323" s="1"/>
  <c r="AR120" i="323"/>
  <c r="AU120" i="323"/>
  <c r="AT120" i="323"/>
  <c r="AS120" i="323"/>
  <c r="AQ120" i="323"/>
  <c r="AV120" i="323"/>
  <c r="BC120" i="323"/>
  <c r="AW120" i="323"/>
  <c r="BF120" i="323"/>
  <c r="AX120" i="323"/>
  <c r="AY120" i="323" s="1"/>
  <c r="AS119" i="323"/>
  <c r="AR119" i="323"/>
  <c r="AQ119" i="323"/>
  <c r="AT119" i="323"/>
  <c r="BA119" i="323"/>
  <c r="BB119" i="323" s="1"/>
  <c r="AU119" i="323"/>
  <c r="BD119" i="323"/>
  <c r="BE119" i="323" s="1"/>
  <c r="AV119" i="323"/>
  <c r="BF119" i="323"/>
  <c r="BC119" i="323"/>
  <c r="AW119" i="323"/>
  <c r="AX119" i="323"/>
  <c r="AY119" i="323" s="1"/>
  <c r="AS118" i="323"/>
  <c r="AT118" i="323"/>
  <c r="BA118" i="323"/>
  <c r="BB118" i="323" s="1"/>
  <c r="AR118" i="323"/>
  <c r="BD118" i="323"/>
  <c r="BE118" i="323" s="1"/>
  <c r="AQ118" i="323"/>
  <c r="AU118" i="323"/>
  <c r="AV118" i="323" s="1"/>
  <c r="AW118" i="323"/>
  <c r="BF118" i="323"/>
  <c r="BC118" i="323"/>
  <c r="AX118" i="323"/>
  <c r="AY118" i="323" s="1"/>
  <c r="BD117" i="323"/>
  <c r="BE117" i="323" s="1"/>
  <c r="BA117" i="323"/>
  <c r="BB117" i="323" s="1"/>
  <c r="AU117" i="323"/>
  <c r="AV117" i="323" s="1"/>
  <c r="AT117" i="323"/>
  <c r="AS117" i="323"/>
  <c r="AR117" i="323"/>
  <c r="AQ117" i="323"/>
  <c r="BF117" i="323"/>
  <c r="BC117" i="323"/>
  <c r="AW117" i="323"/>
  <c r="AX117" i="323"/>
  <c r="AY117" i="323" s="1"/>
  <c r="BD116" i="323"/>
  <c r="BE116" i="323" s="1"/>
  <c r="BA116" i="323"/>
  <c r="BB116" i="323" s="1"/>
  <c r="AU116" i="323"/>
  <c r="AV116" i="323" s="1"/>
  <c r="AT116" i="323"/>
  <c r="AS116" i="323"/>
  <c r="AR116" i="323"/>
  <c r="AQ116" i="323"/>
  <c r="BF116" i="323"/>
  <c r="BC116" i="323"/>
  <c r="AW116" i="323"/>
  <c r="AX116" i="323"/>
  <c r="AY116" i="323" s="1"/>
  <c r="BD115" i="323"/>
  <c r="BA115" i="323"/>
  <c r="BB115" i="323" s="1"/>
  <c r="AU115" i="323"/>
  <c r="AT115" i="323"/>
  <c r="AS115" i="323"/>
  <c r="AR115" i="323"/>
  <c r="AQ115" i="323"/>
  <c r="AV115" i="323"/>
  <c r="BE115" i="323"/>
  <c r="AW115" i="323"/>
  <c r="BC115" i="323"/>
  <c r="BF115" i="323"/>
  <c r="AX115" i="323"/>
  <c r="AY115" i="323" s="1"/>
  <c r="BA114" i="323"/>
  <c r="BB114" i="323" s="1"/>
  <c r="BD114" i="323"/>
  <c r="BE114" i="323" s="1"/>
  <c r="AS114" i="323"/>
  <c r="AU114" i="323"/>
  <c r="AV114" i="323" s="1"/>
  <c r="AT114" i="323"/>
  <c r="AR114" i="323"/>
  <c r="AQ114" i="323"/>
  <c r="BF114" i="323"/>
  <c r="BC114" i="323"/>
  <c r="AW114" i="323"/>
  <c r="AX114" i="323"/>
  <c r="AY114" i="323" s="1"/>
  <c r="AU113" i="323"/>
  <c r="AV113" i="323" s="1"/>
  <c r="AT113" i="323"/>
  <c r="AS113" i="323"/>
  <c r="AR113" i="323"/>
  <c r="AQ113" i="323"/>
  <c r="BD113" i="323"/>
  <c r="BE113" i="323" s="1"/>
  <c r="BA113" i="323"/>
  <c r="BB113" i="323" s="1"/>
  <c r="AW113" i="323"/>
  <c r="BF113" i="323"/>
  <c r="BC113" i="323"/>
  <c r="AX113" i="323"/>
  <c r="AY113" i="323" s="1"/>
  <c r="AR112" i="323"/>
  <c r="AS112" i="323"/>
  <c r="AT112" i="323"/>
  <c r="AU112" i="323"/>
  <c r="AV112" i="323" s="1"/>
  <c r="BA112" i="323"/>
  <c r="BB112" i="323" s="1"/>
  <c r="BD112" i="323"/>
  <c r="BE112" i="323" s="1"/>
  <c r="AQ112" i="323"/>
  <c r="AW112" i="323"/>
  <c r="BC112" i="323"/>
  <c r="BF112" i="323"/>
  <c r="AX112" i="323"/>
  <c r="AY112" i="323"/>
  <c r="AQ111" i="323"/>
  <c r="BD111" i="323"/>
  <c r="BE111" i="323" s="1"/>
  <c r="BA111" i="323"/>
  <c r="BB111" i="323" s="1"/>
  <c r="AU111" i="323"/>
  <c r="AV111" i="323" s="1"/>
  <c r="AT111" i="323"/>
  <c r="AS111" i="323"/>
  <c r="AR111" i="323"/>
  <c r="BF111" i="323"/>
  <c r="BC111" i="323"/>
  <c r="AW111" i="323"/>
  <c r="AX111" i="323"/>
  <c r="AY111" i="323" s="1"/>
  <c r="BD110" i="323"/>
  <c r="BE110" i="323" s="1"/>
  <c r="BA110" i="323"/>
  <c r="BB110" i="323" s="1"/>
  <c r="AU110" i="323"/>
  <c r="AV110" i="323" s="1"/>
  <c r="AT110" i="323"/>
  <c r="AS110" i="323"/>
  <c r="AR110" i="323"/>
  <c r="AQ110" i="323"/>
  <c r="BF110" i="323"/>
  <c r="BC110" i="323"/>
  <c r="AW110" i="323"/>
  <c r="AX110" i="323"/>
  <c r="AY110" i="323" s="1"/>
  <c r="BD108" i="323"/>
  <c r="BE108" i="323" s="1"/>
  <c r="BA108" i="323"/>
  <c r="BB108" i="323" s="1"/>
  <c r="AS108" i="323"/>
  <c r="AT108" i="323"/>
  <c r="AU108" i="323"/>
  <c r="AV108" i="323"/>
  <c r="AR108" i="323"/>
  <c r="AQ108" i="323"/>
  <c r="BF108" i="323"/>
  <c r="BC108" i="323"/>
  <c r="AW108" i="323"/>
  <c r="AX108" i="323"/>
  <c r="AY108" i="323" s="1"/>
  <c r="AT107" i="323"/>
  <c r="AS107" i="323"/>
  <c r="AR107" i="323"/>
  <c r="AQ107" i="323"/>
  <c r="BD107" i="323"/>
  <c r="BE107" i="323" s="1"/>
  <c r="BA107" i="323"/>
  <c r="BB107" i="323" s="1"/>
  <c r="AU107" i="323"/>
  <c r="AV107" i="323" s="1"/>
  <c r="AW107" i="323"/>
  <c r="BF107" i="323"/>
  <c r="BC107" i="323"/>
  <c r="AX107" i="323"/>
  <c r="AY107" i="323" s="1"/>
  <c r="AQ106" i="323"/>
  <c r="AR106" i="323"/>
  <c r="AS106" i="323"/>
  <c r="BD106" i="323"/>
  <c r="BE106" i="323" s="1"/>
  <c r="AT106" i="323"/>
  <c r="AU106" i="323"/>
  <c r="AV106" i="323" s="1"/>
  <c r="BA106" i="323"/>
  <c r="BB106" i="323" s="1"/>
  <c r="BF106" i="323"/>
  <c r="BC106" i="323"/>
  <c r="AW106" i="323"/>
  <c r="AX106" i="323"/>
  <c r="AY106" i="323" s="1"/>
  <c r="AR105" i="323"/>
  <c r="AQ105" i="323"/>
  <c r="BD105" i="323"/>
  <c r="BE105" i="323" s="1"/>
  <c r="BA105" i="323"/>
  <c r="BB105" i="323" s="1"/>
  <c r="AU105" i="323"/>
  <c r="AV105" i="323" s="1"/>
  <c r="AT105" i="323"/>
  <c r="AS105" i="323"/>
  <c r="BF105" i="323"/>
  <c r="AW105" i="323"/>
  <c r="BC105" i="323"/>
  <c r="AX105" i="323"/>
  <c r="AY105" i="323"/>
  <c r="BD104" i="323"/>
  <c r="BE104" i="323" s="1"/>
  <c r="AU104" i="323"/>
  <c r="AV104" i="323" s="1"/>
  <c r="AT104" i="323"/>
  <c r="AS104" i="323"/>
  <c r="AR104" i="323"/>
  <c r="AQ104" i="323"/>
  <c r="BA104" i="323"/>
  <c r="BB104" i="323" s="1"/>
  <c r="BF104" i="323"/>
  <c r="BC104" i="323"/>
  <c r="AW104" i="323"/>
  <c r="AX104" i="323"/>
  <c r="AY104" i="323" s="1"/>
  <c r="BD103" i="323"/>
  <c r="AQ103" i="323"/>
  <c r="BA103" i="323"/>
  <c r="BB103" i="323" s="1"/>
  <c r="AU103" i="323"/>
  <c r="AV103" i="323" s="1"/>
  <c r="AT103" i="323"/>
  <c r="AS103" i="323"/>
  <c r="AR103" i="323"/>
  <c r="BE103" i="323"/>
  <c r="BF103" i="323"/>
  <c r="AW103" i="323"/>
  <c r="BC103" i="323"/>
  <c r="AX103" i="323"/>
  <c r="AY103" i="323" s="1"/>
  <c r="AR102" i="323"/>
  <c r="BD102" i="323"/>
  <c r="AQ102" i="323"/>
  <c r="AS102" i="323"/>
  <c r="AT102" i="323"/>
  <c r="AU102" i="323"/>
  <c r="AV102" i="323"/>
  <c r="BA102" i="323"/>
  <c r="BB102" i="323" s="1"/>
  <c r="BE102" i="323"/>
  <c r="BC102" i="323"/>
  <c r="AW102" i="323"/>
  <c r="BF102" i="323"/>
  <c r="AX102" i="323"/>
  <c r="AY102" i="323"/>
  <c r="BD101" i="323"/>
  <c r="BE101" i="323"/>
  <c r="BA101" i="323"/>
  <c r="BB101" i="323" s="1"/>
  <c r="AU101" i="323"/>
  <c r="AT101" i="323"/>
  <c r="AS101" i="323"/>
  <c r="AR101" i="323"/>
  <c r="AQ101" i="323"/>
  <c r="AV101" i="323"/>
  <c r="BF101" i="323"/>
  <c r="BC101" i="323"/>
  <c r="AW101" i="323"/>
  <c r="AX101" i="323"/>
  <c r="AY101" i="323"/>
  <c r="BD100" i="323"/>
  <c r="BE100" i="323" s="1"/>
  <c r="BA100" i="323"/>
  <c r="BB100" i="323" s="1"/>
  <c r="AQ100" i="323"/>
  <c r="AU100" i="323"/>
  <c r="AV100" i="323" s="1"/>
  <c r="AT100" i="323"/>
  <c r="AS100" i="323"/>
  <c r="AR100" i="323"/>
  <c r="BF100" i="323"/>
  <c r="BC100" i="323"/>
  <c r="AW100" i="323"/>
  <c r="AX100" i="323"/>
  <c r="AY100" i="323" s="1"/>
  <c r="AQ99" i="323"/>
  <c r="AR99" i="323"/>
  <c r="BD99" i="323"/>
  <c r="BE99" i="323" s="1"/>
  <c r="BA99" i="323"/>
  <c r="BB99" i="323" s="1"/>
  <c r="AU99" i="323"/>
  <c r="AV99" i="323" s="1"/>
  <c r="AT99" i="323"/>
  <c r="AS99" i="323"/>
  <c r="BF99" i="323"/>
  <c r="BC99" i="323"/>
  <c r="AW99" i="323"/>
  <c r="AX99" i="323"/>
  <c r="AY99" i="323" s="1"/>
  <c r="BD98" i="323"/>
  <c r="BE98" i="323"/>
  <c r="AU98" i="323"/>
  <c r="AQ98" i="323"/>
  <c r="AR98" i="323"/>
  <c r="AS98" i="323"/>
  <c r="AT98" i="323"/>
  <c r="AV98" i="323"/>
  <c r="BA98" i="323"/>
  <c r="BB98" i="323" s="1"/>
  <c r="BC98" i="323"/>
  <c r="BF98" i="323"/>
  <c r="AW98" i="323"/>
  <c r="AX98" i="323"/>
  <c r="AY98" i="323" s="1"/>
  <c r="BO97" i="323"/>
  <c r="BW97" i="323" s="1"/>
  <c r="BN97" i="323"/>
  <c r="BV97" i="323" s="1"/>
  <c r="BM97" i="323"/>
  <c r="BD97" i="323"/>
  <c r="BE97" i="323" s="1"/>
  <c r="BA97" i="323"/>
  <c r="BB97" i="323" s="1"/>
  <c r="AU97" i="323"/>
  <c r="AV97" i="323" s="1"/>
  <c r="AT97" i="323"/>
  <c r="AS97" i="323"/>
  <c r="AR97" i="323"/>
  <c r="AQ97" i="323"/>
  <c r="BR97" i="323"/>
  <c r="BZ97" i="323" s="1"/>
  <c r="BQ97" i="323"/>
  <c r="BY97" i="323" s="1"/>
  <c r="BP97" i="323"/>
  <c r="BX97" i="323" s="1"/>
  <c r="AW97" i="323"/>
  <c r="BC97" i="323"/>
  <c r="BF97" i="323"/>
  <c r="AX97" i="323"/>
  <c r="AY97" i="323" s="1"/>
  <c r="AQ96" i="323"/>
  <c r="BO96" i="323"/>
  <c r="BW96" i="323" s="1"/>
  <c r="BQ96" i="323"/>
  <c r="BY96" i="323" s="1"/>
  <c r="BR96" i="323"/>
  <c r="BZ96" i="323" s="1"/>
  <c r="BP96" i="323"/>
  <c r="BX96" i="323" s="1"/>
  <c r="AR96" i="323"/>
  <c r="AT96" i="323"/>
  <c r="AU96" i="323"/>
  <c r="AV96" i="323" s="1"/>
  <c r="BN96" i="323"/>
  <c r="BV96" i="323" s="1"/>
  <c r="BM96" i="323"/>
  <c r="BD96" i="323"/>
  <c r="BE96" i="323" s="1"/>
  <c r="BA96" i="323"/>
  <c r="BB96" i="323" s="1"/>
  <c r="AS96" i="323"/>
  <c r="BF96" i="323"/>
  <c r="BC96" i="323"/>
  <c r="AW96" i="323"/>
  <c r="AX96" i="323"/>
  <c r="AY96" i="323" s="1"/>
  <c r="BO95" i="323"/>
  <c r="BW95" i="323" s="1"/>
  <c r="BP95" i="323"/>
  <c r="BX95" i="323" s="1"/>
  <c r="BQ95" i="323"/>
  <c r="BY95" i="323" s="1"/>
  <c r="BR95" i="323"/>
  <c r="BZ95" i="323" s="1"/>
  <c r="BN95" i="323"/>
  <c r="BV95" i="323" s="1"/>
  <c r="AQ95" i="323"/>
  <c r="AR95" i="323"/>
  <c r="AS95" i="323"/>
  <c r="AT95" i="323"/>
  <c r="AU95" i="323"/>
  <c r="AV95" i="323" s="1"/>
  <c r="BA95" i="323"/>
  <c r="BB95" i="323" s="1"/>
  <c r="BD95" i="323"/>
  <c r="BE95" i="323" s="1"/>
  <c r="BM95" i="323"/>
  <c r="BF95" i="323"/>
  <c r="BC95" i="323"/>
  <c r="AW95" i="323"/>
  <c r="AX95" i="323"/>
  <c r="AY95" i="323" s="1"/>
  <c r="BP94" i="323"/>
  <c r="BX94" i="323" s="1"/>
  <c r="BR94" i="323"/>
  <c r="BZ94" i="323" s="1"/>
  <c r="BQ94" i="323"/>
  <c r="BY94" i="323" s="1"/>
  <c r="AS94" i="323"/>
  <c r="AQ94" i="323"/>
  <c r="AR94" i="323"/>
  <c r="AT94" i="323"/>
  <c r="AU94" i="323"/>
  <c r="AV94" i="323"/>
  <c r="BA94" i="323"/>
  <c r="BB94" i="323" s="1"/>
  <c r="BD94" i="323"/>
  <c r="BE94" i="323" s="1"/>
  <c r="BM94" i="323"/>
  <c r="BN94" i="323"/>
  <c r="BV94" i="323" s="1"/>
  <c r="BO94" i="323"/>
  <c r="BW94" i="323" s="1"/>
  <c r="BF94" i="323"/>
  <c r="AW94" i="323"/>
  <c r="BC94" i="323"/>
  <c r="AX94" i="323"/>
  <c r="AY94" i="323" s="1"/>
  <c r="AU93" i="323"/>
  <c r="BQ93" i="323"/>
  <c r="BY93" i="323" s="1"/>
  <c r="BP93" i="323"/>
  <c r="BX93" i="323" s="1"/>
  <c r="BO93" i="323"/>
  <c r="BW93" i="323" s="1"/>
  <c r="BN93" i="323"/>
  <c r="BV93" i="323" s="1"/>
  <c r="AQ93" i="323"/>
  <c r="AR93" i="323"/>
  <c r="AS93" i="323"/>
  <c r="AV93" i="323"/>
  <c r="AT93" i="323"/>
  <c r="BM93" i="323"/>
  <c r="BD93" i="323"/>
  <c r="BE93" i="323" s="1"/>
  <c r="BA93" i="323"/>
  <c r="BB93" i="323" s="1"/>
  <c r="BR93" i="323"/>
  <c r="BZ93" i="323" s="1"/>
  <c r="AW93" i="323"/>
  <c r="BF93" i="323"/>
  <c r="BC93" i="323"/>
  <c r="AX93" i="323"/>
  <c r="AY93" i="323" s="1"/>
  <c r="AQ92" i="323"/>
  <c r="BM92" i="323"/>
  <c r="BN92" i="323"/>
  <c r="BV92" i="323" s="1"/>
  <c r="BO92" i="323"/>
  <c r="BW92" i="323" s="1"/>
  <c r="BQ92" i="323"/>
  <c r="BY92" i="323" s="1"/>
  <c r="BR92" i="323"/>
  <c r="BZ92" i="323" s="1"/>
  <c r="AT92" i="323"/>
  <c r="BP92" i="323"/>
  <c r="BX92" i="323" s="1"/>
  <c r="BD92" i="323"/>
  <c r="BE92" i="323" s="1"/>
  <c r="BA92" i="323"/>
  <c r="BB92" i="323" s="1"/>
  <c r="AU92" i="323"/>
  <c r="AV92" i="323" s="1"/>
  <c r="AS92" i="323"/>
  <c r="AR92" i="323"/>
  <c r="BF92" i="323"/>
  <c r="AW92" i="323"/>
  <c r="BC92" i="323"/>
  <c r="AX92" i="323"/>
  <c r="AY92" i="323" s="1"/>
  <c r="BR91" i="323"/>
  <c r="BZ91" i="323" s="1"/>
  <c r="BM91" i="323"/>
  <c r="AQ91" i="323"/>
  <c r="BO91" i="323"/>
  <c r="BW91" i="323" s="1"/>
  <c r="AS91" i="323"/>
  <c r="AT91" i="323"/>
  <c r="AU91" i="323"/>
  <c r="BN91" i="323"/>
  <c r="BV91" i="323" s="1"/>
  <c r="BP91" i="323"/>
  <c r="BX91" i="323" s="1"/>
  <c r="AR91" i="323"/>
  <c r="BQ91" i="323"/>
  <c r="BY91" i="323" s="1"/>
  <c r="BA91" i="323"/>
  <c r="BB91" i="323" s="1"/>
  <c r="BD91" i="323"/>
  <c r="BE91" i="323" s="1"/>
  <c r="AV91" i="323"/>
  <c r="BF91" i="323"/>
  <c r="AW91" i="323"/>
  <c r="BC91" i="323"/>
  <c r="AX91" i="323"/>
  <c r="AY91" i="323" s="1"/>
  <c r="BR90" i="323"/>
  <c r="BZ90" i="323" s="1"/>
  <c r="BQ90" i="323"/>
  <c r="BY90" i="323" s="1"/>
  <c r="BP90" i="323"/>
  <c r="BX90" i="323" s="1"/>
  <c r="BO90" i="323"/>
  <c r="BW90" i="323" s="1"/>
  <c r="BN90" i="323"/>
  <c r="BV90" i="323" s="1"/>
  <c r="BM90" i="323"/>
  <c r="AT90" i="323"/>
  <c r="BD90" i="323"/>
  <c r="BE90" i="323" s="1"/>
  <c r="AS90" i="323"/>
  <c r="AR90" i="323"/>
  <c r="AQ90" i="323"/>
  <c r="BA90" i="323"/>
  <c r="BB90" i="323" s="1"/>
  <c r="AU90" i="323"/>
  <c r="AV90" i="323" s="1"/>
  <c r="BF90" i="323"/>
  <c r="BC90" i="323"/>
  <c r="AW90" i="323"/>
  <c r="AX90" i="323"/>
  <c r="AY90" i="323" s="1"/>
  <c r="BR89" i="323"/>
  <c r="BZ89" i="323" s="1"/>
  <c r="BQ89" i="323"/>
  <c r="BY89" i="323" s="1"/>
  <c r="BP89" i="323"/>
  <c r="BX89" i="323" s="1"/>
  <c r="BO89" i="323"/>
  <c r="BW89" i="323" s="1"/>
  <c r="BN89" i="323"/>
  <c r="BV89" i="323" s="1"/>
  <c r="BM89" i="323"/>
  <c r="BD89" i="323"/>
  <c r="BE89" i="323" s="1"/>
  <c r="BA89" i="323"/>
  <c r="BB89" i="323" s="1"/>
  <c r="AT89" i="323"/>
  <c r="AU89" i="323"/>
  <c r="AV89" i="323" s="1"/>
  <c r="AS89" i="323"/>
  <c r="AR89" i="323"/>
  <c r="AQ89" i="323"/>
  <c r="BF89" i="323"/>
  <c r="BC89" i="323"/>
  <c r="AW89" i="323"/>
  <c r="AX89" i="323"/>
  <c r="AY89" i="323" s="1"/>
  <c r="BR88" i="323"/>
  <c r="BZ88" i="323" s="1"/>
  <c r="BQ88" i="323"/>
  <c r="BY88" i="323" s="1"/>
  <c r="BP88" i="323"/>
  <c r="BX88" i="323" s="1"/>
  <c r="BO88" i="323"/>
  <c r="BW88" i="323" s="1"/>
  <c r="BN88" i="323"/>
  <c r="BV88" i="323" s="1"/>
  <c r="BM88" i="323"/>
  <c r="BD88" i="323"/>
  <c r="BE88" i="323" s="1"/>
  <c r="BA88" i="323"/>
  <c r="BB88" i="323" s="1"/>
  <c r="AU88" i="323"/>
  <c r="AV88" i="323" s="1"/>
  <c r="AT88" i="323"/>
  <c r="AS88" i="323"/>
  <c r="AR88" i="323"/>
  <c r="AQ88" i="323"/>
  <c r="BF88" i="323"/>
  <c r="BC88" i="323"/>
  <c r="AW88" i="323"/>
  <c r="AX88" i="323"/>
  <c r="AY88" i="323" s="1"/>
  <c r="AQ87" i="323"/>
  <c r="AR87" i="323"/>
  <c r="BR87" i="323"/>
  <c r="BZ87" i="323" s="1"/>
  <c r="BQ87" i="323"/>
  <c r="BY87" i="323" s="1"/>
  <c r="BP87" i="323"/>
  <c r="BX87" i="323" s="1"/>
  <c r="BO87" i="323"/>
  <c r="BW87" i="323" s="1"/>
  <c r="BN87" i="323"/>
  <c r="BV87" i="323" s="1"/>
  <c r="BM87" i="323"/>
  <c r="BD87" i="323"/>
  <c r="BE87" i="323" s="1"/>
  <c r="BA87" i="323"/>
  <c r="BB87" i="323" s="1"/>
  <c r="AU87" i="323"/>
  <c r="AV87" i="323" s="1"/>
  <c r="AT87" i="323"/>
  <c r="AS87" i="323"/>
  <c r="BF87" i="323"/>
  <c r="BC87" i="323"/>
  <c r="AW87" i="323"/>
  <c r="AX87" i="323"/>
  <c r="AY87" i="323" s="1"/>
  <c r="BM86" i="323"/>
  <c r="BN86" i="323"/>
  <c r="BV86" i="323" s="1"/>
  <c r="BO86" i="323"/>
  <c r="BW86" i="323" s="1"/>
  <c r="BP86" i="323"/>
  <c r="BX86" i="323" s="1"/>
  <c r="BQ86" i="323"/>
  <c r="BY86" i="323" s="1"/>
  <c r="BR86" i="323"/>
  <c r="BZ86" i="323" s="1"/>
  <c r="AU86" i="323"/>
  <c r="AQ86" i="323"/>
  <c r="AR86" i="323"/>
  <c r="AS86" i="323"/>
  <c r="AT86" i="323"/>
  <c r="AV86" i="323"/>
  <c r="BA86" i="323"/>
  <c r="BB86" i="323" s="1"/>
  <c r="BD86" i="323"/>
  <c r="BE86" i="323" s="1"/>
  <c r="BF86" i="323"/>
  <c r="BC86" i="323"/>
  <c r="AW86" i="323"/>
  <c r="AX86" i="323"/>
  <c r="AY86" i="323" s="1"/>
  <c r="BD85" i="323"/>
  <c r="BE85" i="323" s="1"/>
  <c r="BA85" i="323"/>
  <c r="BB85" i="323" s="1"/>
  <c r="AU85" i="323"/>
  <c r="AV85" i="323"/>
  <c r="AT85" i="323"/>
  <c r="AS85" i="323"/>
  <c r="AR85" i="323"/>
  <c r="AQ85" i="323"/>
  <c r="BO85" i="323"/>
  <c r="BW85" i="323" s="1"/>
  <c r="BR85" i="323"/>
  <c r="BZ85" i="323" s="1"/>
  <c r="BQ85" i="323"/>
  <c r="BY85" i="323" s="1"/>
  <c r="BP85" i="323"/>
  <c r="BX85" i="323" s="1"/>
  <c r="BN85" i="323"/>
  <c r="BV85" i="323" s="1"/>
  <c r="BM85" i="323"/>
  <c r="BC85" i="323"/>
  <c r="AW85" i="323"/>
  <c r="BF85" i="323"/>
  <c r="AX85" i="323"/>
  <c r="AY85" i="323" s="1"/>
  <c r="BD84" i="323"/>
  <c r="BE84" i="323" s="1"/>
  <c r="AT84" i="323"/>
  <c r="BN84" i="323"/>
  <c r="BV84" i="323" s="1"/>
  <c r="BO84" i="323"/>
  <c r="BW84" i="323" s="1"/>
  <c r="BP84" i="323"/>
  <c r="BX84" i="323" s="1"/>
  <c r="BR84" i="323"/>
  <c r="BZ84" i="323" s="1"/>
  <c r="AQ84" i="323"/>
  <c r="AR84" i="323"/>
  <c r="AS84" i="323"/>
  <c r="BM84" i="323"/>
  <c r="AU84" i="323"/>
  <c r="AV84" i="323" s="1"/>
  <c r="BQ84" i="323"/>
  <c r="BY84" i="323" s="1"/>
  <c r="BA84" i="323"/>
  <c r="BB84" i="323" s="1"/>
  <c r="BC84" i="323"/>
  <c r="BF84" i="323"/>
  <c r="AW84" i="323"/>
  <c r="AX84" i="323"/>
  <c r="AY84" i="323" s="1"/>
  <c r="BR83" i="323"/>
  <c r="BZ83" i="323" s="1"/>
  <c r="BQ83" i="323"/>
  <c r="BY83" i="323" s="1"/>
  <c r="BP83" i="323"/>
  <c r="BX83" i="323" s="1"/>
  <c r="BO83" i="323"/>
  <c r="BW83" i="323" s="1"/>
  <c r="BN83" i="323"/>
  <c r="BV83" i="323" s="1"/>
  <c r="BM83" i="323"/>
  <c r="BA83" i="323"/>
  <c r="BB83" i="323" s="1"/>
  <c r="BD83" i="323"/>
  <c r="BE83" i="323" s="1"/>
  <c r="AR83" i="323"/>
  <c r="AQ83" i="323"/>
  <c r="AS83" i="323"/>
  <c r="AT83" i="323"/>
  <c r="AU83" i="323"/>
  <c r="AV83" i="323" s="1"/>
  <c r="BF83" i="323"/>
  <c r="BC83" i="323"/>
  <c r="AW83" i="323"/>
  <c r="AX83" i="323"/>
  <c r="AY83" i="323" s="1"/>
  <c r="BA82" i="323"/>
  <c r="BB82" i="323" s="1"/>
  <c r="BQ82" i="323"/>
  <c r="BY82" i="323" s="1"/>
  <c r="BR82" i="323"/>
  <c r="BZ82" i="323" s="1"/>
  <c r="BN82" i="323"/>
  <c r="BV82" i="323" s="1"/>
  <c r="BM82" i="323"/>
  <c r="BP82" i="323"/>
  <c r="BX82" i="323" s="1"/>
  <c r="BO82" i="323"/>
  <c r="BW82" i="323" s="1"/>
  <c r="AU82" i="323"/>
  <c r="AV82" i="323" s="1"/>
  <c r="BD82" i="323"/>
  <c r="BE82" i="323" s="1"/>
  <c r="AQ82" i="323"/>
  <c r="AR82" i="323"/>
  <c r="AS82" i="323"/>
  <c r="AT82" i="323"/>
  <c r="AW82" i="323"/>
  <c r="BF82" i="323"/>
  <c r="BC82" i="323"/>
  <c r="AX82" i="323"/>
  <c r="AY82" i="323" s="1"/>
  <c r="AT81" i="323"/>
  <c r="AU81" i="323"/>
  <c r="AV81" i="323" s="1"/>
  <c r="BD81" i="323"/>
  <c r="BE81" i="323" s="1"/>
  <c r="BM81" i="323"/>
  <c r="BA81" i="323"/>
  <c r="BB81" i="323" s="1"/>
  <c r="BO81" i="323"/>
  <c r="BW81" i="323" s="1"/>
  <c r="BP81" i="323"/>
  <c r="BX81" i="323" s="1"/>
  <c r="BQ81" i="323"/>
  <c r="BY81" i="323" s="1"/>
  <c r="BR81" i="323"/>
  <c r="BZ81" i="323" s="1"/>
  <c r="BN81" i="323"/>
  <c r="BV81" i="323" s="1"/>
  <c r="AQ81" i="323"/>
  <c r="AR81" i="323"/>
  <c r="AS81" i="323"/>
  <c r="AW81" i="323"/>
  <c r="BC81" i="323"/>
  <c r="BF81" i="323"/>
  <c r="AX81" i="323"/>
  <c r="AY81" i="323" s="1"/>
  <c r="AT80" i="323"/>
  <c r="AQ80" i="323"/>
  <c r="AR80" i="323"/>
  <c r="BA80" i="323"/>
  <c r="BB80" i="323" s="1"/>
  <c r="BD80" i="323"/>
  <c r="AS80" i="323"/>
  <c r="BM80" i="323"/>
  <c r="BN80" i="323"/>
  <c r="BV80" i="323" s="1"/>
  <c r="BO80" i="323"/>
  <c r="BW80" i="323" s="1"/>
  <c r="AU80" i="323"/>
  <c r="AV80" i="323" s="1"/>
  <c r="BE80" i="323"/>
  <c r="BC80" i="323"/>
  <c r="BF80" i="323"/>
  <c r="AW80" i="323"/>
  <c r="AX80" i="323"/>
  <c r="AY80" i="323" s="1"/>
  <c r="BO79" i="323"/>
  <c r="BW79" i="323" s="1"/>
  <c r="BN79" i="323"/>
  <c r="BV79" i="323" s="1"/>
  <c r="BM79" i="323"/>
  <c r="BD79" i="323"/>
  <c r="BE79" i="323" s="1"/>
  <c r="BA79" i="323"/>
  <c r="BB79" i="323" s="1"/>
  <c r="AU79" i="323"/>
  <c r="AV79" i="323" s="1"/>
  <c r="AT79" i="323"/>
  <c r="AS79" i="323"/>
  <c r="AR79" i="323"/>
  <c r="AQ79" i="323"/>
  <c r="BR79" i="323"/>
  <c r="BZ79" i="323" s="1"/>
  <c r="BQ79" i="323"/>
  <c r="BY79" i="323" s="1"/>
  <c r="BP79" i="323"/>
  <c r="BX79" i="323" s="1"/>
  <c r="BF79" i="323"/>
  <c r="AW79" i="323"/>
  <c r="BC79" i="323"/>
  <c r="AX79" i="323"/>
  <c r="AY79" i="323" s="1"/>
  <c r="AS78" i="323"/>
  <c r="BD78" i="323"/>
  <c r="BE78" i="323" s="1"/>
  <c r="BA78" i="323"/>
  <c r="BB78" i="323" s="1"/>
  <c r="AU78" i="323"/>
  <c r="AV78" i="323" s="1"/>
  <c r="AT78" i="323"/>
  <c r="BR78" i="323"/>
  <c r="BZ78" i="323" s="1"/>
  <c r="AR78" i="323"/>
  <c r="BM78" i="323"/>
  <c r="AQ78" i="323"/>
  <c r="BP78" i="323"/>
  <c r="BX78" i="323" s="1"/>
  <c r="BO78" i="323"/>
  <c r="BW78" i="323" s="1"/>
  <c r="BQ78" i="323"/>
  <c r="BY78" i="323" s="1"/>
  <c r="BN78" i="323"/>
  <c r="BV78" i="323" s="1"/>
  <c r="BF78" i="323"/>
  <c r="BC78" i="323"/>
  <c r="AW78" i="323"/>
  <c r="AX78" i="323"/>
  <c r="AY78" i="323" s="1"/>
  <c r="BR77" i="323"/>
  <c r="BZ77" i="323" s="1"/>
  <c r="BQ77" i="323"/>
  <c r="BY77" i="323" s="1"/>
  <c r="BP77" i="323"/>
  <c r="BX77" i="323" s="1"/>
  <c r="BN77" i="323"/>
  <c r="BV77" i="323" s="1"/>
  <c r="BD77" i="323"/>
  <c r="BE77" i="323" s="1"/>
  <c r="BA77" i="323"/>
  <c r="BB77" i="323" s="1"/>
  <c r="AU77" i="323"/>
  <c r="AV77" i="323" s="1"/>
  <c r="AT77" i="323"/>
  <c r="AS77" i="323"/>
  <c r="AR77" i="323"/>
  <c r="AQ77" i="323"/>
  <c r="BM77" i="323"/>
  <c r="BO77" i="323"/>
  <c r="BW77" i="323" s="1"/>
  <c r="BF77" i="323"/>
  <c r="AW77" i="323"/>
  <c r="BC77" i="323"/>
  <c r="AX77" i="323"/>
  <c r="AY77" i="323" s="1"/>
  <c r="BO76" i="323"/>
  <c r="BW76" i="323" s="1"/>
  <c r="BP76" i="323"/>
  <c r="BX76" i="323" s="1"/>
  <c r="AS76" i="323"/>
  <c r="AT76" i="323"/>
  <c r="BN76" i="323"/>
  <c r="BV76" i="323" s="1"/>
  <c r="BR76" i="323"/>
  <c r="BZ76" i="323" s="1"/>
  <c r="BM76" i="323"/>
  <c r="AU76" i="323"/>
  <c r="AV76" i="323" s="1"/>
  <c r="BD76" i="323"/>
  <c r="BE76" i="323" s="1"/>
  <c r="AR76" i="323"/>
  <c r="AQ76" i="323"/>
  <c r="BQ76" i="323"/>
  <c r="BY76" i="323" s="1"/>
  <c r="BA76" i="323"/>
  <c r="BB76" i="323" s="1"/>
  <c r="BF76" i="323"/>
  <c r="BC76" i="323"/>
  <c r="AW76" i="323"/>
  <c r="AX76" i="323"/>
  <c r="AY76" i="323" s="1"/>
  <c r="BN75" i="323"/>
  <c r="BV75" i="323" s="1"/>
  <c r="BO75" i="323"/>
  <c r="BW75" i="323" s="1"/>
  <c r="BP75" i="323"/>
  <c r="BX75" i="323" s="1"/>
  <c r="BQ75" i="323"/>
  <c r="BY75" i="323" s="1"/>
  <c r="AQ75" i="323"/>
  <c r="AR75" i="323"/>
  <c r="AS75" i="323"/>
  <c r="BR75" i="323"/>
  <c r="BZ75" i="323" s="1"/>
  <c r="AT75" i="323"/>
  <c r="AU75" i="323"/>
  <c r="AV75" i="323" s="1"/>
  <c r="BA75" i="323"/>
  <c r="BB75" i="323" s="1"/>
  <c r="BD75" i="323"/>
  <c r="BE75" i="323" s="1"/>
  <c r="BM75" i="323"/>
  <c r="AW75" i="323"/>
  <c r="BF75" i="323"/>
  <c r="BC75" i="323"/>
  <c r="AX75" i="323"/>
  <c r="AY75" i="323" s="1"/>
  <c r="BA74" i="323"/>
  <c r="BB74" i="323" s="1"/>
  <c r="BM74" i="323"/>
  <c r="BD74" i="323"/>
  <c r="BO74" i="323"/>
  <c r="BW74" i="323" s="1"/>
  <c r="BE74" i="323"/>
  <c r="AT74" i="323"/>
  <c r="AS74" i="323"/>
  <c r="AR74" i="323"/>
  <c r="AQ74" i="323"/>
  <c r="AU74" i="323"/>
  <c r="AV74" i="323" s="1"/>
  <c r="BR74" i="323"/>
  <c r="BZ74" i="323" s="1"/>
  <c r="BQ74" i="323"/>
  <c r="BY74" i="323" s="1"/>
  <c r="BP74" i="323"/>
  <c r="BX74" i="323" s="1"/>
  <c r="BN74" i="323"/>
  <c r="BV74" i="323" s="1"/>
  <c r="BC74" i="323"/>
  <c r="AW74" i="323"/>
  <c r="BF74" i="323"/>
  <c r="AX74" i="323"/>
  <c r="AY74" i="323" s="1"/>
  <c r="BM73" i="323"/>
  <c r="BN73" i="323"/>
  <c r="BV73" i="323" s="1"/>
  <c r="BO73" i="323"/>
  <c r="BW73" i="323" s="1"/>
  <c r="BP73" i="323"/>
  <c r="BX73" i="323" s="1"/>
  <c r="BQ73" i="323"/>
  <c r="BY73" i="323" s="1"/>
  <c r="BR73" i="323"/>
  <c r="BZ73" i="323" s="1"/>
  <c r="AT73" i="323"/>
  <c r="AQ73" i="323"/>
  <c r="AR73" i="323"/>
  <c r="AS73" i="323"/>
  <c r="AU73" i="323"/>
  <c r="AV73" i="323"/>
  <c r="BA73" i="323"/>
  <c r="BB73" i="323" s="1"/>
  <c r="BD73" i="323"/>
  <c r="BE73" i="323" s="1"/>
  <c r="AW73" i="323"/>
  <c r="BF73" i="323"/>
  <c r="BC73" i="323"/>
  <c r="AX73" i="323"/>
  <c r="AY73" i="323"/>
  <c r="BR72" i="323"/>
  <c r="BZ72" i="323" s="1"/>
  <c r="BO72" i="323"/>
  <c r="BW72" i="323" s="1"/>
  <c r="BM72" i="323"/>
  <c r="BA72" i="323"/>
  <c r="BB72" i="323" s="1"/>
  <c r="BN72" i="323"/>
  <c r="BV72" i="323" s="1"/>
  <c r="AU72" i="323"/>
  <c r="BP72" i="323"/>
  <c r="BX72" i="323" s="1"/>
  <c r="AV72" i="323"/>
  <c r="BQ72" i="323"/>
  <c r="BY72" i="323" s="1"/>
  <c r="BD72" i="323"/>
  <c r="BE72" i="323" s="1"/>
  <c r="AT72" i="323"/>
  <c r="AS72" i="323"/>
  <c r="AR72" i="323"/>
  <c r="AQ72" i="323"/>
  <c r="BF72" i="323"/>
  <c r="BC72" i="323"/>
  <c r="AW72" i="323"/>
  <c r="AX72" i="323"/>
  <c r="AY72" i="323"/>
  <c r="BP71" i="323"/>
  <c r="BX71" i="323" s="1"/>
  <c r="BN71" i="323"/>
  <c r="BV71" i="323" s="1"/>
  <c r="BD71" i="323"/>
  <c r="BE71" i="323" s="1"/>
  <c r="BR71" i="323"/>
  <c r="BZ71" i="323" s="1"/>
  <c r="BM71" i="323"/>
  <c r="BO71" i="323"/>
  <c r="BW71" i="323" s="1"/>
  <c r="AU71" i="323"/>
  <c r="AV71" i="323" s="1"/>
  <c r="AT71" i="323"/>
  <c r="AS71" i="323"/>
  <c r="AQ71" i="323"/>
  <c r="AR71" i="323"/>
  <c r="BA71" i="323"/>
  <c r="BB71" i="323" s="1"/>
  <c r="BQ71" i="323"/>
  <c r="BY71" i="323" s="1"/>
  <c r="AW71" i="323"/>
  <c r="BC71" i="323"/>
  <c r="BF71" i="323"/>
  <c r="AX71" i="323"/>
  <c r="AY71" i="323" s="1"/>
  <c r="AQ70" i="323"/>
  <c r="AR70" i="323"/>
  <c r="AS70" i="323"/>
  <c r="AT70" i="323"/>
  <c r="AU70" i="323"/>
  <c r="AV70" i="323"/>
  <c r="BA70" i="323"/>
  <c r="BB70" i="323" s="1"/>
  <c r="BD70" i="323"/>
  <c r="BE70" i="323"/>
  <c r="BM70" i="323"/>
  <c r="BO70" i="323"/>
  <c r="BW70" i="323" s="1"/>
  <c r="BQ70" i="323"/>
  <c r="BY70" i="323" s="1"/>
  <c r="BR70" i="323"/>
  <c r="BZ70" i="323" s="1"/>
  <c r="BN70" i="323"/>
  <c r="BV70" i="323" s="1"/>
  <c r="BP70" i="323"/>
  <c r="BX70" i="323" s="1"/>
  <c r="BF70" i="323"/>
  <c r="BC70" i="323"/>
  <c r="AW70" i="323"/>
  <c r="AX70" i="323"/>
  <c r="AY70" i="323" s="1"/>
  <c r="BR69" i="323"/>
  <c r="BZ69" i="323" s="1"/>
  <c r="BQ69" i="323"/>
  <c r="BY69" i="323" s="1"/>
  <c r="BP69" i="323"/>
  <c r="BX69" i="323" s="1"/>
  <c r="BO69" i="323"/>
  <c r="BW69" i="323" s="1"/>
  <c r="BN69" i="323"/>
  <c r="BV69" i="323" s="1"/>
  <c r="BM69" i="323"/>
  <c r="BD69" i="323"/>
  <c r="BE69" i="323" s="1"/>
  <c r="BA69" i="323"/>
  <c r="BB69" i="323" s="1"/>
  <c r="AU69" i="323"/>
  <c r="AV69" i="323" s="1"/>
  <c r="AT69" i="323"/>
  <c r="AS69" i="323"/>
  <c r="AR69" i="323"/>
  <c r="AQ69" i="323"/>
  <c r="BF69" i="323"/>
  <c r="BC69" i="323"/>
  <c r="AW69" i="323"/>
  <c r="AX69" i="323"/>
  <c r="AY69" i="323" s="1"/>
  <c r="BR68" i="323"/>
  <c r="BZ68" i="323" s="1"/>
  <c r="BQ68" i="323"/>
  <c r="BY68" i="323" s="1"/>
  <c r="BP68" i="323"/>
  <c r="BX68" i="323" s="1"/>
  <c r="BO68" i="323"/>
  <c r="BW68" i="323" s="1"/>
  <c r="BN68" i="323"/>
  <c r="BV68" i="323" s="1"/>
  <c r="BM68" i="323"/>
  <c r="BD68" i="323"/>
  <c r="BE68" i="323" s="1"/>
  <c r="BA68" i="323"/>
  <c r="BB68" i="323" s="1"/>
  <c r="AU68" i="323"/>
  <c r="AV68" i="323" s="1"/>
  <c r="AT68" i="323"/>
  <c r="AS68" i="323"/>
  <c r="AR68" i="323"/>
  <c r="AQ68" i="323"/>
  <c r="BF68" i="323"/>
  <c r="AW68" i="323"/>
  <c r="BC68" i="323"/>
  <c r="AX68" i="323"/>
  <c r="AY68" i="323" s="1"/>
  <c r="BR67" i="323"/>
  <c r="BZ67" i="323" s="1"/>
  <c r="BQ67" i="323"/>
  <c r="BY67" i="323" s="1"/>
  <c r="BP67" i="323"/>
  <c r="BX67" i="323" s="1"/>
  <c r="BO67" i="323"/>
  <c r="BW67" i="323" s="1"/>
  <c r="BN67" i="323"/>
  <c r="BV67" i="323" s="1"/>
  <c r="BM67" i="323"/>
  <c r="BD67" i="323"/>
  <c r="BE67" i="323" s="1"/>
  <c r="BA67" i="323"/>
  <c r="BB67" i="323" s="1"/>
  <c r="AQ67" i="323"/>
  <c r="AU67" i="323"/>
  <c r="AV67" i="323" s="1"/>
  <c r="AT67" i="323"/>
  <c r="AS67" i="323"/>
  <c r="AR67" i="323"/>
  <c r="BF67" i="323"/>
  <c r="BC67" i="323"/>
  <c r="AW67" i="323"/>
  <c r="AX67" i="323"/>
  <c r="AY67" i="323" s="1"/>
  <c r="BR66" i="323"/>
  <c r="BZ66" i="323" s="1"/>
  <c r="BQ66" i="323"/>
  <c r="BY66" i="323" s="1"/>
  <c r="BP66" i="323"/>
  <c r="BX66" i="323" s="1"/>
  <c r="BO66" i="323"/>
  <c r="BW66" i="323" s="1"/>
  <c r="BN66" i="323"/>
  <c r="BV66" i="323" s="1"/>
  <c r="BM66" i="323"/>
  <c r="BD66" i="323"/>
  <c r="BE66" i="323" s="1"/>
  <c r="BA66" i="323"/>
  <c r="BB66" i="323" s="1"/>
  <c r="AU66" i="323"/>
  <c r="AV66" i="323" s="1"/>
  <c r="AT66" i="323"/>
  <c r="AS66" i="323"/>
  <c r="AR66" i="323"/>
  <c r="AQ66" i="323"/>
  <c r="AW66" i="323"/>
  <c r="BF66" i="323"/>
  <c r="BC66" i="323"/>
  <c r="AX66" i="323"/>
  <c r="AY66" i="323" s="1"/>
  <c r="BQ65" i="323"/>
  <c r="BY65" i="323" s="1"/>
  <c r="BP65" i="323"/>
  <c r="BX65" i="323" s="1"/>
  <c r="BO65" i="323"/>
  <c r="BW65" i="323" s="1"/>
  <c r="BN65" i="323"/>
  <c r="BV65" i="323" s="1"/>
  <c r="BM65" i="323"/>
  <c r="AQ65" i="323"/>
  <c r="BD65" i="323"/>
  <c r="BE65" i="323" s="1"/>
  <c r="AR65" i="323"/>
  <c r="AS65" i="323"/>
  <c r="AT65" i="323"/>
  <c r="AU65" i="323"/>
  <c r="AV65" i="323" s="1"/>
  <c r="BA65" i="323"/>
  <c r="BB65" i="323" s="1"/>
  <c r="BR65" i="323"/>
  <c r="BZ65" i="323" s="1"/>
  <c r="AW65" i="323"/>
  <c r="BC65" i="323"/>
  <c r="BF65" i="323"/>
  <c r="AX65" i="323"/>
  <c r="AY65" i="323" s="1"/>
  <c r="BM64" i="323"/>
  <c r="BN64" i="323"/>
  <c r="BV64" i="323" s="1"/>
  <c r="BO64" i="323"/>
  <c r="BW64" i="323" s="1"/>
  <c r="BP64" i="323"/>
  <c r="BX64" i="323" s="1"/>
  <c r="BQ64" i="323"/>
  <c r="BY64" i="323" s="1"/>
  <c r="BR64" i="323"/>
  <c r="BZ64" i="323" s="1"/>
  <c r="AU64" i="323"/>
  <c r="BD64" i="323"/>
  <c r="BE64" i="323" s="1"/>
  <c r="AR64" i="323"/>
  <c r="BA64" i="323"/>
  <c r="BB64" i="323" s="1"/>
  <c r="AV64" i="323"/>
  <c r="AT64" i="323"/>
  <c r="AS64" i="323"/>
  <c r="AQ64" i="323"/>
  <c r="BF64" i="323"/>
  <c r="AW64" i="323"/>
  <c r="BC64" i="323"/>
  <c r="AX64" i="323"/>
  <c r="AY64" i="323" s="1"/>
  <c r="BD63" i="323"/>
  <c r="AU63" i="323"/>
  <c r="AQ63" i="323"/>
  <c r="AR63" i="323"/>
  <c r="AS63" i="323"/>
  <c r="AT63" i="323"/>
  <c r="AV63" i="323"/>
  <c r="BE63" i="323"/>
  <c r="BA63" i="323"/>
  <c r="BB63" i="323" s="1"/>
  <c r="BR63" i="323"/>
  <c r="BZ63" i="323" s="1"/>
  <c r="BQ63" i="323"/>
  <c r="BY63" i="323" s="1"/>
  <c r="BP63" i="323"/>
  <c r="BX63" i="323" s="1"/>
  <c r="BO63" i="323"/>
  <c r="BW63" i="323" s="1"/>
  <c r="BN63" i="323"/>
  <c r="BV63" i="323" s="1"/>
  <c r="BM63" i="323"/>
  <c r="BC63" i="323"/>
  <c r="AW63" i="323"/>
  <c r="BF63" i="323"/>
  <c r="AX63" i="323"/>
  <c r="AY63" i="323" s="1"/>
  <c r="AQ62" i="323"/>
  <c r="AR62" i="323"/>
  <c r="AS62" i="323"/>
  <c r="AT62" i="323"/>
  <c r="BA62" i="323"/>
  <c r="BB62" i="323" s="1"/>
  <c r="BD62" i="323"/>
  <c r="BE62" i="323" s="1"/>
  <c r="BM62" i="323"/>
  <c r="BN62" i="323"/>
  <c r="BV62" i="323" s="1"/>
  <c r="BO62" i="323"/>
  <c r="BW62" i="323" s="1"/>
  <c r="BP62" i="323"/>
  <c r="BX62" i="323" s="1"/>
  <c r="BQ62" i="323"/>
  <c r="BY62" i="323" s="1"/>
  <c r="BR62" i="323"/>
  <c r="BZ62" i="323" s="1"/>
  <c r="AU62" i="323"/>
  <c r="AV62" i="323" s="1"/>
  <c r="BC62" i="323"/>
  <c r="BF62" i="323"/>
  <c r="AW62" i="323"/>
  <c r="AX62" i="323"/>
  <c r="AY62" i="323" s="1"/>
  <c r="AT61" i="323"/>
  <c r="BD61" i="323"/>
  <c r="BE61" i="323" s="1"/>
  <c r="BA61" i="323"/>
  <c r="BB61" i="323" s="1"/>
  <c r="AU61" i="323"/>
  <c r="AV61" i="323" s="1"/>
  <c r="AS61" i="323"/>
  <c r="AR61" i="323"/>
  <c r="AQ61" i="323"/>
  <c r="BP61" i="323"/>
  <c r="BX61" i="323" s="1"/>
  <c r="BM61" i="323"/>
  <c r="BO61" i="323"/>
  <c r="BW61" i="323" s="1"/>
  <c r="BN61" i="323"/>
  <c r="BV61" i="323" s="1"/>
  <c r="BR61" i="323"/>
  <c r="BZ61" i="323" s="1"/>
  <c r="BQ61" i="323"/>
  <c r="BY61" i="323" s="1"/>
  <c r="BC61" i="323"/>
  <c r="AW61" i="323"/>
  <c r="BF61" i="323"/>
  <c r="AX61" i="323"/>
  <c r="AY61" i="323" s="1"/>
  <c r="BM60" i="323"/>
  <c r="BP60" i="323"/>
  <c r="BX60" i="323" s="1"/>
  <c r="BD60" i="323"/>
  <c r="BE60" i="323" s="1"/>
  <c r="BQ60" i="323"/>
  <c r="BY60" i="323" s="1"/>
  <c r="BA60" i="323"/>
  <c r="BB60" i="323" s="1"/>
  <c r="BR60" i="323"/>
  <c r="BZ60" i="323" s="1"/>
  <c r="AQ60" i="323"/>
  <c r="BN60" i="323"/>
  <c r="BV60" i="323" s="1"/>
  <c r="BO60" i="323"/>
  <c r="BW60" i="323" s="1"/>
  <c r="AU60" i="323"/>
  <c r="AV60" i="323" s="1"/>
  <c r="AT60" i="323"/>
  <c r="AS60" i="323"/>
  <c r="AR60" i="323"/>
  <c r="BF60" i="323"/>
  <c r="BC60" i="323"/>
  <c r="AW60" i="323"/>
  <c r="AX60" i="323"/>
  <c r="AY60" i="323" s="1"/>
  <c r="AQ59" i="323"/>
  <c r="BR59" i="323"/>
  <c r="BZ59" i="323" s="1"/>
  <c r="BQ59" i="323"/>
  <c r="BY59" i="323" s="1"/>
  <c r="AR59" i="323"/>
  <c r="AT59" i="323"/>
  <c r="AS59" i="323"/>
  <c r="BP59" i="323"/>
  <c r="BX59" i="323" s="1"/>
  <c r="BA59" i="323"/>
  <c r="BB59" i="323" s="1"/>
  <c r="BD59" i="323"/>
  <c r="BE59" i="323" s="1"/>
  <c r="BO59" i="323"/>
  <c r="BW59" i="323" s="1"/>
  <c r="BM59" i="323"/>
  <c r="BN59" i="323"/>
  <c r="BV59" i="323" s="1"/>
  <c r="AU59" i="323"/>
  <c r="AV59" i="323" s="1"/>
  <c r="AW59" i="323"/>
  <c r="BF59" i="323"/>
  <c r="BC59" i="323"/>
  <c r="AX59" i="323"/>
  <c r="AY59" i="323" s="1"/>
  <c r="BR58" i="323"/>
  <c r="BZ58" i="323" s="1"/>
  <c r="BQ58" i="323"/>
  <c r="BY58" i="323" s="1"/>
  <c r="BP58" i="323"/>
  <c r="BX58" i="323" s="1"/>
  <c r="BO58" i="323"/>
  <c r="BW58" i="323" s="1"/>
  <c r="BN58" i="323"/>
  <c r="BV58" i="323" s="1"/>
  <c r="BM58" i="323"/>
  <c r="BD58" i="323"/>
  <c r="BE58" i="323" s="1"/>
  <c r="BA58" i="323"/>
  <c r="BB58" i="323" s="1"/>
  <c r="AU58" i="323"/>
  <c r="AV58" i="323" s="1"/>
  <c r="AT58" i="323"/>
  <c r="AS58" i="323"/>
  <c r="AQ58" i="323"/>
  <c r="AR58" i="323"/>
  <c r="BF58" i="323"/>
  <c r="BC58" i="323"/>
  <c r="AW58" i="323"/>
  <c r="AX58" i="323"/>
  <c r="AY58" i="323" s="1"/>
  <c r="AU57" i="323"/>
  <c r="AT57" i="323"/>
  <c r="AS57" i="323"/>
  <c r="AR57" i="323"/>
  <c r="AQ57" i="323"/>
  <c r="BO57" i="323"/>
  <c r="BW57" i="323" s="1"/>
  <c r="BP57" i="323"/>
  <c r="BX57" i="323" s="1"/>
  <c r="BQ57" i="323"/>
  <c r="BY57" i="323" s="1"/>
  <c r="BR57" i="323"/>
  <c r="BZ57" i="323" s="1"/>
  <c r="BM57" i="323"/>
  <c r="BD57" i="323"/>
  <c r="BE57" i="323" s="1"/>
  <c r="BN57" i="323"/>
  <c r="BV57" i="323" s="1"/>
  <c r="BA57" i="323"/>
  <c r="BB57" i="323" s="1"/>
  <c r="AV57" i="323"/>
  <c r="BC57" i="323"/>
  <c r="BF57" i="323"/>
  <c r="AW57" i="323"/>
  <c r="AX57" i="323"/>
  <c r="AY57" i="323" s="1"/>
  <c r="BR56" i="323"/>
  <c r="BZ56" i="323" s="1"/>
  <c r="BQ56" i="323"/>
  <c r="BY56" i="323" s="1"/>
  <c r="BO56" i="323"/>
  <c r="BW56" i="323" s="1"/>
  <c r="BN56" i="323"/>
  <c r="BV56" i="323" s="1"/>
  <c r="BM56" i="323"/>
  <c r="BD56" i="323"/>
  <c r="BE56" i="323" s="1"/>
  <c r="BA56" i="323"/>
  <c r="BB56" i="323" s="1"/>
  <c r="BP56" i="323"/>
  <c r="BX56" i="323" s="1"/>
  <c r="AQ56" i="323"/>
  <c r="AU56" i="323"/>
  <c r="AV56" i="323" s="1"/>
  <c r="AT56" i="323"/>
  <c r="AS56" i="323"/>
  <c r="AR56" i="323"/>
  <c r="BC56" i="323"/>
  <c r="AW56" i="323"/>
  <c r="BF56" i="323"/>
  <c r="AX56" i="323"/>
  <c r="AY56" i="323" s="1"/>
  <c r="AQ55" i="323"/>
  <c r="AR55" i="323"/>
  <c r="AS55" i="323"/>
  <c r="AT55" i="323"/>
  <c r="BA55" i="323"/>
  <c r="BB55" i="323" s="1"/>
  <c r="AU55" i="323"/>
  <c r="AV55" i="323" s="1"/>
  <c r="BM55" i="323"/>
  <c r="BN55" i="323"/>
  <c r="BV55" i="323" s="1"/>
  <c r="BO55" i="323"/>
  <c r="BW55" i="323" s="1"/>
  <c r="BP55" i="323"/>
  <c r="BX55" i="323" s="1"/>
  <c r="BQ55" i="323"/>
  <c r="BY55" i="323" s="1"/>
  <c r="BR55" i="323"/>
  <c r="BZ55" i="323" s="1"/>
  <c r="BD55" i="323"/>
  <c r="BE55" i="323" s="1"/>
  <c r="BF55" i="323"/>
  <c r="AW55" i="323"/>
  <c r="BC55" i="323"/>
  <c r="AX55" i="323"/>
  <c r="AY55" i="323" s="1"/>
  <c r="AQ54" i="323"/>
  <c r="BR54" i="323"/>
  <c r="BZ54" i="323" s="1"/>
  <c r="BQ54" i="323"/>
  <c r="BY54" i="323" s="1"/>
  <c r="BO54" i="323"/>
  <c r="BW54" i="323" s="1"/>
  <c r="BN54" i="323"/>
  <c r="BV54" i="323" s="1"/>
  <c r="BM54" i="323"/>
  <c r="BA54" i="323"/>
  <c r="BB54" i="323" s="1"/>
  <c r="BP54" i="323"/>
  <c r="BX54" i="323" s="1"/>
  <c r="AU54" i="323"/>
  <c r="AV54" i="323" s="1"/>
  <c r="AR54" i="323"/>
  <c r="AT54" i="323"/>
  <c r="BD54" i="323"/>
  <c r="BE54" i="323" s="1"/>
  <c r="AS54" i="323"/>
  <c r="BF54" i="323"/>
  <c r="BC54" i="323"/>
  <c r="AW54" i="323"/>
  <c r="AX54" i="323"/>
  <c r="AY54" i="323" s="1"/>
  <c r="BQ53" i="323"/>
  <c r="BY53" i="323" s="1"/>
  <c r="BP53" i="323"/>
  <c r="BX53" i="323" s="1"/>
  <c r="BO53" i="323"/>
  <c r="BW53" i="323" s="1"/>
  <c r="BN53" i="323"/>
  <c r="BV53" i="323" s="1"/>
  <c r="BM53" i="323"/>
  <c r="BD53" i="323"/>
  <c r="BE53" i="323" s="1"/>
  <c r="BA53" i="323"/>
  <c r="BB53" i="323" s="1"/>
  <c r="AU53" i="323"/>
  <c r="AV53" i="323" s="1"/>
  <c r="AT53" i="323"/>
  <c r="AS53" i="323"/>
  <c r="AR53" i="323"/>
  <c r="AQ53" i="323"/>
  <c r="BR53" i="323"/>
  <c r="BZ53" i="323" s="1"/>
  <c r="BF53" i="323"/>
  <c r="BC53" i="323"/>
  <c r="AW53" i="323"/>
  <c r="AX53" i="323"/>
  <c r="AY53" i="323" s="1"/>
  <c r="BQ52" i="323"/>
  <c r="BY52" i="323" s="1"/>
  <c r="BA52" i="323"/>
  <c r="BB52" i="323" s="1"/>
  <c r="BM52" i="323"/>
  <c r="BD52" i="323"/>
  <c r="BE52" i="323" s="1"/>
  <c r="AU52" i="323"/>
  <c r="AV52" i="323" s="1"/>
  <c r="AS52" i="323"/>
  <c r="AT52" i="323"/>
  <c r="AR52" i="323"/>
  <c r="AQ52" i="323"/>
  <c r="BN52" i="323"/>
  <c r="BV52" i="323" s="1"/>
  <c r="BO52" i="323"/>
  <c r="BW52" i="323" s="1"/>
  <c r="BP52" i="323"/>
  <c r="BX52" i="323" s="1"/>
  <c r="BR52" i="323"/>
  <c r="BZ52" i="323" s="1"/>
  <c r="BF52" i="323"/>
  <c r="BC52" i="323"/>
  <c r="AW52" i="323"/>
  <c r="AX52" i="323"/>
  <c r="AY52" i="323" s="1"/>
  <c r="BP51" i="323"/>
  <c r="BX51" i="323" s="1"/>
  <c r="AU51" i="323"/>
  <c r="AR51" i="323"/>
  <c r="AT51" i="323"/>
  <c r="BR51" i="323"/>
  <c r="BZ51" i="323" s="1"/>
  <c r="AS51" i="323"/>
  <c r="AQ51" i="323"/>
  <c r="BO51" i="323"/>
  <c r="BW51" i="323" s="1"/>
  <c r="AV51" i="323"/>
  <c r="BD51" i="323"/>
  <c r="BE51" i="323" s="1"/>
  <c r="BQ51" i="323"/>
  <c r="BY51" i="323" s="1"/>
  <c r="BA51" i="323"/>
  <c r="BB51" i="323" s="1"/>
  <c r="BM51" i="323"/>
  <c r="BN51" i="323"/>
  <c r="BV51" i="323" s="1"/>
  <c r="AW51" i="323"/>
  <c r="BF51" i="323"/>
  <c r="BC51" i="323"/>
  <c r="AX51" i="323"/>
  <c r="AY51" i="323" s="1"/>
  <c r="BM50" i="323"/>
  <c r="BN50" i="323"/>
  <c r="BV50" i="323" s="1"/>
  <c r="BO50" i="323"/>
  <c r="BW50" i="323" s="1"/>
  <c r="BP50" i="323"/>
  <c r="BX50" i="323" s="1"/>
  <c r="BQ50" i="323"/>
  <c r="BY50" i="323" s="1"/>
  <c r="BR50" i="323"/>
  <c r="BZ50" i="323" s="1"/>
  <c r="AQ50" i="323"/>
  <c r="AS50" i="323"/>
  <c r="AT50" i="323"/>
  <c r="BA50" i="323"/>
  <c r="BB50" i="323" s="1"/>
  <c r="AU50" i="323"/>
  <c r="AV50" i="323" s="1"/>
  <c r="BD50" i="323"/>
  <c r="BE50" i="323" s="1"/>
  <c r="AR50" i="323"/>
  <c r="BF50" i="323"/>
  <c r="BC50" i="323"/>
  <c r="AW50" i="323"/>
  <c r="AX50" i="323"/>
  <c r="AY50" i="323"/>
  <c r="AS49" i="323"/>
  <c r="AT49" i="323"/>
  <c r="AU49" i="323"/>
  <c r="AV49" i="323"/>
  <c r="BD49" i="323"/>
  <c r="BE49" i="323"/>
  <c r="BM49" i="323"/>
  <c r="BN49" i="323"/>
  <c r="BV49" i="323" s="1"/>
  <c r="BO49" i="323"/>
  <c r="BW49" i="323" s="1"/>
  <c r="BP49" i="323"/>
  <c r="BX49" i="323" s="1"/>
  <c r="BQ49" i="323"/>
  <c r="BY49" i="323" s="1"/>
  <c r="BR49" i="323"/>
  <c r="BZ49" i="323" s="1"/>
  <c r="BA49" i="323"/>
  <c r="BB49" i="323" s="1"/>
  <c r="AQ49" i="323"/>
  <c r="AR49" i="323"/>
  <c r="AW49" i="323"/>
  <c r="BF49" i="323"/>
  <c r="BC49" i="323"/>
  <c r="AX49" i="323"/>
  <c r="AY49" i="323"/>
  <c r="BQ48" i="323"/>
  <c r="BY48" i="323" s="1"/>
  <c r="BR48" i="323"/>
  <c r="BZ48" i="323" s="1"/>
  <c r="BN48" i="323"/>
  <c r="BV48" i="323" s="1"/>
  <c r="BP48" i="323"/>
  <c r="BX48" i="323" s="1"/>
  <c r="BM48" i="323"/>
  <c r="BO48" i="323"/>
  <c r="BW48" i="323" s="1"/>
  <c r="AR48" i="323"/>
  <c r="AS48" i="323"/>
  <c r="AT48" i="323"/>
  <c r="AU48" i="323"/>
  <c r="AV48" i="323"/>
  <c r="BD48" i="323"/>
  <c r="BE48" i="323" s="1"/>
  <c r="AQ48" i="323"/>
  <c r="BA48" i="323"/>
  <c r="BB48" i="323" s="1"/>
  <c r="BC48" i="323"/>
  <c r="BF48" i="323"/>
  <c r="AW48" i="323"/>
  <c r="AX48" i="323"/>
  <c r="AY48" i="323"/>
  <c r="AQ47" i="323"/>
  <c r="AR47" i="323"/>
  <c r="AS47" i="323"/>
  <c r="AT47" i="323"/>
  <c r="AU47" i="323"/>
  <c r="AV47" i="323"/>
  <c r="BD47" i="323"/>
  <c r="BE47" i="323"/>
  <c r="BR47" i="323"/>
  <c r="BZ47" i="323" s="1"/>
  <c r="BM47" i="323"/>
  <c r="BN47" i="323"/>
  <c r="BV47" i="323" s="1"/>
  <c r="BQ47" i="323"/>
  <c r="BY47" i="323" s="1"/>
  <c r="BA47" i="323"/>
  <c r="BB47" i="323" s="1"/>
  <c r="BO47" i="323"/>
  <c r="BW47" i="323" s="1"/>
  <c r="BP47" i="323"/>
  <c r="BX47" i="323" s="1"/>
  <c r="AW47" i="323"/>
  <c r="BC47" i="323"/>
  <c r="BF47" i="323"/>
  <c r="AX47" i="323"/>
  <c r="AY47" i="323"/>
  <c r="BR46" i="323"/>
  <c r="BZ46" i="323" s="1"/>
  <c r="BQ46" i="323"/>
  <c r="BY46" i="323" s="1"/>
  <c r="BP46" i="323"/>
  <c r="BX46" i="323" s="1"/>
  <c r="BO46" i="323"/>
  <c r="BW46" i="323" s="1"/>
  <c r="BM46" i="323"/>
  <c r="AT46" i="323"/>
  <c r="BD46" i="323"/>
  <c r="BE46" i="323" s="1"/>
  <c r="AS46" i="323"/>
  <c r="BA46" i="323"/>
  <c r="BB46" i="323" s="1"/>
  <c r="AR46" i="323"/>
  <c r="AQ46" i="323"/>
  <c r="BN46" i="323"/>
  <c r="BV46" i="323" s="1"/>
  <c r="AU46" i="323"/>
  <c r="AV46" i="323" s="1"/>
  <c r="BF46" i="323"/>
  <c r="BC46" i="323"/>
  <c r="AW46" i="323"/>
  <c r="AX46" i="323"/>
  <c r="AY46" i="323" s="1"/>
  <c r="BR45" i="323"/>
  <c r="BZ45" i="323" s="1"/>
  <c r="BQ45" i="323"/>
  <c r="BY45" i="323" s="1"/>
  <c r="BP45" i="323"/>
  <c r="BX45" i="323" s="1"/>
  <c r="BO45" i="323"/>
  <c r="BW45" i="323" s="1"/>
  <c r="BN45" i="323"/>
  <c r="BV45" i="323" s="1"/>
  <c r="BM45" i="323"/>
  <c r="BD45" i="323"/>
  <c r="BE45" i="323"/>
  <c r="AT45" i="323"/>
  <c r="AS45" i="323"/>
  <c r="AR45" i="323"/>
  <c r="AQ45" i="323"/>
  <c r="BA45" i="323"/>
  <c r="BB45" i="323" s="1"/>
  <c r="AU45" i="323"/>
  <c r="AV45" i="323" s="1"/>
  <c r="BF45" i="323"/>
  <c r="AW45" i="323"/>
  <c r="BC45" i="323"/>
  <c r="AX45" i="323"/>
  <c r="AY45" i="323"/>
  <c r="BR44" i="323"/>
  <c r="BZ44" i="323" s="1"/>
  <c r="BD44" i="323"/>
  <c r="BE44" i="323"/>
  <c r="BA44" i="323"/>
  <c r="BB44" i="323" s="1"/>
  <c r="AU44" i="323"/>
  <c r="AV44" i="323" s="1"/>
  <c r="BO44" i="323"/>
  <c r="BW44" i="323" s="1"/>
  <c r="AS44" i="323"/>
  <c r="AR44" i="323"/>
  <c r="AQ44" i="323"/>
  <c r="BP44" i="323"/>
  <c r="BX44" i="323" s="1"/>
  <c r="BN44" i="323"/>
  <c r="BV44" i="323" s="1"/>
  <c r="BM44" i="323"/>
  <c r="BQ44" i="323"/>
  <c r="BY44" i="323" s="1"/>
  <c r="AT44" i="323"/>
  <c r="BF44" i="323"/>
  <c r="BC44" i="323"/>
  <c r="AW44" i="323"/>
  <c r="AX44" i="323"/>
  <c r="AY44" i="323" s="1"/>
  <c r="BA43" i="323"/>
  <c r="BB43" i="323" s="1"/>
  <c r="AU43" i="323"/>
  <c r="AV43" i="323" s="1"/>
  <c r="AT43" i="323"/>
  <c r="AS43" i="323"/>
  <c r="AR43" i="323"/>
  <c r="AQ43" i="323"/>
  <c r="BD43" i="323"/>
  <c r="BR43" i="323"/>
  <c r="BZ43" i="323" s="1"/>
  <c r="BQ43" i="323"/>
  <c r="BY43" i="323" s="1"/>
  <c r="BP43" i="323"/>
  <c r="BX43" i="323" s="1"/>
  <c r="BO43" i="323"/>
  <c r="BW43" i="323" s="1"/>
  <c r="BN43" i="323"/>
  <c r="BV43" i="323" s="1"/>
  <c r="BM43" i="323"/>
  <c r="BE43" i="323"/>
  <c r="BF43" i="323"/>
  <c r="AW43" i="323"/>
  <c r="BC43" i="323"/>
  <c r="AX43" i="323"/>
  <c r="AY43" i="323" s="1"/>
  <c r="BO42" i="323"/>
  <c r="BW42" i="323" s="1"/>
  <c r="BN42" i="323"/>
  <c r="BV42" i="323" s="1"/>
  <c r="AT42" i="323"/>
  <c r="BD42" i="323"/>
  <c r="BE42" i="323" s="1"/>
  <c r="BA42" i="323"/>
  <c r="BB42" i="323" s="1"/>
  <c r="AU42" i="323"/>
  <c r="AV42" i="323" s="1"/>
  <c r="BM42" i="323"/>
  <c r="AR42" i="323"/>
  <c r="AQ42" i="323"/>
  <c r="BR42" i="323"/>
  <c r="BZ42" i="323" s="1"/>
  <c r="BQ42" i="323"/>
  <c r="BY42" i="323" s="1"/>
  <c r="BP42" i="323"/>
  <c r="BX42" i="323" s="1"/>
  <c r="AS42" i="323"/>
  <c r="BC42" i="323"/>
  <c r="BF42" i="323"/>
  <c r="AW42" i="323"/>
  <c r="AX42" i="323"/>
  <c r="AY42" i="323" s="1"/>
  <c r="BN41" i="323"/>
  <c r="BV41" i="323" s="1"/>
  <c r="BO41" i="323"/>
  <c r="BW41" i="323" s="1"/>
  <c r="BP41" i="323"/>
  <c r="BX41" i="323" s="1"/>
  <c r="BQ41" i="323"/>
  <c r="BY41" i="323" s="1"/>
  <c r="BR41" i="323"/>
  <c r="BZ41" i="323" s="1"/>
  <c r="AR41" i="323"/>
  <c r="AQ41" i="323"/>
  <c r="AS41" i="323"/>
  <c r="AT41" i="323"/>
  <c r="AU41" i="323"/>
  <c r="AV41" i="323"/>
  <c r="BA41" i="323"/>
  <c r="BB41" i="323" s="1"/>
  <c r="BD41" i="323"/>
  <c r="BE41" i="323"/>
  <c r="BM41" i="323"/>
  <c r="BC41" i="323"/>
  <c r="BF41" i="323"/>
  <c r="AW41" i="323"/>
  <c r="AX41" i="323"/>
  <c r="AY41" i="323" s="1"/>
  <c r="AT40" i="323"/>
  <c r="BR40" i="323"/>
  <c r="BZ40" i="323" s="1"/>
  <c r="BQ40" i="323"/>
  <c r="BY40" i="323" s="1"/>
  <c r="BP40" i="323"/>
  <c r="BX40" i="323" s="1"/>
  <c r="BO40" i="323"/>
  <c r="BW40" i="323" s="1"/>
  <c r="BN40" i="323"/>
  <c r="BV40" i="323" s="1"/>
  <c r="BM40" i="323"/>
  <c r="BD40" i="323"/>
  <c r="BE40" i="323" s="1"/>
  <c r="BA40" i="323"/>
  <c r="BB40" i="323" s="1"/>
  <c r="AS40" i="323"/>
  <c r="AU40" i="323"/>
  <c r="AR40" i="323"/>
  <c r="AQ40" i="323"/>
  <c r="AV40" i="323"/>
  <c r="BC40" i="323"/>
  <c r="BF40" i="323"/>
  <c r="AW40" i="323"/>
  <c r="AX40" i="323"/>
  <c r="AY40" i="323" s="1"/>
  <c r="AT39" i="323"/>
  <c r="AU39" i="323"/>
  <c r="AV39" i="323"/>
  <c r="BD39" i="323"/>
  <c r="BE39" i="323"/>
  <c r="BM39" i="323"/>
  <c r="BN39" i="323"/>
  <c r="BV39" i="323" s="1"/>
  <c r="BA39" i="323"/>
  <c r="BB39" i="323" s="1"/>
  <c r="BP39" i="323"/>
  <c r="BX39" i="323" s="1"/>
  <c r="BQ39" i="323"/>
  <c r="BY39" i="323" s="1"/>
  <c r="BR39" i="323"/>
  <c r="BZ39" i="323" s="1"/>
  <c r="BO39" i="323"/>
  <c r="BW39" i="323" s="1"/>
  <c r="AR39" i="323"/>
  <c r="AQ39" i="323"/>
  <c r="AS39" i="323"/>
  <c r="BF39" i="323"/>
  <c r="AW39" i="323"/>
  <c r="BC39" i="323"/>
  <c r="AX39" i="323"/>
  <c r="AY39" i="323" s="1"/>
  <c r="BR38" i="323"/>
  <c r="BZ38" i="323" s="1"/>
  <c r="BQ38" i="323"/>
  <c r="BY38" i="323" s="1"/>
  <c r="BP38" i="323"/>
  <c r="BX38" i="323" s="1"/>
  <c r="BO38" i="323"/>
  <c r="BW38" i="323" s="1"/>
  <c r="BN38" i="323"/>
  <c r="BV38" i="323" s="1"/>
  <c r="BM38" i="323"/>
  <c r="BA38" i="323"/>
  <c r="BB38" i="323" s="1"/>
  <c r="BD38" i="323"/>
  <c r="BE38" i="323" s="1"/>
  <c r="AU38" i="323"/>
  <c r="AV38" i="323" s="1"/>
  <c r="AQ38" i="323"/>
  <c r="AR38" i="323"/>
  <c r="AS38" i="323"/>
  <c r="AT38" i="323"/>
  <c r="BF38" i="323"/>
  <c r="AW38" i="323"/>
  <c r="BC38" i="323"/>
  <c r="AX38" i="323"/>
  <c r="AY38" i="323" s="1"/>
  <c r="BQ37" i="323"/>
  <c r="BY37" i="323" s="1"/>
  <c r="BP37" i="323"/>
  <c r="BX37" i="323" s="1"/>
  <c r="BO37" i="323"/>
  <c r="BW37" i="323" s="1"/>
  <c r="BN37" i="323"/>
  <c r="BV37" i="323" s="1"/>
  <c r="BM37" i="323"/>
  <c r="BD37" i="323"/>
  <c r="BE37" i="323" s="1"/>
  <c r="BA37" i="323"/>
  <c r="BB37" i="323" s="1"/>
  <c r="AU37" i="323"/>
  <c r="AV37" i="323" s="1"/>
  <c r="AT37" i="323"/>
  <c r="AS37" i="323"/>
  <c r="AR37" i="323"/>
  <c r="AQ37" i="323"/>
  <c r="BR37" i="323"/>
  <c r="BZ37" i="323" s="1"/>
  <c r="BF37" i="323"/>
  <c r="AW37" i="323"/>
  <c r="BC37" i="323"/>
  <c r="AX37" i="323"/>
  <c r="AY37" i="323" s="1"/>
  <c r="BD36" i="323"/>
  <c r="BQ36" i="323"/>
  <c r="BY36" i="323" s="1"/>
  <c r="BP36" i="323"/>
  <c r="BX36" i="323" s="1"/>
  <c r="AS36" i="323"/>
  <c r="BO36" i="323"/>
  <c r="BW36" i="323" s="1"/>
  <c r="AT36" i="323"/>
  <c r="AU36" i="323"/>
  <c r="AV36" i="323" s="1"/>
  <c r="BA36" i="323"/>
  <c r="BB36" i="323" s="1"/>
  <c r="BN36" i="323"/>
  <c r="BV36" i="323" s="1"/>
  <c r="BM36" i="323"/>
  <c r="BE36" i="323"/>
  <c r="BR36" i="323"/>
  <c r="BZ36" i="323" s="1"/>
  <c r="AR36" i="323"/>
  <c r="AQ36" i="323"/>
  <c r="BF36" i="323"/>
  <c r="BC36" i="323"/>
  <c r="AW36" i="323"/>
  <c r="AX36" i="323"/>
  <c r="AY36" i="323" s="1"/>
  <c r="BA35" i="323"/>
  <c r="BB35" i="323" s="1"/>
  <c r="AU35" i="323"/>
  <c r="AT35" i="323"/>
  <c r="AS35" i="323"/>
  <c r="AR35" i="323"/>
  <c r="AQ35" i="323"/>
  <c r="BM35" i="323"/>
  <c r="AV35" i="323"/>
  <c r="BN35" i="323"/>
  <c r="BV35" i="323" s="1"/>
  <c r="BO35" i="323"/>
  <c r="BW35" i="323" s="1"/>
  <c r="BP35" i="323"/>
  <c r="BX35" i="323" s="1"/>
  <c r="BR35" i="323"/>
  <c r="BZ35" i="323" s="1"/>
  <c r="BD35" i="323"/>
  <c r="BE35" i="323" s="1"/>
  <c r="BQ35" i="323"/>
  <c r="BY35" i="323" s="1"/>
  <c r="BC35" i="323"/>
  <c r="BF35" i="323"/>
  <c r="AW35" i="323"/>
  <c r="AX35" i="323"/>
  <c r="AY35" i="323" s="1"/>
  <c r="BM34" i="323"/>
  <c r="AT34" i="323"/>
  <c r="BD34" i="323"/>
  <c r="BE34" i="323" s="1"/>
  <c r="AU34" i="323"/>
  <c r="AQ34" i="323"/>
  <c r="AR34" i="323"/>
  <c r="BA34" i="323"/>
  <c r="BB34" i="323" s="1"/>
  <c r="AV34" i="323"/>
  <c r="BO34" i="323"/>
  <c r="BW34" i="323" s="1"/>
  <c r="BP34" i="323"/>
  <c r="BX34" i="323" s="1"/>
  <c r="BQ34" i="323"/>
  <c r="BY34" i="323" s="1"/>
  <c r="BN34" i="323"/>
  <c r="BV34" i="323" s="1"/>
  <c r="BR34" i="323"/>
  <c r="BZ34" i="323" s="1"/>
  <c r="AS34" i="323"/>
  <c r="BF34" i="323"/>
  <c r="BC34" i="323"/>
  <c r="AW34" i="323"/>
  <c r="AX34" i="323"/>
  <c r="AY34" i="323" s="1"/>
  <c r="BO33" i="323"/>
  <c r="BW33" i="323" s="1"/>
  <c r="BP33" i="323"/>
  <c r="BX33" i="323" s="1"/>
  <c r="BQ33" i="323"/>
  <c r="BY33" i="323" s="1"/>
  <c r="BR33" i="323"/>
  <c r="BZ33" i="323" s="1"/>
  <c r="AR33" i="323"/>
  <c r="AS33" i="323"/>
  <c r="AT33" i="323"/>
  <c r="AU33" i="323"/>
  <c r="AV33" i="323" s="1"/>
  <c r="BA33" i="323"/>
  <c r="BB33" i="323" s="1"/>
  <c r="BD33" i="323"/>
  <c r="BE33" i="323" s="1"/>
  <c r="BM33" i="323"/>
  <c r="BN33" i="323"/>
  <c r="BV33" i="323" s="1"/>
  <c r="AQ33" i="323"/>
  <c r="BC33" i="323"/>
  <c r="BF33" i="323"/>
  <c r="AW33" i="323"/>
  <c r="AX33" i="323"/>
  <c r="AY33" i="323" s="1"/>
  <c r="AU32" i="323"/>
  <c r="AV32" i="323" s="1"/>
  <c r="BA32" i="323"/>
  <c r="BB32" i="323" s="1"/>
  <c r="AQ32" i="323"/>
  <c r="AR32" i="323"/>
  <c r="AS32" i="323"/>
  <c r="AT32" i="323"/>
  <c r="BD32" i="323"/>
  <c r="BE32" i="323" s="1"/>
  <c r="BM32" i="323"/>
  <c r="BN32" i="323"/>
  <c r="BV32" i="323" s="1"/>
  <c r="BO32" i="323"/>
  <c r="BW32" i="323" s="1"/>
  <c r="BP32" i="323"/>
  <c r="BX32" i="323" s="1"/>
  <c r="BQ32" i="323"/>
  <c r="BY32" i="323" s="1"/>
  <c r="BR32" i="323"/>
  <c r="BZ32" i="323" s="1"/>
  <c r="BC32" i="323"/>
  <c r="AW32" i="323"/>
  <c r="BF32" i="323"/>
  <c r="AX32" i="323"/>
  <c r="AY32" i="323" s="1"/>
  <c r="BA31" i="323"/>
  <c r="BB31" i="323" s="1"/>
  <c r="AQ31" i="323"/>
  <c r="BD31" i="323"/>
  <c r="AR31" i="323"/>
  <c r="AS31" i="323"/>
  <c r="AT31" i="323"/>
  <c r="BE31" i="323"/>
  <c r="BM31" i="323"/>
  <c r="BN31" i="323"/>
  <c r="BV31" i="323" s="1"/>
  <c r="BO31" i="323"/>
  <c r="BW31" i="323" s="1"/>
  <c r="AU31" i="323"/>
  <c r="AV31" i="323" s="1"/>
  <c r="BF31" i="323"/>
  <c r="AW31" i="323"/>
  <c r="BC31" i="323"/>
  <c r="AX31" i="323"/>
  <c r="AY31" i="323" s="1"/>
  <c r="BR30" i="323"/>
  <c r="BZ30" i="323" s="1"/>
  <c r="BQ30" i="323"/>
  <c r="BY30" i="323" s="1"/>
  <c r="BP30" i="323"/>
  <c r="BX30" i="323" s="1"/>
  <c r="BO30" i="323"/>
  <c r="BW30" i="323" s="1"/>
  <c r="BN30" i="323"/>
  <c r="BV30" i="323" s="1"/>
  <c r="BM30" i="323"/>
  <c r="AU30" i="323"/>
  <c r="BD30" i="323"/>
  <c r="BE30" i="323" s="1"/>
  <c r="AT30" i="323"/>
  <c r="BA30" i="323"/>
  <c r="BB30" i="323" s="1"/>
  <c r="AS30" i="323"/>
  <c r="AR30" i="323"/>
  <c r="AQ30" i="323"/>
  <c r="AV30" i="323"/>
  <c r="BF30" i="323"/>
  <c r="BC30" i="323"/>
  <c r="AW30" i="323"/>
  <c r="AX30" i="323"/>
  <c r="AY30" i="323" s="1"/>
  <c r="BR29" i="323"/>
  <c r="BZ29" i="323" s="1"/>
  <c r="BQ29" i="323"/>
  <c r="BY29" i="323" s="1"/>
  <c r="BP29" i="323"/>
  <c r="BX29" i="323" s="1"/>
  <c r="BO29" i="323"/>
  <c r="BW29" i="323" s="1"/>
  <c r="BN29" i="323"/>
  <c r="BV29" i="323" s="1"/>
  <c r="BM29" i="323"/>
  <c r="BD29" i="323"/>
  <c r="BE29" i="323" s="1"/>
  <c r="BA29" i="323"/>
  <c r="BB29" i="323" s="1"/>
  <c r="AU29" i="323"/>
  <c r="AV29" i="323" s="1"/>
  <c r="AT29" i="323"/>
  <c r="AS29" i="323"/>
  <c r="AR29" i="323"/>
  <c r="AQ29" i="323"/>
  <c r="BC29" i="323"/>
  <c r="BF29" i="323"/>
  <c r="AW29" i="323"/>
  <c r="AX29" i="323"/>
  <c r="AY29" i="323" s="1"/>
  <c r="BR28" i="323"/>
  <c r="BZ28" i="323" s="1"/>
  <c r="BQ28" i="323"/>
  <c r="BY28" i="323" s="1"/>
  <c r="BP28" i="323"/>
  <c r="BX28" i="323" s="1"/>
  <c r="BO28" i="323"/>
  <c r="BW28" i="323" s="1"/>
  <c r="BN28" i="323"/>
  <c r="BV28" i="323" s="1"/>
  <c r="BM28" i="323"/>
  <c r="BD28" i="323"/>
  <c r="BE28" i="323" s="1"/>
  <c r="BA28" i="323"/>
  <c r="BB28" i="323" s="1"/>
  <c r="AU28" i="323"/>
  <c r="AV28" i="323" s="1"/>
  <c r="AT28" i="323"/>
  <c r="AS28" i="323"/>
  <c r="AR28" i="323"/>
  <c r="AQ28" i="323"/>
  <c r="BC28" i="323"/>
  <c r="BF28" i="323"/>
  <c r="AW28" i="323"/>
  <c r="AX28" i="323"/>
  <c r="AY28" i="323" s="1"/>
  <c r="AR27" i="323"/>
  <c r="BR27" i="323"/>
  <c r="BZ27" i="323" s="1"/>
  <c r="BD27" i="323"/>
  <c r="AQ27" i="323"/>
  <c r="AU27" i="323"/>
  <c r="BM27" i="323"/>
  <c r="BQ27" i="323"/>
  <c r="BY27" i="323" s="1"/>
  <c r="BP27" i="323"/>
  <c r="BX27" i="323" s="1"/>
  <c r="BO27" i="323"/>
  <c r="BW27" i="323" s="1"/>
  <c r="BN27" i="323"/>
  <c r="BV27" i="323" s="1"/>
  <c r="BE27" i="323"/>
  <c r="BA27" i="323"/>
  <c r="BB27" i="323" s="1"/>
  <c r="AV27" i="323"/>
  <c r="AT27" i="323"/>
  <c r="AS27" i="323"/>
  <c r="AW27" i="323"/>
  <c r="BC27" i="323"/>
  <c r="BF27" i="323"/>
  <c r="AX27" i="323"/>
  <c r="AY27" i="323" s="1"/>
  <c r="BQ26" i="323"/>
  <c r="BY26" i="323" s="1"/>
  <c r="BP26" i="323"/>
  <c r="BX26" i="323" s="1"/>
  <c r="BO26" i="323"/>
  <c r="BW26" i="323" s="1"/>
  <c r="BN26" i="323"/>
  <c r="BV26" i="323" s="1"/>
  <c r="BM26" i="323"/>
  <c r="BD26" i="323"/>
  <c r="BA26" i="323"/>
  <c r="BB26" i="323" s="1"/>
  <c r="AU26" i="323"/>
  <c r="AV26" i="323" s="1"/>
  <c r="AT26" i="323"/>
  <c r="AS26" i="323"/>
  <c r="BE26" i="323"/>
  <c r="AR26" i="323"/>
  <c r="AQ26" i="323"/>
  <c r="BR26" i="323"/>
  <c r="BZ26" i="323" s="1"/>
  <c r="BC26" i="323"/>
  <c r="AW26" i="323"/>
  <c r="BF26" i="323"/>
  <c r="AX26" i="323"/>
  <c r="AY26" i="323" s="1"/>
  <c r="BO25" i="323"/>
  <c r="BW25" i="323" s="1"/>
  <c r="BP25" i="323"/>
  <c r="BX25" i="323" s="1"/>
  <c r="BQ25" i="323"/>
  <c r="BY25" i="323" s="1"/>
  <c r="BR25" i="323"/>
  <c r="BZ25" i="323" s="1"/>
  <c r="AT25" i="323"/>
  <c r="AQ25" i="323"/>
  <c r="AR25" i="323"/>
  <c r="AS25" i="323"/>
  <c r="AU25" i="323"/>
  <c r="AV25" i="323"/>
  <c r="BA25" i="323"/>
  <c r="BB25" i="323" s="1"/>
  <c r="BD25" i="323"/>
  <c r="BE25" i="323"/>
  <c r="BM25" i="323"/>
  <c r="BN25" i="323"/>
  <c r="BV25" i="323" s="1"/>
  <c r="BC25" i="323"/>
  <c r="BF25" i="323"/>
  <c r="AW25" i="323"/>
  <c r="AX25" i="323"/>
  <c r="AY25" i="323" s="1"/>
  <c r="BD24" i="323"/>
  <c r="BE24" i="323" s="1"/>
  <c r="BQ24" i="323"/>
  <c r="BY24" i="323" s="1"/>
  <c r="BA24" i="323"/>
  <c r="BB24" i="323" s="1"/>
  <c r="BR24" i="323"/>
  <c r="BZ24" i="323" s="1"/>
  <c r="AS24" i="323"/>
  <c r="BN24" i="323"/>
  <c r="BV24" i="323" s="1"/>
  <c r="AU24" i="323"/>
  <c r="AV24" i="323" s="1"/>
  <c r="AT24" i="323"/>
  <c r="BM24" i="323"/>
  <c r="AR24" i="323"/>
  <c r="AQ24" i="323"/>
  <c r="BO24" i="323"/>
  <c r="BW24" i="323" s="1"/>
  <c r="BP24" i="323"/>
  <c r="BX24" i="323" s="1"/>
  <c r="BC24" i="323"/>
  <c r="AW24" i="323"/>
  <c r="BF24" i="323"/>
  <c r="AX24" i="323"/>
  <c r="AY24" i="323" s="1"/>
  <c r="BR23" i="323"/>
  <c r="BZ23" i="323" s="1"/>
  <c r="BQ23" i="323"/>
  <c r="BY23" i="323" s="1"/>
  <c r="BP23" i="323"/>
  <c r="BX23" i="323" s="1"/>
  <c r="BO23" i="323"/>
  <c r="BW23" i="323" s="1"/>
  <c r="AS23" i="323"/>
  <c r="AT23" i="323"/>
  <c r="AU23" i="323"/>
  <c r="AR23" i="323"/>
  <c r="AQ23" i="323"/>
  <c r="BN23" i="323"/>
  <c r="BV23" i="323" s="1"/>
  <c r="BM23" i="323"/>
  <c r="BD23" i="323"/>
  <c r="BE23" i="323" s="1"/>
  <c r="AV23" i="323"/>
  <c r="BA23" i="323"/>
  <c r="BB23" i="323" s="1"/>
  <c r="BF23" i="323"/>
  <c r="AW23" i="323"/>
  <c r="BC23" i="323"/>
  <c r="AX23" i="323"/>
  <c r="AY23" i="323" s="1"/>
  <c r="BP22" i="323"/>
  <c r="BX22" i="323" s="1"/>
  <c r="BQ22" i="323"/>
  <c r="BY22" i="323" s="1"/>
  <c r="BR22" i="323"/>
  <c r="BZ22" i="323" s="1"/>
  <c r="AQ22" i="323"/>
  <c r="AR22" i="323"/>
  <c r="AS22" i="323"/>
  <c r="AT22" i="323"/>
  <c r="AU22" i="323"/>
  <c r="AV22" i="323"/>
  <c r="BA22" i="323"/>
  <c r="BB22" i="323" s="1"/>
  <c r="BD22" i="323"/>
  <c r="BE22" i="323"/>
  <c r="BM22" i="323"/>
  <c r="BN22" i="323"/>
  <c r="BV22" i="323" s="1"/>
  <c r="BO22" i="323"/>
  <c r="BW22" i="323" s="1"/>
  <c r="BC22" i="323"/>
  <c r="AW22" i="323"/>
  <c r="BF22" i="323"/>
  <c r="AX22" i="323"/>
  <c r="AY22" i="323" s="1"/>
  <c r="AR21" i="323"/>
  <c r="BM21" i="323"/>
  <c r="BN21" i="323"/>
  <c r="BV21" i="323" s="1"/>
  <c r="BO21" i="323"/>
  <c r="BW21" i="323" s="1"/>
  <c r="BP21" i="323"/>
  <c r="BX21" i="323" s="1"/>
  <c r="BQ21" i="323"/>
  <c r="BY21" i="323" s="1"/>
  <c r="BD21" i="323"/>
  <c r="BE21" i="323" s="1"/>
  <c r="BR21" i="323"/>
  <c r="BZ21" i="323" s="1"/>
  <c r="AU21" i="323"/>
  <c r="AV21" i="323" s="1"/>
  <c r="AT21" i="323"/>
  <c r="AS21" i="323"/>
  <c r="AQ21" i="323"/>
  <c r="BA21" i="323"/>
  <c r="BB21" i="323" s="1"/>
  <c r="BC21" i="323"/>
  <c r="BF21" i="323"/>
  <c r="AW21" i="323"/>
  <c r="AX21" i="323"/>
  <c r="AY21" i="323" s="1"/>
  <c r="AU20" i="323"/>
  <c r="AT20" i="323"/>
  <c r="AS20" i="323"/>
  <c r="AQ20" i="323"/>
  <c r="BR20" i="323"/>
  <c r="BZ20" i="323" s="1"/>
  <c r="BQ20" i="323"/>
  <c r="BY20" i="323" s="1"/>
  <c r="BP20" i="323"/>
  <c r="BX20" i="323" s="1"/>
  <c r="BO20" i="323"/>
  <c r="BW20" i="323" s="1"/>
  <c r="BN20" i="323"/>
  <c r="BV20" i="323" s="1"/>
  <c r="BM20" i="323"/>
  <c r="BD20" i="323"/>
  <c r="BE20" i="323" s="1"/>
  <c r="BA20" i="323"/>
  <c r="BB20" i="323" s="1"/>
  <c r="AV20" i="323"/>
  <c r="AR20" i="323"/>
  <c r="BC20" i="323"/>
  <c r="AW20" i="323"/>
  <c r="BF20" i="323"/>
  <c r="AX20" i="323"/>
  <c r="AY20" i="323" s="1"/>
  <c r="AQ19" i="323"/>
  <c r="AU19" i="323"/>
  <c r="AR19" i="323"/>
  <c r="AV19" i="323"/>
  <c r="AT19" i="323"/>
  <c r="AS19" i="323"/>
  <c r="BA19" i="323"/>
  <c r="BB19" i="323" s="1"/>
  <c r="BD19" i="323"/>
  <c r="BM19" i="323"/>
  <c r="BN19" i="323"/>
  <c r="BV19" i="323" s="1"/>
  <c r="BO19" i="323"/>
  <c r="BW19" i="323" s="1"/>
  <c r="BP19" i="323"/>
  <c r="BX19" i="323" s="1"/>
  <c r="BQ19" i="323"/>
  <c r="BY19" i="323" s="1"/>
  <c r="BR19" i="323"/>
  <c r="BZ19" i="323" s="1"/>
  <c r="BE19" i="323"/>
  <c r="AW19" i="323"/>
  <c r="BC19" i="323"/>
  <c r="BF19" i="323"/>
  <c r="AX19" i="323"/>
  <c r="AY19" i="323" s="1"/>
  <c r="BN18" i="323"/>
  <c r="BV18" i="323" s="1"/>
  <c r="BM18" i="323"/>
  <c r="BD18" i="323"/>
  <c r="BE18" i="323" s="1"/>
  <c r="BA18" i="323"/>
  <c r="BB18" i="323" s="1"/>
  <c r="AU18" i="323"/>
  <c r="AV18" i="323" s="1"/>
  <c r="AT18" i="323"/>
  <c r="AS18" i="323"/>
  <c r="AR18" i="323"/>
  <c r="AQ18" i="323"/>
  <c r="BR18" i="323"/>
  <c r="BZ18" i="323" s="1"/>
  <c r="BQ18" i="323"/>
  <c r="BY18" i="323" s="1"/>
  <c r="BP18" i="323"/>
  <c r="BX18" i="323" s="1"/>
  <c r="BO18" i="323"/>
  <c r="BW18" i="323" s="1"/>
  <c r="BF18" i="323"/>
  <c r="BC18" i="323"/>
  <c r="AW18" i="323"/>
  <c r="AX18" i="323"/>
  <c r="AY18" i="323"/>
  <c r="BD17" i="323"/>
  <c r="BA17" i="323"/>
  <c r="BB17" i="323" s="1"/>
  <c r="AS17" i="323"/>
  <c r="BE17" i="323"/>
  <c r="BR17" i="323"/>
  <c r="BZ17" i="323" s="1"/>
  <c r="AQ17" i="323"/>
  <c r="BQ17" i="323"/>
  <c r="BY17" i="323" s="1"/>
  <c r="BP17" i="323"/>
  <c r="BX17" i="323" s="1"/>
  <c r="BO17" i="323"/>
  <c r="BW17" i="323" s="1"/>
  <c r="BN17" i="323"/>
  <c r="BV17" i="323" s="1"/>
  <c r="BM17" i="323"/>
  <c r="AR17" i="323"/>
  <c r="AT17" i="323"/>
  <c r="AU17" i="323"/>
  <c r="AV17" i="323" s="1"/>
  <c r="BF17" i="323"/>
  <c r="AW17" i="323"/>
  <c r="BC17" i="323"/>
  <c r="AX17" i="323"/>
  <c r="AY17" i="323"/>
  <c r="AR16" i="323"/>
  <c r="AQ16" i="323"/>
  <c r="BD16" i="323"/>
  <c r="BQ16" i="323"/>
  <c r="BY16" i="323" s="1"/>
  <c r="BA16" i="323"/>
  <c r="BB16" i="323" s="1"/>
  <c r="BM16" i="323"/>
  <c r="BN16" i="323"/>
  <c r="BV16" i="323" s="1"/>
  <c r="BE16" i="323"/>
  <c r="BO16" i="323"/>
  <c r="BW16" i="323" s="1"/>
  <c r="BP16" i="323"/>
  <c r="BX16" i="323" s="1"/>
  <c r="BR16" i="323"/>
  <c r="BZ16" i="323" s="1"/>
  <c r="AS16" i="323"/>
  <c r="AT16" i="323"/>
  <c r="AU16" i="323"/>
  <c r="AV16" i="323" s="1"/>
  <c r="AW16" i="323"/>
  <c r="BC16" i="323"/>
  <c r="BF16" i="323"/>
  <c r="AX16" i="323"/>
  <c r="AY16" i="323"/>
  <c r="AS15" i="323"/>
  <c r="AT15" i="323"/>
  <c r="AU15" i="323"/>
  <c r="BA15" i="323"/>
  <c r="BB15" i="323" s="1"/>
  <c r="BD15" i="323"/>
  <c r="BE15" i="323"/>
  <c r="BM15" i="323"/>
  <c r="BO15" i="323"/>
  <c r="BW15" i="323" s="1"/>
  <c r="BP15" i="323"/>
  <c r="BX15" i="323" s="1"/>
  <c r="BQ15" i="323"/>
  <c r="BY15" i="323" s="1"/>
  <c r="BR15" i="323"/>
  <c r="BZ15" i="323" s="1"/>
  <c r="AV15" i="323"/>
  <c r="AQ15" i="323"/>
  <c r="AR15" i="323"/>
  <c r="BN15" i="323"/>
  <c r="BV15" i="323" s="1"/>
  <c r="AW15" i="323"/>
  <c r="BC15" i="323"/>
  <c r="BF15" i="323"/>
  <c r="AX15" i="323"/>
  <c r="AY15" i="323" s="1"/>
  <c r="AR14" i="323"/>
  <c r="AS14" i="323"/>
  <c r="AT14" i="323"/>
  <c r="BD14" i="323"/>
  <c r="BE14" i="323"/>
  <c r="AU14" i="323"/>
  <c r="BN14" i="323"/>
  <c r="BV14" i="323" s="1"/>
  <c r="BA14" i="323"/>
  <c r="BB14" i="323" s="1"/>
  <c r="BO14" i="323"/>
  <c r="BW14" i="323" s="1"/>
  <c r="BP14" i="323"/>
  <c r="BX14" i="323" s="1"/>
  <c r="BM14" i="323"/>
  <c r="BQ14" i="323"/>
  <c r="BY14" i="323" s="1"/>
  <c r="BR14" i="323"/>
  <c r="BZ14" i="323" s="1"/>
  <c r="AV14" i="323"/>
  <c r="AQ14" i="323"/>
  <c r="AW14" i="323"/>
  <c r="BC14" i="323"/>
  <c r="BF14" i="323"/>
  <c r="AX14" i="323"/>
  <c r="AY14" i="323" s="1"/>
  <c r="BR13" i="323"/>
  <c r="BZ13" i="323" s="1"/>
  <c r="BQ13" i="323"/>
  <c r="BY13" i="323" s="1"/>
  <c r="BP13" i="323"/>
  <c r="BX13" i="323" s="1"/>
  <c r="BO13" i="323"/>
  <c r="BW13" i="323" s="1"/>
  <c r="BN13" i="323"/>
  <c r="BV13" i="323" s="1"/>
  <c r="BM13" i="323"/>
  <c r="AT13" i="323"/>
  <c r="BD13" i="323"/>
  <c r="BE13" i="323" s="1"/>
  <c r="AS13" i="323"/>
  <c r="BA13" i="323"/>
  <c r="BB13" i="323" s="1"/>
  <c r="AR13" i="323"/>
  <c r="AQ13" i="323"/>
  <c r="AU13" i="323"/>
  <c r="AV13" i="323" s="1"/>
  <c r="BF13" i="323"/>
  <c r="BC13" i="323"/>
  <c r="AW13" i="323"/>
  <c r="AX13" i="323"/>
  <c r="AY13" i="323" s="1"/>
  <c r="BR12" i="323"/>
  <c r="BZ12" i="323" s="1"/>
  <c r="BQ12" i="323"/>
  <c r="BY12" i="323" s="1"/>
  <c r="BP12" i="323"/>
  <c r="BX12" i="323" s="1"/>
  <c r="BO12" i="323"/>
  <c r="BW12" i="323" s="1"/>
  <c r="BN12" i="323"/>
  <c r="BV12" i="323" s="1"/>
  <c r="BM12" i="323"/>
  <c r="AU12" i="323"/>
  <c r="BD12" i="323"/>
  <c r="BE12" i="323" s="1"/>
  <c r="AT12" i="323"/>
  <c r="BA12" i="323"/>
  <c r="BB12" i="323" s="1"/>
  <c r="AS12" i="323"/>
  <c r="AQ12" i="323"/>
  <c r="AR12" i="323"/>
  <c r="AV12" i="323"/>
  <c r="BF12" i="323"/>
  <c r="BC12" i="323"/>
  <c r="AW12" i="323"/>
  <c r="AX12" i="323"/>
  <c r="AY12" i="323" s="1"/>
  <c r="BQ11" i="323"/>
  <c r="BY11" i="323" s="1"/>
  <c r="BR11" i="323"/>
  <c r="BZ11" i="323" s="1"/>
  <c r="AT11" i="323"/>
  <c r="BP11" i="323"/>
  <c r="BX11" i="323" s="1"/>
  <c r="BO11" i="323"/>
  <c r="BW11" i="323" s="1"/>
  <c r="BN11" i="323"/>
  <c r="BV11" i="323" s="1"/>
  <c r="BM11" i="323"/>
  <c r="BD11" i="323"/>
  <c r="BE11" i="323" s="1"/>
  <c r="AS11" i="323"/>
  <c r="BA11" i="323"/>
  <c r="BB11" i="323" s="1"/>
  <c r="AU11" i="323"/>
  <c r="AV11" i="323" s="1"/>
  <c r="AR11" i="323"/>
  <c r="AQ11" i="323"/>
  <c r="BC11" i="323"/>
  <c r="AW11" i="323"/>
  <c r="BF11" i="323"/>
  <c r="AX11" i="323"/>
  <c r="AY11" i="323" s="1"/>
  <c r="AQ10" i="323"/>
  <c r="BA10" i="323"/>
  <c r="BB10" i="323" s="1"/>
  <c r="AU10" i="323"/>
  <c r="AV10" i="323" s="1"/>
  <c r="BD10" i="323"/>
  <c r="BE10" i="323" s="1"/>
  <c r="AT10" i="323"/>
  <c r="BM10" i="323"/>
  <c r="AS10" i="323"/>
  <c r="AR10" i="323"/>
  <c r="BR10" i="323"/>
  <c r="BZ10" i="323" s="1"/>
  <c r="BQ10" i="323"/>
  <c r="BY10" i="323" s="1"/>
  <c r="BP10" i="323"/>
  <c r="BX10" i="323" s="1"/>
  <c r="BO10" i="323"/>
  <c r="BW10" i="323" s="1"/>
  <c r="BN10" i="323"/>
  <c r="BV10" i="323" s="1"/>
  <c r="AW10" i="323"/>
  <c r="BC10" i="323"/>
  <c r="BF10" i="323"/>
  <c r="AX10" i="323"/>
  <c r="AY10" i="323" s="1"/>
  <c r="AR9" i="323"/>
  <c r="BO9" i="323"/>
  <c r="BW9" i="323" s="1"/>
  <c r="BQ9" i="323"/>
  <c r="BY9" i="323" s="1"/>
  <c r="BP9" i="323"/>
  <c r="BX9" i="323" s="1"/>
  <c r="BR9" i="323"/>
  <c r="BZ9" i="323" s="1"/>
  <c r="AQ9" i="323"/>
  <c r="AS9" i="323"/>
  <c r="AT9" i="323"/>
  <c r="AU9" i="323"/>
  <c r="AV9" i="323" s="1"/>
  <c r="BA9" i="323"/>
  <c r="BB9" i="323" s="1"/>
  <c r="BD9" i="323"/>
  <c r="BE9" i="323" s="1"/>
  <c r="BM9" i="323"/>
  <c r="BN9" i="323"/>
  <c r="BV9" i="323" s="1"/>
  <c r="AW9" i="323"/>
  <c r="BF9" i="323"/>
  <c r="BC9" i="323"/>
  <c r="AX9" i="323"/>
  <c r="AY9" i="323" s="1"/>
  <c r="BD8" i="323"/>
  <c r="BA8" i="323"/>
  <c r="BB8" i="323" s="1"/>
  <c r="AU8" i="323"/>
  <c r="AV8" i="323" s="1"/>
  <c r="AT8" i="323"/>
  <c r="BE8" i="323"/>
  <c r="AR8" i="323"/>
  <c r="AQ8" i="323"/>
  <c r="BM8" i="323"/>
  <c r="BN8" i="323"/>
  <c r="BV8" i="323" s="1"/>
  <c r="BO8" i="323"/>
  <c r="BW8" i="323" s="1"/>
  <c r="BP8" i="323"/>
  <c r="BX8" i="323" s="1"/>
  <c r="BQ8" i="323"/>
  <c r="BY8" i="323" s="1"/>
  <c r="AS8" i="323"/>
  <c r="BR8" i="323"/>
  <c r="BZ8" i="323" s="1"/>
  <c r="BC8" i="323"/>
  <c r="AW8" i="323"/>
  <c r="BF8" i="323"/>
  <c r="AX8" i="323"/>
  <c r="AY8" i="323" s="1"/>
  <c r="AU7" i="323"/>
  <c r="AR7" i="323"/>
  <c r="AQ7" i="323"/>
  <c r="BO7" i="323"/>
  <c r="BW7" i="323" s="1"/>
  <c r="AT7" i="323"/>
  <c r="BR7" i="323"/>
  <c r="BZ7" i="323" s="1"/>
  <c r="BQ7" i="323"/>
  <c r="BY7" i="323" s="1"/>
  <c r="BP7" i="323"/>
  <c r="BX7" i="323" s="1"/>
  <c r="BN7" i="323"/>
  <c r="BV7" i="323" s="1"/>
  <c r="BM7" i="323"/>
  <c r="BD7" i="323"/>
  <c r="BE7" i="323" s="1"/>
  <c r="BA7" i="323"/>
  <c r="BB7" i="323" s="1"/>
  <c r="AV7" i="323"/>
  <c r="AS7" i="323"/>
  <c r="BF7" i="323"/>
  <c r="AW7" i="323"/>
  <c r="BC7" i="323"/>
  <c r="AX7" i="323"/>
  <c r="AY7" i="323" s="1"/>
  <c r="BD6" i="323"/>
  <c r="BQ6" i="323"/>
  <c r="BY6" i="323" s="1"/>
  <c r="BO6" i="323"/>
  <c r="BW6" i="323" s="1"/>
  <c r="BP6" i="323"/>
  <c r="BX6" i="323" s="1"/>
  <c r="BN6" i="323"/>
  <c r="BV6" i="323" s="1"/>
  <c r="AT6" i="323"/>
  <c r="AR6" i="323"/>
  <c r="BM6" i="323"/>
  <c r="BR6" i="323"/>
  <c r="BZ6" i="323" s="1"/>
  <c r="AS6" i="323"/>
  <c r="BE6" i="323"/>
  <c r="AU6" i="323"/>
  <c r="AV6" i="323" s="1"/>
  <c r="AQ6" i="323"/>
  <c r="BA6" i="323"/>
  <c r="BB6" i="323" s="1"/>
  <c r="AW6" i="323"/>
  <c r="BF6" i="323"/>
  <c r="BC6" i="323"/>
  <c r="AX6" i="323"/>
  <c r="AY6" i="323" s="1"/>
  <c r="D28" i="319"/>
  <c r="D32" i="320"/>
  <c r="D28" i="320"/>
  <c r="D23" i="316"/>
  <c r="D38" i="320"/>
  <c r="D16" i="320"/>
  <c r="D25" i="317"/>
  <c r="D35" i="316"/>
  <c r="D37" i="317"/>
  <c r="D27" i="317"/>
  <c r="D31" i="317"/>
  <c r="D35" i="318"/>
  <c r="D18" i="320"/>
  <c r="D39" i="316"/>
  <c r="D16" i="317"/>
  <c r="D23" i="318"/>
  <c r="D30" i="319"/>
  <c r="D36" i="319"/>
  <c r="D30" i="320"/>
  <c r="D26" i="320"/>
  <c r="D37" i="318"/>
  <c r="D36" i="316"/>
  <c r="D29" i="317"/>
  <c r="D32" i="318"/>
  <c r="D23" i="317"/>
  <c r="D28" i="317"/>
  <c r="D24" i="319"/>
  <c r="D33" i="319"/>
  <c r="D19" i="320"/>
  <c r="D23" i="320"/>
  <c r="D27" i="320"/>
  <c r="D39" i="320"/>
  <c r="D38" i="319"/>
  <c r="D37" i="316"/>
  <c r="D21" i="320"/>
  <c r="D20" i="316"/>
  <c r="D29" i="319"/>
  <c r="D35" i="320"/>
  <c r="D28" i="318"/>
  <c r="D20" i="319"/>
  <c r="D24" i="320"/>
  <c r="D22" i="316"/>
  <c r="D27" i="316"/>
  <c r="D34" i="316"/>
  <c r="D26" i="319"/>
  <c r="D35" i="319"/>
  <c r="D25" i="320"/>
  <c r="D25" i="316"/>
  <c r="D38" i="317"/>
  <c r="D25" i="319"/>
  <c r="D36" i="317"/>
  <c r="D36" i="318"/>
  <c r="D22" i="319"/>
  <c r="D31" i="319"/>
  <c r="D22" i="320"/>
  <c r="D29" i="320"/>
  <c r="D33" i="320"/>
  <c r="D37" i="320"/>
  <c r="T39" i="319"/>
  <c r="D39" i="319"/>
  <c r="T23" i="319"/>
  <c r="D23" i="319"/>
  <c r="T19" i="319"/>
  <c r="D19" i="319"/>
  <c r="T36" i="320"/>
  <c r="D36" i="320"/>
  <c r="T20" i="320"/>
  <c r="D20" i="320"/>
  <c r="T17" i="320"/>
  <c r="D17" i="320"/>
  <c r="T34" i="319"/>
  <c r="D34" i="319"/>
  <c r="T21" i="319"/>
  <c r="D21" i="319"/>
  <c r="T17" i="319"/>
  <c r="D17" i="319"/>
  <c r="T33" i="318"/>
  <c r="D33" i="318"/>
  <c r="T24" i="317"/>
  <c r="D24" i="317"/>
  <c r="T21" i="317"/>
  <c r="D21" i="317"/>
  <c r="T34" i="320"/>
  <c r="D34" i="320"/>
  <c r="T15" i="319"/>
  <c r="D15" i="319"/>
  <c r="T31" i="318"/>
  <c r="D31" i="318"/>
  <c r="T24" i="318"/>
  <c r="D24" i="318"/>
  <c r="T29" i="316"/>
  <c r="D29" i="316"/>
  <c r="T21" i="318"/>
  <c r="D21" i="318"/>
  <c r="T19" i="318"/>
  <c r="D19" i="318"/>
  <c r="T18" i="318"/>
  <c r="D18" i="318"/>
  <c r="T35" i="317"/>
  <c r="D35" i="317"/>
  <c r="T33" i="317"/>
  <c r="D33" i="317"/>
  <c r="T17" i="317"/>
  <c r="D17" i="317"/>
  <c r="U40" i="320"/>
  <c r="V40" i="320" s="1"/>
  <c r="R40" i="320"/>
  <c r="C40" i="320"/>
  <c r="S39" i="320"/>
  <c r="U39" i="320" s="1"/>
  <c r="V39" i="320" s="1"/>
  <c r="AJ39" i="320"/>
  <c r="AH39" i="320"/>
  <c r="AI39" i="320"/>
  <c r="AG39" i="320"/>
  <c r="AI38" i="320"/>
  <c r="AJ38" i="320"/>
  <c r="AH38" i="320"/>
  <c r="S38" i="320"/>
  <c r="U38" i="320" s="1"/>
  <c r="V38" i="320" s="1"/>
  <c r="AG38" i="320"/>
  <c r="AH37" i="320"/>
  <c r="AG37" i="320"/>
  <c r="AJ37" i="320"/>
  <c r="AI37" i="320"/>
  <c r="S37" i="320"/>
  <c r="U37" i="320" s="1"/>
  <c r="V37" i="320" s="1"/>
  <c r="AH36" i="320"/>
  <c r="AJ36" i="320"/>
  <c r="AI36" i="320"/>
  <c r="AG36" i="320"/>
  <c r="S36" i="320"/>
  <c r="U36" i="320" s="1"/>
  <c r="V36" i="320" s="1"/>
  <c r="S35" i="320"/>
  <c r="U35" i="320" s="1"/>
  <c r="V35" i="320" s="1"/>
  <c r="AJ35" i="320"/>
  <c r="AH35" i="320"/>
  <c r="AI35" i="320"/>
  <c r="AG35" i="320"/>
  <c r="AG34" i="320"/>
  <c r="S34" i="320"/>
  <c r="U34" i="320" s="1"/>
  <c r="V34" i="320" s="1"/>
  <c r="AH34" i="320"/>
  <c r="AJ34" i="320"/>
  <c r="AI34" i="320"/>
  <c r="AI33" i="320"/>
  <c r="S33" i="320"/>
  <c r="U33" i="320" s="1"/>
  <c r="V33" i="320" s="1"/>
  <c r="AH33" i="320"/>
  <c r="AJ33" i="320"/>
  <c r="AG33" i="320"/>
  <c r="AJ32" i="320"/>
  <c r="AH32" i="320"/>
  <c r="AI32" i="320"/>
  <c r="AG32" i="320"/>
  <c r="S32" i="320"/>
  <c r="U32" i="320" s="1"/>
  <c r="V32" i="320" s="1"/>
  <c r="S31" i="320"/>
  <c r="U31" i="320" s="1"/>
  <c r="V31" i="320" s="1"/>
  <c r="AG31" i="320"/>
  <c r="AH31" i="320"/>
  <c r="AI31" i="320"/>
  <c r="AJ31" i="320"/>
  <c r="D31" i="320"/>
  <c r="T31" i="320"/>
  <c r="AG30" i="320"/>
  <c r="AI30" i="320"/>
  <c r="AJ30" i="320"/>
  <c r="AH30" i="320"/>
  <c r="S30" i="320"/>
  <c r="U30" i="320" s="1"/>
  <c r="V30" i="320" s="1"/>
  <c r="AI29" i="320"/>
  <c r="AJ29" i="320"/>
  <c r="AG29" i="320"/>
  <c r="S29" i="320"/>
  <c r="U29" i="320" s="1"/>
  <c r="V29" i="320" s="1"/>
  <c r="AH29" i="320"/>
  <c r="S28" i="320"/>
  <c r="U28" i="320" s="1"/>
  <c r="V28" i="320" s="1"/>
  <c r="AJ28" i="320"/>
  <c r="AH28" i="320"/>
  <c r="AI28" i="320"/>
  <c r="AG28" i="320"/>
  <c r="AI27" i="320"/>
  <c r="AG27" i="320"/>
  <c r="AJ27" i="320"/>
  <c r="AH27" i="320"/>
  <c r="S27" i="320"/>
  <c r="U27" i="320" s="1"/>
  <c r="V27" i="320" s="1"/>
  <c r="AI26" i="320"/>
  <c r="AH26" i="320"/>
  <c r="AJ26" i="320"/>
  <c r="AG26" i="320"/>
  <c r="S26" i="320"/>
  <c r="U26" i="320" s="1"/>
  <c r="V26" i="320" s="1"/>
  <c r="AJ25" i="320"/>
  <c r="AH25" i="320"/>
  <c r="AI25" i="320"/>
  <c r="S25" i="320"/>
  <c r="U25" i="320" s="1"/>
  <c r="V25" i="320" s="1"/>
  <c r="S24" i="320"/>
  <c r="U24" i="320" s="1"/>
  <c r="V24" i="320" s="1"/>
  <c r="AJ24" i="320"/>
  <c r="AH24" i="320"/>
  <c r="AI24" i="320"/>
  <c r="AG24" i="320"/>
  <c r="S23" i="320"/>
  <c r="U23" i="320" s="1"/>
  <c r="V23" i="320" s="1"/>
  <c r="AI23" i="320"/>
  <c r="AG23" i="320"/>
  <c r="AJ23" i="320"/>
  <c r="AH23" i="320"/>
  <c r="S22" i="320"/>
  <c r="U22" i="320" s="1"/>
  <c r="V22" i="320" s="1"/>
  <c r="AI22" i="320"/>
  <c r="AG22" i="320"/>
  <c r="AH22" i="320"/>
  <c r="AJ22" i="320"/>
  <c r="AJ21" i="320"/>
  <c r="AH21" i="320"/>
  <c r="S21" i="320"/>
  <c r="U21" i="320" s="1"/>
  <c r="V21" i="320" s="1"/>
  <c r="AG21" i="320"/>
  <c r="AI21" i="320"/>
  <c r="AJ20" i="320"/>
  <c r="AG20" i="320"/>
  <c r="AH20" i="320"/>
  <c r="AI20" i="320"/>
  <c r="S20" i="320"/>
  <c r="U20" i="320" s="1"/>
  <c r="V20" i="320" s="1"/>
  <c r="AJ19" i="320"/>
  <c r="AH19" i="320"/>
  <c r="S19" i="320"/>
  <c r="U19" i="320" s="1"/>
  <c r="V19" i="320" s="1"/>
  <c r="AI19" i="320"/>
  <c r="AG19" i="320"/>
  <c r="AJ18" i="320"/>
  <c r="AI18" i="320"/>
  <c r="S18" i="320"/>
  <c r="AG18" i="320"/>
  <c r="AH18" i="320"/>
  <c r="AI17" i="320"/>
  <c r="AG17" i="320"/>
  <c r="AJ17" i="320"/>
  <c r="AH17" i="320"/>
  <c r="S17" i="320"/>
  <c r="S16" i="320"/>
  <c r="AI16" i="320"/>
  <c r="AJ16" i="320"/>
  <c r="AH16" i="320"/>
  <c r="AG16" i="320"/>
  <c r="T39" i="318"/>
  <c r="D39" i="318"/>
  <c r="T32" i="316"/>
  <c r="D32" i="316"/>
  <c r="U40" i="319"/>
  <c r="V40" i="319" s="1"/>
  <c r="R40" i="319"/>
  <c r="AI39" i="319"/>
  <c r="S39" i="319"/>
  <c r="U39" i="319" s="1"/>
  <c r="V39" i="319" s="1"/>
  <c r="AJ39" i="319"/>
  <c r="AG39" i="319"/>
  <c r="AH39" i="319"/>
  <c r="AI38" i="319"/>
  <c r="S38" i="319"/>
  <c r="U38" i="319" s="1"/>
  <c r="V38" i="319" s="1"/>
  <c r="AJ38" i="319"/>
  <c r="AG38" i="319"/>
  <c r="AH38" i="319"/>
  <c r="AH37" i="319"/>
  <c r="AG37" i="319"/>
  <c r="AI37" i="319"/>
  <c r="S37" i="319"/>
  <c r="U37" i="319" s="1"/>
  <c r="V37" i="319" s="1"/>
  <c r="AJ37" i="319"/>
  <c r="D37" i="319"/>
  <c r="T37" i="319"/>
  <c r="AJ36" i="319"/>
  <c r="AG36" i="319"/>
  <c r="AH36" i="319"/>
  <c r="AI36" i="319"/>
  <c r="S36" i="319"/>
  <c r="U36" i="319" s="1"/>
  <c r="V36" i="319" s="1"/>
  <c r="AI35" i="319"/>
  <c r="S35" i="319"/>
  <c r="U35" i="319" s="1"/>
  <c r="V35" i="319" s="1"/>
  <c r="AH35" i="319"/>
  <c r="AJ35" i="319"/>
  <c r="AG35" i="319"/>
  <c r="AI34" i="319"/>
  <c r="S34" i="319"/>
  <c r="U34" i="319" s="1"/>
  <c r="V34" i="319" s="1"/>
  <c r="AH34" i="319"/>
  <c r="AJ34" i="319"/>
  <c r="AG34" i="319"/>
  <c r="S33" i="319"/>
  <c r="U33" i="319" s="1"/>
  <c r="V33" i="319" s="1"/>
  <c r="AG33" i="319"/>
  <c r="AI33" i="319"/>
  <c r="AH33" i="319"/>
  <c r="AJ33" i="319"/>
  <c r="AH32" i="319"/>
  <c r="AI32" i="319"/>
  <c r="AJ32" i="319"/>
  <c r="AG32" i="319"/>
  <c r="S32" i="319"/>
  <c r="U32" i="319" s="1"/>
  <c r="V32" i="319" s="1"/>
  <c r="T32" i="319"/>
  <c r="D32" i="319"/>
  <c r="AI31" i="319"/>
  <c r="AH31" i="319"/>
  <c r="AJ31" i="319"/>
  <c r="AG31" i="319"/>
  <c r="S31" i="319"/>
  <c r="U31" i="319" s="1"/>
  <c r="V31" i="319" s="1"/>
  <c r="AG30" i="319"/>
  <c r="AJ30" i="319"/>
  <c r="AH30" i="319"/>
  <c r="S30" i="319"/>
  <c r="U30" i="319" s="1"/>
  <c r="V30" i="319" s="1"/>
  <c r="AI30" i="319"/>
  <c r="AH29" i="319"/>
  <c r="AJ29" i="319"/>
  <c r="AG29" i="319"/>
  <c r="AI29" i="319"/>
  <c r="S29" i="319"/>
  <c r="U29" i="319" s="1"/>
  <c r="V29" i="319" s="1"/>
  <c r="S28" i="319"/>
  <c r="U28" i="319" s="1"/>
  <c r="V28" i="319" s="1"/>
  <c r="AI28" i="319"/>
  <c r="AJ28" i="319"/>
  <c r="AH28" i="319"/>
  <c r="AG28" i="319"/>
  <c r="AH27" i="319"/>
  <c r="AJ27" i="319"/>
  <c r="S27" i="319"/>
  <c r="U27" i="319" s="1"/>
  <c r="V27" i="319" s="1"/>
  <c r="AI27" i="319"/>
  <c r="AG27" i="319"/>
  <c r="T27" i="319"/>
  <c r="D27" i="319"/>
  <c r="AJ26" i="319"/>
  <c r="AH26" i="319"/>
  <c r="AG26" i="319"/>
  <c r="S26" i="319"/>
  <c r="U26" i="319" s="1"/>
  <c r="V26" i="319" s="1"/>
  <c r="AI26" i="319"/>
  <c r="AG25" i="319"/>
  <c r="AJ25" i="319"/>
  <c r="AI25" i="319"/>
  <c r="AH25" i="319"/>
  <c r="S25" i="319"/>
  <c r="U25" i="319" s="1"/>
  <c r="V25" i="319" s="1"/>
  <c r="AH24" i="319"/>
  <c r="S24" i="319"/>
  <c r="U24" i="319" s="1"/>
  <c r="V24" i="319" s="1"/>
  <c r="AJ24" i="319"/>
  <c r="AI24" i="319"/>
  <c r="AG24" i="319"/>
  <c r="S23" i="319"/>
  <c r="U23" i="319" s="1"/>
  <c r="V23" i="319" s="1"/>
  <c r="AG23" i="319"/>
  <c r="AJ23" i="319"/>
  <c r="AI23" i="319"/>
  <c r="AH23" i="319"/>
  <c r="AH22" i="319"/>
  <c r="AG22" i="319"/>
  <c r="AJ22" i="319"/>
  <c r="S22" i="319"/>
  <c r="U22" i="319" s="1"/>
  <c r="V22" i="319" s="1"/>
  <c r="AI22" i="319"/>
  <c r="AI21" i="319"/>
  <c r="AG21" i="319"/>
  <c r="AH21" i="319"/>
  <c r="AJ21" i="319"/>
  <c r="S21" i="319"/>
  <c r="U21" i="319" s="1"/>
  <c r="V21" i="319" s="1"/>
  <c r="AH20" i="319"/>
  <c r="AI20" i="319"/>
  <c r="AJ20" i="319"/>
  <c r="S20" i="319"/>
  <c r="U20" i="319" s="1"/>
  <c r="V20" i="319" s="1"/>
  <c r="AG20" i="319"/>
  <c r="AH19" i="319"/>
  <c r="AG19" i="319"/>
  <c r="AI19" i="319"/>
  <c r="S19" i="319"/>
  <c r="U19" i="319" s="1"/>
  <c r="V19" i="319" s="1"/>
  <c r="AJ19" i="319"/>
  <c r="AH18" i="319"/>
  <c r="S18" i="319"/>
  <c r="AJ18" i="319"/>
  <c r="AG18" i="319"/>
  <c r="AI18" i="319"/>
  <c r="D18" i="319"/>
  <c r="T18" i="319"/>
  <c r="AG17" i="319"/>
  <c r="AH17" i="319"/>
  <c r="AJ17" i="319"/>
  <c r="S17" i="319"/>
  <c r="AI17" i="319"/>
  <c r="AI16" i="319"/>
  <c r="AJ16" i="319"/>
  <c r="AH16" i="319"/>
  <c r="AG16" i="319"/>
  <c r="S16" i="319"/>
  <c r="T16" i="319"/>
  <c r="D16" i="319"/>
  <c r="AG15" i="319"/>
  <c r="AJ15" i="319"/>
  <c r="AH15" i="319"/>
  <c r="S15" i="319"/>
  <c r="AI15" i="319"/>
  <c r="T34" i="318"/>
  <c r="D34" i="318"/>
  <c r="T27" i="318"/>
  <c r="D27" i="318"/>
  <c r="T22" i="318"/>
  <c r="D22" i="318"/>
  <c r="T20" i="318"/>
  <c r="D20" i="318"/>
  <c r="T32" i="317"/>
  <c r="D32" i="317"/>
  <c r="T30" i="317"/>
  <c r="D30" i="317"/>
  <c r="T22" i="317"/>
  <c r="D22" i="317"/>
  <c r="T31" i="316"/>
  <c r="D31" i="316"/>
  <c r="R40" i="318"/>
  <c r="U40" i="318"/>
  <c r="V40" i="318" s="1"/>
  <c r="AI39" i="318"/>
  <c r="AJ39" i="318"/>
  <c r="AH39" i="318"/>
  <c r="AG39" i="318"/>
  <c r="S39" i="318"/>
  <c r="U39" i="318" s="1"/>
  <c r="V39" i="318" s="1"/>
  <c r="AI38" i="318"/>
  <c r="S38" i="318"/>
  <c r="U38" i="318" s="1"/>
  <c r="V38" i="318" s="1"/>
  <c r="AJ38" i="318"/>
  <c r="AG38" i="318"/>
  <c r="AH38" i="318"/>
  <c r="D38" i="318"/>
  <c r="T38" i="318"/>
  <c r="AI37" i="318"/>
  <c r="AG37" i="318"/>
  <c r="AJ37" i="318"/>
  <c r="AH37" i="318"/>
  <c r="S37" i="318"/>
  <c r="U37" i="318" s="1"/>
  <c r="V37" i="318" s="1"/>
  <c r="AG36" i="318"/>
  <c r="S36" i="318"/>
  <c r="U36" i="318" s="1"/>
  <c r="V36" i="318" s="1"/>
  <c r="AH36" i="318"/>
  <c r="AI36" i="318"/>
  <c r="AJ36" i="318"/>
  <c r="AH35" i="318"/>
  <c r="AG35" i="318"/>
  <c r="AJ35" i="318"/>
  <c r="AI35" i="318"/>
  <c r="S35" i="318"/>
  <c r="U35" i="318" s="1"/>
  <c r="V35" i="318" s="1"/>
  <c r="S34" i="318"/>
  <c r="U34" i="318" s="1"/>
  <c r="V34" i="318" s="1"/>
  <c r="AH34" i="318"/>
  <c r="AI34" i="318"/>
  <c r="AG34" i="318"/>
  <c r="AJ34" i="318"/>
  <c r="AG33" i="318"/>
  <c r="S33" i="318"/>
  <c r="U33" i="318" s="1"/>
  <c r="V33" i="318" s="1"/>
  <c r="AI33" i="318"/>
  <c r="AJ33" i="318"/>
  <c r="AH33" i="318"/>
  <c r="AH32" i="318"/>
  <c r="AJ32" i="318"/>
  <c r="AG32" i="318"/>
  <c r="S32" i="318"/>
  <c r="U32" i="318" s="1"/>
  <c r="V32" i="318" s="1"/>
  <c r="AI32" i="318"/>
  <c r="AH31" i="318"/>
  <c r="S31" i="318"/>
  <c r="U31" i="318" s="1"/>
  <c r="V31" i="318" s="1"/>
  <c r="AI31" i="318"/>
  <c r="AJ31" i="318"/>
  <c r="AG31" i="318"/>
  <c r="AH30" i="318"/>
  <c r="AG30" i="318"/>
  <c r="S30" i="318"/>
  <c r="U30" i="318" s="1"/>
  <c r="V30" i="318" s="1"/>
  <c r="AJ30" i="318"/>
  <c r="AI30" i="318"/>
  <c r="T30" i="318"/>
  <c r="D30" i="318"/>
  <c r="AH29" i="318"/>
  <c r="S29" i="318"/>
  <c r="U29" i="318" s="1"/>
  <c r="V29" i="318" s="1"/>
  <c r="AJ29" i="318"/>
  <c r="AI29" i="318"/>
  <c r="AG29" i="318"/>
  <c r="T29" i="318"/>
  <c r="D29" i="318"/>
  <c r="AJ28" i="318"/>
  <c r="AI28" i="318"/>
  <c r="AG28" i="318"/>
  <c r="S28" i="318"/>
  <c r="U28" i="318" s="1"/>
  <c r="V28" i="318" s="1"/>
  <c r="AH28" i="318"/>
  <c r="AH27" i="318"/>
  <c r="AJ27" i="318"/>
  <c r="AI27" i="318"/>
  <c r="S27" i="318"/>
  <c r="U27" i="318" s="1"/>
  <c r="V27" i="318" s="1"/>
  <c r="AG27" i="318"/>
  <c r="AI26" i="318"/>
  <c r="AG26" i="318"/>
  <c r="AJ26" i="318"/>
  <c r="AH26" i="318"/>
  <c r="S26" i="318"/>
  <c r="U26" i="318" s="1"/>
  <c r="V26" i="318" s="1"/>
  <c r="D26" i="318"/>
  <c r="T26" i="318"/>
  <c r="AG25" i="318"/>
  <c r="S25" i="318"/>
  <c r="U25" i="318" s="1"/>
  <c r="V25" i="318" s="1"/>
  <c r="AI25" i="318"/>
  <c r="AJ25" i="318"/>
  <c r="AH25" i="318"/>
  <c r="T25" i="318"/>
  <c r="D25" i="318"/>
  <c r="AH24" i="318"/>
  <c r="S24" i="318"/>
  <c r="U24" i="318" s="1"/>
  <c r="V24" i="318" s="1"/>
  <c r="AG24" i="318"/>
  <c r="AI24" i="318"/>
  <c r="AJ24" i="318"/>
  <c r="AI23" i="318"/>
  <c r="AH23" i="318"/>
  <c r="AG23" i="318"/>
  <c r="AJ23" i="318"/>
  <c r="S23" i="318"/>
  <c r="U23" i="318" s="1"/>
  <c r="V23" i="318" s="1"/>
  <c r="AH22" i="318"/>
  <c r="AG22" i="318"/>
  <c r="AJ22" i="318"/>
  <c r="S22" i="318"/>
  <c r="U22" i="318" s="1"/>
  <c r="V22" i="318" s="1"/>
  <c r="AI22" i="318"/>
  <c r="S21" i="318"/>
  <c r="U21" i="318" s="1"/>
  <c r="V21" i="318" s="1"/>
  <c r="AI21" i="318"/>
  <c r="AG21" i="318"/>
  <c r="AJ21" i="318"/>
  <c r="AH21" i="318"/>
  <c r="AJ20" i="318"/>
  <c r="AG20" i="318"/>
  <c r="AH20" i="318"/>
  <c r="S20" i="318"/>
  <c r="U20" i="318" s="1"/>
  <c r="V20" i="318" s="1"/>
  <c r="AI20" i="318"/>
  <c r="AJ19" i="318"/>
  <c r="AG19" i="318"/>
  <c r="AI19" i="318"/>
  <c r="S19" i="318"/>
  <c r="U19" i="318" s="1"/>
  <c r="V19" i="318" s="1"/>
  <c r="AH19" i="318"/>
  <c r="AI18" i="318"/>
  <c r="AJ18" i="318"/>
  <c r="AG18" i="318"/>
  <c r="S18" i="318"/>
  <c r="AH18" i="318"/>
  <c r="T34" i="317"/>
  <c r="D34" i="317"/>
  <c r="R40" i="317"/>
  <c r="U40" i="317"/>
  <c r="V40" i="317" s="1"/>
  <c r="S39" i="317"/>
  <c r="U39" i="317" s="1"/>
  <c r="V39" i="317" s="1"/>
  <c r="AG39" i="317"/>
  <c r="AI39" i="317"/>
  <c r="AH39" i="317"/>
  <c r="AJ39" i="317"/>
  <c r="T39" i="317"/>
  <c r="D39" i="317"/>
  <c r="AG38" i="317"/>
  <c r="AJ38" i="317"/>
  <c r="AH38" i="317"/>
  <c r="S38" i="317"/>
  <c r="U38" i="317" s="1"/>
  <c r="V38" i="317" s="1"/>
  <c r="AI38" i="317"/>
  <c r="AG37" i="317"/>
  <c r="AI37" i="317"/>
  <c r="S37" i="317"/>
  <c r="U37" i="317" s="1"/>
  <c r="V37" i="317" s="1"/>
  <c r="AH37" i="317"/>
  <c r="AJ37" i="317"/>
  <c r="AI36" i="317"/>
  <c r="AG36" i="317"/>
  <c r="S36" i="317"/>
  <c r="U36" i="317" s="1"/>
  <c r="V36" i="317" s="1"/>
  <c r="AJ36" i="317"/>
  <c r="AH36" i="317"/>
  <c r="S35" i="317"/>
  <c r="U35" i="317" s="1"/>
  <c r="V35" i="317" s="1"/>
  <c r="AI35" i="317"/>
  <c r="AJ35" i="317"/>
  <c r="AH35" i="317"/>
  <c r="AG35" i="317"/>
  <c r="AI34" i="317"/>
  <c r="S34" i="317"/>
  <c r="U34" i="317" s="1"/>
  <c r="V34" i="317" s="1"/>
  <c r="AJ34" i="317"/>
  <c r="AG34" i="317"/>
  <c r="AH34" i="317"/>
  <c r="AJ33" i="317"/>
  <c r="AG33" i="317"/>
  <c r="AI33" i="317"/>
  <c r="AH33" i="317"/>
  <c r="S33" i="317"/>
  <c r="U33" i="317" s="1"/>
  <c r="V33" i="317" s="1"/>
  <c r="AG32" i="317"/>
  <c r="AI32" i="317"/>
  <c r="S32" i="317"/>
  <c r="U32" i="317" s="1"/>
  <c r="V32" i="317" s="1"/>
  <c r="AJ32" i="317"/>
  <c r="AH32" i="317"/>
  <c r="AJ31" i="317"/>
  <c r="AH31" i="317"/>
  <c r="AI31" i="317"/>
  <c r="AG31" i="317"/>
  <c r="S31" i="317"/>
  <c r="U31" i="317" s="1"/>
  <c r="V31" i="317" s="1"/>
  <c r="AJ30" i="317"/>
  <c r="AI30" i="317"/>
  <c r="AH30" i="317"/>
  <c r="AG30" i="317"/>
  <c r="S30" i="317"/>
  <c r="U30" i="317" s="1"/>
  <c r="V30" i="317" s="1"/>
  <c r="AG29" i="317"/>
  <c r="S29" i="317"/>
  <c r="U29" i="317" s="1"/>
  <c r="V29" i="317" s="1"/>
  <c r="AJ29" i="317"/>
  <c r="AI29" i="317"/>
  <c r="AH29" i="317"/>
  <c r="AG28" i="317"/>
  <c r="AJ28" i="317"/>
  <c r="AI28" i="317"/>
  <c r="AH28" i="317"/>
  <c r="S28" i="317"/>
  <c r="U28" i="317" s="1"/>
  <c r="V28" i="317" s="1"/>
  <c r="AG27" i="317"/>
  <c r="S27" i="317"/>
  <c r="U27" i="317" s="1"/>
  <c r="V27" i="317" s="1"/>
  <c r="AH27" i="317"/>
  <c r="AI27" i="317"/>
  <c r="AJ27" i="317"/>
  <c r="AH26" i="317"/>
  <c r="S26" i="317"/>
  <c r="U26" i="317" s="1"/>
  <c r="V26" i="317" s="1"/>
  <c r="AJ26" i="317"/>
  <c r="AI26" i="317"/>
  <c r="AG26" i="317"/>
  <c r="D26" i="317"/>
  <c r="T26" i="317"/>
  <c r="AI25" i="317"/>
  <c r="AG25" i="317"/>
  <c r="S25" i="317"/>
  <c r="U25" i="317" s="1"/>
  <c r="V25" i="317" s="1"/>
  <c r="AJ25" i="317"/>
  <c r="AH25" i="317"/>
  <c r="AH24" i="317"/>
  <c r="AI24" i="317"/>
  <c r="S24" i="317"/>
  <c r="U24" i="317" s="1"/>
  <c r="V24" i="317" s="1"/>
  <c r="AJ24" i="317"/>
  <c r="AG24" i="317"/>
  <c r="S23" i="317"/>
  <c r="U23" i="317" s="1"/>
  <c r="V23" i="317" s="1"/>
  <c r="AI23" i="317"/>
  <c r="AJ23" i="317"/>
  <c r="AH23" i="317"/>
  <c r="AG23" i="317"/>
  <c r="AG22" i="317"/>
  <c r="AI22" i="317"/>
  <c r="S22" i="317"/>
  <c r="U22" i="317" s="1"/>
  <c r="V22" i="317" s="1"/>
  <c r="AH22" i="317"/>
  <c r="AJ22" i="317"/>
  <c r="AI21" i="317"/>
  <c r="S21" i="317"/>
  <c r="U21" i="317" s="1"/>
  <c r="V21" i="317" s="1"/>
  <c r="AJ21" i="317"/>
  <c r="AG21" i="317"/>
  <c r="AH21" i="317"/>
  <c r="AI20" i="317"/>
  <c r="S20" i="317"/>
  <c r="U20" i="317" s="1"/>
  <c r="V20" i="317" s="1"/>
  <c r="AJ20" i="317"/>
  <c r="AH20" i="317"/>
  <c r="AG20" i="317"/>
  <c r="D20" i="317"/>
  <c r="T20" i="317"/>
  <c r="AI19" i="317"/>
  <c r="S19" i="317"/>
  <c r="U19" i="317" s="1"/>
  <c r="V19" i="317" s="1"/>
  <c r="AG19" i="317"/>
  <c r="AH19" i="317"/>
  <c r="AJ19" i="317"/>
  <c r="D19" i="317"/>
  <c r="T19" i="317"/>
  <c r="AG18" i="317"/>
  <c r="AI18" i="317"/>
  <c r="AH18" i="317"/>
  <c r="AJ18" i="317"/>
  <c r="S18" i="317"/>
  <c r="T18" i="317"/>
  <c r="D18" i="317"/>
  <c r="AG17" i="317"/>
  <c r="S17" i="317"/>
  <c r="AH17" i="317"/>
  <c r="AJ17" i="317"/>
  <c r="AI17" i="317"/>
  <c r="S16" i="317"/>
  <c r="AI16" i="317"/>
  <c r="AJ16" i="317"/>
  <c r="AH16" i="317"/>
  <c r="AG16" i="317"/>
  <c r="T28" i="316"/>
  <c r="D28" i="316"/>
  <c r="T38" i="316"/>
  <c r="D38" i="316"/>
  <c r="T30" i="316"/>
  <c r="D30" i="316"/>
  <c r="T33" i="316"/>
  <c r="D33" i="316"/>
  <c r="T19" i="316"/>
  <c r="D19" i="316"/>
  <c r="R40" i="316"/>
  <c r="U40" i="316"/>
  <c r="V40" i="316" s="1"/>
  <c r="C40" i="316"/>
  <c r="AI39" i="316"/>
  <c r="AH39" i="316"/>
  <c r="S39" i="316"/>
  <c r="U39" i="316" s="1"/>
  <c r="V39" i="316" s="1"/>
  <c r="AG39" i="316"/>
  <c r="AJ39" i="316"/>
  <c r="S38" i="316"/>
  <c r="U38" i="316" s="1"/>
  <c r="V38" i="316" s="1"/>
  <c r="AG38" i="316"/>
  <c r="AH38" i="316"/>
  <c r="AI38" i="316"/>
  <c r="AJ38" i="316"/>
  <c r="AI37" i="316"/>
  <c r="AG37" i="316"/>
  <c r="AJ37" i="316"/>
  <c r="AH37" i="316"/>
  <c r="S37" i="316"/>
  <c r="U37" i="316" s="1"/>
  <c r="V37" i="316" s="1"/>
  <c r="AJ36" i="316"/>
  <c r="AI36" i="316"/>
  <c r="S36" i="316"/>
  <c r="U36" i="316" s="1"/>
  <c r="V36" i="316" s="1"/>
  <c r="AG36" i="316"/>
  <c r="AH36" i="316"/>
  <c r="AI35" i="316"/>
  <c r="S35" i="316"/>
  <c r="U35" i="316" s="1"/>
  <c r="V35" i="316" s="1"/>
  <c r="AH35" i="316"/>
  <c r="AJ35" i="316"/>
  <c r="AG35" i="316"/>
  <c r="AH34" i="316"/>
  <c r="AJ34" i="316"/>
  <c r="S34" i="316"/>
  <c r="U34" i="316" s="1"/>
  <c r="V34" i="316" s="1"/>
  <c r="AG34" i="316"/>
  <c r="AI34" i="316"/>
  <c r="AI33" i="316"/>
  <c r="S33" i="316"/>
  <c r="U33" i="316" s="1"/>
  <c r="V33" i="316" s="1"/>
  <c r="AG33" i="316"/>
  <c r="AJ33" i="316"/>
  <c r="AH33" i="316"/>
  <c r="AJ32" i="316"/>
  <c r="AH32" i="316"/>
  <c r="AG32" i="316"/>
  <c r="S32" i="316"/>
  <c r="U32" i="316" s="1"/>
  <c r="V32" i="316" s="1"/>
  <c r="AI32" i="316"/>
  <c r="AJ31" i="316"/>
  <c r="S31" i="316"/>
  <c r="U31" i="316" s="1"/>
  <c r="V31" i="316" s="1"/>
  <c r="AH31" i="316"/>
  <c r="AI31" i="316"/>
  <c r="AG31" i="316"/>
  <c r="AH30" i="316"/>
  <c r="S30" i="316"/>
  <c r="U30" i="316" s="1"/>
  <c r="V30" i="316" s="1"/>
  <c r="AJ30" i="316"/>
  <c r="AG30" i="316"/>
  <c r="AI30" i="316"/>
  <c r="AH29" i="316"/>
  <c r="AJ29" i="316"/>
  <c r="AI29" i="316"/>
  <c r="AG29" i="316"/>
  <c r="S29" i="316"/>
  <c r="U29" i="316" s="1"/>
  <c r="V29" i="316" s="1"/>
  <c r="S28" i="316"/>
  <c r="U28" i="316" s="1"/>
  <c r="V28" i="316" s="1"/>
  <c r="AG28" i="316"/>
  <c r="AH28" i="316"/>
  <c r="AI28" i="316"/>
  <c r="AJ28" i="316"/>
  <c r="AI27" i="316"/>
  <c r="AG27" i="316"/>
  <c r="AJ27" i="316"/>
  <c r="AH27" i="316"/>
  <c r="S27" i="316"/>
  <c r="U27" i="316" s="1"/>
  <c r="V27" i="316" s="1"/>
  <c r="S26" i="316"/>
  <c r="U26" i="316" s="1"/>
  <c r="V26" i="316" s="1"/>
  <c r="AH26" i="316"/>
  <c r="AG26" i="316"/>
  <c r="AI26" i="316"/>
  <c r="AJ26" i="316"/>
  <c r="D26" i="316"/>
  <c r="T26" i="316"/>
  <c r="AG25" i="316"/>
  <c r="AI25" i="316"/>
  <c r="S25" i="316"/>
  <c r="U25" i="316" s="1"/>
  <c r="V25" i="316" s="1"/>
  <c r="AJ25" i="316"/>
  <c r="AH25" i="316"/>
  <c r="AG24" i="316"/>
  <c r="AJ24" i="316"/>
  <c r="AH24" i="316"/>
  <c r="AI24" i="316"/>
  <c r="S24" i="316"/>
  <c r="U24" i="316" s="1"/>
  <c r="V24" i="316" s="1"/>
  <c r="T24" i="316"/>
  <c r="D24" i="316"/>
  <c r="AJ23" i="316"/>
  <c r="AH23" i="316"/>
  <c r="AI23" i="316"/>
  <c r="S23" i="316"/>
  <c r="U23" i="316" s="1"/>
  <c r="V23" i="316" s="1"/>
  <c r="AG23" i="316"/>
  <c r="AG22" i="316"/>
  <c r="AH22" i="316"/>
  <c r="S22" i="316"/>
  <c r="U22" i="316" s="1"/>
  <c r="V22" i="316" s="1"/>
  <c r="AI22" i="316"/>
  <c r="AJ22" i="316"/>
  <c r="AJ21" i="316"/>
  <c r="AG21" i="316"/>
  <c r="AH21" i="316"/>
  <c r="S21" i="316"/>
  <c r="U21" i="316" s="1"/>
  <c r="V21" i="316" s="1"/>
  <c r="AI21" i="316"/>
  <c r="T21" i="316"/>
  <c r="D21" i="316"/>
  <c r="AI20" i="316"/>
  <c r="AG20" i="316"/>
  <c r="S20" i="316"/>
  <c r="U20" i="316" s="1"/>
  <c r="V20" i="316" s="1"/>
  <c r="AJ20" i="316"/>
  <c r="AH20" i="316"/>
  <c r="AI19" i="316"/>
  <c r="S19" i="316"/>
  <c r="U19" i="316" s="1"/>
  <c r="V19" i="316" s="1"/>
  <c r="AH19" i="316"/>
  <c r="AJ19" i="316"/>
  <c r="AG19" i="316"/>
  <c r="M103" i="306"/>
  <c r="M104" i="306" s="1"/>
  <c r="J107" i="306" s="1"/>
  <c r="L103" i="306"/>
  <c r="L104" i="306" s="1"/>
  <c r="K103" i="306"/>
  <c r="K104" i="306" s="1"/>
  <c r="J103" i="306"/>
  <c r="J104" i="306" s="1"/>
  <c r="H103" i="306"/>
  <c r="G103" i="306"/>
  <c r="F103" i="306"/>
  <c r="M95" i="306"/>
  <c r="M96" i="306" s="1"/>
  <c r="J99" i="306" s="1"/>
  <c r="L95" i="306"/>
  <c r="L96" i="306" s="1"/>
  <c r="K95" i="306"/>
  <c r="K96" i="306" s="1"/>
  <c r="J95" i="306"/>
  <c r="J96" i="306" s="1"/>
  <c r="H95" i="306"/>
  <c r="G95" i="306"/>
  <c r="F95" i="306"/>
  <c r="M87" i="306"/>
  <c r="M88" i="306" s="1"/>
  <c r="J91" i="306" s="1"/>
  <c r="L87" i="306"/>
  <c r="L88" i="306" s="1"/>
  <c r="K87" i="306"/>
  <c r="K88" i="306" s="1"/>
  <c r="J87" i="306"/>
  <c r="J88" i="306" s="1"/>
  <c r="H87" i="306"/>
  <c r="G87" i="306"/>
  <c r="F87" i="306"/>
  <c r="M79" i="306"/>
  <c r="M80" i="306" s="1"/>
  <c r="J83" i="306" s="1"/>
  <c r="L79" i="306"/>
  <c r="L80" i="306" s="1"/>
  <c r="K79" i="306"/>
  <c r="K80" i="306" s="1"/>
  <c r="J79" i="306"/>
  <c r="J80" i="306" s="1"/>
  <c r="H79" i="306"/>
  <c r="G79" i="306"/>
  <c r="F79" i="306"/>
  <c r="M71" i="306"/>
  <c r="M72" i="306" s="1"/>
  <c r="J75" i="306" s="1"/>
  <c r="L71" i="306"/>
  <c r="L72" i="306" s="1"/>
  <c r="K71" i="306"/>
  <c r="K72" i="306" s="1"/>
  <c r="J71" i="306"/>
  <c r="J72" i="306" s="1"/>
  <c r="H71" i="306"/>
  <c r="G71" i="306"/>
  <c r="F71" i="306"/>
  <c r="M62" i="306"/>
  <c r="M63" i="306" s="1"/>
  <c r="J66" i="306" s="1"/>
  <c r="L62" i="306"/>
  <c r="L63" i="306" s="1"/>
  <c r="K62" i="306"/>
  <c r="K63" i="306" s="1"/>
  <c r="J62" i="306"/>
  <c r="J63" i="306" s="1"/>
  <c r="H43" i="306"/>
  <c r="O41" i="306"/>
  <c r="AJ40" i="306"/>
  <c r="AI40" i="306"/>
  <c r="AH40" i="306"/>
  <c r="AG40" i="306"/>
  <c r="AB40" i="306"/>
  <c r="AA40" i="306" s="1"/>
  <c r="Y40" i="306"/>
  <c r="T40" i="306"/>
  <c r="S40" i="306"/>
  <c r="D40" i="306"/>
  <c r="AB39" i="306"/>
  <c r="AA39" i="306" s="1"/>
  <c r="Y39" i="306"/>
  <c r="L39" i="306"/>
  <c r="K39" i="306"/>
  <c r="AG39" i="306" s="1"/>
  <c r="J39" i="306"/>
  <c r="T39" i="306" s="1"/>
  <c r="I39" i="306"/>
  <c r="H39" i="306"/>
  <c r="G39" i="306"/>
  <c r="F39" i="306"/>
  <c r="AB38" i="306"/>
  <c r="AA38" i="306"/>
  <c r="Y38" i="306"/>
  <c r="L38" i="306"/>
  <c r="K38" i="306"/>
  <c r="AI38" i="306" s="1"/>
  <c r="J38" i="306"/>
  <c r="I38" i="306"/>
  <c r="H38" i="306"/>
  <c r="G38" i="306"/>
  <c r="F38" i="306"/>
  <c r="AB37" i="306"/>
  <c r="AA37" i="306" s="1"/>
  <c r="Y37" i="306"/>
  <c r="L37" i="306"/>
  <c r="K37" i="306"/>
  <c r="AH37" i="306" s="1"/>
  <c r="J37" i="306"/>
  <c r="T37" i="306" s="1"/>
  <c r="I37" i="306"/>
  <c r="H37" i="306"/>
  <c r="G37" i="306"/>
  <c r="F37" i="306"/>
  <c r="AB36" i="306"/>
  <c r="AA36" i="306" s="1"/>
  <c r="Y36" i="306"/>
  <c r="L36" i="306"/>
  <c r="K36" i="306"/>
  <c r="AG36" i="306" s="1"/>
  <c r="J36" i="306"/>
  <c r="T36" i="306" s="1"/>
  <c r="I36" i="306"/>
  <c r="H36" i="306"/>
  <c r="G36" i="306"/>
  <c r="F36" i="306"/>
  <c r="AB35" i="306"/>
  <c r="AA35" i="306" s="1"/>
  <c r="Y35" i="306"/>
  <c r="L35" i="306"/>
  <c r="K35" i="306"/>
  <c r="J35" i="306"/>
  <c r="T35" i="306" s="1"/>
  <c r="I35" i="306"/>
  <c r="H35" i="306"/>
  <c r="G35" i="306"/>
  <c r="F35" i="306"/>
  <c r="AB34" i="306"/>
  <c r="AA34" i="306"/>
  <c r="Y34" i="306"/>
  <c r="L34" i="306"/>
  <c r="K34" i="306"/>
  <c r="AI34" i="306" s="1"/>
  <c r="J34" i="306"/>
  <c r="I34" i="306"/>
  <c r="H34" i="306"/>
  <c r="G34" i="306"/>
  <c r="F34" i="306"/>
  <c r="AB33" i="306"/>
  <c r="AA33" i="306" s="1"/>
  <c r="Y33" i="306"/>
  <c r="L33" i="306"/>
  <c r="K33" i="306"/>
  <c r="AH33" i="306" s="1"/>
  <c r="J33" i="306"/>
  <c r="T33" i="306" s="1"/>
  <c r="I33" i="306"/>
  <c r="H33" i="306"/>
  <c r="G33" i="306"/>
  <c r="F33" i="306"/>
  <c r="AB32" i="306"/>
  <c r="AA32" i="306"/>
  <c r="Y32" i="306"/>
  <c r="L32" i="306"/>
  <c r="K32" i="306"/>
  <c r="AG32" i="306" s="1"/>
  <c r="J32" i="306"/>
  <c r="T32" i="306" s="1"/>
  <c r="I32" i="306"/>
  <c r="H32" i="306"/>
  <c r="G32" i="306"/>
  <c r="F32" i="306"/>
  <c r="AB31" i="306"/>
  <c r="AA31" i="306" s="1"/>
  <c r="Y31" i="306"/>
  <c r="L31" i="306"/>
  <c r="K31" i="306"/>
  <c r="J31" i="306"/>
  <c r="T31" i="306" s="1"/>
  <c r="I31" i="306"/>
  <c r="H31" i="306"/>
  <c r="G31" i="306"/>
  <c r="F31" i="306"/>
  <c r="AB30" i="306"/>
  <c r="AA30" i="306"/>
  <c r="Y30" i="306"/>
  <c r="L30" i="306"/>
  <c r="K30" i="306"/>
  <c r="AI30" i="306" s="1"/>
  <c r="J30" i="306"/>
  <c r="I30" i="306"/>
  <c r="H30" i="306"/>
  <c r="G30" i="306"/>
  <c r="F30" i="306"/>
  <c r="AB29" i="306"/>
  <c r="AA29" i="306" s="1"/>
  <c r="Y29" i="306"/>
  <c r="L29" i="306"/>
  <c r="K29" i="306"/>
  <c r="AI29" i="306" s="1"/>
  <c r="J29" i="306"/>
  <c r="T29" i="306" s="1"/>
  <c r="I29" i="306"/>
  <c r="H29" i="306"/>
  <c r="G29" i="306"/>
  <c r="F29" i="306"/>
  <c r="AB28" i="306"/>
  <c r="AA28" i="306"/>
  <c r="Y28" i="306"/>
  <c r="L28" i="306"/>
  <c r="K28" i="306"/>
  <c r="AG28" i="306" s="1"/>
  <c r="J28" i="306"/>
  <c r="I28" i="306"/>
  <c r="H28" i="306"/>
  <c r="G28" i="306"/>
  <c r="F28" i="306"/>
  <c r="AB27" i="306"/>
  <c r="AA27" i="306" s="1"/>
  <c r="Y27" i="306"/>
  <c r="L27" i="306"/>
  <c r="K27" i="306"/>
  <c r="AI27" i="306" s="1"/>
  <c r="J27" i="306"/>
  <c r="T27" i="306" s="1"/>
  <c r="I27" i="306"/>
  <c r="H27" i="306"/>
  <c r="G27" i="306"/>
  <c r="F27" i="306"/>
  <c r="AB26" i="306"/>
  <c r="AA26" i="306"/>
  <c r="Y26" i="306"/>
  <c r="L26" i="306"/>
  <c r="K26" i="306"/>
  <c r="AH26" i="306" s="1"/>
  <c r="J26" i="306"/>
  <c r="T26" i="306" s="1"/>
  <c r="I26" i="306"/>
  <c r="H26" i="306"/>
  <c r="G26" i="306"/>
  <c r="F26" i="306"/>
  <c r="AB25" i="306"/>
  <c r="AA25" i="306"/>
  <c r="Y25" i="306"/>
  <c r="L25" i="306"/>
  <c r="K25" i="306"/>
  <c r="AG25" i="306" s="1"/>
  <c r="J25" i="306"/>
  <c r="T25" i="306" s="1"/>
  <c r="I25" i="306"/>
  <c r="H25" i="306"/>
  <c r="G25" i="306"/>
  <c r="F25" i="306"/>
  <c r="AB24" i="306"/>
  <c r="AA24" i="306" s="1"/>
  <c r="Y24" i="306"/>
  <c r="L24" i="306"/>
  <c r="K24" i="306"/>
  <c r="J24" i="306"/>
  <c r="I24" i="306"/>
  <c r="H24" i="306"/>
  <c r="G24" i="306"/>
  <c r="F24" i="306"/>
  <c r="AB23" i="306"/>
  <c r="AA23" i="306"/>
  <c r="Y23" i="306"/>
  <c r="L23" i="306"/>
  <c r="K23" i="306"/>
  <c r="AI23" i="306" s="1"/>
  <c r="J23" i="306"/>
  <c r="I23" i="306"/>
  <c r="H23" i="306"/>
  <c r="G23" i="306"/>
  <c r="F23" i="306"/>
  <c r="AB22" i="306"/>
  <c r="AA22" i="306" s="1"/>
  <c r="Y22" i="306"/>
  <c r="L22" i="306"/>
  <c r="K22" i="306"/>
  <c r="AH22" i="306" s="1"/>
  <c r="J22" i="306"/>
  <c r="I22" i="306"/>
  <c r="H22" i="306"/>
  <c r="G22" i="306"/>
  <c r="F22" i="306"/>
  <c r="AB21" i="306"/>
  <c r="AA21" i="306"/>
  <c r="Y21" i="306"/>
  <c r="L21" i="306"/>
  <c r="K21" i="306"/>
  <c r="AG21" i="306" s="1"/>
  <c r="J21" i="306"/>
  <c r="T21" i="306" s="1"/>
  <c r="I21" i="306"/>
  <c r="H21" i="306"/>
  <c r="G21" i="306"/>
  <c r="F21" i="306"/>
  <c r="AB20" i="306"/>
  <c r="AA20" i="306" s="1"/>
  <c r="Y20" i="306"/>
  <c r="L20" i="306"/>
  <c r="K20" i="306"/>
  <c r="J20" i="306"/>
  <c r="T20" i="306" s="1"/>
  <c r="I20" i="306"/>
  <c r="H20" i="306"/>
  <c r="G20" i="306"/>
  <c r="F20" i="306"/>
  <c r="AB19" i="306"/>
  <c r="Y19" i="306"/>
  <c r="L19" i="306"/>
  <c r="K19" i="306"/>
  <c r="AI19" i="306" s="1"/>
  <c r="J19" i="306"/>
  <c r="I19" i="306"/>
  <c r="H19" i="306"/>
  <c r="G19" i="306"/>
  <c r="F19" i="306"/>
  <c r="AB18" i="306"/>
  <c r="Y18" i="306"/>
  <c r="L18" i="306"/>
  <c r="K18" i="306"/>
  <c r="AH18" i="306" s="1"/>
  <c r="J18" i="306"/>
  <c r="T18" i="306" s="1"/>
  <c r="I18" i="306"/>
  <c r="H18" i="306"/>
  <c r="G18" i="306"/>
  <c r="F18" i="306"/>
  <c r="AB17" i="306"/>
  <c r="Y17" i="306"/>
  <c r="L17" i="306"/>
  <c r="K17" i="306"/>
  <c r="AG17" i="306" s="1"/>
  <c r="J17" i="306"/>
  <c r="T17" i="306" s="1"/>
  <c r="I17" i="306"/>
  <c r="H17" i="306"/>
  <c r="G17" i="306"/>
  <c r="F17" i="306"/>
  <c r="AB16" i="306"/>
  <c r="Y16" i="306"/>
  <c r="L16" i="306"/>
  <c r="K16" i="306"/>
  <c r="J16" i="306"/>
  <c r="I16" i="306"/>
  <c r="H16" i="306"/>
  <c r="G16" i="306"/>
  <c r="F16" i="306"/>
  <c r="AB15" i="306"/>
  <c r="Y15" i="306"/>
  <c r="L15" i="306"/>
  <c r="K15" i="306"/>
  <c r="AH15" i="306" s="1"/>
  <c r="J15" i="306"/>
  <c r="I15" i="306"/>
  <c r="H15" i="306"/>
  <c r="G15" i="306"/>
  <c r="F15" i="306"/>
  <c r="AB14" i="306"/>
  <c r="Y14" i="306"/>
  <c r="AB13" i="306"/>
  <c r="Y13" i="306"/>
  <c r="AB12" i="306"/>
  <c r="Y12" i="306"/>
  <c r="AB11" i="306"/>
  <c r="Y11" i="306"/>
  <c r="U18" i="319" l="1"/>
  <c r="V18" i="319" s="1"/>
  <c r="M18" i="319"/>
  <c r="U17" i="319"/>
  <c r="V17" i="319" s="1"/>
  <c r="M17" i="319"/>
  <c r="U16" i="319"/>
  <c r="V16" i="319" s="1"/>
  <c r="M16" i="319"/>
  <c r="U15" i="319"/>
  <c r="V15" i="319" s="1"/>
  <c r="M15" i="319"/>
  <c r="U18" i="320"/>
  <c r="V18" i="320" s="1"/>
  <c r="M18" i="320"/>
  <c r="U17" i="320"/>
  <c r="V17" i="320" s="1"/>
  <c r="M17" i="320"/>
  <c r="U16" i="320"/>
  <c r="V16" i="320" s="1"/>
  <c r="M16" i="320"/>
  <c r="U18" i="318"/>
  <c r="V18" i="318" s="1"/>
  <c r="M18" i="318"/>
  <c r="U18" i="317"/>
  <c r="V18" i="317" s="1"/>
  <c r="M18" i="317"/>
  <c r="U17" i="317"/>
  <c r="V17" i="317" s="1"/>
  <c r="M17" i="317"/>
  <c r="U16" i="317"/>
  <c r="V16" i="317" s="1"/>
  <c r="M16" i="317"/>
  <c r="BS97" i="323"/>
  <c r="BT97" i="323" s="1"/>
  <c r="BU97" i="323"/>
  <c r="BS96" i="323"/>
  <c r="BT96" i="323" s="1"/>
  <c r="BU96" i="323"/>
  <c r="BS95" i="323"/>
  <c r="BT95" i="323" s="1"/>
  <c r="BU95" i="323"/>
  <c r="BS94" i="323"/>
  <c r="BT94" i="323" s="1"/>
  <c r="BU94" i="323"/>
  <c r="BS93" i="323"/>
  <c r="BT93" i="323" s="1"/>
  <c r="BU93" i="323"/>
  <c r="BS92" i="323"/>
  <c r="BT92" i="323" s="1"/>
  <c r="BU92" i="323"/>
  <c r="BS91" i="323"/>
  <c r="BT91" i="323" s="1"/>
  <c r="BU91" i="323"/>
  <c r="BS90" i="323"/>
  <c r="BT90" i="323" s="1"/>
  <c r="BU90" i="323"/>
  <c r="BS89" i="323"/>
  <c r="BT89" i="323" s="1"/>
  <c r="BU89" i="323"/>
  <c r="BS88" i="323"/>
  <c r="BT88" i="323" s="1"/>
  <c r="BU88" i="323"/>
  <c r="BS87" i="323"/>
  <c r="BT87" i="323" s="1"/>
  <c r="BU87" i="323"/>
  <c r="BS86" i="323"/>
  <c r="BT86" i="323" s="1"/>
  <c r="BU86" i="323"/>
  <c r="BS85" i="323"/>
  <c r="BT85" i="323" s="1"/>
  <c r="BU85" i="323"/>
  <c r="BS84" i="323"/>
  <c r="BT84" i="323" s="1"/>
  <c r="BU84" i="323"/>
  <c r="BS83" i="323"/>
  <c r="BT83" i="323" s="1"/>
  <c r="BU83" i="323"/>
  <c r="BS82" i="323"/>
  <c r="BT82" i="323" s="1"/>
  <c r="BU82" i="323"/>
  <c r="BS81" i="323"/>
  <c r="BT81" i="323" s="1"/>
  <c r="BU81" i="323"/>
  <c r="BS80" i="323"/>
  <c r="BT80" i="323" s="1"/>
  <c r="BU80" i="323"/>
  <c r="BS79" i="323"/>
  <c r="BT79" i="323" s="1"/>
  <c r="BU79" i="323"/>
  <c r="BS78" i="323"/>
  <c r="BT78" i="323" s="1"/>
  <c r="BU78" i="323"/>
  <c r="BS77" i="323"/>
  <c r="BT77" i="323" s="1"/>
  <c r="BU77" i="323"/>
  <c r="BS76" i="323"/>
  <c r="BT76" i="323" s="1"/>
  <c r="BU76" i="323"/>
  <c r="BS75" i="323"/>
  <c r="BT75" i="323" s="1"/>
  <c r="BU75" i="323"/>
  <c r="BS74" i="323"/>
  <c r="BT74" i="323" s="1"/>
  <c r="BU74" i="323"/>
  <c r="BS73" i="323"/>
  <c r="BT73" i="323" s="1"/>
  <c r="BU73" i="323"/>
  <c r="BS72" i="323"/>
  <c r="BT72" i="323" s="1"/>
  <c r="BU72" i="323"/>
  <c r="BU71" i="323"/>
  <c r="BS71" i="323"/>
  <c r="BT71" i="323" s="1"/>
  <c r="M71" i="323" s="1"/>
  <c r="BS70" i="323"/>
  <c r="BT70" i="323" s="1"/>
  <c r="BU70" i="323"/>
  <c r="BS69" i="323"/>
  <c r="BT69" i="323" s="1"/>
  <c r="BU69" i="323"/>
  <c r="BS68" i="323"/>
  <c r="BT68" i="323" s="1"/>
  <c r="BU68" i="323"/>
  <c r="BS67" i="323"/>
  <c r="BT67" i="323" s="1"/>
  <c r="BU67" i="323"/>
  <c r="BS66" i="323"/>
  <c r="BT66" i="323" s="1"/>
  <c r="BU66" i="323"/>
  <c r="BS65" i="323"/>
  <c r="BT65" i="323" s="1"/>
  <c r="BU65" i="323"/>
  <c r="BS64" i="323"/>
  <c r="BT64" i="323" s="1"/>
  <c r="BU64" i="323"/>
  <c r="BS63" i="323"/>
  <c r="BT63" i="323" s="1"/>
  <c r="M63" i="323" s="1"/>
  <c r="BU63" i="323"/>
  <c r="BS62" i="323"/>
  <c r="BT62" i="323" s="1"/>
  <c r="M62" i="323" s="1"/>
  <c r="BU62" i="323"/>
  <c r="BS61" i="323"/>
  <c r="BT61" i="323" s="1"/>
  <c r="M61" i="323" s="1"/>
  <c r="BU61" i="323"/>
  <c r="BS60" i="323"/>
  <c r="BT60" i="323" s="1"/>
  <c r="BU60" i="323"/>
  <c r="BS59" i="323"/>
  <c r="BT59" i="323" s="1"/>
  <c r="M59" i="323" s="1"/>
  <c r="BU59" i="323"/>
  <c r="BS58" i="323"/>
  <c r="BT58" i="323" s="1"/>
  <c r="M58" i="323" s="1"/>
  <c r="BU58" i="323"/>
  <c r="BS57" i="323"/>
  <c r="BT57" i="323" s="1"/>
  <c r="M57" i="323" s="1"/>
  <c r="BU57" i="323"/>
  <c r="BS56" i="323"/>
  <c r="BT56" i="323" s="1"/>
  <c r="M56" i="323" s="1"/>
  <c r="BU56" i="323"/>
  <c r="BS55" i="323"/>
  <c r="BT55" i="323" s="1"/>
  <c r="M55" i="323" s="1"/>
  <c r="BU55" i="323"/>
  <c r="BS54" i="323"/>
  <c r="BT54" i="323" s="1"/>
  <c r="M54" i="323" s="1"/>
  <c r="BU54" i="323"/>
  <c r="BS53" i="323"/>
  <c r="BT53" i="323" s="1"/>
  <c r="M53" i="323" s="1"/>
  <c r="BU53" i="323"/>
  <c r="BS52" i="323"/>
  <c r="BT52" i="323" s="1"/>
  <c r="BU52" i="323"/>
  <c r="BS51" i="323"/>
  <c r="BT51" i="323" s="1"/>
  <c r="M51" i="323" s="1"/>
  <c r="BU51" i="323"/>
  <c r="BS50" i="323"/>
  <c r="BT50" i="323" s="1"/>
  <c r="M50" i="323" s="1"/>
  <c r="BU50" i="323"/>
  <c r="BS49" i="323"/>
  <c r="BT49" i="323" s="1"/>
  <c r="M49" i="323" s="1"/>
  <c r="BU49" i="323"/>
  <c r="BS48" i="323"/>
  <c r="BT48" i="323" s="1"/>
  <c r="M48" i="323" s="1"/>
  <c r="BU48" i="323"/>
  <c r="BS47" i="323"/>
  <c r="BT47" i="323" s="1"/>
  <c r="M47" i="323" s="1"/>
  <c r="BU47" i="323"/>
  <c r="BS46" i="323"/>
  <c r="BT46" i="323" s="1"/>
  <c r="M46" i="323" s="1"/>
  <c r="BU46" i="323"/>
  <c r="BS45" i="323"/>
  <c r="BT45" i="323" s="1"/>
  <c r="M45" i="323" s="1"/>
  <c r="BU45" i="323"/>
  <c r="BS44" i="323"/>
  <c r="BT44" i="323" s="1"/>
  <c r="BU44" i="323"/>
  <c r="BS43" i="323"/>
  <c r="BT43" i="323" s="1"/>
  <c r="BU43" i="323"/>
  <c r="BS42" i="323"/>
  <c r="BT42" i="323" s="1"/>
  <c r="BU42" i="323"/>
  <c r="BS41" i="323"/>
  <c r="BT41" i="323" s="1"/>
  <c r="BU41" i="323"/>
  <c r="BS40" i="323"/>
  <c r="BT40" i="323" s="1"/>
  <c r="BU40" i="323"/>
  <c r="BS39" i="323"/>
  <c r="BT39" i="323" s="1"/>
  <c r="BU39" i="323"/>
  <c r="BS38" i="323"/>
  <c r="BT38" i="323" s="1"/>
  <c r="BU38" i="323"/>
  <c r="BS37" i="323"/>
  <c r="BT37" i="323" s="1"/>
  <c r="BU37" i="323"/>
  <c r="BS36" i="323"/>
  <c r="BT36" i="323" s="1"/>
  <c r="BU36" i="323"/>
  <c r="BS35" i="323"/>
  <c r="BT35" i="323" s="1"/>
  <c r="BU35" i="323"/>
  <c r="BS34" i="323"/>
  <c r="BT34" i="323" s="1"/>
  <c r="BU34" i="323"/>
  <c r="BS33" i="323"/>
  <c r="BT33" i="323" s="1"/>
  <c r="M33" i="323" s="1"/>
  <c r="BU33" i="323"/>
  <c r="BS32" i="323"/>
  <c r="BT32" i="323" s="1"/>
  <c r="M32" i="323" s="1"/>
  <c r="BU32" i="323"/>
  <c r="BS31" i="323"/>
  <c r="BT31" i="323" s="1"/>
  <c r="M31" i="323" s="1"/>
  <c r="BU31" i="323"/>
  <c r="BS30" i="323"/>
  <c r="BT30" i="323" s="1"/>
  <c r="M30" i="323" s="1"/>
  <c r="BU30" i="323"/>
  <c r="BS29" i="323"/>
  <c r="BT29" i="323" s="1"/>
  <c r="M29" i="323" s="1"/>
  <c r="BU29" i="323"/>
  <c r="BS28" i="323"/>
  <c r="BT28" i="323" s="1"/>
  <c r="BU28" i="323"/>
  <c r="BS27" i="323"/>
  <c r="BT27" i="323" s="1"/>
  <c r="BU27" i="323"/>
  <c r="BS26" i="323"/>
  <c r="BT26" i="323" s="1"/>
  <c r="BU26" i="323"/>
  <c r="BS25" i="323"/>
  <c r="BT25" i="323" s="1"/>
  <c r="BU25" i="323"/>
  <c r="BS24" i="323"/>
  <c r="BT24" i="323" s="1"/>
  <c r="BU24" i="323"/>
  <c r="BS23" i="323"/>
  <c r="BT23" i="323" s="1"/>
  <c r="BU23" i="323"/>
  <c r="BS22" i="323"/>
  <c r="BT22" i="323" s="1"/>
  <c r="BU22" i="323"/>
  <c r="BS21" i="323"/>
  <c r="BT21" i="323" s="1"/>
  <c r="BU21" i="323"/>
  <c r="BS20" i="323"/>
  <c r="BT20" i="323" s="1"/>
  <c r="BU20" i="323"/>
  <c r="BS19" i="323"/>
  <c r="BT19" i="323" s="1"/>
  <c r="BU19" i="323"/>
  <c r="BS18" i="323"/>
  <c r="BT18" i="323" s="1"/>
  <c r="BU18" i="323"/>
  <c r="BS17" i="323"/>
  <c r="BT17" i="323" s="1"/>
  <c r="BU17" i="323"/>
  <c r="BS16" i="323"/>
  <c r="BT16" i="323" s="1"/>
  <c r="BU16" i="323"/>
  <c r="BS15" i="323"/>
  <c r="BT15" i="323" s="1"/>
  <c r="BU15" i="323"/>
  <c r="BS14" i="323"/>
  <c r="BT14" i="323" s="1"/>
  <c r="BU14" i="323"/>
  <c r="BS13" i="323"/>
  <c r="BT13" i="323" s="1"/>
  <c r="BU13" i="323"/>
  <c r="BS12" i="323"/>
  <c r="BT12" i="323" s="1"/>
  <c r="BU12" i="323"/>
  <c r="BS11" i="323"/>
  <c r="BT11" i="323" s="1"/>
  <c r="BU11" i="323"/>
  <c r="BS10" i="323"/>
  <c r="BT10" i="323" s="1"/>
  <c r="BU10" i="323"/>
  <c r="BS9" i="323"/>
  <c r="BT9" i="323" s="1"/>
  <c r="BU9" i="323"/>
  <c r="BS8" i="323"/>
  <c r="BT8" i="323" s="1"/>
  <c r="BU8" i="323"/>
  <c r="BS7" i="323"/>
  <c r="BT7" i="323" s="1"/>
  <c r="BU7" i="323"/>
  <c r="BS6" i="323"/>
  <c r="BT6" i="323" s="1"/>
  <c r="BU6" i="323"/>
  <c r="U40" i="306"/>
  <c r="V40" i="306" s="1"/>
  <c r="R40" i="306"/>
  <c r="C40" i="306"/>
  <c r="C39" i="320"/>
  <c r="R39" i="320"/>
  <c r="C38" i="320"/>
  <c r="R38" i="320"/>
  <c r="R37" i="320"/>
  <c r="C37" i="320"/>
  <c r="C36" i="320"/>
  <c r="R36" i="320"/>
  <c r="R35" i="320"/>
  <c r="C35" i="320"/>
  <c r="C34" i="320"/>
  <c r="R34" i="320"/>
  <c r="R33" i="320"/>
  <c r="C33" i="320"/>
  <c r="C32" i="320"/>
  <c r="R32" i="320"/>
  <c r="C31" i="320"/>
  <c r="R31" i="320"/>
  <c r="C30" i="320"/>
  <c r="R30" i="320"/>
  <c r="C29" i="320"/>
  <c r="R29" i="320"/>
  <c r="C28" i="320"/>
  <c r="R28" i="320"/>
  <c r="C27" i="320"/>
  <c r="R27" i="320"/>
  <c r="C26" i="320"/>
  <c r="R26" i="320"/>
  <c r="C25" i="320"/>
  <c r="R25" i="320"/>
  <c r="C24" i="320"/>
  <c r="R24" i="320"/>
  <c r="R23" i="320"/>
  <c r="C23" i="320"/>
  <c r="R22" i="320"/>
  <c r="C22" i="320"/>
  <c r="R21" i="320"/>
  <c r="C21" i="320"/>
  <c r="R20" i="320"/>
  <c r="C20" i="320"/>
  <c r="C19" i="320"/>
  <c r="R19" i="320"/>
  <c r="R18" i="320"/>
  <c r="C18" i="320"/>
  <c r="R17" i="320"/>
  <c r="C17" i="320"/>
  <c r="R16" i="320"/>
  <c r="C16" i="320"/>
  <c r="R39" i="319"/>
  <c r="C39" i="319"/>
  <c r="R38" i="319"/>
  <c r="C38" i="319"/>
  <c r="R37" i="319"/>
  <c r="C37" i="319"/>
  <c r="C36" i="319"/>
  <c r="R36" i="319"/>
  <c r="C35" i="319"/>
  <c r="R35" i="319"/>
  <c r="C34" i="319"/>
  <c r="R34" i="319"/>
  <c r="R33" i="319"/>
  <c r="C33" i="319"/>
  <c r="C32" i="319"/>
  <c r="R32" i="319"/>
  <c r="C31" i="319"/>
  <c r="R31" i="319"/>
  <c r="R30" i="319"/>
  <c r="C30" i="319"/>
  <c r="C29" i="319"/>
  <c r="R29" i="319"/>
  <c r="C28" i="319"/>
  <c r="R28" i="319"/>
  <c r="C27" i="319"/>
  <c r="R27" i="319"/>
  <c r="R26" i="319"/>
  <c r="C26" i="319"/>
  <c r="C25" i="319"/>
  <c r="R25" i="319"/>
  <c r="R24" i="319"/>
  <c r="C24" i="319"/>
  <c r="R23" i="319"/>
  <c r="C23" i="319"/>
  <c r="R22" i="319"/>
  <c r="C22" i="319"/>
  <c r="R21" i="319"/>
  <c r="C21" i="319"/>
  <c r="C20" i="319"/>
  <c r="R20" i="319"/>
  <c r="R19" i="319"/>
  <c r="C19" i="319"/>
  <c r="C18" i="319"/>
  <c r="R18" i="319"/>
  <c r="R17" i="319"/>
  <c r="C17" i="319"/>
  <c r="C16" i="319"/>
  <c r="R16" i="319"/>
  <c r="R15" i="319"/>
  <c r="C15" i="319"/>
  <c r="R39" i="318"/>
  <c r="C39" i="318"/>
  <c r="R38" i="318"/>
  <c r="C38" i="318"/>
  <c r="C37" i="318"/>
  <c r="R37" i="318"/>
  <c r="R36" i="318"/>
  <c r="C36" i="318"/>
  <c r="R35" i="318"/>
  <c r="C35" i="318"/>
  <c r="R34" i="318"/>
  <c r="C34" i="318"/>
  <c r="R33" i="318"/>
  <c r="C33" i="318"/>
  <c r="C32" i="318"/>
  <c r="R32" i="318"/>
  <c r="C31" i="318"/>
  <c r="R31" i="318"/>
  <c r="C30" i="318"/>
  <c r="R30" i="318"/>
  <c r="C29" i="318"/>
  <c r="R29" i="318"/>
  <c r="C28" i="318"/>
  <c r="R28" i="318"/>
  <c r="C27" i="318"/>
  <c r="R27" i="318"/>
  <c r="R26" i="318"/>
  <c r="C26" i="318"/>
  <c r="R25" i="318"/>
  <c r="C25" i="318"/>
  <c r="R24" i="318"/>
  <c r="C24" i="318"/>
  <c r="R23" i="318"/>
  <c r="C23" i="318"/>
  <c r="C22" i="318"/>
  <c r="R22" i="318"/>
  <c r="C21" i="318"/>
  <c r="R21" i="318"/>
  <c r="C20" i="318"/>
  <c r="R20" i="318"/>
  <c r="R19" i="318"/>
  <c r="C19" i="318"/>
  <c r="R18" i="318"/>
  <c r="C18" i="318"/>
  <c r="C39" i="317"/>
  <c r="R39" i="317"/>
  <c r="R38" i="317"/>
  <c r="C38" i="317"/>
  <c r="C37" i="317"/>
  <c r="R37" i="317"/>
  <c r="R36" i="317"/>
  <c r="C36" i="317"/>
  <c r="C35" i="317"/>
  <c r="R35" i="317"/>
  <c r="C34" i="317"/>
  <c r="R34" i="317"/>
  <c r="R33" i="317"/>
  <c r="C33" i="317"/>
  <c r="R32" i="317"/>
  <c r="C32" i="317"/>
  <c r="C31" i="317"/>
  <c r="R31" i="317"/>
  <c r="R30" i="317"/>
  <c r="C30" i="317"/>
  <c r="R29" i="317"/>
  <c r="C29" i="317"/>
  <c r="C28" i="317"/>
  <c r="R28" i="317"/>
  <c r="R27" i="317"/>
  <c r="C27" i="317"/>
  <c r="R26" i="317"/>
  <c r="C26" i="317"/>
  <c r="R25" i="317"/>
  <c r="C25" i="317"/>
  <c r="R24" i="317"/>
  <c r="C24" i="317"/>
  <c r="R23" i="317"/>
  <c r="C23" i="317"/>
  <c r="R22" i="317"/>
  <c r="C22" i="317"/>
  <c r="R21" i="317"/>
  <c r="C21" i="317"/>
  <c r="C20" i="317"/>
  <c r="R20" i="317"/>
  <c r="R19" i="317"/>
  <c r="C19" i="317"/>
  <c r="R18" i="317"/>
  <c r="C18" i="317"/>
  <c r="R17" i="317"/>
  <c r="C17" i="317"/>
  <c r="C16" i="317"/>
  <c r="R16" i="317"/>
  <c r="C39" i="316"/>
  <c r="R39" i="316"/>
  <c r="C38" i="316"/>
  <c r="R38" i="316"/>
  <c r="R37" i="316"/>
  <c r="C37" i="316"/>
  <c r="R36" i="316"/>
  <c r="C36" i="316"/>
  <c r="C35" i="316"/>
  <c r="R35" i="316"/>
  <c r="C34" i="316"/>
  <c r="R34" i="316"/>
  <c r="C33" i="316"/>
  <c r="R33" i="316"/>
  <c r="R32" i="316"/>
  <c r="C32" i="316"/>
  <c r="R31" i="316"/>
  <c r="C31" i="316"/>
  <c r="R30" i="316"/>
  <c r="C30" i="316"/>
  <c r="R29" i="316"/>
  <c r="C29" i="316"/>
  <c r="C28" i="316"/>
  <c r="R28" i="316"/>
  <c r="R27" i="316"/>
  <c r="C27" i="316"/>
  <c r="R26" i="316"/>
  <c r="C26" i="316"/>
  <c r="C25" i="316"/>
  <c r="R25" i="316"/>
  <c r="R24" i="316"/>
  <c r="C24" i="316"/>
  <c r="C23" i="316"/>
  <c r="R23" i="316"/>
  <c r="R22" i="316"/>
  <c r="C22" i="316"/>
  <c r="C21" i="316"/>
  <c r="R21" i="316"/>
  <c r="C20" i="316"/>
  <c r="R20" i="316"/>
  <c r="C19" i="316"/>
  <c r="R19" i="316"/>
  <c r="D35" i="306"/>
  <c r="D37" i="306"/>
  <c r="D39" i="306"/>
  <c r="AI25" i="306"/>
  <c r="S36" i="306"/>
  <c r="T24" i="306"/>
  <c r="D24" i="306"/>
  <c r="T22" i="306"/>
  <c r="D22" i="306"/>
  <c r="S32" i="306"/>
  <c r="C32" i="306" s="1"/>
  <c r="AH32" i="306"/>
  <c r="T16" i="306"/>
  <c r="D16" i="306"/>
  <c r="AI22" i="306"/>
  <c r="D31" i="306"/>
  <c r="AJ32" i="306"/>
  <c r="AI33" i="306"/>
  <c r="D33" i="306"/>
  <c r="S25" i="306"/>
  <c r="C25" i="306" s="1"/>
  <c r="AH25" i="306"/>
  <c r="AH36" i="306"/>
  <c r="AI37" i="306"/>
  <c r="AH17" i="306"/>
  <c r="AJ36" i="306"/>
  <c r="AI18" i="306"/>
  <c r="S17" i="306"/>
  <c r="AI17" i="306"/>
  <c r="AJ17" i="306"/>
  <c r="AJ21" i="306"/>
  <c r="D18" i="306"/>
  <c r="S19" i="306"/>
  <c r="U19" i="306" s="1"/>
  <c r="V19" i="306" s="1"/>
  <c r="AH19" i="306"/>
  <c r="S23" i="306"/>
  <c r="U23" i="306" s="1"/>
  <c r="V23" i="306" s="1"/>
  <c r="AJ25" i="306"/>
  <c r="S28" i="306"/>
  <c r="R28" i="306" s="1"/>
  <c r="AH28" i="306"/>
  <c r="S34" i="306"/>
  <c r="U34" i="306" s="1"/>
  <c r="V34" i="306" s="1"/>
  <c r="S38" i="306"/>
  <c r="U38" i="306" s="1"/>
  <c r="V38" i="306" s="1"/>
  <c r="AJ19" i="306"/>
  <c r="S21" i="306"/>
  <c r="C21" i="306" s="1"/>
  <c r="AH21" i="306"/>
  <c r="AH23" i="306"/>
  <c r="D26" i="306"/>
  <c r="D27" i="306"/>
  <c r="AJ28" i="306"/>
  <c r="S30" i="306"/>
  <c r="R30" i="306" s="1"/>
  <c r="AH30" i="306"/>
  <c r="AH34" i="306"/>
  <c r="AH38" i="306"/>
  <c r="S15" i="306"/>
  <c r="D20" i="306"/>
  <c r="AI21" i="306"/>
  <c r="AJ23" i="306"/>
  <c r="D29" i="306"/>
  <c r="AJ30" i="306"/>
  <c r="AJ34" i="306"/>
  <c r="AJ38" i="306"/>
  <c r="T15" i="306"/>
  <c r="D15" i="306"/>
  <c r="AJ16" i="306"/>
  <c r="AI16" i="306"/>
  <c r="AH16" i="306"/>
  <c r="S16" i="306"/>
  <c r="AG16" i="306"/>
  <c r="T19" i="306"/>
  <c r="D19" i="306"/>
  <c r="AJ20" i="306"/>
  <c r="AI20" i="306"/>
  <c r="AH20" i="306"/>
  <c r="S20" i="306"/>
  <c r="U20" i="306" s="1"/>
  <c r="V20" i="306" s="1"/>
  <c r="AG20" i="306"/>
  <c r="T23" i="306"/>
  <c r="D23" i="306"/>
  <c r="T34" i="306"/>
  <c r="D34" i="306"/>
  <c r="AJ24" i="306"/>
  <c r="AI24" i="306"/>
  <c r="AH24" i="306"/>
  <c r="S24" i="306"/>
  <c r="U24" i="306" s="1"/>
  <c r="V24" i="306" s="1"/>
  <c r="AG24" i="306"/>
  <c r="AG15" i="306"/>
  <c r="D17" i="306"/>
  <c r="AJ18" i="306"/>
  <c r="AG19" i="306"/>
  <c r="D21" i="306"/>
  <c r="AJ22" i="306"/>
  <c r="AG23" i="306"/>
  <c r="D25" i="306"/>
  <c r="AJ27" i="306"/>
  <c r="AH27" i="306"/>
  <c r="S27" i="306"/>
  <c r="U27" i="306" s="1"/>
  <c r="V27" i="306" s="1"/>
  <c r="AH29" i="306"/>
  <c r="S29" i="306"/>
  <c r="U29" i="306" s="1"/>
  <c r="V29" i="306" s="1"/>
  <c r="AJ29" i="306"/>
  <c r="AJ31" i="306"/>
  <c r="AI31" i="306"/>
  <c r="AH31" i="306"/>
  <c r="S31" i="306"/>
  <c r="U31" i="306" s="1"/>
  <c r="V31" i="306" s="1"/>
  <c r="AG31" i="306"/>
  <c r="T38" i="306"/>
  <c r="D38" i="306"/>
  <c r="AG18" i="306"/>
  <c r="AG22" i="306"/>
  <c r="AI26" i="306"/>
  <c r="AG26" i="306"/>
  <c r="AJ26" i="306"/>
  <c r="T28" i="306"/>
  <c r="D28" i="306"/>
  <c r="T30" i="306"/>
  <c r="D30" i="306"/>
  <c r="AJ35" i="306"/>
  <c r="AI35" i="306"/>
  <c r="AH35" i="306"/>
  <c r="S35" i="306"/>
  <c r="U35" i="306" s="1"/>
  <c r="V35" i="306" s="1"/>
  <c r="AG35" i="306"/>
  <c r="S18" i="306"/>
  <c r="S22" i="306"/>
  <c r="S26" i="306"/>
  <c r="U26" i="306" s="1"/>
  <c r="V26" i="306" s="1"/>
  <c r="AG27" i="306"/>
  <c r="AG29" i="306"/>
  <c r="AJ39" i="306"/>
  <c r="AI39" i="306"/>
  <c r="AH39" i="306"/>
  <c r="S39" i="306"/>
  <c r="U39" i="306" s="1"/>
  <c r="V39" i="306" s="1"/>
  <c r="AI28" i="306"/>
  <c r="AG30" i="306"/>
  <c r="D32" i="306"/>
  <c r="AI32" i="306"/>
  <c r="AJ33" i="306"/>
  <c r="AG34" i="306"/>
  <c r="D36" i="306"/>
  <c r="AI36" i="306"/>
  <c r="AJ37" i="306"/>
  <c r="AG38" i="306"/>
  <c r="AG33" i="306"/>
  <c r="AG37" i="306"/>
  <c r="S33" i="306"/>
  <c r="S37" i="306"/>
  <c r="C17" i="306" l="1"/>
  <c r="M17" i="306"/>
  <c r="U15" i="306"/>
  <c r="V15" i="306" s="1"/>
  <c r="M15" i="306"/>
  <c r="U16" i="306"/>
  <c r="V16" i="306" s="1"/>
  <c r="M16" i="306"/>
  <c r="U18" i="306"/>
  <c r="V18" i="306" s="1"/>
  <c r="M18" i="306"/>
  <c r="M66" i="323"/>
  <c r="M65" i="323"/>
  <c r="M64" i="323"/>
  <c r="M44" i="323"/>
  <c r="M43" i="323"/>
  <c r="M42" i="323"/>
  <c r="M41" i="323"/>
  <c r="M40" i="323"/>
  <c r="M39" i="323"/>
  <c r="M38" i="323"/>
  <c r="M37" i="323"/>
  <c r="M36" i="323"/>
  <c r="M35" i="323"/>
  <c r="M34" i="323"/>
  <c r="M52" i="323"/>
  <c r="M97" i="323"/>
  <c r="M96" i="323"/>
  <c r="M95" i="323"/>
  <c r="M94" i="323"/>
  <c r="M93" i="323"/>
  <c r="M92" i="323"/>
  <c r="M91" i="323"/>
  <c r="M90" i="323"/>
  <c r="M89" i="323"/>
  <c r="M88" i="323"/>
  <c r="M87" i="323"/>
  <c r="M86" i="323"/>
  <c r="M85" i="323"/>
  <c r="M84" i="323"/>
  <c r="M83" i="323"/>
  <c r="M82" i="323"/>
  <c r="M81" i="323"/>
  <c r="M80" i="323"/>
  <c r="M79" i="323"/>
  <c r="M78" i="323"/>
  <c r="M77" i="323"/>
  <c r="M76" i="323"/>
  <c r="M75" i="323"/>
  <c r="M74" i="323"/>
  <c r="M73" i="323"/>
  <c r="M72" i="323"/>
  <c r="M70" i="323"/>
  <c r="M69" i="323"/>
  <c r="M68" i="323"/>
  <c r="M67" i="323"/>
  <c r="M60" i="323"/>
  <c r="M28" i="323"/>
  <c r="M27" i="323"/>
  <c r="M26" i="323"/>
  <c r="M25" i="323"/>
  <c r="M24" i="323"/>
  <c r="M23" i="323"/>
  <c r="M22" i="323"/>
  <c r="M21" i="323"/>
  <c r="M20" i="323"/>
  <c r="M19" i="323"/>
  <c r="M18" i="323"/>
  <c r="M17" i="323"/>
  <c r="M16" i="323"/>
  <c r="M15" i="323"/>
  <c r="M14" i="323"/>
  <c r="M13" i="323"/>
  <c r="M12" i="323"/>
  <c r="M11" i="323"/>
  <c r="M10" i="323"/>
  <c r="M9" i="323"/>
  <c r="M8" i="323"/>
  <c r="M7" i="323"/>
  <c r="M6" i="323"/>
  <c r="AA19" i="316"/>
  <c r="C36" i="306"/>
  <c r="R36" i="306"/>
  <c r="U32" i="306"/>
  <c r="V32" i="306" s="1"/>
  <c r="R32" i="306"/>
  <c r="U36" i="306"/>
  <c r="V36" i="306" s="1"/>
  <c r="U30" i="306"/>
  <c r="V30" i="306" s="1"/>
  <c r="R15" i="306"/>
  <c r="C30" i="306"/>
  <c r="U28" i="306"/>
  <c r="V28" i="306" s="1"/>
  <c r="U25" i="306"/>
  <c r="V25" i="306" s="1"/>
  <c r="R25" i="306"/>
  <c r="C28" i="306"/>
  <c r="U21" i="306"/>
  <c r="V21" i="306" s="1"/>
  <c r="R21" i="306"/>
  <c r="U17" i="306"/>
  <c r="V17" i="306" s="1"/>
  <c r="R17" i="306"/>
  <c r="R19" i="306"/>
  <c r="C19" i="306"/>
  <c r="R38" i="306"/>
  <c r="C38" i="306"/>
  <c r="R34" i="306"/>
  <c r="C34" i="306"/>
  <c r="R23" i="306"/>
  <c r="C23" i="306"/>
  <c r="C33" i="306"/>
  <c r="R33" i="306"/>
  <c r="U33" i="306"/>
  <c r="V33" i="306" s="1"/>
  <c r="C22" i="306"/>
  <c r="R22" i="306"/>
  <c r="C31" i="306"/>
  <c r="R31" i="306"/>
  <c r="C24" i="306"/>
  <c r="R24" i="306"/>
  <c r="C20" i="306"/>
  <c r="R20" i="306"/>
  <c r="C29" i="306"/>
  <c r="R29" i="306"/>
  <c r="C27" i="306"/>
  <c r="R27" i="306"/>
  <c r="C16" i="306"/>
  <c r="R16" i="306"/>
  <c r="C37" i="306"/>
  <c r="R37" i="306"/>
  <c r="U37" i="306"/>
  <c r="V37" i="306" s="1"/>
  <c r="C39" i="306"/>
  <c r="R39" i="306"/>
  <c r="C26" i="306"/>
  <c r="R26" i="306"/>
  <c r="C18" i="306"/>
  <c r="R18" i="306"/>
  <c r="C35" i="306"/>
  <c r="R35" i="306"/>
  <c r="U22" i="306"/>
  <c r="V22" i="306" s="1"/>
  <c r="AJ15" i="306" l="1"/>
  <c r="AI15" i="306"/>
  <c r="AA17" i="306" l="1"/>
  <c r="AA18" i="306"/>
  <c r="AA16" i="306"/>
  <c r="AA19" i="306"/>
  <c r="AA15" i="306"/>
  <c r="C15" i="306" l="1"/>
  <c r="M103" i="294" l="1"/>
  <c r="M104" i="294" s="1"/>
  <c r="J107" i="294" s="1"/>
  <c r="L103" i="294"/>
  <c r="L104" i="294" s="1"/>
  <c r="K103" i="294"/>
  <c r="K104" i="294" s="1"/>
  <c r="J103" i="294"/>
  <c r="J104" i="294" s="1"/>
  <c r="H103" i="294"/>
  <c r="G103" i="294"/>
  <c r="F103" i="294"/>
  <c r="M95" i="294"/>
  <c r="M96" i="294" s="1"/>
  <c r="J99" i="294" s="1"/>
  <c r="L95" i="294"/>
  <c r="L96" i="294" s="1"/>
  <c r="K95" i="294"/>
  <c r="K96" i="294" s="1"/>
  <c r="J95" i="294"/>
  <c r="J96" i="294" s="1"/>
  <c r="H95" i="294"/>
  <c r="G95" i="294"/>
  <c r="F95" i="294"/>
  <c r="M87" i="294"/>
  <c r="M88" i="294" s="1"/>
  <c r="J91" i="294" s="1"/>
  <c r="L87" i="294"/>
  <c r="L88" i="294" s="1"/>
  <c r="K87" i="294"/>
  <c r="K88" i="294" s="1"/>
  <c r="J87" i="294"/>
  <c r="J88" i="294" s="1"/>
  <c r="H87" i="294"/>
  <c r="G87" i="294"/>
  <c r="F87" i="294"/>
  <c r="M79" i="294"/>
  <c r="M80" i="294" s="1"/>
  <c r="J83" i="294" s="1"/>
  <c r="L79" i="294"/>
  <c r="L80" i="294" s="1"/>
  <c r="K79" i="294"/>
  <c r="K80" i="294" s="1"/>
  <c r="J79" i="294"/>
  <c r="J80" i="294" s="1"/>
  <c r="H79" i="294"/>
  <c r="G79" i="294"/>
  <c r="F79" i="294"/>
  <c r="M71" i="294"/>
  <c r="M72" i="294" s="1"/>
  <c r="J75" i="294" s="1"/>
  <c r="L71" i="294"/>
  <c r="L72" i="294" s="1"/>
  <c r="K71" i="294"/>
  <c r="K72" i="294" s="1"/>
  <c r="J71" i="294"/>
  <c r="J72" i="294" s="1"/>
  <c r="H71" i="294"/>
  <c r="G71" i="294"/>
  <c r="F71" i="294"/>
  <c r="M62" i="294"/>
  <c r="M63" i="294" s="1"/>
  <c r="J66" i="294" s="1"/>
  <c r="L62" i="294"/>
  <c r="L63" i="294" s="1"/>
  <c r="K62" i="294"/>
  <c r="K63" i="294" s="1"/>
  <c r="J62" i="294"/>
  <c r="J63" i="294" s="1"/>
  <c r="H43" i="294"/>
  <c r="O41" i="294"/>
  <c r="AJ40" i="294"/>
  <c r="AI40" i="294"/>
  <c r="AH40" i="294"/>
  <c r="AG40" i="294"/>
  <c r="AB40" i="294"/>
  <c r="AA40" i="294" s="1"/>
  <c r="Y40" i="294"/>
  <c r="T40" i="294"/>
  <c r="S40" i="294"/>
  <c r="U40" i="294" s="1"/>
  <c r="V40" i="294" s="1"/>
  <c r="D40" i="294"/>
  <c r="AB39" i="294"/>
  <c r="AA39" i="294" s="1"/>
  <c r="Y39" i="294"/>
  <c r="L39" i="294"/>
  <c r="K39" i="294"/>
  <c r="AI39" i="294" s="1"/>
  <c r="J39" i="294"/>
  <c r="T39" i="294" s="1"/>
  <c r="I39" i="294"/>
  <c r="H39" i="294"/>
  <c r="G39" i="294"/>
  <c r="F39" i="294"/>
  <c r="AB38" i="294"/>
  <c r="AA38" i="294" s="1"/>
  <c r="Y38" i="294"/>
  <c r="L38" i="294"/>
  <c r="K38" i="294"/>
  <c r="AJ38" i="294" s="1"/>
  <c r="J38" i="294"/>
  <c r="T38" i="294" s="1"/>
  <c r="I38" i="294"/>
  <c r="H38" i="294"/>
  <c r="G38" i="294"/>
  <c r="F38" i="294"/>
  <c r="AB37" i="294"/>
  <c r="AA37" i="294" s="1"/>
  <c r="Y37" i="294"/>
  <c r="L37" i="294"/>
  <c r="K37" i="294"/>
  <c r="AI37" i="294" s="1"/>
  <c r="J37" i="294"/>
  <c r="T37" i="294" s="1"/>
  <c r="I37" i="294"/>
  <c r="H37" i="294"/>
  <c r="G37" i="294"/>
  <c r="F37" i="294"/>
  <c r="AB36" i="294"/>
  <c r="AA36" i="294" s="1"/>
  <c r="Y36" i="294"/>
  <c r="L36" i="294"/>
  <c r="K36" i="294"/>
  <c r="AJ36" i="294" s="1"/>
  <c r="J36" i="294"/>
  <c r="T36" i="294" s="1"/>
  <c r="I36" i="294"/>
  <c r="H36" i="294"/>
  <c r="G36" i="294"/>
  <c r="F36" i="294"/>
  <c r="AB35" i="294"/>
  <c r="AA35" i="294" s="1"/>
  <c r="Y35" i="294"/>
  <c r="L35" i="294"/>
  <c r="K35" i="294"/>
  <c r="AI35" i="294" s="1"/>
  <c r="J35" i="294"/>
  <c r="T35" i="294" s="1"/>
  <c r="I35" i="294"/>
  <c r="H35" i="294"/>
  <c r="G35" i="294"/>
  <c r="F35" i="294"/>
  <c r="AB34" i="294"/>
  <c r="AA34" i="294" s="1"/>
  <c r="Y34" i="294"/>
  <c r="L34" i="294"/>
  <c r="K34" i="294"/>
  <c r="AJ34" i="294" s="1"/>
  <c r="J34" i="294"/>
  <c r="T34" i="294" s="1"/>
  <c r="I34" i="294"/>
  <c r="H34" i="294"/>
  <c r="G34" i="294"/>
  <c r="F34" i="294"/>
  <c r="AB33" i="294"/>
  <c r="AA33" i="294" s="1"/>
  <c r="Y33" i="294"/>
  <c r="L33" i="294"/>
  <c r="K33" i="294"/>
  <c r="AI33" i="294" s="1"/>
  <c r="J33" i="294"/>
  <c r="T33" i="294" s="1"/>
  <c r="I33" i="294"/>
  <c r="H33" i="294"/>
  <c r="G33" i="294"/>
  <c r="F33" i="294"/>
  <c r="AB32" i="294"/>
  <c r="AA32" i="294" s="1"/>
  <c r="Y32" i="294"/>
  <c r="L32" i="294"/>
  <c r="K32" i="294"/>
  <c r="AJ32" i="294" s="1"/>
  <c r="J32" i="294"/>
  <c r="T32" i="294" s="1"/>
  <c r="I32" i="294"/>
  <c r="H32" i="294"/>
  <c r="G32" i="294"/>
  <c r="F32" i="294"/>
  <c r="AB31" i="294"/>
  <c r="AA31" i="294" s="1"/>
  <c r="Y31" i="294"/>
  <c r="L31" i="294"/>
  <c r="K31" i="294"/>
  <c r="AI31" i="294" s="1"/>
  <c r="J31" i="294"/>
  <c r="T31" i="294" s="1"/>
  <c r="I31" i="294"/>
  <c r="H31" i="294"/>
  <c r="G31" i="294"/>
  <c r="F31" i="294"/>
  <c r="AB30" i="294"/>
  <c r="AA30" i="294" s="1"/>
  <c r="Y30" i="294"/>
  <c r="L30" i="294"/>
  <c r="K30" i="294"/>
  <c r="AJ30" i="294" s="1"/>
  <c r="J30" i="294"/>
  <c r="T30" i="294" s="1"/>
  <c r="I30" i="294"/>
  <c r="H30" i="294"/>
  <c r="G30" i="294"/>
  <c r="F30" i="294"/>
  <c r="AB29" i="294"/>
  <c r="AA29" i="294" s="1"/>
  <c r="Y29" i="294"/>
  <c r="L29" i="294"/>
  <c r="K29" i="294"/>
  <c r="AI29" i="294" s="1"/>
  <c r="J29" i="294"/>
  <c r="T29" i="294" s="1"/>
  <c r="I29" i="294"/>
  <c r="H29" i="294"/>
  <c r="G29" i="294"/>
  <c r="F29" i="294"/>
  <c r="AB28" i="294"/>
  <c r="AA28" i="294"/>
  <c r="Y28" i="294"/>
  <c r="L28" i="294"/>
  <c r="K28" i="294"/>
  <c r="AJ28" i="294" s="1"/>
  <c r="J28" i="294"/>
  <c r="T28" i="294" s="1"/>
  <c r="I28" i="294"/>
  <c r="H28" i="294"/>
  <c r="G28" i="294"/>
  <c r="F28" i="294"/>
  <c r="AB27" i="294"/>
  <c r="AA27" i="294" s="1"/>
  <c r="Y27" i="294"/>
  <c r="L27" i="294"/>
  <c r="K27" i="294"/>
  <c r="AI27" i="294" s="1"/>
  <c r="J27" i="294"/>
  <c r="T27" i="294" s="1"/>
  <c r="I27" i="294"/>
  <c r="H27" i="294"/>
  <c r="G27" i="294"/>
  <c r="F27" i="294"/>
  <c r="AB26" i="294"/>
  <c r="AA26" i="294" s="1"/>
  <c r="Y26" i="294"/>
  <c r="L26" i="294"/>
  <c r="K26" i="294"/>
  <c r="AJ26" i="294" s="1"/>
  <c r="J26" i="294"/>
  <c r="T26" i="294" s="1"/>
  <c r="I26" i="294"/>
  <c r="H26" i="294"/>
  <c r="G26" i="294"/>
  <c r="F26" i="294"/>
  <c r="AB25" i="294"/>
  <c r="AA25" i="294" s="1"/>
  <c r="Y25" i="294"/>
  <c r="L25" i="294"/>
  <c r="K25" i="294"/>
  <c r="AI25" i="294" s="1"/>
  <c r="J25" i="294"/>
  <c r="T25" i="294" s="1"/>
  <c r="I25" i="294"/>
  <c r="H25" i="294"/>
  <c r="G25" i="294"/>
  <c r="F25" i="294"/>
  <c r="AB24" i="294"/>
  <c r="AA24" i="294" s="1"/>
  <c r="Y24" i="294"/>
  <c r="L24" i="294"/>
  <c r="K24" i="294"/>
  <c r="AJ24" i="294" s="1"/>
  <c r="J24" i="294"/>
  <c r="T24" i="294" s="1"/>
  <c r="I24" i="294"/>
  <c r="H24" i="294"/>
  <c r="G24" i="294"/>
  <c r="F24" i="294"/>
  <c r="AB23" i="294"/>
  <c r="AA23" i="294" s="1"/>
  <c r="Y23" i="294"/>
  <c r="L23" i="294"/>
  <c r="K23" i="294"/>
  <c r="AI23" i="294" s="1"/>
  <c r="J23" i="294"/>
  <c r="T23" i="294" s="1"/>
  <c r="I23" i="294"/>
  <c r="H23" i="294"/>
  <c r="G23" i="294"/>
  <c r="F23" i="294"/>
  <c r="AB22" i="294"/>
  <c r="AA22" i="294" s="1"/>
  <c r="Y22" i="294"/>
  <c r="L22" i="294"/>
  <c r="K22" i="294"/>
  <c r="AJ22" i="294" s="1"/>
  <c r="J22" i="294"/>
  <c r="T22" i="294" s="1"/>
  <c r="I22" i="294"/>
  <c r="H22" i="294"/>
  <c r="G22" i="294"/>
  <c r="F22" i="294"/>
  <c r="AB21" i="294"/>
  <c r="AA21" i="294" s="1"/>
  <c r="Y21" i="294"/>
  <c r="L21" i="294"/>
  <c r="K21" i="294"/>
  <c r="AI21" i="294" s="1"/>
  <c r="J21" i="294"/>
  <c r="T21" i="294" s="1"/>
  <c r="I21" i="294"/>
  <c r="H21" i="294"/>
  <c r="G21" i="294"/>
  <c r="F21" i="294"/>
  <c r="AB20" i="294"/>
  <c r="AA20" i="294" s="1"/>
  <c r="Y20" i="294"/>
  <c r="L20" i="294"/>
  <c r="K20" i="294"/>
  <c r="AJ20" i="294" s="1"/>
  <c r="J20" i="294"/>
  <c r="T20" i="294" s="1"/>
  <c r="I20" i="294"/>
  <c r="H20" i="294"/>
  <c r="G20" i="294"/>
  <c r="F20" i="294"/>
  <c r="AB19" i="294"/>
  <c r="AA19" i="294" s="1"/>
  <c r="Y19" i="294"/>
  <c r="L19" i="294"/>
  <c r="K19" i="294"/>
  <c r="AI19" i="294" s="1"/>
  <c r="J19" i="294"/>
  <c r="T19" i="294" s="1"/>
  <c r="I19" i="294"/>
  <c r="H19" i="294"/>
  <c r="G19" i="294"/>
  <c r="F19" i="294"/>
  <c r="AB18" i="294"/>
  <c r="Y18" i="294"/>
  <c r="H18" i="294"/>
  <c r="G18" i="294"/>
  <c r="F18" i="294"/>
  <c r="AB17" i="294"/>
  <c r="Y17" i="294"/>
  <c r="H17" i="294"/>
  <c r="G17" i="294"/>
  <c r="F17" i="294"/>
  <c r="AB16" i="294"/>
  <c r="Y16" i="294"/>
  <c r="H16" i="294"/>
  <c r="G16" i="294"/>
  <c r="F16" i="294"/>
  <c r="AB15" i="294"/>
  <c r="Y15" i="294"/>
  <c r="H15" i="294"/>
  <c r="G15" i="294"/>
  <c r="F15" i="294"/>
  <c r="AB14" i="294"/>
  <c r="Y14" i="294"/>
  <c r="AB13" i="294"/>
  <c r="Y13" i="294"/>
  <c r="AB12" i="294"/>
  <c r="Y12" i="294"/>
  <c r="AB11" i="294"/>
  <c r="Y11" i="294"/>
  <c r="M103" i="293"/>
  <c r="M104" i="293" s="1"/>
  <c r="J107" i="293" s="1"/>
  <c r="L103" i="293"/>
  <c r="L104" i="293" s="1"/>
  <c r="K103" i="293"/>
  <c r="K104" i="293" s="1"/>
  <c r="J103" i="293"/>
  <c r="J104" i="293" s="1"/>
  <c r="H103" i="293"/>
  <c r="G103" i="293"/>
  <c r="F103" i="293"/>
  <c r="M95" i="293"/>
  <c r="M96" i="293" s="1"/>
  <c r="J99" i="293" s="1"/>
  <c r="L95" i="293"/>
  <c r="L96" i="293" s="1"/>
  <c r="K95" i="293"/>
  <c r="K96" i="293" s="1"/>
  <c r="J95" i="293"/>
  <c r="J96" i="293" s="1"/>
  <c r="H95" i="293"/>
  <c r="G95" i="293"/>
  <c r="F95" i="293"/>
  <c r="M87" i="293"/>
  <c r="M88" i="293" s="1"/>
  <c r="J91" i="293" s="1"/>
  <c r="L87" i="293"/>
  <c r="L88" i="293" s="1"/>
  <c r="K87" i="293"/>
  <c r="K88" i="293" s="1"/>
  <c r="J87" i="293"/>
  <c r="J88" i="293" s="1"/>
  <c r="H87" i="293"/>
  <c r="G87" i="293"/>
  <c r="F87" i="293"/>
  <c r="M79" i="293"/>
  <c r="M80" i="293" s="1"/>
  <c r="J83" i="293" s="1"/>
  <c r="L79" i="293"/>
  <c r="L80" i="293" s="1"/>
  <c r="K79" i="293"/>
  <c r="K80" i="293" s="1"/>
  <c r="J79" i="293"/>
  <c r="J80" i="293" s="1"/>
  <c r="H79" i="293"/>
  <c r="G79" i="293"/>
  <c r="F79" i="293"/>
  <c r="M71" i="293"/>
  <c r="M72" i="293" s="1"/>
  <c r="J75" i="293" s="1"/>
  <c r="L71" i="293"/>
  <c r="L72" i="293" s="1"/>
  <c r="K71" i="293"/>
  <c r="K72" i="293" s="1"/>
  <c r="J71" i="293"/>
  <c r="J72" i="293" s="1"/>
  <c r="H71" i="293"/>
  <c r="G71" i="293"/>
  <c r="F71" i="293"/>
  <c r="M62" i="293"/>
  <c r="M63" i="293" s="1"/>
  <c r="J66" i="293" s="1"/>
  <c r="L62" i="293"/>
  <c r="L63" i="293" s="1"/>
  <c r="K62" i="293"/>
  <c r="K63" i="293" s="1"/>
  <c r="J62" i="293"/>
  <c r="J63" i="293" s="1"/>
  <c r="H43" i="293"/>
  <c r="O41" i="293"/>
  <c r="AJ40" i="293"/>
  <c r="AI40" i="293"/>
  <c r="AH40" i="293"/>
  <c r="AG40" i="293"/>
  <c r="AB40" i="293"/>
  <c r="AA40" i="293" s="1"/>
  <c r="Y40" i="293"/>
  <c r="T40" i="293"/>
  <c r="S40" i="293"/>
  <c r="U40" i="293" s="1"/>
  <c r="V40" i="293" s="1"/>
  <c r="D40" i="293"/>
  <c r="AB39" i="293"/>
  <c r="AA39" i="293" s="1"/>
  <c r="Y39" i="293"/>
  <c r="L39" i="293"/>
  <c r="K39" i="293"/>
  <c r="AI39" i="293" s="1"/>
  <c r="J39" i="293"/>
  <c r="T39" i="293" s="1"/>
  <c r="I39" i="293"/>
  <c r="H39" i="293"/>
  <c r="G39" i="293"/>
  <c r="F39" i="293"/>
  <c r="AB38" i="293"/>
  <c r="AA38" i="293" s="1"/>
  <c r="Y38" i="293"/>
  <c r="L38" i="293"/>
  <c r="K38" i="293"/>
  <c r="AJ38" i="293" s="1"/>
  <c r="J38" i="293"/>
  <c r="T38" i="293" s="1"/>
  <c r="I38" i="293"/>
  <c r="H38" i="293"/>
  <c r="G38" i="293"/>
  <c r="F38" i="293"/>
  <c r="AB37" i="293"/>
  <c r="AA37" i="293" s="1"/>
  <c r="Y37" i="293"/>
  <c r="L37" i="293"/>
  <c r="K37" i="293"/>
  <c r="AI37" i="293" s="1"/>
  <c r="J37" i="293"/>
  <c r="T37" i="293" s="1"/>
  <c r="I37" i="293"/>
  <c r="H37" i="293"/>
  <c r="G37" i="293"/>
  <c r="F37" i="293"/>
  <c r="AB36" i="293"/>
  <c r="AA36" i="293" s="1"/>
  <c r="Y36" i="293"/>
  <c r="L36" i="293"/>
  <c r="K36" i="293"/>
  <c r="AJ36" i="293" s="1"/>
  <c r="J36" i="293"/>
  <c r="T36" i="293" s="1"/>
  <c r="I36" i="293"/>
  <c r="H36" i="293"/>
  <c r="G36" i="293"/>
  <c r="F36" i="293"/>
  <c r="AB35" i="293"/>
  <c r="AA35" i="293"/>
  <c r="Y35" i="293"/>
  <c r="L35" i="293"/>
  <c r="K35" i="293"/>
  <c r="AI35" i="293" s="1"/>
  <c r="J35" i="293"/>
  <c r="T35" i="293" s="1"/>
  <c r="I35" i="293"/>
  <c r="H35" i="293"/>
  <c r="G35" i="293"/>
  <c r="F35" i="293"/>
  <c r="AB34" i="293"/>
  <c r="AA34" i="293" s="1"/>
  <c r="Y34" i="293"/>
  <c r="L34" i="293"/>
  <c r="K34" i="293"/>
  <c r="AJ34" i="293" s="1"/>
  <c r="J34" i="293"/>
  <c r="T34" i="293" s="1"/>
  <c r="I34" i="293"/>
  <c r="H34" i="293"/>
  <c r="G34" i="293"/>
  <c r="F34" i="293"/>
  <c r="AB33" i="293"/>
  <c r="AA33" i="293" s="1"/>
  <c r="Y33" i="293"/>
  <c r="L33" i="293"/>
  <c r="K33" i="293"/>
  <c r="AI33" i="293" s="1"/>
  <c r="J33" i="293"/>
  <c r="T33" i="293" s="1"/>
  <c r="I33" i="293"/>
  <c r="H33" i="293"/>
  <c r="G33" i="293"/>
  <c r="F33" i="293"/>
  <c r="AB32" i="293"/>
  <c r="AA32" i="293" s="1"/>
  <c r="Y32" i="293"/>
  <c r="L32" i="293"/>
  <c r="K32" i="293"/>
  <c r="AJ32" i="293" s="1"/>
  <c r="J32" i="293"/>
  <c r="T32" i="293" s="1"/>
  <c r="I32" i="293"/>
  <c r="H32" i="293"/>
  <c r="G32" i="293"/>
  <c r="F32" i="293"/>
  <c r="AB31" i="293"/>
  <c r="AA31" i="293"/>
  <c r="Y31" i="293"/>
  <c r="L31" i="293"/>
  <c r="K31" i="293"/>
  <c r="AI31" i="293" s="1"/>
  <c r="J31" i="293"/>
  <c r="T31" i="293" s="1"/>
  <c r="I31" i="293"/>
  <c r="H31" i="293"/>
  <c r="G31" i="293"/>
  <c r="F31" i="293"/>
  <c r="AB30" i="293"/>
  <c r="AA30" i="293" s="1"/>
  <c r="Y30" i="293"/>
  <c r="L30" i="293"/>
  <c r="K30" i="293"/>
  <c r="AJ30" i="293" s="1"/>
  <c r="J30" i="293"/>
  <c r="T30" i="293" s="1"/>
  <c r="I30" i="293"/>
  <c r="H30" i="293"/>
  <c r="G30" i="293"/>
  <c r="F30" i="293"/>
  <c r="AB29" i="293"/>
  <c r="AA29" i="293" s="1"/>
  <c r="Y29" i="293"/>
  <c r="L29" i="293"/>
  <c r="K29" i="293"/>
  <c r="AI29" i="293" s="1"/>
  <c r="J29" i="293"/>
  <c r="T29" i="293" s="1"/>
  <c r="I29" i="293"/>
  <c r="H29" i="293"/>
  <c r="G29" i="293"/>
  <c r="F29" i="293"/>
  <c r="AB28" i="293"/>
  <c r="AA28" i="293" s="1"/>
  <c r="Y28" i="293"/>
  <c r="L28" i="293"/>
  <c r="K28" i="293"/>
  <c r="AJ28" i="293" s="1"/>
  <c r="J28" i="293"/>
  <c r="T28" i="293" s="1"/>
  <c r="I28" i="293"/>
  <c r="H28" i="293"/>
  <c r="G28" i="293"/>
  <c r="F28" i="293"/>
  <c r="AB27" i="293"/>
  <c r="AA27" i="293"/>
  <c r="Y27" i="293"/>
  <c r="L27" i="293"/>
  <c r="K27" i="293"/>
  <c r="AI27" i="293" s="1"/>
  <c r="J27" i="293"/>
  <c r="T27" i="293" s="1"/>
  <c r="I27" i="293"/>
  <c r="H27" i="293"/>
  <c r="G27" i="293"/>
  <c r="F27" i="293"/>
  <c r="AB26" i="293"/>
  <c r="AA26" i="293" s="1"/>
  <c r="Y26" i="293"/>
  <c r="L26" i="293"/>
  <c r="K26" i="293"/>
  <c r="AJ26" i="293" s="1"/>
  <c r="J26" i="293"/>
  <c r="T26" i="293" s="1"/>
  <c r="I26" i="293"/>
  <c r="H26" i="293"/>
  <c r="G26" i="293"/>
  <c r="F26" i="293"/>
  <c r="AB25" i="293"/>
  <c r="AA25" i="293" s="1"/>
  <c r="Y25" i="293"/>
  <c r="L25" i="293"/>
  <c r="K25" i="293"/>
  <c r="AI25" i="293" s="1"/>
  <c r="J25" i="293"/>
  <c r="T25" i="293" s="1"/>
  <c r="I25" i="293"/>
  <c r="H25" i="293"/>
  <c r="G25" i="293"/>
  <c r="F25" i="293"/>
  <c r="AB24" i="293"/>
  <c r="AA24" i="293" s="1"/>
  <c r="Y24" i="293"/>
  <c r="L24" i="293"/>
  <c r="K24" i="293"/>
  <c r="AJ24" i="293" s="1"/>
  <c r="J24" i="293"/>
  <c r="T24" i="293" s="1"/>
  <c r="I24" i="293"/>
  <c r="H24" i="293"/>
  <c r="G24" i="293"/>
  <c r="F24" i="293"/>
  <c r="AB23" i="293"/>
  <c r="AA23" i="293"/>
  <c r="Y23" i="293"/>
  <c r="L23" i="293"/>
  <c r="K23" i="293"/>
  <c r="AI23" i="293" s="1"/>
  <c r="J23" i="293"/>
  <c r="T23" i="293" s="1"/>
  <c r="I23" i="293"/>
  <c r="H23" i="293"/>
  <c r="G23" i="293"/>
  <c r="F23" i="293"/>
  <c r="AB22" i="293"/>
  <c r="AA22" i="293" s="1"/>
  <c r="Y22" i="293"/>
  <c r="L22" i="293"/>
  <c r="K22" i="293"/>
  <c r="AJ22" i="293" s="1"/>
  <c r="J22" i="293"/>
  <c r="T22" i="293" s="1"/>
  <c r="I22" i="293"/>
  <c r="H22" i="293"/>
  <c r="G22" i="293"/>
  <c r="F22" i="293"/>
  <c r="AB21" i="293"/>
  <c r="AA21" i="293" s="1"/>
  <c r="Y21" i="293"/>
  <c r="L21" i="293"/>
  <c r="K21" i="293"/>
  <c r="AI21" i="293" s="1"/>
  <c r="J21" i="293"/>
  <c r="T21" i="293" s="1"/>
  <c r="I21" i="293"/>
  <c r="H21" i="293"/>
  <c r="G21" i="293"/>
  <c r="F21" i="293"/>
  <c r="AB20" i="293"/>
  <c r="AA20" i="293" s="1"/>
  <c r="Y20" i="293"/>
  <c r="L20" i="293"/>
  <c r="K20" i="293"/>
  <c r="AJ20" i="293" s="1"/>
  <c r="J20" i="293"/>
  <c r="T20" i="293" s="1"/>
  <c r="I20" i="293"/>
  <c r="H20" i="293"/>
  <c r="G20" i="293"/>
  <c r="F20" i="293"/>
  <c r="AB19" i="293"/>
  <c r="AA19" i="293"/>
  <c r="Y19" i="293"/>
  <c r="L19" i="293"/>
  <c r="K19" i="293"/>
  <c r="AI19" i="293" s="1"/>
  <c r="J19" i="293"/>
  <c r="T19" i="293" s="1"/>
  <c r="I19" i="293"/>
  <c r="H19" i="293"/>
  <c r="G19" i="293"/>
  <c r="F19" i="293"/>
  <c r="AB18" i="293"/>
  <c r="AA18" i="293" s="1"/>
  <c r="Y18" i="293"/>
  <c r="L18" i="293"/>
  <c r="K18" i="293"/>
  <c r="AI18" i="293" s="1"/>
  <c r="J18" i="293"/>
  <c r="T18" i="293" s="1"/>
  <c r="I18" i="293"/>
  <c r="H18" i="293"/>
  <c r="G18" i="293"/>
  <c r="F18" i="293"/>
  <c r="AB17" i="293"/>
  <c r="AA17" i="293" s="1"/>
  <c r="Y17" i="293"/>
  <c r="L17" i="293"/>
  <c r="K17" i="293"/>
  <c r="AI17" i="293" s="1"/>
  <c r="J17" i="293"/>
  <c r="I17" i="293"/>
  <c r="H17" i="293"/>
  <c r="G17" i="293"/>
  <c r="F17" i="293"/>
  <c r="AB16" i="293"/>
  <c r="AA16" i="293" s="1"/>
  <c r="Y16" i="293"/>
  <c r="L16" i="293"/>
  <c r="K16" i="293"/>
  <c r="AI16" i="293" s="1"/>
  <c r="J16" i="293"/>
  <c r="I16" i="293"/>
  <c r="H16" i="293"/>
  <c r="G16" i="293"/>
  <c r="F16" i="293"/>
  <c r="AB15" i="293"/>
  <c r="AA15" i="293" s="1"/>
  <c r="Y15" i="293"/>
  <c r="L15" i="293"/>
  <c r="K15" i="293"/>
  <c r="J15" i="293"/>
  <c r="T15" i="293" s="1"/>
  <c r="I15" i="293"/>
  <c r="H15" i="293"/>
  <c r="G15" i="293"/>
  <c r="F15" i="293"/>
  <c r="AB14" i="293"/>
  <c r="Y14" i="293"/>
  <c r="AB13" i="293"/>
  <c r="Y13" i="293"/>
  <c r="AB12" i="293"/>
  <c r="Y12" i="293"/>
  <c r="AB11" i="293"/>
  <c r="Y11" i="293"/>
  <c r="M103" i="273"/>
  <c r="M104" i="273" s="1"/>
  <c r="J107" i="273" s="1"/>
  <c r="L103" i="273"/>
  <c r="L104" i="273" s="1"/>
  <c r="K103" i="273"/>
  <c r="K104" i="273" s="1"/>
  <c r="J103" i="273"/>
  <c r="J104" i="273" s="1"/>
  <c r="H103" i="273"/>
  <c r="G103" i="273"/>
  <c r="F103" i="273"/>
  <c r="M95" i="273"/>
  <c r="M96" i="273" s="1"/>
  <c r="J99" i="273" s="1"/>
  <c r="L95" i="273"/>
  <c r="L96" i="273" s="1"/>
  <c r="K95" i="273"/>
  <c r="K96" i="273" s="1"/>
  <c r="J95" i="273"/>
  <c r="J96" i="273" s="1"/>
  <c r="H95" i="273"/>
  <c r="G95" i="273"/>
  <c r="F95" i="273"/>
  <c r="M87" i="273"/>
  <c r="M88" i="273" s="1"/>
  <c r="J91" i="273" s="1"/>
  <c r="L87" i="273"/>
  <c r="L88" i="273" s="1"/>
  <c r="K87" i="273"/>
  <c r="K88" i="273" s="1"/>
  <c r="J87" i="273"/>
  <c r="J88" i="273" s="1"/>
  <c r="H87" i="273"/>
  <c r="G87" i="273"/>
  <c r="F87" i="273"/>
  <c r="M79" i="273"/>
  <c r="M80" i="273" s="1"/>
  <c r="J83" i="273" s="1"/>
  <c r="L79" i="273"/>
  <c r="L80" i="273" s="1"/>
  <c r="K79" i="273"/>
  <c r="K80" i="273" s="1"/>
  <c r="J79" i="273"/>
  <c r="J80" i="273" s="1"/>
  <c r="H79" i="273"/>
  <c r="G79" i="273"/>
  <c r="F79" i="273"/>
  <c r="M71" i="273"/>
  <c r="M72" i="273" s="1"/>
  <c r="J75" i="273" s="1"/>
  <c r="L71" i="273"/>
  <c r="L72" i="273" s="1"/>
  <c r="K71" i="273"/>
  <c r="K72" i="273" s="1"/>
  <c r="J71" i="273"/>
  <c r="J72" i="273" s="1"/>
  <c r="H71" i="273"/>
  <c r="G71" i="273"/>
  <c r="F71" i="273"/>
  <c r="M62" i="273"/>
  <c r="M63" i="273" s="1"/>
  <c r="J66" i="273" s="1"/>
  <c r="L62" i="273"/>
  <c r="L63" i="273" s="1"/>
  <c r="K62" i="273"/>
  <c r="K63" i="273" s="1"/>
  <c r="J62" i="273"/>
  <c r="J63" i="273" s="1"/>
  <c r="H43" i="273"/>
  <c r="O41" i="273"/>
  <c r="AJ40" i="273"/>
  <c r="AI40" i="273"/>
  <c r="AH40" i="273"/>
  <c r="AG40" i="273"/>
  <c r="AB40" i="273"/>
  <c r="AA40" i="273" s="1"/>
  <c r="Y40" i="273"/>
  <c r="T40" i="273"/>
  <c r="S40" i="273"/>
  <c r="U40" i="273" s="1"/>
  <c r="V40" i="273" s="1"/>
  <c r="D40" i="273"/>
  <c r="AB39" i="273"/>
  <c r="AA39" i="273" s="1"/>
  <c r="Y39" i="273"/>
  <c r="L39" i="273"/>
  <c r="K39" i="273"/>
  <c r="AI39" i="273" s="1"/>
  <c r="J39" i="273"/>
  <c r="T39" i="273" s="1"/>
  <c r="I39" i="273"/>
  <c r="H39" i="273"/>
  <c r="G39" i="273"/>
  <c r="F39" i="273"/>
  <c r="AB38" i="273"/>
  <c r="AA38" i="273" s="1"/>
  <c r="Y38" i="273"/>
  <c r="L38" i="273"/>
  <c r="K38" i="273"/>
  <c r="AJ38" i="273" s="1"/>
  <c r="J38" i="273"/>
  <c r="T38" i="273" s="1"/>
  <c r="I38" i="273"/>
  <c r="H38" i="273"/>
  <c r="G38" i="273"/>
  <c r="F38" i="273"/>
  <c r="AB37" i="273"/>
  <c r="AA37" i="273"/>
  <c r="Y37" i="273"/>
  <c r="L37" i="273"/>
  <c r="K37" i="273"/>
  <c r="AI37" i="273" s="1"/>
  <c r="J37" i="273"/>
  <c r="T37" i="273" s="1"/>
  <c r="I37" i="273"/>
  <c r="H37" i="273"/>
  <c r="G37" i="273"/>
  <c r="F37" i="273"/>
  <c r="AB36" i="273"/>
  <c r="AA36" i="273" s="1"/>
  <c r="Y36" i="273"/>
  <c r="L36" i="273"/>
  <c r="K36" i="273"/>
  <c r="AJ36" i="273" s="1"/>
  <c r="J36" i="273"/>
  <c r="T36" i="273" s="1"/>
  <c r="I36" i="273"/>
  <c r="H36" i="273"/>
  <c r="G36" i="273"/>
  <c r="F36" i="273"/>
  <c r="AB35" i="273"/>
  <c r="AA35" i="273" s="1"/>
  <c r="Y35" i="273"/>
  <c r="L35" i="273"/>
  <c r="K35" i="273"/>
  <c r="AI35" i="273" s="1"/>
  <c r="J35" i="273"/>
  <c r="T35" i="273" s="1"/>
  <c r="I35" i="273"/>
  <c r="H35" i="273"/>
  <c r="G35" i="273"/>
  <c r="F35" i="273"/>
  <c r="AB34" i="273"/>
  <c r="AA34" i="273" s="1"/>
  <c r="Y34" i="273"/>
  <c r="L34" i="273"/>
  <c r="K34" i="273"/>
  <c r="AJ34" i="273" s="1"/>
  <c r="J34" i="273"/>
  <c r="T34" i="273" s="1"/>
  <c r="I34" i="273"/>
  <c r="H34" i="273"/>
  <c r="G34" i="273"/>
  <c r="F34" i="273"/>
  <c r="AB33" i="273"/>
  <c r="AA33" i="273" s="1"/>
  <c r="Y33" i="273"/>
  <c r="L33" i="273"/>
  <c r="K33" i="273"/>
  <c r="AI33" i="273" s="1"/>
  <c r="J33" i="273"/>
  <c r="T33" i="273" s="1"/>
  <c r="I33" i="273"/>
  <c r="H33" i="273"/>
  <c r="G33" i="273"/>
  <c r="F33" i="273"/>
  <c r="AB32" i="273"/>
  <c r="AA32" i="273" s="1"/>
  <c r="Y32" i="273"/>
  <c r="L32" i="273"/>
  <c r="K32" i="273"/>
  <c r="AJ32" i="273" s="1"/>
  <c r="J32" i="273"/>
  <c r="T32" i="273" s="1"/>
  <c r="I32" i="273"/>
  <c r="H32" i="273"/>
  <c r="G32" i="273"/>
  <c r="F32" i="273"/>
  <c r="AB31" i="273"/>
  <c r="AA31" i="273"/>
  <c r="Y31" i="273"/>
  <c r="L31" i="273"/>
  <c r="K31" i="273"/>
  <c r="AI31" i="273" s="1"/>
  <c r="J31" i="273"/>
  <c r="T31" i="273" s="1"/>
  <c r="I31" i="273"/>
  <c r="H31" i="273"/>
  <c r="G31" i="273"/>
  <c r="F31" i="273"/>
  <c r="AB30" i="273"/>
  <c r="AA30" i="273" s="1"/>
  <c r="Y30" i="273"/>
  <c r="L30" i="273"/>
  <c r="K30" i="273"/>
  <c r="AJ30" i="273" s="1"/>
  <c r="J30" i="273"/>
  <c r="T30" i="273" s="1"/>
  <c r="I30" i="273"/>
  <c r="H30" i="273"/>
  <c r="G30" i="273"/>
  <c r="F30" i="273"/>
  <c r="AB29" i="273"/>
  <c r="AA29" i="273" s="1"/>
  <c r="Y29" i="273"/>
  <c r="L29" i="273"/>
  <c r="K29" i="273"/>
  <c r="AI29" i="273" s="1"/>
  <c r="J29" i="273"/>
  <c r="T29" i="273" s="1"/>
  <c r="I29" i="273"/>
  <c r="H29" i="273"/>
  <c r="G29" i="273"/>
  <c r="F29" i="273"/>
  <c r="AB28" i="273"/>
  <c r="AA28" i="273" s="1"/>
  <c r="Y28" i="273"/>
  <c r="L28" i="273"/>
  <c r="K28" i="273"/>
  <c r="AJ28" i="273" s="1"/>
  <c r="J28" i="273"/>
  <c r="T28" i="273" s="1"/>
  <c r="I28" i="273"/>
  <c r="H28" i="273"/>
  <c r="G28" i="273"/>
  <c r="F28" i="273"/>
  <c r="AB27" i="273"/>
  <c r="AA27" i="273" s="1"/>
  <c r="Y27" i="273"/>
  <c r="L27" i="273"/>
  <c r="K27" i="273"/>
  <c r="AI27" i="273" s="1"/>
  <c r="J27" i="273"/>
  <c r="T27" i="273" s="1"/>
  <c r="I27" i="273"/>
  <c r="H27" i="273"/>
  <c r="G27" i="273"/>
  <c r="F27" i="273"/>
  <c r="AB26" i="273"/>
  <c r="AA26" i="273" s="1"/>
  <c r="Y26" i="273"/>
  <c r="L26" i="273"/>
  <c r="K26" i="273"/>
  <c r="AJ26" i="273" s="1"/>
  <c r="J26" i="273"/>
  <c r="T26" i="273" s="1"/>
  <c r="I26" i="273"/>
  <c r="H26" i="273"/>
  <c r="G26" i="273"/>
  <c r="F26" i="273"/>
  <c r="AB25" i="273"/>
  <c r="AA25" i="273" s="1"/>
  <c r="Y25" i="273"/>
  <c r="L25" i="273"/>
  <c r="K25" i="273"/>
  <c r="AI25" i="273" s="1"/>
  <c r="J25" i="273"/>
  <c r="T25" i="273" s="1"/>
  <c r="I25" i="273"/>
  <c r="H25" i="273"/>
  <c r="G25" i="273"/>
  <c r="F25" i="273"/>
  <c r="AB24" i="273"/>
  <c r="AA24" i="273" s="1"/>
  <c r="Y24" i="273"/>
  <c r="L24" i="273"/>
  <c r="K24" i="273"/>
  <c r="AJ24" i="273" s="1"/>
  <c r="J24" i="273"/>
  <c r="T24" i="273" s="1"/>
  <c r="I24" i="273"/>
  <c r="H24" i="273"/>
  <c r="G24" i="273"/>
  <c r="F24" i="273"/>
  <c r="AB23" i="273"/>
  <c r="AA23" i="273"/>
  <c r="Y23" i="273"/>
  <c r="L23" i="273"/>
  <c r="K23" i="273"/>
  <c r="AI23" i="273" s="1"/>
  <c r="J23" i="273"/>
  <c r="T23" i="273" s="1"/>
  <c r="I23" i="273"/>
  <c r="H23" i="273"/>
  <c r="G23" i="273"/>
  <c r="F23" i="273"/>
  <c r="AB22" i="273"/>
  <c r="AA22" i="273" s="1"/>
  <c r="Y22" i="273"/>
  <c r="L22" i="273"/>
  <c r="K22" i="273"/>
  <c r="AJ22" i="273" s="1"/>
  <c r="J22" i="273"/>
  <c r="T22" i="273" s="1"/>
  <c r="I22" i="273"/>
  <c r="H22" i="273"/>
  <c r="G22" i="273"/>
  <c r="F22" i="273"/>
  <c r="AB21" i="273"/>
  <c r="AA21" i="273" s="1"/>
  <c r="Y21" i="273"/>
  <c r="L21" i="273"/>
  <c r="K21" i="273"/>
  <c r="AI21" i="273" s="1"/>
  <c r="J21" i="273"/>
  <c r="T21" i="273" s="1"/>
  <c r="I21" i="273"/>
  <c r="H21" i="273"/>
  <c r="G21" i="273"/>
  <c r="F21" i="273"/>
  <c r="AB20" i="273"/>
  <c r="AA20" i="273" s="1"/>
  <c r="Y20" i="273"/>
  <c r="L20" i="273"/>
  <c r="K20" i="273"/>
  <c r="AJ20" i="273" s="1"/>
  <c r="J20" i="273"/>
  <c r="T20" i="273" s="1"/>
  <c r="I20" i="273"/>
  <c r="H20" i="273"/>
  <c r="G20" i="273"/>
  <c r="F20" i="273"/>
  <c r="AB19" i="273"/>
  <c r="AA19" i="273" s="1"/>
  <c r="Y19" i="273"/>
  <c r="L19" i="273"/>
  <c r="K19" i="273"/>
  <c r="AI19" i="273" s="1"/>
  <c r="J19" i="273"/>
  <c r="T19" i="273" s="1"/>
  <c r="I19" i="273"/>
  <c r="H19" i="273"/>
  <c r="G19" i="273"/>
  <c r="F19" i="273"/>
  <c r="AB18" i="273"/>
  <c r="AA18" i="273" s="1"/>
  <c r="Y18" i="273"/>
  <c r="L18" i="273"/>
  <c r="K18" i="273"/>
  <c r="AJ18" i="273" s="1"/>
  <c r="J18" i="273"/>
  <c r="I18" i="273"/>
  <c r="H18" i="273"/>
  <c r="G18" i="273"/>
  <c r="F18" i="273"/>
  <c r="AB17" i="273"/>
  <c r="AA17" i="273" s="1"/>
  <c r="Y17" i="273"/>
  <c r="L17" i="273"/>
  <c r="K17" i="273"/>
  <c r="AJ17" i="273" s="1"/>
  <c r="J17" i="273"/>
  <c r="D17" i="273" s="1"/>
  <c r="I17" i="273"/>
  <c r="H17" i="273"/>
  <c r="G17" i="273"/>
  <c r="F17" i="273"/>
  <c r="AB16" i="273"/>
  <c r="Y16" i="273"/>
  <c r="AB15" i="273"/>
  <c r="Y15" i="273"/>
  <c r="AB14" i="273"/>
  <c r="Y14" i="273"/>
  <c r="AB13" i="273"/>
  <c r="Y13" i="273"/>
  <c r="AB12" i="273"/>
  <c r="Y12" i="273"/>
  <c r="AB11" i="273"/>
  <c r="Y11" i="273"/>
  <c r="M103" i="272"/>
  <c r="M104" i="272" s="1"/>
  <c r="J107" i="272" s="1"/>
  <c r="L103" i="272"/>
  <c r="L104" i="272" s="1"/>
  <c r="K103" i="272"/>
  <c r="K104" i="272" s="1"/>
  <c r="J103" i="272"/>
  <c r="J104" i="272" s="1"/>
  <c r="H103" i="272"/>
  <c r="G103" i="272"/>
  <c r="F103" i="272"/>
  <c r="M95" i="272"/>
  <c r="M96" i="272" s="1"/>
  <c r="J99" i="272" s="1"/>
  <c r="L95" i="272"/>
  <c r="L96" i="272" s="1"/>
  <c r="K95" i="272"/>
  <c r="K96" i="272" s="1"/>
  <c r="J95" i="272"/>
  <c r="J96" i="272" s="1"/>
  <c r="H95" i="272"/>
  <c r="G95" i="272"/>
  <c r="F95" i="272"/>
  <c r="M87" i="272"/>
  <c r="M88" i="272" s="1"/>
  <c r="J91" i="272" s="1"/>
  <c r="L87" i="272"/>
  <c r="L88" i="272" s="1"/>
  <c r="K87" i="272"/>
  <c r="K88" i="272" s="1"/>
  <c r="J87" i="272"/>
  <c r="J88" i="272" s="1"/>
  <c r="H87" i="272"/>
  <c r="G87" i="272"/>
  <c r="F87" i="272"/>
  <c r="M79" i="272"/>
  <c r="M80" i="272" s="1"/>
  <c r="J83" i="272" s="1"/>
  <c r="L79" i="272"/>
  <c r="L80" i="272" s="1"/>
  <c r="K79" i="272"/>
  <c r="K80" i="272" s="1"/>
  <c r="J79" i="272"/>
  <c r="J80" i="272" s="1"/>
  <c r="H79" i="272"/>
  <c r="G79" i="272"/>
  <c r="F79" i="272"/>
  <c r="M71" i="272"/>
  <c r="M72" i="272" s="1"/>
  <c r="J75" i="272" s="1"/>
  <c r="L71" i="272"/>
  <c r="L72" i="272" s="1"/>
  <c r="K71" i="272"/>
  <c r="K72" i="272" s="1"/>
  <c r="J71" i="272"/>
  <c r="J72" i="272" s="1"/>
  <c r="H71" i="272"/>
  <c r="G71" i="272"/>
  <c r="F71" i="272"/>
  <c r="H43" i="272"/>
  <c r="O41" i="272"/>
  <c r="AJ40" i="272"/>
  <c r="AI40" i="272"/>
  <c r="AH40" i="272"/>
  <c r="AG40" i="272"/>
  <c r="AB40" i="272"/>
  <c r="AA40" i="272" s="1"/>
  <c r="Y40" i="272"/>
  <c r="T40" i="272"/>
  <c r="U40" i="272"/>
  <c r="V40" i="272" s="1"/>
  <c r="D40" i="272"/>
  <c r="AB39" i="272"/>
  <c r="AA39" i="272" s="1"/>
  <c r="Y39" i="272"/>
  <c r="L39" i="272"/>
  <c r="K39" i="272"/>
  <c r="J39" i="272"/>
  <c r="T39" i="272" s="1"/>
  <c r="I39" i="272"/>
  <c r="H39" i="272"/>
  <c r="G39" i="272"/>
  <c r="F39" i="272"/>
  <c r="AB38" i="272"/>
  <c r="AA38" i="272"/>
  <c r="Y38" i="272"/>
  <c r="L38" i="272"/>
  <c r="K38" i="272"/>
  <c r="J38" i="272"/>
  <c r="T38" i="272" s="1"/>
  <c r="I38" i="272"/>
  <c r="H38" i="272"/>
  <c r="G38" i="272"/>
  <c r="F38" i="272"/>
  <c r="AB37" i="272"/>
  <c r="AA37" i="272" s="1"/>
  <c r="Y37" i="272"/>
  <c r="L37" i="272"/>
  <c r="K37" i="272"/>
  <c r="J37" i="272"/>
  <c r="T37" i="272" s="1"/>
  <c r="I37" i="272"/>
  <c r="H37" i="272"/>
  <c r="G37" i="272"/>
  <c r="F37" i="272"/>
  <c r="AB36" i="272"/>
  <c r="AA36" i="272" s="1"/>
  <c r="Y36" i="272"/>
  <c r="L36" i="272"/>
  <c r="K36" i="272"/>
  <c r="J36" i="272"/>
  <c r="T36" i="272" s="1"/>
  <c r="I36" i="272"/>
  <c r="H36" i="272"/>
  <c r="G36" i="272"/>
  <c r="F36" i="272"/>
  <c r="AB35" i="272"/>
  <c r="AA35" i="272" s="1"/>
  <c r="Y35" i="272"/>
  <c r="L35" i="272"/>
  <c r="K35" i="272"/>
  <c r="J35" i="272"/>
  <c r="T35" i="272" s="1"/>
  <c r="I35" i="272"/>
  <c r="H35" i="272"/>
  <c r="G35" i="272"/>
  <c r="F35" i="272"/>
  <c r="AB34" i="272"/>
  <c r="AA34" i="272" s="1"/>
  <c r="Y34" i="272"/>
  <c r="L34" i="272"/>
  <c r="K34" i="272"/>
  <c r="J34" i="272"/>
  <c r="T34" i="272" s="1"/>
  <c r="I34" i="272"/>
  <c r="H34" i="272"/>
  <c r="G34" i="272"/>
  <c r="F34" i="272"/>
  <c r="AB33" i="272"/>
  <c r="AA33" i="272" s="1"/>
  <c r="Y33" i="272"/>
  <c r="L33" i="272"/>
  <c r="K33" i="272"/>
  <c r="J33" i="272"/>
  <c r="T33" i="272" s="1"/>
  <c r="I33" i="272"/>
  <c r="H33" i="272"/>
  <c r="G33" i="272"/>
  <c r="F33" i="272"/>
  <c r="AB32" i="272"/>
  <c r="AA32" i="272" s="1"/>
  <c r="Y32" i="272"/>
  <c r="L32" i="272"/>
  <c r="K32" i="272"/>
  <c r="J32" i="272"/>
  <c r="T32" i="272" s="1"/>
  <c r="I32" i="272"/>
  <c r="H32" i="272"/>
  <c r="G32" i="272"/>
  <c r="F32" i="272"/>
  <c r="AB31" i="272"/>
  <c r="AA31" i="272" s="1"/>
  <c r="Y31" i="272"/>
  <c r="L31" i="272"/>
  <c r="K31" i="272"/>
  <c r="J31" i="272"/>
  <c r="T31" i="272" s="1"/>
  <c r="I31" i="272"/>
  <c r="H31" i="272"/>
  <c r="G31" i="272"/>
  <c r="F31" i="272"/>
  <c r="AB30" i="272"/>
  <c r="AA30" i="272"/>
  <c r="Y30" i="272"/>
  <c r="L30" i="272"/>
  <c r="K30" i="272"/>
  <c r="J30" i="272"/>
  <c r="T30" i="272" s="1"/>
  <c r="I30" i="272"/>
  <c r="H30" i="272"/>
  <c r="G30" i="272"/>
  <c r="F30" i="272"/>
  <c r="AB29" i="272"/>
  <c r="AA29" i="272" s="1"/>
  <c r="Y29" i="272"/>
  <c r="L29" i="272"/>
  <c r="K29" i="272"/>
  <c r="J29" i="272"/>
  <c r="T29" i="272" s="1"/>
  <c r="I29" i="272"/>
  <c r="H29" i="272"/>
  <c r="G29" i="272"/>
  <c r="F29" i="272"/>
  <c r="AB28" i="272"/>
  <c r="AA28" i="272"/>
  <c r="Y28" i="272"/>
  <c r="L28" i="272"/>
  <c r="K28" i="272"/>
  <c r="J28" i="272"/>
  <c r="T28" i="272" s="1"/>
  <c r="I28" i="272"/>
  <c r="H28" i="272"/>
  <c r="G28" i="272"/>
  <c r="F28" i="272"/>
  <c r="AB27" i="272"/>
  <c r="AA27" i="272" s="1"/>
  <c r="Y27" i="272"/>
  <c r="L27" i="272"/>
  <c r="K27" i="272"/>
  <c r="J27" i="272"/>
  <c r="T27" i="272" s="1"/>
  <c r="I27" i="272"/>
  <c r="H27" i="272"/>
  <c r="G27" i="272"/>
  <c r="F27" i="272"/>
  <c r="AB26" i="272"/>
  <c r="AA26" i="272" s="1"/>
  <c r="Y26" i="272"/>
  <c r="L26" i="272"/>
  <c r="K26" i="272"/>
  <c r="J26" i="272"/>
  <c r="T26" i="272" s="1"/>
  <c r="I26" i="272"/>
  <c r="H26" i="272"/>
  <c r="G26" i="272"/>
  <c r="F26" i="272"/>
  <c r="AB25" i="272"/>
  <c r="AA25" i="272" s="1"/>
  <c r="Y25" i="272"/>
  <c r="L25" i="272"/>
  <c r="K25" i="272"/>
  <c r="J25" i="272"/>
  <c r="T25" i="272" s="1"/>
  <c r="I25" i="272"/>
  <c r="H25" i="272"/>
  <c r="G25" i="272"/>
  <c r="F25" i="272"/>
  <c r="AB24" i="272"/>
  <c r="AA24" i="272" s="1"/>
  <c r="Y24" i="272"/>
  <c r="L24" i="272"/>
  <c r="K24" i="272"/>
  <c r="S24" i="272" s="1"/>
  <c r="J24" i="272"/>
  <c r="T24" i="272" s="1"/>
  <c r="I24" i="272"/>
  <c r="H24" i="272"/>
  <c r="G24" i="272"/>
  <c r="F24" i="272"/>
  <c r="AB23" i="272"/>
  <c r="AA23" i="272" s="1"/>
  <c r="Y23" i="272"/>
  <c r="L23" i="272"/>
  <c r="K23" i="272"/>
  <c r="J23" i="272"/>
  <c r="I23" i="272"/>
  <c r="H23" i="272"/>
  <c r="G23" i="272"/>
  <c r="F23" i="272"/>
  <c r="AB22" i="272"/>
  <c r="AA22" i="272" s="1"/>
  <c r="Y22" i="272"/>
  <c r="L22" i="272"/>
  <c r="K22" i="272"/>
  <c r="S22" i="272" s="1"/>
  <c r="J22" i="272"/>
  <c r="T22" i="272" s="1"/>
  <c r="I22" i="272"/>
  <c r="H22" i="272"/>
  <c r="G22" i="272"/>
  <c r="F22" i="272"/>
  <c r="AB21" i="272"/>
  <c r="AA21" i="272" s="1"/>
  <c r="Y21" i="272"/>
  <c r="L21" i="272"/>
  <c r="K21" i="272"/>
  <c r="J21" i="272"/>
  <c r="I21" i="272"/>
  <c r="H21" i="272"/>
  <c r="G21" i="272"/>
  <c r="F21" i="272"/>
  <c r="AB20" i="272"/>
  <c r="AA20" i="272" s="1"/>
  <c r="Y20" i="272"/>
  <c r="L20" i="272"/>
  <c r="K20" i="272"/>
  <c r="S20" i="272" s="1"/>
  <c r="J20" i="272"/>
  <c r="T20" i="272" s="1"/>
  <c r="I20" i="272"/>
  <c r="H20" i="272"/>
  <c r="G20" i="272"/>
  <c r="F20" i="272"/>
  <c r="AB19" i="272"/>
  <c r="AA19" i="272"/>
  <c r="Y19" i="272"/>
  <c r="L19" i="272"/>
  <c r="K19" i="272"/>
  <c r="J19" i="272"/>
  <c r="I19" i="272"/>
  <c r="H19" i="272"/>
  <c r="G19" i="272"/>
  <c r="F19" i="272"/>
  <c r="AB18" i="272"/>
  <c r="AA18" i="272" s="1"/>
  <c r="Y18" i="272"/>
  <c r="L18" i="272"/>
  <c r="K18" i="272"/>
  <c r="J18" i="272"/>
  <c r="D18" i="272" s="1"/>
  <c r="I18" i="272"/>
  <c r="H18" i="272"/>
  <c r="G18" i="272"/>
  <c r="F18" i="272"/>
  <c r="AB17" i="272"/>
  <c r="AA17" i="272" s="1"/>
  <c r="Y17" i="272"/>
  <c r="L17" i="272"/>
  <c r="K17" i="272"/>
  <c r="J17" i="272"/>
  <c r="D17" i="272" s="1"/>
  <c r="I17" i="272"/>
  <c r="H17" i="272"/>
  <c r="G17" i="272"/>
  <c r="F17" i="272"/>
  <c r="AB16" i="272"/>
  <c r="Y16" i="272"/>
  <c r="AB15" i="272"/>
  <c r="Y15" i="272"/>
  <c r="AB14" i="272"/>
  <c r="Y14" i="272"/>
  <c r="AB13" i="272"/>
  <c r="Y13" i="272"/>
  <c r="AB12" i="272"/>
  <c r="Y12" i="272"/>
  <c r="AB11" i="272"/>
  <c r="Y11" i="272"/>
  <c r="BF3" i="112"/>
  <c r="BE3" i="112"/>
  <c r="BD3" i="112"/>
  <c r="BC3" i="112"/>
  <c r="BB3" i="112"/>
  <c r="BA3" i="112"/>
  <c r="AZ3" i="112"/>
  <c r="AY3" i="112"/>
  <c r="AX3" i="112"/>
  <c r="AU3" i="112"/>
  <c r="I9" i="210"/>
  <c r="AI39" i="272" l="1"/>
  <c r="S39" i="272"/>
  <c r="AJ38" i="272"/>
  <c r="S38" i="272"/>
  <c r="AI37" i="272"/>
  <c r="S37" i="272"/>
  <c r="AJ36" i="272"/>
  <c r="S36" i="272"/>
  <c r="AI35" i="272"/>
  <c r="S35" i="272"/>
  <c r="AJ34" i="272"/>
  <c r="S34" i="272"/>
  <c r="AI33" i="272"/>
  <c r="S33" i="272"/>
  <c r="AI32" i="272"/>
  <c r="S32" i="272"/>
  <c r="AI31" i="272"/>
  <c r="S31" i="272"/>
  <c r="AI30" i="272"/>
  <c r="S30" i="272"/>
  <c r="AI29" i="272"/>
  <c r="S29" i="272"/>
  <c r="AI28" i="272"/>
  <c r="S28" i="272"/>
  <c r="AI27" i="272"/>
  <c r="S27" i="272"/>
  <c r="AI26" i="272"/>
  <c r="S26" i="272"/>
  <c r="AI25" i="272"/>
  <c r="S25" i="272"/>
  <c r="AI23" i="272"/>
  <c r="S23" i="272"/>
  <c r="AI21" i="272"/>
  <c r="S21" i="272"/>
  <c r="AI19" i="272"/>
  <c r="S19" i="272"/>
  <c r="AJ18" i="272"/>
  <c r="S18" i="272"/>
  <c r="M18" i="272" s="1"/>
  <c r="N18" i="272" s="1"/>
  <c r="AF18" i="272" s="1"/>
  <c r="AJ17" i="272"/>
  <c r="S17" i="272"/>
  <c r="M17" i="272" s="1"/>
  <c r="N17" i="272" s="1"/>
  <c r="AF17" i="272" s="1"/>
  <c r="C40" i="272"/>
  <c r="R40" i="273"/>
  <c r="R40" i="272"/>
  <c r="C40" i="273"/>
  <c r="T16" i="293"/>
  <c r="D16" i="293"/>
  <c r="R40" i="293"/>
  <c r="C40" i="293"/>
  <c r="D20" i="293"/>
  <c r="AJ33" i="293"/>
  <c r="D36" i="293"/>
  <c r="D38" i="293"/>
  <c r="D39" i="293"/>
  <c r="D23" i="294"/>
  <c r="D24" i="294"/>
  <c r="D27" i="294"/>
  <c r="D28" i="294"/>
  <c r="D31" i="294"/>
  <c r="D34" i="294"/>
  <c r="D35" i="294"/>
  <c r="D38" i="294"/>
  <c r="D39" i="294"/>
  <c r="AJ25" i="293"/>
  <c r="D28" i="293"/>
  <c r="D21" i="294"/>
  <c r="D18" i="293"/>
  <c r="AJ21" i="293"/>
  <c r="D24" i="293"/>
  <c r="AJ29" i="293"/>
  <c r="D32" i="293"/>
  <c r="D19" i="294"/>
  <c r="D20" i="294"/>
  <c r="D22" i="294"/>
  <c r="D25" i="294"/>
  <c r="D26" i="294"/>
  <c r="D29" i="294"/>
  <c r="D30" i="294"/>
  <c r="D32" i="294"/>
  <c r="D33" i="294"/>
  <c r="D36" i="294"/>
  <c r="D37" i="294"/>
  <c r="C40" i="294"/>
  <c r="R40" i="294"/>
  <c r="S17" i="293"/>
  <c r="AH17" i="293"/>
  <c r="S19" i="293"/>
  <c r="U19" i="293" s="1"/>
  <c r="V19" i="293" s="1"/>
  <c r="AH19" i="293"/>
  <c r="S23" i="293"/>
  <c r="U23" i="293" s="1"/>
  <c r="V23" i="293" s="1"/>
  <c r="AH23" i="293"/>
  <c r="S27" i="293"/>
  <c r="U27" i="293" s="1"/>
  <c r="V27" i="293" s="1"/>
  <c r="AH27" i="293"/>
  <c r="S31" i="293"/>
  <c r="U31" i="293" s="1"/>
  <c r="V31" i="293" s="1"/>
  <c r="AH31" i="293"/>
  <c r="S35" i="293"/>
  <c r="U35" i="293" s="1"/>
  <c r="V35" i="293" s="1"/>
  <c r="D15" i="293"/>
  <c r="AJ17" i="293"/>
  <c r="AJ19" i="293"/>
  <c r="S21" i="293"/>
  <c r="U21" i="293" s="1"/>
  <c r="V21" i="293" s="1"/>
  <c r="AH21" i="293"/>
  <c r="D22" i="293"/>
  <c r="AJ23" i="293"/>
  <c r="S25" i="293"/>
  <c r="U25" i="293" s="1"/>
  <c r="V25" i="293" s="1"/>
  <c r="AH25" i="293"/>
  <c r="D26" i="293"/>
  <c r="AJ27" i="293"/>
  <c r="S29" i="293"/>
  <c r="U29" i="293" s="1"/>
  <c r="V29" i="293" s="1"/>
  <c r="AH29" i="293"/>
  <c r="D30" i="293"/>
  <c r="AJ31" i="293"/>
  <c r="S33" i="293"/>
  <c r="U33" i="293" s="1"/>
  <c r="V33" i="293" s="1"/>
  <c r="AH33" i="293"/>
  <c r="D34" i="293"/>
  <c r="S19" i="294"/>
  <c r="U19" i="294" s="1"/>
  <c r="V19" i="294" s="1"/>
  <c r="AH19" i="294"/>
  <c r="AJ19" i="294"/>
  <c r="AG20" i="294"/>
  <c r="AI20" i="294"/>
  <c r="S21" i="294"/>
  <c r="U21" i="294" s="1"/>
  <c r="V21" i="294" s="1"/>
  <c r="AH21" i="294"/>
  <c r="AJ21" i="294"/>
  <c r="AG22" i="294"/>
  <c r="AI22" i="294"/>
  <c r="S23" i="294"/>
  <c r="U23" i="294" s="1"/>
  <c r="V23" i="294" s="1"/>
  <c r="AH23" i="294"/>
  <c r="AJ23" i="294"/>
  <c r="AG24" i="294"/>
  <c r="AI24" i="294"/>
  <c r="S25" i="294"/>
  <c r="U25" i="294" s="1"/>
  <c r="V25" i="294" s="1"/>
  <c r="AH25" i="294"/>
  <c r="AJ25" i="294"/>
  <c r="AG26" i="294"/>
  <c r="AI26" i="294"/>
  <c r="S27" i="294"/>
  <c r="U27" i="294" s="1"/>
  <c r="V27" i="294" s="1"/>
  <c r="AH27" i="294"/>
  <c r="AJ27" i="294"/>
  <c r="AG28" i="294"/>
  <c r="AI28" i="294"/>
  <c r="S29" i="294"/>
  <c r="U29" i="294" s="1"/>
  <c r="V29" i="294" s="1"/>
  <c r="AH29" i="294"/>
  <c r="AJ29" i="294"/>
  <c r="AG30" i="294"/>
  <c r="AI30" i="294"/>
  <c r="S31" i="294"/>
  <c r="U31" i="294" s="1"/>
  <c r="V31" i="294" s="1"/>
  <c r="AH31" i="294"/>
  <c r="AJ31" i="294"/>
  <c r="AG32" i="294"/>
  <c r="AI32" i="294"/>
  <c r="S33" i="294"/>
  <c r="U33" i="294" s="1"/>
  <c r="V33" i="294" s="1"/>
  <c r="AH33" i="294"/>
  <c r="AJ33" i="294"/>
  <c r="AG34" i="294"/>
  <c r="AI34" i="294"/>
  <c r="S35" i="294"/>
  <c r="U35" i="294" s="1"/>
  <c r="V35" i="294" s="1"/>
  <c r="AH35" i="294"/>
  <c r="AJ35" i="294"/>
  <c r="AG36" i="294"/>
  <c r="AI36" i="294"/>
  <c r="S37" i="294"/>
  <c r="U37" i="294" s="1"/>
  <c r="V37" i="294" s="1"/>
  <c r="AH37" i="294"/>
  <c r="AJ37" i="294"/>
  <c r="AG38" i="294"/>
  <c r="AI38" i="294"/>
  <c r="S39" i="294"/>
  <c r="U39" i="294" s="1"/>
  <c r="V39" i="294" s="1"/>
  <c r="AH39" i="294"/>
  <c r="AJ39" i="294"/>
  <c r="AG19" i="294"/>
  <c r="S20" i="294"/>
  <c r="U20" i="294" s="1"/>
  <c r="V20" i="294" s="1"/>
  <c r="AH20" i="294"/>
  <c r="AG21" i="294"/>
  <c r="S22" i="294"/>
  <c r="U22" i="294" s="1"/>
  <c r="V22" i="294" s="1"/>
  <c r="AH22" i="294"/>
  <c r="AG23" i="294"/>
  <c r="S24" i="294"/>
  <c r="U24" i="294" s="1"/>
  <c r="V24" i="294" s="1"/>
  <c r="AH24" i="294"/>
  <c r="AG25" i="294"/>
  <c r="S26" i="294"/>
  <c r="U26" i="294" s="1"/>
  <c r="V26" i="294" s="1"/>
  <c r="AH26" i="294"/>
  <c r="AG27" i="294"/>
  <c r="S28" i="294"/>
  <c r="U28" i="294" s="1"/>
  <c r="V28" i="294" s="1"/>
  <c r="AH28" i="294"/>
  <c r="AG29" i="294"/>
  <c r="S30" i="294"/>
  <c r="U30" i="294" s="1"/>
  <c r="V30" i="294" s="1"/>
  <c r="AH30" i="294"/>
  <c r="AG31" i="294"/>
  <c r="S32" i="294"/>
  <c r="U32" i="294" s="1"/>
  <c r="V32" i="294" s="1"/>
  <c r="AH32" i="294"/>
  <c r="AG33" i="294"/>
  <c r="S34" i="294"/>
  <c r="U34" i="294" s="1"/>
  <c r="V34" i="294" s="1"/>
  <c r="AH34" i="294"/>
  <c r="AG35" i="294"/>
  <c r="S36" i="294"/>
  <c r="U36" i="294" s="1"/>
  <c r="V36" i="294" s="1"/>
  <c r="AH36" i="294"/>
  <c r="AG37" i="294"/>
  <c r="S38" i="294"/>
  <c r="U38" i="294" s="1"/>
  <c r="V38" i="294" s="1"/>
  <c r="AH38" i="294"/>
  <c r="AG39" i="294"/>
  <c r="AI15" i="293"/>
  <c r="AG15" i="293"/>
  <c r="AJ16" i="293"/>
  <c r="AH16" i="293"/>
  <c r="S16" i="293"/>
  <c r="AJ18" i="293"/>
  <c r="AH18" i="293"/>
  <c r="S18" i="293"/>
  <c r="AH15" i="293"/>
  <c r="AG16" i="293"/>
  <c r="AG18" i="293"/>
  <c r="T17" i="293"/>
  <c r="D17" i="293"/>
  <c r="S15" i="293"/>
  <c r="AJ15" i="293"/>
  <c r="AG20" i="293"/>
  <c r="AI20" i="293"/>
  <c r="AG22" i="293"/>
  <c r="AI22" i="293"/>
  <c r="AG24" i="293"/>
  <c r="AI24" i="293"/>
  <c r="AG26" i="293"/>
  <c r="AI26" i="293"/>
  <c r="AG28" i="293"/>
  <c r="AI28" i="293"/>
  <c r="AG30" i="293"/>
  <c r="AI30" i="293"/>
  <c r="AG32" i="293"/>
  <c r="AI32" i="293"/>
  <c r="AG34" i="293"/>
  <c r="AI34" i="293"/>
  <c r="AH35" i="293"/>
  <c r="AJ35" i="293"/>
  <c r="AG36" i="293"/>
  <c r="AI36" i="293"/>
  <c r="S37" i="293"/>
  <c r="U37" i="293" s="1"/>
  <c r="V37" i="293" s="1"/>
  <c r="AH37" i="293"/>
  <c r="AJ37" i="293"/>
  <c r="AG38" i="293"/>
  <c r="AI38" i="293"/>
  <c r="S39" i="293"/>
  <c r="U39" i="293" s="1"/>
  <c r="V39" i="293" s="1"/>
  <c r="AH39" i="293"/>
  <c r="AJ39" i="293"/>
  <c r="AG17" i="293"/>
  <c r="D19" i="293"/>
  <c r="AG19" i="293"/>
  <c r="S20" i="293"/>
  <c r="U20" i="293" s="1"/>
  <c r="V20" i="293" s="1"/>
  <c r="AH20" i="293"/>
  <c r="D21" i="293"/>
  <c r="AG21" i="293"/>
  <c r="S22" i="293"/>
  <c r="U22" i="293" s="1"/>
  <c r="V22" i="293" s="1"/>
  <c r="AH22" i="293"/>
  <c r="D23" i="293"/>
  <c r="AG23" i="293"/>
  <c r="S24" i="293"/>
  <c r="U24" i="293" s="1"/>
  <c r="V24" i="293" s="1"/>
  <c r="AH24" i="293"/>
  <c r="D25" i="293"/>
  <c r="AG25" i="293"/>
  <c r="S26" i="293"/>
  <c r="U26" i="293" s="1"/>
  <c r="V26" i="293" s="1"/>
  <c r="AH26" i="293"/>
  <c r="D27" i="293"/>
  <c r="AG27" i="293"/>
  <c r="S28" i="293"/>
  <c r="U28" i="293" s="1"/>
  <c r="V28" i="293" s="1"/>
  <c r="AH28" i="293"/>
  <c r="D29" i="293"/>
  <c r="AG29" i="293"/>
  <c r="S30" i="293"/>
  <c r="U30" i="293" s="1"/>
  <c r="V30" i="293" s="1"/>
  <c r="AH30" i="293"/>
  <c r="D31" i="293"/>
  <c r="AG31" i="293"/>
  <c r="S32" i="293"/>
  <c r="U32" i="293" s="1"/>
  <c r="V32" i="293" s="1"/>
  <c r="AH32" i="293"/>
  <c r="D33" i="293"/>
  <c r="AG33" i="293"/>
  <c r="S34" i="293"/>
  <c r="U34" i="293" s="1"/>
  <c r="V34" i="293" s="1"/>
  <c r="AH34" i="293"/>
  <c r="D35" i="293"/>
  <c r="AG35" i="293"/>
  <c r="S36" i="293"/>
  <c r="U36" i="293" s="1"/>
  <c r="V36" i="293" s="1"/>
  <c r="AH36" i="293"/>
  <c r="D37" i="293"/>
  <c r="AG37" i="293"/>
  <c r="S38" i="293"/>
  <c r="U38" i="293" s="1"/>
  <c r="V38" i="293" s="1"/>
  <c r="AH38" i="293"/>
  <c r="AG39" i="293"/>
  <c r="D27" i="272"/>
  <c r="D29" i="272"/>
  <c r="D31" i="272"/>
  <c r="D33" i="272"/>
  <c r="D35" i="272"/>
  <c r="D37" i="272"/>
  <c r="D39" i="272"/>
  <c r="D24" i="273"/>
  <c r="AJ29" i="273"/>
  <c r="D32" i="273"/>
  <c r="AJ37" i="273"/>
  <c r="D20" i="273"/>
  <c r="D20" i="272"/>
  <c r="D22" i="272"/>
  <c r="D24" i="272"/>
  <c r="D25" i="272"/>
  <c r="AG17" i="273"/>
  <c r="AJ25" i="273"/>
  <c r="D28" i="273"/>
  <c r="AJ33" i="273"/>
  <c r="D36" i="273"/>
  <c r="AG18" i="273"/>
  <c r="AJ21" i="273"/>
  <c r="AI17" i="273"/>
  <c r="AI18" i="273"/>
  <c r="AJ19" i="273"/>
  <c r="S21" i="273"/>
  <c r="U21" i="273" s="1"/>
  <c r="V21" i="273" s="1"/>
  <c r="AH21" i="273"/>
  <c r="D22" i="273"/>
  <c r="AJ23" i="273"/>
  <c r="S25" i="273"/>
  <c r="U25" i="273" s="1"/>
  <c r="V25" i="273" s="1"/>
  <c r="AH25" i="273"/>
  <c r="D26" i="273"/>
  <c r="AJ27" i="273"/>
  <c r="S29" i="273"/>
  <c r="U29" i="273" s="1"/>
  <c r="V29" i="273" s="1"/>
  <c r="AH29" i="273"/>
  <c r="D30" i="273"/>
  <c r="AJ31" i="273"/>
  <c r="S33" i="273"/>
  <c r="U33" i="273" s="1"/>
  <c r="V33" i="273" s="1"/>
  <c r="AH33" i="273"/>
  <c r="D34" i="273"/>
  <c r="AJ35" i="273"/>
  <c r="S37" i="273"/>
  <c r="U37" i="273" s="1"/>
  <c r="V37" i="273" s="1"/>
  <c r="AH37" i="273"/>
  <c r="D38" i="273"/>
  <c r="D39" i="273"/>
  <c r="S19" i="273"/>
  <c r="U19" i="273" s="1"/>
  <c r="V19" i="273" s="1"/>
  <c r="AH19" i="273"/>
  <c r="S23" i="273"/>
  <c r="U23" i="273" s="1"/>
  <c r="V23" i="273" s="1"/>
  <c r="AH23" i="273"/>
  <c r="S27" i="273"/>
  <c r="U27" i="273" s="1"/>
  <c r="V27" i="273" s="1"/>
  <c r="AH27" i="273"/>
  <c r="S31" i="273"/>
  <c r="U31" i="273" s="1"/>
  <c r="V31" i="273" s="1"/>
  <c r="AH31" i="273"/>
  <c r="S35" i="273"/>
  <c r="U35" i="273" s="1"/>
  <c r="V35" i="273" s="1"/>
  <c r="AH35" i="273"/>
  <c r="T17" i="272"/>
  <c r="AI17" i="272"/>
  <c r="AG18" i="272"/>
  <c r="AJ19" i="272"/>
  <c r="U21" i="272"/>
  <c r="V21" i="272" s="1"/>
  <c r="AJ21" i="272"/>
  <c r="U23" i="272"/>
  <c r="V23" i="272" s="1"/>
  <c r="AJ23" i="272"/>
  <c r="AJ26" i="272"/>
  <c r="R28" i="272"/>
  <c r="AH28" i="272"/>
  <c r="AJ30" i="272"/>
  <c r="R32" i="272"/>
  <c r="AH32" i="272"/>
  <c r="U36" i="272"/>
  <c r="V36" i="272" s="1"/>
  <c r="T17" i="273"/>
  <c r="D18" i="273"/>
  <c r="T18" i="273"/>
  <c r="AG17" i="272"/>
  <c r="T18" i="272"/>
  <c r="AI18" i="272"/>
  <c r="AH19" i="272"/>
  <c r="AH21" i="272"/>
  <c r="AH23" i="272"/>
  <c r="R26" i="272"/>
  <c r="AH26" i="272"/>
  <c r="AJ28" i="272"/>
  <c r="R30" i="272"/>
  <c r="AH30" i="272"/>
  <c r="AJ32" i="272"/>
  <c r="R34" i="272"/>
  <c r="AG20" i="273"/>
  <c r="AI20" i="273"/>
  <c r="AG22" i="273"/>
  <c r="AI22" i="273"/>
  <c r="AG24" i="273"/>
  <c r="AI24" i="273"/>
  <c r="AG26" i="273"/>
  <c r="AI26" i="273"/>
  <c r="AG28" i="273"/>
  <c r="AI28" i="273"/>
  <c r="AG30" i="273"/>
  <c r="AI30" i="273"/>
  <c r="AG32" i="273"/>
  <c r="AI32" i="273"/>
  <c r="AG34" i="273"/>
  <c r="AI34" i="273"/>
  <c r="AG36" i="273"/>
  <c r="AI36" i="273"/>
  <c r="AG38" i="273"/>
  <c r="AI38" i="273"/>
  <c r="S39" i="273"/>
  <c r="AH39" i="273"/>
  <c r="AJ39" i="273"/>
  <c r="S17" i="273"/>
  <c r="M17" i="273" s="1"/>
  <c r="N17" i="273" s="1"/>
  <c r="AF17" i="273" s="1"/>
  <c r="AH17" i="273"/>
  <c r="S18" i="273"/>
  <c r="AH18" i="273"/>
  <c r="D19" i="273"/>
  <c r="AG19" i="273"/>
  <c r="S20" i="273"/>
  <c r="U20" i="273" s="1"/>
  <c r="V20" i="273" s="1"/>
  <c r="AH20" i="273"/>
  <c r="D21" i="273"/>
  <c r="AG21" i="273"/>
  <c r="S22" i="273"/>
  <c r="U22" i="273" s="1"/>
  <c r="V22" i="273" s="1"/>
  <c r="AH22" i="273"/>
  <c r="D23" i="273"/>
  <c r="AG23" i="273"/>
  <c r="S24" i="273"/>
  <c r="U24" i="273" s="1"/>
  <c r="V24" i="273" s="1"/>
  <c r="AH24" i="273"/>
  <c r="D25" i="273"/>
  <c r="AG25" i="273"/>
  <c r="S26" i="273"/>
  <c r="U26" i="273" s="1"/>
  <c r="V26" i="273" s="1"/>
  <c r="AH26" i="273"/>
  <c r="D27" i="273"/>
  <c r="AG27" i="273"/>
  <c r="S28" i="273"/>
  <c r="U28" i="273" s="1"/>
  <c r="V28" i="273" s="1"/>
  <c r="AH28" i="273"/>
  <c r="D29" i="273"/>
  <c r="AG29" i="273"/>
  <c r="S30" i="273"/>
  <c r="U30" i="273" s="1"/>
  <c r="V30" i="273" s="1"/>
  <c r="AH30" i="273"/>
  <c r="D31" i="273"/>
  <c r="AG31" i="273"/>
  <c r="S32" i="273"/>
  <c r="U32" i="273" s="1"/>
  <c r="V32" i="273" s="1"/>
  <c r="AH32" i="273"/>
  <c r="D33" i="273"/>
  <c r="AG33" i="273"/>
  <c r="S34" i="273"/>
  <c r="U34" i="273" s="1"/>
  <c r="V34" i="273" s="1"/>
  <c r="AH34" i="273"/>
  <c r="D35" i="273"/>
  <c r="AG35" i="273"/>
  <c r="S36" i="273"/>
  <c r="U36" i="273" s="1"/>
  <c r="V36" i="273" s="1"/>
  <c r="AH36" i="273"/>
  <c r="D37" i="273"/>
  <c r="AG37" i="273"/>
  <c r="S38" i="273"/>
  <c r="U38" i="273" s="1"/>
  <c r="V38" i="273" s="1"/>
  <c r="AH38" i="273"/>
  <c r="AG39" i="273"/>
  <c r="AJ20" i="272"/>
  <c r="AH20" i="272"/>
  <c r="AJ22" i="272"/>
  <c r="AH22" i="272"/>
  <c r="AJ24" i="272"/>
  <c r="AH24" i="272"/>
  <c r="AG20" i="272"/>
  <c r="AG22" i="272"/>
  <c r="AG24" i="272"/>
  <c r="T19" i="272"/>
  <c r="D19" i="272"/>
  <c r="T21" i="272"/>
  <c r="D21" i="272"/>
  <c r="T23" i="272"/>
  <c r="D23" i="272"/>
  <c r="AI20" i="272"/>
  <c r="AI22" i="272"/>
  <c r="AI24" i="272"/>
  <c r="U25" i="272"/>
  <c r="V25" i="272" s="1"/>
  <c r="AH25" i="272"/>
  <c r="AJ25" i="272"/>
  <c r="D26" i="272"/>
  <c r="AG26" i="272"/>
  <c r="U27" i="272"/>
  <c r="V27" i="272" s="1"/>
  <c r="AH27" i="272"/>
  <c r="AJ27" i="272"/>
  <c r="D28" i="272"/>
  <c r="AG28" i="272"/>
  <c r="U29" i="272"/>
  <c r="V29" i="272" s="1"/>
  <c r="AH29" i="272"/>
  <c r="AJ29" i="272"/>
  <c r="D30" i="272"/>
  <c r="AG30" i="272"/>
  <c r="U31" i="272"/>
  <c r="V31" i="272" s="1"/>
  <c r="AH31" i="272"/>
  <c r="AJ31" i="272"/>
  <c r="D32" i="272"/>
  <c r="AG32" i="272"/>
  <c r="U33" i="272"/>
  <c r="V33" i="272" s="1"/>
  <c r="AH33" i="272"/>
  <c r="AJ33" i="272"/>
  <c r="D34" i="272"/>
  <c r="AG34" i="272"/>
  <c r="AI34" i="272"/>
  <c r="U35" i="272"/>
  <c r="V35" i="272" s="1"/>
  <c r="AH35" i="272"/>
  <c r="AJ35" i="272"/>
  <c r="D36" i="272"/>
  <c r="AG36" i="272"/>
  <c r="AI36" i="272"/>
  <c r="U37" i="272"/>
  <c r="V37" i="272" s="1"/>
  <c r="AH37" i="272"/>
  <c r="AJ37" i="272"/>
  <c r="D38" i="272"/>
  <c r="AG38" i="272"/>
  <c r="AI38" i="272"/>
  <c r="U39" i="272"/>
  <c r="V39" i="272" s="1"/>
  <c r="AH39" i="272"/>
  <c r="AJ39" i="272"/>
  <c r="U17" i="272"/>
  <c r="V17" i="272" s="1"/>
  <c r="AH17" i="272"/>
  <c r="U18" i="272"/>
  <c r="V18" i="272" s="1"/>
  <c r="AH18" i="272"/>
  <c r="AG19" i="272"/>
  <c r="AG21" i="272"/>
  <c r="AG23" i="272"/>
  <c r="AG25" i="272"/>
  <c r="AG27" i="272"/>
  <c r="AG29" i="272"/>
  <c r="AG31" i="272"/>
  <c r="AG33" i="272"/>
  <c r="AH34" i="272"/>
  <c r="AG35" i="272"/>
  <c r="AH36" i="272"/>
  <c r="AG37" i="272"/>
  <c r="U38" i="272"/>
  <c r="V38" i="272" s="1"/>
  <c r="AH38" i="272"/>
  <c r="AG39" i="272"/>
  <c r="M103" i="253"/>
  <c r="M104" i="253" s="1"/>
  <c r="J107" i="253" s="1"/>
  <c r="L103" i="253"/>
  <c r="L104" i="253" s="1"/>
  <c r="K103" i="253"/>
  <c r="K104" i="253" s="1"/>
  <c r="J103" i="253"/>
  <c r="J104" i="253" s="1"/>
  <c r="H103" i="253"/>
  <c r="G103" i="253"/>
  <c r="F103" i="253"/>
  <c r="M95" i="253"/>
  <c r="M96" i="253" s="1"/>
  <c r="J99" i="253" s="1"/>
  <c r="L95" i="253"/>
  <c r="L96" i="253" s="1"/>
  <c r="K95" i="253"/>
  <c r="K96" i="253" s="1"/>
  <c r="J95" i="253"/>
  <c r="J96" i="253" s="1"/>
  <c r="H95" i="253"/>
  <c r="G95" i="253"/>
  <c r="F95" i="253"/>
  <c r="M87" i="253"/>
  <c r="M88" i="253" s="1"/>
  <c r="J91" i="253" s="1"/>
  <c r="L87" i="253"/>
  <c r="L88" i="253" s="1"/>
  <c r="K87" i="253"/>
  <c r="K88" i="253" s="1"/>
  <c r="J87" i="253"/>
  <c r="J88" i="253" s="1"/>
  <c r="H87" i="253"/>
  <c r="G87" i="253"/>
  <c r="F87" i="253"/>
  <c r="M79" i="253"/>
  <c r="M80" i="253" s="1"/>
  <c r="J83" i="253" s="1"/>
  <c r="L79" i="253"/>
  <c r="L80" i="253" s="1"/>
  <c r="K79" i="253"/>
  <c r="K80" i="253" s="1"/>
  <c r="J79" i="253"/>
  <c r="J80" i="253" s="1"/>
  <c r="H79" i="253"/>
  <c r="G79" i="253"/>
  <c r="F79" i="253"/>
  <c r="M71" i="253"/>
  <c r="M72" i="253" s="1"/>
  <c r="J75" i="253" s="1"/>
  <c r="L71" i="253"/>
  <c r="L72" i="253" s="1"/>
  <c r="K71" i="253"/>
  <c r="K72" i="253" s="1"/>
  <c r="J71" i="253"/>
  <c r="J72" i="253" s="1"/>
  <c r="H71" i="253"/>
  <c r="G71" i="253"/>
  <c r="F71" i="253"/>
  <c r="M62" i="253"/>
  <c r="M63" i="253" s="1"/>
  <c r="J66" i="253" s="1"/>
  <c r="L62" i="253"/>
  <c r="L63" i="253" s="1"/>
  <c r="K62" i="253"/>
  <c r="K63" i="253" s="1"/>
  <c r="J62" i="253"/>
  <c r="J63" i="253" s="1"/>
  <c r="H43" i="253"/>
  <c r="O41" i="253"/>
  <c r="AJ40" i="253"/>
  <c r="AI40" i="253"/>
  <c r="AH40" i="253"/>
  <c r="AG40" i="253"/>
  <c r="AB40" i="253"/>
  <c r="AA40" i="253" s="1"/>
  <c r="Y40" i="253"/>
  <c r="T40" i="253"/>
  <c r="S40" i="253"/>
  <c r="D40" i="253"/>
  <c r="AB39" i="253"/>
  <c r="AA39" i="253" s="1"/>
  <c r="Y39" i="253"/>
  <c r="L39" i="253"/>
  <c r="K39" i="253"/>
  <c r="AI39" i="253" s="1"/>
  <c r="J39" i="253"/>
  <c r="T39" i="253" s="1"/>
  <c r="I39" i="253"/>
  <c r="H39" i="253"/>
  <c r="G39" i="253"/>
  <c r="F39" i="253"/>
  <c r="AB38" i="253"/>
  <c r="AA38" i="253" s="1"/>
  <c r="Y38" i="253"/>
  <c r="L38" i="253"/>
  <c r="K38" i="253"/>
  <c r="J38" i="253"/>
  <c r="T38" i="253" s="1"/>
  <c r="I38" i="253"/>
  <c r="H38" i="253"/>
  <c r="G38" i="253"/>
  <c r="F38" i="253"/>
  <c r="AB37" i="253"/>
  <c r="AA37" i="253" s="1"/>
  <c r="Y37" i="253"/>
  <c r="L37" i="253"/>
  <c r="K37" i="253"/>
  <c r="J37" i="253"/>
  <c r="T37" i="253" s="1"/>
  <c r="I37" i="253"/>
  <c r="H37" i="253"/>
  <c r="G37" i="253"/>
  <c r="F37" i="253"/>
  <c r="AB36" i="253"/>
  <c r="AA36" i="253" s="1"/>
  <c r="Y36" i="253"/>
  <c r="L36" i="253"/>
  <c r="K36" i="253"/>
  <c r="AJ36" i="253" s="1"/>
  <c r="J36" i="253"/>
  <c r="I36" i="253"/>
  <c r="H36" i="253"/>
  <c r="G36" i="253"/>
  <c r="F36" i="253"/>
  <c r="AB35" i="253"/>
  <c r="AA35" i="253" s="1"/>
  <c r="Y35" i="253"/>
  <c r="L35" i="253"/>
  <c r="K35" i="253"/>
  <c r="J35" i="253"/>
  <c r="D35" i="253" s="1"/>
  <c r="I35" i="253"/>
  <c r="H35" i="253"/>
  <c r="G35" i="253"/>
  <c r="F35" i="253"/>
  <c r="AB34" i="253"/>
  <c r="AA34" i="253" s="1"/>
  <c r="Y34" i="253"/>
  <c r="L34" i="253"/>
  <c r="K34" i="253"/>
  <c r="J34" i="253"/>
  <c r="I34" i="253"/>
  <c r="H34" i="253"/>
  <c r="G34" i="253"/>
  <c r="F34" i="253"/>
  <c r="AB33" i="253"/>
  <c r="AA33" i="253" s="1"/>
  <c r="Y33" i="253"/>
  <c r="L33" i="253"/>
  <c r="K33" i="253"/>
  <c r="AH33" i="253" s="1"/>
  <c r="J33" i="253"/>
  <c r="T33" i="253" s="1"/>
  <c r="I33" i="253"/>
  <c r="H33" i="253"/>
  <c r="G33" i="253"/>
  <c r="F33" i="253"/>
  <c r="AB32" i="253"/>
  <c r="AA32" i="253" s="1"/>
  <c r="Y32" i="253"/>
  <c r="L32" i="253"/>
  <c r="K32" i="253"/>
  <c r="AJ32" i="253" s="1"/>
  <c r="J32" i="253"/>
  <c r="T32" i="253" s="1"/>
  <c r="I32" i="253"/>
  <c r="H32" i="253"/>
  <c r="G32" i="253"/>
  <c r="F32" i="253"/>
  <c r="AB31" i="253"/>
  <c r="AA31" i="253" s="1"/>
  <c r="Y31" i="253"/>
  <c r="L31" i="253"/>
  <c r="K31" i="253"/>
  <c r="J31" i="253"/>
  <c r="I31" i="253"/>
  <c r="H31" i="253"/>
  <c r="G31" i="253"/>
  <c r="F31" i="253"/>
  <c r="AB30" i="253"/>
  <c r="AA30" i="253" s="1"/>
  <c r="Y30" i="253"/>
  <c r="L30" i="253"/>
  <c r="K30" i="253"/>
  <c r="J30" i="253"/>
  <c r="T30" i="253" s="1"/>
  <c r="I30" i="253"/>
  <c r="H30" i="253"/>
  <c r="G30" i="253"/>
  <c r="F30" i="253"/>
  <c r="AB29" i="253"/>
  <c r="AA29" i="253" s="1"/>
  <c r="Y29" i="253"/>
  <c r="L29" i="253"/>
  <c r="K29" i="253"/>
  <c r="AI29" i="253" s="1"/>
  <c r="J29" i="253"/>
  <c r="T29" i="253" s="1"/>
  <c r="I29" i="253"/>
  <c r="H29" i="253"/>
  <c r="G29" i="253"/>
  <c r="F29" i="253"/>
  <c r="AB28" i="253"/>
  <c r="AA28" i="253" s="1"/>
  <c r="Y28" i="253"/>
  <c r="L28" i="253"/>
  <c r="K28" i="253"/>
  <c r="J28" i="253"/>
  <c r="I28" i="253"/>
  <c r="H28" i="253"/>
  <c r="G28" i="253"/>
  <c r="F28" i="253"/>
  <c r="AB27" i="253"/>
  <c r="AA27" i="253" s="1"/>
  <c r="Y27" i="253"/>
  <c r="L27" i="253"/>
  <c r="K27" i="253"/>
  <c r="J27" i="253"/>
  <c r="T27" i="253" s="1"/>
  <c r="I27" i="253"/>
  <c r="H27" i="253"/>
  <c r="G27" i="253"/>
  <c r="F27" i="253"/>
  <c r="AB26" i="253"/>
  <c r="AA26" i="253" s="1"/>
  <c r="Y26" i="253"/>
  <c r="L26" i="253"/>
  <c r="K26" i="253"/>
  <c r="J26" i="253"/>
  <c r="T26" i="253" s="1"/>
  <c r="I26" i="253"/>
  <c r="H26" i="253"/>
  <c r="G26" i="253"/>
  <c r="F26" i="253"/>
  <c r="AB25" i="253"/>
  <c r="AA25" i="253" s="1"/>
  <c r="Y25" i="253"/>
  <c r="L25" i="253"/>
  <c r="K25" i="253"/>
  <c r="J25" i="253"/>
  <c r="T25" i="253" s="1"/>
  <c r="I25" i="253"/>
  <c r="H25" i="253"/>
  <c r="G25" i="253"/>
  <c r="F25" i="253"/>
  <c r="AB24" i="253"/>
  <c r="AA24" i="253" s="1"/>
  <c r="Y24" i="253"/>
  <c r="L24" i="253"/>
  <c r="K24" i="253"/>
  <c r="AJ24" i="253" s="1"/>
  <c r="J24" i="253"/>
  <c r="T24" i="253" s="1"/>
  <c r="I24" i="253"/>
  <c r="H24" i="253"/>
  <c r="G24" i="253"/>
  <c r="F24" i="253"/>
  <c r="AB23" i="253"/>
  <c r="AA23" i="253" s="1"/>
  <c r="Y23" i="253"/>
  <c r="L23" i="253"/>
  <c r="K23" i="253"/>
  <c r="J23" i="253"/>
  <c r="T23" i="253" s="1"/>
  <c r="I23" i="253"/>
  <c r="H23" i="253"/>
  <c r="G23" i="253"/>
  <c r="F23" i="253"/>
  <c r="AB22" i="253"/>
  <c r="AA22" i="253" s="1"/>
  <c r="Y22" i="253"/>
  <c r="L22" i="253"/>
  <c r="K22" i="253"/>
  <c r="J22" i="253"/>
  <c r="T22" i="253" s="1"/>
  <c r="I22" i="253"/>
  <c r="H22" i="253"/>
  <c r="G22" i="253"/>
  <c r="F22" i="253"/>
  <c r="AB21" i="253"/>
  <c r="AA21" i="253" s="1"/>
  <c r="Y21" i="253"/>
  <c r="L21" i="253"/>
  <c r="K21" i="253"/>
  <c r="AI21" i="253" s="1"/>
  <c r="J21" i="253"/>
  <c r="T21" i="253" s="1"/>
  <c r="I21" i="253"/>
  <c r="H21" i="253"/>
  <c r="G21" i="253"/>
  <c r="F21" i="253"/>
  <c r="AB20" i="253"/>
  <c r="AA20" i="253" s="1"/>
  <c r="Y20" i="253"/>
  <c r="L20" i="253"/>
  <c r="K20" i="253"/>
  <c r="J20" i="253"/>
  <c r="I20" i="253"/>
  <c r="H20" i="253"/>
  <c r="G20" i="253"/>
  <c r="F20" i="253"/>
  <c r="AB19" i="253"/>
  <c r="AA19" i="253" s="1"/>
  <c r="Y19" i="253"/>
  <c r="L19" i="253"/>
  <c r="K19" i="253"/>
  <c r="J19" i="253"/>
  <c r="I19" i="253"/>
  <c r="H19" i="253"/>
  <c r="G19" i="253"/>
  <c r="F19" i="253"/>
  <c r="AB18" i="253"/>
  <c r="AA18" i="253" s="1"/>
  <c r="Y18" i="253"/>
  <c r="L18" i="253"/>
  <c r="K18" i="253"/>
  <c r="J18" i="253"/>
  <c r="T18" i="253" s="1"/>
  <c r="I18" i="253"/>
  <c r="H18" i="253"/>
  <c r="G18" i="253"/>
  <c r="F18" i="253"/>
  <c r="AB17" i="253"/>
  <c r="Y17" i="253"/>
  <c r="L17" i="253"/>
  <c r="J17" i="253"/>
  <c r="T17" i="253" s="1"/>
  <c r="H17" i="253"/>
  <c r="G17" i="253"/>
  <c r="F17" i="253"/>
  <c r="AB16" i="253"/>
  <c r="Y16" i="253"/>
  <c r="H16" i="253"/>
  <c r="G16" i="253"/>
  <c r="F16" i="253"/>
  <c r="AB15" i="253"/>
  <c r="Y15" i="253"/>
  <c r="H15" i="253"/>
  <c r="G15" i="253"/>
  <c r="F15" i="253"/>
  <c r="AB14" i="253"/>
  <c r="Y14" i="253"/>
  <c r="H14" i="253"/>
  <c r="G14" i="253"/>
  <c r="F14" i="253"/>
  <c r="AB13" i="253"/>
  <c r="Y13" i="253"/>
  <c r="AB12" i="253"/>
  <c r="Y12" i="253"/>
  <c r="AB11" i="253"/>
  <c r="Y11" i="253"/>
  <c r="M103" i="252"/>
  <c r="M104" i="252" s="1"/>
  <c r="J107" i="252" s="1"/>
  <c r="L103" i="252"/>
  <c r="L104" i="252" s="1"/>
  <c r="K103" i="252"/>
  <c r="K104" i="252" s="1"/>
  <c r="J103" i="252"/>
  <c r="J104" i="252" s="1"/>
  <c r="H103" i="252"/>
  <c r="G103" i="252"/>
  <c r="F103" i="252"/>
  <c r="M95" i="252"/>
  <c r="M96" i="252"/>
  <c r="J99" i="252" s="1"/>
  <c r="L95" i="252"/>
  <c r="L96" i="252" s="1"/>
  <c r="K95" i="252"/>
  <c r="K96" i="252" s="1"/>
  <c r="J95" i="252"/>
  <c r="J96" i="252" s="1"/>
  <c r="H95" i="252"/>
  <c r="G95" i="252"/>
  <c r="F95" i="252"/>
  <c r="M87" i="252"/>
  <c r="M88" i="252" s="1"/>
  <c r="J91" i="252" s="1"/>
  <c r="L87" i="252"/>
  <c r="L88" i="252" s="1"/>
  <c r="K87" i="252"/>
  <c r="K88" i="252" s="1"/>
  <c r="J87" i="252"/>
  <c r="J88" i="252" s="1"/>
  <c r="H87" i="252"/>
  <c r="G87" i="252"/>
  <c r="F87" i="252"/>
  <c r="M79" i="252"/>
  <c r="M80" i="252" s="1"/>
  <c r="J83" i="252" s="1"/>
  <c r="L79" i="252"/>
  <c r="L80" i="252" s="1"/>
  <c r="K79" i="252"/>
  <c r="K80" i="252" s="1"/>
  <c r="J79" i="252"/>
  <c r="J80" i="252" s="1"/>
  <c r="H79" i="252"/>
  <c r="G79" i="252"/>
  <c r="F79" i="252"/>
  <c r="M71" i="252"/>
  <c r="M72" i="252" s="1"/>
  <c r="J75" i="252" s="1"/>
  <c r="L71" i="252"/>
  <c r="L72" i="252" s="1"/>
  <c r="K71" i="252"/>
  <c r="K72" i="252" s="1"/>
  <c r="J71" i="252"/>
  <c r="J72" i="252" s="1"/>
  <c r="H71" i="252"/>
  <c r="G71" i="252"/>
  <c r="F71" i="252"/>
  <c r="M62" i="252"/>
  <c r="M63" i="252" s="1"/>
  <c r="J66" i="252" s="1"/>
  <c r="L62" i="252"/>
  <c r="L63" i="252" s="1"/>
  <c r="K62" i="252"/>
  <c r="K63" i="252" s="1"/>
  <c r="J62" i="252"/>
  <c r="J63" i="252" s="1"/>
  <c r="H43" i="252"/>
  <c r="O41" i="252"/>
  <c r="AJ40" i="252"/>
  <c r="AI40" i="252"/>
  <c r="AH40" i="252"/>
  <c r="AG40" i="252"/>
  <c r="AB40" i="252"/>
  <c r="AA40" i="252" s="1"/>
  <c r="Y40" i="252"/>
  <c r="T40" i="252"/>
  <c r="S40" i="252"/>
  <c r="D40" i="252"/>
  <c r="AB39" i="252"/>
  <c r="AA39" i="252" s="1"/>
  <c r="Y39" i="252"/>
  <c r="L39" i="252"/>
  <c r="K39" i="252"/>
  <c r="J39" i="252"/>
  <c r="T39" i="252" s="1"/>
  <c r="I39" i="252"/>
  <c r="H39" i="252"/>
  <c r="G39" i="252"/>
  <c r="F39" i="252"/>
  <c r="AB38" i="252"/>
  <c r="AA38" i="252" s="1"/>
  <c r="Y38" i="252"/>
  <c r="L38" i="252"/>
  <c r="K38" i="252"/>
  <c r="J38" i="252"/>
  <c r="D38" i="252" s="1"/>
  <c r="I38" i="252"/>
  <c r="H38" i="252"/>
  <c r="G38" i="252"/>
  <c r="F38" i="252"/>
  <c r="AB37" i="252"/>
  <c r="AA37" i="252" s="1"/>
  <c r="Y37" i="252"/>
  <c r="L37" i="252"/>
  <c r="K37" i="252"/>
  <c r="J37" i="252"/>
  <c r="D37" i="252" s="1"/>
  <c r="I37" i="252"/>
  <c r="H37" i="252"/>
  <c r="G37" i="252"/>
  <c r="F37" i="252"/>
  <c r="AB36" i="252"/>
  <c r="AA36" i="252" s="1"/>
  <c r="Y36" i="252"/>
  <c r="L36" i="252"/>
  <c r="K36" i="252"/>
  <c r="AH36" i="252" s="1"/>
  <c r="J36" i="252"/>
  <c r="I36" i="252"/>
  <c r="H36" i="252"/>
  <c r="G36" i="252"/>
  <c r="F36" i="252"/>
  <c r="AB35" i="252"/>
  <c r="AA35" i="252" s="1"/>
  <c r="Y35" i="252"/>
  <c r="L35" i="252"/>
  <c r="K35" i="252"/>
  <c r="J35" i="252"/>
  <c r="T35" i="252" s="1"/>
  <c r="I35" i="252"/>
  <c r="H35" i="252"/>
  <c r="G35" i="252"/>
  <c r="F35" i="252"/>
  <c r="AB34" i="252"/>
  <c r="AA34" i="252"/>
  <c r="Y34" i="252"/>
  <c r="L34" i="252"/>
  <c r="K34" i="252"/>
  <c r="AI34" i="252" s="1"/>
  <c r="J34" i="252"/>
  <c r="I34" i="252"/>
  <c r="H34" i="252"/>
  <c r="G34" i="252"/>
  <c r="F34" i="252"/>
  <c r="AB33" i="252"/>
  <c r="AA33" i="252" s="1"/>
  <c r="Y33" i="252"/>
  <c r="L33" i="252"/>
  <c r="K33" i="252"/>
  <c r="J33" i="252"/>
  <c r="I33" i="252"/>
  <c r="H33" i="252"/>
  <c r="G33" i="252"/>
  <c r="F33" i="252"/>
  <c r="AB32" i="252"/>
  <c r="AA32" i="252"/>
  <c r="Y32" i="252"/>
  <c r="L32" i="252"/>
  <c r="K32" i="252"/>
  <c r="AJ32" i="252" s="1"/>
  <c r="J32" i="252"/>
  <c r="T32" i="252" s="1"/>
  <c r="I32" i="252"/>
  <c r="H32" i="252"/>
  <c r="G32" i="252"/>
  <c r="F32" i="252"/>
  <c r="AB31" i="252"/>
  <c r="AA31" i="252" s="1"/>
  <c r="Y31" i="252"/>
  <c r="L31" i="252"/>
  <c r="K31" i="252"/>
  <c r="AI31" i="252" s="1"/>
  <c r="J31" i="252"/>
  <c r="T31" i="252" s="1"/>
  <c r="I31" i="252"/>
  <c r="H31" i="252"/>
  <c r="G31" i="252"/>
  <c r="F31" i="252"/>
  <c r="AB30" i="252"/>
  <c r="AA30" i="252" s="1"/>
  <c r="Y30" i="252"/>
  <c r="L30" i="252"/>
  <c r="K30" i="252"/>
  <c r="J30" i="252"/>
  <c r="I30" i="252"/>
  <c r="H30" i="252"/>
  <c r="G30" i="252"/>
  <c r="F30" i="252"/>
  <c r="AB29" i="252"/>
  <c r="AA29" i="252" s="1"/>
  <c r="Y29" i="252"/>
  <c r="L29" i="252"/>
  <c r="K29" i="252"/>
  <c r="J29" i="252"/>
  <c r="D29" i="252" s="1"/>
  <c r="I29" i="252"/>
  <c r="H29" i="252"/>
  <c r="G29" i="252"/>
  <c r="F29" i="252"/>
  <c r="AB28" i="252"/>
  <c r="AA28" i="252" s="1"/>
  <c r="Y28" i="252"/>
  <c r="L28" i="252"/>
  <c r="K28" i="252"/>
  <c r="AI28" i="252" s="1"/>
  <c r="J28" i="252"/>
  <c r="I28" i="252"/>
  <c r="H28" i="252"/>
  <c r="G28" i="252"/>
  <c r="F28" i="252"/>
  <c r="AB27" i="252"/>
  <c r="AA27" i="252" s="1"/>
  <c r="Y27" i="252"/>
  <c r="L27" i="252"/>
  <c r="K27" i="252"/>
  <c r="S27" i="252" s="1"/>
  <c r="C27" i="252" s="1"/>
  <c r="J27" i="252"/>
  <c r="T27" i="252" s="1"/>
  <c r="I27" i="252"/>
  <c r="H27" i="252"/>
  <c r="G27" i="252"/>
  <c r="F27" i="252"/>
  <c r="AB26" i="252"/>
  <c r="AA26" i="252" s="1"/>
  <c r="Y26" i="252"/>
  <c r="L26" i="252"/>
  <c r="K26" i="252"/>
  <c r="J26" i="252"/>
  <c r="I26" i="252"/>
  <c r="H26" i="252"/>
  <c r="G26" i="252"/>
  <c r="F26" i="252"/>
  <c r="AB25" i="252"/>
  <c r="AA25" i="252" s="1"/>
  <c r="Y25" i="252"/>
  <c r="L25" i="252"/>
  <c r="K25" i="252"/>
  <c r="J25" i="252"/>
  <c r="D25" i="252" s="1"/>
  <c r="I25" i="252"/>
  <c r="H25" i="252"/>
  <c r="G25" i="252"/>
  <c r="F25" i="252"/>
  <c r="AB24" i="252"/>
  <c r="AA24" i="252" s="1"/>
  <c r="Y24" i="252"/>
  <c r="L24" i="252"/>
  <c r="K24" i="252"/>
  <c r="J24" i="252"/>
  <c r="I24" i="252"/>
  <c r="H24" i="252"/>
  <c r="G24" i="252"/>
  <c r="F24" i="252"/>
  <c r="AB23" i="252"/>
  <c r="AA23" i="252" s="1"/>
  <c r="Y23" i="252"/>
  <c r="L23" i="252"/>
  <c r="K23" i="252"/>
  <c r="J23" i="252"/>
  <c r="T23" i="252" s="1"/>
  <c r="I23" i="252"/>
  <c r="H23" i="252"/>
  <c r="G23" i="252"/>
  <c r="F23" i="252"/>
  <c r="AB22" i="252"/>
  <c r="AA22" i="252" s="1"/>
  <c r="Y22" i="252"/>
  <c r="L22" i="252"/>
  <c r="K22" i="252"/>
  <c r="J22" i="252"/>
  <c r="I22" i="252"/>
  <c r="H22" i="252"/>
  <c r="G22" i="252"/>
  <c r="F22" i="252"/>
  <c r="AB21" i="252"/>
  <c r="AA21" i="252" s="1"/>
  <c r="Y21" i="252"/>
  <c r="L21" i="252"/>
  <c r="K21" i="252"/>
  <c r="J21" i="252"/>
  <c r="D21" i="252" s="1"/>
  <c r="I21" i="252"/>
  <c r="H21" i="252"/>
  <c r="G21" i="252"/>
  <c r="F21" i="252"/>
  <c r="AB20" i="252"/>
  <c r="AA20" i="252" s="1"/>
  <c r="Y20" i="252"/>
  <c r="L20" i="252"/>
  <c r="K20" i="252"/>
  <c r="AI20" i="252" s="1"/>
  <c r="J20" i="252"/>
  <c r="I20" i="252"/>
  <c r="H20" i="252"/>
  <c r="G20" i="252"/>
  <c r="F20" i="252"/>
  <c r="AB19" i="252"/>
  <c r="Y19" i="252"/>
  <c r="H19" i="252"/>
  <c r="G19" i="252"/>
  <c r="F19" i="252"/>
  <c r="AB18" i="252"/>
  <c r="Y18" i="252"/>
  <c r="H18" i="252"/>
  <c r="G18" i="252"/>
  <c r="F18" i="252"/>
  <c r="AB17" i="252"/>
  <c r="Y17" i="252"/>
  <c r="H17" i="252"/>
  <c r="G17" i="252"/>
  <c r="F17" i="252"/>
  <c r="AB16" i="252"/>
  <c r="Y16" i="252"/>
  <c r="H16" i="252"/>
  <c r="G16" i="252"/>
  <c r="F16" i="252"/>
  <c r="AB15" i="252"/>
  <c r="Y15" i="252"/>
  <c r="H15" i="252"/>
  <c r="G15" i="252"/>
  <c r="F15" i="252"/>
  <c r="AB14" i="252"/>
  <c r="Y14" i="252"/>
  <c r="H14" i="252"/>
  <c r="G14" i="252"/>
  <c r="F14" i="252"/>
  <c r="AB13" i="252"/>
  <c r="Y13" i="252"/>
  <c r="H13" i="252"/>
  <c r="G13" i="252"/>
  <c r="F13" i="252"/>
  <c r="AB12" i="252"/>
  <c r="Y12" i="252"/>
  <c r="AB11" i="252"/>
  <c r="Y11" i="252"/>
  <c r="O41" i="236"/>
  <c r="M103" i="251"/>
  <c r="M104" i="251" s="1"/>
  <c r="J107" i="251" s="1"/>
  <c r="L103" i="251"/>
  <c r="L104" i="251" s="1"/>
  <c r="K103" i="251"/>
  <c r="K104" i="251" s="1"/>
  <c r="J103" i="251"/>
  <c r="J104" i="251" s="1"/>
  <c r="H103" i="251"/>
  <c r="G103" i="251"/>
  <c r="F103" i="251"/>
  <c r="M95" i="251"/>
  <c r="M96" i="251" s="1"/>
  <c r="J99" i="251" s="1"/>
  <c r="L95" i="251"/>
  <c r="L96" i="251" s="1"/>
  <c r="K95" i="251"/>
  <c r="K96" i="251" s="1"/>
  <c r="J95" i="251"/>
  <c r="J96" i="251" s="1"/>
  <c r="H95" i="251"/>
  <c r="G95" i="251"/>
  <c r="F95" i="251"/>
  <c r="M87" i="251"/>
  <c r="M88" i="251" s="1"/>
  <c r="J91" i="251" s="1"/>
  <c r="L87" i="251"/>
  <c r="L88" i="251" s="1"/>
  <c r="K87" i="251"/>
  <c r="K88" i="251" s="1"/>
  <c r="J87" i="251"/>
  <c r="J88" i="251" s="1"/>
  <c r="H87" i="251"/>
  <c r="G87" i="251"/>
  <c r="F87" i="251"/>
  <c r="M79" i="251"/>
  <c r="M80" i="251" s="1"/>
  <c r="J83" i="251" s="1"/>
  <c r="L79" i="251"/>
  <c r="L80" i="251" s="1"/>
  <c r="K79" i="251"/>
  <c r="K80" i="251" s="1"/>
  <c r="J79" i="251"/>
  <c r="J80" i="251" s="1"/>
  <c r="H79" i="251"/>
  <c r="G79" i="251"/>
  <c r="F79" i="251"/>
  <c r="M71" i="251"/>
  <c r="M72" i="251" s="1"/>
  <c r="J75" i="251" s="1"/>
  <c r="L71" i="251"/>
  <c r="L72" i="251" s="1"/>
  <c r="K71" i="251"/>
  <c r="K72" i="251" s="1"/>
  <c r="J71" i="251"/>
  <c r="J72" i="251" s="1"/>
  <c r="H71" i="251"/>
  <c r="G71" i="251"/>
  <c r="F71" i="251"/>
  <c r="M62" i="251"/>
  <c r="M63" i="251" s="1"/>
  <c r="J66" i="251" s="1"/>
  <c r="L62" i="251"/>
  <c r="L63" i="251" s="1"/>
  <c r="K62" i="251"/>
  <c r="K63" i="251" s="1"/>
  <c r="J62" i="251"/>
  <c r="J63" i="251" s="1"/>
  <c r="H43" i="251"/>
  <c r="O41" i="251"/>
  <c r="AJ40" i="251"/>
  <c r="AI40" i="251"/>
  <c r="AH40" i="251"/>
  <c r="AG40" i="251"/>
  <c r="AB40" i="251"/>
  <c r="AA40" i="251"/>
  <c r="Y40" i="251"/>
  <c r="T40" i="251"/>
  <c r="S40" i="251"/>
  <c r="D40" i="251"/>
  <c r="AB39" i="251"/>
  <c r="AA39" i="251" s="1"/>
  <c r="Y39" i="251"/>
  <c r="L39" i="251"/>
  <c r="K39" i="251"/>
  <c r="J39" i="251"/>
  <c r="T39" i="251" s="1"/>
  <c r="I39" i="251"/>
  <c r="H39" i="251"/>
  <c r="G39" i="251"/>
  <c r="F39" i="251"/>
  <c r="AB38" i="251"/>
  <c r="AA38" i="251" s="1"/>
  <c r="Y38" i="251"/>
  <c r="L38" i="251"/>
  <c r="K38" i="251"/>
  <c r="AI38" i="251" s="1"/>
  <c r="J38" i="251"/>
  <c r="I38" i="251"/>
  <c r="H38" i="251"/>
  <c r="G38" i="251"/>
  <c r="F38" i="251"/>
  <c r="AB37" i="251"/>
  <c r="AA37" i="251" s="1"/>
  <c r="Y37" i="251"/>
  <c r="L37" i="251"/>
  <c r="K37" i="251"/>
  <c r="AH37" i="251" s="1"/>
  <c r="J37" i="251"/>
  <c r="I37" i="251"/>
  <c r="H37" i="251"/>
  <c r="G37" i="251"/>
  <c r="F37" i="251"/>
  <c r="AB36" i="251"/>
  <c r="AA36" i="251" s="1"/>
  <c r="Y36" i="251"/>
  <c r="L36" i="251"/>
  <c r="K36" i="251"/>
  <c r="AH36" i="251" s="1"/>
  <c r="J36" i="251"/>
  <c r="I36" i="251"/>
  <c r="H36" i="251"/>
  <c r="G36" i="251"/>
  <c r="F36" i="251"/>
  <c r="AB35" i="251"/>
  <c r="AA35" i="251" s="1"/>
  <c r="Y35" i="251"/>
  <c r="L35" i="251"/>
  <c r="K35" i="251"/>
  <c r="J35" i="251"/>
  <c r="T35" i="251" s="1"/>
  <c r="I35" i="251"/>
  <c r="H35" i="251"/>
  <c r="G35" i="251"/>
  <c r="F35" i="251"/>
  <c r="AB34" i="251"/>
  <c r="AA34" i="251" s="1"/>
  <c r="Y34" i="251"/>
  <c r="L34" i="251"/>
  <c r="K34" i="251"/>
  <c r="AH34" i="251" s="1"/>
  <c r="J34" i="251"/>
  <c r="I34" i="251"/>
  <c r="H34" i="251"/>
  <c r="G34" i="251"/>
  <c r="F34" i="251"/>
  <c r="AB33" i="251"/>
  <c r="AA33" i="251" s="1"/>
  <c r="Y33" i="251"/>
  <c r="L33" i="251"/>
  <c r="K33" i="251"/>
  <c r="AJ33" i="251" s="1"/>
  <c r="J33" i="251"/>
  <c r="I33" i="251"/>
  <c r="H33" i="251"/>
  <c r="G33" i="251"/>
  <c r="F33" i="251"/>
  <c r="AB32" i="251"/>
  <c r="AA32" i="251"/>
  <c r="Y32" i="251"/>
  <c r="L32" i="251"/>
  <c r="K32" i="251"/>
  <c r="AG32" i="251" s="1"/>
  <c r="J32" i="251"/>
  <c r="T32" i="251" s="1"/>
  <c r="I32" i="251"/>
  <c r="H32" i="251"/>
  <c r="G32" i="251"/>
  <c r="F32" i="251"/>
  <c r="AB31" i="251"/>
  <c r="AA31" i="251"/>
  <c r="Y31" i="251"/>
  <c r="L31" i="251"/>
  <c r="K31" i="251"/>
  <c r="S31" i="251" s="1"/>
  <c r="U31" i="251" s="1"/>
  <c r="V31" i="251" s="1"/>
  <c r="J31" i="251"/>
  <c r="T31" i="251" s="1"/>
  <c r="I31" i="251"/>
  <c r="H31" i="251"/>
  <c r="G31" i="251"/>
  <c r="F31" i="251"/>
  <c r="AB30" i="251"/>
  <c r="AA30" i="251"/>
  <c r="Y30" i="251"/>
  <c r="L30" i="251"/>
  <c r="K30" i="251"/>
  <c r="J30" i="251"/>
  <c r="T30" i="251" s="1"/>
  <c r="I30" i="251"/>
  <c r="H30" i="251"/>
  <c r="G30" i="251"/>
  <c r="F30" i="251"/>
  <c r="AB29" i="251"/>
  <c r="AA29" i="251"/>
  <c r="Y29" i="251"/>
  <c r="L29" i="251"/>
  <c r="K29" i="251"/>
  <c r="S29" i="251" s="1"/>
  <c r="C29" i="251" s="1"/>
  <c r="J29" i="251"/>
  <c r="I29" i="251"/>
  <c r="H29" i="251"/>
  <c r="G29" i="251"/>
  <c r="F29" i="251"/>
  <c r="AB28" i="251"/>
  <c r="AA28" i="251" s="1"/>
  <c r="Y28" i="251"/>
  <c r="L28" i="251"/>
  <c r="K28" i="251"/>
  <c r="AG28" i="251" s="1"/>
  <c r="J28" i="251"/>
  <c r="I28" i="251"/>
  <c r="H28" i="251"/>
  <c r="G28" i="251"/>
  <c r="F28" i="251"/>
  <c r="AB27" i="251"/>
  <c r="AA27" i="251" s="1"/>
  <c r="Y27" i="251"/>
  <c r="L27" i="251"/>
  <c r="K27" i="251"/>
  <c r="AI27" i="251" s="1"/>
  <c r="J27" i="251"/>
  <c r="T27" i="251" s="1"/>
  <c r="I27" i="251"/>
  <c r="H27" i="251"/>
  <c r="G27" i="251"/>
  <c r="F27" i="251"/>
  <c r="AB26" i="251"/>
  <c r="AA26" i="251" s="1"/>
  <c r="Y26" i="251"/>
  <c r="L26" i="251"/>
  <c r="K26" i="251"/>
  <c r="J26" i="251"/>
  <c r="I26" i="251"/>
  <c r="H26" i="251"/>
  <c r="G26" i="251"/>
  <c r="F26" i="251"/>
  <c r="AB25" i="251"/>
  <c r="AA25" i="251" s="1"/>
  <c r="Y25" i="251"/>
  <c r="L25" i="251"/>
  <c r="K25" i="251"/>
  <c r="AG25" i="251" s="1"/>
  <c r="J25" i="251"/>
  <c r="I25" i="251"/>
  <c r="H25" i="251"/>
  <c r="G25" i="251"/>
  <c r="F25" i="251"/>
  <c r="AB24" i="251"/>
  <c r="AA24" i="251" s="1"/>
  <c r="Y24" i="251"/>
  <c r="L24" i="251"/>
  <c r="K24" i="251"/>
  <c r="J24" i="251"/>
  <c r="I24" i="251"/>
  <c r="H24" i="251"/>
  <c r="G24" i="251"/>
  <c r="F24" i="251"/>
  <c r="AB23" i="251"/>
  <c r="AA23" i="251" s="1"/>
  <c r="Y23" i="251"/>
  <c r="L23" i="251"/>
  <c r="K23" i="251"/>
  <c r="J23" i="251"/>
  <c r="T23" i="251" s="1"/>
  <c r="I23" i="251"/>
  <c r="H23" i="251"/>
  <c r="G23" i="251"/>
  <c r="F23" i="251"/>
  <c r="AB22" i="251"/>
  <c r="AA22" i="251" s="1"/>
  <c r="Y22" i="251"/>
  <c r="L22" i="251"/>
  <c r="K22" i="251"/>
  <c r="AJ22" i="251" s="1"/>
  <c r="J22" i="251"/>
  <c r="I22" i="251"/>
  <c r="H22" i="251"/>
  <c r="G22" i="251"/>
  <c r="F22" i="251"/>
  <c r="AB21" i="251"/>
  <c r="AA21" i="251" s="1"/>
  <c r="Y21" i="251"/>
  <c r="L21" i="251"/>
  <c r="K21" i="251"/>
  <c r="AJ21" i="251" s="1"/>
  <c r="J21" i="251"/>
  <c r="T21" i="251" s="1"/>
  <c r="I21" i="251"/>
  <c r="H21" i="251"/>
  <c r="G21" i="251"/>
  <c r="F21" i="251"/>
  <c r="AB20" i="251"/>
  <c r="AA20" i="251" s="1"/>
  <c r="Y20" i="251"/>
  <c r="L20" i="251"/>
  <c r="K20" i="251"/>
  <c r="J20" i="251"/>
  <c r="I20" i="251"/>
  <c r="H20" i="251"/>
  <c r="G20" i="251"/>
  <c r="F20" i="251"/>
  <c r="AB19" i="251"/>
  <c r="Y19" i="251"/>
  <c r="L19" i="251"/>
  <c r="K19" i="251"/>
  <c r="AJ19" i="251" s="1"/>
  <c r="J19" i="251"/>
  <c r="I19" i="251"/>
  <c r="H19" i="251"/>
  <c r="G19" i="251"/>
  <c r="F19" i="251"/>
  <c r="AB18" i="251"/>
  <c r="Y18" i="251"/>
  <c r="L18" i="251"/>
  <c r="K18" i="251"/>
  <c r="AG18" i="251" s="1"/>
  <c r="J18" i="251"/>
  <c r="I18" i="251"/>
  <c r="H18" i="251"/>
  <c r="G18" i="251"/>
  <c r="F18" i="251"/>
  <c r="AB17" i="251"/>
  <c r="Y17" i="251"/>
  <c r="L17" i="251"/>
  <c r="K17" i="251"/>
  <c r="J17" i="251"/>
  <c r="I17" i="251"/>
  <c r="H17" i="251"/>
  <c r="G17" i="251"/>
  <c r="F17" i="251"/>
  <c r="AB16" i="251"/>
  <c r="Y16" i="251"/>
  <c r="L16" i="251"/>
  <c r="K16" i="251"/>
  <c r="J16" i="251"/>
  <c r="I16" i="251"/>
  <c r="H16" i="251"/>
  <c r="G16" i="251"/>
  <c r="F16" i="251"/>
  <c r="AB15" i="251"/>
  <c r="Y15" i="251"/>
  <c r="L15" i="251"/>
  <c r="K15" i="251"/>
  <c r="AH15" i="251" s="1"/>
  <c r="J15" i="251"/>
  <c r="I15" i="251"/>
  <c r="H15" i="251"/>
  <c r="G15" i="251"/>
  <c r="F15" i="251"/>
  <c r="AB14" i="251"/>
  <c r="Y14" i="251"/>
  <c r="AB13" i="251"/>
  <c r="Y13" i="251"/>
  <c r="AB12" i="251"/>
  <c r="Y12" i="251"/>
  <c r="AB11" i="251"/>
  <c r="Y11" i="251"/>
  <c r="M103" i="249"/>
  <c r="M104" i="249" s="1"/>
  <c r="J107" i="249" s="1"/>
  <c r="L103" i="249"/>
  <c r="L104" i="249" s="1"/>
  <c r="K103" i="249"/>
  <c r="K104" i="249" s="1"/>
  <c r="J103" i="249"/>
  <c r="J104" i="249" s="1"/>
  <c r="H103" i="249"/>
  <c r="G103" i="249"/>
  <c r="F103" i="249"/>
  <c r="M95" i="249"/>
  <c r="M96" i="249" s="1"/>
  <c r="J99" i="249" s="1"/>
  <c r="L95" i="249"/>
  <c r="L96" i="249" s="1"/>
  <c r="K95" i="249"/>
  <c r="K96" i="249" s="1"/>
  <c r="J95" i="249"/>
  <c r="J96" i="249" s="1"/>
  <c r="H95" i="249"/>
  <c r="G95" i="249"/>
  <c r="F95" i="249"/>
  <c r="M87" i="249"/>
  <c r="M88" i="249" s="1"/>
  <c r="J91" i="249" s="1"/>
  <c r="L87" i="249"/>
  <c r="L88" i="249" s="1"/>
  <c r="K87" i="249"/>
  <c r="K88" i="249" s="1"/>
  <c r="J87" i="249"/>
  <c r="J88" i="249" s="1"/>
  <c r="H87" i="249"/>
  <c r="G87" i="249"/>
  <c r="F87" i="249"/>
  <c r="M79" i="249"/>
  <c r="M80" i="249" s="1"/>
  <c r="J83" i="249" s="1"/>
  <c r="L79" i="249"/>
  <c r="L80" i="249" s="1"/>
  <c r="K79" i="249"/>
  <c r="K80" i="249" s="1"/>
  <c r="J79" i="249"/>
  <c r="J80" i="249" s="1"/>
  <c r="H79" i="249"/>
  <c r="G79" i="249"/>
  <c r="F79" i="249"/>
  <c r="M71" i="249"/>
  <c r="M72" i="249" s="1"/>
  <c r="J75" i="249" s="1"/>
  <c r="L71" i="249"/>
  <c r="L72" i="249" s="1"/>
  <c r="K71" i="249"/>
  <c r="K72" i="249" s="1"/>
  <c r="J71" i="249"/>
  <c r="J72" i="249" s="1"/>
  <c r="H71" i="249"/>
  <c r="G71" i="249"/>
  <c r="F71" i="249"/>
  <c r="M62" i="249"/>
  <c r="M63" i="249" s="1"/>
  <c r="J66" i="249" s="1"/>
  <c r="L62" i="249"/>
  <c r="L63" i="249" s="1"/>
  <c r="K62" i="249"/>
  <c r="K63" i="249" s="1"/>
  <c r="J62" i="249"/>
  <c r="J63" i="249" s="1"/>
  <c r="H43" i="249"/>
  <c r="O41" i="249"/>
  <c r="AJ40" i="249"/>
  <c r="AI40" i="249"/>
  <c r="AH40" i="249"/>
  <c r="AG40" i="249"/>
  <c r="AB40" i="249"/>
  <c r="AA40" i="249" s="1"/>
  <c r="Y40" i="249"/>
  <c r="T40" i="249"/>
  <c r="S40" i="249"/>
  <c r="D40" i="249"/>
  <c r="AB39" i="249"/>
  <c r="AA39" i="249" s="1"/>
  <c r="Y39" i="249"/>
  <c r="L39" i="249"/>
  <c r="K39" i="249"/>
  <c r="AJ39" i="249" s="1"/>
  <c r="J39" i="249"/>
  <c r="I39" i="249"/>
  <c r="H39" i="249"/>
  <c r="G39" i="249"/>
  <c r="F39" i="249"/>
  <c r="AB38" i="249"/>
  <c r="AA38" i="249" s="1"/>
  <c r="Y38" i="249"/>
  <c r="L38" i="249"/>
  <c r="K38" i="249"/>
  <c r="J38" i="249"/>
  <c r="I38" i="249"/>
  <c r="H38" i="249"/>
  <c r="G38" i="249"/>
  <c r="F38" i="249"/>
  <c r="AB37" i="249"/>
  <c r="AA37" i="249" s="1"/>
  <c r="Y37" i="249"/>
  <c r="L37" i="249"/>
  <c r="K37" i="249"/>
  <c r="AG37" i="249" s="1"/>
  <c r="J37" i="249"/>
  <c r="I37" i="249"/>
  <c r="H37" i="249"/>
  <c r="G37" i="249"/>
  <c r="F37" i="249"/>
  <c r="AB36" i="249"/>
  <c r="AA36" i="249" s="1"/>
  <c r="Y36" i="249"/>
  <c r="L36" i="249"/>
  <c r="K36" i="249"/>
  <c r="S36" i="249" s="1"/>
  <c r="R36" i="249" s="1"/>
  <c r="J36" i="249"/>
  <c r="I36" i="249"/>
  <c r="H36" i="249"/>
  <c r="G36" i="249"/>
  <c r="F36" i="249"/>
  <c r="AB35" i="249"/>
  <c r="AA35" i="249" s="1"/>
  <c r="Y35" i="249"/>
  <c r="L35" i="249"/>
  <c r="K35" i="249"/>
  <c r="AJ35" i="249" s="1"/>
  <c r="J35" i="249"/>
  <c r="I35" i="249"/>
  <c r="H35" i="249"/>
  <c r="G35" i="249"/>
  <c r="F35" i="249"/>
  <c r="AB34" i="249"/>
  <c r="AA34" i="249" s="1"/>
  <c r="Y34" i="249"/>
  <c r="L34" i="249"/>
  <c r="K34" i="249"/>
  <c r="J34" i="249"/>
  <c r="I34" i="249"/>
  <c r="H34" i="249"/>
  <c r="G34" i="249"/>
  <c r="F34" i="249"/>
  <c r="AB33" i="249"/>
  <c r="AA33" i="249" s="1"/>
  <c r="Y33" i="249"/>
  <c r="L33" i="249"/>
  <c r="K33" i="249"/>
  <c r="S33" i="249" s="1"/>
  <c r="C33" i="249" s="1"/>
  <c r="J33" i="249"/>
  <c r="T33" i="249" s="1"/>
  <c r="I33" i="249"/>
  <c r="H33" i="249"/>
  <c r="G33" i="249"/>
  <c r="F33" i="249"/>
  <c r="AB32" i="249"/>
  <c r="AA32" i="249" s="1"/>
  <c r="Y32" i="249"/>
  <c r="L32" i="249"/>
  <c r="K32" i="249"/>
  <c r="AH32" i="249" s="1"/>
  <c r="J32" i="249"/>
  <c r="I32" i="249"/>
  <c r="H32" i="249"/>
  <c r="G32" i="249"/>
  <c r="F32" i="249"/>
  <c r="AB31" i="249"/>
  <c r="AA31" i="249" s="1"/>
  <c r="Y31" i="249"/>
  <c r="L31" i="249"/>
  <c r="K31" i="249"/>
  <c r="AJ31" i="249" s="1"/>
  <c r="J31" i="249"/>
  <c r="I31" i="249"/>
  <c r="H31" i="249"/>
  <c r="G31" i="249"/>
  <c r="F31" i="249"/>
  <c r="AB30" i="249"/>
  <c r="AA30" i="249" s="1"/>
  <c r="Y30" i="249"/>
  <c r="L30" i="249"/>
  <c r="K30" i="249"/>
  <c r="J30" i="249"/>
  <c r="I30" i="249"/>
  <c r="H30" i="249"/>
  <c r="G30" i="249"/>
  <c r="F30" i="249"/>
  <c r="AB29" i="249"/>
  <c r="AA29" i="249" s="1"/>
  <c r="Y29" i="249"/>
  <c r="L29" i="249"/>
  <c r="K29" i="249"/>
  <c r="J29" i="249"/>
  <c r="I29" i="249"/>
  <c r="H29" i="249"/>
  <c r="G29" i="249"/>
  <c r="F29" i="249"/>
  <c r="AB28" i="249"/>
  <c r="AA28" i="249" s="1"/>
  <c r="Y28" i="249"/>
  <c r="L28" i="249"/>
  <c r="K28" i="249"/>
  <c r="AJ28" i="249" s="1"/>
  <c r="J28" i="249"/>
  <c r="I28" i="249"/>
  <c r="H28" i="249"/>
  <c r="G28" i="249"/>
  <c r="F28" i="249"/>
  <c r="AB27" i="249"/>
  <c r="AA27" i="249" s="1"/>
  <c r="Y27" i="249"/>
  <c r="L27" i="249"/>
  <c r="K27" i="249"/>
  <c r="AG27" i="249" s="1"/>
  <c r="J27" i="249"/>
  <c r="I27" i="249"/>
  <c r="H27" i="249"/>
  <c r="G27" i="249"/>
  <c r="F27" i="249"/>
  <c r="AB26" i="249"/>
  <c r="AA26" i="249" s="1"/>
  <c r="Y26" i="249"/>
  <c r="L26" i="249"/>
  <c r="K26" i="249"/>
  <c r="AG26" i="249" s="1"/>
  <c r="J26" i="249"/>
  <c r="I26" i="249"/>
  <c r="H26" i="249"/>
  <c r="G26" i="249"/>
  <c r="F26" i="249"/>
  <c r="AB25" i="249"/>
  <c r="AA25" i="249" s="1"/>
  <c r="Y25" i="249"/>
  <c r="L25" i="249"/>
  <c r="K25" i="249"/>
  <c r="J25" i="249"/>
  <c r="T25" i="249" s="1"/>
  <c r="I25" i="249"/>
  <c r="H25" i="249"/>
  <c r="G25" i="249"/>
  <c r="F25" i="249"/>
  <c r="AB24" i="249"/>
  <c r="AA24" i="249" s="1"/>
  <c r="Y24" i="249"/>
  <c r="L24" i="249"/>
  <c r="K24" i="249"/>
  <c r="AG24" i="249" s="1"/>
  <c r="J24" i="249"/>
  <c r="I24" i="249"/>
  <c r="H24" i="249"/>
  <c r="G24" i="249"/>
  <c r="F24" i="249"/>
  <c r="AB23" i="249"/>
  <c r="AA23" i="249" s="1"/>
  <c r="Y23" i="249"/>
  <c r="L23" i="249"/>
  <c r="K23" i="249"/>
  <c r="AG23" i="249" s="1"/>
  <c r="J23" i="249"/>
  <c r="I23" i="249"/>
  <c r="H23" i="249"/>
  <c r="G23" i="249"/>
  <c r="F23" i="249"/>
  <c r="AB22" i="249"/>
  <c r="AA22" i="249" s="1"/>
  <c r="Y22" i="249"/>
  <c r="L22" i="249"/>
  <c r="K22" i="249"/>
  <c r="S22" i="249" s="1"/>
  <c r="U22" i="249" s="1"/>
  <c r="V22" i="249" s="1"/>
  <c r="J22" i="249"/>
  <c r="I22" i="249"/>
  <c r="H22" i="249"/>
  <c r="G22" i="249"/>
  <c r="F22" i="249"/>
  <c r="AB21" i="249"/>
  <c r="AA21" i="249" s="1"/>
  <c r="Y21" i="249"/>
  <c r="L21" i="249"/>
  <c r="K21" i="249"/>
  <c r="AH21" i="249" s="1"/>
  <c r="J21" i="249"/>
  <c r="D21" i="249" s="1"/>
  <c r="I21" i="249"/>
  <c r="H21" i="249"/>
  <c r="G21" i="249"/>
  <c r="F21" i="249"/>
  <c r="AB20" i="249"/>
  <c r="AA20" i="249" s="1"/>
  <c r="Y20" i="249"/>
  <c r="L20" i="249"/>
  <c r="K20" i="249"/>
  <c r="AG20" i="249" s="1"/>
  <c r="J20" i="249"/>
  <c r="D20" i="249" s="1"/>
  <c r="I20" i="249"/>
  <c r="H20" i="249"/>
  <c r="G20" i="249"/>
  <c r="F20" i="249"/>
  <c r="AB19" i="249"/>
  <c r="Y19" i="249"/>
  <c r="L19" i="249"/>
  <c r="K19" i="249"/>
  <c r="J19" i="249"/>
  <c r="I19" i="249"/>
  <c r="H19" i="249"/>
  <c r="G19" i="249"/>
  <c r="F19" i="249"/>
  <c r="AB18" i="249"/>
  <c r="Y18" i="249"/>
  <c r="AB17" i="249"/>
  <c r="Y17" i="249"/>
  <c r="AB16" i="249"/>
  <c r="Y16" i="249"/>
  <c r="AB15" i="249"/>
  <c r="Y15" i="249"/>
  <c r="AB14" i="249"/>
  <c r="Y14" i="249"/>
  <c r="AB13" i="249"/>
  <c r="Y13" i="249"/>
  <c r="AB12" i="249"/>
  <c r="Y12" i="249"/>
  <c r="AB11" i="249"/>
  <c r="Y11" i="249"/>
  <c r="M103" i="248"/>
  <c r="M104" i="248" s="1"/>
  <c r="J107" i="248" s="1"/>
  <c r="L103" i="248"/>
  <c r="L104" i="248" s="1"/>
  <c r="K103" i="248"/>
  <c r="K104" i="248" s="1"/>
  <c r="J103" i="248"/>
  <c r="J104" i="248" s="1"/>
  <c r="H103" i="248"/>
  <c r="G103" i="248"/>
  <c r="F103" i="248"/>
  <c r="M95" i="248"/>
  <c r="M96" i="248" s="1"/>
  <c r="J99" i="248" s="1"/>
  <c r="L95" i="248"/>
  <c r="L96" i="248" s="1"/>
  <c r="K95" i="248"/>
  <c r="K96" i="248" s="1"/>
  <c r="J95" i="248"/>
  <c r="J96" i="248" s="1"/>
  <c r="H95" i="248"/>
  <c r="G95" i="248"/>
  <c r="F95" i="248"/>
  <c r="M87" i="248"/>
  <c r="M88" i="248" s="1"/>
  <c r="J91" i="248" s="1"/>
  <c r="L87" i="248"/>
  <c r="L88" i="248" s="1"/>
  <c r="K87" i="248"/>
  <c r="K88" i="248" s="1"/>
  <c r="J87" i="248"/>
  <c r="J88" i="248" s="1"/>
  <c r="H87" i="248"/>
  <c r="G87" i="248"/>
  <c r="F87" i="248"/>
  <c r="M79" i="248"/>
  <c r="M80" i="248" s="1"/>
  <c r="J83" i="248" s="1"/>
  <c r="L79" i="248"/>
  <c r="L80" i="248" s="1"/>
  <c r="K79" i="248"/>
  <c r="K80" i="248" s="1"/>
  <c r="J79" i="248"/>
  <c r="J80" i="248" s="1"/>
  <c r="H79" i="248"/>
  <c r="G79" i="248"/>
  <c r="F79" i="248"/>
  <c r="M71" i="248"/>
  <c r="M72" i="248" s="1"/>
  <c r="J75" i="248" s="1"/>
  <c r="L71" i="248"/>
  <c r="L72" i="248" s="1"/>
  <c r="K71" i="248"/>
  <c r="K72" i="248" s="1"/>
  <c r="J71" i="248"/>
  <c r="J72" i="248" s="1"/>
  <c r="H71" i="248"/>
  <c r="G71" i="248"/>
  <c r="F71" i="248"/>
  <c r="M62" i="248"/>
  <c r="M63" i="248" s="1"/>
  <c r="J66" i="248" s="1"/>
  <c r="L62" i="248"/>
  <c r="L63" i="248" s="1"/>
  <c r="K62" i="248"/>
  <c r="K63" i="248" s="1"/>
  <c r="J62" i="248"/>
  <c r="J63" i="248" s="1"/>
  <c r="H43" i="248"/>
  <c r="O41" i="248"/>
  <c r="AJ40" i="248"/>
  <c r="AI40" i="248"/>
  <c r="AH40" i="248"/>
  <c r="AG40" i="248"/>
  <c r="AB40" i="248"/>
  <c r="AA40" i="248"/>
  <c r="Y40" i="248"/>
  <c r="T40" i="248"/>
  <c r="S40" i="248"/>
  <c r="U40" i="248" s="1"/>
  <c r="V40" i="248" s="1"/>
  <c r="D40" i="248"/>
  <c r="AB39" i="248"/>
  <c r="AA39" i="248" s="1"/>
  <c r="Y39" i="248"/>
  <c r="L39" i="248"/>
  <c r="K39" i="248"/>
  <c r="S39" i="248" s="1"/>
  <c r="U39" i="248" s="1"/>
  <c r="V39" i="248" s="1"/>
  <c r="J39" i="248"/>
  <c r="I39" i="248"/>
  <c r="H39" i="248"/>
  <c r="G39" i="248"/>
  <c r="F39" i="248"/>
  <c r="AB38" i="248"/>
  <c r="AA38" i="248" s="1"/>
  <c r="Y38" i="248"/>
  <c r="L38" i="248"/>
  <c r="K38" i="248"/>
  <c r="AI38" i="248" s="1"/>
  <c r="J38" i="248"/>
  <c r="I38" i="248"/>
  <c r="H38" i="248"/>
  <c r="G38" i="248"/>
  <c r="F38" i="248"/>
  <c r="AB37" i="248"/>
  <c r="AA37" i="248" s="1"/>
  <c r="Y37" i="248"/>
  <c r="L37" i="248"/>
  <c r="K37" i="248"/>
  <c r="J37" i="248"/>
  <c r="I37" i="248"/>
  <c r="H37" i="248"/>
  <c r="G37" i="248"/>
  <c r="F37" i="248"/>
  <c r="AB36" i="248"/>
  <c r="AA36" i="248" s="1"/>
  <c r="Y36" i="248"/>
  <c r="L36" i="248"/>
  <c r="K36" i="248"/>
  <c r="S36" i="248" s="1"/>
  <c r="R36" i="248" s="1"/>
  <c r="J36" i="248"/>
  <c r="D36" i="248" s="1"/>
  <c r="I36" i="248"/>
  <c r="H36" i="248"/>
  <c r="G36" i="248"/>
  <c r="F36" i="248"/>
  <c r="AB35" i="248"/>
  <c r="AA35" i="248" s="1"/>
  <c r="Y35" i="248"/>
  <c r="L35" i="248"/>
  <c r="K35" i="248"/>
  <c r="AI35" i="248" s="1"/>
  <c r="J35" i="248"/>
  <c r="I35" i="248"/>
  <c r="H35" i="248"/>
  <c r="G35" i="248"/>
  <c r="F35" i="248"/>
  <c r="AB34" i="248"/>
  <c r="AA34" i="248" s="1"/>
  <c r="Y34" i="248"/>
  <c r="L34" i="248"/>
  <c r="K34" i="248"/>
  <c r="AI34" i="248" s="1"/>
  <c r="J34" i="248"/>
  <c r="I34" i="248"/>
  <c r="H34" i="248"/>
  <c r="G34" i="248"/>
  <c r="F34" i="248"/>
  <c r="AB33" i="248"/>
  <c r="AA33" i="248" s="1"/>
  <c r="Y33" i="248"/>
  <c r="L33" i="248"/>
  <c r="K33" i="248"/>
  <c r="AH33" i="248" s="1"/>
  <c r="J33" i="248"/>
  <c r="I33" i="248"/>
  <c r="H33" i="248"/>
  <c r="G33" i="248"/>
  <c r="F33" i="248"/>
  <c r="AB32" i="248"/>
  <c r="AA32" i="248" s="1"/>
  <c r="Y32" i="248"/>
  <c r="L32" i="248"/>
  <c r="K32" i="248"/>
  <c r="J32" i="248"/>
  <c r="D32" i="248" s="1"/>
  <c r="I32" i="248"/>
  <c r="H32" i="248"/>
  <c r="G32" i="248"/>
  <c r="F32" i="248"/>
  <c r="AB31" i="248"/>
  <c r="AA31" i="248" s="1"/>
  <c r="Y31" i="248"/>
  <c r="L31" i="248"/>
  <c r="K31" i="248"/>
  <c r="AG31" i="248" s="1"/>
  <c r="J31" i="248"/>
  <c r="I31" i="248"/>
  <c r="H31" i="248"/>
  <c r="G31" i="248"/>
  <c r="F31" i="248"/>
  <c r="AB30" i="248"/>
  <c r="AA30" i="248" s="1"/>
  <c r="Y30" i="248"/>
  <c r="L30" i="248"/>
  <c r="K30" i="248"/>
  <c r="S30" i="248" s="1"/>
  <c r="U30" i="248" s="1"/>
  <c r="V30" i="248" s="1"/>
  <c r="J30" i="248"/>
  <c r="I30" i="248"/>
  <c r="H30" i="248"/>
  <c r="G30" i="248"/>
  <c r="F30" i="248"/>
  <c r="AB29" i="248"/>
  <c r="AA29" i="248" s="1"/>
  <c r="Y29" i="248"/>
  <c r="L29" i="248"/>
  <c r="K29" i="248"/>
  <c r="J29" i="248"/>
  <c r="T29" i="248" s="1"/>
  <c r="I29" i="248"/>
  <c r="H29" i="248"/>
  <c r="G29" i="248"/>
  <c r="F29" i="248"/>
  <c r="AB28" i="248"/>
  <c r="AA28" i="248" s="1"/>
  <c r="Y28" i="248"/>
  <c r="L28" i="248"/>
  <c r="K28" i="248"/>
  <c r="AI28" i="248" s="1"/>
  <c r="J28" i="248"/>
  <c r="I28" i="248"/>
  <c r="H28" i="248"/>
  <c r="G28" i="248"/>
  <c r="F28" i="248"/>
  <c r="AB27" i="248"/>
  <c r="AA27" i="248" s="1"/>
  <c r="Y27" i="248"/>
  <c r="L27" i="248"/>
  <c r="K27" i="248"/>
  <c r="AI27" i="248" s="1"/>
  <c r="J27" i="248"/>
  <c r="I27" i="248"/>
  <c r="H27" i="248"/>
  <c r="G27" i="248"/>
  <c r="F27" i="248"/>
  <c r="AB26" i="248"/>
  <c r="AA26" i="248" s="1"/>
  <c r="Y26" i="248"/>
  <c r="L26" i="248"/>
  <c r="K26" i="248"/>
  <c r="S26" i="248" s="1"/>
  <c r="R26" i="248" s="1"/>
  <c r="J26" i="248"/>
  <c r="T26" i="248" s="1"/>
  <c r="I26" i="248"/>
  <c r="H26" i="248"/>
  <c r="G26" i="248"/>
  <c r="F26" i="248"/>
  <c r="AB25" i="248"/>
  <c r="AA25" i="248" s="1"/>
  <c r="Y25" i="248"/>
  <c r="L25" i="248"/>
  <c r="K25" i="248"/>
  <c r="J25" i="248"/>
  <c r="I25" i="248"/>
  <c r="H25" i="248"/>
  <c r="G25" i="248"/>
  <c r="F25" i="248"/>
  <c r="AB24" i="248"/>
  <c r="AA24" i="248" s="1"/>
  <c r="Y24" i="248"/>
  <c r="L24" i="248"/>
  <c r="K24" i="248"/>
  <c r="J24" i="248"/>
  <c r="D24" i="248" s="1"/>
  <c r="I24" i="248"/>
  <c r="H24" i="248"/>
  <c r="G24" i="248"/>
  <c r="F24" i="248"/>
  <c r="AB23" i="248"/>
  <c r="AA23" i="248" s="1"/>
  <c r="Y23" i="248"/>
  <c r="L23" i="248"/>
  <c r="K23" i="248"/>
  <c r="AG23" i="248" s="1"/>
  <c r="J23" i="248"/>
  <c r="I23" i="248"/>
  <c r="H23" i="248"/>
  <c r="G23" i="248"/>
  <c r="F23" i="248"/>
  <c r="AB22" i="248"/>
  <c r="AA22" i="248" s="1"/>
  <c r="Y22" i="248"/>
  <c r="L22" i="248"/>
  <c r="K22" i="248"/>
  <c r="AJ22" i="248" s="1"/>
  <c r="J22" i="248"/>
  <c r="I22" i="248"/>
  <c r="H22" i="248"/>
  <c r="G22" i="248"/>
  <c r="F22" i="248"/>
  <c r="AB21" i="248"/>
  <c r="AA21" i="248" s="1"/>
  <c r="Y21" i="248"/>
  <c r="L21" i="248"/>
  <c r="K21" i="248"/>
  <c r="AJ21" i="248" s="1"/>
  <c r="J21" i="248"/>
  <c r="I21" i="248"/>
  <c r="H21" i="248"/>
  <c r="G21" i="248"/>
  <c r="F21" i="248"/>
  <c r="AB20" i="248"/>
  <c r="Y20" i="248"/>
  <c r="AB19" i="248"/>
  <c r="Y19" i="248"/>
  <c r="AB18" i="248"/>
  <c r="Y18" i="248"/>
  <c r="AB17" i="248"/>
  <c r="Y17" i="248"/>
  <c r="AB16" i="248"/>
  <c r="Y16" i="248"/>
  <c r="AB15" i="248"/>
  <c r="Y15" i="248"/>
  <c r="AB14" i="248"/>
  <c r="Y14" i="248"/>
  <c r="AB13" i="248"/>
  <c r="Y13" i="248"/>
  <c r="AB12" i="248"/>
  <c r="Y12" i="248"/>
  <c r="AB11" i="248"/>
  <c r="Y11" i="248"/>
  <c r="M103" i="247"/>
  <c r="M104" i="247" s="1"/>
  <c r="J107" i="247" s="1"/>
  <c r="L103" i="247"/>
  <c r="L104" i="247" s="1"/>
  <c r="K103" i="247"/>
  <c r="K104" i="247" s="1"/>
  <c r="J103" i="247"/>
  <c r="J104" i="247" s="1"/>
  <c r="H103" i="247"/>
  <c r="G103" i="247"/>
  <c r="F103" i="247"/>
  <c r="M95" i="247"/>
  <c r="M96" i="247" s="1"/>
  <c r="J99" i="247" s="1"/>
  <c r="L95" i="247"/>
  <c r="L96" i="247" s="1"/>
  <c r="K95" i="247"/>
  <c r="K96" i="247" s="1"/>
  <c r="J95" i="247"/>
  <c r="J96" i="247" s="1"/>
  <c r="H95" i="247"/>
  <c r="G95" i="247"/>
  <c r="F95" i="247"/>
  <c r="M87" i="247"/>
  <c r="M88" i="247" s="1"/>
  <c r="J91" i="247" s="1"/>
  <c r="L87" i="247"/>
  <c r="L88" i="247" s="1"/>
  <c r="K87" i="247"/>
  <c r="K88" i="247" s="1"/>
  <c r="J87" i="247"/>
  <c r="J88" i="247" s="1"/>
  <c r="H87" i="247"/>
  <c r="G87" i="247"/>
  <c r="F87" i="247"/>
  <c r="M79" i="247"/>
  <c r="M80" i="247" s="1"/>
  <c r="J83" i="247" s="1"/>
  <c r="L79" i="247"/>
  <c r="L80" i="247" s="1"/>
  <c r="K79" i="247"/>
  <c r="K80" i="247" s="1"/>
  <c r="J79" i="247"/>
  <c r="J80" i="247" s="1"/>
  <c r="H79" i="247"/>
  <c r="G79" i="247"/>
  <c r="F79" i="247"/>
  <c r="M71" i="247"/>
  <c r="M72" i="247" s="1"/>
  <c r="J75" i="247" s="1"/>
  <c r="L71" i="247"/>
  <c r="L72" i="247" s="1"/>
  <c r="K71" i="247"/>
  <c r="K72" i="247" s="1"/>
  <c r="J71" i="247"/>
  <c r="J72" i="247" s="1"/>
  <c r="H71" i="247"/>
  <c r="G71" i="247"/>
  <c r="F71" i="247"/>
  <c r="M62" i="247"/>
  <c r="M63" i="247" s="1"/>
  <c r="J66" i="247" s="1"/>
  <c r="L62" i="247"/>
  <c r="L63" i="247" s="1"/>
  <c r="K62" i="247"/>
  <c r="K63" i="247" s="1"/>
  <c r="J62" i="247"/>
  <c r="J63" i="247" s="1"/>
  <c r="H43" i="247"/>
  <c r="O41" i="247"/>
  <c r="AJ40" i="247"/>
  <c r="AI40" i="247"/>
  <c r="AH40" i="247"/>
  <c r="AG40" i="247"/>
  <c r="AB40" i="247"/>
  <c r="AA40" i="247" s="1"/>
  <c r="Y40" i="247"/>
  <c r="T40" i="247"/>
  <c r="S40" i="247"/>
  <c r="D40" i="247"/>
  <c r="AB39" i="247"/>
  <c r="AA39" i="247"/>
  <c r="Y39" i="247"/>
  <c r="L39" i="247"/>
  <c r="K39" i="247"/>
  <c r="AH39" i="247" s="1"/>
  <c r="J39" i="247"/>
  <c r="I39" i="247"/>
  <c r="H39" i="247"/>
  <c r="G39" i="247"/>
  <c r="F39" i="247"/>
  <c r="AB38" i="247"/>
  <c r="AA38" i="247"/>
  <c r="Y38" i="247"/>
  <c r="L38" i="247"/>
  <c r="K38" i="247"/>
  <c r="S38" i="247" s="1"/>
  <c r="R38" i="247" s="1"/>
  <c r="J38" i="247"/>
  <c r="I38" i="247"/>
  <c r="H38" i="247"/>
  <c r="G38" i="247"/>
  <c r="F38" i="247"/>
  <c r="AB37" i="247"/>
  <c r="AA37" i="247"/>
  <c r="Y37" i="247"/>
  <c r="L37" i="247"/>
  <c r="K37" i="247"/>
  <c r="S37" i="247" s="1"/>
  <c r="U37" i="247" s="1"/>
  <c r="V37" i="247" s="1"/>
  <c r="J37" i="247"/>
  <c r="T37" i="247" s="1"/>
  <c r="I37" i="247"/>
  <c r="H37" i="247"/>
  <c r="G37" i="247"/>
  <c r="F37" i="247"/>
  <c r="AB36" i="247"/>
  <c r="AA36" i="247"/>
  <c r="Y36" i="247"/>
  <c r="L36" i="247"/>
  <c r="K36" i="247"/>
  <c r="AH36" i="247" s="1"/>
  <c r="J36" i="247"/>
  <c r="D36" i="247" s="1"/>
  <c r="I36" i="247"/>
  <c r="H36" i="247"/>
  <c r="G36" i="247"/>
  <c r="F36" i="247"/>
  <c r="AB35" i="247"/>
  <c r="AA35" i="247"/>
  <c r="Y35" i="247"/>
  <c r="L35" i="247"/>
  <c r="K35" i="247"/>
  <c r="AJ35" i="247" s="1"/>
  <c r="J35" i="247"/>
  <c r="I35" i="247"/>
  <c r="H35" i="247"/>
  <c r="G35" i="247"/>
  <c r="F35" i="247"/>
  <c r="AB34" i="247"/>
  <c r="AA34" i="247"/>
  <c r="Y34" i="247"/>
  <c r="L34" i="247"/>
  <c r="K34" i="247"/>
  <c r="AJ34" i="247" s="1"/>
  <c r="J34" i="247"/>
  <c r="I34" i="247"/>
  <c r="H34" i="247"/>
  <c r="G34" i="247"/>
  <c r="F34" i="247"/>
  <c r="AB33" i="247"/>
  <c r="AA33" i="247"/>
  <c r="Y33" i="247"/>
  <c r="L33" i="247"/>
  <c r="K33" i="247"/>
  <c r="AG33" i="247" s="1"/>
  <c r="J33" i="247"/>
  <c r="I33" i="247"/>
  <c r="H33" i="247"/>
  <c r="G33" i="247"/>
  <c r="F33" i="247"/>
  <c r="AB32" i="247"/>
  <c r="AA32" i="247"/>
  <c r="Y32" i="247"/>
  <c r="L32" i="247"/>
  <c r="K32" i="247"/>
  <c r="J32" i="247"/>
  <c r="D32" i="247" s="1"/>
  <c r="I32" i="247"/>
  <c r="H32" i="247"/>
  <c r="G32" i="247"/>
  <c r="F32" i="247"/>
  <c r="AB31" i="247"/>
  <c r="AA31" i="247"/>
  <c r="Y31" i="247"/>
  <c r="L31" i="247"/>
  <c r="K31" i="247"/>
  <c r="AJ31" i="247" s="1"/>
  <c r="J31" i="247"/>
  <c r="I31" i="247"/>
  <c r="H31" i="247"/>
  <c r="G31" i="247"/>
  <c r="F31" i="247"/>
  <c r="AB30" i="247"/>
  <c r="AA30" i="247"/>
  <c r="Y30" i="247"/>
  <c r="L30" i="247"/>
  <c r="K30" i="247"/>
  <c r="J30" i="247"/>
  <c r="D30" i="247" s="1"/>
  <c r="I30" i="247"/>
  <c r="H30" i="247"/>
  <c r="G30" i="247"/>
  <c r="F30" i="247"/>
  <c r="AB29" i="247"/>
  <c r="AA29" i="247"/>
  <c r="Y29" i="247"/>
  <c r="L29" i="247"/>
  <c r="K29" i="247"/>
  <c r="AG29" i="247" s="1"/>
  <c r="J29" i="247"/>
  <c r="T29" i="247" s="1"/>
  <c r="I29" i="247"/>
  <c r="H29" i="247"/>
  <c r="G29" i="247"/>
  <c r="F29" i="247"/>
  <c r="AB28" i="247"/>
  <c r="Y28" i="247"/>
  <c r="AB27" i="247"/>
  <c r="Y27" i="247"/>
  <c r="AB26" i="247"/>
  <c r="Y26" i="247"/>
  <c r="AB25" i="247"/>
  <c r="Y25" i="247"/>
  <c r="AB24" i="247"/>
  <c r="Y24" i="247"/>
  <c r="AB23" i="247"/>
  <c r="Y23" i="247"/>
  <c r="AB22" i="247"/>
  <c r="Y22" i="247"/>
  <c r="AB21" i="247"/>
  <c r="Y21" i="247"/>
  <c r="AB20" i="247"/>
  <c r="Y20" i="247"/>
  <c r="AB19" i="247"/>
  <c r="Y19" i="247"/>
  <c r="AB18" i="247"/>
  <c r="Y18" i="247"/>
  <c r="AB17" i="247"/>
  <c r="Y17" i="247"/>
  <c r="AB16" i="247"/>
  <c r="Y16" i="247"/>
  <c r="AB15" i="247"/>
  <c r="Y15" i="247"/>
  <c r="AB14" i="247"/>
  <c r="Y14" i="247"/>
  <c r="AB13" i="247"/>
  <c r="Y13" i="247"/>
  <c r="AB12" i="247"/>
  <c r="Y12" i="247"/>
  <c r="AB11" i="247"/>
  <c r="Y11" i="247"/>
  <c r="M103" i="246"/>
  <c r="M104" i="246" s="1"/>
  <c r="J107" i="246" s="1"/>
  <c r="L103" i="246"/>
  <c r="L104" i="246" s="1"/>
  <c r="K103" i="246"/>
  <c r="K104" i="246" s="1"/>
  <c r="J103" i="246"/>
  <c r="J104" i="246" s="1"/>
  <c r="H103" i="246"/>
  <c r="G103" i="246"/>
  <c r="F103" i="246"/>
  <c r="M95" i="246"/>
  <c r="M96" i="246" s="1"/>
  <c r="J99" i="246" s="1"/>
  <c r="L95" i="246"/>
  <c r="L96" i="246" s="1"/>
  <c r="K95" i="246"/>
  <c r="K96" i="246" s="1"/>
  <c r="J95" i="246"/>
  <c r="J96" i="246" s="1"/>
  <c r="H95" i="246"/>
  <c r="G95" i="246"/>
  <c r="F95" i="246"/>
  <c r="M87" i="246"/>
  <c r="M88" i="246" s="1"/>
  <c r="J91" i="246" s="1"/>
  <c r="L87" i="246"/>
  <c r="L88" i="246" s="1"/>
  <c r="K87" i="246"/>
  <c r="K88" i="246" s="1"/>
  <c r="J87" i="246"/>
  <c r="J88" i="246" s="1"/>
  <c r="H87" i="246"/>
  <c r="G87" i="246"/>
  <c r="F87" i="246"/>
  <c r="M79" i="246"/>
  <c r="M80" i="246" s="1"/>
  <c r="J83" i="246" s="1"/>
  <c r="L79" i="246"/>
  <c r="L80" i="246" s="1"/>
  <c r="K79" i="246"/>
  <c r="K80" i="246" s="1"/>
  <c r="J79" i="246"/>
  <c r="J80" i="246" s="1"/>
  <c r="H79" i="246"/>
  <c r="G79" i="246"/>
  <c r="F79" i="246"/>
  <c r="M71" i="246"/>
  <c r="M72" i="246" s="1"/>
  <c r="J75" i="246" s="1"/>
  <c r="L71" i="246"/>
  <c r="L72" i="246" s="1"/>
  <c r="K71" i="246"/>
  <c r="K72" i="246" s="1"/>
  <c r="J71" i="246"/>
  <c r="J72" i="246" s="1"/>
  <c r="H71" i="246"/>
  <c r="G71" i="246"/>
  <c r="F71" i="246"/>
  <c r="M62" i="246"/>
  <c r="M63" i="246" s="1"/>
  <c r="J66" i="246" s="1"/>
  <c r="L62" i="246"/>
  <c r="L63" i="246" s="1"/>
  <c r="K62" i="246"/>
  <c r="K63" i="246" s="1"/>
  <c r="J62" i="246"/>
  <c r="J63" i="246" s="1"/>
  <c r="H43" i="246"/>
  <c r="O41" i="246"/>
  <c r="AJ40" i="246"/>
  <c r="AI40" i="246"/>
  <c r="AH40" i="246"/>
  <c r="AG40" i="246"/>
  <c r="AB40" i="246"/>
  <c r="AA40" i="246" s="1"/>
  <c r="Y40" i="246"/>
  <c r="T40" i="246"/>
  <c r="S40" i="246"/>
  <c r="D40" i="246"/>
  <c r="AB39" i="246"/>
  <c r="AA39" i="246" s="1"/>
  <c r="Y39" i="246"/>
  <c r="L39" i="246"/>
  <c r="K39" i="246"/>
  <c r="AG39" i="246" s="1"/>
  <c r="J39" i="246"/>
  <c r="I39" i="246"/>
  <c r="H39" i="246"/>
  <c r="G39" i="246"/>
  <c r="F39" i="246"/>
  <c r="AB38" i="246"/>
  <c r="AA38" i="246" s="1"/>
  <c r="Y38" i="246"/>
  <c r="L38" i="246"/>
  <c r="K38" i="246"/>
  <c r="AH38" i="246" s="1"/>
  <c r="J38" i="246"/>
  <c r="I38" i="246"/>
  <c r="H38" i="246"/>
  <c r="G38" i="246"/>
  <c r="F38" i="246"/>
  <c r="AB37" i="246"/>
  <c r="AA37" i="246" s="1"/>
  <c r="Y37" i="246"/>
  <c r="L37" i="246"/>
  <c r="K37" i="246"/>
  <c r="AG37" i="246" s="1"/>
  <c r="J37" i="246"/>
  <c r="I37" i="246"/>
  <c r="H37" i="246"/>
  <c r="G37" i="246"/>
  <c r="F37" i="246"/>
  <c r="AB36" i="246"/>
  <c r="AA36" i="246" s="1"/>
  <c r="Y36" i="246"/>
  <c r="L36" i="246"/>
  <c r="K36" i="246"/>
  <c r="J36" i="246"/>
  <c r="I36" i="246"/>
  <c r="H36" i="246"/>
  <c r="G36" i="246"/>
  <c r="F36" i="246"/>
  <c r="AB35" i="246"/>
  <c r="AA35" i="246" s="1"/>
  <c r="Y35" i="246"/>
  <c r="L35" i="246"/>
  <c r="K35" i="246"/>
  <c r="S35" i="246" s="1"/>
  <c r="U35" i="246" s="1"/>
  <c r="V35" i="246" s="1"/>
  <c r="J35" i="246"/>
  <c r="D35" i="246" s="1"/>
  <c r="I35" i="246"/>
  <c r="H35" i="246"/>
  <c r="G35" i="246"/>
  <c r="F35" i="246"/>
  <c r="AB34" i="246"/>
  <c r="AA34" i="246" s="1"/>
  <c r="Y34" i="246"/>
  <c r="L34" i="246"/>
  <c r="K34" i="246"/>
  <c r="S34" i="246" s="1"/>
  <c r="R34" i="246" s="1"/>
  <c r="J34" i="246"/>
  <c r="I34" i="246"/>
  <c r="H34" i="246"/>
  <c r="G34" i="246"/>
  <c r="F34" i="246"/>
  <c r="AB33" i="246"/>
  <c r="AA33" i="246" s="1"/>
  <c r="Y33" i="246"/>
  <c r="L33" i="246"/>
  <c r="K33" i="246"/>
  <c r="AG33" i="246" s="1"/>
  <c r="J33" i="246"/>
  <c r="I33" i="246"/>
  <c r="H33" i="246"/>
  <c r="G33" i="246"/>
  <c r="F33" i="246"/>
  <c r="AB32" i="246"/>
  <c r="AA32" i="246" s="1"/>
  <c r="Y32" i="246"/>
  <c r="L32" i="246"/>
  <c r="K32" i="246"/>
  <c r="AG32" i="246" s="1"/>
  <c r="J32" i="246"/>
  <c r="I32" i="246"/>
  <c r="H32" i="246"/>
  <c r="G32" i="246"/>
  <c r="F32" i="246"/>
  <c r="AB31" i="246"/>
  <c r="AA31" i="246" s="1"/>
  <c r="Y31" i="246"/>
  <c r="L31" i="246"/>
  <c r="K31" i="246"/>
  <c r="J31" i="246"/>
  <c r="I31" i="246"/>
  <c r="H31" i="246"/>
  <c r="G31" i="246"/>
  <c r="F31" i="246"/>
  <c r="AB30" i="246"/>
  <c r="AA30" i="246" s="1"/>
  <c r="Y30" i="246"/>
  <c r="L30" i="246"/>
  <c r="K30" i="246"/>
  <c r="S30" i="246" s="1"/>
  <c r="U30" i="246" s="1"/>
  <c r="V30" i="246" s="1"/>
  <c r="J30" i="246"/>
  <c r="I30" i="246"/>
  <c r="H30" i="246"/>
  <c r="G30" i="246"/>
  <c r="F30" i="246"/>
  <c r="AB29" i="246"/>
  <c r="AA29" i="246" s="1"/>
  <c r="Y29" i="246"/>
  <c r="L29" i="246"/>
  <c r="K29" i="246"/>
  <c r="AI29" i="246" s="1"/>
  <c r="J29" i="246"/>
  <c r="T29" i="246" s="1"/>
  <c r="I29" i="246"/>
  <c r="H29" i="246"/>
  <c r="G29" i="246"/>
  <c r="F29" i="246"/>
  <c r="AB28" i="246"/>
  <c r="AA28" i="246" s="1"/>
  <c r="Y28" i="246"/>
  <c r="L28" i="246"/>
  <c r="K28" i="246"/>
  <c r="S28" i="246" s="1"/>
  <c r="R28" i="246" s="1"/>
  <c r="J28" i="246"/>
  <c r="D28" i="246" s="1"/>
  <c r="I28" i="246"/>
  <c r="H28" i="246"/>
  <c r="G28" i="246"/>
  <c r="F28" i="246"/>
  <c r="AB27" i="246"/>
  <c r="AA27" i="246" s="1"/>
  <c r="Y27" i="246"/>
  <c r="L27" i="246"/>
  <c r="K27" i="246"/>
  <c r="AH27" i="246" s="1"/>
  <c r="J27" i="246"/>
  <c r="T27" i="246" s="1"/>
  <c r="I27" i="246"/>
  <c r="H27" i="246"/>
  <c r="G27" i="246"/>
  <c r="F27" i="246"/>
  <c r="AB26" i="246"/>
  <c r="AA26" i="246" s="1"/>
  <c r="Y26" i="246"/>
  <c r="L26" i="246"/>
  <c r="K26" i="246"/>
  <c r="AJ26" i="246" s="1"/>
  <c r="J26" i="246"/>
  <c r="I26" i="246"/>
  <c r="H26" i="246"/>
  <c r="G26" i="246"/>
  <c r="F26" i="246"/>
  <c r="AB25" i="246"/>
  <c r="AA25" i="246" s="1"/>
  <c r="Y25" i="246"/>
  <c r="L25" i="246"/>
  <c r="K25" i="246"/>
  <c r="S25" i="246" s="1"/>
  <c r="U25" i="246" s="1"/>
  <c r="V25" i="246" s="1"/>
  <c r="J25" i="246"/>
  <c r="T25" i="246" s="1"/>
  <c r="I25" i="246"/>
  <c r="H25" i="246"/>
  <c r="G25" i="246"/>
  <c r="F25" i="246"/>
  <c r="AB24" i="246"/>
  <c r="AA24" i="246" s="1"/>
  <c r="Y24" i="246"/>
  <c r="L24" i="246"/>
  <c r="K24" i="246"/>
  <c r="AI24" i="246" s="1"/>
  <c r="J24" i="246"/>
  <c r="I24" i="246"/>
  <c r="H24" i="246"/>
  <c r="G24" i="246"/>
  <c r="F24" i="246"/>
  <c r="AB23" i="246"/>
  <c r="AA23" i="246" s="1"/>
  <c r="Y23" i="246"/>
  <c r="L23" i="246"/>
  <c r="K23" i="246"/>
  <c r="J23" i="246"/>
  <c r="I23" i="246"/>
  <c r="H23" i="246"/>
  <c r="G23" i="246"/>
  <c r="F23" i="246"/>
  <c r="AB22" i="246"/>
  <c r="AA22" i="246" s="1"/>
  <c r="Y22" i="246"/>
  <c r="L22" i="246"/>
  <c r="K22" i="246"/>
  <c r="AH22" i="246" s="1"/>
  <c r="J22" i="246"/>
  <c r="I22" i="246"/>
  <c r="H22" i="246"/>
  <c r="G22" i="246"/>
  <c r="F22" i="246"/>
  <c r="AB21" i="246"/>
  <c r="AA21" i="246" s="1"/>
  <c r="Y21" i="246"/>
  <c r="L21" i="246"/>
  <c r="K21" i="246"/>
  <c r="J21" i="246"/>
  <c r="T21" i="246" s="1"/>
  <c r="I21" i="246"/>
  <c r="H21" i="246"/>
  <c r="G21" i="246"/>
  <c r="F21" i="246"/>
  <c r="AB20" i="246"/>
  <c r="AA20" i="246" s="1"/>
  <c r="Y20" i="246"/>
  <c r="L20" i="246"/>
  <c r="K20" i="246"/>
  <c r="S20" i="246" s="1"/>
  <c r="C20" i="246" s="1"/>
  <c r="J20" i="246"/>
  <c r="I20" i="246"/>
  <c r="H20" i="246"/>
  <c r="G20" i="246"/>
  <c r="F20" i="246"/>
  <c r="AB19" i="246"/>
  <c r="Y19" i="246"/>
  <c r="L19" i="246"/>
  <c r="K19" i="246"/>
  <c r="S19" i="246" s="1"/>
  <c r="U19" i="246" s="1"/>
  <c r="V19" i="246" s="1"/>
  <c r="J19" i="246"/>
  <c r="I19" i="246"/>
  <c r="H19" i="246"/>
  <c r="G19" i="246"/>
  <c r="F19" i="246"/>
  <c r="AB18" i="246"/>
  <c r="Y18" i="246"/>
  <c r="L18" i="246"/>
  <c r="K18" i="246"/>
  <c r="AI18" i="246" s="1"/>
  <c r="J18" i="246"/>
  <c r="I18" i="246"/>
  <c r="H18" i="246"/>
  <c r="G18" i="246"/>
  <c r="F18" i="246"/>
  <c r="AB17" i="246"/>
  <c r="Y17" i="246"/>
  <c r="AB16" i="246"/>
  <c r="Y16" i="246"/>
  <c r="AB15" i="246"/>
  <c r="Y15" i="246"/>
  <c r="AB14" i="246"/>
  <c r="Y14" i="246"/>
  <c r="AB13" i="246"/>
  <c r="Y13" i="246"/>
  <c r="AB12" i="246"/>
  <c r="Y12" i="246"/>
  <c r="AB11" i="246"/>
  <c r="Y11" i="246"/>
  <c r="M103" i="245"/>
  <c r="M104" i="245" s="1"/>
  <c r="J107" i="245" s="1"/>
  <c r="L103" i="245"/>
  <c r="L104" i="245" s="1"/>
  <c r="K103" i="245"/>
  <c r="K104" i="245" s="1"/>
  <c r="J103" i="245"/>
  <c r="J104" i="245" s="1"/>
  <c r="H103" i="245"/>
  <c r="G103" i="245"/>
  <c r="F103" i="245"/>
  <c r="M95" i="245"/>
  <c r="M96" i="245" s="1"/>
  <c r="J99" i="245" s="1"/>
  <c r="L95" i="245"/>
  <c r="L96" i="245" s="1"/>
  <c r="K95" i="245"/>
  <c r="K96" i="245" s="1"/>
  <c r="J95" i="245"/>
  <c r="J96" i="245" s="1"/>
  <c r="H95" i="245"/>
  <c r="G95" i="245"/>
  <c r="F95" i="245"/>
  <c r="M87" i="245"/>
  <c r="M88" i="245" s="1"/>
  <c r="J91" i="245" s="1"/>
  <c r="L87" i="245"/>
  <c r="L88" i="245" s="1"/>
  <c r="K87" i="245"/>
  <c r="K88" i="245" s="1"/>
  <c r="J87" i="245"/>
  <c r="J88" i="245" s="1"/>
  <c r="H87" i="245"/>
  <c r="G87" i="245"/>
  <c r="F87" i="245"/>
  <c r="M79" i="245"/>
  <c r="M80" i="245" s="1"/>
  <c r="J83" i="245" s="1"/>
  <c r="L79" i="245"/>
  <c r="L80" i="245" s="1"/>
  <c r="K79" i="245"/>
  <c r="K80" i="245" s="1"/>
  <c r="J79" i="245"/>
  <c r="J80" i="245" s="1"/>
  <c r="H79" i="245"/>
  <c r="G79" i="245"/>
  <c r="F79" i="245"/>
  <c r="M71" i="245"/>
  <c r="M72" i="245" s="1"/>
  <c r="J75" i="245" s="1"/>
  <c r="L71" i="245"/>
  <c r="L72" i="245" s="1"/>
  <c r="K71" i="245"/>
  <c r="K72" i="245" s="1"/>
  <c r="J71" i="245"/>
  <c r="J72" i="245" s="1"/>
  <c r="H71" i="245"/>
  <c r="G71" i="245"/>
  <c r="F71" i="245"/>
  <c r="M62" i="245"/>
  <c r="M63" i="245" s="1"/>
  <c r="J66" i="245" s="1"/>
  <c r="L62" i="245"/>
  <c r="L63" i="245" s="1"/>
  <c r="K62" i="245"/>
  <c r="K63" i="245" s="1"/>
  <c r="J62" i="245"/>
  <c r="J63" i="245" s="1"/>
  <c r="H43" i="245"/>
  <c r="O41" i="245"/>
  <c r="AJ40" i="245"/>
  <c r="AI40" i="245"/>
  <c r="AH40" i="245"/>
  <c r="AG40" i="245"/>
  <c r="AB40" i="245"/>
  <c r="AA40" i="245" s="1"/>
  <c r="Y40" i="245"/>
  <c r="T40" i="245"/>
  <c r="S40" i="245"/>
  <c r="D40" i="245"/>
  <c r="AB39" i="245"/>
  <c r="AA39" i="245" s="1"/>
  <c r="Y39" i="245"/>
  <c r="L39" i="245"/>
  <c r="K39" i="245"/>
  <c r="S39" i="245" s="1"/>
  <c r="U39" i="245" s="1"/>
  <c r="V39" i="245" s="1"/>
  <c r="J39" i="245"/>
  <c r="I39" i="245"/>
  <c r="H39" i="245"/>
  <c r="G39" i="245"/>
  <c r="F39" i="245"/>
  <c r="AB38" i="245"/>
  <c r="AA38" i="245" s="1"/>
  <c r="Y38" i="245"/>
  <c r="L38" i="245"/>
  <c r="K38" i="245"/>
  <c r="AG38" i="245" s="1"/>
  <c r="J38" i="245"/>
  <c r="I38" i="245"/>
  <c r="H38" i="245"/>
  <c r="G38" i="245"/>
  <c r="F38" i="245"/>
  <c r="AB37" i="245"/>
  <c r="AA37" i="245" s="1"/>
  <c r="Y37" i="245"/>
  <c r="L37" i="245"/>
  <c r="K37" i="245"/>
  <c r="AG37" i="245" s="1"/>
  <c r="J37" i="245"/>
  <c r="D37" i="245" s="1"/>
  <c r="I37" i="245"/>
  <c r="H37" i="245"/>
  <c r="G37" i="245"/>
  <c r="F37" i="245"/>
  <c r="AB36" i="245"/>
  <c r="AA36" i="245" s="1"/>
  <c r="Y36" i="245"/>
  <c r="L36" i="245"/>
  <c r="K36" i="245"/>
  <c r="J36" i="245"/>
  <c r="I36" i="245"/>
  <c r="H36" i="245"/>
  <c r="G36" i="245"/>
  <c r="F36" i="245"/>
  <c r="AB35" i="245"/>
  <c r="AA35" i="245" s="1"/>
  <c r="Y35" i="245"/>
  <c r="L35" i="245"/>
  <c r="K35" i="245"/>
  <c r="J35" i="245"/>
  <c r="T35" i="245" s="1"/>
  <c r="I35" i="245"/>
  <c r="H35" i="245"/>
  <c r="G35" i="245"/>
  <c r="F35" i="245"/>
  <c r="AB34" i="245"/>
  <c r="AA34" i="245" s="1"/>
  <c r="Y34" i="245"/>
  <c r="L34" i="245"/>
  <c r="K34" i="245"/>
  <c r="AH34" i="245" s="1"/>
  <c r="J34" i="245"/>
  <c r="I34" i="245"/>
  <c r="H34" i="245"/>
  <c r="G34" i="245"/>
  <c r="F34" i="245"/>
  <c r="AB33" i="245"/>
  <c r="AA33" i="245" s="1"/>
  <c r="Y33" i="245"/>
  <c r="L33" i="245"/>
  <c r="K33" i="245"/>
  <c r="S33" i="245" s="1"/>
  <c r="U33" i="245" s="1"/>
  <c r="V33" i="245" s="1"/>
  <c r="J33" i="245"/>
  <c r="D33" i="245" s="1"/>
  <c r="I33" i="245"/>
  <c r="H33" i="245"/>
  <c r="G33" i="245"/>
  <c r="F33" i="245"/>
  <c r="AB32" i="245"/>
  <c r="AA32" i="245" s="1"/>
  <c r="Y32" i="245"/>
  <c r="L32" i="245"/>
  <c r="K32" i="245"/>
  <c r="J32" i="245"/>
  <c r="T32" i="245" s="1"/>
  <c r="I32" i="245"/>
  <c r="H32" i="245"/>
  <c r="G32" i="245"/>
  <c r="F32" i="245"/>
  <c r="AB31" i="245"/>
  <c r="AA31" i="245" s="1"/>
  <c r="Y31" i="245"/>
  <c r="L31" i="245"/>
  <c r="K31" i="245"/>
  <c r="AH31" i="245" s="1"/>
  <c r="J31" i="245"/>
  <c r="I31" i="245"/>
  <c r="H31" i="245"/>
  <c r="G31" i="245"/>
  <c r="F31" i="245"/>
  <c r="AB30" i="245"/>
  <c r="AA30" i="245" s="1"/>
  <c r="Y30" i="245"/>
  <c r="L30" i="245"/>
  <c r="K30" i="245"/>
  <c r="AH30" i="245" s="1"/>
  <c r="J30" i="245"/>
  <c r="I30" i="245"/>
  <c r="H30" i="245"/>
  <c r="G30" i="245"/>
  <c r="F30" i="245"/>
  <c r="AB29" i="245"/>
  <c r="AA29" i="245" s="1"/>
  <c r="Y29" i="245"/>
  <c r="L29" i="245"/>
  <c r="K29" i="245"/>
  <c r="J29" i="245"/>
  <c r="D29" i="245" s="1"/>
  <c r="I29" i="245"/>
  <c r="H29" i="245"/>
  <c r="G29" i="245"/>
  <c r="F29" i="245"/>
  <c r="AB28" i="245"/>
  <c r="AA28" i="245" s="1"/>
  <c r="Y28" i="245"/>
  <c r="L28" i="245"/>
  <c r="K28" i="245"/>
  <c r="AG28" i="245" s="1"/>
  <c r="J28" i="245"/>
  <c r="I28" i="245"/>
  <c r="H28" i="245"/>
  <c r="G28" i="245"/>
  <c r="F28" i="245"/>
  <c r="AB27" i="245"/>
  <c r="AA27" i="245" s="1"/>
  <c r="Y27" i="245"/>
  <c r="L27" i="245"/>
  <c r="K27" i="245"/>
  <c r="S27" i="245" s="1"/>
  <c r="J27" i="245"/>
  <c r="D27" i="245" s="1"/>
  <c r="I27" i="245"/>
  <c r="H27" i="245"/>
  <c r="G27" i="245"/>
  <c r="F27" i="245"/>
  <c r="AB26" i="245"/>
  <c r="AA26" i="245" s="1"/>
  <c r="Y26" i="245"/>
  <c r="L26" i="245"/>
  <c r="K26" i="245"/>
  <c r="AI26" i="245" s="1"/>
  <c r="J26" i="245"/>
  <c r="I26" i="245"/>
  <c r="H26" i="245"/>
  <c r="G26" i="245"/>
  <c r="F26" i="245"/>
  <c r="AB25" i="245"/>
  <c r="AA25" i="245" s="1"/>
  <c r="Y25" i="245"/>
  <c r="L25" i="245"/>
  <c r="K25" i="245"/>
  <c r="J25" i="245"/>
  <c r="I25" i="245"/>
  <c r="H25" i="245"/>
  <c r="G25" i="245"/>
  <c r="F25" i="245"/>
  <c r="AB24" i="245"/>
  <c r="AA24" i="245" s="1"/>
  <c r="Y24" i="245"/>
  <c r="L24" i="245"/>
  <c r="K24" i="245"/>
  <c r="J24" i="245"/>
  <c r="T24" i="245" s="1"/>
  <c r="I24" i="245"/>
  <c r="H24" i="245"/>
  <c r="G24" i="245"/>
  <c r="F24" i="245"/>
  <c r="AB23" i="245"/>
  <c r="AA23" i="245" s="1"/>
  <c r="Y23" i="245"/>
  <c r="L23" i="245"/>
  <c r="K23" i="245"/>
  <c r="AG23" i="245" s="1"/>
  <c r="J23" i="245"/>
  <c r="D23" i="245" s="1"/>
  <c r="I23" i="245"/>
  <c r="H23" i="245"/>
  <c r="G23" i="245"/>
  <c r="F23" i="245"/>
  <c r="AB22" i="245"/>
  <c r="AA22" i="245" s="1"/>
  <c r="Y22" i="245"/>
  <c r="L22" i="245"/>
  <c r="K22" i="245"/>
  <c r="AH22" i="245" s="1"/>
  <c r="J22" i="245"/>
  <c r="T22" i="245" s="1"/>
  <c r="I22" i="245"/>
  <c r="H22" i="245"/>
  <c r="G22" i="245"/>
  <c r="F22" i="245"/>
  <c r="AB21" i="245"/>
  <c r="AA21" i="245" s="1"/>
  <c r="Y21" i="245"/>
  <c r="L21" i="245"/>
  <c r="K21" i="245"/>
  <c r="AJ21" i="245" s="1"/>
  <c r="J21" i="245"/>
  <c r="D21" i="245" s="1"/>
  <c r="I21" i="245"/>
  <c r="H21" i="245"/>
  <c r="G21" i="245"/>
  <c r="F21" i="245"/>
  <c r="AB20" i="245"/>
  <c r="AA20" i="245" s="1"/>
  <c r="Y20" i="245"/>
  <c r="L20" i="245"/>
  <c r="K20" i="245"/>
  <c r="J20" i="245"/>
  <c r="T20" i="245" s="1"/>
  <c r="I20" i="245"/>
  <c r="H20" i="245"/>
  <c r="G20" i="245"/>
  <c r="F20" i="245"/>
  <c r="AB19" i="245"/>
  <c r="Y19" i="245"/>
  <c r="L19" i="245"/>
  <c r="K19" i="245"/>
  <c r="AH19" i="245" s="1"/>
  <c r="J19" i="245"/>
  <c r="D19" i="245" s="1"/>
  <c r="I19" i="245"/>
  <c r="H19" i="245"/>
  <c r="G19" i="245"/>
  <c r="F19" i="245"/>
  <c r="AB18" i="245"/>
  <c r="Y18" i="245"/>
  <c r="L18" i="245"/>
  <c r="K18" i="245"/>
  <c r="AJ18" i="245" s="1"/>
  <c r="J18" i="245"/>
  <c r="I18" i="245"/>
  <c r="H18" i="245"/>
  <c r="G18" i="245"/>
  <c r="F18" i="245"/>
  <c r="AB17" i="245"/>
  <c r="Y17" i="245"/>
  <c r="L17" i="245"/>
  <c r="K17" i="245"/>
  <c r="AG17" i="245" s="1"/>
  <c r="J17" i="245"/>
  <c r="I17" i="245"/>
  <c r="H17" i="245"/>
  <c r="G17" i="245"/>
  <c r="F17" i="245"/>
  <c r="AB16" i="245"/>
  <c r="Y16" i="245"/>
  <c r="AB15" i="245"/>
  <c r="Y15" i="245"/>
  <c r="AB14" i="245"/>
  <c r="Y14" i="245"/>
  <c r="AB13" i="245"/>
  <c r="Y13" i="245"/>
  <c r="AB12" i="245"/>
  <c r="Y12" i="245"/>
  <c r="AB11" i="245"/>
  <c r="Y11" i="245"/>
  <c r="M103" i="244"/>
  <c r="M104" i="244" s="1"/>
  <c r="J107" i="244" s="1"/>
  <c r="L103" i="244"/>
  <c r="L104" i="244" s="1"/>
  <c r="K103" i="244"/>
  <c r="K104" i="244" s="1"/>
  <c r="J103" i="244"/>
  <c r="J104" i="244" s="1"/>
  <c r="H103" i="244"/>
  <c r="G103" i="244"/>
  <c r="F103" i="244"/>
  <c r="M95" i="244"/>
  <c r="M96" i="244" s="1"/>
  <c r="J99" i="244" s="1"/>
  <c r="L95" i="244"/>
  <c r="L96" i="244" s="1"/>
  <c r="K95" i="244"/>
  <c r="K96" i="244" s="1"/>
  <c r="J95" i="244"/>
  <c r="J96" i="244" s="1"/>
  <c r="H95" i="244"/>
  <c r="G95" i="244"/>
  <c r="F95" i="244"/>
  <c r="M87" i="244"/>
  <c r="M88" i="244" s="1"/>
  <c r="J91" i="244" s="1"/>
  <c r="L87" i="244"/>
  <c r="L88" i="244" s="1"/>
  <c r="K87" i="244"/>
  <c r="K88" i="244" s="1"/>
  <c r="J87" i="244"/>
  <c r="J88" i="244" s="1"/>
  <c r="H87" i="244"/>
  <c r="G87" i="244"/>
  <c r="F87" i="244"/>
  <c r="M79" i="244"/>
  <c r="M80" i="244" s="1"/>
  <c r="J83" i="244" s="1"/>
  <c r="L79" i="244"/>
  <c r="L80" i="244" s="1"/>
  <c r="K79" i="244"/>
  <c r="K80" i="244" s="1"/>
  <c r="J79" i="244"/>
  <c r="J80" i="244" s="1"/>
  <c r="H79" i="244"/>
  <c r="G79" i="244"/>
  <c r="F79" i="244"/>
  <c r="M71" i="244"/>
  <c r="M72" i="244" s="1"/>
  <c r="J75" i="244" s="1"/>
  <c r="L71" i="244"/>
  <c r="L72" i="244" s="1"/>
  <c r="K71" i="244"/>
  <c r="K72" i="244" s="1"/>
  <c r="J71" i="244"/>
  <c r="J72" i="244" s="1"/>
  <c r="H71" i="244"/>
  <c r="G71" i="244"/>
  <c r="F71" i="244"/>
  <c r="M62" i="244"/>
  <c r="M63" i="244" s="1"/>
  <c r="J66" i="244" s="1"/>
  <c r="L62" i="244"/>
  <c r="L63" i="244" s="1"/>
  <c r="K62" i="244"/>
  <c r="K63" i="244" s="1"/>
  <c r="J62" i="244"/>
  <c r="J63" i="244" s="1"/>
  <c r="H43" i="244"/>
  <c r="O41" i="244"/>
  <c r="AJ40" i="244"/>
  <c r="AI40" i="244"/>
  <c r="AH40" i="244"/>
  <c r="AG40" i="244"/>
  <c r="AB40" i="244"/>
  <c r="AA40" i="244" s="1"/>
  <c r="Y40" i="244"/>
  <c r="T40" i="244"/>
  <c r="S40" i="244"/>
  <c r="R40" i="244" s="1"/>
  <c r="D40" i="244"/>
  <c r="AB39" i="244"/>
  <c r="AA39" i="244" s="1"/>
  <c r="Y39" i="244"/>
  <c r="L39" i="244"/>
  <c r="K39" i="244"/>
  <c r="J39" i="244"/>
  <c r="T39" i="244" s="1"/>
  <c r="I39" i="244"/>
  <c r="H39" i="244"/>
  <c r="G39" i="244"/>
  <c r="F39" i="244"/>
  <c r="AB38" i="244"/>
  <c r="AA38" i="244" s="1"/>
  <c r="Y38" i="244"/>
  <c r="L38" i="244"/>
  <c r="K38" i="244"/>
  <c r="AI38" i="244" s="1"/>
  <c r="J38" i="244"/>
  <c r="T38" i="244" s="1"/>
  <c r="I38" i="244"/>
  <c r="H38" i="244"/>
  <c r="G38" i="244"/>
  <c r="F38" i="244"/>
  <c r="AB37" i="244"/>
  <c r="AA37" i="244" s="1"/>
  <c r="Y37" i="244"/>
  <c r="L37" i="244"/>
  <c r="K37" i="244"/>
  <c r="AI37" i="244" s="1"/>
  <c r="J37" i="244"/>
  <c r="I37" i="244"/>
  <c r="H37" i="244"/>
  <c r="G37" i="244"/>
  <c r="F37" i="244"/>
  <c r="AB36" i="244"/>
  <c r="AA36" i="244" s="1"/>
  <c r="Y36" i="244"/>
  <c r="L36" i="244"/>
  <c r="K36" i="244"/>
  <c r="AJ36" i="244" s="1"/>
  <c r="J36" i="244"/>
  <c r="I36" i="244"/>
  <c r="H36" i="244"/>
  <c r="G36" i="244"/>
  <c r="F36" i="244"/>
  <c r="AB35" i="244"/>
  <c r="AA35" i="244"/>
  <c r="Y35" i="244"/>
  <c r="L35" i="244"/>
  <c r="K35" i="244"/>
  <c r="AJ35" i="244" s="1"/>
  <c r="J35" i="244"/>
  <c r="T35" i="244" s="1"/>
  <c r="I35" i="244"/>
  <c r="H35" i="244"/>
  <c r="G35" i="244"/>
  <c r="F35" i="244"/>
  <c r="AB34" i="244"/>
  <c r="AA34" i="244" s="1"/>
  <c r="Y34" i="244"/>
  <c r="L34" i="244"/>
  <c r="K34" i="244"/>
  <c r="AH34" i="244" s="1"/>
  <c r="J34" i="244"/>
  <c r="T34" i="244" s="1"/>
  <c r="I34" i="244"/>
  <c r="H34" i="244"/>
  <c r="G34" i="244"/>
  <c r="F34" i="244"/>
  <c r="AB33" i="244"/>
  <c r="AA33" i="244"/>
  <c r="Y33" i="244"/>
  <c r="L33" i="244"/>
  <c r="K33" i="244"/>
  <c r="AJ33" i="244" s="1"/>
  <c r="J33" i="244"/>
  <c r="T33" i="244" s="1"/>
  <c r="I33" i="244"/>
  <c r="H33" i="244"/>
  <c r="G33" i="244"/>
  <c r="F33" i="244"/>
  <c r="AB32" i="244"/>
  <c r="AA32" i="244" s="1"/>
  <c r="Y32" i="244"/>
  <c r="L32" i="244"/>
  <c r="K32" i="244"/>
  <c r="AH32" i="244" s="1"/>
  <c r="J32" i="244"/>
  <c r="T32" i="244" s="1"/>
  <c r="I32" i="244"/>
  <c r="H32" i="244"/>
  <c r="G32" i="244"/>
  <c r="F32" i="244"/>
  <c r="AB31" i="244"/>
  <c r="AA31" i="244" s="1"/>
  <c r="Y31" i="244"/>
  <c r="L31" i="244"/>
  <c r="K31" i="244"/>
  <c r="AH31" i="244" s="1"/>
  <c r="J31" i="244"/>
  <c r="T31" i="244" s="1"/>
  <c r="I31" i="244"/>
  <c r="H31" i="244"/>
  <c r="G31" i="244"/>
  <c r="F31" i="244"/>
  <c r="AB30" i="244"/>
  <c r="AA30" i="244" s="1"/>
  <c r="Y30" i="244"/>
  <c r="L30" i="244"/>
  <c r="K30" i="244"/>
  <c r="AH30" i="244" s="1"/>
  <c r="J30" i="244"/>
  <c r="T30" i="244" s="1"/>
  <c r="I30" i="244"/>
  <c r="H30" i="244"/>
  <c r="G30" i="244"/>
  <c r="F30" i="244"/>
  <c r="AB29" i="244"/>
  <c r="AA29" i="244" s="1"/>
  <c r="Y29" i="244"/>
  <c r="L29" i="244"/>
  <c r="K29" i="244"/>
  <c r="S29" i="244" s="1"/>
  <c r="U29" i="244" s="1"/>
  <c r="V29" i="244" s="1"/>
  <c r="J29" i="244"/>
  <c r="T29" i="244" s="1"/>
  <c r="I29" i="244"/>
  <c r="H29" i="244"/>
  <c r="G29" i="244"/>
  <c r="F29" i="244"/>
  <c r="AB28" i="244"/>
  <c r="AA28" i="244" s="1"/>
  <c r="Y28" i="244"/>
  <c r="L28" i="244"/>
  <c r="K28" i="244"/>
  <c r="AI28" i="244" s="1"/>
  <c r="J28" i="244"/>
  <c r="T28" i="244" s="1"/>
  <c r="I28" i="244"/>
  <c r="H28" i="244"/>
  <c r="G28" i="244"/>
  <c r="F28" i="244"/>
  <c r="AB27" i="244"/>
  <c r="AA27" i="244" s="1"/>
  <c r="Y27" i="244"/>
  <c r="L27" i="244"/>
  <c r="K27" i="244"/>
  <c r="J27" i="244"/>
  <c r="T27" i="244" s="1"/>
  <c r="I27" i="244"/>
  <c r="H27" i="244"/>
  <c r="G27" i="244"/>
  <c r="F27" i="244"/>
  <c r="AB26" i="244"/>
  <c r="AA26" i="244" s="1"/>
  <c r="Y26" i="244"/>
  <c r="L26" i="244"/>
  <c r="K26" i="244"/>
  <c r="AJ26" i="244" s="1"/>
  <c r="J26" i="244"/>
  <c r="T26" i="244" s="1"/>
  <c r="I26" i="244"/>
  <c r="H26" i="244"/>
  <c r="G26" i="244"/>
  <c r="F26" i="244"/>
  <c r="AB25" i="244"/>
  <c r="AA25" i="244" s="1"/>
  <c r="Y25" i="244"/>
  <c r="L25" i="244"/>
  <c r="K25" i="244"/>
  <c r="S25" i="244" s="1"/>
  <c r="C25" i="244" s="1"/>
  <c r="J25" i="244"/>
  <c r="T25" i="244" s="1"/>
  <c r="I25" i="244"/>
  <c r="H25" i="244"/>
  <c r="G25" i="244"/>
  <c r="F25" i="244"/>
  <c r="AB24" i="244"/>
  <c r="AA24" i="244" s="1"/>
  <c r="Y24" i="244"/>
  <c r="L24" i="244"/>
  <c r="K24" i="244"/>
  <c r="AJ24" i="244" s="1"/>
  <c r="J24" i="244"/>
  <c r="T24" i="244" s="1"/>
  <c r="I24" i="244"/>
  <c r="H24" i="244"/>
  <c r="G24" i="244"/>
  <c r="F24" i="244"/>
  <c r="AB23" i="244"/>
  <c r="AA23" i="244" s="1"/>
  <c r="Y23" i="244"/>
  <c r="L23" i="244"/>
  <c r="K23" i="244"/>
  <c r="AH23" i="244" s="1"/>
  <c r="J23" i="244"/>
  <c r="I23" i="244"/>
  <c r="H23" i="244"/>
  <c r="G23" i="244"/>
  <c r="F23" i="244"/>
  <c r="AB22" i="244"/>
  <c r="AA22" i="244" s="1"/>
  <c r="Y22" i="244"/>
  <c r="L22" i="244"/>
  <c r="K22" i="244"/>
  <c r="J22" i="244"/>
  <c r="T22" i="244" s="1"/>
  <c r="I22" i="244"/>
  <c r="H22" i="244"/>
  <c r="G22" i="244"/>
  <c r="F22" i="244"/>
  <c r="AB21" i="244"/>
  <c r="AA21" i="244"/>
  <c r="Y21" i="244"/>
  <c r="L21" i="244"/>
  <c r="K21" i="244"/>
  <c r="J21" i="244"/>
  <c r="T21" i="244" s="1"/>
  <c r="I21" i="244"/>
  <c r="H21" i="244"/>
  <c r="G21" i="244"/>
  <c r="F21" i="244"/>
  <c r="AB20" i="244"/>
  <c r="AA20" i="244" s="1"/>
  <c r="Y20" i="244"/>
  <c r="L20" i="244"/>
  <c r="K20" i="244"/>
  <c r="J20" i="244"/>
  <c r="D20" i="244" s="1"/>
  <c r="I20" i="244"/>
  <c r="H20" i="244"/>
  <c r="G20" i="244"/>
  <c r="F20" i="244"/>
  <c r="AB19" i="244"/>
  <c r="AA19" i="244" s="1"/>
  <c r="Y19" i="244"/>
  <c r="L19" i="244"/>
  <c r="K19" i="244"/>
  <c r="AJ19" i="244" s="1"/>
  <c r="J19" i="244"/>
  <c r="D19" i="244" s="1"/>
  <c r="I19" i="244"/>
  <c r="H19" i="244"/>
  <c r="G19" i="244"/>
  <c r="F19" i="244"/>
  <c r="AB18" i="244"/>
  <c r="AA18" i="244" s="1"/>
  <c r="Y18" i="244"/>
  <c r="AB17" i="244"/>
  <c r="AA17" i="244" s="1"/>
  <c r="Y17" i="244"/>
  <c r="AB16" i="244"/>
  <c r="Y16" i="244"/>
  <c r="AB15" i="244"/>
  <c r="Y15" i="244"/>
  <c r="AB14" i="244"/>
  <c r="Y14" i="244"/>
  <c r="AB13" i="244"/>
  <c r="Y13" i="244"/>
  <c r="AB12" i="244"/>
  <c r="Y12" i="244"/>
  <c r="AB11" i="244"/>
  <c r="Y11" i="244"/>
  <c r="M103" i="243"/>
  <c r="M104" i="243" s="1"/>
  <c r="J107" i="243" s="1"/>
  <c r="L103" i="243"/>
  <c r="L104" i="243" s="1"/>
  <c r="K103" i="243"/>
  <c r="K104" i="243" s="1"/>
  <c r="J103" i="243"/>
  <c r="J104" i="243" s="1"/>
  <c r="H103" i="243"/>
  <c r="G103" i="243"/>
  <c r="F103" i="243"/>
  <c r="M95" i="243"/>
  <c r="M96" i="243" s="1"/>
  <c r="J99" i="243" s="1"/>
  <c r="L95" i="243"/>
  <c r="L96" i="243" s="1"/>
  <c r="K95" i="243"/>
  <c r="K96" i="243" s="1"/>
  <c r="J95" i="243"/>
  <c r="J96" i="243" s="1"/>
  <c r="H95" i="243"/>
  <c r="G95" i="243"/>
  <c r="F95" i="243"/>
  <c r="M87" i="243"/>
  <c r="M88" i="243" s="1"/>
  <c r="J91" i="243" s="1"/>
  <c r="L87" i="243"/>
  <c r="L88" i="243" s="1"/>
  <c r="K87" i="243"/>
  <c r="K88" i="243" s="1"/>
  <c r="J87" i="243"/>
  <c r="J88" i="243" s="1"/>
  <c r="H87" i="243"/>
  <c r="G87" i="243"/>
  <c r="F87" i="243"/>
  <c r="M79" i="243"/>
  <c r="M80" i="243" s="1"/>
  <c r="J83" i="243" s="1"/>
  <c r="L79" i="243"/>
  <c r="L80" i="243" s="1"/>
  <c r="K79" i="243"/>
  <c r="K80" i="243" s="1"/>
  <c r="J79" i="243"/>
  <c r="J80" i="243" s="1"/>
  <c r="H79" i="243"/>
  <c r="G79" i="243"/>
  <c r="F79" i="243"/>
  <c r="M71" i="243"/>
  <c r="M72" i="243" s="1"/>
  <c r="J75" i="243" s="1"/>
  <c r="L71" i="243"/>
  <c r="L72" i="243" s="1"/>
  <c r="K71" i="243"/>
  <c r="K72" i="243" s="1"/>
  <c r="J71" i="243"/>
  <c r="J72" i="243" s="1"/>
  <c r="H71" i="243"/>
  <c r="G71" i="243"/>
  <c r="F71" i="243"/>
  <c r="M62" i="243"/>
  <c r="M63" i="243" s="1"/>
  <c r="J66" i="243" s="1"/>
  <c r="L62" i="243"/>
  <c r="L63" i="243" s="1"/>
  <c r="K62" i="243"/>
  <c r="K63" i="243" s="1"/>
  <c r="J62" i="243"/>
  <c r="J63" i="243" s="1"/>
  <c r="H43" i="243"/>
  <c r="O41" i="243"/>
  <c r="AJ40" i="243"/>
  <c r="AI40" i="243"/>
  <c r="AH40" i="243"/>
  <c r="AG40" i="243"/>
  <c r="AB40" i="243"/>
  <c r="AA40" i="243" s="1"/>
  <c r="Y40" i="243"/>
  <c r="T40" i="243"/>
  <c r="S40" i="243"/>
  <c r="D40" i="243"/>
  <c r="AB39" i="243"/>
  <c r="AA39" i="243" s="1"/>
  <c r="Y39" i="243"/>
  <c r="L39" i="243"/>
  <c r="K39" i="243"/>
  <c r="AH39" i="243" s="1"/>
  <c r="J39" i="243"/>
  <c r="T39" i="243" s="1"/>
  <c r="I39" i="243"/>
  <c r="H39" i="243"/>
  <c r="G39" i="243"/>
  <c r="F39" i="243"/>
  <c r="AB38" i="243"/>
  <c r="AA38" i="243" s="1"/>
  <c r="Y38" i="243"/>
  <c r="L38" i="243"/>
  <c r="K38" i="243"/>
  <c r="J38" i="243"/>
  <c r="I38" i="243"/>
  <c r="H38" i="243"/>
  <c r="G38" i="243"/>
  <c r="F38" i="243"/>
  <c r="AB37" i="243"/>
  <c r="AA37" i="243"/>
  <c r="Y37" i="243"/>
  <c r="L37" i="243"/>
  <c r="K37" i="243"/>
  <c r="AG37" i="243" s="1"/>
  <c r="J37" i="243"/>
  <c r="T37" i="243" s="1"/>
  <c r="I37" i="243"/>
  <c r="H37" i="243"/>
  <c r="G37" i="243"/>
  <c r="F37" i="243"/>
  <c r="AB36" i="243"/>
  <c r="AA36" i="243" s="1"/>
  <c r="Y36" i="243"/>
  <c r="L36" i="243"/>
  <c r="K36" i="243"/>
  <c r="J36" i="243"/>
  <c r="I36" i="243"/>
  <c r="H36" i="243"/>
  <c r="G36" i="243"/>
  <c r="F36" i="243"/>
  <c r="AB35" i="243"/>
  <c r="AA35" i="243"/>
  <c r="Y35" i="243"/>
  <c r="L35" i="243"/>
  <c r="K35" i="243"/>
  <c r="S35" i="243" s="1"/>
  <c r="J35" i="243"/>
  <c r="T35" i="243" s="1"/>
  <c r="I35" i="243"/>
  <c r="H35" i="243"/>
  <c r="G35" i="243"/>
  <c r="F35" i="243"/>
  <c r="AB34" i="243"/>
  <c r="AA34" i="243" s="1"/>
  <c r="Y34" i="243"/>
  <c r="L34" i="243"/>
  <c r="K34" i="243"/>
  <c r="J34" i="243"/>
  <c r="T34" i="243" s="1"/>
  <c r="I34" i="243"/>
  <c r="H34" i="243"/>
  <c r="G34" i="243"/>
  <c r="F34" i="243"/>
  <c r="AB33" i="243"/>
  <c r="AA33" i="243" s="1"/>
  <c r="Y33" i="243"/>
  <c r="L33" i="243"/>
  <c r="K33" i="243"/>
  <c r="AJ33" i="243" s="1"/>
  <c r="J33" i="243"/>
  <c r="T33" i="243" s="1"/>
  <c r="I33" i="243"/>
  <c r="H33" i="243"/>
  <c r="G33" i="243"/>
  <c r="F33" i="243"/>
  <c r="AB32" i="243"/>
  <c r="AA32" i="243" s="1"/>
  <c r="Y32" i="243"/>
  <c r="L32" i="243"/>
  <c r="K32" i="243"/>
  <c r="AH32" i="243" s="1"/>
  <c r="J32" i="243"/>
  <c r="T32" i="243" s="1"/>
  <c r="I32" i="243"/>
  <c r="H32" i="243"/>
  <c r="G32" i="243"/>
  <c r="F32" i="243"/>
  <c r="AB31" i="243"/>
  <c r="AA31" i="243" s="1"/>
  <c r="Y31" i="243"/>
  <c r="L31" i="243"/>
  <c r="K31" i="243"/>
  <c r="AG31" i="243" s="1"/>
  <c r="J31" i="243"/>
  <c r="T31" i="243" s="1"/>
  <c r="I31" i="243"/>
  <c r="H31" i="243"/>
  <c r="G31" i="243"/>
  <c r="F31" i="243"/>
  <c r="AB30" i="243"/>
  <c r="AA30" i="243" s="1"/>
  <c r="Y30" i="243"/>
  <c r="L30" i="243"/>
  <c r="K30" i="243"/>
  <c r="J30" i="243"/>
  <c r="T30" i="243" s="1"/>
  <c r="I30" i="243"/>
  <c r="H30" i="243"/>
  <c r="G30" i="243"/>
  <c r="F30" i="243"/>
  <c r="AB29" i="243"/>
  <c r="AA29" i="243" s="1"/>
  <c r="Y29" i="243"/>
  <c r="L29" i="243"/>
  <c r="K29" i="243"/>
  <c r="J29" i="243"/>
  <c r="T29" i="243" s="1"/>
  <c r="I29" i="243"/>
  <c r="H29" i="243"/>
  <c r="G29" i="243"/>
  <c r="F29" i="243"/>
  <c r="AB28" i="243"/>
  <c r="AA28" i="243" s="1"/>
  <c r="Y28" i="243"/>
  <c r="L28" i="243"/>
  <c r="K28" i="243"/>
  <c r="J28" i="243"/>
  <c r="I28" i="243"/>
  <c r="H28" i="243"/>
  <c r="G28" i="243"/>
  <c r="F28" i="243"/>
  <c r="AB27" i="243"/>
  <c r="AA27" i="243" s="1"/>
  <c r="Y27" i="243"/>
  <c r="L27" i="243"/>
  <c r="K27" i="243"/>
  <c r="J27" i="243"/>
  <c r="T27" i="243" s="1"/>
  <c r="I27" i="243"/>
  <c r="H27" i="243"/>
  <c r="G27" i="243"/>
  <c r="F27" i="243"/>
  <c r="AB26" i="243"/>
  <c r="AA26" i="243" s="1"/>
  <c r="Y26" i="243"/>
  <c r="L26" i="243"/>
  <c r="K26" i="243"/>
  <c r="J26" i="243"/>
  <c r="I26" i="243"/>
  <c r="H26" i="243"/>
  <c r="G26" i="243"/>
  <c r="F26" i="243"/>
  <c r="AB25" i="243"/>
  <c r="AA25" i="243" s="1"/>
  <c r="Y25" i="243"/>
  <c r="L25" i="243"/>
  <c r="K25" i="243"/>
  <c r="J25" i="243"/>
  <c r="T25" i="243" s="1"/>
  <c r="I25" i="243"/>
  <c r="H25" i="243"/>
  <c r="G25" i="243"/>
  <c r="F25" i="243"/>
  <c r="AB24" i="243"/>
  <c r="AA24" i="243" s="1"/>
  <c r="Y24" i="243"/>
  <c r="L24" i="243"/>
  <c r="K24" i="243"/>
  <c r="AI24" i="243" s="1"/>
  <c r="J24" i="243"/>
  <c r="I24" i="243"/>
  <c r="H24" i="243"/>
  <c r="G24" i="243"/>
  <c r="F24" i="243"/>
  <c r="AB23" i="243"/>
  <c r="AA23" i="243" s="1"/>
  <c r="Y23" i="243"/>
  <c r="L23" i="243"/>
  <c r="K23" i="243"/>
  <c r="AI23" i="243" s="1"/>
  <c r="J23" i="243"/>
  <c r="I23" i="243"/>
  <c r="H23" i="243"/>
  <c r="G23" i="243"/>
  <c r="F23" i="243"/>
  <c r="AB22" i="243"/>
  <c r="AA22" i="243" s="1"/>
  <c r="Y22" i="243"/>
  <c r="L22" i="243"/>
  <c r="K22" i="243"/>
  <c r="AH22" i="243" s="1"/>
  <c r="J22" i="243"/>
  <c r="T22" i="243" s="1"/>
  <c r="I22" i="243"/>
  <c r="H22" i="243"/>
  <c r="G22" i="243"/>
  <c r="F22" i="243"/>
  <c r="AB21" i="243"/>
  <c r="AA21" i="243" s="1"/>
  <c r="Y21" i="243"/>
  <c r="L21" i="243"/>
  <c r="K21" i="243"/>
  <c r="J21" i="243"/>
  <c r="T21" i="243" s="1"/>
  <c r="I21" i="243"/>
  <c r="H21" i="243"/>
  <c r="G21" i="243"/>
  <c r="F21" i="243"/>
  <c r="AB20" i="243"/>
  <c r="Y20" i="243"/>
  <c r="L20" i="243"/>
  <c r="K20" i="243"/>
  <c r="AH20" i="243" s="1"/>
  <c r="J20" i="243"/>
  <c r="T20" i="243" s="1"/>
  <c r="I20" i="243"/>
  <c r="H20" i="243"/>
  <c r="G20" i="243"/>
  <c r="F20" i="243"/>
  <c r="AB19" i="243"/>
  <c r="Y19" i="243"/>
  <c r="L19" i="243"/>
  <c r="K19" i="243"/>
  <c r="AI19" i="243" s="1"/>
  <c r="J19" i="243"/>
  <c r="I19" i="243"/>
  <c r="H19" i="243"/>
  <c r="G19" i="243"/>
  <c r="F19" i="243"/>
  <c r="AB18" i="243"/>
  <c r="AA18" i="243" s="1"/>
  <c r="Y18" i="243"/>
  <c r="L18" i="243"/>
  <c r="K18" i="243"/>
  <c r="AI18" i="243" s="1"/>
  <c r="J18" i="243"/>
  <c r="T18" i="243" s="1"/>
  <c r="I18" i="243"/>
  <c r="H18" i="243"/>
  <c r="G18" i="243"/>
  <c r="F18" i="243"/>
  <c r="AB17" i="243"/>
  <c r="Y17" i="243"/>
  <c r="L17" i="243"/>
  <c r="K17" i="243"/>
  <c r="S17" i="243" s="1"/>
  <c r="J17" i="243"/>
  <c r="I17" i="243"/>
  <c r="H17" i="243"/>
  <c r="G17" i="243"/>
  <c r="F17" i="243"/>
  <c r="AB16" i="243"/>
  <c r="AA16" i="243"/>
  <c r="Y16" i="243"/>
  <c r="AB15" i="243"/>
  <c r="Y15" i="243"/>
  <c r="AB14" i="243"/>
  <c r="Y14" i="243"/>
  <c r="AB13" i="243"/>
  <c r="Y13" i="243"/>
  <c r="AB12" i="243"/>
  <c r="Y12" i="243"/>
  <c r="AB11" i="243"/>
  <c r="Y11" i="243"/>
  <c r="M103" i="239"/>
  <c r="M104" i="239" s="1"/>
  <c r="J107" i="239" s="1"/>
  <c r="L103" i="239"/>
  <c r="L104" i="239" s="1"/>
  <c r="K103" i="239"/>
  <c r="K104" i="239" s="1"/>
  <c r="J103" i="239"/>
  <c r="J104" i="239" s="1"/>
  <c r="H103" i="239"/>
  <c r="G103" i="239"/>
  <c r="F103" i="239"/>
  <c r="M95" i="239"/>
  <c r="M96" i="239" s="1"/>
  <c r="J99" i="239" s="1"/>
  <c r="L95" i="239"/>
  <c r="L96" i="239" s="1"/>
  <c r="K95" i="239"/>
  <c r="K96" i="239" s="1"/>
  <c r="J95" i="239"/>
  <c r="J96" i="239" s="1"/>
  <c r="H95" i="239"/>
  <c r="G95" i="239"/>
  <c r="F95" i="239"/>
  <c r="M87" i="239"/>
  <c r="M88" i="239" s="1"/>
  <c r="J91" i="239" s="1"/>
  <c r="L87" i="239"/>
  <c r="L88" i="239" s="1"/>
  <c r="K87" i="239"/>
  <c r="K88" i="239" s="1"/>
  <c r="J87" i="239"/>
  <c r="J88" i="239" s="1"/>
  <c r="H87" i="239"/>
  <c r="G87" i="239"/>
  <c r="F87" i="239"/>
  <c r="M79" i="239"/>
  <c r="M80" i="239" s="1"/>
  <c r="J83" i="239" s="1"/>
  <c r="L79" i="239"/>
  <c r="L80" i="239" s="1"/>
  <c r="K79" i="239"/>
  <c r="K80" i="239" s="1"/>
  <c r="J79" i="239"/>
  <c r="J80" i="239" s="1"/>
  <c r="H79" i="239"/>
  <c r="G79" i="239"/>
  <c r="F79" i="239"/>
  <c r="M71" i="239"/>
  <c r="M72" i="239" s="1"/>
  <c r="J75" i="239" s="1"/>
  <c r="L71" i="239"/>
  <c r="L72" i="239" s="1"/>
  <c r="K71" i="239"/>
  <c r="K72" i="239" s="1"/>
  <c r="J71" i="239"/>
  <c r="J72" i="239" s="1"/>
  <c r="H71" i="239"/>
  <c r="G71" i="239"/>
  <c r="F71" i="239"/>
  <c r="M62" i="239"/>
  <c r="M63" i="239" s="1"/>
  <c r="J66" i="239" s="1"/>
  <c r="L62" i="239"/>
  <c r="L63" i="239" s="1"/>
  <c r="K62" i="239"/>
  <c r="K63" i="239" s="1"/>
  <c r="J62" i="239"/>
  <c r="J63" i="239" s="1"/>
  <c r="H43" i="239"/>
  <c r="O41" i="239"/>
  <c r="AJ40" i="239"/>
  <c r="AI40" i="239"/>
  <c r="AH40" i="239"/>
  <c r="AG40" i="239"/>
  <c r="AB40" i="239"/>
  <c r="AA40" i="239" s="1"/>
  <c r="Y40" i="239"/>
  <c r="T40" i="239"/>
  <c r="S40" i="239"/>
  <c r="D40" i="239"/>
  <c r="AB39" i="239"/>
  <c r="AA39" i="239" s="1"/>
  <c r="Y39" i="239"/>
  <c r="L39" i="239"/>
  <c r="K39" i="239"/>
  <c r="S39" i="239" s="1"/>
  <c r="U39" i="239" s="1"/>
  <c r="V39" i="239" s="1"/>
  <c r="J39" i="239"/>
  <c r="I39" i="239"/>
  <c r="H39" i="239"/>
  <c r="G39" i="239"/>
  <c r="F39" i="239"/>
  <c r="AB38" i="239"/>
  <c r="AA38" i="239" s="1"/>
  <c r="Y38" i="239"/>
  <c r="L38" i="239"/>
  <c r="K38" i="239"/>
  <c r="AJ38" i="239" s="1"/>
  <c r="J38" i="239"/>
  <c r="I38" i="239"/>
  <c r="H38" i="239"/>
  <c r="G38" i="239"/>
  <c r="F38" i="239"/>
  <c r="AB37" i="239"/>
  <c r="AA37" i="239" s="1"/>
  <c r="Y37" i="239"/>
  <c r="L37" i="239"/>
  <c r="K37" i="239"/>
  <c r="S37" i="239" s="1"/>
  <c r="U37" i="239" s="1"/>
  <c r="V37" i="239" s="1"/>
  <c r="J37" i="239"/>
  <c r="T37" i="239" s="1"/>
  <c r="I37" i="239"/>
  <c r="H37" i="239"/>
  <c r="G37" i="239"/>
  <c r="F37" i="239"/>
  <c r="AB36" i="239"/>
  <c r="AA36" i="239" s="1"/>
  <c r="Y36" i="239"/>
  <c r="L36" i="239"/>
  <c r="K36" i="239"/>
  <c r="J36" i="239"/>
  <c r="D36" i="239" s="1"/>
  <c r="I36" i="239"/>
  <c r="H36" i="239"/>
  <c r="G36" i="239"/>
  <c r="F36" i="239"/>
  <c r="AB35" i="239"/>
  <c r="AA35" i="239" s="1"/>
  <c r="Y35" i="239"/>
  <c r="L35" i="239"/>
  <c r="K35" i="239"/>
  <c r="AJ35" i="239" s="1"/>
  <c r="J35" i="239"/>
  <c r="I35" i="239"/>
  <c r="H35" i="239"/>
  <c r="G35" i="239"/>
  <c r="F35" i="239"/>
  <c r="AB34" i="239"/>
  <c r="AA34" i="239" s="1"/>
  <c r="Y34" i="239"/>
  <c r="L34" i="239"/>
  <c r="K34" i="239"/>
  <c r="J34" i="239"/>
  <c r="D34" i="239" s="1"/>
  <c r="I34" i="239"/>
  <c r="H34" i="239"/>
  <c r="G34" i="239"/>
  <c r="F34" i="239"/>
  <c r="AB33" i="239"/>
  <c r="AA33" i="239" s="1"/>
  <c r="Y33" i="239"/>
  <c r="L33" i="239"/>
  <c r="K33" i="239"/>
  <c r="S33" i="239" s="1"/>
  <c r="R33" i="239" s="1"/>
  <c r="J33" i="239"/>
  <c r="T33" i="239" s="1"/>
  <c r="I33" i="239"/>
  <c r="H33" i="239"/>
  <c r="G33" i="239"/>
  <c r="F33" i="239"/>
  <c r="AB32" i="239"/>
  <c r="AA32" i="239" s="1"/>
  <c r="Y32" i="239"/>
  <c r="L32" i="239"/>
  <c r="K32" i="239"/>
  <c r="AG32" i="239" s="1"/>
  <c r="J32" i="239"/>
  <c r="T32" i="239" s="1"/>
  <c r="I32" i="239"/>
  <c r="H32" i="239"/>
  <c r="G32" i="239"/>
  <c r="F32" i="239"/>
  <c r="AB31" i="239"/>
  <c r="AA31" i="239" s="1"/>
  <c r="Y31" i="239"/>
  <c r="L31" i="239"/>
  <c r="K31" i="239"/>
  <c r="AG31" i="239" s="1"/>
  <c r="J31" i="239"/>
  <c r="T31" i="239" s="1"/>
  <c r="I31" i="239"/>
  <c r="H31" i="239"/>
  <c r="G31" i="239"/>
  <c r="F31" i="239"/>
  <c r="AB30" i="239"/>
  <c r="AA30" i="239" s="1"/>
  <c r="Y30" i="239"/>
  <c r="L30" i="239"/>
  <c r="K30" i="239"/>
  <c r="AJ30" i="239" s="1"/>
  <c r="J30" i="239"/>
  <c r="I30" i="239"/>
  <c r="H30" i="239"/>
  <c r="G30" i="239"/>
  <c r="F30" i="239"/>
  <c r="AB29" i="239"/>
  <c r="AA29" i="239" s="1"/>
  <c r="Y29" i="239"/>
  <c r="L29" i="239"/>
  <c r="K29" i="239"/>
  <c r="J29" i="239"/>
  <c r="T29" i="239" s="1"/>
  <c r="I29" i="239"/>
  <c r="H29" i="239"/>
  <c r="G29" i="239"/>
  <c r="F29" i="239"/>
  <c r="AB28" i="239"/>
  <c r="AA28" i="239" s="1"/>
  <c r="Y28" i="239"/>
  <c r="L28" i="239"/>
  <c r="K28" i="239"/>
  <c r="AJ28" i="239" s="1"/>
  <c r="J28" i="239"/>
  <c r="T28" i="239" s="1"/>
  <c r="I28" i="239"/>
  <c r="H28" i="239"/>
  <c r="G28" i="239"/>
  <c r="F28" i="239"/>
  <c r="AB27" i="239"/>
  <c r="AA27" i="239" s="1"/>
  <c r="Y27" i="239"/>
  <c r="L27" i="239"/>
  <c r="K27" i="239"/>
  <c r="J27" i="239"/>
  <c r="T27" i="239" s="1"/>
  <c r="I27" i="239"/>
  <c r="H27" i="239"/>
  <c r="G27" i="239"/>
  <c r="F27" i="239"/>
  <c r="AB26" i="239"/>
  <c r="AA26" i="239" s="1"/>
  <c r="Y26" i="239"/>
  <c r="L26" i="239"/>
  <c r="K26" i="239"/>
  <c r="AG26" i="239" s="1"/>
  <c r="J26" i="239"/>
  <c r="D26" i="239" s="1"/>
  <c r="I26" i="239"/>
  <c r="H26" i="239"/>
  <c r="G26" i="239"/>
  <c r="F26" i="239"/>
  <c r="AB25" i="239"/>
  <c r="AA25" i="239" s="1"/>
  <c r="Y25" i="239"/>
  <c r="L25" i="239"/>
  <c r="K25" i="239"/>
  <c r="J25" i="239"/>
  <c r="T25" i="239" s="1"/>
  <c r="I25" i="239"/>
  <c r="H25" i="239"/>
  <c r="G25" i="239"/>
  <c r="F25" i="239"/>
  <c r="AB24" i="239"/>
  <c r="AA24" i="239" s="1"/>
  <c r="Y24" i="239"/>
  <c r="L24" i="239"/>
  <c r="K24" i="239"/>
  <c r="J24" i="239"/>
  <c r="T24" i="239" s="1"/>
  <c r="I24" i="239"/>
  <c r="H24" i="239"/>
  <c r="G24" i="239"/>
  <c r="F24" i="239"/>
  <c r="AB23" i="239"/>
  <c r="AA23" i="239" s="1"/>
  <c r="Y23" i="239"/>
  <c r="L23" i="239"/>
  <c r="K23" i="239"/>
  <c r="AI23" i="239" s="1"/>
  <c r="J23" i="239"/>
  <c r="I23" i="239"/>
  <c r="H23" i="239"/>
  <c r="G23" i="239"/>
  <c r="F23" i="239"/>
  <c r="AB22" i="239"/>
  <c r="AA22" i="239" s="1"/>
  <c r="Y22" i="239"/>
  <c r="L22" i="239"/>
  <c r="K22" i="239"/>
  <c r="AG22" i="239" s="1"/>
  <c r="J22" i="239"/>
  <c r="T22" i="239" s="1"/>
  <c r="I22" i="239"/>
  <c r="H22" i="239"/>
  <c r="G22" i="239"/>
  <c r="F22" i="239"/>
  <c r="AB21" i="239"/>
  <c r="Y21" i="239"/>
  <c r="H21" i="239"/>
  <c r="G21" i="239"/>
  <c r="F21" i="239"/>
  <c r="AB20" i="239"/>
  <c r="Y20" i="239"/>
  <c r="AB19" i="239"/>
  <c r="Y19" i="239"/>
  <c r="AB18" i="239"/>
  <c r="Y18" i="239"/>
  <c r="AB17" i="239"/>
  <c r="Y17" i="239"/>
  <c r="AB16" i="239"/>
  <c r="Y16" i="239"/>
  <c r="AB15" i="239"/>
  <c r="Y15" i="239"/>
  <c r="AB14" i="239"/>
  <c r="Y14" i="239"/>
  <c r="AB13" i="239"/>
  <c r="Y13" i="239"/>
  <c r="AB12" i="239"/>
  <c r="Y12" i="239"/>
  <c r="AB11" i="239"/>
  <c r="Y11" i="239"/>
  <c r="M103" i="238"/>
  <c r="M104" i="238" s="1"/>
  <c r="J107" i="238" s="1"/>
  <c r="L103" i="238"/>
  <c r="L104" i="238" s="1"/>
  <c r="K103" i="238"/>
  <c r="K104" i="238" s="1"/>
  <c r="J103" i="238"/>
  <c r="J104" i="238" s="1"/>
  <c r="H103" i="238"/>
  <c r="G103" i="238"/>
  <c r="F103" i="238"/>
  <c r="M95" i="238"/>
  <c r="M96" i="238" s="1"/>
  <c r="J99" i="238" s="1"/>
  <c r="L95" i="238"/>
  <c r="L96" i="238" s="1"/>
  <c r="K95" i="238"/>
  <c r="K96" i="238" s="1"/>
  <c r="J95" i="238"/>
  <c r="J96" i="238" s="1"/>
  <c r="H95" i="238"/>
  <c r="G95" i="238"/>
  <c r="F95" i="238"/>
  <c r="M87" i="238"/>
  <c r="M88" i="238" s="1"/>
  <c r="J91" i="238" s="1"/>
  <c r="L87" i="238"/>
  <c r="L88" i="238" s="1"/>
  <c r="K87" i="238"/>
  <c r="K88" i="238" s="1"/>
  <c r="J87" i="238"/>
  <c r="J88" i="238" s="1"/>
  <c r="H87" i="238"/>
  <c r="G87" i="238"/>
  <c r="F87" i="238"/>
  <c r="M79" i="238"/>
  <c r="M80" i="238" s="1"/>
  <c r="J83" i="238" s="1"/>
  <c r="L79" i="238"/>
  <c r="L80" i="238" s="1"/>
  <c r="K79" i="238"/>
  <c r="K80" i="238" s="1"/>
  <c r="J79" i="238"/>
  <c r="J80" i="238" s="1"/>
  <c r="H79" i="238"/>
  <c r="G79" i="238"/>
  <c r="F79" i="238"/>
  <c r="M71" i="238"/>
  <c r="M72" i="238"/>
  <c r="J75" i="238" s="1"/>
  <c r="L71" i="238"/>
  <c r="L72" i="238" s="1"/>
  <c r="K71" i="238"/>
  <c r="K72" i="238" s="1"/>
  <c r="J71" i="238"/>
  <c r="J72" i="238" s="1"/>
  <c r="H71" i="238"/>
  <c r="G71" i="238"/>
  <c r="F71" i="238"/>
  <c r="M62" i="238"/>
  <c r="M63" i="238" s="1"/>
  <c r="J66" i="238" s="1"/>
  <c r="L62" i="238"/>
  <c r="L63" i="238" s="1"/>
  <c r="K62" i="238"/>
  <c r="K63" i="238" s="1"/>
  <c r="J62" i="238"/>
  <c r="J63" i="238" s="1"/>
  <c r="H43" i="238"/>
  <c r="O41" i="238"/>
  <c r="AJ40" i="238"/>
  <c r="AI40" i="238"/>
  <c r="AH40" i="238"/>
  <c r="AG40" i="238"/>
  <c r="AB40" i="238"/>
  <c r="AA40" i="238" s="1"/>
  <c r="Y40" i="238"/>
  <c r="T40" i="238"/>
  <c r="S40" i="238"/>
  <c r="D40" i="238"/>
  <c r="AB39" i="238"/>
  <c r="AA39" i="238"/>
  <c r="Y39" i="238"/>
  <c r="L39" i="238"/>
  <c r="K39" i="238"/>
  <c r="AG39" i="238" s="1"/>
  <c r="J39" i="238"/>
  <c r="D39" i="238" s="1"/>
  <c r="I39" i="238"/>
  <c r="H39" i="238"/>
  <c r="G39" i="238"/>
  <c r="F39" i="238"/>
  <c r="AB38" i="238"/>
  <c r="AA38" i="238" s="1"/>
  <c r="Y38" i="238"/>
  <c r="L38" i="238"/>
  <c r="K38" i="238"/>
  <c r="J38" i="238"/>
  <c r="I38" i="238"/>
  <c r="H38" i="238"/>
  <c r="G38" i="238"/>
  <c r="F38" i="238"/>
  <c r="AB37" i="238"/>
  <c r="AA37" i="238" s="1"/>
  <c r="Y37" i="238"/>
  <c r="L37" i="238"/>
  <c r="K37" i="238"/>
  <c r="AH37" i="238" s="1"/>
  <c r="J37" i="238"/>
  <c r="I37" i="238"/>
  <c r="H37" i="238"/>
  <c r="G37" i="238"/>
  <c r="F37" i="238"/>
  <c r="AB36" i="238"/>
  <c r="AA36" i="238" s="1"/>
  <c r="Y36" i="238"/>
  <c r="L36" i="238"/>
  <c r="K36" i="238"/>
  <c r="AJ36" i="238" s="1"/>
  <c r="J36" i="238"/>
  <c r="I36" i="238"/>
  <c r="H36" i="238"/>
  <c r="G36" i="238"/>
  <c r="F36" i="238"/>
  <c r="AB35" i="238"/>
  <c r="AA35" i="238" s="1"/>
  <c r="Y35" i="238"/>
  <c r="L35" i="238"/>
  <c r="K35" i="238"/>
  <c r="AH35" i="238" s="1"/>
  <c r="J35" i="238"/>
  <c r="D35" i="238" s="1"/>
  <c r="I35" i="238"/>
  <c r="H35" i="238"/>
  <c r="G35" i="238"/>
  <c r="F35" i="238"/>
  <c r="AB34" i="238"/>
  <c r="AA34" i="238" s="1"/>
  <c r="Y34" i="238"/>
  <c r="L34" i="238"/>
  <c r="K34" i="238"/>
  <c r="J34" i="238"/>
  <c r="I34" i="238"/>
  <c r="H34" i="238"/>
  <c r="G34" i="238"/>
  <c r="F34" i="238"/>
  <c r="AB33" i="238"/>
  <c r="AA33" i="238" s="1"/>
  <c r="Y33" i="238"/>
  <c r="L33" i="238"/>
  <c r="K33" i="238"/>
  <c r="AH33" i="238" s="1"/>
  <c r="J33" i="238"/>
  <c r="I33" i="238"/>
  <c r="H33" i="238"/>
  <c r="G33" i="238"/>
  <c r="F33" i="238"/>
  <c r="AB32" i="238"/>
  <c r="AA32" i="238" s="1"/>
  <c r="Y32" i="238"/>
  <c r="L32" i="238"/>
  <c r="K32" i="238"/>
  <c r="S32" i="238" s="1"/>
  <c r="R32" i="238" s="1"/>
  <c r="J32" i="238"/>
  <c r="T32" i="238" s="1"/>
  <c r="I32" i="238"/>
  <c r="H32" i="238"/>
  <c r="G32" i="238"/>
  <c r="F32" i="238"/>
  <c r="AB31" i="238"/>
  <c r="AA31" i="238" s="1"/>
  <c r="Y31" i="238"/>
  <c r="L31" i="238"/>
  <c r="K31" i="238"/>
  <c r="J31" i="238"/>
  <c r="T31" i="238" s="1"/>
  <c r="I31" i="238"/>
  <c r="H31" i="238"/>
  <c r="G31" i="238"/>
  <c r="F31" i="238"/>
  <c r="AB30" i="238"/>
  <c r="AA30" i="238" s="1"/>
  <c r="Y30" i="238"/>
  <c r="L30" i="238"/>
  <c r="K30" i="238"/>
  <c r="J30" i="238"/>
  <c r="I30" i="238"/>
  <c r="H30" i="238"/>
  <c r="G30" i="238"/>
  <c r="F30" i="238"/>
  <c r="AB29" i="238"/>
  <c r="AA29" i="238" s="1"/>
  <c r="Y29" i="238"/>
  <c r="L29" i="238"/>
  <c r="K29" i="238"/>
  <c r="J29" i="238"/>
  <c r="D29" i="238" s="1"/>
  <c r="I29" i="238"/>
  <c r="H29" i="238"/>
  <c r="G29" i="238"/>
  <c r="F29" i="238"/>
  <c r="AB28" i="238"/>
  <c r="AA28" i="238" s="1"/>
  <c r="Y28" i="238"/>
  <c r="L28" i="238"/>
  <c r="K28" i="238"/>
  <c r="J28" i="238"/>
  <c r="I28" i="238"/>
  <c r="H28" i="238"/>
  <c r="G28" i="238"/>
  <c r="F28" i="238"/>
  <c r="AB27" i="238"/>
  <c r="AA27" i="238" s="1"/>
  <c r="Y27" i="238"/>
  <c r="L27" i="238"/>
  <c r="K27" i="238"/>
  <c r="AG27" i="238" s="1"/>
  <c r="J27" i="238"/>
  <c r="I27" i="238"/>
  <c r="H27" i="238"/>
  <c r="G27" i="238"/>
  <c r="F27" i="238"/>
  <c r="AB26" i="238"/>
  <c r="AA26" i="238" s="1"/>
  <c r="Y26" i="238"/>
  <c r="L26" i="238"/>
  <c r="K26" i="238"/>
  <c r="J26" i="238"/>
  <c r="T26" i="238" s="1"/>
  <c r="I26" i="238"/>
  <c r="H26" i="238"/>
  <c r="G26" i="238"/>
  <c r="F26" i="238"/>
  <c r="AB25" i="238"/>
  <c r="AA25" i="238" s="1"/>
  <c r="Y25" i="238"/>
  <c r="L25" i="238"/>
  <c r="K25" i="238"/>
  <c r="J25" i="238"/>
  <c r="T25" i="238" s="1"/>
  <c r="I25" i="238"/>
  <c r="H25" i="238"/>
  <c r="G25" i="238"/>
  <c r="F25" i="238"/>
  <c r="AB24" i="238"/>
  <c r="AA24" i="238" s="1"/>
  <c r="Y24" i="238"/>
  <c r="L24" i="238"/>
  <c r="K24" i="238"/>
  <c r="J24" i="238"/>
  <c r="D24" i="238" s="1"/>
  <c r="I24" i="238"/>
  <c r="H24" i="238"/>
  <c r="G24" i="238"/>
  <c r="F24" i="238"/>
  <c r="AB23" i="238"/>
  <c r="AA23" i="238" s="1"/>
  <c r="Y23" i="238"/>
  <c r="L23" i="238"/>
  <c r="K23" i="238"/>
  <c r="J23" i="238"/>
  <c r="T23" i="238" s="1"/>
  <c r="I23" i="238"/>
  <c r="H23" i="238"/>
  <c r="G23" i="238"/>
  <c r="F23" i="238"/>
  <c r="AB22" i="238"/>
  <c r="AA22" i="238" s="1"/>
  <c r="Y22" i="238"/>
  <c r="L22" i="238"/>
  <c r="K22" i="238"/>
  <c r="J22" i="238"/>
  <c r="T22" i="238" s="1"/>
  <c r="I22" i="238"/>
  <c r="H22" i="238"/>
  <c r="G22" i="238"/>
  <c r="F22" i="238"/>
  <c r="AB21" i="238"/>
  <c r="AA21" i="238" s="1"/>
  <c r="Y21" i="238"/>
  <c r="L21" i="238"/>
  <c r="K21" i="238"/>
  <c r="J21" i="238"/>
  <c r="T21" i="238" s="1"/>
  <c r="I21" i="238"/>
  <c r="H21" i="238"/>
  <c r="G21" i="238"/>
  <c r="F21" i="238"/>
  <c r="AB20" i="238"/>
  <c r="Y20" i="238"/>
  <c r="AB19" i="238"/>
  <c r="Y19" i="238"/>
  <c r="AB18" i="238"/>
  <c r="Y18" i="238"/>
  <c r="AB17" i="238"/>
  <c r="Y17" i="238"/>
  <c r="AB16" i="238"/>
  <c r="Y16" i="238"/>
  <c r="AB15" i="238"/>
  <c r="Y15" i="238"/>
  <c r="AB14" i="238"/>
  <c r="Y14" i="238"/>
  <c r="AB13" i="238"/>
  <c r="Y13" i="238"/>
  <c r="AB12" i="238"/>
  <c r="Y12" i="238"/>
  <c r="AB11" i="238"/>
  <c r="Y11" i="238"/>
  <c r="M103" i="237"/>
  <c r="M104" i="237" s="1"/>
  <c r="J107" i="237" s="1"/>
  <c r="L103" i="237"/>
  <c r="L104" i="237" s="1"/>
  <c r="K103" i="237"/>
  <c r="K104" i="237" s="1"/>
  <c r="J103" i="237"/>
  <c r="J104" i="237" s="1"/>
  <c r="H103" i="237"/>
  <c r="G103" i="237"/>
  <c r="F103" i="237"/>
  <c r="M95" i="237"/>
  <c r="M96" i="237" s="1"/>
  <c r="J99" i="237" s="1"/>
  <c r="L95" i="237"/>
  <c r="L96" i="237" s="1"/>
  <c r="K95" i="237"/>
  <c r="K96" i="237" s="1"/>
  <c r="J95" i="237"/>
  <c r="J96" i="237" s="1"/>
  <c r="H95" i="237"/>
  <c r="G95" i="237"/>
  <c r="F95" i="237"/>
  <c r="M87" i="237"/>
  <c r="M88" i="237" s="1"/>
  <c r="J91" i="237" s="1"/>
  <c r="L87" i="237"/>
  <c r="L88" i="237" s="1"/>
  <c r="K87" i="237"/>
  <c r="K88" i="237" s="1"/>
  <c r="J87" i="237"/>
  <c r="J88" i="237" s="1"/>
  <c r="H87" i="237"/>
  <c r="G87" i="237"/>
  <c r="F87" i="237"/>
  <c r="M79" i="237"/>
  <c r="M80" i="237" s="1"/>
  <c r="J83" i="237" s="1"/>
  <c r="L79" i="237"/>
  <c r="L80" i="237" s="1"/>
  <c r="K79" i="237"/>
  <c r="K80" i="237" s="1"/>
  <c r="J79" i="237"/>
  <c r="J80" i="237" s="1"/>
  <c r="H79" i="237"/>
  <c r="G79" i="237"/>
  <c r="F79" i="237"/>
  <c r="M71" i="237"/>
  <c r="M72" i="237" s="1"/>
  <c r="J75" i="237" s="1"/>
  <c r="L71" i="237"/>
  <c r="L72" i="237" s="1"/>
  <c r="K71" i="237"/>
  <c r="K72" i="237" s="1"/>
  <c r="J71" i="237"/>
  <c r="J72" i="237" s="1"/>
  <c r="H71" i="237"/>
  <c r="G71" i="237"/>
  <c r="F71" i="237"/>
  <c r="M62" i="237"/>
  <c r="M63" i="237" s="1"/>
  <c r="J66" i="237" s="1"/>
  <c r="L62" i="237"/>
  <c r="L63" i="237" s="1"/>
  <c r="K62" i="237"/>
  <c r="K63" i="237" s="1"/>
  <c r="J62" i="237"/>
  <c r="J63" i="237" s="1"/>
  <c r="H43" i="237"/>
  <c r="O41" i="237"/>
  <c r="AJ40" i="237"/>
  <c r="AI40" i="237"/>
  <c r="AH40" i="237"/>
  <c r="AG40" i="237"/>
  <c r="AB40" i="237"/>
  <c r="AA40" i="237" s="1"/>
  <c r="Y40" i="237"/>
  <c r="T40" i="237"/>
  <c r="S40" i="237"/>
  <c r="R40" i="237" s="1"/>
  <c r="D40" i="237"/>
  <c r="AB39" i="237"/>
  <c r="AA39" i="237" s="1"/>
  <c r="Y39" i="237"/>
  <c r="L39" i="237"/>
  <c r="K39" i="237"/>
  <c r="AJ39" i="237" s="1"/>
  <c r="J39" i="237"/>
  <c r="T39" i="237" s="1"/>
  <c r="I39" i="237"/>
  <c r="H39" i="237"/>
  <c r="G39" i="237"/>
  <c r="F39" i="237"/>
  <c r="AB38" i="237"/>
  <c r="Y38" i="237"/>
  <c r="AB37" i="237"/>
  <c r="Y37" i="237"/>
  <c r="AB36" i="237"/>
  <c r="Y36" i="237"/>
  <c r="AB35" i="237"/>
  <c r="Y35" i="237"/>
  <c r="AB34" i="237"/>
  <c r="Y34" i="237"/>
  <c r="AB33" i="237"/>
  <c r="Y33" i="237"/>
  <c r="AB32" i="237"/>
  <c r="Y32" i="237"/>
  <c r="AB31" i="237"/>
  <c r="Y31" i="237"/>
  <c r="AB30" i="237"/>
  <c r="Y30" i="237"/>
  <c r="AB29" i="237"/>
  <c r="Y29" i="237"/>
  <c r="AB28" i="237"/>
  <c r="Y28" i="237"/>
  <c r="AB27" i="237"/>
  <c r="Y27" i="237"/>
  <c r="AB26" i="237"/>
  <c r="Y26" i="237"/>
  <c r="AB25" i="237"/>
  <c r="Y25" i="237"/>
  <c r="AB24" i="237"/>
  <c r="Y24" i="237"/>
  <c r="AB23" i="237"/>
  <c r="Y23" i="237"/>
  <c r="AB22" i="237"/>
  <c r="Y22" i="237"/>
  <c r="AB21" i="237"/>
  <c r="Y21" i="237"/>
  <c r="AB20" i="237"/>
  <c r="Y20" i="237"/>
  <c r="AB19" i="237"/>
  <c r="Y19" i="237"/>
  <c r="AB18" i="237"/>
  <c r="Y18" i="237"/>
  <c r="AB17" i="237"/>
  <c r="Y17" i="237"/>
  <c r="AB16" i="237"/>
  <c r="Y16" i="237"/>
  <c r="AB15" i="237"/>
  <c r="Y15" i="237"/>
  <c r="AB14" i="237"/>
  <c r="Y14" i="237"/>
  <c r="AB13" i="237"/>
  <c r="Y13" i="237"/>
  <c r="AB12" i="237"/>
  <c r="Y12" i="237"/>
  <c r="AB11" i="237"/>
  <c r="Y11" i="237"/>
  <c r="H87" i="236"/>
  <c r="R40" i="238"/>
  <c r="C40" i="238"/>
  <c r="U40" i="238"/>
  <c r="V40" i="238" s="1"/>
  <c r="M103" i="236"/>
  <c r="M104" i="236" s="1"/>
  <c r="J107" i="236" s="1"/>
  <c r="L103" i="236"/>
  <c r="L104" i="236" s="1"/>
  <c r="K103" i="236"/>
  <c r="K104" i="236" s="1"/>
  <c r="J103" i="236"/>
  <c r="J104" i="236" s="1"/>
  <c r="H103" i="236"/>
  <c r="G103" i="236"/>
  <c r="F103" i="236"/>
  <c r="M95" i="236"/>
  <c r="M96" i="236" s="1"/>
  <c r="J99" i="236" s="1"/>
  <c r="L95" i="236"/>
  <c r="L96" i="236" s="1"/>
  <c r="K95" i="236"/>
  <c r="K96" i="236" s="1"/>
  <c r="J95" i="236"/>
  <c r="J96" i="236" s="1"/>
  <c r="H95" i="236"/>
  <c r="G95" i="236"/>
  <c r="F95" i="236"/>
  <c r="M87" i="236"/>
  <c r="M88" i="236" s="1"/>
  <c r="J91" i="236" s="1"/>
  <c r="L87" i="236"/>
  <c r="L88" i="236" s="1"/>
  <c r="K87" i="236"/>
  <c r="K88" i="236" s="1"/>
  <c r="J87" i="236"/>
  <c r="J88" i="236" s="1"/>
  <c r="G87" i="236"/>
  <c r="F87" i="236"/>
  <c r="M79" i="236"/>
  <c r="M80" i="236" s="1"/>
  <c r="J83" i="236" s="1"/>
  <c r="L79" i="236"/>
  <c r="L80" i="236" s="1"/>
  <c r="K79" i="236"/>
  <c r="K80" i="236" s="1"/>
  <c r="J79" i="236"/>
  <c r="J80" i="236" s="1"/>
  <c r="H79" i="236"/>
  <c r="G79" i="236"/>
  <c r="F79" i="236"/>
  <c r="M71" i="236"/>
  <c r="M72" i="236" s="1"/>
  <c r="J75" i="236" s="1"/>
  <c r="L71" i="236"/>
  <c r="L72" i="236" s="1"/>
  <c r="K71" i="236"/>
  <c r="K72" i="236" s="1"/>
  <c r="J71" i="236"/>
  <c r="J72" i="236" s="1"/>
  <c r="H71" i="236"/>
  <c r="G71" i="236"/>
  <c r="F71" i="236"/>
  <c r="M62" i="236"/>
  <c r="M63" i="236" s="1"/>
  <c r="J66" i="236" s="1"/>
  <c r="L62" i="236"/>
  <c r="L63" i="236" s="1"/>
  <c r="K62" i="236"/>
  <c r="K63" i="236" s="1"/>
  <c r="J62" i="236"/>
  <c r="J63" i="236" s="1"/>
  <c r="H62" i="236"/>
  <c r="G62" i="236"/>
  <c r="F62" i="236"/>
  <c r="H43" i="236"/>
  <c r="AJ40" i="236"/>
  <c r="AI40" i="236"/>
  <c r="AH40" i="236"/>
  <c r="AG40" i="236"/>
  <c r="AB40" i="236"/>
  <c r="AA40" i="236" s="1"/>
  <c r="Y40" i="236"/>
  <c r="T40" i="236"/>
  <c r="S40" i="236"/>
  <c r="U40" i="236" s="1"/>
  <c r="V40" i="236" s="1"/>
  <c r="D40" i="236"/>
  <c r="AB39" i="236"/>
  <c r="AA39" i="236" s="1"/>
  <c r="Y39" i="236"/>
  <c r="L39" i="236"/>
  <c r="K39" i="236"/>
  <c r="J39" i="236"/>
  <c r="T39" i="236" s="1"/>
  <c r="I39" i="236"/>
  <c r="H39" i="236"/>
  <c r="G39" i="236"/>
  <c r="F39" i="236"/>
  <c r="AB38" i="236"/>
  <c r="AA38" i="236" s="1"/>
  <c r="Y38" i="236"/>
  <c r="L38" i="236"/>
  <c r="K38" i="236"/>
  <c r="AI38" i="236" s="1"/>
  <c r="J38" i="236"/>
  <c r="I38" i="236"/>
  <c r="H38" i="236"/>
  <c r="G38" i="236"/>
  <c r="F38" i="236"/>
  <c r="AB37" i="236"/>
  <c r="AA37" i="236" s="1"/>
  <c r="Y37" i="236"/>
  <c r="L37" i="236"/>
  <c r="K37" i="236"/>
  <c r="J37" i="236"/>
  <c r="I37" i="236"/>
  <c r="H37" i="236"/>
  <c r="G37" i="236"/>
  <c r="F37" i="236"/>
  <c r="AB36" i="236"/>
  <c r="AA36" i="236" s="1"/>
  <c r="Y36" i="236"/>
  <c r="L36" i="236"/>
  <c r="K36" i="236"/>
  <c r="J36" i="236"/>
  <c r="I36" i="236"/>
  <c r="H36" i="236"/>
  <c r="G36" i="236"/>
  <c r="F36" i="236"/>
  <c r="AB35" i="236"/>
  <c r="AA35" i="236" s="1"/>
  <c r="Y35" i="236"/>
  <c r="L35" i="236"/>
  <c r="K35" i="236"/>
  <c r="AI35" i="236" s="1"/>
  <c r="J35" i="236"/>
  <c r="D35" i="236" s="1"/>
  <c r="I35" i="236"/>
  <c r="H35" i="236"/>
  <c r="G35" i="236"/>
  <c r="F35" i="236"/>
  <c r="AB34" i="236"/>
  <c r="AA34" i="236" s="1"/>
  <c r="Y34" i="236"/>
  <c r="L34" i="236"/>
  <c r="K34" i="236"/>
  <c r="AI34" i="236" s="1"/>
  <c r="J34" i="236"/>
  <c r="I34" i="236"/>
  <c r="H34" i="236"/>
  <c r="G34" i="236"/>
  <c r="F34" i="236"/>
  <c r="AB33" i="236"/>
  <c r="AA33" i="236" s="1"/>
  <c r="Y33" i="236"/>
  <c r="L33" i="236"/>
  <c r="K33" i="236"/>
  <c r="J33" i="236"/>
  <c r="I33" i="236"/>
  <c r="H33" i="236"/>
  <c r="G33" i="236"/>
  <c r="F33" i="236"/>
  <c r="AB32" i="236"/>
  <c r="AA32" i="236" s="1"/>
  <c r="Y32" i="236"/>
  <c r="L32" i="236"/>
  <c r="K32" i="236"/>
  <c r="AG32" i="236" s="1"/>
  <c r="J32" i="236"/>
  <c r="D32" i="236" s="1"/>
  <c r="I32" i="236"/>
  <c r="H32" i="236"/>
  <c r="G32" i="236"/>
  <c r="F32" i="236"/>
  <c r="AB31" i="236"/>
  <c r="AA31" i="236" s="1"/>
  <c r="Y31" i="236"/>
  <c r="L31" i="236"/>
  <c r="K31" i="236"/>
  <c r="J31" i="236"/>
  <c r="I31" i="236"/>
  <c r="H31" i="236"/>
  <c r="G31" i="236"/>
  <c r="F31" i="236"/>
  <c r="AB30" i="236"/>
  <c r="AA30" i="236" s="1"/>
  <c r="Y30" i="236"/>
  <c r="L30" i="236"/>
  <c r="K30" i="236"/>
  <c r="J30" i="236"/>
  <c r="I30" i="236"/>
  <c r="H30" i="236"/>
  <c r="G30" i="236"/>
  <c r="F30" i="236"/>
  <c r="AB29" i="236"/>
  <c r="AA29" i="236" s="1"/>
  <c r="Y29" i="236"/>
  <c r="L29" i="236"/>
  <c r="K29" i="236"/>
  <c r="S29" i="236" s="1"/>
  <c r="U29" i="236" s="1"/>
  <c r="V29" i="236" s="1"/>
  <c r="J29" i="236"/>
  <c r="I29" i="236"/>
  <c r="H29" i="236"/>
  <c r="G29" i="236"/>
  <c r="F29" i="236"/>
  <c r="AB28" i="236"/>
  <c r="AA28" i="236" s="1"/>
  <c r="Y28" i="236"/>
  <c r="L28" i="236"/>
  <c r="K28" i="236"/>
  <c r="J28" i="236"/>
  <c r="D28" i="236" s="1"/>
  <c r="I28" i="236"/>
  <c r="H28" i="236"/>
  <c r="G28" i="236"/>
  <c r="F28" i="236"/>
  <c r="AB27" i="236"/>
  <c r="AA27" i="236" s="1"/>
  <c r="Y27" i="236"/>
  <c r="L27" i="236"/>
  <c r="K27" i="236"/>
  <c r="J27" i="236"/>
  <c r="T27" i="236" s="1"/>
  <c r="I27" i="236"/>
  <c r="H27" i="236"/>
  <c r="G27" i="236"/>
  <c r="F27" i="236"/>
  <c r="AB26" i="236"/>
  <c r="AA26" i="236" s="1"/>
  <c r="Y26" i="236"/>
  <c r="L26" i="236"/>
  <c r="K26" i="236"/>
  <c r="AG26" i="236" s="1"/>
  <c r="J26" i="236"/>
  <c r="T26" i="236" s="1"/>
  <c r="I26" i="236"/>
  <c r="H26" i="236"/>
  <c r="G26" i="236"/>
  <c r="F26" i="236"/>
  <c r="AB25" i="236"/>
  <c r="AA25" i="236" s="1"/>
  <c r="Y25" i="236"/>
  <c r="L25" i="236"/>
  <c r="K25" i="236"/>
  <c r="AH25" i="236" s="1"/>
  <c r="J25" i="236"/>
  <c r="T25" i="236" s="1"/>
  <c r="I25" i="236"/>
  <c r="H25" i="236"/>
  <c r="G25" i="236"/>
  <c r="F25" i="236"/>
  <c r="AB24" i="236"/>
  <c r="AA24" i="236" s="1"/>
  <c r="Y24" i="236"/>
  <c r="L24" i="236"/>
  <c r="K24" i="236"/>
  <c r="AG24" i="236" s="1"/>
  <c r="J24" i="236"/>
  <c r="D24" i="236" s="1"/>
  <c r="I24" i="236"/>
  <c r="H24" i="236"/>
  <c r="G24" i="236"/>
  <c r="F24" i="236"/>
  <c r="AB23" i="236"/>
  <c r="AA23" i="236" s="1"/>
  <c r="Y23" i="236"/>
  <c r="L23" i="236"/>
  <c r="K23" i="236"/>
  <c r="AI23" i="236" s="1"/>
  <c r="J23" i="236"/>
  <c r="T23" i="236" s="1"/>
  <c r="I23" i="236"/>
  <c r="H23" i="236"/>
  <c r="G23" i="236"/>
  <c r="F23" i="236"/>
  <c r="AB22" i="236"/>
  <c r="AA22" i="236" s="1"/>
  <c r="Y22" i="236"/>
  <c r="L22" i="236"/>
  <c r="K22" i="236"/>
  <c r="AJ22" i="236" s="1"/>
  <c r="J22" i="236"/>
  <c r="I22" i="236"/>
  <c r="H22" i="236"/>
  <c r="G22" i="236"/>
  <c r="F22" i="236"/>
  <c r="AB21" i="236"/>
  <c r="AA21" i="236" s="1"/>
  <c r="Y21" i="236"/>
  <c r="L21" i="236"/>
  <c r="K21" i="236"/>
  <c r="S21" i="236" s="1"/>
  <c r="U21" i="236" s="1"/>
  <c r="V21" i="236" s="1"/>
  <c r="J21" i="236"/>
  <c r="I21" i="236"/>
  <c r="H21" i="236"/>
  <c r="G21" i="236"/>
  <c r="F21" i="236"/>
  <c r="AB20" i="236"/>
  <c r="AA20" i="236" s="1"/>
  <c r="Y20" i="236"/>
  <c r="L20" i="236"/>
  <c r="K20" i="236"/>
  <c r="J20" i="236"/>
  <c r="D20" i="236" s="1"/>
  <c r="I20" i="236"/>
  <c r="H20" i="236"/>
  <c r="G20" i="236"/>
  <c r="F20" i="236"/>
  <c r="AB19" i="236"/>
  <c r="AA19" i="236" s="1"/>
  <c r="Y19" i="236"/>
  <c r="L19" i="236"/>
  <c r="K19" i="236"/>
  <c r="AI19" i="236" s="1"/>
  <c r="J19" i="236"/>
  <c r="D19" i="236" s="1"/>
  <c r="I19" i="236"/>
  <c r="H19" i="236"/>
  <c r="G19" i="236"/>
  <c r="F19" i="236"/>
  <c r="AB18" i="236"/>
  <c r="Y18" i="236"/>
  <c r="H18" i="236"/>
  <c r="G18" i="236"/>
  <c r="F18" i="236"/>
  <c r="AB17" i="236"/>
  <c r="Y17" i="236"/>
  <c r="AB16" i="236"/>
  <c r="Y16" i="236"/>
  <c r="AB15" i="236"/>
  <c r="Y15" i="236"/>
  <c r="AB14" i="236"/>
  <c r="Y14" i="236"/>
  <c r="AB13" i="236"/>
  <c r="Y13" i="236"/>
  <c r="AB12" i="236"/>
  <c r="Y12" i="236"/>
  <c r="AB11" i="236"/>
  <c r="Y11" i="236"/>
  <c r="M106" i="234"/>
  <c r="M107" i="234" s="1"/>
  <c r="J110" i="234" s="1"/>
  <c r="L106" i="234"/>
  <c r="L107" i="234" s="1"/>
  <c r="K106" i="234"/>
  <c r="K107" i="234" s="1"/>
  <c r="J106" i="234"/>
  <c r="J107" i="234" s="1"/>
  <c r="H106" i="234"/>
  <c r="G106" i="234"/>
  <c r="F106" i="234"/>
  <c r="M98" i="234"/>
  <c r="M99" i="234" s="1"/>
  <c r="J102" i="234" s="1"/>
  <c r="L98" i="234"/>
  <c r="L99" i="234" s="1"/>
  <c r="K98" i="234"/>
  <c r="K99" i="234" s="1"/>
  <c r="J98" i="234"/>
  <c r="J99" i="234"/>
  <c r="H98" i="234"/>
  <c r="G98" i="234"/>
  <c r="F98" i="234"/>
  <c r="M90" i="234"/>
  <c r="M91" i="234" s="1"/>
  <c r="J94" i="234" s="1"/>
  <c r="L90" i="234"/>
  <c r="L91" i="234" s="1"/>
  <c r="K90" i="234"/>
  <c r="K91" i="234" s="1"/>
  <c r="J90" i="234"/>
  <c r="J91" i="234" s="1"/>
  <c r="H90" i="234"/>
  <c r="G90" i="234"/>
  <c r="F90" i="234"/>
  <c r="M82" i="234"/>
  <c r="M83" i="234" s="1"/>
  <c r="J86" i="234" s="1"/>
  <c r="L82" i="234"/>
  <c r="L83" i="234" s="1"/>
  <c r="K82" i="234"/>
  <c r="K83" i="234" s="1"/>
  <c r="J82" i="234"/>
  <c r="J83" i="234"/>
  <c r="H82" i="234"/>
  <c r="G82" i="234"/>
  <c r="F82" i="234"/>
  <c r="M74" i="234"/>
  <c r="M75" i="234" s="1"/>
  <c r="J78" i="234" s="1"/>
  <c r="L74" i="234"/>
  <c r="L75" i="234" s="1"/>
  <c r="K74" i="234"/>
  <c r="K75" i="234" s="1"/>
  <c r="J74" i="234"/>
  <c r="J75" i="234" s="1"/>
  <c r="H74" i="234"/>
  <c r="G74" i="234"/>
  <c r="F74" i="234"/>
  <c r="M65" i="234"/>
  <c r="M66" i="234" s="1"/>
  <c r="J69" i="234" s="1"/>
  <c r="L65" i="234"/>
  <c r="L66" i="234" s="1"/>
  <c r="K65" i="234"/>
  <c r="K66" i="234" s="1"/>
  <c r="J65" i="234"/>
  <c r="J66" i="234"/>
  <c r="H65" i="234"/>
  <c r="G65" i="234"/>
  <c r="F65" i="234"/>
  <c r="H46" i="234"/>
  <c r="AG41" i="234"/>
  <c r="AD41" i="234"/>
  <c r="AA41" i="234"/>
  <c r="CR48" i="234" s="1"/>
  <c r="X41" i="234"/>
  <c r="CQ48" i="234" s="1"/>
  <c r="U41" i="234"/>
  <c r="CP48" i="234"/>
  <c r="R41" i="234"/>
  <c r="CO48" i="234" s="1"/>
  <c r="O41" i="234"/>
  <c r="CN48" i="234" s="1"/>
  <c r="DD40" i="234"/>
  <c r="DC40" i="234"/>
  <c r="DB40" i="234"/>
  <c r="CT40" i="234"/>
  <c r="CS40" i="234"/>
  <c r="CR40" i="234"/>
  <c r="CQ40" i="234"/>
  <c r="CP40" i="234"/>
  <c r="CO40" i="234"/>
  <c r="CN40" i="234"/>
  <c r="CK40" i="234"/>
  <c r="CJ40" i="234" s="1"/>
  <c r="CH40" i="234"/>
  <c r="CD40" i="234"/>
  <c r="CC40" i="234"/>
  <c r="CA40" i="234"/>
  <c r="BW40" i="234"/>
  <c r="BV40" i="234" s="1"/>
  <c r="BT40" i="234"/>
  <c r="BP40" i="234"/>
  <c r="BO40" i="234" s="1"/>
  <c r="BM40" i="234"/>
  <c r="BI40" i="234"/>
  <c r="BH40" i="234" s="1"/>
  <c r="BF40" i="234"/>
  <c r="BB40" i="234"/>
  <c r="BA40" i="234"/>
  <c r="AY40" i="234"/>
  <c r="AU40" i="234"/>
  <c r="AT40" i="234" s="1"/>
  <c r="AR40" i="234"/>
  <c r="AL40" i="234"/>
  <c r="AK40" i="234"/>
  <c r="D40" i="234"/>
  <c r="CK39" i="234"/>
  <c r="CJ39" i="234" s="1"/>
  <c r="CH39" i="234"/>
  <c r="CD39" i="234"/>
  <c r="CC39" i="234"/>
  <c r="CA39" i="234"/>
  <c r="BW39" i="234"/>
  <c r="BV39" i="234" s="1"/>
  <c r="BT39" i="234"/>
  <c r="BP39" i="234"/>
  <c r="BO39" i="234" s="1"/>
  <c r="BM39" i="234"/>
  <c r="BI39" i="234"/>
  <c r="BH39" i="234" s="1"/>
  <c r="BF39" i="234"/>
  <c r="BB39" i="234"/>
  <c r="BA39" i="234"/>
  <c r="AY39" i="234"/>
  <c r="AU39" i="234"/>
  <c r="AT39" i="234" s="1"/>
  <c r="AR39" i="234"/>
  <c r="L39" i="234"/>
  <c r="K39" i="234"/>
  <c r="J39" i="234"/>
  <c r="D39" i="234" s="1"/>
  <c r="I39" i="234"/>
  <c r="H39" i="234"/>
  <c r="G39" i="234"/>
  <c r="F39" i="234"/>
  <c r="CK38" i="234"/>
  <c r="CJ38" i="234"/>
  <c r="CH38" i="234"/>
  <c r="CD38" i="234"/>
  <c r="CC38" i="234" s="1"/>
  <c r="CA38" i="234"/>
  <c r="BW38" i="234"/>
  <c r="BV38" i="234" s="1"/>
  <c r="BT38" i="234"/>
  <c r="BP38" i="234"/>
  <c r="BO38" i="234" s="1"/>
  <c r="BM38" i="234"/>
  <c r="BI38" i="234"/>
  <c r="BH38" i="234"/>
  <c r="BF38" i="234"/>
  <c r="BB38" i="234"/>
  <c r="BA38" i="234" s="1"/>
  <c r="AY38" i="234"/>
  <c r="AU38" i="234"/>
  <c r="AT38" i="234" s="1"/>
  <c r="AR38" i="234"/>
  <c r="L38" i="234"/>
  <c r="K38" i="234"/>
  <c r="J38" i="234"/>
  <c r="D38" i="234" s="1"/>
  <c r="I38" i="234"/>
  <c r="H38" i="234"/>
  <c r="G38" i="234"/>
  <c r="F38" i="234"/>
  <c r="CK37" i="234"/>
  <c r="CJ37" i="234" s="1"/>
  <c r="CH37" i="234"/>
  <c r="CD37" i="234"/>
  <c r="CC37" i="234" s="1"/>
  <c r="CA37" i="234"/>
  <c r="BW37" i="234"/>
  <c r="BV37" i="234"/>
  <c r="BT37" i="234"/>
  <c r="BP37" i="234"/>
  <c r="BO37" i="234" s="1"/>
  <c r="BM37" i="234"/>
  <c r="BI37" i="234"/>
  <c r="BH37" i="234" s="1"/>
  <c r="BF37" i="234"/>
  <c r="BB37" i="234"/>
  <c r="BA37" i="234" s="1"/>
  <c r="AY37" i="234"/>
  <c r="AU37" i="234"/>
  <c r="AT37" i="234"/>
  <c r="AR37" i="234"/>
  <c r="L37" i="234"/>
  <c r="K37" i="234"/>
  <c r="J37" i="234"/>
  <c r="AL37" i="234" s="1"/>
  <c r="I37" i="234"/>
  <c r="H37" i="234"/>
  <c r="G37" i="234"/>
  <c r="F37" i="234"/>
  <c r="CK36" i="234"/>
  <c r="CJ36" i="234" s="1"/>
  <c r="CH36" i="234"/>
  <c r="CD36" i="234"/>
  <c r="CC36" i="234" s="1"/>
  <c r="CA36" i="234"/>
  <c r="BW36" i="234"/>
  <c r="BV36" i="234" s="1"/>
  <c r="BT36" i="234"/>
  <c r="BP36" i="234"/>
  <c r="BO36" i="234" s="1"/>
  <c r="BM36" i="234"/>
  <c r="BI36" i="234"/>
  <c r="BH36" i="234" s="1"/>
  <c r="BF36" i="234"/>
  <c r="BB36" i="234"/>
  <c r="BA36" i="234" s="1"/>
  <c r="AY36" i="234"/>
  <c r="AU36" i="234"/>
  <c r="AT36" i="234" s="1"/>
  <c r="AR36" i="234"/>
  <c r="L36" i="234"/>
  <c r="K36" i="234"/>
  <c r="CS36" i="234" s="1"/>
  <c r="J36" i="234"/>
  <c r="AL36" i="234" s="1"/>
  <c r="I36" i="234"/>
  <c r="H36" i="234"/>
  <c r="G36" i="234"/>
  <c r="F36" i="234"/>
  <c r="CK35" i="234"/>
  <c r="CJ35" i="234" s="1"/>
  <c r="CH35" i="234"/>
  <c r="CD35" i="234"/>
  <c r="CC35" i="234" s="1"/>
  <c r="CA35" i="234"/>
  <c r="BW35" i="234"/>
  <c r="BV35" i="234"/>
  <c r="BT35" i="234"/>
  <c r="BP35" i="234"/>
  <c r="BO35" i="234" s="1"/>
  <c r="BM35" i="234"/>
  <c r="BI35" i="234"/>
  <c r="BH35" i="234" s="1"/>
  <c r="BF35" i="234"/>
  <c r="BB35" i="234"/>
  <c r="BA35" i="234" s="1"/>
  <c r="AY35" i="234"/>
  <c r="AU35" i="234"/>
  <c r="AT35" i="234" s="1"/>
  <c r="AR35" i="234"/>
  <c r="L35" i="234"/>
  <c r="K35" i="234"/>
  <c r="DC35" i="234" s="1"/>
  <c r="J35" i="234"/>
  <c r="D35" i="234" s="1"/>
  <c r="I35" i="234"/>
  <c r="H35" i="234"/>
  <c r="G35" i="234"/>
  <c r="F35" i="234"/>
  <c r="CK34" i="234"/>
  <c r="CJ34" i="234"/>
  <c r="CH34" i="234"/>
  <c r="CD34" i="234"/>
  <c r="CC34" i="234" s="1"/>
  <c r="CA34" i="234"/>
  <c r="BW34" i="234"/>
  <c r="BV34" i="234" s="1"/>
  <c r="BT34" i="234"/>
  <c r="BP34" i="234"/>
  <c r="BO34" i="234" s="1"/>
  <c r="BM34" i="234"/>
  <c r="BI34" i="234"/>
  <c r="BH34" i="234"/>
  <c r="BF34" i="234"/>
  <c r="BB34" i="234"/>
  <c r="BA34" i="234" s="1"/>
  <c r="AY34" i="234"/>
  <c r="AU34" i="234"/>
  <c r="AT34" i="234" s="1"/>
  <c r="AR34" i="234"/>
  <c r="L34" i="234"/>
  <c r="K34" i="234"/>
  <c r="CP34" i="234" s="1"/>
  <c r="J34" i="234"/>
  <c r="I34" i="234"/>
  <c r="H34" i="234"/>
  <c r="G34" i="234"/>
  <c r="F34" i="234"/>
  <c r="CK33" i="234"/>
  <c r="CJ33" i="234" s="1"/>
  <c r="CH33" i="234"/>
  <c r="CD33" i="234"/>
  <c r="CC33" i="234" s="1"/>
  <c r="CA33" i="234"/>
  <c r="BW33" i="234"/>
  <c r="BV33" i="234"/>
  <c r="BT33" i="234"/>
  <c r="BP33" i="234"/>
  <c r="BO33" i="234" s="1"/>
  <c r="BM33" i="234"/>
  <c r="BI33" i="234"/>
  <c r="BH33" i="234" s="1"/>
  <c r="BF33" i="234"/>
  <c r="BB33" i="234"/>
  <c r="BA33" i="234" s="1"/>
  <c r="AY33" i="234"/>
  <c r="AU33" i="234"/>
  <c r="AT33" i="234" s="1"/>
  <c r="AR33" i="234"/>
  <c r="L33" i="234"/>
  <c r="K33" i="234"/>
  <c r="CP33" i="234" s="1"/>
  <c r="J33" i="234"/>
  <c r="I33" i="234"/>
  <c r="H33" i="234"/>
  <c r="G33" i="234"/>
  <c r="F33" i="234"/>
  <c r="CK32" i="234"/>
  <c r="CJ32" i="234"/>
  <c r="CH32" i="234"/>
  <c r="CD32" i="234"/>
  <c r="CC32" i="234" s="1"/>
  <c r="CA32" i="234"/>
  <c r="BW32" i="234"/>
  <c r="BV32" i="234" s="1"/>
  <c r="BT32" i="234"/>
  <c r="BP32" i="234"/>
  <c r="BO32" i="234" s="1"/>
  <c r="BM32" i="234"/>
  <c r="BI32" i="234"/>
  <c r="BH32" i="234" s="1"/>
  <c r="BF32" i="234"/>
  <c r="BB32" i="234"/>
  <c r="BA32" i="234" s="1"/>
  <c r="AY32" i="234"/>
  <c r="AU32" i="234"/>
  <c r="AT32" i="234" s="1"/>
  <c r="AR32" i="234"/>
  <c r="L32" i="234"/>
  <c r="K32" i="234"/>
  <c r="DD32" i="234" s="1"/>
  <c r="J32" i="234"/>
  <c r="I32" i="234"/>
  <c r="H32" i="234"/>
  <c r="G32" i="234"/>
  <c r="F32" i="234"/>
  <c r="CK31" i="234"/>
  <c r="CJ31" i="234" s="1"/>
  <c r="CH31" i="234"/>
  <c r="CD31" i="234"/>
  <c r="CC31" i="234" s="1"/>
  <c r="CA31" i="234"/>
  <c r="BW31" i="234"/>
  <c r="BV31" i="234" s="1"/>
  <c r="BT31" i="234"/>
  <c r="BP31" i="234"/>
  <c r="BO31" i="234" s="1"/>
  <c r="BM31" i="234"/>
  <c r="BI31" i="234"/>
  <c r="BH31" i="234" s="1"/>
  <c r="BF31" i="234"/>
  <c r="BB31" i="234"/>
  <c r="BA31" i="234" s="1"/>
  <c r="AY31" i="234"/>
  <c r="AU31" i="234"/>
  <c r="AT31" i="234" s="1"/>
  <c r="AR31" i="234"/>
  <c r="L31" i="234"/>
  <c r="K31" i="234"/>
  <c r="CN31" i="234" s="1"/>
  <c r="J31" i="234"/>
  <c r="I31" i="234"/>
  <c r="H31" i="234"/>
  <c r="G31" i="234"/>
  <c r="F31" i="234"/>
  <c r="CK30" i="234"/>
  <c r="CJ30" i="234" s="1"/>
  <c r="CH30" i="234"/>
  <c r="CD30" i="234"/>
  <c r="CC30" i="234" s="1"/>
  <c r="CA30" i="234"/>
  <c r="BW30" i="234"/>
  <c r="BV30" i="234" s="1"/>
  <c r="BT30" i="234"/>
  <c r="BP30" i="234"/>
  <c r="BO30" i="234" s="1"/>
  <c r="BM30" i="234"/>
  <c r="BI30" i="234"/>
  <c r="BH30" i="234" s="1"/>
  <c r="BF30" i="234"/>
  <c r="BB30" i="234"/>
  <c r="BA30" i="234" s="1"/>
  <c r="AY30" i="234"/>
  <c r="AU30" i="234"/>
  <c r="AT30" i="234" s="1"/>
  <c r="AR30" i="234"/>
  <c r="L30" i="234"/>
  <c r="K30" i="234"/>
  <c r="CO30" i="234" s="1"/>
  <c r="J30" i="234"/>
  <c r="AL30" i="234" s="1"/>
  <c r="I30" i="234"/>
  <c r="H30" i="234"/>
  <c r="G30" i="234"/>
  <c r="F30" i="234"/>
  <c r="CK29" i="234"/>
  <c r="CJ29" i="234" s="1"/>
  <c r="CH29" i="234"/>
  <c r="CD29" i="234"/>
  <c r="CC29" i="234" s="1"/>
  <c r="CA29" i="234"/>
  <c r="BW29" i="234"/>
  <c r="BV29" i="234" s="1"/>
  <c r="BT29" i="234"/>
  <c r="BP29" i="234"/>
  <c r="BO29" i="234"/>
  <c r="BM29" i="234"/>
  <c r="BI29" i="234"/>
  <c r="BH29" i="234" s="1"/>
  <c r="BF29" i="234"/>
  <c r="BB29" i="234"/>
  <c r="BA29" i="234" s="1"/>
  <c r="AY29" i="234"/>
  <c r="AU29" i="234"/>
  <c r="AT29" i="234" s="1"/>
  <c r="AR29" i="234"/>
  <c r="L29" i="234"/>
  <c r="K29" i="234"/>
  <c r="DB29" i="234" s="1"/>
  <c r="J29" i="234"/>
  <c r="I29" i="234"/>
  <c r="H29" i="234"/>
  <c r="G29" i="234"/>
  <c r="F29" i="234"/>
  <c r="CK28" i="234"/>
  <c r="CJ28" i="234" s="1"/>
  <c r="CH28" i="234"/>
  <c r="CD28" i="234"/>
  <c r="CC28" i="234" s="1"/>
  <c r="CA28" i="234"/>
  <c r="BW28" i="234"/>
  <c r="BV28" i="234" s="1"/>
  <c r="BT28" i="234"/>
  <c r="BP28" i="234"/>
  <c r="BO28" i="234"/>
  <c r="BM28" i="234"/>
  <c r="BI28" i="234"/>
  <c r="BH28" i="234" s="1"/>
  <c r="BF28" i="234"/>
  <c r="BB28" i="234"/>
  <c r="BA28" i="234" s="1"/>
  <c r="AY28" i="234"/>
  <c r="AU28" i="234"/>
  <c r="AT28" i="234" s="1"/>
  <c r="AR28" i="234"/>
  <c r="L28" i="234"/>
  <c r="K28" i="234"/>
  <c r="AK28" i="234" s="1"/>
  <c r="C28" i="234" s="1"/>
  <c r="J28" i="234"/>
  <c r="AL28" i="234" s="1"/>
  <c r="I28" i="234"/>
  <c r="H28" i="234"/>
  <c r="G28" i="234"/>
  <c r="F28" i="234"/>
  <c r="CK27" i="234"/>
  <c r="CJ27" i="234" s="1"/>
  <c r="CH27" i="234"/>
  <c r="CD27" i="234"/>
  <c r="CC27" i="234" s="1"/>
  <c r="CA27" i="234"/>
  <c r="BW27" i="234"/>
  <c r="BV27" i="234" s="1"/>
  <c r="BT27" i="234"/>
  <c r="BP27" i="234"/>
  <c r="BO27" i="234" s="1"/>
  <c r="BM27" i="234"/>
  <c r="BI27" i="234"/>
  <c r="BH27" i="234" s="1"/>
  <c r="BF27" i="234"/>
  <c r="BB27" i="234"/>
  <c r="BA27" i="234" s="1"/>
  <c r="AY27" i="234"/>
  <c r="AU27" i="234"/>
  <c r="AT27" i="234" s="1"/>
  <c r="AR27" i="234"/>
  <c r="L27" i="234"/>
  <c r="K27" i="234"/>
  <c r="CN27" i="234" s="1"/>
  <c r="J27" i="234"/>
  <c r="I27" i="234"/>
  <c r="H27" i="234"/>
  <c r="G27" i="234"/>
  <c r="F27" i="234"/>
  <c r="CK26" i="234"/>
  <c r="CJ26" i="234" s="1"/>
  <c r="CH26" i="234"/>
  <c r="CD26" i="234"/>
  <c r="CC26" i="234" s="1"/>
  <c r="CA26" i="234"/>
  <c r="BW26" i="234"/>
  <c r="BV26" i="234" s="1"/>
  <c r="BT26" i="234"/>
  <c r="BP26" i="234"/>
  <c r="BO26" i="234"/>
  <c r="BM26" i="234"/>
  <c r="BI26" i="234"/>
  <c r="BH26" i="234" s="1"/>
  <c r="BF26" i="234"/>
  <c r="BB26" i="234"/>
  <c r="BA26" i="234" s="1"/>
  <c r="AY26" i="234"/>
  <c r="AU26" i="234"/>
  <c r="AT26" i="234" s="1"/>
  <c r="AR26" i="234"/>
  <c r="L26" i="234"/>
  <c r="K26" i="234"/>
  <c r="DD26" i="234" s="1"/>
  <c r="J26" i="234"/>
  <c r="AL26" i="234" s="1"/>
  <c r="I26" i="234"/>
  <c r="H26" i="234"/>
  <c r="G26" i="234"/>
  <c r="F26" i="234"/>
  <c r="CK25" i="234"/>
  <c r="CJ25" i="234" s="1"/>
  <c r="CH25" i="234"/>
  <c r="CD25" i="234"/>
  <c r="CC25" i="234" s="1"/>
  <c r="CA25" i="234"/>
  <c r="BW25" i="234"/>
  <c r="BV25" i="234" s="1"/>
  <c r="BT25" i="234"/>
  <c r="BP25" i="234"/>
  <c r="BO25" i="234"/>
  <c r="BM25" i="234"/>
  <c r="BI25" i="234"/>
  <c r="BH25" i="234" s="1"/>
  <c r="BF25" i="234"/>
  <c r="BB25" i="234"/>
  <c r="BA25" i="234" s="1"/>
  <c r="AY25" i="234"/>
  <c r="AU25" i="234"/>
  <c r="AT25" i="234" s="1"/>
  <c r="AR25" i="234"/>
  <c r="L25" i="234"/>
  <c r="K25" i="234"/>
  <c r="DC25" i="234" s="1"/>
  <c r="J25" i="234"/>
  <c r="AL25" i="234" s="1"/>
  <c r="I25" i="234"/>
  <c r="H25" i="234"/>
  <c r="G25" i="234"/>
  <c r="F25" i="234"/>
  <c r="CK24" i="234"/>
  <c r="CJ24" i="234" s="1"/>
  <c r="CH24" i="234"/>
  <c r="CD24" i="234"/>
  <c r="CC24" i="234" s="1"/>
  <c r="CA24" i="234"/>
  <c r="BW24" i="234"/>
  <c r="BV24" i="234" s="1"/>
  <c r="BT24" i="234"/>
  <c r="BP24" i="234"/>
  <c r="BO24" i="234" s="1"/>
  <c r="BM24" i="234"/>
  <c r="BI24" i="234"/>
  <c r="BH24" i="234" s="1"/>
  <c r="BF24" i="234"/>
  <c r="BB24" i="234"/>
  <c r="BA24" i="234" s="1"/>
  <c r="AY24" i="234"/>
  <c r="AU24" i="234"/>
  <c r="AT24" i="234" s="1"/>
  <c r="AR24" i="234"/>
  <c r="L24" i="234"/>
  <c r="K24" i="234"/>
  <c r="CS24" i="234" s="1"/>
  <c r="J24" i="234"/>
  <c r="AL24" i="234" s="1"/>
  <c r="I24" i="234"/>
  <c r="H24" i="234"/>
  <c r="G24" i="234"/>
  <c r="F24" i="234"/>
  <c r="CK23" i="234"/>
  <c r="CJ23" i="234" s="1"/>
  <c r="CH23" i="234"/>
  <c r="CD23" i="234"/>
  <c r="CC23" i="234" s="1"/>
  <c r="CA23" i="234"/>
  <c r="BW23" i="234"/>
  <c r="BV23" i="234" s="1"/>
  <c r="BT23" i="234"/>
  <c r="BP23" i="234"/>
  <c r="BO23" i="234"/>
  <c r="BM23" i="234"/>
  <c r="BI23" i="234"/>
  <c r="BH23" i="234" s="1"/>
  <c r="BF23" i="234"/>
  <c r="BB23" i="234"/>
  <c r="BA23" i="234" s="1"/>
  <c r="AY23" i="234"/>
  <c r="AU23" i="234"/>
  <c r="AT23" i="234" s="1"/>
  <c r="AR23" i="234"/>
  <c r="L23" i="234"/>
  <c r="K23" i="234"/>
  <c r="CN23" i="234" s="1"/>
  <c r="J23" i="234"/>
  <c r="D23" i="234" s="1"/>
  <c r="I23" i="234"/>
  <c r="H23" i="234"/>
  <c r="G23" i="234"/>
  <c r="F23" i="234"/>
  <c r="CK22" i="234"/>
  <c r="CJ22" i="234" s="1"/>
  <c r="CH22" i="234"/>
  <c r="CD22" i="234"/>
  <c r="CC22" i="234" s="1"/>
  <c r="CA22" i="234"/>
  <c r="BW22" i="234"/>
  <c r="BV22" i="234" s="1"/>
  <c r="BT22" i="234"/>
  <c r="BP22" i="234"/>
  <c r="BO22" i="234" s="1"/>
  <c r="BM22" i="234"/>
  <c r="BI22" i="234"/>
  <c r="BH22" i="234" s="1"/>
  <c r="BF22" i="234"/>
  <c r="BB22" i="234"/>
  <c r="BA22" i="234" s="1"/>
  <c r="AY22" i="234"/>
  <c r="AU22" i="234"/>
  <c r="AT22" i="234" s="1"/>
  <c r="AR22" i="234"/>
  <c r="L22" i="234"/>
  <c r="K22" i="234"/>
  <c r="CQ22" i="234" s="1"/>
  <c r="J22" i="234"/>
  <c r="AL22" i="234" s="1"/>
  <c r="I22" i="234"/>
  <c r="H22" i="234"/>
  <c r="G22" i="234"/>
  <c r="F22" i="234"/>
  <c r="CK21" i="234"/>
  <c r="CJ21" i="234" s="1"/>
  <c r="CH21" i="234"/>
  <c r="CD21" i="234"/>
  <c r="CC21" i="234" s="1"/>
  <c r="CA21" i="234"/>
  <c r="BW21" i="234"/>
  <c r="BT21" i="234"/>
  <c r="BP21" i="234"/>
  <c r="BO21" i="234" s="1"/>
  <c r="BM21" i="234"/>
  <c r="BI21" i="234"/>
  <c r="BH21" i="234" s="1"/>
  <c r="BF21" i="234"/>
  <c r="BB21" i="234"/>
  <c r="BA21" i="234" s="1"/>
  <c r="AY21" i="234"/>
  <c r="AU21" i="234"/>
  <c r="AT21" i="234" s="1"/>
  <c r="AR21" i="234"/>
  <c r="CK20" i="234"/>
  <c r="CJ20" i="234" s="1"/>
  <c r="CH20" i="234"/>
  <c r="CD20" i="234"/>
  <c r="CC20" i="234"/>
  <c r="CA20" i="234"/>
  <c r="BW20" i="234"/>
  <c r="BT20" i="234"/>
  <c r="BP20" i="234"/>
  <c r="BO20" i="234" s="1"/>
  <c r="BM20" i="234"/>
  <c r="BI20" i="234"/>
  <c r="BH20" i="234" s="1"/>
  <c r="BF20" i="234"/>
  <c r="BB20" i="234"/>
  <c r="BA20" i="234" s="1"/>
  <c r="AY20" i="234"/>
  <c r="AU20" i="234"/>
  <c r="AT20" i="234"/>
  <c r="AR20" i="234"/>
  <c r="CK19" i="234"/>
  <c r="CJ19" i="234" s="1"/>
  <c r="CH19" i="234"/>
  <c r="CD19" i="234"/>
  <c r="CC19" i="234" s="1"/>
  <c r="CA19" i="234"/>
  <c r="BW19" i="234"/>
  <c r="BT19" i="234"/>
  <c r="BP19" i="234"/>
  <c r="BO19" i="234" s="1"/>
  <c r="BM19" i="234"/>
  <c r="BI19" i="234"/>
  <c r="BH19" i="234" s="1"/>
  <c r="BF19" i="234"/>
  <c r="BB19" i="234"/>
  <c r="BA19" i="234" s="1"/>
  <c r="AY19" i="234"/>
  <c r="AU19" i="234"/>
  <c r="AT19" i="234" s="1"/>
  <c r="AR19" i="234"/>
  <c r="CK18" i="234"/>
  <c r="CJ18" i="234" s="1"/>
  <c r="CH18" i="234"/>
  <c r="CD18" i="234"/>
  <c r="CC18" i="234"/>
  <c r="CA18" i="234"/>
  <c r="BW18" i="234"/>
  <c r="BT18" i="234"/>
  <c r="BP18" i="234"/>
  <c r="BO18" i="234" s="1"/>
  <c r="BM18" i="234"/>
  <c r="BI18" i="234"/>
  <c r="BH18" i="234" s="1"/>
  <c r="BF18" i="234"/>
  <c r="BB18" i="234"/>
  <c r="BA18" i="234" s="1"/>
  <c r="AY18" i="234"/>
  <c r="AU18" i="234"/>
  <c r="AT18" i="234"/>
  <c r="AR18" i="234"/>
  <c r="CK17" i="234"/>
  <c r="CJ17" i="234" s="1"/>
  <c r="CH17" i="234"/>
  <c r="CD17" i="234"/>
  <c r="CC17" i="234" s="1"/>
  <c r="CA17" i="234"/>
  <c r="BW17" i="234"/>
  <c r="BT17" i="234"/>
  <c r="BP17" i="234"/>
  <c r="BO17" i="234" s="1"/>
  <c r="BM17" i="234"/>
  <c r="BI17" i="234"/>
  <c r="BH17" i="234" s="1"/>
  <c r="BF17" i="234"/>
  <c r="BB17" i="234"/>
  <c r="BA17" i="234" s="1"/>
  <c r="AY17" i="234"/>
  <c r="AU17" i="234"/>
  <c r="AT17" i="234" s="1"/>
  <c r="AR17" i="234"/>
  <c r="CK16" i="234"/>
  <c r="CJ16" i="234" s="1"/>
  <c r="CH16" i="234"/>
  <c r="CD16" i="234"/>
  <c r="CC16" i="234" s="1"/>
  <c r="CA16" i="234"/>
  <c r="BW16" i="234"/>
  <c r="BT16" i="234"/>
  <c r="BP16" i="234"/>
  <c r="BO16" i="234" s="1"/>
  <c r="BM16" i="234"/>
  <c r="BI16" i="234"/>
  <c r="BH16" i="234" s="1"/>
  <c r="BF16" i="234"/>
  <c r="BB16" i="234"/>
  <c r="BA16" i="234" s="1"/>
  <c r="AY16" i="234"/>
  <c r="AU16" i="234"/>
  <c r="AT16" i="234"/>
  <c r="AR16" i="234"/>
  <c r="CK15" i="234"/>
  <c r="CJ15" i="234" s="1"/>
  <c r="CH15" i="234"/>
  <c r="CD15" i="234"/>
  <c r="CC15" i="234" s="1"/>
  <c r="CA15" i="234"/>
  <c r="BW15" i="234"/>
  <c r="BT15" i="234"/>
  <c r="BP15" i="234"/>
  <c r="BO15" i="234" s="1"/>
  <c r="BM15" i="234"/>
  <c r="BI15" i="234"/>
  <c r="BH15" i="234"/>
  <c r="BF15" i="234"/>
  <c r="BB15" i="234"/>
  <c r="BA15" i="234" s="1"/>
  <c r="AY15" i="234"/>
  <c r="AU15" i="234"/>
  <c r="AT15" i="234" s="1"/>
  <c r="AR15" i="234"/>
  <c r="CK14" i="234"/>
  <c r="CJ14" i="234" s="1"/>
  <c r="CH14" i="234"/>
  <c r="CD14" i="234"/>
  <c r="CC14" i="234"/>
  <c r="CA14" i="234"/>
  <c r="BW14" i="234"/>
  <c r="BT14" i="234"/>
  <c r="BP14" i="234"/>
  <c r="BO14" i="234" s="1"/>
  <c r="BM14" i="234"/>
  <c r="BI14" i="234"/>
  <c r="BH14" i="234" s="1"/>
  <c r="BF14" i="234"/>
  <c r="BB14" i="234"/>
  <c r="BA14" i="234" s="1"/>
  <c r="AY14" i="234"/>
  <c r="AU14" i="234"/>
  <c r="AT14" i="234" s="1"/>
  <c r="AR14" i="234"/>
  <c r="CK13" i="234"/>
  <c r="CJ13" i="234" s="1"/>
  <c r="CH13" i="234"/>
  <c r="CD13" i="234"/>
  <c r="CC13" i="234" s="1"/>
  <c r="CA13" i="234"/>
  <c r="BW13" i="234"/>
  <c r="BT13" i="234"/>
  <c r="BP13" i="234"/>
  <c r="BO13" i="234" s="1"/>
  <c r="BM13" i="234"/>
  <c r="BI13" i="234"/>
  <c r="BH13" i="234" s="1"/>
  <c r="BF13" i="234"/>
  <c r="BB13" i="234"/>
  <c r="BA13" i="234" s="1"/>
  <c r="AY13" i="234"/>
  <c r="AU13" i="234"/>
  <c r="AT13" i="234" s="1"/>
  <c r="AR13" i="234"/>
  <c r="CK12" i="234"/>
  <c r="CJ12" i="234" s="1"/>
  <c r="CH12" i="234"/>
  <c r="CD12" i="234"/>
  <c r="CC12" i="234"/>
  <c r="CA12" i="234"/>
  <c r="BW12" i="234"/>
  <c r="BV12" i="234" s="1"/>
  <c r="BT12" i="234"/>
  <c r="BP12" i="234"/>
  <c r="BM12" i="234"/>
  <c r="BI12" i="234"/>
  <c r="BF12" i="234"/>
  <c r="BB12" i="234"/>
  <c r="AY12" i="234"/>
  <c r="AU12" i="234"/>
  <c r="AR12" i="234"/>
  <c r="DG11" i="234"/>
  <c r="CK11" i="234"/>
  <c r="CJ11" i="234" s="1"/>
  <c r="CH11" i="234"/>
  <c r="CD11" i="234"/>
  <c r="CC11" i="234"/>
  <c r="CA11" i="234"/>
  <c r="BW11" i="234"/>
  <c r="BV11" i="234" s="1"/>
  <c r="BT11" i="234"/>
  <c r="BP11" i="234"/>
  <c r="BM11" i="234"/>
  <c r="BI11" i="234"/>
  <c r="BF11" i="234"/>
  <c r="BB11" i="234"/>
  <c r="AY11" i="234"/>
  <c r="AU11" i="234"/>
  <c r="AR11" i="234"/>
  <c r="AF8" i="234"/>
  <c r="AE8" i="234"/>
  <c r="AC8" i="234"/>
  <c r="AB8" i="234"/>
  <c r="Z8" i="234"/>
  <c r="Y8" i="234"/>
  <c r="W8" i="234"/>
  <c r="V8" i="234"/>
  <c r="T8" i="234"/>
  <c r="S8" i="234"/>
  <c r="M106" i="229"/>
  <c r="M107" i="229" s="1"/>
  <c r="J110" i="229" s="1"/>
  <c r="L106" i="229"/>
  <c r="L107" i="229" s="1"/>
  <c r="K106" i="229"/>
  <c r="K107" i="229" s="1"/>
  <c r="J106" i="229"/>
  <c r="J107" i="229" s="1"/>
  <c r="H106" i="229"/>
  <c r="G106" i="229"/>
  <c r="F106" i="229"/>
  <c r="M98" i="229"/>
  <c r="M99" i="229" s="1"/>
  <c r="J102" i="229" s="1"/>
  <c r="L98" i="229"/>
  <c r="L99" i="229" s="1"/>
  <c r="K98" i="229"/>
  <c r="K99" i="229" s="1"/>
  <c r="J98" i="229"/>
  <c r="J99" i="229" s="1"/>
  <c r="H98" i="229"/>
  <c r="G98" i="229"/>
  <c r="F98" i="229"/>
  <c r="M90" i="229"/>
  <c r="M91" i="229" s="1"/>
  <c r="J94" i="229" s="1"/>
  <c r="L90" i="229"/>
  <c r="L91" i="229" s="1"/>
  <c r="K90" i="229"/>
  <c r="K91" i="229" s="1"/>
  <c r="J90" i="229"/>
  <c r="J91" i="229" s="1"/>
  <c r="H90" i="229"/>
  <c r="G90" i="229"/>
  <c r="F90" i="229"/>
  <c r="M82" i="229"/>
  <c r="M83" i="229" s="1"/>
  <c r="J86" i="229" s="1"/>
  <c r="L82" i="229"/>
  <c r="L83" i="229" s="1"/>
  <c r="K82" i="229"/>
  <c r="K83" i="229" s="1"/>
  <c r="J82" i="229"/>
  <c r="J83" i="229" s="1"/>
  <c r="H82" i="229"/>
  <c r="G82" i="229"/>
  <c r="F82" i="229"/>
  <c r="M74" i="229"/>
  <c r="M75" i="229" s="1"/>
  <c r="J78" i="229" s="1"/>
  <c r="L74" i="229"/>
  <c r="L75" i="229" s="1"/>
  <c r="K74" i="229"/>
  <c r="K75" i="229" s="1"/>
  <c r="J74" i="229"/>
  <c r="J75" i="229" s="1"/>
  <c r="H74" i="229"/>
  <c r="G74" i="229"/>
  <c r="F74" i="229"/>
  <c r="M65" i="229"/>
  <c r="M66" i="229" s="1"/>
  <c r="J69" i="229" s="1"/>
  <c r="L65" i="229"/>
  <c r="L66" i="229" s="1"/>
  <c r="K65" i="229"/>
  <c r="K66" i="229" s="1"/>
  <c r="J65" i="229"/>
  <c r="J66" i="229" s="1"/>
  <c r="H65" i="229"/>
  <c r="G65" i="229"/>
  <c r="F65" i="229"/>
  <c r="H46" i="229"/>
  <c r="AG41" i="229"/>
  <c r="AD41" i="229"/>
  <c r="AA41" i="229"/>
  <c r="CR48" i="229" s="1"/>
  <c r="X41" i="229"/>
  <c r="CQ48" i="229" s="1"/>
  <c r="U41" i="229"/>
  <c r="CP48" i="229" s="1"/>
  <c r="R41" i="229"/>
  <c r="CO48" i="229" s="1"/>
  <c r="O41" i="229"/>
  <c r="CN48" i="229" s="1"/>
  <c r="G46" i="229" s="1"/>
  <c r="DD40" i="229"/>
  <c r="DC40" i="229"/>
  <c r="DB40" i="229"/>
  <c r="CT40" i="229"/>
  <c r="CS40" i="229"/>
  <c r="CR40" i="229"/>
  <c r="CQ40" i="229"/>
  <c r="CP40" i="229"/>
  <c r="CO40" i="229"/>
  <c r="CN40" i="229"/>
  <c r="CK40" i="229"/>
  <c r="CJ40" i="229" s="1"/>
  <c r="CH40" i="229"/>
  <c r="CD40" i="229"/>
  <c r="CC40" i="229"/>
  <c r="CA40" i="229"/>
  <c r="BW40" i="229"/>
  <c r="BV40" i="229" s="1"/>
  <c r="BT40" i="229"/>
  <c r="BP40" i="229"/>
  <c r="BO40" i="229" s="1"/>
  <c r="BM40" i="229"/>
  <c r="BI40" i="229"/>
  <c r="BH40" i="229" s="1"/>
  <c r="BF40" i="229"/>
  <c r="BB40" i="229"/>
  <c r="BA40" i="229"/>
  <c r="AY40" i="229"/>
  <c r="AU40" i="229"/>
  <c r="AT40" i="229" s="1"/>
  <c r="AR40" i="229"/>
  <c r="AL40" i="229"/>
  <c r="AK40" i="229"/>
  <c r="AM40" i="229" s="1"/>
  <c r="D40" i="229"/>
  <c r="CK39" i="229"/>
  <c r="CJ39" i="229" s="1"/>
  <c r="CH39" i="229"/>
  <c r="CD39" i="229"/>
  <c r="CC39" i="229" s="1"/>
  <c r="CA39" i="229"/>
  <c r="BW39" i="229"/>
  <c r="BV39" i="229" s="1"/>
  <c r="BT39" i="229"/>
  <c r="BP39" i="229"/>
  <c r="BO39" i="229" s="1"/>
  <c r="BM39" i="229"/>
  <c r="BI39" i="229"/>
  <c r="BH39" i="229" s="1"/>
  <c r="BF39" i="229"/>
  <c r="BB39" i="229"/>
  <c r="BA39" i="229"/>
  <c r="AY39" i="229"/>
  <c r="AU39" i="229"/>
  <c r="AT39" i="229" s="1"/>
  <c r="AR39" i="229"/>
  <c r="L39" i="229"/>
  <c r="K39" i="229"/>
  <c r="CO39" i="229" s="1"/>
  <c r="J39" i="229"/>
  <c r="AL39" i="229" s="1"/>
  <c r="I39" i="229"/>
  <c r="H39" i="229"/>
  <c r="G39" i="229"/>
  <c r="F39" i="229"/>
  <c r="CK38" i="229"/>
  <c r="CJ38" i="229" s="1"/>
  <c r="CH38" i="229"/>
  <c r="CD38" i="229"/>
  <c r="CC38" i="229" s="1"/>
  <c r="CA38" i="229"/>
  <c r="BW38" i="229"/>
  <c r="BV38" i="229" s="1"/>
  <c r="BT38" i="229"/>
  <c r="BP38" i="229"/>
  <c r="BO38" i="229" s="1"/>
  <c r="BM38" i="229"/>
  <c r="BI38" i="229"/>
  <c r="BH38" i="229" s="1"/>
  <c r="BF38" i="229"/>
  <c r="BB38" i="229"/>
  <c r="BA38" i="229"/>
  <c r="AY38" i="229"/>
  <c r="AU38" i="229"/>
  <c r="AT38" i="229" s="1"/>
  <c r="AR38" i="229"/>
  <c r="L38" i="229"/>
  <c r="K38" i="229"/>
  <c r="J38" i="229"/>
  <c r="I38" i="229"/>
  <c r="H38" i="229"/>
  <c r="G38" i="229"/>
  <c r="F38" i="229"/>
  <c r="CK37" i="229"/>
  <c r="CJ37" i="229" s="1"/>
  <c r="CH37" i="229"/>
  <c r="CD37" i="229"/>
  <c r="CC37" i="229" s="1"/>
  <c r="CA37" i="229"/>
  <c r="BW37" i="229"/>
  <c r="BV37" i="229" s="1"/>
  <c r="BT37" i="229"/>
  <c r="BP37" i="229"/>
  <c r="BO37" i="229" s="1"/>
  <c r="BM37" i="229"/>
  <c r="BI37" i="229"/>
  <c r="BH37" i="229" s="1"/>
  <c r="BF37" i="229"/>
  <c r="BB37" i="229"/>
  <c r="BA37" i="229"/>
  <c r="AY37" i="229"/>
  <c r="AU37" i="229"/>
  <c r="AT37" i="229" s="1"/>
  <c r="AR37" i="229"/>
  <c r="L37" i="229"/>
  <c r="K37" i="229"/>
  <c r="J37" i="229"/>
  <c r="D37" i="229" s="1"/>
  <c r="I37" i="229"/>
  <c r="H37" i="229"/>
  <c r="G37" i="229"/>
  <c r="F37" i="229"/>
  <c r="CK36" i="229"/>
  <c r="CJ36" i="229" s="1"/>
  <c r="CH36" i="229"/>
  <c r="CD36" i="229"/>
  <c r="CC36" i="229" s="1"/>
  <c r="CA36" i="229"/>
  <c r="BW36" i="229"/>
  <c r="BV36" i="229" s="1"/>
  <c r="BT36" i="229"/>
  <c r="BP36" i="229"/>
  <c r="BO36" i="229" s="1"/>
  <c r="BM36" i="229"/>
  <c r="BI36" i="229"/>
  <c r="BH36" i="229" s="1"/>
  <c r="BF36" i="229"/>
  <c r="BB36" i="229"/>
  <c r="BA36" i="229"/>
  <c r="AY36" i="229"/>
  <c r="AU36" i="229"/>
  <c r="AT36" i="229" s="1"/>
  <c r="AR36" i="229"/>
  <c r="L36" i="229"/>
  <c r="K36" i="229"/>
  <c r="CT36" i="229" s="1"/>
  <c r="J36" i="229"/>
  <c r="I36" i="229"/>
  <c r="H36" i="229"/>
  <c r="G36" i="229"/>
  <c r="F36" i="229"/>
  <c r="CK35" i="229"/>
  <c r="CJ35" i="229" s="1"/>
  <c r="CH35" i="229"/>
  <c r="CD35" i="229"/>
  <c r="CC35" i="229" s="1"/>
  <c r="CA35" i="229"/>
  <c r="BW35" i="229"/>
  <c r="BV35" i="229" s="1"/>
  <c r="BT35" i="229"/>
  <c r="BP35" i="229"/>
  <c r="BO35" i="229" s="1"/>
  <c r="BM35" i="229"/>
  <c r="BI35" i="229"/>
  <c r="BH35" i="229" s="1"/>
  <c r="BF35" i="229"/>
  <c r="BB35" i="229"/>
  <c r="BA35" i="229"/>
  <c r="AY35" i="229"/>
  <c r="AU35" i="229"/>
  <c r="AT35" i="229" s="1"/>
  <c r="AR35" i="229"/>
  <c r="L35" i="229"/>
  <c r="K35" i="229"/>
  <c r="DD35" i="229" s="1"/>
  <c r="J35" i="229"/>
  <c r="D35" i="229" s="1"/>
  <c r="I35" i="229"/>
  <c r="H35" i="229"/>
  <c r="G35" i="229"/>
  <c r="F35" i="229"/>
  <c r="CK34" i="229"/>
  <c r="CJ34" i="229"/>
  <c r="CH34" i="229"/>
  <c r="CD34" i="229"/>
  <c r="CC34" i="229" s="1"/>
  <c r="CA34" i="229"/>
  <c r="BW34" i="229"/>
  <c r="BV34" i="229" s="1"/>
  <c r="BT34" i="229"/>
  <c r="BP34" i="229"/>
  <c r="BO34" i="229" s="1"/>
  <c r="BM34" i="229"/>
  <c r="BI34" i="229"/>
  <c r="BH34" i="229" s="1"/>
  <c r="BF34" i="229"/>
  <c r="BB34" i="229"/>
  <c r="BA34" i="229" s="1"/>
  <c r="AY34" i="229"/>
  <c r="AU34" i="229"/>
  <c r="AT34" i="229" s="1"/>
  <c r="AR34" i="229"/>
  <c r="L34" i="229"/>
  <c r="K34" i="229"/>
  <c r="CQ34" i="229" s="1"/>
  <c r="J34" i="229"/>
  <c r="I34" i="229"/>
  <c r="H34" i="229"/>
  <c r="G34" i="229"/>
  <c r="F34" i="229"/>
  <c r="CK33" i="229"/>
  <c r="CJ33" i="229" s="1"/>
  <c r="CH33" i="229"/>
  <c r="CD33" i="229"/>
  <c r="CC33" i="229" s="1"/>
  <c r="CA33" i="229"/>
  <c r="BW33" i="229"/>
  <c r="BV33" i="229" s="1"/>
  <c r="BT33" i="229"/>
  <c r="BP33" i="229"/>
  <c r="BO33" i="229" s="1"/>
  <c r="BM33" i="229"/>
  <c r="BI33" i="229"/>
  <c r="BH33" i="229" s="1"/>
  <c r="BF33" i="229"/>
  <c r="BB33" i="229"/>
  <c r="BA33" i="229" s="1"/>
  <c r="AY33" i="229"/>
  <c r="AU33" i="229"/>
  <c r="AT33" i="229"/>
  <c r="AR33" i="229"/>
  <c r="L33" i="229"/>
  <c r="K33" i="229"/>
  <c r="DB33" i="229" s="1"/>
  <c r="J33" i="229"/>
  <c r="I33" i="229"/>
  <c r="H33" i="229"/>
  <c r="G33" i="229"/>
  <c r="F33" i="229"/>
  <c r="CK32" i="229"/>
  <c r="CJ32" i="229" s="1"/>
  <c r="CH32" i="229"/>
  <c r="CD32" i="229"/>
  <c r="CC32" i="229" s="1"/>
  <c r="CA32" i="229"/>
  <c r="BW32" i="229"/>
  <c r="BV32" i="229" s="1"/>
  <c r="BT32" i="229"/>
  <c r="BP32" i="229"/>
  <c r="BO32" i="229" s="1"/>
  <c r="BM32" i="229"/>
  <c r="BI32" i="229"/>
  <c r="BH32" i="229"/>
  <c r="BF32" i="229"/>
  <c r="BB32" i="229"/>
  <c r="BA32" i="229" s="1"/>
  <c r="AY32" i="229"/>
  <c r="AU32" i="229"/>
  <c r="AT32" i="229" s="1"/>
  <c r="AR32" i="229"/>
  <c r="L32" i="229"/>
  <c r="K32" i="229"/>
  <c r="CP32" i="229" s="1"/>
  <c r="J32" i="229"/>
  <c r="I32" i="229"/>
  <c r="H32" i="229"/>
  <c r="G32" i="229"/>
  <c r="F32" i="229"/>
  <c r="CK31" i="229"/>
  <c r="CJ31" i="229" s="1"/>
  <c r="CH31" i="229"/>
  <c r="CD31" i="229"/>
  <c r="CC31" i="229" s="1"/>
  <c r="CA31" i="229"/>
  <c r="BW31" i="229"/>
  <c r="BV31" i="229"/>
  <c r="BT31" i="229"/>
  <c r="BP31" i="229"/>
  <c r="BO31" i="229" s="1"/>
  <c r="BM31" i="229"/>
  <c r="BI31" i="229"/>
  <c r="BH31" i="229" s="1"/>
  <c r="BF31" i="229"/>
  <c r="BB31" i="229"/>
  <c r="BA31" i="229" s="1"/>
  <c r="AY31" i="229"/>
  <c r="AU31" i="229"/>
  <c r="AT31" i="229" s="1"/>
  <c r="AR31" i="229"/>
  <c r="L31" i="229"/>
  <c r="K31" i="229"/>
  <c r="J31" i="229"/>
  <c r="AL31" i="229" s="1"/>
  <c r="I31" i="229"/>
  <c r="H31" i="229"/>
  <c r="G31" i="229"/>
  <c r="F31" i="229"/>
  <c r="CK30" i="229"/>
  <c r="CJ30" i="229"/>
  <c r="CH30" i="229"/>
  <c r="CD30" i="229"/>
  <c r="CC30" i="229" s="1"/>
  <c r="CA30" i="229"/>
  <c r="BW30" i="229"/>
  <c r="BV30" i="229" s="1"/>
  <c r="BT30" i="229"/>
  <c r="BP30" i="229"/>
  <c r="BO30" i="229" s="1"/>
  <c r="BM30" i="229"/>
  <c r="BI30" i="229"/>
  <c r="BH30" i="229" s="1"/>
  <c r="BF30" i="229"/>
  <c r="BB30" i="229"/>
  <c r="BA30" i="229" s="1"/>
  <c r="AY30" i="229"/>
  <c r="AU30" i="229"/>
  <c r="AT30" i="229" s="1"/>
  <c r="AR30" i="229"/>
  <c r="L30" i="229"/>
  <c r="K30" i="229"/>
  <c r="CT30" i="229" s="1"/>
  <c r="J30" i="229"/>
  <c r="AL30" i="229" s="1"/>
  <c r="I30" i="229"/>
  <c r="H30" i="229"/>
  <c r="G30" i="229"/>
  <c r="F30" i="229"/>
  <c r="CK29" i="229"/>
  <c r="CJ29" i="229" s="1"/>
  <c r="CH29" i="229"/>
  <c r="CD29" i="229"/>
  <c r="CC29" i="229" s="1"/>
  <c r="CA29" i="229"/>
  <c r="BW29" i="229"/>
  <c r="BV29" i="229" s="1"/>
  <c r="BT29" i="229"/>
  <c r="BP29" i="229"/>
  <c r="BO29" i="229" s="1"/>
  <c r="BM29" i="229"/>
  <c r="BI29" i="229"/>
  <c r="BH29" i="229" s="1"/>
  <c r="BF29" i="229"/>
  <c r="BB29" i="229"/>
  <c r="BA29" i="229" s="1"/>
  <c r="AY29" i="229"/>
  <c r="AU29" i="229"/>
  <c r="AT29" i="229"/>
  <c r="AR29" i="229"/>
  <c r="L29" i="229"/>
  <c r="K29" i="229"/>
  <c r="CP29" i="229" s="1"/>
  <c r="J29" i="229"/>
  <c r="AL29" i="229" s="1"/>
  <c r="I29" i="229"/>
  <c r="H29" i="229"/>
  <c r="G29" i="229"/>
  <c r="F29" i="229"/>
  <c r="CK28" i="229"/>
  <c r="CJ28" i="229" s="1"/>
  <c r="CH28" i="229"/>
  <c r="CD28" i="229"/>
  <c r="CC28" i="229" s="1"/>
  <c r="CA28" i="229"/>
  <c r="BW28" i="229"/>
  <c r="BV28" i="229" s="1"/>
  <c r="BT28" i="229"/>
  <c r="BP28" i="229"/>
  <c r="BO28" i="229" s="1"/>
  <c r="BM28" i="229"/>
  <c r="BI28" i="229"/>
  <c r="BH28" i="229"/>
  <c r="BF28" i="229"/>
  <c r="BB28" i="229"/>
  <c r="BA28" i="229" s="1"/>
  <c r="AY28" i="229"/>
  <c r="AU28" i="229"/>
  <c r="AT28" i="229" s="1"/>
  <c r="AR28" i="229"/>
  <c r="L28" i="229"/>
  <c r="K28" i="229"/>
  <c r="DC28" i="229" s="1"/>
  <c r="J28" i="229"/>
  <c r="I28" i="229"/>
  <c r="H28" i="229"/>
  <c r="G28" i="229"/>
  <c r="F28" i="229"/>
  <c r="CK27" i="229"/>
  <c r="CJ27" i="229" s="1"/>
  <c r="CH27" i="229"/>
  <c r="CD27" i="229"/>
  <c r="CC27" i="229" s="1"/>
  <c r="CA27" i="229"/>
  <c r="BW27" i="229"/>
  <c r="BV27" i="229"/>
  <c r="BT27" i="229"/>
  <c r="BP27" i="229"/>
  <c r="BO27" i="229" s="1"/>
  <c r="BM27" i="229"/>
  <c r="BI27" i="229"/>
  <c r="BH27" i="229" s="1"/>
  <c r="BF27" i="229"/>
  <c r="BB27" i="229"/>
  <c r="BA27" i="229" s="1"/>
  <c r="AY27" i="229"/>
  <c r="AU27" i="229"/>
  <c r="AT27" i="229" s="1"/>
  <c r="AR27" i="229"/>
  <c r="L27" i="229"/>
  <c r="K27" i="229"/>
  <c r="CT27" i="229" s="1"/>
  <c r="J27" i="229"/>
  <c r="AL27" i="229" s="1"/>
  <c r="I27" i="229"/>
  <c r="H27" i="229"/>
  <c r="G27" i="229"/>
  <c r="F27" i="229"/>
  <c r="CK26" i="229"/>
  <c r="CJ26" i="229"/>
  <c r="CH26" i="229"/>
  <c r="CD26" i="229"/>
  <c r="CC26" i="229" s="1"/>
  <c r="CA26" i="229"/>
  <c r="BW26" i="229"/>
  <c r="BV26" i="229" s="1"/>
  <c r="BT26" i="229"/>
  <c r="BP26" i="229"/>
  <c r="BO26" i="229" s="1"/>
  <c r="BM26" i="229"/>
  <c r="BI26" i="229"/>
  <c r="BH26" i="229" s="1"/>
  <c r="BF26" i="229"/>
  <c r="BB26" i="229"/>
  <c r="BA26" i="229" s="1"/>
  <c r="AY26" i="229"/>
  <c r="AU26" i="229"/>
  <c r="AT26" i="229" s="1"/>
  <c r="AR26" i="229"/>
  <c r="L26" i="229"/>
  <c r="K26" i="229"/>
  <c r="CS26" i="229" s="1"/>
  <c r="J26" i="229"/>
  <c r="I26" i="229"/>
  <c r="H26" i="229"/>
  <c r="G26" i="229"/>
  <c r="F26" i="229"/>
  <c r="CK25" i="229"/>
  <c r="CJ25" i="229" s="1"/>
  <c r="CH25" i="229"/>
  <c r="CD25" i="229"/>
  <c r="CC25" i="229" s="1"/>
  <c r="CA25" i="229"/>
  <c r="BW25" i="229"/>
  <c r="BV25" i="229" s="1"/>
  <c r="BT25" i="229"/>
  <c r="BP25" i="229"/>
  <c r="BO25" i="229"/>
  <c r="BM25" i="229"/>
  <c r="BI25" i="229"/>
  <c r="BH25" i="229" s="1"/>
  <c r="BF25" i="229"/>
  <c r="BB25" i="229"/>
  <c r="BA25" i="229" s="1"/>
  <c r="AY25" i="229"/>
  <c r="AU25" i="229"/>
  <c r="AT25" i="229" s="1"/>
  <c r="AR25" i="229"/>
  <c r="L25" i="229"/>
  <c r="K25" i="229"/>
  <c r="CR25" i="229" s="1"/>
  <c r="J25" i="229"/>
  <c r="I25" i="229"/>
  <c r="H25" i="229"/>
  <c r="G25" i="229"/>
  <c r="F25" i="229"/>
  <c r="CK24" i="229"/>
  <c r="CJ24" i="229" s="1"/>
  <c r="CH24" i="229"/>
  <c r="CD24" i="229"/>
  <c r="CC24" i="229" s="1"/>
  <c r="CA24" i="229"/>
  <c r="BW24" i="229"/>
  <c r="BV24" i="229" s="1"/>
  <c r="BT24" i="229"/>
  <c r="BP24" i="229"/>
  <c r="BO24" i="229"/>
  <c r="BM24" i="229"/>
  <c r="BI24" i="229"/>
  <c r="BH24" i="229" s="1"/>
  <c r="BF24" i="229"/>
  <c r="BB24" i="229"/>
  <c r="BA24" i="229" s="1"/>
  <c r="AY24" i="229"/>
  <c r="AU24" i="229"/>
  <c r="AT24" i="229" s="1"/>
  <c r="AR24" i="229"/>
  <c r="L24" i="229"/>
  <c r="K24" i="229"/>
  <c r="J24" i="229"/>
  <c r="D24" i="229" s="1"/>
  <c r="I24" i="229"/>
  <c r="H24" i="229"/>
  <c r="G24" i="229"/>
  <c r="F24" i="229"/>
  <c r="CK23" i="229"/>
  <c r="CJ23" i="229" s="1"/>
  <c r="CH23" i="229"/>
  <c r="CD23" i="229"/>
  <c r="CC23" i="229" s="1"/>
  <c r="CA23" i="229"/>
  <c r="BW23" i="229"/>
  <c r="BV23" i="229" s="1"/>
  <c r="BT23" i="229"/>
  <c r="BP23" i="229"/>
  <c r="BO23" i="229"/>
  <c r="BM23" i="229"/>
  <c r="BI23" i="229"/>
  <c r="BH23" i="229" s="1"/>
  <c r="BF23" i="229"/>
  <c r="BB23" i="229"/>
  <c r="BA23" i="229" s="1"/>
  <c r="AY23" i="229"/>
  <c r="AU23" i="229"/>
  <c r="AT23" i="229" s="1"/>
  <c r="AR23" i="229"/>
  <c r="L23" i="229"/>
  <c r="K23" i="229"/>
  <c r="DD23" i="229" s="1"/>
  <c r="J23" i="229"/>
  <c r="D23" i="229" s="1"/>
  <c r="I23" i="229"/>
  <c r="H23" i="229"/>
  <c r="G23" i="229"/>
  <c r="F23" i="229"/>
  <c r="CK22" i="229"/>
  <c r="CJ22" i="229" s="1"/>
  <c r="CH22" i="229"/>
  <c r="CD22" i="229"/>
  <c r="CC22" i="229" s="1"/>
  <c r="CA22" i="229"/>
  <c r="BW22" i="229"/>
  <c r="BV22" i="229" s="1"/>
  <c r="BT22" i="229"/>
  <c r="BP22" i="229"/>
  <c r="BO22" i="229"/>
  <c r="BM22" i="229"/>
  <c r="BI22" i="229"/>
  <c r="BH22" i="229" s="1"/>
  <c r="BF22" i="229"/>
  <c r="BB22" i="229"/>
  <c r="BA22" i="229" s="1"/>
  <c r="AY22" i="229"/>
  <c r="AU22" i="229"/>
  <c r="AT22" i="229" s="1"/>
  <c r="AR22" i="229"/>
  <c r="L22" i="229"/>
  <c r="K22" i="229"/>
  <c r="CS22" i="229" s="1"/>
  <c r="J22" i="229"/>
  <c r="I22" i="229"/>
  <c r="H22" i="229"/>
  <c r="G22" i="229"/>
  <c r="F22" i="229"/>
  <c r="CK21" i="229"/>
  <c r="CJ21" i="229" s="1"/>
  <c r="CH21" i="229"/>
  <c r="CD21" i="229"/>
  <c r="CC21" i="229" s="1"/>
  <c r="CA21" i="229"/>
  <c r="BW21" i="229"/>
  <c r="BV21" i="229" s="1"/>
  <c r="BT21" i="229"/>
  <c r="BP21" i="229"/>
  <c r="BO21" i="229" s="1"/>
  <c r="BM21" i="229"/>
  <c r="BI21" i="229"/>
  <c r="BH21" i="229" s="1"/>
  <c r="BF21" i="229"/>
  <c r="BB21" i="229"/>
  <c r="BA21" i="229" s="1"/>
  <c r="AY21" i="229"/>
  <c r="AU21" i="229"/>
  <c r="AT21" i="229"/>
  <c r="AR21" i="229"/>
  <c r="L21" i="229"/>
  <c r="K21" i="229"/>
  <c r="CR21" i="229" s="1"/>
  <c r="J21" i="229"/>
  <c r="D21" i="229" s="1"/>
  <c r="I21" i="229"/>
  <c r="H21" i="229"/>
  <c r="G21" i="229"/>
  <c r="F21" i="229"/>
  <c r="CK20" i="229"/>
  <c r="CJ20" i="229" s="1"/>
  <c r="CH20" i="229"/>
  <c r="CD20" i="229"/>
  <c r="CC20" i="229" s="1"/>
  <c r="CA20" i="229"/>
  <c r="BW20" i="229"/>
  <c r="BV20" i="229" s="1"/>
  <c r="BT20" i="229"/>
  <c r="BP20" i="229"/>
  <c r="BO20" i="229" s="1"/>
  <c r="BM20" i="229"/>
  <c r="BI20" i="229"/>
  <c r="BH20" i="229"/>
  <c r="BF20" i="229"/>
  <c r="BB20" i="229"/>
  <c r="BA20" i="229" s="1"/>
  <c r="AY20" i="229"/>
  <c r="AU20" i="229"/>
  <c r="AT20" i="229" s="1"/>
  <c r="AR20" i="229"/>
  <c r="L20" i="229"/>
  <c r="K20" i="229"/>
  <c r="J20" i="229"/>
  <c r="AL20" i="229" s="1"/>
  <c r="I20" i="229"/>
  <c r="H20" i="229"/>
  <c r="G20" i="229"/>
  <c r="F20" i="229"/>
  <c r="CK19" i="229"/>
  <c r="CJ19" i="229" s="1"/>
  <c r="CH19" i="229"/>
  <c r="CD19" i="229"/>
  <c r="CC19" i="229" s="1"/>
  <c r="CA19" i="229"/>
  <c r="BW19" i="229"/>
  <c r="BV19" i="229"/>
  <c r="BT19" i="229"/>
  <c r="BP19" i="229"/>
  <c r="BO19" i="229" s="1"/>
  <c r="BM19" i="229"/>
  <c r="BI19" i="229"/>
  <c r="BH19" i="229" s="1"/>
  <c r="BF19" i="229"/>
  <c r="BB19" i="229"/>
  <c r="BA19" i="229" s="1"/>
  <c r="AY19" i="229"/>
  <c r="AU19" i="229"/>
  <c r="AT19" i="229" s="1"/>
  <c r="AR19" i="229"/>
  <c r="L19" i="229"/>
  <c r="K19" i="229"/>
  <c r="CS19" i="229" s="1"/>
  <c r="J19" i="229"/>
  <c r="AL19" i="229" s="1"/>
  <c r="I19" i="229"/>
  <c r="H19" i="229"/>
  <c r="G19" i="229"/>
  <c r="F19" i="229"/>
  <c r="CK18" i="229"/>
  <c r="CJ18" i="229"/>
  <c r="CH18" i="229"/>
  <c r="CD18" i="229"/>
  <c r="CC18" i="229" s="1"/>
  <c r="CA18" i="229"/>
  <c r="BW18" i="229"/>
  <c r="BV18" i="229" s="1"/>
  <c r="BT18" i="229"/>
  <c r="BP18" i="229"/>
  <c r="BO18" i="229" s="1"/>
  <c r="BM18" i="229"/>
  <c r="BI18" i="229"/>
  <c r="BH18" i="229" s="1"/>
  <c r="BF18" i="229"/>
  <c r="BB18" i="229"/>
  <c r="BA18" i="229" s="1"/>
  <c r="AY18" i="229"/>
  <c r="AU18" i="229"/>
  <c r="AT18" i="229" s="1"/>
  <c r="AR18" i="229"/>
  <c r="L18" i="229"/>
  <c r="K18" i="229"/>
  <c r="J18" i="229"/>
  <c r="I18" i="229"/>
  <c r="H18" i="229"/>
  <c r="G18" i="229"/>
  <c r="F18" i="229"/>
  <c r="CK17" i="229"/>
  <c r="CJ17" i="229" s="1"/>
  <c r="CH17" i="229"/>
  <c r="CD17" i="229"/>
  <c r="CC17" i="229" s="1"/>
  <c r="CA17" i="229"/>
  <c r="BW17" i="229"/>
  <c r="BV17" i="229" s="1"/>
  <c r="BT17" i="229"/>
  <c r="BP17" i="229"/>
  <c r="BO17" i="229"/>
  <c r="BM17" i="229"/>
  <c r="BI17" i="229"/>
  <c r="BH17" i="229" s="1"/>
  <c r="BF17" i="229"/>
  <c r="BB17" i="229"/>
  <c r="BA17" i="229" s="1"/>
  <c r="AY17" i="229"/>
  <c r="AU17" i="229"/>
  <c r="AT17" i="229" s="1"/>
  <c r="AR17" i="229"/>
  <c r="L17" i="229"/>
  <c r="K17" i="229"/>
  <c r="CS17" i="229" s="1"/>
  <c r="J17" i="229"/>
  <c r="AL17" i="229" s="1"/>
  <c r="I17" i="229"/>
  <c r="H17" i="229"/>
  <c r="G17" i="229"/>
  <c r="F17" i="229"/>
  <c r="CK16" i="229"/>
  <c r="CJ16" i="229" s="1"/>
  <c r="CH16" i="229"/>
  <c r="CD16" i="229"/>
  <c r="CC16" i="229" s="1"/>
  <c r="CA16" i="229"/>
  <c r="BW16" i="229"/>
  <c r="BT16" i="229"/>
  <c r="BP16" i="229"/>
  <c r="BM16" i="229"/>
  <c r="BI16" i="229"/>
  <c r="BF16" i="229"/>
  <c r="BB16" i="229"/>
  <c r="BA16" i="229"/>
  <c r="AY16" i="229"/>
  <c r="AU16" i="229"/>
  <c r="AT16" i="229" s="1"/>
  <c r="AR16" i="229"/>
  <c r="CK15" i="229"/>
  <c r="CJ15" i="229" s="1"/>
  <c r="CH15" i="229"/>
  <c r="CD15" i="229"/>
  <c r="CC15" i="229" s="1"/>
  <c r="CA15" i="229"/>
  <c r="BW15" i="229"/>
  <c r="BT15" i="229"/>
  <c r="BP15" i="229"/>
  <c r="BM15" i="229"/>
  <c r="BI15" i="229"/>
  <c r="BF15" i="229"/>
  <c r="BB15" i="229"/>
  <c r="BA15" i="229"/>
  <c r="AY15" i="229"/>
  <c r="AU15" i="229"/>
  <c r="AT15" i="229" s="1"/>
  <c r="AR15" i="229"/>
  <c r="CK14" i="229"/>
  <c r="CJ14" i="229" s="1"/>
  <c r="CH14" i="229"/>
  <c r="CD14" i="229"/>
  <c r="CC14" i="229" s="1"/>
  <c r="CA14" i="229"/>
  <c r="BW14" i="229"/>
  <c r="BT14" i="229"/>
  <c r="BP14" i="229"/>
  <c r="BM14" i="229"/>
  <c r="BI14" i="229"/>
  <c r="BF14" i="229"/>
  <c r="BB14" i="229"/>
  <c r="AY14" i="229"/>
  <c r="AU14" i="229"/>
  <c r="AR14" i="229"/>
  <c r="CK13" i="229"/>
  <c r="CJ13" i="229"/>
  <c r="CH13" i="229"/>
  <c r="CD13" i="229"/>
  <c r="CC13" i="229" s="1"/>
  <c r="CA13" i="229"/>
  <c r="BW13" i="229"/>
  <c r="BV13" i="229" s="1"/>
  <c r="BT13" i="229"/>
  <c r="BP13" i="229"/>
  <c r="BM13" i="229"/>
  <c r="BI13" i="229"/>
  <c r="BF13" i="229"/>
  <c r="BB13" i="229"/>
  <c r="AY13" i="229"/>
  <c r="AU13" i="229"/>
  <c r="AR13" i="229"/>
  <c r="CK12" i="229"/>
  <c r="CJ12" i="229" s="1"/>
  <c r="CH12" i="229"/>
  <c r="CD12" i="229"/>
  <c r="CC12" i="229" s="1"/>
  <c r="CA12" i="229"/>
  <c r="BW12" i="229"/>
  <c r="BV12" i="229" s="1"/>
  <c r="BT12" i="229"/>
  <c r="BP12" i="229"/>
  <c r="BM12" i="229"/>
  <c r="BI12" i="229"/>
  <c r="BF12" i="229"/>
  <c r="BB12" i="229"/>
  <c r="AY12" i="229"/>
  <c r="AU12" i="229"/>
  <c r="AR12" i="229"/>
  <c r="DG11" i="229"/>
  <c r="CK11" i="229"/>
  <c r="CJ11" i="229" s="1"/>
  <c r="CH11" i="229"/>
  <c r="CD11" i="229"/>
  <c r="CC11" i="229" s="1"/>
  <c r="CA11" i="229"/>
  <c r="BW11" i="229"/>
  <c r="BV11" i="229" s="1"/>
  <c r="BT11" i="229"/>
  <c r="BP11" i="229"/>
  <c r="BM11" i="229"/>
  <c r="BI11" i="229"/>
  <c r="BF11" i="229"/>
  <c r="BB11" i="229"/>
  <c r="AY11" i="229"/>
  <c r="AU11" i="229"/>
  <c r="AR11" i="229"/>
  <c r="AF8" i="229"/>
  <c r="AE8" i="229"/>
  <c r="AC8" i="229"/>
  <c r="AB8" i="229"/>
  <c r="Z8" i="229"/>
  <c r="Y8" i="229"/>
  <c r="W8" i="229"/>
  <c r="V8" i="229"/>
  <c r="T8" i="229"/>
  <c r="S8" i="229"/>
  <c r="I26" i="112"/>
  <c r="J26" i="112"/>
  <c r="I27" i="112"/>
  <c r="J27" i="112"/>
  <c r="I28" i="112"/>
  <c r="J28" i="112"/>
  <c r="I29" i="112"/>
  <c r="J30" i="112"/>
  <c r="I31" i="112"/>
  <c r="J31" i="112"/>
  <c r="I32" i="112"/>
  <c r="J32" i="112"/>
  <c r="I33" i="112"/>
  <c r="I34" i="112"/>
  <c r="J34" i="112"/>
  <c r="I35" i="112"/>
  <c r="J35" i="112"/>
  <c r="I36" i="112"/>
  <c r="I37" i="112"/>
  <c r="I38" i="112"/>
  <c r="J38" i="112"/>
  <c r="I39" i="112"/>
  <c r="J39" i="112"/>
  <c r="I40" i="112"/>
  <c r="J40" i="112"/>
  <c r="I41" i="112"/>
  <c r="J41" i="112"/>
  <c r="I42" i="112"/>
  <c r="I43" i="112"/>
  <c r="I44" i="112"/>
  <c r="J44" i="112"/>
  <c r="I45" i="112"/>
  <c r="J45" i="112"/>
  <c r="I46" i="112"/>
  <c r="J46" i="112"/>
  <c r="I48" i="112"/>
  <c r="I49" i="112"/>
  <c r="I50" i="112"/>
  <c r="I51" i="112"/>
  <c r="I52" i="112"/>
  <c r="I53" i="112"/>
  <c r="J53" i="112"/>
  <c r="I54" i="112"/>
  <c r="I55" i="112"/>
  <c r="I56" i="112"/>
  <c r="J56" i="112"/>
  <c r="I57" i="112"/>
  <c r="J57" i="112"/>
  <c r="I58" i="112"/>
  <c r="J58" i="112"/>
  <c r="I59" i="112"/>
  <c r="J59" i="112"/>
  <c r="I60" i="112"/>
  <c r="I61" i="112"/>
  <c r="I62" i="112"/>
  <c r="J62" i="112"/>
  <c r="I63" i="112"/>
  <c r="I64" i="112"/>
  <c r="I65" i="112"/>
  <c r="J65" i="112"/>
  <c r="I66" i="112"/>
  <c r="J67" i="112"/>
  <c r="I68" i="112"/>
  <c r="J68" i="112"/>
  <c r="I69" i="112"/>
  <c r="J69" i="112"/>
  <c r="I70" i="112"/>
  <c r="J70" i="112"/>
  <c r="I71" i="112"/>
  <c r="I72" i="112"/>
  <c r="J72" i="112"/>
  <c r="I73" i="112"/>
  <c r="J73" i="112"/>
  <c r="I74" i="112"/>
  <c r="I75" i="112"/>
  <c r="J75" i="112"/>
  <c r="I76" i="112"/>
  <c r="J76" i="112"/>
  <c r="I77" i="112"/>
  <c r="J77" i="112"/>
  <c r="I78" i="112"/>
  <c r="I79" i="112"/>
  <c r="J79" i="112"/>
  <c r="I80" i="112"/>
  <c r="I81" i="112"/>
  <c r="I82" i="112"/>
  <c r="I83" i="112"/>
  <c r="I84" i="112"/>
  <c r="I85" i="112"/>
  <c r="I86" i="112"/>
  <c r="I87" i="112"/>
  <c r="I88" i="112"/>
  <c r="I89" i="112"/>
  <c r="I90" i="112"/>
  <c r="I91" i="112"/>
  <c r="I92" i="112"/>
  <c r="I93" i="112"/>
  <c r="I94" i="112"/>
  <c r="I95" i="112"/>
  <c r="I96" i="112"/>
  <c r="I97" i="112"/>
  <c r="I98" i="112"/>
  <c r="J98" i="112"/>
  <c r="I99" i="112"/>
  <c r="J99" i="112"/>
  <c r="I100" i="112"/>
  <c r="J100" i="112"/>
  <c r="I101" i="112"/>
  <c r="J101" i="112"/>
  <c r="I102" i="112"/>
  <c r="J102" i="112"/>
  <c r="I103" i="112"/>
  <c r="J103" i="112"/>
  <c r="I104" i="112"/>
  <c r="J104" i="112"/>
  <c r="I105" i="112"/>
  <c r="J105" i="112"/>
  <c r="I106" i="112"/>
  <c r="J106" i="112"/>
  <c r="I107" i="112"/>
  <c r="J107" i="112"/>
  <c r="I108" i="112"/>
  <c r="J108" i="112"/>
  <c r="I109" i="112"/>
  <c r="J109" i="112"/>
  <c r="I110" i="112"/>
  <c r="J110" i="112"/>
  <c r="I111" i="112"/>
  <c r="J111" i="112"/>
  <c r="I112" i="112"/>
  <c r="J112" i="112"/>
  <c r="I113" i="112"/>
  <c r="J113" i="112"/>
  <c r="I114" i="112"/>
  <c r="J114" i="112"/>
  <c r="I115" i="112"/>
  <c r="J115" i="112"/>
  <c r="I116" i="112"/>
  <c r="J116" i="112"/>
  <c r="I117" i="112"/>
  <c r="J117" i="112"/>
  <c r="I118" i="112"/>
  <c r="J118" i="112"/>
  <c r="I119" i="112"/>
  <c r="J119" i="112"/>
  <c r="I120" i="112"/>
  <c r="J120" i="112"/>
  <c r="I121" i="112"/>
  <c r="J121" i="112"/>
  <c r="I122" i="112"/>
  <c r="J122" i="112"/>
  <c r="I123" i="112"/>
  <c r="J123" i="112"/>
  <c r="I124" i="112"/>
  <c r="J124" i="112"/>
  <c r="I125" i="112"/>
  <c r="J125" i="112"/>
  <c r="I126" i="112"/>
  <c r="J126" i="112"/>
  <c r="I127" i="112"/>
  <c r="J127" i="112"/>
  <c r="I128" i="112"/>
  <c r="J128" i="112"/>
  <c r="I129" i="112"/>
  <c r="J129" i="112"/>
  <c r="I130" i="112"/>
  <c r="J130" i="112"/>
  <c r="I131" i="112"/>
  <c r="J131" i="112"/>
  <c r="I132" i="112"/>
  <c r="J132" i="112"/>
  <c r="I133" i="112"/>
  <c r="J133" i="112"/>
  <c r="I134" i="112"/>
  <c r="J134" i="112"/>
  <c r="I135" i="112"/>
  <c r="J135" i="112"/>
  <c r="I136" i="112"/>
  <c r="J136" i="112"/>
  <c r="I137" i="112"/>
  <c r="J137" i="112"/>
  <c r="I138" i="112"/>
  <c r="J138" i="112"/>
  <c r="I139" i="112"/>
  <c r="J139" i="112"/>
  <c r="I140" i="112"/>
  <c r="J140" i="112"/>
  <c r="I141" i="112"/>
  <c r="J141" i="112"/>
  <c r="I142" i="112"/>
  <c r="J142" i="112"/>
  <c r="I143" i="112"/>
  <c r="J143" i="112"/>
  <c r="I144" i="112"/>
  <c r="J144" i="112"/>
  <c r="I145" i="112"/>
  <c r="J145" i="112"/>
  <c r="I146" i="112"/>
  <c r="J146" i="112"/>
  <c r="I147" i="112"/>
  <c r="J147" i="112"/>
  <c r="I148" i="112"/>
  <c r="J148" i="112"/>
  <c r="I149" i="112"/>
  <c r="J149" i="112"/>
  <c r="I150" i="112"/>
  <c r="J150" i="112"/>
  <c r="I151" i="112"/>
  <c r="J151" i="112"/>
  <c r="I152" i="112"/>
  <c r="J152" i="112"/>
  <c r="I153" i="112"/>
  <c r="J153" i="112"/>
  <c r="I154" i="112"/>
  <c r="J154" i="112"/>
  <c r="I155" i="112"/>
  <c r="J155" i="112"/>
  <c r="I156" i="112"/>
  <c r="J156" i="112"/>
  <c r="I157" i="112"/>
  <c r="J157" i="112"/>
  <c r="I158" i="112"/>
  <c r="J158" i="112"/>
  <c r="I159" i="112"/>
  <c r="J159" i="112"/>
  <c r="I160" i="112"/>
  <c r="J160" i="112"/>
  <c r="I161" i="112"/>
  <c r="J161" i="112"/>
  <c r="I162" i="112"/>
  <c r="J162" i="112"/>
  <c r="I163" i="112"/>
  <c r="J163" i="112"/>
  <c r="I164" i="112"/>
  <c r="J164" i="112"/>
  <c r="I165" i="112"/>
  <c r="J165" i="112"/>
  <c r="I166" i="112"/>
  <c r="J166" i="112"/>
  <c r="I167" i="112"/>
  <c r="J167" i="112"/>
  <c r="I168" i="112"/>
  <c r="J168" i="112"/>
  <c r="I169" i="112"/>
  <c r="J169" i="112"/>
  <c r="I170" i="112"/>
  <c r="J170" i="112"/>
  <c r="I171" i="112"/>
  <c r="J171" i="112"/>
  <c r="I172" i="112"/>
  <c r="J172" i="112"/>
  <c r="I173" i="112"/>
  <c r="J173" i="112"/>
  <c r="I174" i="112"/>
  <c r="J174" i="112"/>
  <c r="I175" i="112"/>
  <c r="J175" i="112"/>
  <c r="I176" i="112"/>
  <c r="J176" i="112"/>
  <c r="I177" i="112"/>
  <c r="J177" i="112"/>
  <c r="I178" i="112"/>
  <c r="J178" i="112"/>
  <c r="I179" i="112"/>
  <c r="J179" i="112"/>
  <c r="I180" i="112"/>
  <c r="J180" i="112"/>
  <c r="I181" i="112"/>
  <c r="J181" i="112"/>
  <c r="I182" i="112"/>
  <c r="J182" i="112"/>
  <c r="I183" i="112"/>
  <c r="J183" i="112"/>
  <c r="I184" i="112"/>
  <c r="J184" i="112"/>
  <c r="AA20" i="243"/>
  <c r="AW3" i="112"/>
  <c r="AV3" i="112"/>
  <c r="I7" i="210"/>
  <c r="I5" i="210"/>
  <c r="N6" i="112"/>
  <c r="P6" i="112"/>
  <c r="BP6" i="112"/>
  <c r="BQ6" i="112"/>
  <c r="BR6" i="112"/>
  <c r="BS6" i="112"/>
  <c r="BT6" i="112"/>
  <c r="BU6" i="112"/>
  <c r="N7" i="112"/>
  <c r="P7" i="112"/>
  <c r="BP7" i="112"/>
  <c r="BQ7" i="112"/>
  <c r="BR7" i="112"/>
  <c r="BS7" i="112"/>
  <c r="BT7" i="112"/>
  <c r="BU7" i="112"/>
  <c r="N8" i="112"/>
  <c r="P8" i="112"/>
  <c r="BP8" i="112"/>
  <c r="BQ8" i="112"/>
  <c r="BR8" i="112"/>
  <c r="BS8" i="112"/>
  <c r="BT8" i="112"/>
  <c r="BU8" i="112"/>
  <c r="N9" i="112"/>
  <c r="P9" i="112"/>
  <c r="BP9" i="112"/>
  <c r="BQ9" i="112"/>
  <c r="BR9" i="112"/>
  <c r="BS9" i="112"/>
  <c r="BT9" i="112"/>
  <c r="BU9" i="112"/>
  <c r="N10" i="112"/>
  <c r="P10" i="112"/>
  <c r="BP10" i="112"/>
  <c r="BQ10" i="112"/>
  <c r="BR10" i="112"/>
  <c r="BS10" i="112"/>
  <c r="BT10" i="112"/>
  <c r="BU10" i="112"/>
  <c r="N11" i="112"/>
  <c r="P11" i="112"/>
  <c r="BP11" i="112"/>
  <c r="BQ11" i="112"/>
  <c r="BR11" i="112"/>
  <c r="BS11" i="112"/>
  <c r="BT11" i="112"/>
  <c r="BU11" i="112"/>
  <c r="N12" i="112"/>
  <c r="P12" i="112"/>
  <c r="BP12" i="112"/>
  <c r="BQ12" i="112"/>
  <c r="BR12" i="112"/>
  <c r="BS12" i="112"/>
  <c r="BT12" i="112"/>
  <c r="BU12" i="112"/>
  <c r="N13" i="112"/>
  <c r="P13" i="112"/>
  <c r="BP13" i="112"/>
  <c r="BQ13" i="112"/>
  <c r="BR13" i="112"/>
  <c r="BS13" i="112"/>
  <c r="BT13" i="112"/>
  <c r="BU13" i="112"/>
  <c r="N14" i="112"/>
  <c r="P14" i="112"/>
  <c r="BP14" i="112"/>
  <c r="BQ14" i="112"/>
  <c r="BR14" i="112"/>
  <c r="BS14" i="112"/>
  <c r="BT14" i="112"/>
  <c r="BU14" i="112"/>
  <c r="N15" i="112"/>
  <c r="P15" i="112"/>
  <c r="BP15" i="112"/>
  <c r="BQ15" i="112"/>
  <c r="BR15" i="112"/>
  <c r="BS15" i="112"/>
  <c r="BT15" i="112"/>
  <c r="BU15" i="112"/>
  <c r="N16" i="112"/>
  <c r="P16" i="112"/>
  <c r="BP16" i="112"/>
  <c r="BQ16" i="112"/>
  <c r="BR16" i="112"/>
  <c r="BS16" i="112"/>
  <c r="BT16" i="112"/>
  <c r="BU16" i="112"/>
  <c r="N17" i="112"/>
  <c r="P17" i="112"/>
  <c r="BP17" i="112"/>
  <c r="BQ17" i="112"/>
  <c r="BR17" i="112"/>
  <c r="BS17" i="112"/>
  <c r="BT17" i="112"/>
  <c r="BU17" i="112"/>
  <c r="N18" i="112"/>
  <c r="P18" i="112"/>
  <c r="BP18" i="112"/>
  <c r="BQ18" i="112"/>
  <c r="BR18" i="112"/>
  <c r="BS18" i="112"/>
  <c r="BT18" i="112"/>
  <c r="BU18" i="112"/>
  <c r="N19" i="112"/>
  <c r="J11" i="316" s="1"/>
  <c r="P19" i="112"/>
  <c r="L11" i="316" s="1"/>
  <c r="BP19" i="112"/>
  <c r="BQ19" i="112"/>
  <c r="BR19" i="112"/>
  <c r="BS19" i="112"/>
  <c r="BT19" i="112"/>
  <c r="BU19" i="112"/>
  <c r="N20" i="112"/>
  <c r="P20" i="112"/>
  <c r="BP20" i="112"/>
  <c r="BQ20" i="112"/>
  <c r="BR20" i="112"/>
  <c r="BS20" i="112"/>
  <c r="BT20" i="112"/>
  <c r="BU20" i="112"/>
  <c r="N21" i="112"/>
  <c r="AW21" i="112" s="1"/>
  <c r="P21" i="112"/>
  <c r="BP21" i="112"/>
  <c r="BQ21" i="112"/>
  <c r="BR21" i="112"/>
  <c r="BS21" i="112"/>
  <c r="BT21" i="112"/>
  <c r="BU21" i="112"/>
  <c r="N22" i="112"/>
  <c r="P22" i="112"/>
  <c r="BP22" i="112"/>
  <c r="BQ22" i="112"/>
  <c r="BR22" i="112"/>
  <c r="BS22" i="112"/>
  <c r="BT22" i="112"/>
  <c r="BU22" i="112"/>
  <c r="N23" i="112"/>
  <c r="P23" i="112"/>
  <c r="BP23" i="112"/>
  <c r="BQ23" i="112"/>
  <c r="BR23" i="112"/>
  <c r="BS23" i="112"/>
  <c r="BT23" i="112"/>
  <c r="BU23" i="112"/>
  <c r="N24" i="112"/>
  <c r="P24" i="112"/>
  <c r="BP24" i="112"/>
  <c r="BQ24" i="112"/>
  <c r="BR24" i="112"/>
  <c r="BS24" i="112"/>
  <c r="BT24" i="112"/>
  <c r="BU24" i="112"/>
  <c r="N25" i="112"/>
  <c r="P25" i="112"/>
  <c r="BP25" i="112"/>
  <c r="BQ25" i="112"/>
  <c r="BR25" i="112"/>
  <c r="BS25" i="112"/>
  <c r="BT25" i="112"/>
  <c r="BU25" i="112"/>
  <c r="N26" i="112"/>
  <c r="P26" i="112"/>
  <c r="BP26" i="112"/>
  <c r="BQ26" i="112"/>
  <c r="BR26" i="112"/>
  <c r="BS26" i="112"/>
  <c r="BT26" i="112"/>
  <c r="BU26" i="112"/>
  <c r="N27" i="112"/>
  <c r="AW27" i="112" s="1"/>
  <c r="P27" i="112"/>
  <c r="BP27" i="112"/>
  <c r="BQ27" i="112"/>
  <c r="BR27" i="112"/>
  <c r="BS27" i="112"/>
  <c r="BT27" i="112"/>
  <c r="BU27" i="112"/>
  <c r="N28" i="112"/>
  <c r="P28" i="112"/>
  <c r="BP28" i="112"/>
  <c r="BQ28" i="112"/>
  <c r="BR28" i="112"/>
  <c r="BS28" i="112"/>
  <c r="BT28" i="112"/>
  <c r="BU28" i="112"/>
  <c r="N29" i="112"/>
  <c r="P29" i="112"/>
  <c r="BP29" i="112"/>
  <c r="BQ29" i="112"/>
  <c r="BR29" i="112"/>
  <c r="BS29" i="112"/>
  <c r="BT29" i="112"/>
  <c r="BU29" i="112"/>
  <c r="N30" i="112"/>
  <c r="P30" i="112"/>
  <c r="BP30" i="112"/>
  <c r="BQ30" i="112"/>
  <c r="BR30" i="112"/>
  <c r="BS30" i="112"/>
  <c r="BT30" i="112"/>
  <c r="BU30" i="112"/>
  <c r="N31" i="112"/>
  <c r="P31" i="112"/>
  <c r="BP31" i="112"/>
  <c r="BQ31" i="112"/>
  <c r="BR31" i="112"/>
  <c r="BS31" i="112"/>
  <c r="BT31" i="112"/>
  <c r="BU31" i="112"/>
  <c r="N32" i="112"/>
  <c r="P32" i="112"/>
  <c r="BP32" i="112"/>
  <c r="BQ32" i="112"/>
  <c r="BR32" i="112"/>
  <c r="BS32" i="112"/>
  <c r="BT32" i="112"/>
  <c r="BU32" i="112"/>
  <c r="N33" i="112"/>
  <c r="P33" i="112"/>
  <c r="BP33" i="112"/>
  <c r="BQ33" i="112"/>
  <c r="BR33" i="112"/>
  <c r="BS33" i="112"/>
  <c r="BT33" i="112"/>
  <c r="BU33" i="112"/>
  <c r="N34" i="112"/>
  <c r="P34" i="112"/>
  <c r="BP34" i="112"/>
  <c r="BQ34" i="112"/>
  <c r="BR34" i="112"/>
  <c r="BS34" i="112"/>
  <c r="BT34" i="112"/>
  <c r="BU34" i="112"/>
  <c r="N35" i="112"/>
  <c r="P35" i="112"/>
  <c r="BP35" i="112"/>
  <c r="BQ35" i="112"/>
  <c r="BR35" i="112"/>
  <c r="BS35" i="112"/>
  <c r="BT35" i="112"/>
  <c r="BU35" i="112"/>
  <c r="N36" i="112"/>
  <c r="P36" i="112"/>
  <c r="BP36" i="112"/>
  <c r="BQ36" i="112"/>
  <c r="BR36" i="112"/>
  <c r="BS36" i="112"/>
  <c r="BT36" i="112"/>
  <c r="BU36" i="112"/>
  <c r="N37" i="112"/>
  <c r="P37" i="112"/>
  <c r="BP37" i="112"/>
  <c r="BQ37" i="112"/>
  <c r="BR37" i="112"/>
  <c r="BS37" i="112"/>
  <c r="BT37" i="112"/>
  <c r="BU37" i="112"/>
  <c r="N38" i="112"/>
  <c r="P38" i="112"/>
  <c r="BP38" i="112"/>
  <c r="BQ38" i="112"/>
  <c r="BR38" i="112"/>
  <c r="BS38" i="112"/>
  <c r="BT38" i="112"/>
  <c r="BU38" i="112"/>
  <c r="N39" i="112"/>
  <c r="P39" i="112"/>
  <c r="BP39" i="112"/>
  <c r="BQ39" i="112"/>
  <c r="BR39" i="112"/>
  <c r="BS39" i="112"/>
  <c r="BT39" i="112"/>
  <c r="BU39" i="112"/>
  <c r="N40" i="112"/>
  <c r="P40" i="112"/>
  <c r="BP40" i="112"/>
  <c r="BQ40" i="112"/>
  <c r="BR40" i="112"/>
  <c r="BS40" i="112"/>
  <c r="BT40" i="112"/>
  <c r="BU40" i="112"/>
  <c r="N41" i="112"/>
  <c r="AW41" i="112" s="1"/>
  <c r="P41" i="112"/>
  <c r="BP41" i="112"/>
  <c r="BQ41" i="112"/>
  <c r="BR41" i="112"/>
  <c r="BS41" i="112"/>
  <c r="BT41" i="112"/>
  <c r="BU41" i="112"/>
  <c r="N42" i="112"/>
  <c r="J18" i="294" s="1"/>
  <c r="P42" i="112"/>
  <c r="L18" i="294" s="1"/>
  <c r="BP42" i="112"/>
  <c r="BQ42" i="112"/>
  <c r="BR42" i="112"/>
  <c r="BS42" i="112"/>
  <c r="BT42" i="112"/>
  <c r="BU42" i="112"/>
  <c r="N43" i="112"/>
  <c r="P43" i="112"/>
  <c r="BP43" i="112"/>
  <c r="BQ43" i="112"/>
  <c r="BR43" i="112"/>
  <c r="BS43" i="112"/>
  <c r="BT43" i="112"/>
  <c r="BU43" i="112"/>
  <c r="N44" i="112"/>
  <c r="P44" i="112"/>
  <c r="BP44" i="112"/>
  <c r="BQ44" i="112"/>
  <c r="BR44" i="112"/>
  <c r="BS44" i="112"/>
  <c r="BT44" i="112"/>
  <c r="BU44" i="112"/>
  <c r="N45" i="112"/>
  <c r="AW45" i="112" s="1"/>
  <c r="P45" i="112"/>
  <c r="BP45" i="112"/>
  <c r="BQ45" i="112"/>
  <c r="BR45" i="112"/>
  <c r="BS45" i="112"/>
  <c r="BT45" i="112"/>
  <c r="BU45" i="112"/>
  <c r="N46" i="112"/>
  <c r="P46" i="112"/>
  <c r="BP46" i="112"/>
  <c r="BQ46" i="112"/>
  <c r="BR46" i="112"/>
  <c r="BS46" i="112"/>
  <c r="BT46" i="112"/>
  <c r="BU46" i="112"/>
  <c r="N47" i="112"/>
  <c r="P47" i="112"/>
  <c r="BP47" i="112"/>
  <c r="BQ47" i="112"/>
  <c r="BR47" i="112"/>
  <c r="BS47" i="112"/>
  <c r="BT47" i="112"/>
  <c r="BU47" i="112"/>
  <c r="N48" i="112"/>
  <c r="P48" i="112"/>
  <c r="BP48" i="112"/>
  <c r="BQ48" i="112"/>
  <c r="BR48" i="112"/>
  <c r="BS48" i="112"/>
  <c r="BT48" i="112"/>
  <c r="BU48" i="112"/>
  <c r="N49" i="112"/>
  <c r="P49" i="112"/>
  <c r="BP49" i="112"/>
  <c r="BQ49" i="112"/>
  <c r="BR49" i="112"/>
  <c r="BS49" i="112"/>
  <c r="BT49" i="112"/>
  <c r="BU49" i="112"/>
  <c r="N50" i="112"/>
  <c r="J14" i="317" s="1"/>
  <c r="P50" i="112"/>
  <c r="L14" i="317" s="1"/>
  <c r="BP50" i="112"/>
  <c r="BQ50" i="112"/>
  <c r="BR50" i="112"/>
  <c r="BS50" i="112"/>
  <c r="BT50" i="112"/>
  <c r="BU50" i="112"/>
  <c r="N51" i="112"/>
  <c r="P51" i="112"/>
  <c r="BP51" i="112"/>
  <c r="BQ51" i="112"/>
  <c r="BR51" i="112"/>
  <c r="BS51" i="112"/>
  <c r="BT51" i="112"/>
  <c r="BU51" i="112"/>
  <c r="N52" i="112"/>
  <c r="J21" i="239" s="1"/>
  <c r="D21" i="239" s="1"/>
  <c r="P52" i="112"/>
  <c r="L21" i="239" s="1"/>
  <c r="BP52" i="112"/>
  <c r="BQ52" i="112"/>
  <c r="BR52" i="112"/>
  <c r="BS52" i="112"/>
  <c r="BT52" i="112"/>
  <c r="BU52" i="112"/>
  <c r="N53" i="112"/>
  <c r="P53" i="112"/>
  <c r="BP53" i="112"/>
  <c r="BQ53" i="112"/>
  <c r="BR53" i="112"/>
  <c r="BS53" i="112"/>
  <c r="BT53" i="112"/>
  <c r="BU53" i="112"/>
  <c r="N54" i="112"/>
  <c r="P54" i="112"/>
  <c r="BP54" i="112"/>
  <c r="BQ54" i="112"/>
  <c r="BR54" i="112"/>
  <c r="BS54" i="112"/>
  <c r="BT54" i="112"/>
  <c r="BU54" i="112"/>
  <c r="N55" i="112"/>
  <c r="P55" i="112"/>
  <c r="BP55" i="112"/>
  <c r="BQ55" i="112"/>
  <c r="BR55" i="112"/>
  <c r="BS55" i="112"/>
  <c r="BT55" i="112"/>
  <c r="BU55" i="112"/>
  <c r="N56" i="112"/>
  <c r="P56" i="112"/>
  <c r="BP56" i="112"/>
  <c r="BQ56" i="112"/>
  <c r="BR56" i="112"/>
  <c r="BS56" i="112"/>
  <c r="BT56" i="112"/>
  <c r="BU56" i="112"/>
  <c r="N57" i="112"/>
  <c r="P57" i="112"/>
  <c r="BP57" i="112"/>
  <c r="BQ57" i="112"/>
  <c r="BR57" i="112"/>
  <c r="BS57" i="112"/>
  <c r="BT57" i="112"/>
  <c r="BU57" i="112"/>
  <c r="N58" i="112"/>
  <c r="P58" i="112"/>
  <c r="BP58" i="112"/>
  <c r="BQ58" i="112"/>
  <c r="BR58" i="112"/>
  <c r="BS58" i="112"/>
  <c r="BT58" i="112"/>
  <c r="BU58" i="112"/>
  <c r="N59" i="112"/>
  <c r="P59" i="112"/>
  <c r="BP59" i="112"/>
  <c r="BQ59" i="112"/>
  <c r="BR59" i="112"/>
  <c r="BS59" i="112"/>
  <c r="BT59" i="112"/>
  <c r="BU59" i="112"/>
  <c r="N60" i="112"/>
  <c r="P60" i="112"/>
  <c r="BP60" i="112"/>
  <c r="BQ60" i="112"/>
  <c r="BR60" i="112"/>
  <c r="BS60" i="112"/>
  <c r="BT60" i="112"/>
  <c r="BU60" i="112"/>
  <c r="N61" i="112"/>
  <c r="P61" i="112"/>
  <c r="BP61" i="112"/>
  <c r="BQ61" i="112"/>
  <c r="BR61" i="112"/>
  <c r="BS61" i="112"/>
  <c r="BT61" i="112"/>
  <c r="BU61" i="112"/>
  <c r="N62" i="112"/>
  <c r="P62" i="112"/>
  <c r="BP62" i="112"/>
  <c r="BQ62" i="112"/>
  <c r="BR62" i="112"/>
  <c r="BS62" i="112"/>
  <c r="BT62" i="112"/>
  <c r="BU62" i="112"/>
  <c r="N63" i="112"/>
  <c r="P63" i="112"/>
  <c r="BP63" i="112"/>
  <c r="BQ63" i="112"/>
  <c r="BR63" i="112"/>
  <c r="BS63" i="112"/>
  <c r="BT63" i="112"/>
  <c r="BU63" i="112"/>
  <c r="N64" i="112"/>
  <c r="P64" i="112"/>
  <c r="BP64" i="112"/>
  <c r="BQ64" i="112"/>
  <c r="BR64" i="112"/>
  <c r="BS64" i="112"/>
  <c r="BT64" i="112"/>
  <c r="BU64" i="112"/>
  <c r="N65" i="112"/>
  <c r="P65" i="112"/>
  <c r="BP65" i="112"/>
  <c r="BQ65" i="112"/>
  <c r="BR65" i="112"/>
  <c r="BS65" i="112"/>
  <c r="BT65" i="112"/>
  <c r="BU65" i="112"/>
  <c r="N66" i="112"/>
  <c r="P66" i="112"/>
  <c r="BP66" i="112"/>
  <c r="BQ66" i="112"/>
  <c r="BR66" i="112"/>
  <c r="BS66" i="112"/>
  <c r="BT66" i="112"/>
  <c r="BU66" i="112"/>
  <c r="N67" i="112"/>
  <c r="P67" i="112"/>
  <c r="BP67" i="112"/>
  <c r="BQ67" i="112"/>
  <c r="BR67" i="112"/>
  <c r="BS67" i="112"/>
  <c r="BT67" i="112"/>
  <c r="BU67" i="112"/>
  <c r="N68" i="112"/>
  <c r="P68" i="112"/>
  <c r="BP68" i="112"/>
  <c r="BQ68" i="112"/>
  <c r="BR68" i="112"/>
  <c r="BS68" i="112"/>
  <c r="BT68" i="112"/>
  <c r="BU68" i="112"/>
  <c r="N69" i="112"/>
  <c r="P69" i="112"/>
  <c r="BP69" i="112"/>
  <c r="BQ69" i="112"/>
  <c r="BR69" i="112"/>
  <c r="BS69" i="112"/>
  <c r="BT69" i="112"/>
  <c r="BU69" i="112"/>
  <c r="N70" i="112"/>
  <c r="P70" i="112"/>
  <c r="BP70" i="112"/>
  <c r="BQ70" i="112"/>
  <c r="BR70" i="112"/>
  <c r="BS70" i="112"/>
  <c r="BT70" i="112"/>
  <c r="BU70" i="112"/>
  <c r="N71" i="112"/>
  <c r="P71" i="112"/>
  <c r="BP71" i="112"/>
  <c r="BQ71" i="112"/>
  <c r="BR71" i="112"/>
  <c r="BS71" i="112"/>
  <c r="BT71" i="112"/>
  <c r="BU71" i="112"/>
  <c r="N72" i="112"/>
  <c r="P72" i="112"/>
  <c r="BP72" i="112"/>
  <c r="BQ72" i="112"/>
  <c r="BR72" i="112"/>
  <c r="BS72" i="112"/>
  <c r="BT72" i="112"/>
  <c r="BU72" i="112"/>
  <c r="N73" i="112"/>
  <c r="P73" i="112"/>
  <c r="BP73" i="112"/>
  <c r="BQ73" i="112"/>
  <c r="BR73" i="112"/>
  <c r="BS73" i="112"/>
  <c r="BT73" i="112"/>
  <c r="BU73" i="112"/>
  <c r="N74" i="112"/>
  <c r="P74" i="112"/>
  <c r="BP74" i="112"/>
  <c r="BQ74" i="112"/>
  <c r="BR74" i="112"/>
  <c r="BS74" i="112"/>
  <c r="BT74" i="112"/>
  <c r="BU74" i="112"/>
  <c r="N75" i="112"/>
  <c r="P75" i="112"/>
  <c r="BP75" i="112"/>
  <c r="BQ75" i="112"/>
  <c r="BR75" i="112"/>
  <c r="BS75" i="112"/>
  <c r="BT75" i="112"/>
  <c r="BU75" i="112"/>
  <c r="N76" i="112"/>
  <c r="J17" i="318" s="1"/>
  <c r="P76" i="112"/>
  <c r="L17" i="318" s="1"/>
  <c r="BP76" i="112"/>
  <c r="BQ76" i="112"/>
  <c r="BR76" i="112"/>
  <c r="BS76" i="112"/>
  <c r="BT76" i="112"/>
  <c r="BU76" i="112"/>
  <c r="N77" i="112"/>
  <c r="P77" i="112"/>
  <c r="BP77" i="112"/>
  <c r="BQ77" i="112"/>
  <c r="BR77" i="112"/>
  <c r="BS77" i="112"/>
  <c r="BT77" i="112"/>
  <c r="BU77" i="112"/>
  <c r="N78" i="112"/>
  <c r="P78" i="112"/>
  <c r="BP78" i="112"/>
  <c r="BQ78" i="112"/>
  <c r="BR78" i="112"/>
  <c r="BS78" i="112"/>
  <c r="BT78" i="112"/>
  <c r="BU78" i="112"/>
  <c r="N79" i="112"/>
  <c r="P79" i="112"/>
  <c r="BP79" i="112"/>
  <c r="BQ79" i="112"/>
  <c r="BR79" i="112"/>
  <c r="BS79" i="112"/>
  <c r="BT79" i="112"/>
  <c r="BU79" i="112"/>
  <c r="N80" i="112"/>
  <c r="P80" i="112"/>
  <c r="BP80" i="112"/>
  <c r="BQ80" i="112"/>
  <c r="BR80" i="112"/>
  <c r="BS80" i="112"/>
  <c r="BT80" i="112"/>
  <c r="BU80" i="112"/>
  <c r="BY80" i="112"/>
  <c r="BZ80" i="112"/>
  <c r="CA80" i="112"/>
  <c r="CG80" i="112"/>
  <c r="CH80" i="112"/>
  <c r="CI80" i="112"/>
  <c r="N81" i="112"/>
  <c r="AW81" i="112" s="1"/>
  <c r="P81" i="112"/>
  <c r="BP81" i="112"/>
  <c r="BQ81" i="112"/>
  <c r="BR81" i="112"/>
  <c r="BS81" i="112"/>
  <c r="BT81" i="112"/>
  <c r="BU81" i="112"/>
  <c r="N82" i="112"/>
  <c r="AW82" i="112" s="1"/>
  <c r="P82" i="112"/>
  <c r="BP82" i="112"/>
  <c r="BQ82" i="112"/>
  <c r="BR82" i="112"/>
  <c r="BS82" i="112"/>
  <c r="BT82" i="112"/>
  <c r="BU82" i="112"/>
  <c r="N83" i="112"/>
  <c r="P83" i="112"/>
  <c r="BP83" i="112"/>
  <c r="BQ83" i="112"/>
  <c r="BR83" i="112"/>
  <c r="BS83" i="112"/>
  <c r="BT83" i="112"/>
  <c r="BU83" i="112"/>
  <c r="N84" i="112"/>
  <c r="AW84" i="112" s="1"/>
  <c r="P84" i="112"/>
  <c r="BP84" i="112"/>
  <c r="BQ84" i="112"/>
  <c r="BR84" i="112"/>
  <c r="BS84" i="112"/>
  <c r="BT84" i="112"/>
  <c r="BU84" i="112"/>
  <c r="N85" i="112"/>
  <c r="P85" i="112"/>
  <c r="BP85" i="112"/>
  <c r="BQ85" i="112"/>
  <c r="BR85" i="112"/>
  <c r="BS85" i="112"/>
  <c r="BT85" i="112"/>
  <c r="BU85" i="112"/>
  <c r="N86" i="112"/>
  <c r="AW86" i="112" s="1"/>
  <c r="P86" i="112"/>
  <c r="BP86" i="112"/>
  <c r="BQ86" i="112"/>
  <c r="BR86" i="112"/>
  <c r="BS86" i="112"/>
  <c r="BT86" i="112"/>
  <c r="BU86" i="112"/>
  <c r="N87" i="112"/>
  <c r="P87" i="112"/>
  <c r="BP87" i="112"/>
  <c r="BQ87" i="112"/>
  <c r="BR87" i="112"/>
  <c r="BS87" i="112"/>
  <c r="BT87" i="112"/>
  <c r="BU87" i="112"/>
  <c r="N88" i="112"/>
  <c r="P88" i="112"/>
  <c r="BP88" i="112"/>
  <c r="BQ88" i="112"/>
  <c r="BR88" i="112"/>
  <c r="BS88" i="112"/>
  <c r="BT88" i="112"/>
  <c r="BU88" i="112"/>
  <c r="N89" i="112"/>
  <c r="P89" i="112"/>
  <c r="BP89" i="112"/>
  <c r="BQ89" i="112"/>
  <c r="BR89" i="112"/>
  <c r="BS89" i="112"/>
  <c r="BT89" i="112"/>
  <c r="BU89" i="112"/>
  <c r="N90" i="112"/>
  <c r="P90" i="112"/>
  <c r="BP90" i="112"/>
  <c r="BQ90" i="112"/>
  <c r="BR90" i="112"/>
  <c r="BS90" i="112"/>
  <c r="BT90" i="112"/>
  <c r="BU90" i="112"/>
  <c r="N91" i="112"/>
  <c r="P91" i="112"/>
  <c r="BP91" i="112"/>
  <c r="BQ91" i="112"/>
  <c r="BR91" i="112"/>
  <c r="BS91" i="112"/>
  <c r="BT91" i="112"/>
  <c r="BU91" i="112"/>
  <c r="N92" i="112"/>
  <c r="P92" i="112"/>
  <c r="BP92" i="112"/>
  <c r="BQ92" i="112"/>
  <c r="BR92" i="112"/>
  <c r="BS92" i="112"/>
  <c r="BT92" i="112"/>
  <c r="BU92" i="112"/>
  <c r="N93" i="112"/>
  <c r="P93" i="112"/>
  <c r="BP93" i="112"/>
  <c r="BQ93" i="112"/>
  <c r="BR93" i="112"/>
  <c r="BS93" i="112"/>
  <c r="BT93" i="112"/>
  <c r="BU93" i="112"/>
  <c r="N94" i="112"/>
  <c r="P94" i="112"/>
  <c r="BP94" i="112"/>
  <c r="BQ94" i="112"/>
  <c r="BR94" i="112"/>
  <c r="BS94" i="112"/>
  <c r="BT94" i="112"/>
  <c r="BU94" i="112"/>
  <c r="N95" i="112"/>
  <c r="P95" i="112"/>
  <c r="BP95" i="112"/>
  <c r="BQ95" i="112"/>
  <c r="BR95" i="112"/>
  <c r="BS95" i="112"/>
  <c r="BT95" i="112"/>
  <c r="BU95" i="112"/>
  <c r="N96" i="112"/>
  <c r="P96" i="112"/>
  <c r="BP96" i="112"/>
  <c r="BQ96" i="112"/>
  <c r="BR96" i="112"/>
  <c r="BS96" i="112"/>
  <c r="BT96" i="112"/>
  <c r="BU96" i="112"/>
  <c r="N97" i="112"/>
  <c r="P97" i="112"/>
  <c r="BP97" i="112"/>
  <c r="BQ97" i="112"/>
  <c r="BR97" i="112"/>
  <c r="BS97" i="112"/>
  <c r="BT97" i="112"/>
  <c r="BU97" i="112"/>
  <c r="M98" i="112"/>
  <c r="N98" i="112"/>
  <c r="BC98" i="112" s="1"/>
  <c r="O98" i="112"/>
  <c r="P98" i="112"/>
  <c r="BP98" i="112"/>
  <c r="BQ98" i="112"/>
  <c r="BR98" i="112"/>
  <c r="BS98" i="112"/>
  <c r="BT98" i="112"/>
  <c r="BU98" i="112"/>
  <c r="BV98" i="112"/>
  <c r="BW98" i="112"/>
  <c r="BX98" i="112"/>
  <c r="BY98" i="112"/>
  <c r="BZ98" i="112"/>
  <c r="CA98" i="112"/>
  <c r="CD98" i="112"/>
  <c r="CE98" i="112"/>
  <c r="CF98" i="112"/>
  <c r="CG98" i="112"/>
  <c r="CH98" i="112"/>
  <c r="CI98" i="112"/>
  <c r="M99" i="112"/>
  <c r="N99" i="112"/>
  <c r="O99" i="112"/>
  <c r="P99" i="112"/>
  <c r="BP99" i="112"/>
  <c r="BQ99" i="112"/>
  <c r="BR99" i="112"/>
  <c r="BS99" i="112"/>
  <c r="BT99" i="112"/>
  <c r="BU99" i="112"/>
  <c r="BV99" i="112"/>
  <c r="BW99" i="112"/>
  <c r="BX99" i="112"/>
  <c r="BY99" i="112"/>
  <c r="BZ99" i="112"/>
  <c r="CA99" i="112"/>
  <c r="CD99" i="112"/>
  <c r="CE99" i="112"/>
  <c r="CF99" i="112"/>
  <c r="CG99" i="112"/>
  <c r="CH99" i="112"/>
  <c r="CI99" i="112"/>
  <c r="M100" i="112"/>
  <c r="N100" i="112"/>
  <c r="BC100" i="112" s="1"/>
  <c r="O100" i="112"/>
  <c r="AU100" i="112"/>
  <c r="AV100" i="112" s="1"/>
  <c r="P100" i="112"/>
  <c r="AS100" i="112"/>
  <c r="BP100" i="112"/>
  <c r="BQ100" i="112"/>
  <c r="BR100" i="112"/>
  <c r="BS100" i="112"/>
  <c r="BT100" i="112"/>
  <c r="BU100" i="112"/>
  <c r="BV100" i="112"/>
  <c r="BW100" i="112"/>
  <c r="BX100" i="112"/>
  <c r="BY100" i="112"/>
  <c r="BZ100" i="112"/>
  <c r="CA100" i="112"/>
  <c r="CD100" i="112"/>
  <c r="CE100" i="112"/>
  <c r="CF100" i="112"/>
  <c r="CG100" i="112"/>
  <c r="CH100" i="112"/>
  <c r="CI100" i="112"/>
  <c r="M101" i="112"/>
  <c r="N101" i="112"/>
  <c r="O101" i="112"/>
  <c r="P101" i="112"/>
  <c r="BP101" i="112"/>
  <c r="BQ101" i="112"/>
  <c r="BR101" i="112"/>
  <c r="BS101" i="112"/>
  <c r="BT101" i="112"/>
  <c r="BU101" i="112"/>
  <c r="BV101" i="112"/>
  <c r="BW101" i="112"/>
  <c r="BX101" i="112"/>
  <c r="BY101" i="112"/>
  <c r="BZ101" i="112"/>
  <c r="CA101" i="112"/>
  <c r="CD101" i="112"/>
  <c r="CE101" i="112"/>
  <c r="CF101" i="112"/>
  <c r="CG101" i="112"/>
  <c r="CH101" i="112"/>
  <c r="CI101" i="112"/>
  <c r="M102" i="112"/>
  <c r="N102" i="112"/>
  <c r="BC102" i="112" s="1"/>
  <c r="O102" i="112"/>
  <c r="P102" i="112"/>
  <c r="BP102" i="112"/>
  <c r="BQ102" i="112"/>
  <c r="BR102" i="112"/>
  <c r="BS102" i="112"/>
  <c r="BT102" i="112"/>
  <c r="BU102" i="112"/>
  <c r="BV102" i="112"/>
  <c r="BW102" i="112"/>
  <c r="BX102" i="112"/>
  <c r="BY102" i="112"/>
  <c r="BZ102" i="112"/>
  <c r="CA102" i="112"/>
  <c r="CD102" i="112"/>
  <c r="CE102" i="112"/>
  <c r="CF102" i="112"/>
  <c r="CG102" i="112"/>
  <c r="CH102" i="112"/>
  <c r="CI102" i="112"/>
  <c r="M103" i="112"/>
  <c r="N103" i="112"/>
  <c r="O103" i="112"/>
  <c r="P103" i="112"/>
  <c r="BP103" i="112"/>
  <c r="BQ103" i="112"/>
  <c r="BR103" i="112"/>
  <c r="BS103" i="112"/>
  <c r="BT103" i="112"/>
  <c r="BU103" i="112"/>
  <c r="BV103" i="112"/>
  <c r="BW103" i="112"/>
  <c r="BX103" i="112"/>
  <c r="BY103" i="112"/>
  <c r="BZ103" i="112"/>
  <c r="CA103" i="112"/>
  <c r="CD103" i="112"/>
  <c r="CE103" i="112"/>
  <c r="CF103" i="112"/>
  <c r="CG103" i="112"/>
  <c r="CH103" i="112"/>
  <c r="CI103" i="112"/>
  <c r="M104" i="112"/>
  <c r="N104" i="112"/>
  <c r="BC104" i="112" s="1"/>
  <c r="O104" i="112"/>
  <c r="P104" i="112"/>
  <c r="BP104" i="112"/>
  <c r="BQ104" i="112"/>
  <c r="BR104" i="112"/>
  <c r="BS104" i="112"/>
  <c r="BT104" i="112"/>
  <c r="BU104" i="112"/>
  <c r="BV104" i="112"/>
  <c r="CB104" i="112" s="1"/>
  <c r="CC104" i="112" s="1"/>
  <c r="BW104" i="112"/>
  <c r="BX104" i="112"/>
  <c r="BY104" i="112"/>
  <c r="BZ104" i="112"/>
  <c r="CA104" i="112"/>
  <c r="CD104" i="112"/>
  <c r="CE104" i="112"/>
  <c r="CF104" i="112"/>
  <c r="CG104" i="112"/>
  <c r="CH104" i="112"/>
  <c r="CI104" i="112"/>
  <c r="M105" i="112"/>
  <c r="N105" i="112"/>
  <c r="O105" i="112"/>
  <c r="P105" i="112"/>
  <c r="BP105" i="112"/>
  <c r="BQ105" i="112"/>
  <c r="BR105" i="112"/>
  <c r="BS105" i="112"/>
  <c r="BT105" i="112"/>
  <c r="BU105" i="112"/>
  <c r="BV105" i="112"/>
  <c r="BW105" i="112"/>
  <c r="BX105" i="112"/>
  <c r="BY105" i="112"/>
  <c r="BZ105" i="112"/>
  <c r="CA105" i="112"/>
  <c r="CD105" i="112"/>
  <c r="CE105" i="112"/>
  <c r="CF105" i="112"/>
  <c r="CG105" i="112"/>
  <c r="CH105" i="112"/>
  <c r="CI105" i="112"/>
  <c r="M106" i="112"/>
  <c r="N106" i="112"/>
  <c r="BC106" i="112" s="1"/>
  <c r="O106" i="112"/>
  <c r="AT106" i="112" s="1"/>
  <c r="P106" i="112"/>
  <c r="BP106" i="112"/>
  <c r="BQ106" i="112"/>
  <c r="BR106" i="112"/>
  <c r="BS106" i="112"/>
  <c r="BT106" i="112"/>
  <c r="BU106" i="112"/>
  <c r="BV106" i="112"/>
  <c r="BW106" i="112"/>
  <c r="BX106" i="112"/>
  <c r="BY106" i="112"/>
  <c r="BZ106" i="112"/>
  <c r="CA106" i="112"/>
  <c r="CD106" i="112"/>
  <c r="CE106" i="112"/>
  <c r="CF106" i="112"/>
  <c r="CG106" i="112"/>
  <c r="CH106" i="112"/>
  <c r="CI106" i="112"/>
  <c r="M107" i="112"/>
  <c r="N107" i="112"/>
  <c r="O107" i="112"/>
  <c r="P107" i="112"/>
  <c r="BP107" i="112"/>
  <c r="BQ107" i="112"/>
  <c r="BR107" i="112"/>
  <c r="BS107" i="112"/>
  <c r="BT107" i="112"/>
  <c r="BU107" i="112"/>
  <c r="BV107" i="112"/>
  <c r="BW107" i="112"/>
  <c r="BX107" i="112"/>
  <c r="BY107" i="112"/>
  <c r="BZ107" i="112"/>
  <c r="CA107" i="112"/>
  <c r="CD107" i="112"/>
  <c r="CE107" i="112"/>
  <c r="CF107" i="112"/>
  <c r="CG107" i="112"/>
  <c r="CH107" i="112"/>
  <c r="CI107" i="112"/>
  <c r="M108" i="112"/>
  <c r="N108" i="112"/>
  <c r="BC108" i="112" s="1"/>
  <c r="O108" i="112"/>
  <c r="P108" i="112"/>
  <c r="BP108" i="112"/>
  <c r="BQ108" i="112"/>
  <c r="BR108" i="112"/>
  <c r="BS108" i="112"/>
  <c r="BT108" i="112"/>
  <c r="BU108" i="112"/>
  <c r="BV108" i="112"/>
  <c r="BW108" i="112"/>
  <c r="BX108" i="112"/>
  <c r="BY108" i="112"/>
  <c r="BZ108" i="112"/>
  <c r="CA108" i="112"/>
  <c r="CD108" i="112"/>
  <c r="CE108" i="112"/>
  <c r="CF108" i="112"/>
  <c r="CG108" i="112"/>
  <c r="CH108" i="112"/>
  <c r="CI108" i="112"/>
  <c r="M109" i="112"/>
  <c r="N109" i="112"/>
  <c r="O109" i="112"/>
  <c r="P109" i="112"/>
  <c r="BP109" i="112"/>
  <c r="BQ109" i="112"/>
  <c r="BR109" i="112"/>
  <c r="BS109" i="112"/>
  <c r="BT109" i="112"/>
  <c r="BU109" i="112"/>
  <c r="BV109" i="112"/>
  <c r="BW109" i="112"/>
  <c r="BX109" i="112"/>
  <c r="BY109" i="112"/>
  <c r="BZ109" i="112"/>
  <c r="CA109" i="112"/>
  <c r="CD109" i="112"/>
  <c r="CE109" i="112"/>
  <c r="CF109" i="112"/>
  <c r="CG109" i="112"/>
  <c r="CH109" i="112"/>
  <c r="CI109" i="112"/>
  <c r="M110" i="112"/>
  <c r="N110" i="112"/>
  <c r="BC110" i="112" s="1"/>
  <c r="O110" i="112"/>
  <c r="P110" i="112"/>
  <c r="BP110" i="112"/>
  <c r="BQ110" i="112"/>
  <c r="BR110" i="112"/>
  <c r="BS110" i="112"/>
  <c r="BT110" i="112"/>
  <c r="BU110" i="112"/>
  <c r="BV110" i="112"/>
  <c r="BW110" i="112"/>
  <c r="BX110" i="112"/>
  <c r="BY110" i="112"/>
  <c r="BZ110" i="112"/>
  <c r="CA110" i="112"/>
  <c r="CD110" i="112"/>
  <c r="CE110" i="112"/>
  <c r="CF110" i="112"/>
  <c r="CG110" i="112"/>
  <c r="CH110" i="112"/>
  <c r="CI110" i="112"/>
  <c r="M111" i="112"/>
  <c r="N111" i="112"/>
  <c r="O111" i="112"/>
  <c r="P111" i="112"/>
  <c r="BP111" i="112"/>
  <c r="BQ111" i="112"/>
  <c r="BR111" i="112"/>
  <c r="BS111" i="112"/>
  <c r="BT111" i="112"/>
  <c r="BU111" i="112"/>
  <c r="BV111" i="112"/>
  <c r="BW111" i="112"/>
  <c r="BX111" i="112"/>
  <c r="BY111" i="112"/>
  <c r="BZ111" i="112"/>
  <c r="CA111" i="112"/>
  <c r="CD111" i="112"/>
  <c r="CE111" i="112"/>
  <c r="CF111" i="112"/>
  <c r="CG111" i="112"/>
  <c r="CH111" i="112"/>
  <c r="CI111" i="112"/>
  <c r="M112" i="112"/>
  <c r="N112" i="112"/>
  <c r="BC112" i="112" s="1"/>
  <c r="O112" i="112"/>
  <c r="P112" i="112"/>
  <c r="AS112" i="112"/>
  <c r="BP112" i="112"/>
  <c r="BQ112" i="112"/>
  <c r="BR112" i="112"/>
  <c r="BS112" i="112"/>
  <c r="BT112" i="112"/>
  <c r="BU112" i="112"/>
  <c r="BV112" i="112"/>
  <c r="BW112" i="112"/>
  <c r="BX112" i="112"/>
  <c r="BY112" i="112"/>
  <c r="BZ112" i="112"/>
  <c r="CA112" i="112"/>
  <c r="CD112" i="112"/>
  <c r="CE112" i="112"/>
  <c r="CF112" i="112"/>
  <c r="CG112" i="112"/>
  <c r="CH112" i="112"/>
  <c r="CI112" i="112"/>
  <c r="M113" i="112"/>
  <c r="N113" i="112"/>
  <c r="O113" i="112"/>
  <c r="P113" i="112"/>
  <c r="AS113" i="112"/>
  <c r="BP113" i="112"/>
  <c r="BQ113" i="112"/>
  <c r="BR113" i="112"/>
  <c r="BS113" i="112"/>
  <c r="BT113" i="112"/>
  <c r="BU113" i="112"/>
  <c r="BV113" i="112"/>
  <c r="BW113" i="112"/>
  <c r="BX113" i="112"/>
  <c r="BY113" i="112"/>
  <c r="BZ113" i="112"/>
  <c r="CA113" i="112"/>
  <c r="CD113" i="112"/>
  <c r="CE113" i="112"/>
  <c r="CF113" i="112"/>
  <c r="CG113" i="112"/>
  <c r="CH113" i="112"/>
  <c r="CI113" i="112"/>
  <c r="M114" i="112"/>
  <c r="N114" i="112"/>
  <c r="AW114" i="112" s="1"/>
  <c r="O114" i="112"/>
  <c r="P114" i="112"/>
  <c r="BP114" i="112"/>
  <c r="BQ114" i="112"/>
  <c r="BR114" i="112"/>
  <c r="BS114" i="112"/>
  <c r="BT114" i="112"/>
  <c r="BU114" i="112"/>
  <c r="BV114" i="112"/>
  <c r="BW114" i="112"/>
  <c r="BX114" i="112"/>
  <c r="BY114" i="112"/>
  <c r="BZ114" i="112"/>
  <c r="CA114" i="112"/>
  <c r="CD114" i="112"/>
  <c r="CE114" i="112"/>
  <c r="CF114" i="112"/>
  <c r="CG114" i="112"/>
  <c r="CH114" i="112"/>
  <c r="CI114" i="112"/>
  <c r="M115" i="112"/>
  <c r="N115" i="112"/>
  <c r="O115" i="112"/>
  <c r="P115" i="112"/>
  <c r="BP115" i="112"/>
  <c r="BQ115" i="112"/>
  <c r="BR115" i="112"/>
  <c r="BS115" i="112"/>
  <c r="BT115" i="112"/>
  <c r="BU115" i="112"/>
  <c r="BV115" i="112"/>
  <c r="BW115" i="112"/>
  <c r="BX115" i="112"/>
  <c r="BY115" i="112"/>
  <c r="BZ115" i="112"/>
  <c r="CA115" i="112"/>
  <c r="CD115" i="112"/>
  <c r="CE115" i="112"/>
  <c r="CF115" i="112"/>
  <c r="CG115" i="112"/>
  <c r="CH115" i="112"/>
  <c r="CI115" i="112"/>
  <c r="M116" i="112"/>
  <c r="N116" i="112"/>
  <c r="O116" i="112"/>
  <c r="P116" i="112"/>
  <c r="BP116" i="112"/>
  <c r="BQ116" i="112"/>
  <c r="BR116" i="112"/>
  <c r="BS116" i="112"/>
  <c r="BT116" i="112"/>
  <c r="BU116" i="112"/>
  <c r="BV116" i="112"/>
  <c r="BW116" i="112"/>
  <c r="BX116" i="112"/>
  <c r="BY116" i="112"/>
  <c r="BZ116" i="112"/>
  <c r="CA116" i="112"/>
  <c r="CD116" i="112"/>
  <c r="CE116" i="112"/>
  <c r="CF116" i="112"/>
  <c r="CG116" i="112"/>
  <c r="CH116" i="112"/>
  <c r="CI116" i="112"/>
  <c r="M117" i="112"/>
  <c r="N117" i="112"/>
  <c r="O117" i="112"/>
  <c r="P117" i="112"/>
  <c r="BP117" i="112"/>
  <c r="BQ117" i="112"/>
  <c r="BR117" i="112"/>
  <c r="BS117" i="112"/>
  <c r="BT117" i="112"/>
  <c r="BU117" i="112"/>
  <c r="BV117" i="112"/>
  <c r="BW117" i="112"/>
  <c r="BX117" i="112"/>
  <c r="BY117" i="112"/>
  <c r="BZ117" i="112"/>
  <c r="CA117" i="112"/>
  <c r="CD117" i="112"/>
  <c r="CE117" i="112"/>
  <c r="CF117" i="112"/>
  <c r="CG117" i="112"/>
  <c r="CH117" i="112"/>
  <c r="CI117" i="112"/>
  <c r="M118" i="112"/>
  <c r="N118" i="112"/>
  <c r="BC118" i="112" s="1"/>
  <c r="O118" i="112"/>
  <c r="AU118" i="112"/>
  <c r="AV118" i="112" s="1"/>
  <c r="P118" i="112"/>
  <c r="AS118" i="112"/>
  <c r="BP118" i="112"/>
  <c r="BQ118" i="112"/>
  <c r="BR118" i="112"/>
  <c r="BS118" i="112"/>
  <c r="BT118" i="112"/>
  <c r="BU118" i="112"/>
  <c r="BV118" i="112"/>
  <c r="BW118" i="112"/>
  <c r="BX118" i="112"/>
  <c r="BY118" i="112"/>
  <c r="BZ118" i="112"/>
  <c r="CA118" i="112"/>
  <c r="CD118" i="112"/>
  <c r="CE118" i="112"/>
  <c r="CF118" i="112"/>
  <c r="CG118" i="112"/>
  <c r="CH118" i="112"/>
  <c r="CI118" i="112"/>
  <c r="M119" i="112"/>
  <c r="N119" i="112"/>
  <c r="BC119" i="112" s="1"/>
  <c r="O119" i="112"/>
  <c r="AU119" i="112"/>
  <c r="AV119" i="112" s="1"/>
  <c r="P119" i="112"/>
  <c r="AS119" i="112"/>
  <c r="BP119" i="112"/>
  <c r="BQ119" i="112"/>
  <c r="BR119" i="112"/>
  <c r="BS119" i="112"/>
  <c r="BT119" i="112"/>
  <c r="BU119" i="112"/>
  <c r="BV119" i="112"/>
  <c r="BW119" i="112"/>
  <c r="BX119" i="112"/>
  <c r="BY119" i="112"/>
  <c r="BZ119" i="112"/>
  <c r="CA119" i="112"/>
  <c r="CD119" i="112"/>
  <c r="CE119" i="112"/>
  <c r="CF119" i="112"/>
  <c r="CG119" i="112"/>
  <c r="CH119" i="112"/>
  <c r="CI119" i="112"/>
  <c r="M120" i="112"/>
  <c r="N120" i="112"/>
  <c r="O120" i="112"/>
  <c r="P120" i="112"/>
  <c r="BP120" i="112"/>
  <c r="BQ120" i="112"/>
  <c r="BR120" i="112"/>
  <c r="BS120" i="112"/>
  <c r="BT120" i="112"/>
  <c r="BU120" i="112"/>
  <c r="BV120" i="112"/>
  <c r="BW120" i="112"/>
  <c r="BX120" i="112"/>
  <c r="BY120" i="112"/>
  <c r="BZ120" i="112"/>
  <c r="CA120" i="112"/>
  <c r="CD120" i="112"/>
  <c r="CE120" i="112"/>
  <c r="CF120" i="112"/>
  <c r="CG120" i="112"/>
  <c r="CH120" i="112"/>
  <c r="CI120" i="112"/>
  <c r="M121" i="112"/>
  <c r="N121" i="112"/>
  <c r="O121" i="112"/>
  <c r="P121" i="112"/>
  <c r="BP121" i="112"/>
  <c r="BQ121" i="112"/>
  <c r="BR121" i="112"/>
  <c r="BS121" i="112"/>
  <c r="BT121" i="112"/>
  <c r="BU121" i="112"/>
  <c r="BV121" i="112"/>
  <c r="BW121" i="112"/>
  <c r="BX121" i="112"/>
  <c r="BY121" i="112"/>
  <c r="BZ121" i="112"/>
  <c r="CA121" i="112"/>
  <c r="CD121" i="112"/>
  <c r="CE121" i="112"/>
  <c r="CF121" i="112"/>
  <c r="CG121" i="112"/>
  <c r="CH121" i="112"/>
  <c r="CI121" i="112"/>
  <c r="M122" i="112"/>
  <c r="N122" i="112"/>
  <c r="O122" i="112"/>
  <c r="P122" i="112"/>
  <c r="BP122" i="112"/>
  <c r="BQ122" i="112"/>
  <c r="BR122" i="112"/>
  <c r="BS122" i="112"/>
  <c r="BT122" i="112"/>
  <c r="BU122" i="112"/>
  <c r="BV122" i="112"/>
  <c r="BW122" i="112"/>
  <c r="BX122" i="112"/>
  <c r="BY122" i="112"/>
  <c r="BZ122" i="112"/>
  <c r="CA122" i="112"/>
  <c r="CD122" i="112"/>
  <c r="CE122" i="112"/>
  <c r="CF122" i="112"/>
  <c r="CG122" i="112"/>
  <c r="CH122" i="112"/>
  <c r="CI122" i="112"/>
  <c r="M123" i="112"/>
  <c r="N123" i="112"/>
  <c r="BC123" i="112" s="1"/>
  <c r="O123" i="112"/>
  <c r="P123" i="112"/>
  <c r="BP123" i="112"/>
  <c r="BQ123" i="112"/>
  <c r="BR123" i="112"/>
  <c r="BS123" i="112"/>
  <c r="BT123" i="112"/>
  <c r="BU123" i="112"/>
  <c r="BV123" i="112"/>
  <c r="BW123" i="112"/>
  <c r="BX123" i="112"/>
  <c r="BY123" i="112"/>
  <c r="BZ123" i="112"/>
  <c r="CA123" i="112"/>
  <c r="CD123" i="112"/>
  <c r="CE123" i="112"/>
  <c r="CF123" i="112"/>
  <c r="CG123" i="112"/>
  <c r="CH123" i="112"/>
  <c r="CI123" i="112"/>
  <c r="M124" i="112"/>
  <c r="N124" i="112"/>
  <c r="O124" i="112"/>
  <c r="P124" i="112"/>
  <c r="BP124" i="112"/>
  <c r="BQ124" i="112"/>
  <c r="BR124" i="112"/>
  <c r="BS124" i="112"/>
  <c r="BT124" i="112"/>
  <c r="BU124" i="112"/>
  <c r="BV124" i="112"/>
  <c r="BW124" i="112"/>
  <c r="BX124" i="112"/>
  <c r="BY124" i="112"/>
  <c r="BZ124" i="112"/>
  <c r="CA124" i="112"/>
  <c r="CD124" i="112"/>
  <c r="CE124" i="112"/>
  <c r="CF124" i="112"/>
  <c r="CG124" i="112"/>
  <c r="CH124" i="112"/>
  <c r="CI124" i="112"/>
  <c r="M125" i="112"/>
  <c r="N125" i="112"/>
  <c r="O125" i="112"/>
  <c r="P125" i="112"/>
  <c r="BP125" i="112"/>
  <c r="BQ125" i="112"/>
  <c r="BR125" i="112"/>
  <c r="BS125" i="112"/>
  <c r="BT125" i="112"/>
  <c r="BU125" i="112"/>
  <c r="BV125" i="112"/>
  <c r="BW125" i="112"/>
  <c r="BX125" i="112"/>
  <c r="BY125" i="112"/>
  <c r="BZ125" i="112"/>
  <c r="CA125" i="112"/>
  <c r="CD125" i="112"/>
  <c r="CE125" i="112"/>
  <c r="CF125" i="112"/>
  <c r="CG125" i="112"/>
  <c r="CH125" i="112"/>
  <c r="CI125" i="112"/>
  <c r="M126" i="112"/>
  <c r="N126" i="112"/>
  <c r="O126" i="112"/>
  <c r="P126" i="112"/>
  <c r="BP126" i="112"/>
  <c r="BQ126" i="112"/>
  <c r="BR126" i="112"/>
  <c r="BS126" i="112"/>
  <c r="BT126" i="112"/>
  <c r="BU126" i="112"/>
  <c r="BV126" i="112"/>
  <c r="BW126" i="112"/>
  <c r="BX126" i="112"/>
  <c r="BY126" i="112"/>
  <c r="BZ126" i="112"/>
  <c r="CA126" i="112"/>
  <c r="CD126" i="112"/>
  <c r="CE126" i="112"/>
  <c r="CF126" i="112"/>
  <c r="CG126" i="112"/>
  <c r="CH126" i="112"/>
  <c r="CI126" i="112"/>
  <c r="M127" i="112"/>
  <c r="N127" i="112"/>
  <c r="BC127" i="112" s="1"/>
  <c r="O127" i="112"/>
  <c r="P127" i="112"/>
  <c r="BP127" i="112"/>
  <c r="BQ127" i="112"/>
  <c r="BR127" i="112"/>
  <c r="BS127" i="112"/>
  <c r="BT127" i="112"/>
  <c r="BU127" i="112"/>
  <c r="BV127" i="112"/>
  <c r="BW127" i="112"/>
  <c r="BX127" i="112"/>
  <c r="BY127" i="112"/>
  <c r="BZ127" i="112"/>
  <c r="CA127" i="112"/>
  <c r="CD127" i="112"/>
  <c r="CE127" i="112"/>
  <c r="CF127" i="112"/>
  <c r="CG127" i="112"/>
  <c r="CH127" i="112"/>
  <c r="CI127" i="112"/>
  <c r="M128" i="112"/>
  <c r="N128" i="112"/>
  <c r="O128" i="112"/>
  <c r="P128" i="112"/>
  <c r="BP128" i="112"/>
  <c r="BQ128" i="112"/>
  <c r="BR128" i="112"/>
  <c r="BS128" i="112"/>
  <c r="BT128" i="112"/>
  <c r="BU128" i="112"/>
  <c r="BV128" i="112"/>
  <c r="BW128" i="112"/>
  <c r="BX128" i="112"/>
  <c r="BY128" i="112"/>
  <c r="BZ128" i="112"/>
  <c r="CA128" i="112"/>
  <c r="CD128" i="112"/>
  <c r="CE128" i="112"/>
  <c r="CF128" i="112"/>
  <c r="CG128" i="112"/>
  <c r="CH128" i="112"/>
  <c r="CI128" i="112"/>
  <c r="M129" i="112"/>
  <c r="N129" i="112"/>
  <c r="O129" i="112"/>
  <c r="P129" i="112"/>
  <c r="BP129" i="112"/>
  <c r="BQ129" i="112"/>
  <c r="BR129" i="112"/>
  <c r="BS129" i="112"/>
  <c r="BT129" i="112"/>
  <c r="BU129" i="112"/>
  <c r="BV129" i="112"/>
  <c r="BW129" i="112"/>
  <c r="BX129" i="112"/>
  <c r="BY129" i="112"/>
  <c r="BZ129" i="112"/>
  <c r="CA129" i="112"/>
  <c r="CD129" i="112"/>
  <c r="CE129" i="112"/>
  <c r="CF129" i="112"/>
  <c r="CG129" i="112"/>
  <c r="CH129" i="112"/>
  <c r="CI129" i="112"/>
  <c r="M130" i="112"/>
  <c r="N130" i="112"/>
  <c r="O130" i="112"/>
  <c r="AT130" i="112" s="1"/>
  <c r="P130" i="112"/>
  <c r="BP130" i="112"/>
  <c r="BQ130" i="112"/>
  <c r="BR130" i="112"/>
  <c r="BS130" i="112"/>
  <c r="BT130" i="112"/>
  <c r="BU130" i="112"/>
  <c r="BV130" i="112"/>
  <c r="BW130" i="112"/>
  <c r="BX130" i="112"/>
  <c r="BY130" i="112"/>
  <c r="BZ130" i="112"/>
  <c r="CA130" i="112"/>
  <c r="CD130" i="112"/>
  <c r="CE130" i="112"/>
  <c r="CF130" i="112"/>
  <c r="CG130" i="112"/>
  <c r="CH130" i="112"/>
  <c r="CI130" i="112"/>
  <c r="M131" i="112"/>
  <c r="N131" i="112"/>
  <c r="O131" i="112"/>
  <c r="AT131" i="112" s="1"/>
  <c r="P131" i="112"/>
  <c r="BP131" i="112"/>
  <c r="BQ131" i="112"/>
  <c r="BR131" i="112"/>
  <c r="BS131" i="112"/>
  <c r="BT131" i="112"/>
  <c r="BU131" i="112"/>
  <c r="BV131" i="112"/>
  <c r="BW131" i="112"/>
  <c r="BX131" i="112"/>
  <c r="BY131" i="112"/>
  <c r="BZ131" i="112"/>
  <c r="CA131" i="112"/>
  <c r="CD131" i="112"/>
  <c r="CE131" i="112"/>
  <c r="CF131" i="112"/>
  <c r="CG131" i="112"/>
  <c r="CH131" i="112"/>
  <c r="CI131" i="112"/>
  <c r="M132" i="112"/>
  <c r="N132" i="112"/>
  <c r="O132" i="112"/>
  <c r="P132" i="112"/>
  <c r="BP132" i="112"/>
  <c r="BQ132" i="112"/>
  <c r="BR132" i="112"/>
  <c r="BS132" i="112"/>
  <c r="BT132" i="112"/>
  <c r="BU132" i="112"/>
  <c r="BV132" i="112"/>
  <c r="BW132" i="112"/>
  <c r="BX132" i="112"/>
  <c r="BY132" i="112"/>
  <c r="BZ132" i="112"/>
  <c r="CA132" i="112"/>
  <c r="CD132" i="112"/>
  <c r="CE132" i="112"/>
  <c r="CF132" i="112"/>
  <c r="CG132" i="112"/>
  <c r="CH132" i="112"/>
  <c r="CI132" i="112"/>
  <c r="M133" i="112"/>
  <c r="N133" i="112"/>
  <c r="O133" i="112"/>
  <c r="P133" i="112"/>
  <c r="BP133" i="112"/>
  <c r="BQ133" i="112"/>
  <c r="BR133" i="112"/>
  <c r="BS133" i="112"/>
  <c r="BT133" i="112"/>
  <c r="BU133" i="112"/>
  <c r="BV133" i="112"/>
  <c r="BW133" i="112"/>
  <c r="BX133" i="112"/>
  <c r="BY133" i="112"/>
  <c r="BZ133" i="112"/>
  <c r="CA133" i="112"/>
  <c r="CD133" i="112"/>
  <c r="CE133" i="112"/>
  <c r="CF133" i="112"/>
  <c r="CG133" i="112"/>
  <c r="CH133" i="112"/>
  <c r="CI133" i="112"/>
  <c r="M134" i="112"/>
  <c r="N134" i="112"/>
  <c r="O134" i="112"/>
  <c r="P134" i="112"/>
  <c r="BP134" i="112"/>
  <c r="BQ134" i="112"/>
  <c r="BR134" i="112"/>
  <c r="BS134" i="112"/>
  <c r="BT134" i="112"/>
  <c r="BU134" i="112"/>
  <c r="BV134" i="112"/>
  <c r="BW134" i="112"/>
  <c r="BX134" i="112"/>
  <c r="BY134" i="112"/>
  <c r="BZ134" i="112"/>
  <c r="CA134" i="112"/>
  <c r="CD134" i="112"/>
  <c r="CE134" i="112"/>
  <c r="CF134" i="112"/>
  <c r="CG134" i="112"/>
  <c r="CH134" i="112"/>
  <c r="CI134" i="112"/>
  <c r="M135" i="112"/>
  <c r="N135" i="112"/>
  <c r="O135" i="112"/>
  <c r="BD135" i="112" s="1"/>
  <c r="BE135" i="112" s="1"/>
  <c r="P135" i="112"/>
  <c r="BP135" i="112"/>
  <c r="BQ135" i="112"/>
  <c r="BR135" i="112"/>
  <c r="BS135" i="112"/>
  <c r="BT135" i="112"/>
  <c r="BU135" i="112"/>
  <c r="BV135" i="112"/>
  <c r="BW135" i="112"/>
  <c r="BX135" i="112"/>
  <c r="BY135" i="112"/>
  <c r="BZ135" i="112"/>
  <c r="CA135" i="112"/>
  <c r="CD135" i="112"/>
  <c r="CE135" i="112"/>
  <c r="CF135" i="112"/>
  <c r="CG135" i="112"/>
  <c r="CH135" i="112"/>
  <c r="CI135" i="112"/>
  <c r="M136" i="112"/>
  <c r="N136" i="112"/>
  <c r="O136" i="112"/>
  <c r="P136" i="112"/>
  <c r="BP136" i="112"/>
  <c r="BQ136" i="112"/>
  <c r="BR136" i="112"/>
  <c r="BS136" i="112"/>
  <c r="BT136" i="112"/>
  <c r="BU136" i="112"/>
  <c r="BV136" i="112"/>
  <c r="BW136" i="112"/>
  <c r="BX136" i="112"/>
  <c r="BY136" i="112"/>
  <c r="BZ136" i="112"/>
  <c r="CA136" i="112"/>
  <c r="CD136" i="112"/>
  <c r="CE136" i="112"/>
  <c r="CF136" i="112"/>
  <c r="CG136" i="112"/>
  <c r="CH136" i="112"/>
  <c r="CI136" i="112"/>
  <c r="M137" i="112"/>
  <c r="N137" i="112"/>
  <c r="O137" i="112"/>
  <c r="P137" i="112"/>
  <c r="BP137" i="112"/>
  <c r="BQ137" i="112"/>
  <c r="BR137" i="112"/>
  <c r="BS137" i="112"/>
  <c r="BT137" i="112"/>
  <c r="BU137" i="112"/>
  <c r="BV137" i="112"/>
  <c r="BW137" i="112"/>
  <c r="BX137" i="112"/>
  <c r="BY137" i="112"/>
  <c r="BZ137" i="112"/>
  <c r="CA137" i="112"/>
  <c r="CD137" i="112"/>
  <c r="CE137" i="112"/>
  <c r="CF137" i="112"/>
  <c r="CG137" i="112"/>
  <c r="CH137" i="112"/>
  <c r="CI137" i="112"/>
  <c r="M138" i="112"/>
  <c r="N138" i="112"/>
  <c r="O138" i="112"/>
  <c r="P138" i="112"/>
  <c r="BP138" i="112"/>
  <c r="BQ138" i="112"/>
  <c r="BR138" i="112"/>
  <c r="BS138" i="112"/>
  <c r="BT138" i="112"/>
  <c r="BU138" i="112"/>
  <c r="BV138" i="112"/>
  <c r="BW138" i="112"/>
  <c r="BX138" i="112"/>
  <c r="BY138" i="112"/>
  <c r="BZ138" i="112"/>
  <c r="CA138" i="112"/>
  <c r="CD138" i="112"/>
  <c r="CE138" i="112"/>
  <c r="CF138" i="112"/>
  <c r="CG138" i="112"/>
  <c r="CH138" i="112"/>
  <c r="CI138" i="112"/>
  <c r="M139" i="112"/>
  <c r="N139" i="112"/>
  <c r="O139" i="112"/>
  <c r="P139" i="112"/>
  <c r="BP139" i="112"/>
  <c r="BQ139" i="112"/>
  <c r="BR139" i="112"/>
  <c r="BS139" i="112"/>
  <c r="BT139" i="112"/>
  <c r="BU139" i="112"/>
  <c r="BV139" i="112"/>
  <c r="BW139" i="112"/>
  <c r="BX139" i="112"/>
  <c r="BY139" i="112"/>
  <c r="BZ139" i="112"/>
  <c r="CA139" i="112"/>
  <c r="CD139" i="112"/>
  <c r="CE139" i="112"/>
  <c r="CF139" i="112"/>
  <c r="CG139" i="112"/>
  <c r="CH139" i="112"/>
  <c r="CI139" i="112"/>
  <c r="M140" i="112"/>
  <c r="N140" i="112"/>
  <c r="O140" i="112"/>
  <c r="P140" i="112"/>
  <c r="BP140" i="112"/>
  <c r="BQ140" i="112"/>
  <c r="BR140" i="112"/>
  <c r="BS140" i="112"/>
  <c r="BT140" i="112"/>
  <c r="BU140" i="112"/>
  <c r="BV140" i="112"/>
  <c r="BW140" i="112"/>
  <c r="BX140" i="112"/>
  <c r="BY140" i="112"/>
  <c r="BZ140" i="112"/>
  <c r="CA140" i="112"/>
  <c r="CD140" i="112"/>
  <c r="CE140" i="112"/>
  <c r="CF140" i="112"/>
  <c r="CG140" i="112"/>
  <c r="CH140" i="112"/>
  <c r="CI140" i="112"/>
  <c r="M141" i="112"/>
  <c r="N141" i="112"/>
  <c r="O141" i="112"/>
  <c r="BA141" i="112" s="1"/>
  <c r="BB141" i="112" s="1"/>
  <c r="P141" i="112"/>
  <c r="BP141" i="112"/>
  <c r="BQ141" i="112"/>
  <c r="BR141" i="112"/>
  <c r="BS141" i="112"/>
  <c r="BT141" i="112"/>
  <c r="BU141" i="112"/>
  <c r="BV141" i="112"/>
  <c r="BW141" i="112"/>
  <c r="BX141" i="112"/>
  <c r="BY141" i="112"/>
  <c r="BZ141" i="112"/>
  <c r="CA141" i="112"/>
  <c r="CD141" i="112"/>
  <c r="CE141" i="112"/>
  <c r="CF141" i="112"/>
  <c r="CG141" i="112"/>
  <c r="CH141" i="112"/>
  <c r="CI141" i="112"/>
  <c r="M142" i="112"/>
  <c r="N142" i="112"/>
  <c r="O142" i="112"/>
  <c r="P142" i="112"/>
  <c r="BP142" i="112"/>
  <c r="BQ142" i="112"/>
  <c r="BR142" i="112"/>
  <c r="BS142" i="112"/>
  <c r="BT142" i="112"/>
  <c r="BU142" i="112"/>
  <c r="BV142" i="112"/>
  <c r="BW142" i="112"/>
  <c r="BX142" i="112"/>
  <c r="BY142" i="112"/>
  <c r="BZ142" i="112"/>
  <c r="CA142" i="112"/>
  <c r="CD142" i="112"/>
  <c r="CE142" i="112"/>
  <c r="CF142" i="112"/>
  <c r="CG142" i="112"/>
  <c r="CH142" i="112"/>
  <c r="CI142" i="112"/>
  <c r="M143" i="112"/>
  <c r="N143" i="112"/>
  <c r="O143" i="112"/>
  <c r="BD143" i="112" s="1"/>
  <c r="BE143" i="112" s="1"/>
  <c r="P143" i="112"/>
  <c r="BP143" i="112"/>
  <c r="BQ143" i="112"/>
  <c r="BR143" i="112"/>
  <c r="BS143" i="112"/>
  <c r="BT143" i="112"/>
  <c r="BU143" i="112"/>
  <c r="BV143" i="112"/>
  <c r="BW143" i="112"/>
  <c r="BX143" i="112"/>
  <c r="BY143" i="112"/>
  <c r="BZ143" i="112"/>
  <c r="CA143" i="112"/>
  <c r="CD143" i="112"/>
  <c r="CE143" i="112"/>
  <c r="CF143" i="112"/>
  <c r="CG143" i="112"/>
  <c r="CH143" i="112"/>
  <c r="CI143" i="112"/>
  <c r="M144" i="112"/>
  <c r="N144" i="112"/>
  <c r="O144" i="112"/>
  <c r="AT144" i="112" s="1"/>
  <c r="P144" i="112"/>
  <c r="BP144" i="112"/>
  <c r="BQ144" i="112"/>
  <c r="BR144" i="112"/>
  <c r="BS144" i="112"/>
  <c r="BT144" i="112"/>
  <c r="BU144" i="112"/>
  <c r="BV144" i="112"/>
  <c r="BW144" i="112"/>
  <c r="BX144" i="112"/>
  <c r="BY144" i="112"/>
  <c r="BZ144" i="112"/>
  <c r="CA144" i="112"/>
  <c r="CD144" i="112"/>
  <c r="CE144" i="112"/>
  <c r="CF144" i="112"/>
  <c r="CG144" i="112"/>
  <c r="CH144" i="112"/>
  <c r="CI144" i="112"/>
  <c r="M145" i="112"/>
  <c r="N145" i="112"/>
  <c r="O145" i="112"/>
  <c r="P145" i="112"/>
  <c r="BP145" i="112"/>
  <c r="BQ145" i="112"/>
  <c r="BR145" i="112"/>
  <c r="BS145" i="112"/>
  <c r="BT145" i="112"/>
  <c r="BU145" i="112"/>
  <c r="BV145" i="112"/>
  <c r="BW145" i="112"/>
  <c r="BX145" i="112"/>
  <c r="BY145" i="112"/>
  <c r="BZ145" i="112"/>
  <c r="CA145" i="112"/>
  <c r="CD145" i="112"/>
  <c r="CE145" i="112"/>
  <c r="CF145" i="112"/>
  <c r="CG145" i="112"/>
  <c r="CH145" i="112"/>
  <c r="CI145" i="112"/>
  <c r="M146" i="112"/>
  <c r="N146" i="112"/>
  <c r="O146" i="112"/>
  <c r="P146" i="112"/>
  <c r="BP146" i="112"/>
  <c r="BQ146" i="112"/>
  <c r="BR146" i="112"/>
  <c r="BS146" i="112"/>
  <c r="BT146" i="112"/>
  <c r="BU146" i="112"/>
  <c r="BV146" i="112"/>
  <c r="BW146" i="112"/>
  <c r="BX146" i="112"/>
  <c r="BY146" i="112"/>
  <c r="BZ146" i="112"/>
  <c r="CA146" i="112"/>
  <c r="CB146" i="112"/>
  <c r="CC146" i="112" s="1"/>
  <c r="CD146" i="112"/>
  <c r="CE146" i="112"/>
  <c r="CF146" i="112"/>
  <c r="CG146" i="112"/>
  <c r="CH146" i="112"/>
  <c r="CI146" i="112"/>
  <c r="M147" i="112"/>
  <c r="N147" i="112"/>
  <c r="O147" i="112"/>
  <c r="P147" i="112"/>
  <c r="BP147" i="112"/>
  <c r="BQ147" i="112"/>
  <c r="BR147" i="112"/>
  <c r="BS147" i="112"/>
  <c r="BT147" i="112"/>
  <c r="BU147" i="112"/>
  <c r="BV147" i="112"/>
  <c r="BW147" i="112"/>
  <c r="BX147" i="112"/>
  <c r="BY147" i="112"/>
  <c r="BZ147" i="112"/>
  <c r="CA147" i="112"/>
  <c r="CD147" i="112"/>
  <c r="CE147" i="112"/>
  <c r="CF147" i="112"/>
  <c r="CG147" i="112"/>
  <c r="CH147" i="112"/>
  <c r="CI147" i="112"/>
  <c r="M148" i="112"/>
  <c r="N148" i="112"/>
  <c r="O148" i="112"/>
  <c r="P148" i="112"/>
  <c r="BP148" i="112"/>
  <c r="BQ148" i="112"/>
  <c r="BR148" i="112"/>
  <c r="BS148" i="112"/>
  <c r="BT148" i="112"/>
  <c r="BU148" i="112"/>
  <c r="BV148" i="112"/>
  <c r="BW148" i="112"/>
  <c r="BX148" i="112"/>
  <c r="BY148" i="112"/>
  <c r="BZ148" i="112"/>
  <c r="CA148" i="112"/>
  <c r="CD148" i="112"/>
  <c r="CE148" i="112"/>
  <c r="CF148" i="112"/>
  <c r="CG148" i="112"/>
  <c r="CH148" i="112"/>
  <c r="CI148" i="112"/>
  <c r="M149" i="112"/>
  <c r="N149" i="112"/>
  <c r="O149" i="112"/>
  <c r="P149" i="112"/>
  <c r="BP149" i="112"/>
  <c r="BQ149" i="112"/>
  <c r="BR149" i="112"/>
  <c r="BS149" i="112"/>
  <c r="BT149" i="112"/>
  <c r="BU149" i="112"/>
  <c r="BV149" i="112"/>
  <c r="BW149" i="112"/>
  <c r="BX149" i="112"/>
  <c r="BY149" i="112"/>
  <c r="BZ149" i="112"/>
  <c r="CA149" i="112"/>
  <c r="CD149" i="112"/>
  <c r="CE149" i="112"/>
  <c r="CF149" i="112"/>
  <c r="CG149" i="112"/>
  <c r="CH149" i="112"/>
  <c r="CI149" i="112"/>
  <c r="M150" i="112"/>
  <c r="N150" i="112"/>
  <c r="O150" i="112"/>
  <c r="P150" i="112"/>
  <c r="BP150" i="112"/>
  <c r="BQ150" i="112"/>
  <c r="BR150" i="112"/>
  <c r="BS150" i="112"/>
  <c r="BT150" i="112"/>
  <c r="BU150" i="112"/>
  <c r="BV150" i="112"/>
  <c r="BW150" i="112"/>
  <c r="BX150" i="112"/>
  <c r="BY150" i="112"/>
  <c r="BZ150" i="112"/>
  <c r="CA150" i="112"/>
  <c r="CD150" i="112"/>
  <c r="CE150" i="112"/>
  <c r="CF150" i="112"/>
  <c r="CG150" i="112"/>
  <c r="CH150" i="112"/>
  <c r="CI150" i="112"/>
  <c r="M151" i="112"/>
  <c r="N151" i="112"/>
  <c r="O151" i="112"/>
  <c r="P151" i="112"/>
  <c r="BP151" i="112"/>
  <c r="BQ151" i="112"/>
  <c r="BR151" i="112"/>
  <c r="BS151" i="112"/>
  <c r="BT151" i="112"/>
  <c r="BU151" i="112"/>
  <c r="BV151" i="112"/>
  <c r="BW151" i="112"/>
  <c r="BX151" i="112"/>
  <c r="BY151" i="112"/>
  <c r="BZ151" i="112"/>
  <c r="CA151" i="112"/>
  <c r="CD151" i="112"/>
  <c r="CE151" i="112"/>
  <c r="CF151" i="112"/>
  <c r="CG151" i="112"/>
  <c r="CH151" i="112"/>
  <c r="CI151" i="112"/>
  <c r="M152" i="112"/>
  <c r="N152" i="112"/>
  <c r="O152" i="112"/>
  <c r="P152" i="112"/>
  <c r="BP152" i="112"/>
  <c r="BQ152" i="112"/>
  <c r="BR152" i="112"/>
  <c r="BS152" i="112"/>
  <c r="BT152" i="112"/>
  <c r="BU152" i="112"/>
  <c r="BV152" i="112"/>
  <c r="BW152" i="112"/>
  <c r="BX152" i="112"/>
  <c r="BY152" i="112"/>
  <c r="BZ152" i="112"/>
  <c r="CA152" i="112"/>
  <c r="CD152" i="112"/>
  <c r="CE152" i="112"/>
  <c r="CF152" i="112"/>
  <c r="CG152" i="112"/>
  <c r="CH152" i="112"/>
  <c r="CI152" i="112"/>
  <c r="M153" i="112"/>
  <c r="N153" i="112"/>
  <c r="O153" i="112"/>
  <c r="P153" i="112"/>
  <c r="BP153" i="112"/>
  <c r="BQ153" i="112"/>
  <c r="BR153" i="112"/>
  <c r="BS153" i="112"/>
  <c r="BT153" i="112"/>
  <c r="BU153" i="112"/>
  <c r="BV153" i="112"/>
  <c r="BW153" i="112"/>
  <c r="BX153" i="112"/>
  <c r="BY153" i="112"/>
  <c r="BZ153" i="112"/>
  <c r="CA153" i="112"/>
  <c r="CD153" i="112"/>
  <c r="CE153" i="112"/>
  <c r="CF153" i="112"/>
  <c r="CG153" i="112"/>
  <c r="CH153" i="112"/>
  <c r="CI153" i="112"/>
  <c r="M154" i="112"/>
  <c r="N154" i="112"/>
  <c r="O154" i="112"/>
  <c r="P154" i="112"/>
  <c r="BP154" i="112"/>
  <c r="BQ154" i="112"/>
  <c r="BR154" i="112"/>
  <c r="BS154" i="112"/>
  <c r="BT154" i="112"/>
  <c r="BU154" i="112"/>
  <c r="BV154" i="112"/>
  <c r="BW154" i="112"/>
  <c r="BX154" i="112"/>
  <c r="BY154" i="112"/>
  <c r="BZ154" i="112"/>
  <c r="CA154" i="112"/>
  <c r="CD154" i="112"/>
  <c r="CE154" i="112"/>
  <c r="CF154" i="112"/>
  <c r="CG154" i="112"/>
  <c r="CH154" i="112"/>
  <c r="CI154" i="112"/>
  <c r="M155" i="112"/>
  <c r="N155" i="112"/>
  <c r="O155" i="112"/>
  <c r="P155" i="112"/>
  <c r="BP155" i="112"/>
  <c r="BQ155" i="112"/>
  <c r="BR155" i="112"/>
  <c r="BS155" i="112"/>
  <c r="BT155" i="112"/>
  <c r="BU155" i="112"/>
  <c r="BV155" i="112"/>
  <c r="BW155" i="112"/>
  <c r="BX155" i="112"/>
  <c r="BY155" i="112"/>
  <c r="BZ155" i="112"/>
  <c r="CA155" i="112"/>
  <c r="CD155" i="112"/>
  <c r="CE155" i="112"/>
  <c r="CF155" i="112"/>
  <c r="CG155" i="112"/>
  <c r="CH155" i="112"/>
  <c r="CI155" i="112"/>
  <c r="M156" i="112"/>
  <c r="N156" i="112"/>
  <c r="O156" i="112"/>
  <c r="P156" i="112"/>
  <c r="AQ156" i="112"/>
  <c r="BP156" i="112"/>
  <c r="BQ156" i="112"/>
  <c r="BR156" i="112"/>
  <c r="BS156" i="112"/>
  <c r="BT156" i="112"/>
  <c r="BU156" i="112"/>
  <c r="BV156" i="112"/>
  <c r="BW156" i="112"/>
  <c r="BX156" i="112"/>
  <c r="BY156" i="112"/>
  <c r="BZ156" i="112"/>
  <c r="CA156" i="112"/>
  <c r="CD156" i="112"/>
  <c r="CE156" i="112"/>
  <c r="CF156" i="112"/>
  <c r="CG156" i="112"/>
  <c r="CH156" i="112"/>
  <c r="CI156" i="112"/>
  <c r="M157" i="112"/>
  <c r="N157" i="112"/>
  <c r="O157" i="112"/>
  <c r="P157" i="112"/>
  <c r="BP157" i="112"/>
  <c r="BQ157" i="112"/>
  <c r="BR157" i="112"/>
  <c r="BS157" i="112"/>
  <c r="BT157" i="112"/>
  <c r="BU157" i="112"/>
  <c r="BV157" i="112"/>
  <c r="BW157" i="112"/>
  <c r="BX157" i="112"/>
  <c r="BY157" i="112"/>
  <c r="BZ157" i="112"/>
  <c r="CA157" i="112"/>
  <c r="CD157" i="112"/>
  <c r="CE157" i="112"/>
  <c r="CF157" i="112"/>
  <c r="CG157" i="112"/>
  <c r="CH157" i="112"/>
  <c r="CI157" i="112"/>
  <c r="M158" i="112"/>
  <c r="N158" i="112"/>
  <c r="O158" i="112"/>
  <c r="P158" i="112"/>
  <c r="BP158" i="112"/>
  <c r="BQ158" i="112"/>
  <c r="BR158" i="112"/>
  <c r="BS158" i="112"/>
  <c r="BT158" i="112"/>
  <c r="BU158" i="112"/>
  <c r="BV158" i="112"/>
  <c r="BW158" i="112"/>
  <c r="BX158" i="112"/>
  <c r="BY158" i="112"/>
  <c r="BZ158" i="112"/>
  <c r="CA158" i="112"/>
  <c r="CD158" i="112"/>
  <c r="CE158" i="112"/>
  <c r="CF158" i="112"/>
  <c r="CG158" i="112"/>
  <c r="CH158" i="112"/>
  <c r="CI158" i="112"/>
  <c r="M159" i="112"/>
  <c r="N159" i="112"/>
  <c r="O159" i="112"/>
  <c r="AU159" i="112"/>
  <c r="AV159" i="112" s="1"/>
  <c r="P159" i="112"/>
  <c r="BP159" i="112"/>
  <c r="BQ159" i="112"/>
  <c r="BR159" i="112"/>
  <c r="BS159" i="112"/>
  <c r="BT159" i="112"/>
  <c r="BU159" i="112"/>
  <c r="BV159" i="112"/>
  <c r="BW159" i="112"/>
  <c r="BX159" i="112"/>
  <c r="BY159" i="112"/>
  <c r="BZ159" i="112"/>
  <c r="CA159" i="112"/>
  <c r="CD159" i="112"/>
  <c r="CE159" i="112"/>
  <c r="CF159" i="112"/>
  <c r="CG159" i="112"/>
  <c r="CH159" i="112"/>
  <c r="CI159" i="112"/>
  <c r="M160" i="112"/>
  <c r="N160" i="112"/>
  <c r="O160" i="112"/>
  <c r="P160" i="112"/>
  <c r="BP160" i="112"/>
  <c r="BQ160" i="112"/>
  <c r="BR160" i="112"/>
  <c r="BS160" i="112"/>
  <c r="BT160" i="112"/>
  <c r="BU160" i="112"/>
  <c r="BV160" i="112"/>
  <c r="BW160" i="112"/>
  <c r="BX160" i="112"/>
  <c r="BY160" i="112"/>
  <c r="BZ160" i="112"/>
  <c r="CA160" i="112"/>
  <c r="CD160" i="112"/>
  <c r="CE160" i="112"/>
  <c r="CF160" i="112"/>
  <c r="CG160" i="112"/>
  <c r="CH160" i="112"/>
  <c r="CI160" i="112"/>
  <c r="M161" i="112"/>
  <c r="N161" i="112"/>
  <c r="O161" i="112"/>
  <c r="P161" i="112"/>
  <c r="BP161" i="112"/>
  <c r="BQ161" i="112"/>
  <c r="BR161" i="112"/>
  <c r="BS161" i="112"/>
  <c r="BT161" i="112"/>
  <c r="BU161" i="112"/>
  <c r="BV161" i="112"/>
  <c r="BW161" i="112"/>
  <c r="BX161" i="112"/>
  <c r="BY161" i="112"/>
  <c r="BZ161" i="112"/>
  <c r="CA161" i="112"/>
  <c r="CD161" i="112"/>
  <c r="CE161" i="112"/>
  <c r="CF161" i="112"/>
  <c r="CG161" i="112"/>
  <c r="CH161" i="112"/>
  <c r="CI161" i="112"/>
  <c r="M162" i="112"/>
  <c r="N162" i="112"/>
  <c r="O162" i="112"/>
  <c r="P162" i="112"/>
  <c r="BP162" i="112"/>
  <c r="BQ162" i="112"/>
  <c r="BR162" i="112"/>
  <c r="BS162" i="112"/>
  <c r="BT162" i="112"/>
  <c r="BU162" i="112"/>
  <c r="BV162" i="112"/>
  <c r="BW162" i="112"/>
  <c r="BX162" i="112"/>
  <c r="BY162" i="112"/>
  <c r="BZ162" i="112"/>
  <c r="CA162" i="112"/>
  <c r="CD162" i="112"/>
  <c r="CE162" i="112"/>
  <c r="CF162" i="112"/>
  <c r="CG162" i="112"/>
  <c r="CH162" i="112"/>
  <c r="CI162" i="112"/>
  <c r="M163" i="112"/>
  <c r="N163" i="112"/>
  <c r="O163" i="112"/>
  <c r="P163" i="112"/>
  <c r="BP163" i="112"/>
  <c r="BQ163" i="112"/>
  <c r="BR163" i="112"/>
  <c r="BS163" i="112"/>
  <c r="BT163" i="112"/>
  <c r="BU163" i="112"/>
  <c r="BV163" i="112"/>
  <c r="BW163" i="112"/>
  <c r="BX163" i="112"/>
  <c r="BY163" i="112"/>
  <c r="BZ163" i="112"/>
  <c r="CA163" i="112"/>
  <c r="CD163" i="112"/>
  <c r="CE163" i="112"/>
  <c r="CF163" i="112"/>
  <c r="CG163" i="112"/>
  <c r="CH163" i="112"/>
  <c r="CI163" i="112"/>
  <c r="M164" i="112"/>
  <c r="N164" i="112"/>
  <c r="O164" i="112"/>
  <c r="P164" i="112"/>
  <c r="BP164" i="112"/>
  <c r="BQ164" i="112"/>
  <c r="BR164" i="112"/>
  <c r="BS164" i="112"/>
  <c r="BT164" i="112"/>
  <c r="BU164" i="112"/>
  <c r="BV164" i="112"/>
  <c r="BW164" i="112"/>
  <c r="BX164" i="112"/>
  <c r="BY164" i="112"/>
  <c r="BZ164" i="112"/>
  <c r="CA164" i="112"/>
  <c r="CD164" i="112"/>
  <c r="CE164" i="112"/>
  <c r="CF164" i="112"/>
  <c r="CG164" i="112"/>
  <c r="CH164" i="112"/>
  <c r="CI164" i="112"/>
  <c r="M165" i="112"/>
  <c r="N165" i="112"/>
  <c r="O165" i="112"/>
  <c r="P165" i="112"/>
  <c r="BP165" i="112"/>
  <c r="BQ165" i="112"/>
  <c r="BR165" i="112"/>
  <c r="BS165" i="112"/>
  <c r="BT165" i="112"/>
  <c r="BU165" i="112"/>
  <c r="BV165" i="112"/>
  <c r="BW165" i="112"/>
  <c r="BX165" i="112"/>
  <c r="BY165" i="112"/>
  <c r="BZ165" i="112"/>
  <c r="CA165" i="112"/>
  <c r="CD165" i="112"/>
  <c r="CE165" i="112"/>
  <c r="CF165" i="112"/>
  <c r="CG165" i="112"/>
  <c r="CH165" i="112"/>
  <c r="CI165" i="112"/>
  <c r="M166" i="112"/>
  <c r="N166" i="112"/>
  <c r="O166" i="112"/>
  <c r="P166" i="112"/>
  <c r="BP166" i="112"/>
  <c r="BQ166" i="112"/>
  <c r="BR166" i="112"/>
  <c r="BS166" i="112"/>
  <c r="BT166" i="112"/>
  <c r="BU166" i="112"/>
  <c r="BV166" i="112"/>
  <c r="BW166" i="112"/>
  <c r="BX166" i="112"/>
  <c r="BY166" i="112"/>
  <c r="BZ166" i="112"/>
  <c r="CA166" i="112"/>
  <c r="CD166" i="112"/>
  <c r="CE166" i="112"/>
  <c r="CF166" i="112"/>
  <c r="CG166" i="112"/>
  <c r="CH166" i="112"/>
  <c r="CI166" i="112"/>
  <c r="M167" i="112"/>
  <c r="N167" i="112"/>
  <c r="O167" i="112"/>
  <c r="P167" i="112"/>
  <c r="BP167" i="112"/>
  <c r="BQ167" i="112"/>
  <c r="BR167" i="112"/>
  <c r="BS167" i="112"/>
  <c r="BT167" i="112"/>
  <c r="BU167" i="112"/>
  <c r="BV167" i="112"/>
  <c r="BW167" i="112"/>
  <c r="BX167" i="112"/>
  <c r="BY167" i="112"/>
  <c r="BZ167" i="112"/>
  <c r="CA167" i="112"/>
  <c r="CD167" i="112"/>
  <c r="CE167" i="112"/>
  <c r="CF167" i="112"/>
  <c r="CG167" i="112"/>
  <c r="CH167" i="112"/>
  <c r="CI167" i="112"/>
  <c r="M168" i="112"/>
  <c r="N168" i="112"/>
  <c r="O168" i="112"/>
  <c r="BD168" i="112" s="1"/>
  <c r="BE168" i="112" s="1"/>
  <c r="P168" i="112"/>
  <c r="BP168" i="112"/>
  <c r="BQ168" i="112"/>
  <c r="BR168" i="112"/>
  <c r="BS168" i="112"/>
  <c r="BT168" i="112"/>
  <c r="BU168" i="112"/>
  <c r="BV168" i="112"/>
  <c r="BW168" i="112"/>
  <c r="BX168" i="112"/>
  <c r="BY168" i="112"/>
  <c r="BZ168" i="112"/>
  <c r="CA168" i="112"/>
  <c r="CD168" i="112"/>
  <c r="CE168" i="112"/>
  <c r="CF168" i="112"/>
  <c r="CG168" i="112"/>
  <c r="CH168" i="112"/>
  <c r="CI168" i="112"/>
  <c r="M169" i="112"/>
  <c r="N169" i="112"/>
  <c r="BC169" i="112" s="1"/>
  <c r="O169" i="112"/>
  <c r="P169" i="112"/>
  <c r="BP169" i="112"/>
  <c r="BQ169" i="112"/>
  <c r="BR169" i="112"/>
  <c r="BS169" i="112"/>
  <c r="BT169" i="112"/>
  <c r="BU169" i="112"/>
  <c r="BV169" i="112"/>
  <c r="BW169" i="112"/>
  <c r="BX169" i="112"/>
  <c r="BY169" i="112"/>
  <c r="BZ169" i="112"/>
  <c r="CA169" i="112"/>
  <c r="CD169" i="112"/>
  <c r="CE169" i="112"/>
  <c r="CF169" i="112"/>
  <c r="CG169" i="112"/>
  <c r="CH169" i="112"/>
  <c r="CI169" i="112"/>
  <c r="M170" i="112"/>
  <c r="N170" i="112"/>
  <c r="O170" i="112"/>
  <c r="P170" i="112"/>
  <c r="BP170" i="112"/>
  <c r="BQ170" i="112"/>
  <c r="BR170" i="112"/>
  <c r="BS170" i="112"/>
  <c r="BT170" i="112"/>
  <c r="BU170" i="112"/>
  <c r="BV170" i="112"/>
  <c r="BW170" i="112"/>
  <c r="BX170" i="112"/>
  <c r="BY170" i="112"/>
  <c r="BZ170" i="112"/>
  <c r="CA170" i="112"/>
  <c r="CD170" i="112"/>
  <c r="CE170" i="112"/>
  <c r="CF170" i="112"/>
  <c r="CG170" i="112"/>
  <c r="CH170" i="112"/>
  <c r="CI170" i="112"/>
  <c r="M171" i="112"/>
  <c r="N171" i="112"/>
  <c r="O171" i="112"/>
  <c r="P171" i="112"/>
  <c r="BP171" i="112"/>
  <c r="BQ171" i="112"/>
  <c r="BR171" i="112"/>
  <c r="BS171" i="112"/>
  <c r="BT171" i="112"/>
  <c r="BU171" i="112"/>
  <c r="BV171" i="112"/>
  <c r="BW171" i="112"/>
  <c r="BX171" i="112"/>
  <c r="BY171" i="112"/>
  <c r="BZ171" i="112"/>
  <c r="CA171" i="112"/>
  <c r="CD171" i="112"/>
  <c r="CE171" i="112"/>
  <c r="CF171" i="112"/>
  <c r="CG171" i="112"/>
  <c r="CH171" i="112"/>
  <c r="CI171" i="112"/>
  <c r="M172" i="112"/>
  <c r="N172" i="112"/>
  <c r="BC172" i="112" s="1"/>
  <c r="O172" i="112"/>
  <c r="P172" i="112"/>
  <c r="BP172" i="112"/>
  <c r="BQ172" i="112"/>
  <c r="BR172" i="112"/>
  <c r="BS172" i="112"/>
  <c r="BT172" i="112"/>
  <c r="BU172" i="112"/>
  <c r="BV172" i="112"/>
  <c r="BW172" i="112"/>
  <c r="BX172" i="112"/>
  <c r="BY172" i="112"/>
  <c r="BZ172" i="112"/>
  <c r="CA172" i="112"/>
  <c r="CD172" i="112"/>
  <c r="CE172" i="112"/>
  <c r="CF172" i="112"/>
  <c r="CG172" i="112"/>
  <c r="CH172" i="112"/>
  <c r="CI172" i="112"/>
  <c r="M173" i="112"/>
  <c r="N173" i="112"/>
  <c r="O173" i="112"/>
  <c r="P173" i="112"/>
  <c r="BP173" i="112"/>
  <c r="BQ173" i="112"/>
  <c r="BR173" i="112"/>
  <c r="BS173" i="112"/>
  <c r="BT173" i="112"/>
  <c r="BU173" i="112"/>
  <c r="BV173" i="112"/>
  <c r="BW173" i="112"/>
  <c r="BX173" i="112"/>
  <c r="BY173" i="112"/>
  <c r="BZ173" i="112"/>
  <c r="CA173" i="112"/>
  <c r="CD173" i="112"/>
  <c r="CE173" i="112"/>
  <c r="CF173" i="112"/>
  <c r="CG173" i="112"/>
  <c r="CH173" i="112"/>
  <c r="CI173" i="112"/>
  <c r="M174" i="112"/>
  <c r="N174" i="112"/>
  <c r="O174" i="112"/>
  <c r="P174" i="112"/>
  <c r="BP174" i="112"/>
  <c r="BQ174" i="112"/>
  <c r="BR174" i="112"/>
  <c r="BS174" i="112"/>
  <c r="BT174" i="112"/>
  <c r="BU174" i="112"/>
  <c r="BV174" i="112"/>
  <c r="BW174" i="112"/>
  <c r="BX174" i="112"/>
  <c r="BY174" i="112"/>
  <c r="BZ174" i="112"/>
  <c r="CA174" i="112"/>
  <c r="CD174" i="112"/>
  <c r="CE174" i="112"/>
  <c r="CF174" i="112"/>
  <c r="CG174" i="112"/>
  <c r="CH174" i="112"/>
  <c r="CI174" i="112"/>
  <c r="M175" i="112"/>
  <c r="N175" i="112"/>
  <c r="BC175" i="112" s="1"/>
  <c r="O175" i="112"/>
  <c r="P175" i="112"/>
  <c r="BP175" i="112"/>
  <c r="BQ175" i="112"/>
  <c r="BR175" i="112"/>
  <c r="BS175" i="112"/>
  <c r="BT175" i="112"/>
  <c r="BU175" i="112"/>
  <c r="BV175" i="112"/>
  <c r="BW175" i="112"/>
  <c r="BX175" i="112"/>
  <c r="BY175" i="112"/>
  <c r="BZ175" i="112"/>
  <c r="CA175" i="112"/>
  <c r="CD175" i="112"/>
  <c r="CE175" i="112"/>
  <c r="CF175" i="112"/>
  <c r="CG175" i="112"/>
  <c r="CH175" i="112"/>
  <c r="CI175" i="112"/>
  <c r="M176" i="112"/>
  <c r="N176" i="112"/>
  <c r="BC176" i="112" s="1"/>
  <c r="O176" i="112"/>
  <c r="P176" i="112"/>
  <c r="BP176" i="112"/>
  <c r="BQ176" i="112"/>
  <c r="BR176" i="112"/>
  <c r="BS176" i="112"/>
  <c r="BT176" i="112"/>
  <c r="BU176" i="112"/>
  <c r="BV176" i="112"/>
  <c r="BW176" i="112"/>
  <c r="BX176" i="112"/>
  <c r="BY176" i="112"/>
  <c r="BZ176" i="112"/>
  <c r="CA176" i="112"/>
  <c r="CD176" i="112"/>
  <c r="CE176" i="112"/>
  <c r="CF176" i="112"/>
  <c r="CG176" i="112"/>
  <c r="CH176" i="112"/>
  <c r="CI176" i="112"/>
  <c r="M177" i="112"/>
  <c r="N177" i="112"/>
  <c r="BC177" i="112" s="1"/>
  <c r="O177" i="112"/>
  <c r="P177" i="112"/>
  <c r="BP177" i="112"/>
  <c r="BQ177" i="112"/>
  <c r="BR177" i="112"/>
  <c r="BS177" i="112"/>
  <c r="BT177" i="112"/>
  <c r="BU177" i="112"/>
  <c r="BV177" i="112"/>
  <c r="BW177" i="112"/>
  <c r="BX177" i="112"/>
  <c r="BY177" i="112"/>
  <c r="BZ177" i="112"/>
  <c r="CA177" i="112"/>
  <c r="CD177" i="112"/>
  <c r="CE177" i="112"/>
  <c r="CF177" i="112"/>
  <c r="CG177" i="112"/>
  <c r="CH177" i="112"/>
  <c r="CI177" i="112"/>
  <c r="M178" i="112"/>
  <c r="N178" i="112"/>
  <c r="O178" i="112"/>
  <c r="P178" i="112"/>
  <c r="BP178" i="112"/>
  <c r="BQ178" i="112"/>
  <c r="BR178" i="112"/>
  <c r="BS178" i="112"/>
  <c r="BT178" i="112"/>
  <c r="BU178" i="112"/>
  <c r="BV178" i="112"/>
  <c r="BW178" i="112"/>
  <c r="BX178" i="112"/>
  <c r="BY178" i="112"/>
  <c r="BZ178" i="112"/>
  <c r="CA178" i="112"/>
  <c r="CD178" i="112"/>
  <c r="CE178" i="112"/>
  <c r="CF178" i="112"/>
  <c r="CG178" i="112"/>
  <c r="CH178" i="112"/>
  <c r="CI178" i="112"/>
  <c r="M179" i="112"/>
  <c r="N179" i="112"/>
  <c r="BC179" i="112" s="1"/>
  <c r="O179" i="112"/>
  <c r="P179" i="112"/>
  <c r="BP179" i="112"/>
  <c r="BQ179" i="112"/>
  <c r="BR179" i="112"/>
  <c r="BS179" i="112"/>
  <c r="BT179" i="112"/>
  <c r="BU179" i="112"/>
  <c r="BV179" i="112"/>
  <c r="BW179" i="112"/>
  <c r="BX179" i="112"/>
  <c r="BY179" i="112"/>
  <c r="BZ179" i="112"/>
  <c r="CA179" i="112"/>
  <c r="CD179" i="112"/>
  <c r="CE179" i="112"/>
  <c r="CF179" i="112"/>
  <c r="CG179" i="112"/>
  <c r="CH179" i="112"/>
  <c r="CI179" i="112"/>
  <c r="M180" i="112"/>
  <c r="N180" i="112"/>
  <c r="O180" i="112"/>
  <c r="P180" i="112"/>
  <c r="BP180" i="112"/>
  <c r="BQ180" i="112"/>
  <c r="BR180" i="112"/>
  <c r="BS180" i="112"/>
  <c r="BT180" i="112"/>
  <c r="BU180" i="112"/>
  <c r="BV180" i="112"/>
  <c r="BW180" i="112"/>
  <c r="BX180" i="112"/>
  <c r="BY180" i="112"/>
  <c r="BZ180" i="112"/>
  <c r="CA180" i="112"/>
  <c r="CD180" i="112"/>
  <c r="CE180" i="112"/>
  <c r="CF180" i="112"/>
  <c r="CG180" i="112"/>
  <c r="CH180" i="112"/>
  <c r="CI180" i="112"/>
  <c r="M181" i="112"/>
  <c r="N181" i="112"/>
  <c r="O181" i="112"/>
  <c r="P181" i="112"/>
  <c r="BP181" i="112"/>
  <c r="BQ181" i="112"/>
  <c r="BR181" i="112"/>
  <c r="BS181" i="112"/>
  <c r="BT181" i="112"/>
  <c r="BU181" i="112"/>
  <c r="BV181" i="112"/>
  <c r="BW181" i="112"/>
  <c r="BX181" i="112"/>
  <c r="BY181" i="112"/>
  <c r="BZ181" i="112"/>
  <c r="CA181" i="112"/>
  <c r="CD181" i="112"/>
  <c r="CE181" i="112"/>
  <c r="CF181" i="112"/>
  <c r="CG181" i="112"/>
  <c r="CH181" i="112"/>
  <c r="CI181" i="112"/>
  <c r="M182" i="112"/>
  <c r="N182" i="112"/>
  <c r="O182" i="112"/>
  <c r="BA182" i="112" s="1"/>
  <c r="BB182" i="112" s="1"/>
  <c r="P182" i="112"/>
  <c r="BP182" i="112"/>
  <c r="BQ182" i="112"/>
  <c r="BR182" i="112"/>
  <c r="BS182" i="112"/>
  <c r="BT182" i="112"/>
  <c r="BU182" i="112"/>
  <c r="BV182" i="112"/>
  <c r="BW182" i="112"/>
  <c r="BX182" i="112"/>
  <c r="BY182" i="112"/>
  <c r="BZ182" i="112"/>
  <c r="CA182" i="112"/>
  <c r="CD182" i="112"/>
  <c r="CE182" i="112"/>
  <c r="CF182" i="112"/>
  <c r="CG182" i="112"/>
  <c r="CH182" i="112"/>
  <c r="CI182" i="112"/>
  <c r="M183" i="112"/>
  <c r="N183" i="112"/>
  <c r="O183" i="112"/>
  <c r="P183" i="112"/>
  <c r="BP183" i="112"/>
  <c r="BQ183" i="112"/>
  <c r="BR183" i="112"/>
  <c r="BS183" i="112"/>
  <c r="BT183" i="112"/>
  <c r="BU183" i="112"/>
  <c r="BV183" i="112"/>
  <c r="BW183" i="112"/>
  <c r="BX183" i="112"/>
  <c r="BY183" i="112"/>
  <c r="BZ183" i="112"/>
  <c r="CA183" i="112"/>
  <c r="CD183" i="112"/>
  <c r="CE183" i="112"/>
  <c r="CF183" i="112"/>
  <c r="CG183" i="112"/>
  <c r="CH183" i="112"/>
  <c r="CI183" i="112"/>
  <c r="M184" i="112"/>
  <c r="N184" i="112"/>
  <c r="BC184" i="112" s="1"/>
  <c r="O184" i="112"/>
  <c r="BD184" i="112" s="1"/>
  <c r="BE184" i="112" s="1"/>
  <c r="P184" i="112"/>
  <c r="BP184" i="112"/>
  <c r="BQ184" i="112"/>
  <c r="BR184" i="112"/>
  <c r="BS184" i="112"/>
  <c r="BT184" i="112"/>
  <c r="BU184" i="112"/>
  <c r="BV184" i="112"/>
  <c r="BW184" i="112"/>
  <c r="BX184" i="112"/>
  <c r="BY184" i="112"/>
  <c r="BZ184" i="112"/>
  <c r="CA184" i="112"/>
  <c r="CD184" i="112"/>
  <c r="CE184" i="112"/>
  <c r="CF184" i="112"/>
  <c r="CG184" i="112"/>
  <c r="CH184" i="112"/>
  <c r="CI184" i="112"/>
  <c r="AU170" i="112"/>
  <c r="AV170" i="112" s="1"/>
  <c r="AU161" i="112"/>
  <c r="AV161" i="112" s="1"/>
  <c r="AS158" i="112"/>
  <c r="AS156" i="112"/>
  <c r="AU153" i="112"/>
  <c r="AV153" i="112" s="1"/>
  <c r="AS153" i="112"/>
  <c r="AU168" i="112"/>
  <c r="AV168" i="112" s="1"/>
  <c r="AQ164" i="112"/>
  <c r="AS162" i="112"/>
  <c r="AS160" i="112"/>
  <c r="AU157" i="112"/>
  <c r="AV157" i="112" s="1"/>
  <c r="AS157" i="112"/>
  <c r="AU155" i="112"/>
  <c r="AV155" i="112" s="1"/>
  <c r="AS155" i="112"/>
  <c r="AQ175" i="112"/>
  <c r="AS178" i="112"/>
  <c r="AQ166" i="112"/>
  <c r="AQ182" i="112"/>
  <c r="AQ181" i="112"/>
  <c r="AS173" i="112"/>
  <c r="AS171" i="112"/>
  <c r="AQ171" i="112"/>
  <c r="AS159" i="112"/>
  <c r="AS154" i="112"/>
  <c r="AR183" i="112"/>
  <c r="AR181" i="112"/>
  <c r="AR179" i="112"/>
  <c r="AT178" i="112"/>
  <c r="AT177" i="112"/>
  <c r="AT176" i="112"/>
  <c r="AT175" i="112"/>
  <c r="AT174" i="112"/>
  <c r="AT173" i="112"/>
  <c r="AT171" i="112"/>
  <c r="AR171" i="112"/>
  <c r="AT170" i="112"/>
  <c r="AT169" i="112"/>
  <c r="AT167" i="112"/>
  <c r="AT166" i="112"/>
  <c r="AT165" i="112"/>
  <c r="AT164" i="112"/>
  <c r="AR164" i="112"/>
  <c r="AT163" i="112"/>
  <c r="AT162" i="112"/>
  <c r="AR161" i="112"/>
  <c r="AT160" i="112"/>
  <c r="AT159" i="112"/>
  <c r="AR159" i="112"/>
  <c r="AT157" i="112"/>
  <c r="AR157" i="112"/>
  <c r="AT156" i="112"/>
  <c r="AT155" i="112"/>
  <c r="AR155" i="112"/>
  <c r="AT154" i="112"/>
  <c r="AT153" i="112"/>
  <c r="AR153" i="112"/>
  <c r="L18" i="236"/>
  <c r="AT14" i="229"/>
  <c r="BO13" i="229"/>
  <c r="BH11" i="229"/>
  <c r="BH13" i="229"/>
  <c r="BA14" i="229"/>
  <c r="BO11" i="229"/>
  <c r="BO12" i="229"/>
  <c r="BH12" i="229"/>
  <c r="K20" i="247"/>
  <c r="AG20" i="247" s="1"/>
  <c r="J20" i="247"/>
  <c r="T20" i="247" s="1"/>
  <c r="I20" i="247"/>
  <c r="L20" i="247"/>
  <c r="F20" i="247"/>
  <c r="G20" i="247"/>
  <c r="H20" i="247"/>
  <c r="L26" i="247"/>
  <c r="I26" i="247"/>
  <c r="K26" i="247"/>
  <c r="AH26" i="247" s="1"/>
  <c r="L25" i="247"/>
  <c r="H25" i="247"/>
  <c r="G25" i="247"/>
  <c r="J25" i="247"/>
  <c r="T25" i="247" s="1"/>
  <c r="F26" i="247"/>
  <c r="G26" i="247"/>
  <c r="I25" i="247"/>
  <c r="H26" i="247"/>
  <c r="J26" i="247"/>
  <c r="D26" i="247" s="1"/>
  <c r="F25" i="247"/>
  <c r="K25" i="247"/>
  <c r="AH25" i="247" s="1"/>
  <c r="J21" i="247"/>
  <c r="T21" i="247" s="1"/>
  <c r="K21" i="247"/>
  <c r="F23" i="247"/>
  <c r="G27" i="247"/>
  <c r="H16" i="243"/>
  <c r="K19" i="247"/>
  <c r="K17" i="246"/>
  <c r="AG17" i="246" s="1"/>
  <c r="L24" i="247"/>
  <c r="H24" i="247"/>
  <c r="H17" i="236"/>
  <c r="H17" i="244"/>
  <c r="K17" i="244"/>
  <c r="S17" i="244" s="1"/>
  <c r="M17" i="244" s="1"/>
  <c r="N17" i="244" s="1"/>
  <c r="AF17" i="244" s="1"/>
  <c r="I17" i="244"/>
  <c r="J27" i="247"/>
  <c r="T27" i="247" s="1"/>
  <c r="H17" i="246"/>
  <c r="L18" i="249"/>
  <c r="F22" i="247"/>
  <c r="J17" i="246"/>
  <c r="T17" i="246" s="1"/>
  <c r="J23" i="247"/>
  <c r="D23" i="247" s="1"/>
  <c r="G22" i="247"/>
  <c r="H23" i="247"/>
  <c r="K24" i="247"/>
  <c r="AH24" i="247" s="1"/>
  <c r="I23" i="247"/>
  <c r="L18" i="244"/>
  <c r="J19" i="247"/>
  <c r="T19" i="247" s="1"/>
  <c r="I17" i="246"/>
  <c r="I28" i="247"/>
  <c r="J22" i="247"/>
  <c r="D22" i="247" s="1"/>
  <c r="F19" i="247"/>
  <c r="H22" i="247"/>
  <c r="K28" i="247"/>
  <c r="AJ28" i="247" s="1"/>
  <c r="I18" i="249"/>
  <c r="H21" i="247"/>
  <c r="G19" i="247"/>
  <c r="K18" i="249"/>
  <c r="S18" i="249" s="1"/>
  <c r="M18" i="249" s="1"/>
  <c r="J17" i="244"/>
  <c r="D17" i="244" s="1"/>
  <c r="J16" i="243"/>
  <c r="T16" i="243" s="1"/>
  <c r="F21" i="247"/>
  <c r="F27" i="247"/>
  <c r="G18" i="249"/>
  <c r="L17" i="246"/>
  <c r="K22" i="247"/>
  <c r="AG22" i="247" s="1"/>
  <c r="I27" i="247"/>
  <c r="H28" i="247"/>
  <c r="G24" i="247"/>
  <c r="K16" i="243"/>
  <c r="S16" i="243" s="1"/>
  <c r="H18" i="249"/>
  <c r="G18" i="244"/>
  <c r="F18" i="249"/>
  <c r="L17" i="236"/>
  <c r="F28" i="247"/>
  <c r="I16" i="243"/>
  <c r="L16" i="243"/>
  <c r="G28" i="247"/>
  <c r="F17" i="236"/>
  <c r="L22" i="247"/>
  <c r="J28" i="247"/>
  <c r="T28" i="247" s="1"/>
  <c r="L21" i="247"/>
  <c r="G23" i="247"/>
  <c r="F16" i="243"/>
  <c r="H27" i="247"/>
  <c r="F17" i="246"/>
  <c r="I21" i="247"/>
  <c r="L23" i="247"/>
  <c r="L28" i="247"/>
  <c r="G17" i="244"/>
  <c r="J18" i="249"/>
  <c r="D18" i="249" s="1"/>
  <c r="F17" i="244"/>
  <c r="G17" i="246"/>
  <c r="L27" i="247"/>
  <c r="I19" i="247"/>
  <c r="G16" i="243"/>
  <c r="K18" i="244"/>
  <c r="AI18" i="244" s="1"/>
  <c r="J24" i="247"/>
  <c r="T24" i="247" s="1"/>
  <c r="I24" i="247"/>
  <c r="L19" i="247"/>
  <c r="G21" i="247"/>
  <c r="H19" i="247"/>
  <c r="K27" i="247"/>
  <c r="S27" i="247" s="1"/>
  <c r="C27" i="247" s="1"/>
  <c r="J18" i="244"/>
  <c r="D18" i="244" s="1"/>
  <c r="I22" i="247"/>
  <c r="J17" i="236"/>
  <c r="T17" i="236" s="1"/>
  <c r="G17" i="236"/>
  <c r="F24" i="247"/>
  <c r="I18" i="244"/>
  <c r="F18" i="244"/>
  <c r="H18" i="244"/>
  <c r="K23" i="247"/>
  <c r="AJ23" i="247" s="1"/>
  <c r="L17" i="244"/>
  <c r="AA19" i="251"/>
  <c r="AA19" i="245"/>
  <c r="AA18" i="251"/>
  <c r="AA18" i="245"/>
  <c r="AA17" i="251"/>
  <c r="AA17" i="245"/>
  <c r="AA16" i="251"/>
  <c r="AA15" i="251"/>
  <c r="AA19" i="243"/>
  <c r="AA19" i="249"/>
  <c r="AA19" i="246"/>
  <c r="AA18" i="246"/>
  <c r="AA17" i="243"/>
  <c r="AA22" i="247"/>
  <c r="AA21" i="247"/>
  <c r="AA24" i="247"/>
  <c r="AA26" i="247"/>
  <c r="AA25" i="247"/>
  <c r="AA20" i="247"/>
  <c r="AA18" i="249"/>
  <c r="AA17" i="246"/>
  <c r="AA27" i="247"/>
  <c r="AA28" i="247"/>
  <c r="AA19" i="247"/>
  <c r="AA23" i="247"/>
  <c r="U17" i="293" l="1"/>
  <c r="V17" i="293" s="1"/>
  <c r="M17" i="293"/>
  <c r="U16" i="293"/>
  <c r="V16" i="293" s="1"/>
  <c r="M16" i="293"/>
  <c r="U18" i="293"/>
  <c r="V18" i="293" s="1"/>
  <c r="M18" i="293"/>
  <c r="U15" i="293"/>
  <c r="V15" i="293" s="1"/>
  <c r="M15" i="293"/>
  <c r="R17" i="243"/>
  <c r="M17" i="243"/>
  <c r="U16" i="243"/>
  <c r="V16" i="243" s="1"/>
  <c r="M16" i="243"/>
  <c r="U18" i="273"/>
  <c r="V18" i="273" s="1"/>
  <c r="M18" i="273"/>
  <c r="N18" i="273" s="1"/>
  <c r="AF18" i="273" s="1"/>
  <c r="BM63" i="112"/>
  <c r="BN63" i="112" s="1"/>
  <c r="BJ63" i="112"/>
  <c r="BK63" i="112" s="1"/>
  <c r="BG63" i="112"/>
  <c r="BH63" i="112" s="1"/>
  <c r="BA63" i="112"/>
  <c r="BB63" i="112" s="1"/>
  <c r="AX63" i="112"/>
  <c r="AY63" i="112" s="1"/>
  <c r="BD63" i="112"/>
  <c r="BE63" i="112" s="1"/>
  <c r="CB123" i="112"/>
  <c r="CC123" i="112" s="1"/>
  <c r="O56" i="112"/>
  <c r="O91" i="112"/>
  <c r="O92" i="112"/>
  <c r="J12" i="316"/>
  <c r="J17" i="294"/>
  <c r="L12" i="316"/>
  <c r="L17" i="294"/>
  <c r="D18" i="294"/>
  <c r="T18" i="294"/>
  <c r="J16" i="318"/>
  <c r="J15" i="294"/>
  <c r="L16" i="318"/>
  <c r="L15" i="294"/>
  <c r="J16" i="253"/>
  <c r="J16" i="294"/>
  <c r="L16" i="253"/>
  <c r="L16" i="294"/>
  <c r="D17" i="318"/>
  <c r="T17" i="318"/>
  <c r="CB134" i="112"/>
  <c r="CC134" i="112" s="1"/>
  <c r="O96" i="112"/>
  <c r="CA96" i="112" s="1"/>
  <c r="CI96" i="112" s="1"/>
  <c r="O68" i="112"/>
  <c r="O84" i="112"/>
  <c r="CA84" i="112" s="1"/>
  <c r="CI84" i="112" s="1"/>
  <c r="CB145" i="112"/>
  <c r="CC145" i="112" s="1"/>
  <c r="CB150" i="112"/>
  <c r="CC150" i="112" s="1"/>
  <c r="AW71" i="112"/>
  <c r="AW72" i="112"/>
  <c r="AW73" i="112"/>
  <c r="AW74" i="112"/>
  <c r="AW75" i="112"/>
  <c r="AW76" i="112"/>
  <c r="AW77" i="112"/>
  <c r="AW78" i="112"/>
  <c r="AW79" i="112"/>
  <c r="AW83" i="112"/>
  <c r="AR98" i="112"/>
  <c r="AT98" i="112"/>
  <c r="AQ98" i="112"/>
  <c r="AS99" i="112"/>
  <c r="AU99" i="112"/>
  <c r="AV99" i="112" s="1"/>
  <c r="AT99" i="112"/>
  <c r="AR99" i="112"/>
  <c r="AQ100" i="112"/>
  <c r="AT100" i="112"/>
  <c r="AR100" i="112"/>
  <c r="AT101" i="112"/>
  <c r="AR101" i="112"/>
  <c r="AU101" i="112"/>
  <c r="AV101" i="112" s="1"/>
  <c r="AS101" i="112"/>
  <c r="AQ102" i="112"/>
  <c r="AR102" i="112"/>
  <c r="AT102" i="112"/>
  <c r="AQ103" i="112"/>
  <c r="AU103" i="112"/>
  <c r="AV103" i="112" s="1"/>
  <c r="AR103" i="112"/>
  <c r="AT103" i="112"/>
  <c r="AS103" i="112"/>
  <c r="AS104" i="112"/>
  <c r="AR104" i="112"/>
  <c r="AQ104" i="112"/>
  <c r="AT104" i="112"/>
  <c r="AU105" i="112"/>
  <c r="AV105" i="112" s="1"/>
  <c r="AS105" i="112"/>
  <c r="AR105" i="112"/>
  <c r="AT105" i="112"/>
  <c r="AU107" i="112"/>
  <c r="AV107" i="112" s="1"/>
  <c r="AS107" i="112"/>
  <c r="AT107" i="112"/>
  <c r="AR107" i="112"/>
  <c r="AT108" i="112"/>
  <c r="AQ108" i="112"/>
  <c r="BA109" i="112"/>
  <c r="BB109" i="112" s="1"/>
  <c r="AU109" i="112"/>
  <c r="AV109" i="112" s="1"/>
  <c r="AQ110" i="112"/>
  <c r="AR110" i="112"/>
  <c r="AT110" i="112"/>
  <c r="BD111" i="112"/>
  <c r="BE111" i="112" s="1"/>
  <c r="AU111" i="112"/>
  <c r="AV111" i="112" s="1"/>
  <c r="AQ112" i="112"/>
  <c r="AR112" i="112"/>
  <c r="AT112" i="112"/>
  <c r="BA113" i="112"/>
  <c r="BB113" i="112" s="1"/>
  <c r="AQ113" i="112"/>
  <c r="AR113" i="112"/>
  <c r="AT113" i="112"/>
  <c r="AU113" i="112"/>
  <c r="AV113" i="112" s="1"/>
  <c r="BD113" i="112"/>
  <c r="BE113" i="112" s="1"/>
  <c r="AQ114" i="112"/>
  <c r="AS114" i="112"/>
  <c r="AT114" i="112"/>
  <c r="AR114" i="112"/>
  <c r="AQ115" i="112"/>
  <c r="AS115" i="112"/>
  <c r="AR115" i="112"/>
  <c r="AT115" i="112"/>
  <c r="AS116" i="112"/>
  <c r="AT116" i="112"/>
  <c r="AR116" i="112"/>
  <c r="AQ116" i="112"/>
  <c r="AQ117" i="112"/>
  <c r="AS117" i="112"/>
  <c r="AT117" i="112"/>
  <c r="AR117" i="112"/>
  <c r="AT118" i="112"/>
  <c r="AR118" i="112"/>
  <c r="AQ118" i="112"/>
  <c r="AR119" i="112"/>
  <c r="AQ119" i="112"/>
  <c r="AT119" i="112"/>
  <c r="AU120" i="112"/>
  <c r="AV120" i="112" s="1"/>
  <c r="AT120" i="112"/>
  <c r="AS120" i="112"/>
  <c r="AR120" i="112"/>
  <c r="AR121" i="112"/>
  <c r="AS121" i="112"/>
  <c r="AQ121" i="112"/>
  <c r="AT121" i="112"/>
  <c r="AS122" i="112"/>
  <c r="AR122" i="112"/>
  <c r="AQ122" i="112"/>
  <c r="AT122" i="112"/>
  <c r="AQ123" i="112"/>
  <c r="AT123" i="112"/>
  <c r="AR123" i="112"/>
  <c r="AT124" i="112"/>
  <c r="AR124" i="112"/>
  <c r="AQ125" i="112"/>
  <c r="AS125" i="112"/>
  <c r="AR125" i="112"/>
  <c r="AT125" i="112"/>
  <c r="AR126" i="112"/>
  <c r="AT126" i="112"/>
  <c r="AR127" i="112"/>
  <c r="AT127" i="112"/>
  <c r="AR128" i="112"/>
  <c r="AT128" i="112"/>
  <c r="AR129" i="112"/>
  <c r="AT129" i="112"/>
  <c r="AR132" i="112"/>
  <c r="AT132" i="112"/>
  <c r="AQ134" i="112"/>
  <c r="AT134" i="112"/>
  <c r="AR134" i="112"/>
  <c r="AR136" i="112"/>
  <c r="AT136" i="112"/>
  <c r="BA137" i="112"/>
  <c r="BB137" i="112" s="1"/>
  <c r="AT137" i="112"/>
  <c r="AR138" i="112"/>
  <c r="AT138" i="112"/>
  <c r="BD139" i="112"/>
  <c r="BE139" i="112" s="1"/>
  <c r="AT139" i="112"/>
  <c r="AU140" i="112"/>
  <c r="AV140" i="112" s="1"/>
  <c r="AR140" i="112"/>
  <c r="AT140" i="112"/>
  <c r="BX92" i="112"/>
  <c r="CF92" i="112" s="1"/>
  <c r="BW92" i="112"/>
  <c r="CE92" i="112" s="1"/>
  <c r="AS92" i="112"/>
  <c r="CA92" i="112"/>
  <c r="CI92" i="112" s="1"/>
  <c r="BW91" i="112"/>
  <c r="CE91" i="112" s="1"/>
  <c r="BV91" i="112"/>
  <c r="CD91" i="112" s="1"/>
  <c r="CA91" i="112"/>
  <c r="CI91" i="112" s="1"/>
  <c r="O87" i="112"/>
  <c r="CA87" i="112" s="1"/>
  <c r="CI87" i="112" s="1"/>
  <c r="O83" i="112"/>
  <c r="CA83" i="112" s="1"/>
  <c r="CI83" i="112" s="1"/>
  <c r="O86" i="112"/>
  <c r="CA86" i="112" s="1"/>
  <c r="CI86" i="112" s="1"/>
  <c r="O90" i="112"/>
  <c r="CA90" i="112" s="1"/>
  <c r="CI90" i="112" s="1"/>
  <c r="O82" i="112"/>
  <c r="CA82" i="112" s="1"/>
  <c r="CI82" i="112" s="1"/>
  <c r="O97" i="112"/>
  <c r="CA97" i="112" s="1"/>
  <c r="CI97" i="112" s="1"/>
  <c r="O95" i="112"/>
  <c r="CA95" i="112" s="1"/>
  <c r="CI95" i="112" s="1"/>
  <c r="O89" i="112"/>
  <c r="O85" i="112"/>
  <c r="CA85" i="112" s="1"/>
  <c r="CI85" i="112" s="1"/>
  <c r="O81" i="112"/>
  <c r="CA81" i="112" s="1"/>
  <c r="CI81" i="112" s="1"/>
  <c r="O94" i="112"/>
  <c r="O93" i="112"/>
  <c r="O88" i="112"/>
  <c r="BV96" i="112"/>
  <c r="AS96" i="112"/>
  <c r="BW96" i="112"/>
  <c r="CE96" i="112" s="1"/>
  <c r="BX96" i="112"/>
  <c r="CF96" i="112" s="1"/>
  <c r="BY96" i="112"/>
  <c r="CG96" i="112" s="1"/>
  <c r="BZ96" i="112"/>
  <c r="CH96" i="112" s="1"/>
  <c r="AT96" i="112"/>
  <c r="AR96" i="112"/>
  <c r="BX83" i="112"/>
  <c r="CF83" i="112" s="1"/>
  <c r="BY83" i="112"/>
  <c r="CG83" i="112" s="1"/>
  <c r="BZ83" i="112"/>
  <c r="CH83" i="112" s="1"/>
  <c r="BV83" i="112"/>
  <c r="CD83" i="112" s="1"/>
  <c r="BW83" i="112"/>
  <c r="CE83" i="112" s="1"/>
  <c r="BV86" i="112"/>
  <c r="CD86" i="112" s="1"/>
  <c r="BX86" i="112"/>
  <c r="CF86" i="112" s="1"/>
  <c r="BZ86" i="112"/>
  <c r="CH86" i="112" s="1"/>
  <c r="BW90" i="112"/>
  <c r="CE90" i="112" s="1"/>
  <c r="BX90" i="112"/>
  <c r="CF90" i="112" s="1"/>
  <c r="BY90" i="112"/>
  <c r="CG90" i="112" s="1"/>
  <c r="AT82" i="112"/>
  <c r="BW82" i="112"/>
  <c r="CE82" i="112" s="1"/>
  <c r="BX82" i="112"/>
  <c r="CF82" i="112" s="1"/>
  <c r="BY82" i="112"/>
  <c r="CG82" i="112" s="1"/>
  <c r="BZ82" i="112"/>
  <c r="CH82" i="112" s="1"/>
  <c r="BY97" i="112"/>
  <c r="CG97" i="112" s="1"/>
  <c r="AU97" i="112"/>
  <c r="BZ97" i="112"/>
  <c r="CH97" i="112" s="1"/>
  <c r="AS97" i="112"/>
  <c r="AT97" i="112"/>
  <c r="AR97" i="112"/>
  <c r="BV97" i="112"/>
  <c r="CD97" i="112" s="1"/>
  <c r="BV95" i="112"/>
  <c r="CD95" i="112" s="1"/>
  <c r="BW95" i="112"/>
  <c r="CE95" i="112" s="1"/>
  <c r="BX95" i="112"/>
  <c r="CF95" i="112" s="1"/>
  <c r="BY95" i="112"/>
  <c r="CG95" i="112" s="1"/>
  <c r="AU95" i="112"/>
  <c r="AS95" i="112"/>
  <c r="BV89" i="112"/>
  <c r="BW89" i="112"/>
  <c r="CE89" i="112" s="1"/>
  <c r="BX89" i="112"/>
  <c r="CF89" i="112" s="1"/>
  <c r="BY89" i="112"/>
  <c r="CG89" i="112" s="1"/>
  <c r="BZ89" i="112"/>
  <c r="CH89" i="112" s="1"/>
  <c r="BW85" i="112"/>
  <c r="CE85" i="112" s="1"/>
  <c r="BV81" i="112"/>
  <c r="CD81" i="112" s="1"/>
  <c r="BW81" i="112"/>
  <c r="CE81" i="112" s="1"/>
  <c r="AT81" i="112"/>
  <c r="AU81" i="112"/>
  <c r="BY81" i="112"/>
  <c r="CG81" i="112" s="1"/>
  <c r="BZ81" i="112"/>
  <c r="CH81" i="112" s="1"/>
  <c r="AQ94" i="112"/>
  <c r="BV94" i="112"/>
  <c r="CD94" i="112" s="1"/>
  <c r="BX94" i="112"/>
  <c r="CF94" i="112" s="1"/>
  <c r="BY94" i="112"/>
  <c r="CG94" i="112" s="1"/>
  <c r="BZ94" i="112"/>
  <c r="CH94" i="112" s="1"/>
  <c r="BZ84" i="112"/>
  <c r="CH84" i="112" s="1"/>
  <c r="BV84" i="112"/>
  <c r="CD84" i="112" s="1"/>
  <c r="BW84" i="112"/>
  <c r="CE84" i="112" s="1"/>
  <c r="BX84" i="112"/>
  <c r="CF84" i="112" s="1"/>
  <c r="BY84" i="112"/>
  <c r="CG84" i="112" s="1"/>
  <c r="BZ93" i="112"/>
  <c r="CH93" i="112" s="1"/>
  <c r="AT93" i="112"/>
  <c r="AR93" i="112"/>
  <c r="BV93" i="112"/>
  <c r="CD93" i="112" s="1"/>
  <c r="BW93" i="112"/>
  <c r="CE93" i="112" s="1"/>
  <c r="BY93" i="112"/>
  <c r="CG93" i="112" s="1"/>
  <c r="BY88" i="112"/>
  <c r="CG88" i="112" s="1"/>
  <c r="BZ88" i="112"/>
  <c r="CH88" i="112" s="1"/>
  <c r="BW88" i="112"/>
  <c r="CE88" i="112" s="1"/>
  <c r="BV92" i="112"/>
  <c r="BZ91" i="112"/>
  <c r="CH91" i="112" s="1"/>
  <c r="BZ92" i="112"/>
  <c r="CH92" i="112" s="1"/>
  <c r="BY91" i="112"/>
  <c r="CG91" i="112" s="1"/>
  <c r="BY92" i="112"/>
  <c r="CG92" i="112" s="1"/>
  <c r="BX91" i="112"/>
  <c r="O51" i="112"/>
  <c r="O52" i="112"/>
  <c r="O53" i="112"/>
  <c r="O57" i="112"/>
  <c r="O59" i="112"/>
  <c r="AS59" i="112" s="1"/>
  <c r="O60" i="112"/>
  <c r="AS60" i="112" s="1"/>
  <c r="O61" i="112"/>
  <c r="O63" i="112"/>
  <c r="AQ63" i="112" s="1"/>
  <c r="O65" i="112"/>
  <c r="O67" i="112"/>
  <c r="O69" i="112"/>
  <c r="AQ69" i="112" s="1"/>
  <c r="O74" i="112"/>
  <c r="O75" i="112"/>
  <c r="AQ75" i="112" s="1"/>
  <c r="O79" i="112"/>
  <c r="O66" i="112"/>
  <c r="AQ66" i="112" s="1"/>
  <c r="O73" i="112"/>
  <c r="O76" i="112"/>
  <c r="O77" i="112"/>
  <c r="AQ77" i="112" s="1"/>
  <c r="O47" i="112"/>
  <c r="O48" i="112"/>
  <c r="O49" i="112"/>
  <c r="O50" i="112"/>
  <c r="O58" i="112"/>
  <c r="AQ58" i="112" s="1"/>
  <c r="O62" i="112"/>
  <c r="O64" i="112"/>
  <c r="AR64" i="112" s="1"/>
  <c r="O70" i="112"/>
  <c r="AQ70" i="112" s="1"/>
  <c r="O71" i="112"/>
  <c r="O78" i="112"/>
  <c r="O45" i="112"/>
  <c r="O46" i="112"/>
  <c r="O54" i="112"/>
  <c r="O55" i="112"/>
  <c r="O72" i="112"/>
  <c r="AR72" i="112" s="1"/>
  <c r="O80" i="112"/>
  <c r="CB153" i="112"/>
  <c r="CC153" i="112" s="1"/>
  <c r="CB177" i="112"/>
  <c r="CC177" i="112" s="1"/>
  <c r="CB180" i="112"/>
  <c r="CC180" i="112" s="1"/>
  <c r="J17" i="252"/>
  <c r="J13" i="318"/>
  <c r="J13" i="320"/>
  <c r="L17" i="252"/>
  <c r="L13" i="318"/>
  <c r="L13" i="320"/>
  <c r="J14" i="253"/>
  <c r="J14" i="318"/>
  <c r="J18" i="252"/>
  <c r="J14" i="320"/>
  <c r="J18" i="316"/>
  <c r="L14" i="253"/>
  <c r="L18" i="252"/>
  <c r="L18" i="316"/>
  <c r="L14" i="320"/>
  <c r="L14" i="318"/>
  <c r="T11" i="316"/>
  <c r="D11" i="316"/>
  <c r="J12" i="318"/>
  <c r="J12" i="320"/>
  <c r="J12" i="317"/>
  <c r="J12" i="319"/>
  <c r="L12" i="319"/>
  <c r="L12" i="320"/>
  <c r="L12" i="318"/>
  <c r="L12" i="317"/>
  <c r="T12" i="316"/>
  <c r="D12" i="316"/>
  <c r="J13" i="316"/>
  <c r="J13" i="252"/>
  <c r="L13" i="316"/>
  <c r="L13" i="252"/>
  <c r="AW44" i="112"/>
  <c r="J18" i="236"/>
  <c r="D14" i="317"/>
  <c r="T14" i="317"/>
  <c r="J14" i="252"/>
  <c r="J14" i="316"/>
  <c r="L14" i="252"/>
  <c r="L14" i="316"/>
  <c r="J15" i="316"/>
  <c r="J15" i="252"/>
  <c r="L15" i="252"/>
  <c r="L15" i="316"/>
  <c r="K15" i="252"/>
  <c r="K15" i="316"/>
  <c r="J16" i="252"/>
  <c r="J16" i="316"/>
  <c r="L16" i="252"/>
  <c r="L16" i="316"/>
  <c r="J14" i="319"/>
  <c r="J13" i="317"/>
  <c r="L13" i="317"/>
  <c r="L14" i="319"/>
  <c r="J11" i="320"/>
  <c r="J11" i="318"/>
  <c r="J11" i="317"/>
  <c r="J11" i="319"/>
  <c r="L11" i="318"/>
  <c r="L11" i="320"/>
  <c r="L11" i="317"/>
  <c r="L11" i="319"/>
  <c r="J17" i="316"/>
  <c r="J19" i="252"/>
  <c r="L17" i="316"/>
  <c r="L19" i="252"/>
  <c r="AW80" i="112"/>
  <c r="J15" i="317"/>
  <c r="J15" i="318"/>
  <c r="J13" i="319"/>
  <c r="J15" i="253"/>
  <c r="J15" i="320"/>
  <c r="L13" i="319"/>
  <c r="L15" i="317"/>
  <c r="L15" i="318"/>
  <c r="L15" i="253"/>
  <c r="L15" i="320"/>
  <c r="AS81" i="112"/>
  <c r="AR81" i="112"/>
  <c r="AT83" i="112"/>
  <c r="AS83" i="112"/>
  <c r="AR83" i="112"/>
  <c r="AT84" i="112"/>
  <c r="AU84" i="112"/>
  <c r="AW85" i="112"/>
  <c r="AU85" i="112"/>
  <c r="AU86" i="112"/>
  <c r="AT86" i="112"/>
  <c r="AW87" i="112"/>
  <c r="AW88" i="112"/>
  <c r="AU88" i="112"/>
  <c r="AT88" i="112"/>
  <c r="AR89" i="112"/>
  <c r="AS89" i="112"/>
  <c r="AU90" i="112"/>
  <c r="AT90" i="112"/>
  <c r="AS91" i="112"/>
  <c r="AQ92" i="112"/>
  <c r="AR92" i="112"/>
  <c r="AT92" i="112"/>
  <c r="AU124" i="112"/>
  <c r="AV124" i="112" s="1"/>
  <c r="AS124" i="112"/>
  <c r="AU126" i="112"/>
  <c r="AV126" i="112" s="1"/>
  <c r="AS126" i="112"/>
  <c r="AU128" i="112"/>
  <c r="AV128" i="112" s="1"/>
  <c r="AS128" i="112"/>
  <c r="AU129" i="112"/>
  <c r="AV129" i="112" s="1"/>
  <c r="AS129" i="112"/>
  <c r="BD131" i="112"/>
  <c r="BE131" i="112" s="1"/>
  <c r="AS131" i="112"/>
  <c r="AQ132" i="112"/>
  <c r="AS132" i="112"/>
  <c r="BA133" i="112"/>
  <c r="BB133" i="112" s="1"/>
  <c r="AQ133" i="112"/>
  <c r="AU136" i="112"/>
  <c r="AV136" i="112" s="1"/>
  <c r="AS136" i="112"/>
  <c r="AQ138" i="112"/>
  <c r="AS138" i="112"/>
  <c r="AT142" i="112"/>
  <c r="AR142" i="112"/>
  <c r="AS142" i="112"/>
  <c r="BA145" i="112"/>
  <c r="BB145" i="112" s="1"/>
  <c r="AQ145" i="112"/>
  <c r="AT145" i="112"/>
  <c r="AS146" i="112"/>
  <c r="AR146" i="112"/>
  <c r="AT146" i="112"/>
  <c r="AU146" i="112"/>
  <c r="AV146" i="112" s="1"/>
  <c r="AT147" i="112"/>
  <c r="AR147" i="112"/>
  <c r="AR148" i="112"/>
  <c r="AS148" i="112"/>
  <c r="AU148" i="112"/>
  <c r="AV148" i="112" s="1"/>
  <c r="AT148" i="112"/>
  <c r="AT149" i="112"/>
  <c r="AR149" i="112"/>
  <c r="AS150" i="112"/>
  <c r="AT150" i="112"/>
  <c r="AR151" i="112"/>
  <c r="AT151" i="112"/>
  <c r="AS151" i="112"/>
  <c r="AU151" i="112"/>
  <c r="AV151" i="112" s="1"/>
  <c r="AS152" i="112"/>
  <c r="AT152" i="112"/>
  <c r="AR152" i="112"/>
  <c r="U40" i="249"/>
  <c r="V40" i="249" s="1"/>
  <c r="C40" i="249"/>
  <c r="R40" i="249"/>
  <c r="U40" i="247"/>
  <c r="V40" i="247" s="1"/>
  <c r="R40" i="247"/>
  <c r="C40" i="247"/>
  <c r="U40" i="246"/>
  <c r="V40" i="246" s="1"/>
  <c r="C40" i="246"/>
  <c r="R40" i="246"/>
  <c r="U40" i="239"/>
  <c r="V40" i="239" s="1"/>
  <c r="C40" i="239"/>
  <c r="R40" i="239"/>
  <c r="BC167" i="112"/>
  <c r="BC130" i="112"/>
  <c r="BC134" i="112"/>
  <c r="BC137" i="112"/>
  <c r="BC139" i="112"/>
  <c r="BC143" i="112"/>
  <c r="BC144" i="112"/>
  <c r="BC146" i="112"/>
  <c r="BC148" i="112"/>
  <c r="BC149" i="112"/>
  <c r="BC150" i="112"/>
  <c r="BC151" i="112"/>
  <c r="BC152" i="112"/>
  <c r="BC153" i="112"/>
  <c r="BC154" i="112"/>
  <c r="BC156" i="112"/>
  <c r="BC157" i="112"/>
  <c r="BC158" i="112"/>
  <c r="BC160" i="112"/>
  <c r="BC161" i="112"/>
  <c r="BC162" i="112"/>
  <c r="BC163" i="112"/>
  <c r="BC164" i="112"/>
  <c r="BC165" i="112"/>
  <c r="BC166" i="112"/>
  <c r="U40" i="253"/>
  <c r="V40" i="253" s="1"/>
  <c r="C40" i="253"/>
  <c r="AT80" i="112"/>
  <c r="AU80" i="112"/>
  <c r="BX80" i="112"/>
  <c r="CF80" i="112" s="1"/>
  <c r="BW80" i="112"/>
  <c r="CE80" i="112" s="1"/>
  <c r="BV80" i="112"/>
  <c r="R40" i="252"/>
  <c r="U40" i="252"/>
  <c r="V40" i="252" s="1"/>
  <c r="C40" i="252"/>
  <c r="AT68" i="112"/>
  <c r="CA68" i="112"/>
  <c r="CI68" i="112" s="1"/>
  <c r="BZ68" i="112"/>
  <c r="CH68" i="112" s="1"/>
  <c r="BY68" i="112"/>
  <c r="CG68" i="112" s="1"/>
  <c r="BX68" i="112"/>
  <c r="CF68" i="112" s="1"/>
  <c r="BW68" i="112"/>
  <c r="CE68" i="112" s="1"/>
  <c r="BV68" i="112"/>
  <c r="AT69" i="112"/>
  <c r="AS69" i="112"/>
  <c r="CA69" i="112"/>
  <c r="CI69" i="112" s="1"/>
  <c r="BZ69" i="112"/>
  <c r="CH69" i="112" s="1"/>
  <c r="BY69" i="112"/>
  <c r="CG69" i="112" s="1"/>
  <c r="BX69" i="112"/>
  <c r="CF69" i="112" s="1"/>
  <c r="BW69" i="112"/>
  <c r="CE69" i="112" s="1"/>
  <c r="BV69" i="112"/>
  <c r="AU73" i="112"/>
  <c r="AT73" i="112"/>
  <c r="AS73" i="112"/>
  <c r="CA73" i="112"/>
  <c r="CI73" i="112" s="1"/>
  <c r="BZ73" i="112"/>
  <c r="CH73" i="112" s="1"/>
  <c r="BY73" i="112"/>
  <c r="CG73" i="112" s="1"/>
  <c r="BX73" i="112"/>
  <c r="CF73" i="112" s="1"/>
  <c r="BW73" i="112"/>
  <c r="CE73" i="112" s="1"/>
  <c r="BV73" i="112"/>
  <c r="CA74" i="112"/>
  <c r="CI74" i="112" s="1"/>
  <c r="BZ74" i="112"/>
  <c r="CH74" i="112" s="1"/>
  <c r="BY74" i="112"/>
  <c r="CG74" i="112" s="1"/>
  <c r="BX74" i="112"/>
  <c r="CF74" i="112" s="1"/>
  <c r="BW74" i="112"/>
  <c r="CE74" i="112" s="1"/>
  <c r="BV74" i="112"/>
  <c r="AU75" i="112"/>
  <c r="AT75" i="112"/>
  <c r="AS75" i="112"/>
  <c r="AR75" i="112"/>
  <c r="CA75" i="112"/>
  <c r="CI75" i="112" s="1"/>
  <c r="BZ75" i="112"/>
  <c r="CH75" i="112" s="1"/>
  <c r="BY75" i="112"/>
  <c r="CG75" i="112" s="1"/>
  <c r="BX75" i="112"/>
  <c r="CF75" i="112" s="1"/>
  <c r="BW75" i="112"/>
  <c r="CE75" i="112" s="1"/>
  <c r="BV75" i="112"/>
  <c r="CA76" i="112"/>
  <c r="CI76" i="112" s="1"/>
  <c r="BZ76" i="112"/>
  <c r="CH76" i="112" s="1"/>
  <c r="BY76" i="112"/>
  <c r="CG76" i="112" s="1"/>
  <c r="BX76" i="112"/>
  <c r="CF76" i="112" s="1"/>
  <c r="BW76" i="112"/>
  <c r="CE76" i="112" s="1"/>
  <c r="BV76" i="112"/>
  <c r="AT76" i="112"/>
  <c r="AU77" i="112"/>
  <c r="AT77" i="112"/>
  <c r="AS77" i="112"/>
  <c r="AR77" i="112"/>
  <c r="CA77" i="112"/>
  <c r="CI77" i="112" s="1"/>
  <c r="BZ77" i="112"/>
  <c r="CH77" i="112" s="1"/>
  <c r="BY77" i="112"/>
  <c r="CG77" i="112" s="1"/>
  <c r="BX77" i="112"/>
  <c r="CF77" i="112" s="1"/>
  <c r="BW77" i="112"/>
  <c r="CE77" i="112" s="1"/>
  <c r="BV77" i="112"/>
  <c r="CA78" i="112"/>
  <c r="CI78" i="112" s="1"/>
  <c r="BZ78" i="112"/>
  <c r="CH78" i="112" s="1"/>
  <c r="BY78" i="112"/>
  <c r="CG78" i="112" s="1"/>
  <c r="BX78" i="112"/>
  <c r="CF78" i="112" s="1"/>
  <c r="BW78" i="112"/>
  <c r="CE78" i="112" s="1"/>
  <c r="BV78" i="112"/>
  <c r="AU78" i="112"/>
  <c r="AU79" i="112"/>
  <c r="AT79" i="112"/>
  <c r="AS79" i="112"/>
  <c r="AR79" i="112"/>
  <c r="CA79" i="112"/>
  <c r="CI79" i="112" s="1"/>
  <c r="BZ79" i="112"/>
  <c r="CH79" i="112" s="1"/>
  <c r="BY79" i="112"/>
  <c r="CG79" i="112" s="1"/>
  <c r="BX79" i="112"/>
  <c r="CF79" i="112" s="1"/>
  <c r="BW79" i="112"/>
  <c r="CE79" i="112" s="1"/>
  <c r="BV79" i="112"/>
  <c r="AQ79" i="112"/>
  <c r="CA45" i="112"/>
  <c r="CI45" i="112" s="1"/>
  <c r="BZ45" i="112"/>
  <c r="CH45" i="112" s="1"/>
  <c r="BY45" i="112"/>
  <c r="CG45" i="112" s="1"/>
  <c r="BX45" i="112"/>
  <c r="CF45" i="112" s="1"/>
  <c r="BW45" i="112"/>
  <c r="CE45" i="112" s="1"/>
  <c r="BV45" i="112"/>
  <c r="AU45" i="112"/>
  <c r="CA46" i="112"/>
  <c r="CI46" i="112" s="1"/>
  <c r="BZ46" i="112"/>
  <c r="CH46" i="112" s="1"/>
  <c r="BY46" i="112"/>
  <c r="CG46" i="112" s="1"/>
  <c r="BX46" i="112"/>
  <c r="CF46" i="112" s="1"/>
  <c r="BW46" i="112"/>
  <c r="CE46" i="112" s="1"/>
  <c r="BV46" i="112"/>
  <c r="AR56" i="112"/>
  <c r="AT56" i="112"/>
  <c r="CA56" i="112"/>
  <c r="CI56" i="112" s="1"/>
  <c r="BZ56" i="112"/>
  <c r="CH56" i="112" s="1"/>
  <c r="BY56" i="112"/>
  <c r="CG56" i="112" s="1"/>
  <c r="BX56" i="112"/>
  <c r="CF56" i="112" s="1"/>
  <c r="BW56" i="112"/>
  <c r="CE56" i="112" s="1"/>
  <c r="BV56" i="112"/>
  <c r="AQ56" i="112"/>
  <c r="AS56" i="112"/>
  <c r="O26" i="112"/>
  <c r="O27" i="112"/>
  <c r="O28" i="112"/>
  <c r="O29" i="112"/>
  <c r="O30" i="112"/>
  <c r="AR30" i="112" s="1"/>
  <c r="O31" i="112"/>
  <c r="O32" i="112"/>
  <c r="O33" i="112"/>
  <c r="O34" i="112"/>
  <c r="O35" i="112"/>
  <c r="O36" i="112"/>
  <c r="O37" i="112"/>
  <c r="O38" i="112"/>
  <c r="O39" i="112"/>
  <c r="O40" i="112"/>
  <c r="O41" i="112"/>
  <c r="O42" i="112"/>
  <c r="O43" i="112"/>
  <c r="O44" i="112"/>
  <c r="CA26" i="112"/>
  <c r="CI26" i="112" s="1"/>
  <c r="BZ26" i="112"/>
  <c r="CH26" i="112" s="1"/>
  <c r="BY26" i="112"/>
  <c r="CG26" i="112" s="1"/>
  <c r="BX26" i="112"/>
  <c r="CF26" i="112" s="1"/>
  <c r="BW26" i="112"/>
  <c r="CE26" i="112" s="1"/>
  <c r="BV26" i="112"/>
  <c r="CA27" i="112"/>
  <c r="CI27" i="112" s="1"/>
  <c r="BZ27" i="112"/>
  <c r="CH27" i="112" s="1"/>
  <c r="BY27" i="112"/>
  <c r="CG27" i="112" s="1"/>
  <c r="BX27" i="112"/>
  <c r="CF27" i="112" s="1"/>
  <c r="BW27" i="112"/>
  <c r="CE27" i="112" s="1"/>
  <c r="BV27" i="112"/>
  <c r="AT27" i="112"/>
  <c r="CA28" i="112"/>
  <c r="CI28" i="112" s="1"/>
  <c r="BZ28" i="112"/>
  <c r="CH28" i="112" s="1"/>
  <c r="BY28" i="112"/>
  <c r="CG28" i="112" s="1"/>
  <c r="BX28" i="112"/>
  <c r="CF28" i="112" s="1"/>
  <c r="BW28" i="112"/>
  <c r="CE28" i="112" s="1"/>
  <c r="BV28" i="112"/>
  <c r="CA29" i="112"/>
  <c r="CI29" i="112" s="1"/>
  <c r="BZ29" i="112"/>
  <c r="CH29" i="112" s="1"/>
  <c r="BY29" i="112"/>
  <c r="CG29" i="112" s="1"/>
  <c r="BX29" i="112"/>
  <c r="CF29" i="112" s="1"/>
  <c r="BW29" i="112"/>
  <c r="CE29" i="112" s="1"/>
  <c r="BV29" i="112"/>
  <c r="CA30" i="112"/>
  <c r="CI30" i="112" s="1"/>
  <c r="BZ30" i="112"/>
  <c r="CH30" i="112" s="1"/>
  <c r="BY30" i="112"/>
  <c r="CG30" i="112" s="1"/>
  <c r="BX30" i="112"/>
  <c r="CF30" i="112" s="1"/>
  <c r="BW30" i="112"/>
  <c r="CE30" i="112" s="1"/>
  <c r="BV30" i="112"/>
  <c r="CA31" i="112"/>
  <c r="CI31" i="112" s="1"/>
  <c r="BZ31" i="112"/>
  <c r="CH31" i="112" s="1"/>
  <c r="BY31" i="112"/>
  <c r="CG31" i="112" s="1"/>
  <c r="BX31" i="112"/>
  <c r="CF31" i="112" s="1"/>
  <c r="BW31" i="112"/>
  <c r="CE31" i="112" s="1"/>
  <c r="BV31" i="112"/>
  <c r="AT31" i="112"/>
  <c r="CA32" i="112"/>
  <c r="CI32" i="112" s="1"/>
  <c r="BZ32" i="112"/>
  <c r="CH32" i="112" s="1"/>
  <c r="BY32" i="112"/>
  <c r="CG32" i="112" s="1"/>
  <c r="BX32" i="112"/>
  <c r="CF32" i="112" s="1"/>
  <c r="BW32" i="112"/>
  <c r="CE32" i="112" s="1"/>
  <c r="BV32" i="112"/>
  <c r="CA33" i="112"/>
  <c r="CI33" i="112" s="1"/>
  <c r="BZ33" i="112"/>
  <c r="CH33" i="112" s="1"/>
  <c r="BY33" i="112"/>
  <c r="CG33" i="112" s="1"/>
  <c r="BX33" i="112"/>
  <c r="CF33" i="112" s="1"/>
  <c r="BW33" i="112"/>
  <c r="CE33" i="112" s="1"/>
  <c r="BV33" i="112"/>
  <c r="AR33" i="112"/>
  <c r="CA34" i="112"/>
  <c r="CI34" i="112" s="1"/>
  <c r="BZ34" i="112"/>
  <c r="CH34" i="112" s="1"/>
  <c r="BY34" i="112"/>
  <c r="CG34" i="112" s="1"/>
  <c r="BX34" i="112"/>
  <c r="CF34" i="112" s="1"/>
  <c r="BW34" i="112"/>
  <c r="CE34" i="112" s="1"/>
  <c r="BV34" i="112"/>
  <c r="CA35" i="112"/>
  <c r="CI35" i="112" s="1"/>
  <c r="BZ35" i="112"/>
  <c r="CH35" i="112" s="1"/>
  <c r="BY35" i="112"/>
  <c r="CG35" i="112" s="1"/>
  <c r="BX35" i="112"/>
  <c r="CF35" i="112" s="1"/>
  <c r="BW35" i="112"/>
  <c r="CE35" i="112" s="1"/>
  <c r="BV35" i="112"/>
  <c r="CA36" i="112"/>
  <c r="CI36" i="112" s="1"/>
  <c r="BZ36" i="112"/>
  <c r="CH36" i="112" s="1"/>
  <c r="BY36" i="112"/>
  <c r="CG36" i="112" s="1"/>
  <c r="BX36" i="112"/>
  <c r="CF36" i="112" s="1"/>
  <c r="BW36" i="112"/>
  <c r="CE36" i="112" s="1"/>
  <c r="BV36" i="112"/>
  <c r="AT36" i="112"/>
  <c r="CA37" i="112"/>
  <c r="CI37" i="112" s="1"/>
  <c r="BZ37" i="112"/>
  <c r="CH37" i="112" s="1"/>
  <c r="BY37" i="112"/>
  <c r="CG37" i="112" s="1"/>
  <c r="BX37" i="112"/>
  <c r="CF37" i="112" s="1"/>
  <c r="BW37" i="112"/>
  <c r="CE37" i="112" s="1"/>
  <c r="BV37" i="112"/>
  <c r="CA38" i="112"/>
  <c r="CI38" i="112" s="1"/>
  <c r="BZ38" i="112"/>
  <c r="CH38" i="112" s="1"/>
  <c r="BY38" i="112"/>
  <c r="CG38" i="112" s="1"/>
  <c r="BX38" i="112"/>
  <c r="CF38" i="112" s="1"/>
  <c r="BW38" i="112"/>
  <c r="CE38" i="112" s="1"/>
  <c r="BV38" i="112"/>
  <c r="AU38" i="112"/>
  <c r="CA39" i="112"/>
  <c r="CI39" i="112" s="1"/>
  <c r="BZ39" i="112"/>
  <c r="CH39" i="112" s="1"/>
  <c r="BY39" i="112"/>
  <c r="CG39" i="112" s="1"/>
  <c r="BX39" i="112"/>
  <c r="CF39" i="112" s="1"/>
  <c r="BW39" i="112"/>
  <c r="CE39" i="112" s="1"/>
  <c r="BV39" i="112"/>
  <c r="CA40" i="112"/>
  <c r="CI40" i="112" s="1"/>
  <c r="BZ40" i="112"/>
  <c r="CH40" i="112" s="1"/>
  <c r="BY40" i="112"/>
  <c r="CG40" i="112" s="1"/>
  <c r="BX40" i="112"/>
  <c r="CF40" i="112" s="1"/>
  <c r="BW40" i="112"/>
  <c r="CE40" i="112" s="1"/>
  <c r="BV40" i="112"/>
  <c r="CA41" i="112"/>
  <c r="CI41" i="112" s="1"/>
  <c r="BZ41" i="112"/>
  <c r="CH41" i="112" s="1"/>
  <c r="BY41" i="112"/>
  <c r="CG41" i="112" s="1"/>
  <c r="BX41" i="112"/>
  <c r="CF41" i="112" s="1"/>
  <c r="BW41" i="112"/>
  <c r="CE41" i="112" s="1"/>
  <c r="BV41" i="112"/>
  <c r="AU41" i="112"/>
  <c r="CA42" i="112"/>
  <c r="CI42" i="112" s="1"/>
  <c r="BZ42" i="112"/>
  <c r="CH42" i="112" s="1"/>
  <c r="BY42" i="112"/>
  <c r="CG42" i="112" s="1"/>
  <c r="BX42" i="112"/>
  <c r="CF42" i="112" s="1"/>
  <c r="BW42" i="112"/>
  <c r="CE42" i="112" s="1"/>
  <c r="BV42" i="112"/>
  <c r="CA43" i="112"/>
  <c r="CI43" i="112" s="1"/>
  <c r="BZ43" i="112"/>
  <c r="CH43" i="112" s="1"/>
  <c r="BY43" i="112"/>
  <c r="CG43" i="112" s="1"/>
  <c r="BX43" i="112"/>
  <c r="CF43" i="112" s="1"/>
  <c r="BW43" i="112"/>
  <c r="CE43" i="112" s="1"/>
  <c r="BV43" i="112"/>
  <c r="AU43" i="112"/>
  <c r="CA44" i="112"/>
  <c r="CI44" i="112" s="1"/>
  <c r="BZ44" i="112"/>
  <c r="CH44" i="112" s="1"/>
  <c r="BY44" i="112"/>
  <c r="CG44" i="112" s="1"/>
  <c r="BX44" i="112"/>
  <c r="CF44" i="112" s="1"/>
  <c r="BW44" i="112"/>
  <c r="CE44" i="112" s="1"/>
  <c r="BV44" i="112"/>
  <c r="O6" i="112"/>
  <c r="O7" i="112"/>
  <c r="O8" i="112"/>
  <c r="O9" i="112"/>
  <c r="O10" i="112"/>
  <c r="O11" i="112"/>
  <c r="O12" i="112"/>
  <c r="O13" i="112"/>
  <c r="O14" i="112"/>
  <c r="O15" i="112"/>
  <c r="O16" i="112"/>
  <c r="O17" i="112"/>
  <c r="O18" i="112"/>
  <c r="O19" i="112"/>
  <c r="O20" i="112"/>
  <c r="O21" i="112"/>
  <c r="O22" i="112"/>
  <c r="O23" i="112"/>
  <c r="O24" i="112"/>
  <c r="O25" i="112"/>
  <c r="AG26" i="251"/>
  <c r="AH26" i="251"/>
  <c r="BZ6" i="112"/>
  <c r="CH6" i="112" s="1"/>
  <c r="BY6" i="112"/>
  <c r="CG6" i="112" s="1"/>
  <c r="BX6" i="112"/>
  <c r="CF6" i="112" s="1"/>
  <c r="BW6" i="112"/>
  <c r="CE6" i="112" s="1"/>
  <c r="BV6" i="112"/>
  <c r="BZ7" i="112"/>
  <c r="CH7" i="112" s="1"/>
  <c r="BY7" i="112"/>
  <c r="CG7" i="112" s="1"/>
  <c r="BX7" i="112"/>
  <c r="CF7" i="112" s="1"/>
  <c r="BW7" i="112"/>
  <c r="CE7" i="112" s="1"/>
  <c r="BV7" i="112"/>
  <c r="AS7" i="112"/>
  <c r="BZ8" i="112"/>
  <c r="CH8" i="112" s="1"/>
  <c r="BY8" i="112"/>
  <c r="CG8" i="112" s="1"/>
  <c r="BX8" i="112"/>
  <c r="CF8" i="112" s="1"/>
  <c r="BW8" i="112"/>
  <c r="CE8" i="112" s="1"/>
  <c r="BV8" i="112"/>
  <c r="BZ9" i="112"/>
  <c r="CH9" i="112" s="1"/>
  <c r="BY9" i="112"/>
  <c r="CG9" i="112" s="1"/>
  <c r="BX9" i="112"/>
  <c r="CF9" i="112" s="1"/>
  <c r="BW9" i="112"/>
  <c r="CE9" i="112" s="1"/>
  <c r="BV9" i="112"/>
  <c r="BZ10" i="112"/>
  <c r="CH10" i="112" s="1"/>
  <c r="BY10" i="112"/>
  <c r="CG10" i="112" s="1"/>
  <c r="BX10" i="112"/>
  <c r="CF10" i="112" s="1"/>
  <c r="BW10" i="112"/>
  <c r="CE10" i="112" s="1"/>
  <c r="BV10" i="112"/>
  <c r="BZ11" i="112"/>
  <c r="CH11" i="112" s="1"/>
  <c r="BY11" i="112"/>
  <c r="CG11" i="112" s="1"/>
  <c r="BX11" i="112"/>
  <c r="CF11" i="112" s="1"/>
  <c r="BW11" i="112"/>
  <c r="CE11" i="112" s="1"/>
  <c r="BV11" i="112"/>
  <c r="BZ12" i="112"/>
  <c r="CH12" i="112" s="1"/>
  <c r="BY12" i="112"/>
  <c r="CG12" i="112" s="1"/>
  <c r="BX12" i="112"/>
  <c r="CF12" i="112" s="1"/>
  <c r="BW12" i="112"/>
  <c r="CE12" i="112" s="1"/>
  <c r="BV12" i="112"/>
  <c r="BZ13" i="112"/>
  <c r="CH13" i="112" s="1"/>
  <c r="BY13" i="112"/>
  <c r="CG13" i="112" s="1"/>
  <c r="BX13" i="112"/>
  <c r="CF13" i="112" s="1"/>
  <c r="BW13" i="112"/>
  <c r="CE13" i="112" s="1"/>
  <c r="BV13" i="112"/>
  <c r="AR13" i="112"/>
  <c r="BZ14" i="112"/>
  <c r="CH14" i="112" s="1"/>
  <c r="BY14" i="112"/>
  <c r="CG14" i="112" s="1"/>
  <c r="BX14" i="112"/>
  <c r="CF14" i="112" s="1"/>
  <c r="BW14" i="112"/>
  <c r="CE14" i="112" s="1"/>
  <c r="BV14" i="112"/>
  <c r="BZ15" i="112"/>
  <c r="CH15" i="112" s="1"/>
  <c r="BY15" i="112"/>
  <c r="CG15" i="112" s="1"/>
  <c r="BX15" i="112"/>
  <c r="CF15" i="112" s="1"/>
  <c r="BW15" i="112"/>
  <c r="CE15" i="112" s="1"/>
  <c r="BV15" i="112"/>
  <c r="AU15" i="112"/>
  <c r="BZ16" i="112"/>
  <c r="CH16" i="112" s="1"/>
  <c r="BY16" i="112"/>
  <c r="CG16" i="112" s="1"/>
  <c r="BX16" i="112"/>
  <c r="CF16" i="112" s="1"/>
  <c r="BW16" i="112"/>
  <c r="CE16" i="112" s="1"/>
  <c r="BV16" i="112"/>
  <c r="BZ17" i="112"/>
  <c r="CH17" i="112" s="1"/>
  <c r="BY17" i="112"/>
  <c r="CG17" i="112" s="1"/>
  <c r="BX17" i="112"/>
  <c r="CF17" i="112" s="1"/>
  <c r="BW17" i="112"/>
  <c r="CE17" i="112" s="1"/>
  <c r="BV17" i="112"/>
  <c r="BZ18" i="112"/>
  <c r="CH18" i="112" s="1"/>
  <c r="BY18" i="112"/>
  <c r="CG18" i="112" s="1"/>
  <c r="BX18" i="112"/>
  <c r="CF18" i="112" s="1"/>
  <c r="BW18" i="112"/>
  <c r="CE18" i="112" s="1"/>
  <c r="BV18" i="112"/>
  <c r="BZ20" i="112"/>
  <c r="CH20" i="112" s="1"/>
  <c r="BY20" i="112"/>
  <c r="CG20" i="112" s="1"/>
  <c r="BX20" i="112"/>
  <c r="CF20" i="112" s="1"/>
  <c r="BW20" i="112"/>
  <c r="CE20" i="112" s="1"/>
  <c r="BV20" i="112"/>
  <c r="BZ21" i="112"/>
  <c r="CH21" i="112" s="1"/>
  <c r="BY21" i="112"/>
  <c r="CG21" i="112" s="1"/>
  <c r="BX21" i="112"/>
  <c r="CF21" i="112" s="1"/>
  <c r="BW21" i="112"/>
  <c r="CE21" i="112" s="1"/>
  <c r="BV21" i="112"/>
  <c r="BZ22" i="112"/>
  <c r="CH22" i="112" s="1"/>
  <c r="BY22" i="112"/>
  <c r="CG22" i="112" s="1"/>
  <c r="BX22" i="112"/>
  <c r="CF22" i="112" s="1"/>
  <c r="BW22" i="112"/>
  <c r="CE22" i="112" s="1"/>
  <c r="BV22" i="112"/>
  <c r="BZ23" i="112"/>
  <c r="CH23" i="112" s="1"/>
  <c r="BY23" i="112"/>
  <c r="CG23" i="112" s="1"/>
  <c r="BX23" i="112"/>
  <c r="CF23" i="112" s="1"/>
  <c r="BW23" i="112"/>
  <c r="CE23" i="112" s="1"/>
  <c r="BV23" i="112"/>
  <c r="AT23" i="112"/>
  <c r="BZ24" i="112"/>
  <c r="CH24" i="112" s="1"/>
  <c r="BY24" i="112"/>
  <c r="CG24" i="112" s="1"/>
  <c r="BX24" i="112"/>
  <c r="CF24" i="112" s="1"/>
  <c r="BW24" i="112"/>
  <c r="CE24" i="112" s="1"/>
  <c r="BV24" i="112"/>
  <c r="BZ25" i="112"/>
  <c r="CH25" i="112" s="1"/>
  <c r="BY25" i="112"/>
  <c r="CG25" i="112" s="1"/>
  <c r="BX25" i="112"/>
  <c r="CF25" i="112" s="1"/>
  <c r="BW25" i="112"/>
  <c r="CE25" i="112" s="1"/>
  <c r="BV25" i="112"/>
  <c r="AX98" i="112"/>
  <c r="AY98" i="112" s="1"/>
  <c r="AX99" i="112"/>
  <c r="AY99" i="112" s="1"/>
  <c r="AX100" i="112"/>
  <c r="AY100" i="112" s="1"/>
  <c r="AX101" i="112"/>
  <c r="AY101" i="112" s="1"/>
  <c r="AX102" i="112"/>
  <c r="AY102" i="112" s="1"/>
  <c r="AX103" i="112"/>
  <c r="AY103" i="112" s="1"/>
  <c r="AX104" i="112"/>
  <c r="AY104" i="112" s="1"/>
  <c r="AX105" i="112"/>
  <c r="AY105" i="112" s="1"/>
  <c r="AX106" i="112"/>
  <c r="AY106" i="112" s="1"/>
  <c r="AX107" i="112"/>
  <c r="AY107" i="112" s="1"/>
  <c r="AX108" i="112"/>
  <c r="AY108" i="112" s="1"/>
  <c r="AX109" i="112"/>
  <c r="AY109" i="112" s="1"/>
  <c r="AX110" i="112"/>
  <c r="AY110" i="112" s="1"/>
  <c r="AX111" i="112"/>
  <c r="AY111" i="112" s="1"/>
  <c r="AX112" i="112"/>
  <c r="AY112" i="112" s="1"/>
  <c r="AX113" i="112"/>
  <c r="AY113" i="112" s="1"/>
  <c r="AX114" i="112"/>
  <c r="AY114" i="112" s="1"/>
  <c r="AX115" i="112"/>
  <c r="AY115" i="112" s="1"/>
  <c r="AX116" i="112"/>
  <c r="AY116" i="112" s="1"/>
  <c r="AX117" i="112"/>
  <c r="AY117" i="112" s="1"/>
  <c r="AX118" i="112"/>
  <c r="AY118" i="112" s="1"/>
  <c r="AX119" i="112"/>
  <c r="AY119" i="112" s="1"/>
  <c r="AX120" i="112"/>
  <c r="AY120" i="112" s="1"/>
  <c r="AX121" i="112"/>
  <c r="AY121" i="112" s="1"/>
  <c r="AX122" i="112"/>
  <c r="AY122" i="112" s="1"/>
  <c r="AX123" i="112"/>
  <c r="AY123" i="112" s="1"/>
  <c r="AX124" i="112"/>
  <c r="AY124" i="112" s="1"/>
  <c r="AX125" i="112"/>
  <c r="AY125" i="112" s="1"/>
  <c r="AX126" i="112"/>
  <c r="AY126" i="112" s="1"/>
  <c r="AX127" i="112"/>
  <c r="AY127" i="112" s="1"/>
  <c r="AX128" i="112"/>
  <c r="AY128" i="112" s="1"/>
  <c r="AX129" i="112"/>
  <c r="AY129" i="112" s="1"/>
  <c r="AX130" i="112"/>
  <c r="AY130" i="112" s="1"/>
  <c r="AX131" i="112"/>
  <c r="AY131" i="112" s="1"/>
  <c r="AX132" i="112"/>
  <c r="AY132" i="112" s="1"/>
  <c r="AX133" i="112"/>
  <c r="AY133" i="112" s="1"/>
  <c r="AX134" i="112"/>
  <c r="AY134" i="112" s="1"/>
  <c r="AX135" i="112"/>
  <c r="AY135" i="112" s="1"/>
  <c r="AX136" i="112"/>
  <c r="AY136" i="112" s="1"/>
  <c r="AX137" i="112"/>
  <c r="AY137" i="112" s="1"/>
  <c r="AX138" i="112"/>
  <c r="AY138" i="112" s="1"/>
  <c r="AX139" i="112"/>
  <c r="AY139" i="112" s="1"/>
  <c r="AX140" i="112"/>
  <c r="AY140" i="112" s="1"/>
  <c r="AX141" i="112"/>
  <c r="AY141" i="112" s="1"/>
  <c r="AX142" i="112"/>
  <c r="AY142" i="112" s="1"/>
  <c r="AX143" i="112"/>
  <c r="AY143" i="112" s="1"/>
  <c r="AX144" i="112"/>
  <c r="AY144" i="112" s="1"/>
  <c r="AX145" i="112"/>
  <c r="AY145" i="112" s="1"/>
  <c r="AX146" i="112"/>
  <c r="AY146" i="112" s="1"/>
  <c r="AX147" i="112"/>
  <c r="AY147" i="112" s="1"/>
  <c r="AX148" i="112"/>
  <c r="AY148" i="112" s="1"/>
  <c r="AX149" i="112"/>
  <c r="AY149" i="112" s="1"/>
  <c r="AX150" i="112"/>
  <c r="AY150" i="112" s="1"/>
  <c r="AX151" i="112"/>
  <c r="AY151" i="112" s="1"/>
  <c r="AX152" i="112"/>
  <c r="AY152" i="112" s="1"/>
  <c r="AX153" i="112"/>
  <c r="AY153" i="112" s="1"/>
  <c r="AX154" i="112"/>
  <c r="AY154" i="112" s="1"/>
  <c r="AX155" i="112"/>
  <c r="AY155" i="112" s="1"/>
  <c r="AX156" i="112"/>
  <c r="AY156" i="112" s="1"/>
  <c r="AX157" i="112"/>
  <c r="AY157" i="112" s="1"/>
  <c r="AX158" i="112"/>
  <c r="AY158" i="112" s="1"/>
  <c r="AX159" i="112"/>
  <c r="AY159" i="112" s="1"/>
  <c r="AX160" i="112"/>
  <c r="AY160" i="112" s="1"/>
  <c r="AX161" i="112"/>
  <c r="AY161" i="112" s="1"/>
  <c r="AX162" i="112"/>
  <c r="AY162" i="112" s="1"/>
  <c r="AX163" i="112"/>
  <c r="AY163" i="112" s="1"/>
  <c r="AX164" i="112"/>
  <c r="AY164" i="112" s="1"/>
  <c r="AX165" i="112"/>
  <c r="AY165" i="112" s="1"/>
  <c r="AX166" i="112"/>
  <c r="AY166" i="112" s="1"/>
  <c r="AX167" i="112"/>
  <c r="AY167" i="112" s="1"/>
  <c r="AX168" i="112"/>
  <c r="AY168" i="112" s="1"/>
  <c r="AX169" i="112"/>
  <c r="AY169" i="112" s="1"/>
  <c r="AX170" i="112"/>
  <c r="AY170" i="112" s="1"/>
  <c r="AX171" i="112"/>
  <c r="AY171" i="112" s="1"/>
  <c r="AX172" i="112"/>
  <c r="AY172" i="112" s="1"/>
  <c r="AX173" i="112"/>
  <c r="AY173" i="112" s="1"/>
  <c r="AX174" i="112"/>
  <c r="AY174" i="112" s="1"/>
  <c r="AX175" i="112"/>
  <c r="AY175" i="112" s="1"/>
  <c r="AX176" i="112"/>
  <c r="AY176" i="112" s="1"/>
  <c r="AX177" i="112"/>
  <c r="AY177" i="112" s="1"/>
  <c r="AX178" i="112"/>
  <c r="AY178" i="112" s="1"/>
  <c r="AX179" i="112"/>
  <c r="AY179" i="112" s="1"/>
  <c r="AX180" i="112"/>
  <c r="AY180" i="112" s="1"/>
  <c r="AX181" i="112"/>
  <c r="AY181" i="112" s="1"/>
  <c r="AX182" i="112"/>
  <c r="AY182" i="112" s="1"/>
  <c r="AX183" i="112"/>
  <c r="AY183" i="112" s="1"/>
  <c r="AX184" i="112"/>
  <c r="AY184" i="112" s="1"/>
  <c r="CB138" i="112"/>
  <c r="CC138" i="112" s="1"/>
  <c r="AQ151" i="112"/>
  <c r="CB173" i="112"/>
  <c r="CC173" i="112" s="1"/>
  <c r="CB178" i="112"/>
  <c r="CC178" i="112" s="1"/>
  <c r="AQ81" i="112"/>
  <c r="AQ96" i="112"/>
  <c r="CB100" i="112"/>
  <c r="CC100" i="112" s="1"/>
  <c r="CB102" i="112"/>
  <c r="CC102" i="112" s="1"/>
  <c r="CB108" i="112"/>
  <c r="CC108" i="112" s="1"/>
  <c r="CB110" i="112"/>
  <c r="CC110" i="112" s="1"/>
  <c r="CB140" i="112"/>
  <c r="CC140" i="112" s="1"/>
  <c r="AQ148" i="112"/>
  <c r="CB149" i="112"/>
  <c r="CC149" i="112" s="1"/>
  <c r="CB151" i="112"/>
  <c r="CC151" i="112" s="1"/>
  <c r="CB154" i="112"/>
  <c r="CC154" i="112" s="1"/>
  <c r="CB112" i="112"/>
  <c r="CC112" i="112" s="1"/>
  <c r="CB113" i="112"/>
  <c r="CC113" i="112" s="1"/>
  <c r="CB115" i="112"/>
  <c r="CC115" i="112" s="1"/>
  <c r="CB117" i="112"/>
  <c r="CC117" i="112" s="1"/>
  <c r="CB118" i="112"/>
  <c r="CC118" i="112" s="1"/>
  <c r="CB119" i="112"/>
  <c r="CC119" i="112" s="1"/>
  <c r="CB121" i="112"/>
  <c r="CC121" i="112" s="1"/>
  <c r="AQ127" i="112"/>
  <c r="CB127" i="112"/>
  <c r="CC127" i="112" s="1"/>
  <c r="CB130" i="112"/>
  <c r="CC130" i="112" s="1"/>
  <c r="CB132" i="112"/>
  <c r="CC132" i="112" s="1"/>
  <c r="U40" i="251"/>
  <c r="V40" i="251" s="1"/>
  <c r="C40" i="251"/>
  <c r="R40" i="251"/>
  <c r="R40" i="245"/>
  <c r="C40" i="245"/>
  <c r="U40" i="245"/>
  <c r="V40" i="245" s="1"/>
  <c r="U40" i="244"/>
  <c r="V40" i="244" s="1"/>
  <c r="C40" i="244"/>
  <c r="R40" i="243"/>
  <c r="U40" i="243"/>
  <c r="V40" i="243" s="1"/>
  <c r="C40" i="243"/>
  <c r="AD43" i="234"/>
  <c r="CS44" i="234" s="1"/>
  <c r="CS48" i="234"/>
  <c r="D34" i="234"/>
  <c r="AL34" i="234"/>
  <c r="CT48" i="229"/>
  <c r="AG43" i="229"/>
  <c r="CT44" i="229" s="1"/>
  <c r="CS48" i="229"/>
  <c r="AD43" i="229"/>
  <c r="CS44" i="229" s="1"/>
  <c r="BC114" i="112"/>
  <c r="BC113" i="112"/>
  <c r="AW9" i="112"/>
  <c r="AW11" i="112"/>
  <c r="AW52" i="112"/>
  <c r="AW53" i="112"/>
  <c r="AU53" i="112"/>
  <c r="AW54" i="112"/>
  <c r="AW55" i="112"/>
  <c r="AW56" i="112"/>
  <c r="AU56" i="112"/>
  <c r="AW57" i="112"/>
  <c r="AU57" i="112"/>
  <c r="AW58" i="112"/>
  <c r="AS58" i="112"/>
  <c r="AU58" i="112"/>
  <c r="AW59" i="112"/>
  <c r="AU59" i="112"/>
  <c r="AW60" i="112"/>
  <c r="AU60" i="112"/>
  <c r="AW61" i="112"/>
  <c r="AU61" i="112"/>
  <c r="AW62" i="112"/>
  <c r="AU62" i="112"/>
  <c r="AW63" i="112"/>
  <c r="AW64" i="112"/>
  <c r="AU64" i="112"/>
  <c r="AW65" i="112"/>
  <c r="AU65" i="112"/>
  <c r="AW66" i="112"/>
  <c r="AU66" i="112"/>
  <c r="AW67" i="112"/>
  <c r="AR67" i="112"/>
  <c r="AU67" i="112"/>
  <c r="AW68" i="112"/>
  <c r="AR68" i="112"/>
  <c r="AU68" i="112"/>
  <c r="AW69" i="112"/>
  <c r="AR69" i="112"/>
  <c r="AU69" i="112"/>
  <c r="AW70" i="112"/>
  <c r="AU92" i="112"/>
  <c r="AW93" i="112"/>
  <c r="AW95" i="112"/>
  <c r="AU96" i="112"/>
  <c r="AW97" i="112"/>
  <c r="AU98" i="112"/>
  <c r="AV98" i="112" s="1"/>
  <c r="BA98" i="112"/>
  <c r="BB98" i="112" s="1"/>
  <c r="BD98" i="112"/>
  <c r="BE98" i="112" s="1"/>
  <c r="AW99" i="112"/>
  <c r="BC99" i="112"/>
  <c r="BD99" i="112"/>
  <c r="BE99" i="112" s="1"/>
  <c r="BA99" i="112"/>
  <c r="BB99" i="112" s="1"/>
  <c r="BA100" i="112"/>
  <c r="BB100" i="112" s="1"/>
  <c r="BD100" i="112"/>
  <c r="BE100" i="112" s="1"/>
  <c r="AW101" i="112"/>
  <c r="BC101" i="112"/>
  <c r="BA101" i="112"/>
  <c r="BB101" i="112" s="1"/>
  <c r="BD101" i="112"/>
  <c r="BE101" i="112" s="1"/>
  <c r="AS102" i="112"/>
  <c r="BA102" i="112"/>
  <c r="BB102" i="112" s="1"/>
  <c r="BD102" i="112"/>
  <c r="BE102" i="112" s="1"/>
  <c r="AW103" i="112"/>
  <c r="BC103" i="112"/>
  <c r="BA103" i="112"/>
  <c r="BB103" i="112" s="1"/>
  <c r="BD103" i="112"/>
  <c r="BE103" i="112" s="1"/>
  <c r="AU104" i="112"/>
  <c r="AV104" i="112" s="1"/>
  <c r="BA104" i="112"/>
  <c r="BB104" i="112" s="1"/>
  <c r="BD104" i="112"/>
  <c r="BE104" i="112" s="1"/>
  <c r="AW105" i="112"/>
  <c r="BC105" i="112"/>
  <c r="BA105" i="112"/>
  <c r="BB105" i="112" s="1"/>
  <c r="BD105" i="112"/>
  <c r="BE105" i="112" s="1"/>
  <c r="BA106" i="112"/>
  <c r="BB106" i="112" s="1"/>
  <c r="BD106" i="112"/>
  <c r="BE106" i="112" s="1"/>
  <c r="AW107" i="112"/>
  <c r="BC107" i="112"/>
  <c r="BA107" i="112"/>
  <c r="BB107" i="112" s="1"/>
  <c r="BD107" i="112"/>
  <c r="BE107" i="112" s="1"/>
  <c r="BA108" i="112"/>
  <c r="BB108" i="112" s="1"/>
  <c r="BD108" i="112"/>
  <c r="BE108" i="112" s="1"/>
  <c r="AW109" i="112"/>
  <c r="BC109" i="112"/>
  <c r="AS110" i="112"/>
  <c r="BA110" i="112"/>
  <c r="BB110" i="112" s="1"/>
  <c r="BD110" i="112"/>
  <c r="BE110" i="112" s="1"/>
  <c r="AW111" i="112"/>
  <c r="BC111" i="112"/>
  <c r="BA112" i="112"/>
  <c r="BB112" i="112" s="1"/>
  <c r="BD112" i="112"/>
  <c r="BE112" i="112" s="1"/>
  <c r="AU112" i="112"/>
  <c r="AV112" i="112" s="1"/>
  <c r="AU114" i="112"/>
  <c r="AV114" i="112" s="1"/>
  <c r="BA114" i="112"/>
  <c r="BB114" i="112" s="1"/>
  <c r="BD114" i="112"/>
  <c r="BE114" i="112" s="1"/>
  <c r="AW115" i="112"/>
  <c r="BC115" i="112"/>
  <c r="AU115" i="112"/>
  <c r="AV115" i="112" s="1"/>
  <c r="BA115" i="112"/>
  <c r="BB115" i="112" s="1"/>
  <c r="BD115" i="112"/>
  <c r="BE115" i="112" s="1"/>
  <c r="AW116" i="112"/>
  <c r="BC116" i="112"/>
  <c r="AU116" i="112"/>
  <c r="AV116" i="112" s="1"/>
  <c r="BA116" i="112"/>
  <c r="BB116" i="112" s="1"/>
  <c r="BD116" i="112"/>
  <c r="BE116" i="112" s="1"/>
  <c r="AW117" i="112"/>
  <c r="BC117" i="112"/>
  <c r="AU117" i="112"/>
  <c r="AV117" i="112" s="1"/>
  <c r="BA117" i="112"/>
  <c r="BB117" i="112" s="1"/>
  <c r="BD117" i="112"/>
  <c r="BE117" i="112" s="1"/>
  <c r="BA118" i="112"/>
  <c r="BB118" i="112" s="1"/>
  <c r="BD118" i="112"/>
  <c r="BE118" i="112" s="1"/>
  <c r="BD119" i="112"/>
  <c r="BE119" i="112" s="1"/>
  <c r="BA119" i="112"/>
  <c r="BB119" i="112" s="1"/>
  <c r="AW120" i="112"/>
  <c r="BC120" i="112"/>
  <c r="BA120" i="112"/>
  <c r="BB120" i="112" s="1"/>
  <c r="BD120" i="112"/>
  <c r="BE120" i="112" s="1"/>
  <c r="AW121" i="112"/>
  <c r="BC121" i="112"/>
  <c r="AU121" i="112"/>
  <c r="AV121" i="112" s="1"/>
  <c r="BA121" i="112"/>
  <c r="BB121" i="112" s="1"/>
  <c r="BD121" i="112"/>
  <c r="BE121" i="112" s="1"/>
  <c r="AW122" i="112"/>
  <c r="BC122" i="112"/>
  <c r="AU122" i="112"/>
  <c r="AV122" i="112" s="1"/>
  <c r="BD122" i="112"/>
  <c r="BE122" i="112" s="1"/>
  <c r="BA122" i="112"/>
  <c r="BB122" i="112" s="1"/>
  <c r="AU123" i="112"/>
  <c r="AV123" i="112" s="1"/>
  <c r="BA123" i="112"/>
  <c r="BB123" i="112" s="1"/>
  <c r="BD123" i="112"/>
  <c r="BE123" i="112" s="1"/>
  <c r="AW124" i="112"/>
  <c r="BC124" i="112"/>
  <c r="BA124" i="112"/>
  <c r="BB124" i="112" s="1"/>
  <c r="BD124" i="112"/>
  <c r="BE124" i="112" s="1"/>
  <c r="AW125" i="112"/>
  <c r="BC125" i="112"/>
  <c r="AU125" i="112"/>
  <c r="AV125" i="112" s="1"/>
  <c r="BD125" i="112"/>
  <c r="BE125" i="112" s="1"/>
  <c r="BA125" i="112"/>
  <c r="BB125" i="112" s="1"/>
  <c r="AW126" i="112"/>
  <c r="BC126" i="112"/>
  <c r="BA126" i="112"/>
  <c r="BB126" i="112" s="1"/>
  <c r="BD126" i="112"/>
  <c r="BE126" i="112" s="1"/>
  <c r="AU127" i="112"/>
  <c r="AV127" i="112" s="1"/>
  <c r="BA127" i="112"/>
  <c r="BB127" i="112" s="1"/>
  <c r="BD127" i="112"/>
  <c r="BE127" i="112" s="1"/>
  <c r="AW128" i="112"/>
  <c r="BC128" i="112"/>
  <c r="BA128" i="112"/>
  <c r="BB128" i="112" s="1"/>
  <c r="BD128" i="112"/>
  <c r="BE128" i="112" s="1"/>
  <c r="AW129" i="112"/>
  <c r="BC129" i="112"/>
  <c r="AQ129" i="112"/>
  <c r="BD129" i="112"/>
  <c r="BE129" i="112" s="1"/>
  <c r="BA129" i="112"/>
  <c r="BB129" i="112" s="1"/>
  <c r="BA130" i="112"/>
  <c r="BB130" i="112" s="1"/>
  <c r="BD130" i="112"/>
  <c r="BE130" i="112" s="1"/>
  <c r="AW131" i="112"/>
  <c r="BC131" i="112"/>
  <c r="AW132" i="112"/>
  <c r="BC132" i="112"/>
  <c r="AU132" i="112"/>
  <c r="AV132" i="112" s="1"/>
  <c r="BA132" i="112"/>
  <c r="BB132" i="112" s="1"/>
  <c r="BD132" i="112"/>
  <c r="BE132" i="112" s="1"/>
  <c r="AW133" i="112"/>
  <c r="BC133" i="112"/>
  <c r="AU134" i="112"/>
  <c r="AV134" i="112" s="1"/>
  <c r="BA134" i="112"/>
  <c r="BB134" i="112" s="1"/>
  <c r="BD134" i="112"/>
  <c r="BE134" i="112" s="1"/>
  <c r="AW135" i="112"/>
  <c r="BC135" i="112"/>
  <c r="AW136" i="112"/>
  <c r="BC136" i="112"/>
  <c r="BA136" i="112"/>
  <c r="BB136" i="112" s="1"/>
  <c r="BD136" i="112"/>
  <c r="BE136" i="112" s="1"/>
  <c r="AW138" i="112"/>
  <c r="BC138" i="112"/>
  <c r="AU138" i="112"/>
  <c r="AV138" i="112" s="1"/>
  <c r="BD138" i="112"/>
  <c r="BE138" i="112" s="1"/>
  <c r="BA138" i="112"/>
  <c r="BB138" i="112" s="1"/>
  <c r="AW140" i="112"/>
  <c r="BC140" i="112"/>
  <c r="BA140" i="112"/>
  <c r="BB140" i="112" s="1"/>
  <c r="BD140" i="112"/>
  <c r="BE140" i="112" s="1"/>
  <c r="AW141" i="112"/>
  <c r="BC141" i="112"/>
  <c r="AW142" i="112"/>
  <c r="BC142" i="112"/>
  <c r="AU142" i="112"/>
  <c r="AV142" i="112" s="1"/>
  <c r="BA142" i="112"/>
  <c r="BB142" i="112" s="1"/>
  <c r="BD142" i="112"/>
  <c r="BE142" i="112" s="1"/>
  <c r="BD144" i="112"/>
  <c r="BE144" i="112" s="1"/>
  <c r="BA144" i="112"/>
  <c r="BB144" i="112" s="1"/>
  <c r="AW145" i="112"/>
  <c r="BC145" i="112"/>
  <c r="BA146" i="112"/>
  <c r="BB146" i="112" s="1"/>
  <c r="BD146" i="112"/>
  <c r="BE146" i="112" s="1"/>
  <c r="AQ147" i="112"/>
  <c r="BC147" i="112"/>
  <c r="AU147" i="112"/>
  <c r="AV147" i="112" s="1"/>
  <c r="BD147" i="112"/>
  <c r="BE147" i="112" s="1"/>
  <c r="BA147" i="112"/>
  <c r="BB147" i="112" s="1"/>
  <c r="BA148" i="112"/>
  <c r="BB148" i="112" s="1"/>
  <c r="BD148" i="112"/>
  <c r="BE148" i="112" s="1"/>
  <c r="AU149" i="112"/>
  <c r="AV149" i="112" s="1"/>
  <c r="BA149" i="112"/>
  <c r="BB149" i="112" s="1"/>
  <c r="BD149" i="112"/>
  <c r="BE149" i="112" s="1"/>
  <c r="AU150" i="112"/>
  <c r="AV150" i="112" s="1"/>
  <c r="BA150" i="112"/>
  <c r="BB150" i="112" s="1"/>
  <c r="BD150" i="112"/>
  <c r="BE150" i="112" s="1"/>
  <c r="BD151" i="112"/>
  <c r="BE151" i="112" s="1"/>
  <c r="BA151" i="112"/>
  <c r="BB151" i="112" s="1"/>
  <c r="AU152" i="112"/>
  <c r="AV152" i="112" s="1"/>
  <c r="BA152" i="112"/>
  <c r="BB152" i="112" s="1"/>
  <c r="BD152" i="112"/>
  <c r="BE152" i="112" s="1"/>
  <c r="BA153" i="112"/>
  <c r="BB153" i="112" s="1"/>
  <c r="BD153" i="112"/>
  <c r="BE153" i="112" s="1"/>
  <c r="AU154" i="112"/>
  <c r="AV154" i="112" s="1"/>
  <c r="BA154" i="112"/>
  <c r="BB154" i="112" s="1"/>
  <c r="BD154" i="112"/>
  <c r="BE154" i="112" s="1"/>
  <c r="AQ155" i="112"/>
  <c r="BC155" i="112"/>
  <c r="BD155" i="112"/>
  <c r="BE155" i="112" s="1"/>
  <c r="BA155" i="112"/>
  <c r="BB155" i="112" s="1"/>
  <c r="AU156" i="112"/>
  <c r="AV156" i="112" s="1"/>
  <c r="BA156" i="112"/>
  <c r="BB156" i="112" s="1"/>
  <c r="BD156" i="112"/>
  <c r="BE156" i="112" s="1"/>
  <c r="BA157" i="112"/>
  <c r="BB157" i="112" s="1"/>
  <c r="BD157" i="112"/>
  <c r="BE157" i="112" s="1"/>
  <c r="AQ158" i="112"/>
  <c r="BA158" i="112"/>
  <c r="BB158" i="112" s="1"/>
  <c r="AQ159" i="112"/>
  <c r="BC159" i="112"/>
  <c r="BD159" i="112"/>
  <c r="BE159" i="112" s="1"/>
  <c r="BA159" i="112"/>
  <c r="BB159" i="112" s="1"/>
  <c r="AU160" i="112"/>
  <c r="AV160" i="112" s="1"/>
  <c r="BA160" i="112"/>
  <c r="BB160" i="112" s="1"/>
  <c r="BD160" i="112"/>
  <c r="BE160" i="112" s="1"/>
  <c r="BA161" i="112"/>
  <c r="BB161" i="112" s="1"/>
  <c r="BD161" i="112"/>
  <c r="BE161" i="112" s="1"/>
  <c r="BD162" i="112"/>
  <c r="BE162" i="112" s="1"/>
  <c r="BA162" i="112"/>
  <c r="BB162" i="112" s="1"/>
  <c r="BA163" i="112"/>
  <c r="BB163" i="112" s="1"/>
  <c r="BD163" i="112"/>
  <c r="BE163" i="112" s="1"/>
  <c r="AU164" i="112"/>
  <c r="AV164" i="112" s="1"/>
  <c r="BD164" i="112"/>
  <c r="BE164" i="112" s="1"/>
  <c r="BA164" i="112"/>
  <c r="BB164" i="112" s="1"/>
  <c r="BD165" i="112"/>
  <c r="BE165" i="112" s="1"/>
  <c r="BA165" i="112"/>
  <c r="BB165" i="112" s="1"/>
  <c r="BD166" i="112"/>
  <c r="BE166" i="112" s="1"/>
  <c r="BA166" i="112"/>
  <c r="BB166" i="112" s="1"/>
  <c r="BD167" i="112"/>
  <c r="BE167" i="112" s="1"/>
  <c r="BA167" i="112"/>
  <c r="BB167" i="112" s="1"/>
  <c r="AW168" i="112"/>
  <c r="BC168" i="112"/>
  <c r="AU169" i="112"/>
  <c r="AV169" i="112" s="1"/>
  <c r="BA169" i="112"/>
  <c r="BB169" i="112" s="1"/>
  <c r="BD169" i="112"/>
  <c r="BE169" i="112" s="1"/>
  <c r="AW170" i="112"/>
  <c r="BC170" i="112"/>
  <c r="AS170" i="112"/>
  <c r="BA170" i="112"/>
  <c r="BB170" i="112" s="1"/>
  <c r="AW171" i="112"/>
  <c r="BC171" i="112"/>
  <c r="AU171" i="112"/>
  <c r="AV171" i="112" s="1"/>
  <c r="BA171" i="112"/>
  <c r="BB171" i="112" s="1"/>
  <c r="BD171" i="112"/>
  <c r="BE171" i="112" s="1"/>
  <c r="BA172" i="112"/>
  <c r="BB172" i="112" s="1"/>
  <c r="BD172" i="112"/>
  <c r="BE172" i="112" s="1"/>
  <c r="AW173" i="112"/>
  <c r="BC173" i="112"/>
  <c r="BD173" i="112"/>
  <c r="BE173" i="112" s="1"/>
  <c r="BA173" i="112"/>
  <c r="BB173" i="112" s="1"/>
  <c r="AW174" i="112"/>
  <c r="BC174" i="112"/>
  <c r="AU174" i="112"/>
  <c r="AV174" i="112" s="1"/>
  <c r="BA174" i="112"/>
  <c r="BB174" i="112" s="1"/>
  <c r="BD174" i="112"/>
  <c r="BE174" i="112" s="1"/>
  <c r="BD175" i="112"/>
  <c r="BE175" i="112" s="1"/>
  <c r="BA175" i="112"/>
  <c r="BB175" i="112" s="1"/>
  <c r="AU176" i="112"/>
  <c r="AV176" i="112" s="1"/>
  <c r="BD176" i="112"/>
  <c r="BE176" i="112" s="1"/>
  <c r="BA176" i="112"/>
  <c r="BB176" i="112" s="1"/>
  <c r="AU177" i="112"/>
  <c r="AV177" i="112" s="1"/>
  <c r="BD177" i="112"/>
  <c r="BE177" i="112" s="1"/>
  <c r="BA177" i="112"/>
  <c r="BB177" i="112" s="1"/>
  <c r="AW178" i="112"/>
  <c r="BC178" i="112"/>
  <c r="AU178" i="112"/>
  <c r="AV178" i="112" s="1"/>
  <c r="BD178" i="112"/>
  <c r="BE178" i="112" s="1"/>
  <c r="BA178" i="112"/>
  <c r="BB178" i="112" s="1"/>
  <c r="BD179" i="112"/>
  <c r="BE179" i="112" s="1"/>
  <c r="BA179" i="112"/>
  <c r="BB179" i="112" s="1"/>
  <c r="AW180" i="112"/>
  <c r="BC180" i="112"/>
  <c r="AQ180" i="112"/>
  <c r="BD180" i="112"/>
  <c r="BE180" i="112" s="1"/>
  <c r="AW181" i="112"/>
  <c r="BC181" i="112"/>
  <c r="BD181" i="112"/>
  <c r="BE181" i="112" s="1"/>
  <c r="BA181" i="112"/>
  <c r="BB181" i="112" s="1"/>
  <c r="AW182" i="112"/>
  <c r="BC182" i="112"/>
  <c r="AW183" i="112"/>
  <c r="BC183" i="112"/>
  <c r="BA183" i="112"/>
  <c r="BB183" i="112" s="1"/>
  <c r="BD183" i="112"/>
  <c r="BE183" i="112" s="1"/>
  <c r="T36" i="248"/>
  <c r="T23" i="245"/>
  <c r="T29" i="252"/>
  <c r="D18" i="253"/>
  <c r="D30" i="253"/>
  <c r="D32" i="252"/>
  <c r="T21" i="249"/>
  <c r="AG22" i="251"/>
  <c r="AJ38" i="251"/>
  <c r="AH24" i="249"/>
  <c r="D33" i="253"/>
  <c r="AH38" i="251"/>
  <c r="AH39" i="248"/>
  <c r="AG34" i="251"/>
  <c r="AH18" i="251"/>
  <c r="D27" i="253"/>
  <c r="AG38" i="251"/>
  <c r="S32" i="249"/>
  <c r="U32" i="249" s="1"/>
  <c r="V32" i="249" s="1"/>
  <c r="S39" i="253"/>
  <c r="C39" i="253" s="1"/>
  <c r="T30" i="247"/>
  <c r="AG26" i="246"/>
  <c r="D23" i="252"/>
  <c r="D22" i="253"/>
  <c r="T37" i="252"/>
  <c r="T21" i="252"/>
  <c r="AI34" i="251"/>
  <c r="AI24" i="249"/>
  <c r="D37" i="253"/>
  <c r="S34" i="251"/>
  <c r="AJ39" i="253"/>
  <c r="AH39" i="253"/>
  <c r="T25" i="252"/>
  <c r="AJ20" i="252"/>
  <c r="S27" i="248"/>
  <c r="C27" i="248" s="1"/>
  <c r="S26" i="251"/>
  <c r="U26" i="251" s="1"/>
  <c r="V26" i="251" s="1"/>
  <c r="AI26" i="251"/>
  <c r="AG39" i="253"/>
  <c r="AJ34" i="251"/>
  <c r="AI24" i="253"/>
  <c r="D31" i="251"/>
  <c r="AJ35" i="243"/>
  <c r="D27" i="246"/>
  <c r="AH34" i="252"/>
  <c r="AG28" i="249"/>
  <c r="AG32" i="249"/>
  <c r="AG27" i="248"/>
  <c r="T36" i="247"/>
  <c r="D33" i="249"/>
  <c r="AH36" i="253"/>
  <c r="AJ23" i="248"/>
  <c r="AH23" i="248"/>
  <c r="T24" i="248"/>
  <c r="T32" i="247"/>
  <c r="AG21" i="253"/>
  <c r="D23" i="238"/>
  <c r="AG22" i="245"/>
  <c r="AG33" i="244"/>
  <c r="D39" i="251"/>
  <c r="S34" i="252"/>
  <c r="AH31" i="252"/>
  <c r="S29" i="253"/>
  <c r="S34" i="245"/>
  <c r="C34" i="245" s="1"/>
  <c r="AG22" i="246"/>
  <c r="AG18" i="245"/>
  <c r="AJ30" i="246"/>
  <c r="T19" i="245"/>
  <c r="D35" i="251"/>
  <c r="AJ23" i="239"/>
  <c r="D28" i="239"/>
  <c r="AG23" i="243"/>
  <c r="AJ39" i="239"/>
  <c r="D24" i="239"/>
  <c r="AG19" i="236"/>
  <c r="D39" i="244"/>
  <c r="T20" i="244"/>
  <c r="AH34" i="246"/>
  <c r="AG30" i="246"/>
  <c r="AH38" i="244"/>
  <c r="S23" i="243"/>
  <c r="AG35" i="243"/>
  <c r="T35" i="246"/>
  <c r="AI35" i="243"/>
  <c r="D35" i="245"/>
  <c r="S31" i="239"/>
  <c r="D32" i="251"/>
  <c r="D23" i="251"/>
  <c r="AG28" i="252"/>
  <c r="AJ28" i="252"/>
  <c r="AG29" i="253"/>
  <c r="AG32" i="253"/>
  <c r="S21" i="253"/>
  <c r="D25" i="238"/>
  <c r="AG19" i="243"/>
  <c r="AJ18" i="246"/>
  <c r="AG18" i="246"/>
  <c r="D32" i="239"/>
  <c r="T29" i="238"/>
  <c r="D26" i="244"/>
  <c r="AJ38" i="245"/>
  <c r="D21" i="238"/>
  <c r="D20" i="243"/>
  <c r="AG29" i="244"/>
  <c r="AH35" i="243"/>
  <c r="AH18" i="245"/>
  <c r="AG23" i="239"/>
  <c r="D30" i="244"/>
  <c r="D31" i="238"/>
  <c r="AJ31" i="248"/>
  <c r="T27" i="245"/>
  <c r="S38" i="251"/>
  <c r="C38" i="251" s="1"/>
  <c r="AJ36" i="249"/>
  <c r="D25" i="249"/>
  <c r="AH23" i="239"/>
  <c r="AG34" i="252"/>
  <c r="AH28" i="252"/>
  <c r="S32" i="253"/>
  <c r="R32" i="253" s="1"/>
  <c r="AI32" i="253"/>
  <c r="AH21" i="253"/>
  <c r="DC25" i="229"/>
  <c r="CS27" i="229"/>
  <c r="CR27" i="229"/>
  <c r="CO31" i="229"/>
  <c r="DD31" i="229"/>
  <c r="DD37" i="229"/>
  <c r="DB37" i="229"/>
  <c r="CS37" i="229"/>
  <c r="CR31" i="234"/>
  <c r="CP31" i="234"/>
  <c r="CT39" i="234"/>
  <c r="DB39" i="234"/>
  <c r="AK39" i="234"/>
  <c r="C39" i="234" s="1"/>
  <c r="AI27" i="236"/>
  <c r="S27" i="236"/>
  <c r="AI31" i="236"/>
  <c r="AG31" i="236"/>
  <c r="T36" i="236"/>
  <c r="D36" i="236"/>
  <c r="AI39" i="236"/>
  <c r="S39" i="236"/>
  <c r="R39" i="236" s="1"/>
  <c r="D27" i="238"/>
  <c r="T27" i="238"/>
  <c r="D33" i="238"/>
  <c r="T33" i="238"/>
  <c r="D37" i="238"/>
  <c r="T37" i="238"/>
  <c r="AI27" i="239"/>
  <c r="AJ27" i="239"/>
  <c r="S27" i="239"/>
  <c r="AH27" i="239"/>
  <c r="AG27" i="239"/>
  <c r="AI31" i="239"/>
  <c r="AH31" i="239"/>
  <c r="AI35" i="239"/>
  <c r="S35" i="239"/>
  <c r="AG35" i="239"/>
  <c r="AH35" i="239"/>
  <c r="AI39" i="239"/>
  <c r="AH39" i="239"/>
  <c r="S19" i="243"/>
  <c r="AH19" i="243"/>
  <c r="AJ19" i="243"/>
  <c r="AJ23" i="243"/>
  <c r="AH23" i="243"/>
  <c r="T24" i="243"/>
  <c r="D24" i="243"/>
  <c r="S27" i="243"/>
  <c r="R27" i="243" s="1"/>
  <c r="AH27" i="243"/>
  <c r="AI27" i="243"/>
  <c r="T28" i="243"/>
  <c r="D28" i="243"/>
  <c r="AJ31" i="243"/>
  <c r="AI31" i="243"/>
  <c r="AH31" i="243"/>
  <c r="S31" i="243"/>
  <c r="C31" i="243" s="1"/>
  <c r="T38" i="243"/>
  <c r="D38" i="243"/>
  <c r="AI19" i="244"/>
  <c r="AG19" i="244"/>
  <c r="AH19" i="244"/>
  <c r="AJ22" i="244"/>
  <c r="S22" i="244"/>
  <c r="R22" i="244" s="1"/>
  <c r="AH22" i="244"/>
  <c r="AI22" i="244"/>
  <c r="AG22" i="244"/>
  <c r="T23" i="244"/>
  <c r="D23" i="244"/>
  <c r="AI25" i="244"/>
  <c r="AG25" i="244"/>
  <c r="AJ25" i="244"/>
  <c r="AJ29" i="244"/>
  <c r="AH29" i="244"/>
  <c r="AI33" i="244"/>
  <c r="AH33" i="244"/>
  <c r="S33" i="244"/>
  <c r="C33" i="244" s="1"/>
  <c r="T36" i="244"/>
  <c r="D36" i="244"/>
  <c r="AJ38" i="244"/>
  <c r="S38" i="244"/>
  <c r="U38" i="244" s="1"/>
  <c r="V38" i="244" s="1"/>
  <c r="AG38" i="244"/>
  <c r="S18" i="245"/>
  <c r="AI18" i="245"/>
  <c r="AJ22" i="245"/>
  <c r="AI22" i="245"/>
  <c r="S22" i="245"/>
  <c r="U22" i="245" s="1"/>
  <c r="V22" i="245" s="1"/>
  <c r="S26" i="245"/>
  <c r="C26" i="245" s="1"/>
  <c r="AH26" i="245"/>
  <c r="AG26" i="245"/>
  <c r="AJ30" i="245"/>
  <c r="AI30" i="245"/>
  <c r="AG30" i="245"/>
  <c r="S30" i="245"/>
  <c r="D31" i="245"/>
  <c r="T31" i="245"/>
  <c r="AI34" i="245"/>
  <c r="AG34" i="245"/>
  <c r="AJ34" i="245"/>
  <c r="AI38" i="245"/>
  <c r="AH38" i="245"/>
  <c r="S38" i="245"/>
  <c r="T39" i="245"/>
  <c r="D39" i="245"/>
  <c r="S18" i="246"/>
  <c r="AH18" i="246"/>
  <c r="D19" i="246"/>
  <c r="T19" i="246"/>
  <c r="AI22" i="246"/>
  <c r="AJ22" i="246"/>
  <c r="S22" i="246"/>
  <c r="R22" i="246" s="1"/>
  <c r="T23" i="246"/>
  <c r="D23" i="246"/>
  <c r="AI26" i="246"/>
  <c r="AH26" i="246"/>
  <c r="S26" i="246"/>
  <c r="U26" i="246" s="1"/>
  <c r="V26" i="246" s="1"/>
  <c r="AI30" i="246"/>
  <c r="AH30" i="246"/>
  <c r="T31" i="246"/>
  <c r="D31" i="246"/>
  <c r="AI34" i="246"/>
  <c r="AG34" i="246"/>
  <c r="AJ34" i="246"/>
  <c r="AI38" i="246"/>
  <c r="AJ38" i="246"/>
  <c r="S38" i="246"/>
  <c r="C38" i="246" s="1"/>
  <c r="AG38" i="246"/>
  <c r="T39" i="246"/>
  <c r="D39" i="246"/>
  <c r="T34" i="247"/>
  <c r="D34" i="247"/>
  <c r="D38" i="247"/>
  <c r="T38" i="247"/>
  <c r="AI23" i="248"/>
  <c r="S23" i="248"/>
  <c r="C23" i="248" s="1"/>
  <c r="AH27" i="248"/>
  <c r="AJ27" i="248"/>
  <c r="D28" i="248"/>
  <c r="T28" i="248"/>
  <c r="AI31" i="248"/>
  <c r="AH31" i="248"/>
  <c r="S31" i="248"/>
  <c r="AG35" i="248"/>
  <c r="AJ35" i="248"/>
  <c r="S35" i="248"/>
  <c r="U35" i="248" s="1"/>
  <c r="V35" i="248" s="1"/>
  <c r="AH35" i="248"/>
  <c r="AJ39" i="248"/>
  <c r="AG39" i="248"/>
  <c r="AI39" i="248"/>
  <c r="AJ20" i="249"/>
  <c r="S20" i="249"/>
  <c r="AI20" i="249"/>
  <c r="AH20" i="249"/>
  <c r="S24" i="249"/>
  <c r="R24" i="249" s="1"/>
  <c r="AJ24" i="249"/>
  <c r="AI28" i="249"/>
  <c r="AH28" i="249"/>
  <c r="S28" i="249"/>
  <c r="R28" i="249" s="1"/>
  <c r="T29" i="249"/>
  <c r="D29" i="249"/>
  <c r="AI32" i="249"/>
  <c r="AJ32" i="249"/>
  <c r="AG36" i="249"/>
  <c r="AH36" i="249"/>
  <c r="AI36" i="249"/>
  <c r="T37" i="249"/>
  <c r="D37" i="249"/>
  <c r="D15" i="251"/>
  <c r="T15" i="251"/>
  <c r="AJ18" i="251"/>
  <c r="AI18" i="251"/>
  <c r="S18" i="251"/>
  <c r="T19" i="251"/>
  <c r="D19" i="251"/>
  <c r="AI22" i="251"/>
  <c r="S22" i="251"/>
  <c r="R22" i="251" s="1"/>
  <c r="AH22" i="251"/>
  <c r="T35" i="238"/>
  <c r="S23" i="239"/>
  <c r="AG39" i="239"/>
  <c r="T39" i="238"/>
  <c r="S19" i="244"/>
  <c r="AG27" i="243"/>
  <c r="CO23" i="229"/>
  <c r="AH25" i="244"/>
  <c r="AJ27" i="243"/>
  <c r="T36" i="239"/>
  <c r="AI29" i="244"/>
  <c r="AJ31" i="239"/>
  <c r="T32" i="248"/>
  <c r="AJ26" i="251"/>
  <c r="D30" i="251"/>
  <c r="AG31" i="252"/>
  <c r="AG20" i="252"/>
  <c r="AJ34" i="252"/>
  <c r="S20" i="252"/>
  <c r="U20" i="252" s="1"/>
  <c r="V20" i="252" s="1"/>
  <c r="AJ31" i="252"/>
  <c r="S36" i="253"/>
  <c r="R36" i="253" s="1"/>
  <c r="AH24" i="253"/>
  <c r="AI36" i="253"/>
  <c r="AJ29" i="253"/>
  <c r="AG24" i="253"/>
  <c r="D27" i="251"/>
  <c r="S28" i="252"/>
  <c r="U28" i="252" s="1"/>
  <c r="V28" i="252" s="1"/>
  <c r="AH20" i="252"/>
  <c r="S31" i="252"/>
  <c r="C31" i="252" s="1"/>
  <c r="AH32" i="253"/>
  <c r="S24" i="253"/>
  <c r="U24" i="253" s="1"/>
  <c r="V24" i="253" s="1"/>
  <c r="AG36" i="253"/>
  <c r="AH29" i="253"/>
  <c r="AJ21" i="253"/>
  <c r="T28" i="236"/>
  <c r="DD17" i="229"/>
  <c r="CQ35" i="234"/>
  <c r="CR33" i="229"/>
  <c r="CQ39" i="229"/>
  <c r="CO17" i="229"/>
  <c r="S31" i="236"/>
  <c r="R31" i="236" s="1"/>
  <c r="DD33" i="229"/>
  <c r="CP31" i="229"/>
  <c r="AK23" i="229"/>
  <c r="CS35" i="234"/>
  <c r="DC21" i="229"/>
  <c r="AL38" i="234"/>
  <c r="D24" i="234"/>
  <c r="AK35" i="234"/>
  <c r="C35" i="234" s="1"/>
  <c r="DC17" i="229"/>
  <c r="DC39" i="234"/>
  <c r="CR17" i="229"/>
  <c r="CN25" i="229"/>
  <c r="CS33" i="229"/>
  <c r="CQ37" i="229"/>
  <c r="CN35" i="234"/>
  <c r="AJ19" i="236"/>
  <c r="CT21" i="229"/>
  <c r="CO19" i="229"/>
  <c r="DC33" i="229"/>
  <c r="CR31" i="229"/>
  <c r="T24" i="236"/>
  <c r="CQ35" i="229"/>
  <c r="D22" i="234"/>
  <c r="CO21" i="229"/>
  <c r="AJ35" i="236"/>
  <c r="D28" i="234"/>
  <c r="DD35" i="234"/>
  <c r="CN37" i="229"/>
  <c r="CT31" i="229"/>
  <c r="DC27" i="229"/>
  <c r="CP19" i="229"/>
  <c r="T32" i="236"/>
  <c r="AG35" i="236"/>
  <c r="AG39" i="236"/>
  <c r="CN33" i="229"/>
  <c r="CS21" i="229"/>
  <c r="DD29" i="229"/>
  <c r="CQ39" i="234"/>
  <c r="CN19" i="229"/>
  <c r="CT29" i="229"/>
  <c r="CR23" i="229"/>
  <c r="AJ23" i="236"/>
  <c r="S35" i="236"/>
  <c r="U35" i="236" s="1"/>
  <c r="V35" i="236" s="1"/>
  <c r="CS31" i="234"/>
  <c r="DB29" i="229"/>
  <c r="AH39" i="236"/>
  <c r="CO37" i="229"/>
  <c r="CO39" i="234"/>
  <c r="D27" i="244"/>
  <c r="CT33" i="229"/>
  <c r="AK39" i="229"/>
  <c r="CN27" i="229"/>
  <c r="DC37" i="229"/>
  <c r="CN17" i="229"/>
  <c r="CQ21" i="229"/>
  <c r="CR19" i="229"/>
  <c r="CR39" i="234"/>
  <c r="CO35" i="229"/>
  <c r="DD25" i="229"/>
  <c r="CQ31" i="234"/>
  <c r="AH19" i="236"/>
  <c r="AI32" i="243"/>
  <c r="T20" i="236"/>
  <c r="CP35" i="229"/>
  <c r="DB21" i="229"/>
  <c r="CO29" i="229"/>
  <c r="DC35" i="229"/>
  <c r="CT39" i="229"/>
  <c r="CN39" i="234"/>
  <c r="CT25" i="229"/>
  <c r="CT17" i="229"/>
  <c r="AK37" i="229"/>
  <c r="C37" i="229" s="1"/>
  <c r="CO35" i="234"/>
  <c r="DB17" i="229"/>
  <c r="DD31" i="234"/>
  <c r="AJ27" i="236"/>
  <c r="CQ23" i="229"/>
  <c r="CP21" i="229"/>
  <c r="AJ31" i="236"/>
  <c r="AJ39" i="236"/>
  <c r="CS39" i="234"/>
  <c r="CP39" i="229"/>
  <c r="CS35" i="229"/>
  <c r="CN29" i="229"/>
  <c r="CN23" i="229"/>
  <c r="DB31" i="229"/>
  <c r="AG23" i="236"/>
  <c r="AK19" i="229"/>
  <c r="AM19" i="229" s="1"/>
  <c r="CY19" i="229" s="1"/>
  <c r="AK35" i="229"/>
  <c r="C35" i="229" s="1"/>
  <c r="CN31" i="229"/>
  <c r="DB39" i="229"/>
  <c r="DD21" i="229"/>
  <c r="DB23" i="229"/>
  <c r="AK27" i="229"/>
  <c r="C27" i="229" s="1"/>
  <c r="DC31" i="229"/>
  <c r="AK33" i="229"/>
  <c r="C33" i="229" s="1"/>
  <c r="DB35" i="229"/>
  <c r="DC39" i="229"/>
  <c r="AK31" i="234"/>
  <c r="DB27" i="229"/>
  <c r="CT23" i="229"/>
  <c r="DB19" i="229"/>
  <c r="CO27" i="229"/>
  <c r="CQ17" i="229"/>
  <c r="CP37" i="229"/>
  <c r="AK29" i="229"/>
  <c r="C29" i="229" s="1"/>
  <c r="CQ31" i="229"/>
  <c r="DC19" i="229"/>
  <c r="CN39" i="229"/>
  <c r="CS23" i="229"/>
  <c r="S19" i="236"/>
  <c r="D30" i="234"/>
  <c r="CQ27" i="229"/>
  <c r="CP17" i="229"/>
  <c r="CP25" i="229"/>
  <c r="CR35" i="234"/>
  <c r="CT31" i="234"/>
  <c r="CS39" i="229"/>
  <c r="CR35" i="229"/>
  <c r="CO33" i="229"/>
  <c r="CS31" i="229"/>
  <c r="CS29" i="229"/>
  <c r="CS25" i="229"/>
  <c r="CN21" i="229"/>
  <c r="CP39" i="234"/>
  <c r="AH31" i="236"/>
  <c r="AH35" i="236"/>
  <c r="AH27" i="236"/>
  <c r="D32" i="243"/>
  <c r="CR39" i="229"/>
  <c r="DC31" i="234"/>
  <c r="CT35" i="229"/>
  <c r="CP27" i="229"/>
  <c r="DD39" i="229"/>
  <c r="DD19" i="229"/>
  <c r="DC23" i="229"/>
  <c r="DD27" i="229"/>
  <c r="CR29" i="229"/>
  <c r="CQ33" i="229"/>
  <c r="CN35" i="229"/>
  <c r="CR37" i="229"/>
  <c r="CO31" i="234"/>
  <c r="DB35" i="234"/>
  <c r="AK25" i="229"/>
  <c r="AK21" i="229"/>
  <c r="AK17" i="229"/>
  <c r="C17" i="229" s="1"/>
  <c r="CQ19" i="229"/>
  <c r="CT37" i="229"/>
  <c r="DC29" i="229"/>
  <c r="CP35" i="234"/>
  <c r="CT19" i="229"/>
  <c r="DB31" i="234"/>
  <c r="S23" i="236"/>
  <c r="C23" i="236" s="1"/>
  <c r="D26" i="234"/>
  <c r="CQ25" i="229"/>
  <c r="CO25" i="229"/>
  <c r="CP23" i="229"/>
  <c r="DD39" i="234"/>
  <c r="CP33" i="229"/>
  <c r="AK31" i="229"/>
  <c r="AM31" i="229" s="1"/>
  <c r="CV31" i="229" s="1"/>
  <c r="CQ29" i="229"/>
  <c r="DB25" i="229"/>
  <c r="AH23" i="236"/>
  <c r="CT35" i="234"/>
  <c r="AG27" i="236"/>
  <c r="AG37" i="238"/>
  <c r="AJ32" i="239"/>
  <c r="AJ20" i="247"/>
  <c r="T18" i="244"/>
  <c r="AG25" i="247"/>
  <c r="S20" i="247"/>
  <c r="C20" i="247" s="1"/>
  <c r="AJ17" i="246"/>
  <c r="AJ25" i="247"/>
  <c r="AG22" i="248"/>
  <c r="CP27" i="234"/>
  <c r="AG39" i="237"/>
  <c r="CO23" i="234"/>
  <c r="AJ33" i="247"/>
  <c r="AH29" i="246"/>
  <c r="AJ33" i="246"/>
  <c r="AG31" i="249"/>
  <c r="D27" i="236"/>
  <c r="CP23" i="234"/>
  <c r="DC29" i="234"/>
  <c r="DD27" i="234"/>
  <c r="D39" i="236"/>
  <c r="AL23" i="229"/>
  <c r="CR25" i="234"/>
  <c r="T20" i="249"/>
  <c r="AH17" i="245"/>
  <c r="AG25" i="246"/>
  <c r="AG29" i="246"/>
  <c r="AK23" i="234"/>
  <c r="AG34" i="248"/>
  <c r="AJ37" i="246"/>
  <c r="AI29" i="251"/>
  <c r="D17" i="229"/>
  <c r="AH38" i="236"/>
  <c r="AG34" i="236"/>
  <c r="D31" i="243"/>
  <c r="AG24" i="244"/>
  <c r="S17" i="245"/>
  <c r="AG22" i="236"/>
  <c r="D25" i="244"/>
  <c r="D35" i="243"/>
  <c r="U27" i="252"/>
  <c r="V27" i="252" s="1"/>
  <c r="AH30" i="248"/>
  <c r="CQ32" i="234"/>
  <c r="CO27" i="234"/>
  <c r="AK32" i="234"/>
  <c r="C32" i="234" s="1"/>
  <c r="CN36" i="234"/>
  <c r="AJ34" i="236"/>
  <c r="CQ36" i="234"/>
  <c r="DB27" i="234"/>
  <c r="S33" i="247"/>
  <c r="R33" i="247" s="1"/>
  <c r="S37" i="245"/>
  <c r="U37" i="245" s="1"/>
  <c r="V37" i="245" s="1"/>
  <c r="CS23" i="234"/>
  <c r="CT27" i="234"/>
  <c r="S23" i="249"/>
  <c r="C23" i="249" s="1"/>
  <c r="AH28" i="244"/>
  <c r="S24" i="244"/>
  <c r="R24" i="244" s="1"/>
  <c r="S37" i="243"/>
  <c r="C37" i="243" s="1"/>
  <c r="CP29" i="234"/>
  <c r="CR27" i="234"/>
  <c r="D33" i="244"/>
  <c r="D27" i="243"/>
  <c r="AH37" i="243"/>
  <c r="CQ29" i="234"/>
  <c r="CR29" i="234"/>
  <c r="DB36" i="234"/>
  <c r="AH23" i="249"/>
  <c r="AJ29" i="246"/>
  <c r="AK27" i="234"/>
  <c r="C27" i="234" s="1"/>
  <c r="D29" i="253"/>
  <c r="S34" i="236"/>
  <c r="R34" i="236" s="1"/>
  <c r="AL35" i="229"/>
  <c r="AW46" i="112"/>
  <c r="AL35" i="234"/>
  <c r="S38" i="236"/>
  <c r="R38" i="236" s="1"/>
  <c r="AH35" i="247"/>
  <c r="S28" i="244"/>
  <c r="R28" i="244" s="1"/>
  <c r="D22" i="245"/>
  <c r="CQ23" i="234"/>
  <c r="AH35" i="249"/>
  <c r="D27" i="229"/>
  <c r="T19" i="236"/>
  <c r="R37" i="247"/>
  <c r="R27" i="252"/>
  <c r="C37" i="247"/>
  <c r="D22" i="244"/>
  <c r="D38" i="244"/>
  <c r="D29" i="244"/>
  <c r="AH37" i="247"/>
  <c r="AH25" i="246"/>
  <c r="S29" i="246"/>
  <c r="R29" i="246" s="1"/>
  <c r="D31" i="252"/>
  <c r="AJ30" i="248"/>
  <c r="AG23" i="247"/>
  <c r="DD29" i="234"/>
  <c r="CT25" i="234"/>
  <c r="AG37" i="251"/>
  <c r="AH33" i="251"/>
  <c r="AH25" i="251"/>
  <c r="AI27" i="249"/>
  <c r="D29" i="229"/>
  <c r="D23" i="236"/>
  <c r="AL37" i="229"/>
  <c r="D39" i="253"/>
  <c r="D21" i="253"/>
  <c r="AQ168" i="112"/>
  <c r="AR168" i="112"/>
  <c r="AS168" i="112"/>
  <c r="AU182" i="112"/>
  <c r="AV182" i="112" s="1"/>
  <c r="AS182" i="112"/>
  <c r="AT182" i="112"/>
  <c r="AQ74" i="112"/>
  <c r="AT74" i="112"/>
  <c r="AS52" i="112"/>
  <c r="AR52" i="112"/>
  <c r="AU74" i="112"/>
  <c r="AT89" i="112"/>
  <c r="AR182" i="112"/>
  <c r="AT52" i="112"/>
  <c r="AU145" i="112"/>
  <c r="AV145" i="112" s="1"/>
  <c r="AR145" i="112"/>
  <c r="AU143" i="112"/>
  <c r="AV143" i="112" s="1"/>
  <c r="AR143" i="112"/>
  <c r="AS143" i="112"/>
  <c r="CB141" i="112"/>
  <c r="CC141" i="112" s="1"/>
  <c r="AU141" i="112"/>
  <c r="AV141" i="112" s="1"/>
  <c r="AR141" i="112"/>
  <c r="AS141" i="112"/>
  <c r="CB139" i="112"/>
  <c r="CC139" i="112" s="1"/>
  <c r="AU139" i="112"/>
  <c r="AV139" i="112" s="1"/>
  <c r="AR139" i="112"/>
  <c r="CB137" i="112"/>
  <c r="CC137" i="112" s="1"/>
  <c r="AS137" i="112"/>
  <c r="AQ137" i="112"/>
  <c r="AR137" i="112"/>
  <c r="AS135" i="112"/>
  <c r="AR135" i="112"/>
  <c r="CB133" i="112"/>
  <c r="CC133" i="112" s="1"/>
  <c r="AU133" i="112"/>
  <c r="AV133" i="112" s="1"/>
  <c r="AR133" i="112"/>
  <c r="AS133" i="112"/>
  <c r="AQ131" i="112"/>
  <c r="AR131" i="112"/>
  <c r="AU131" i="112"/>
  <c r="AV131" i="112" s="1"/>
  <c r="AS111" i="112"/>
  <c r="AR111" i="112"/>
  <c r="AQ111" i="112"/>
  <c r="AS109" i="112"/>
  <c r="AR109" i="112"/>
  <c r="AS184" i="112"/>
  <c r="AT184" i="112"/>
  <c r="AU184" i="112"/>
  <c r="AV184" i="112" s="1"/>
  <c r="AQ184" i="112"/>
  <c r="AQ91" i="112"/>
  <c r="AR91" i="112"/>
  <c r="D24" i="247"/>
  <c r="BD158" i="112"/>
  <c r="BE158" i="112" s="1"/>
  <c r="BA168" i="112"/>
  <c r="BB168" i="112" s="1"/>
  <c r="BD170" i="112"/>
  <c r="BE170" i="112" s="1"/>
  <c r="BA180" i="112"/>
  <c r="BB180" i="112" s="1"/>
  <c r="BD182" i="112"/>
  <c r="BE182" i="112" s="1"/>
  <c r="BA184" i="112"/>
  <c r="BB184" i="112" s="1"/>
  <c r="AT111" i="112"/>
  <c r="AT135" i="112"/>
  <c r="AT143" i="112"/>
  <c r="AT158" i="112"/>
  <c r="AT168" i="112"/>
  <c r="AQ139" i="112"/>
  <c r="AU183" i="112"/>
  <c r="AV183" i="112" s="1"/>
  <c r="AT183" i="112"/>
  <c r="AU181" i="112"/>
  <c r="AV181" i="112" s="1"/>
  <c r="AS181" i="112"/>
  <c r="AT181" i="112"/>
  <c r="AS179" i="112"/>
  <c r="AU179" i="112"/>
  <c r="AV179" i="112" s="1"/>
  <c r="AT179" i="112"/>
  <c r="AU175" i="112"/>
  <c r="AV175" i="112" s="1"/>
  <c r="AS175" i="112"/>
  <c r="AR175" i="112"/>
  <c r="AU173" i="112"/>
  <c r="AV173" i="112" s="1"/>
  <c r="AQ173" i="112"/>
  <c r="AR173" i="112"/>
  <c r="CB169" i="112"/>
  <c r="CC169" i="112" s="1"/>
  <c r="AU167" i="112"/>
  <c r="AV167" i="112" s="1"/>
  <c r="AS167" i="112"/>
  <c r="AR167" i="112"/>
  <c r="AU165" i="112"/>
  <c r="AV165" i="112" s="1"/>
  <c r="AS165" i="112"/>
  <c r="AR165" i="112"/>
  <c r="CB163" i="112"/>
  <c r="CC163" i="112" s="1"/>
  <c r="AS163" i="112"/>
  <c r="AR163" i="112"/>
  <c r="AQ161" i="112"/>
  <c r="AS161" i="112"/>
  <c r="AT161" i="112"/>
  <c r="CB122" i="112"/>
  <c r="CC122" i="112" s="1"/>
  <c r="CB116" i="112"/>
  <c r="CC116" i="112" s="1"/>
  <c r="CB114" i="112"/>
  <c r="CC114" i="112" s="1"/>
  <c r="CB98" i="112"/>
  <c r="CC98" i="112" s="1"/>
  <c r="AU180" i="112"/>
  <c r="AV180" i="112" s="1"/>
  <c r="AS180" i="112"/>
  <c r="AT180" i="112"/>
  <c r="AU172" i="112"/>
  <c r="AV172" i="112" s="1"/>
  <c r="AQ172" i="112"/>
  <c r="AS172" i="112"/>
  <c r="AR172" i="112"/>
  <c r="AU166" i="112"/>
  <c r="AV166" i="112" s="1"/>
  <c r="AR166" i="112"/>
  <c r="AS166" i="112"/>
  <c r="BD109" i="112"/>
  <c r="BE109" i="112" s="1"/>
  <c r="BA111" i="112"/>
  <c r="BB111" i="112" s="1"/>
  <c r="BA131" i="112"/>
  <c r="BB131" i="112" s="1"/>
  <c r="BD133" i="112"/>
  <c r="BE133" i="112" s="1"/>
  <c r="BA135" i="112"/>
  <c r="BB135" i="112" s="1"/>
  <c r="BD137" i="112"/>
  <c r="BE137" i="112" s="1"/>
  <c r="BA139" i="112"/>
  <c r="BB139" i="112" s="1"/>
  <c r="BD141" i="112"/>
  <c r="BE141" i="112" s="1"/>
  <c r="BA143" i="112"/>
  <c r="BB143" i="112" s="1"/>
  <c r="BD145" i="112"/>
  <c r="BE145" i="112" s="1"/>
  <c r="AU91" i="112"/>
  <c r="AT91" i="112"/>
  <c r="AT109" i="112"/>
  <c r="AT133" i="112"/>
  <c r="AT141" i="112"/>
  <c r="AT172" i="112"/>
  <c r="AR180" i="112"/>
  <c r="AR184" i="112"/>
  <c r="AQ141" i="112"/>
  <c r="AU135" i="112"/>
  <c r="AV135" i="112" s="1"/>
  <c r="AU163" i="112"/>
  <c r="AV163" i="112" s="1"/>
  <c r="AW177" i="112"/>
  <c r="AQ177" i="112"/>
  <c r="CB176" i="112"/>
  <c r="CC176" i="112" s="1"/>
  <c r="AU144" i="112"/>
  <c r="AV144" i="112" s="1"/>
  <c r="AS144" i="112"/>
  <c r="AQ144" i="112"/>
  <c r="AR144" i="112"/>
  <c r="AU130" i="112"/>
  <c r="AV130" i="112" s="1"/>
  <c r="AQ130" i="112"/>
  <c r="AS130" i="112"/>
  <c r="AR130" i="112"/>
  <c r="AU108" i="112"/>
  <c r="AV108" i="112" s="1"/>
  <c r="AS108" i="112"/>
  <c r="AR108" i="112"/>
  <c r="CB106" i="112"/>
  <c r="CC106" i="112" s="1"/>
  <c r="AU106" i="112"/>
  <c r="AV106" i="112" s="1"/>
  <c r="AQ106" i="112"/>
  <c r="AR106" i="112"/>
  <c r="AR174" i="112"/>
  <c r="CB172" i="112"/>
  <c r="CC172" i="112" s="1"/>
  <c r="CB171" i="112"/>
  <c r="CC171" i="112" s="1"/>
  <c r="CB167" i="112"/>
  <c r="CC167" i="112" s="1"/>
  <c r="AQ167" i="112"/>
  <c r="CB166" i="112"/>
  <c r="CC166" i="112" s="1"/>
  <c r="CB165" i="112"/>
  <c r="CC165" i="112" s="1"/>
  <c r="AQ165" i="112"/>
  <c r="CB164" i="112"/>
  <c r="CC164" i="112" s="1"/>
  <c r="AQ163" i="112"/>
  <c r="AQ160" i="112"/>
  <c r="CB144" i="112"/>
  <c r="CC144" i="112" s="1"/>
  <c r="AQ143" i="112"/>
  <c r="AQ128" i="112"/>
  <c r="AQ126" i="112"/>
  <c r="AQ124" i="112"/>
  <c r="AQ120" i="112"/>
  <c r="AQ89" i="112"/>
  <c r="AQ83" i="112"/>
  <c r="AQ162" i="112"/>
  <c r="AQ157" i="112"/>
  <c r="CB147" i="112"/>
  <c r="CC147" i="112" s="1"/>
  <c r="AQ146" i="112"/>
  <c r="AQ140" i="112"/>
  <c r="CB125" i="112"/>
  <c r="CC125" i="112" s="1"/>
  <c r="AQ107" i="112"/>
  <c r="AQ105" i="112"/>
  <c r="AQ90" i="112"/>
  <c r="AQ169" i="112"/>
  <c r="CB184" i="112"/>
  <c r="CC184" i="112" s="1"/>
  <c r="CB181" i="112"/>
  <c r="CC181" i="112" s="1"/>
  <c r="AQ179" i="112"/>
  <c r="CB155" i="112"/>
  <c r="CC155" i="112" s="1"/>
  <c r="AQ153" i="112"/>
  <c r="CB143" i="112"/>
  <c r="CC143" i="112" s="1"/>
  <c r="AQ99" i="112"/>
  <c r="AQ97" i="112"/>
  <c r="AQ86" i="112"/>
  <c r="AQ82" i="112"/>
  <c r="AG26" i="247"/>
  <c r="T33" i="245"/>
  <c r="DB26" i="229"/>
  <c r="AI27" i="247"/>
  <c r="D23" i="253"/>
  <c r="D26" i="236"/>
  <c r="T24" i="238"/>
  <c r="AI16" i="243"/>
  <c r="AJ33" i="239"/>
  <c r="AI24" i="247"/>
  <c r="S24" i="247"/>
  <c r="D29" i="247"/>
  <c r="D32" i="238"/>
  <c r="D27" i="247"/>
  <c r="D38" i="253"/>
  <c r="AG25" i="236"/>
  <c r="D32" i="244"/>
  <c r="DB33" i="234"/>
  <c r="D36" i="234"/>
  <c r="D24" i="244"/>
  <c r="S18" i="244"/>
  <c r="AG39" i="243"/>
  <c r="DB36" i="229"/>
  <c r="DD36" i="229"/>
  <c r="AK36" i="229"/>
  <c r="C36" i="229" s="1"/>
  <c r="DC36" i="229"/>
  <c r="CN36" i="229"/>
  <c r="DC38" i="229"/>
  <c r="CP38" i="229"/>
  <c r="CO38" i="229"/>
  <c r="CR38" i="229"/>
  <c r="AK38" i="229"/>
  <c r="C38" i="229" s="1"/>
  <c r="DB38" i="229"/>
  <c r="CQ38" i="229"/>
  <c r="CS38" i="229"/>
  <c r="AL29" i="234"/>
  <c r="D29" i="234"/>
  <c r="T28" i="238"/>
  <c r="D28" i="238"/>
  <c r="AI25" i="239"/>
  <c r="AJ25" i="239"/>
  <c r="AG25" i="239"/>
  <c r="AH25" i="239"/>
  <c r="S25" i="239"/>
  <c r="R25" i="239" s="1"/>
  <c r="D30" i="239"/>
  <c r="T30" i="239"/>
  <c r="AI33" i="239"/>
  <c r="AG33" i="239"/>
  <c r="AJ29" i="243"/>
  <c r="AI29" i="243"/>
  <c r="AG29" i="243"/>
  <c r="AH29" i="243"/>
  <c r="AI27" i="244"/>
  <c r="AH27" i="244"/>
  <c r="AJ27" i="244"/>
  <c r="D39" i="247"/>
  <c r="T39" i="247"/>
  <c r="AH21" i="248"/>
  <c r="S21" i="248"/>
  <c r="R21" i="248" s="1"/>
  <c r="AI21" i="248"/>
  <c r="AG21" i="248"/>
  <c r="S25" i="248"/>
  <c r="R25" i="248" s="1"/>
  <c r="AJ25" i="248"/>
  <c r="AJ22" i="249"/>
  <c r="AH22" i="249"/>
  <c r="AG22" i="249"/>
  <c r="D23" i="249"/>
  <c r="T23" i="249"/>
  <c r="AH30" i="249"/>
  <c r="AG30" i="249"/>
  <c r="AI30" i="249"/>
  <c r="AJ30" i="249"/>
  <c r="S30" i="249"/>
  <c r="C30" i="249" s="1"/>
  <c r="T31" i="249"/>
  <c r="D31" i="249"/>
  <c r="AI34" i="249"/>
  <c r="AG34" i="249"/>
  <c r="S34" i="249"/>
  <c r="U34" i="249" s="1"/>
  <c r="V34" i="249" s="1"/>
  <c r="AH34" i="249"/>
  <c r="T35" i="249"/>
  <c r="D35" i="249"/>
  <c r="AJ16" i="251"/>
  <c r="AH16" i="251"/>
  <c r="AG16" i="251"/>
  <c r="AI16" i="251"/>
  <c r="S16" i="251"/>
  <c r="T17" i="251"/>
  <c r="D17" i="251"/>
  <c r="T37" i="251"/>
  <c r="D37" i="251"/>
  <c r="T22" i="252"/>
  <c r="D22" i="252"/>
  <c r="T24" i="252"/>
  <c r="D24" i="252"/>
  <c r="D33" i="252"/>
  <c r="T33" i="252"/>
  <c r="AI19" i="253"/>
  <c r="AH19" i="253"/>
  <c r="AJ19" i="253"/>
  <c r="S19" i="253"/>
  <c r="AG19" i="253"/>
  <c r="AS50" i="112"/>
  <c r="AU50" i="112"/>
  <c r="AS30" i="112"/>
  <c r="AT30" i="112"/>
  <c r="AR26" i="112"/>
  <c r="DD20" i="229"/>
  <c r="CN20" i="229"/>
  <c r="DB20" i="229"/>
  <c r="CS20" i="229"/>
  <c r="AK20" i="229"/>
  <c r="AM20" i="229" s="1"/>
  <c r="CX20" i="229" s="1"/>
  <c r="CQ20" i="229"/>
  <c r="DC20" i="229"/>
  <c r="CO20" i="229"/>
  <c r="DD24" i="229"/>
  <c r="CQ24" i="229"/>
  <c r="CS24" i="229"/>
  <c r="CO24" i="229"/>
  <c r="CT24" i="229"/>
  <c r="CP24" i="229"/>
  <c r="CR24" i="229"/>
  <c r="CN24" i="229"/>
  <c r="AK24" i="229"/>
  <c r="C24" i="229" s="1"/>
  <c r="AK28" i="229"/>
  <c r="C28" i="229" s="1"/>
  <c r="DD28" i="229"/>
  <c r="CT28" i="229"/>
  <c r="CS28" i="229"/>
  <c r="DB30" i="229"/>
  <c r="DC30" i="229"/>
  <c r="CP30" i="229"/>
  <c r="CN30" i="229"/>
  <c r="CS30" i="229"/>
  <c r="AK30" i="229"/>
  <c r="C30" i="229" s="1"/>
  <c r="CR30" i="229"/>
  <c r="CQ30" i="229"/>
  <c r="CT32" i="229"/>
  <c r="CQ32" i="229"/>
  <c r="DB32" i="229"/>
  <c r="AK32" i="229"/>
  <c r="C32" i="229" s="1"/>
  <c r="CR32" i="229"/>
  <c r="DD32" i="229"/>
  <c r="CO32" i="229"/>
  <c r="CS37" i="234"/>
  <c r="AK37" i="234"/>
  <c r="C37" i="234" s="1"/>
  <c r="CP37" i="234"/>
  <c r="DB37" i="234"/>
  <c r="CO37" i="234"/>
  <c r="CQ37" i="234"/>
  <c r="CN37" i="234"/>
  <c r="DD37" i="234"/>
  <c r="AI37" i="236"/>
  <c r="AG37" i="236"/>
  <c r="S37" i="236"/>
  <c r="R37" i="236" s="1"/>
  <c r="AH37" i="236"/>
  <c r="T38" i="236"/>
  <c r="D38" i="236"/>
  <c r="D36" i="238"/>
  <c r="T36" i="238"/>
  <c r="AI29" i="239"/>
  <c r="AJ29" i="239"/>
  <c r="S29" i="239"/>
  <c r="D38" i="239"/>
  <c r="T38" i="239"/>
  <c r="AH21" i="243"/>
  <c r="AJ21" i="243"/>
  <c r="S21" i="243"/>
  <c r="R21" i="243" s="1"/>
  <c r="AJ25" i="243"/>
  <c r="AH25" i="243"/>
  <c r="AG25" i="243"/>
  <c r="T26" i="243"/>
  <c r="D26" i="243"/>
  <c r="S33" i="243"/>
  <c r="U33" i="243" s="1"/>
  <c r="V33" i="243" s="1"/>
  <c r="AI33" i="243"/>
  <c r="AJ37" i="244"/>
  <c r="AH37" i="244"/>
  <c r="S37" i="244"/>
  <c r="C37" i="244" s="1"/>
  <c r="T17" i="245"/>
  <c r="D17" i="245"/>
  <c r="AH20" i="245"/>
  <c r="AJ20" i="245"/>
  <c r="AI20" i="245"/>
  <c r="S20" i="245"/>
  <c r="U20" i="245" s="1"/>
  <c r="V20" i="245" s="1"/>
  <c r="AH24" i="245"/>
  <c r="AG24" i="245"/>
  <c r="S24" i="245"/>
  <c r="C24" i="245" s="1"/>
  <c r="AI24" i="245"/>
  <c r="D25" i="245"/>
  <c r="T25" i="245"/>
  <c r="AH28" i="245"/>
  <c r="AJ28" i="245"/>
  <c r="S28" i="245"/>
  <c r="R28" i="245" s="1"/>
  <c r="AI28" i="245"/>
  <c r="AH32" i="245"/>
  <c r="AG32" i="245"/>
  <c r="AI32" i="245"/>
  <c r="AJ32" i="245"/>
  <c r="AI36" i="245"/>
  <c r="S36" i="245"/>
  <c r="R36" i="245" s="1"/>
  <c r="AG36" i="245"/>
  <c r="AJ36" i="245"/>
  <c r="AH20" i="246"/>
  <c r="AG20" i="246"/>
  <c r="AI20" i="246"/>
  <c r="AJ20" i="246"/>
  <c r="AI28" i="246"/>
  <c r="AJ28" i="246"/>
  <c r="AG28" i="246"/>
  <c r="AI32" i="246"/>
  <c r="S32" i="246"/>
  <c r="R32" i="246" s="1"/>
  <c r="AJ32" i="246"/>
  <c r="D33" i="246"/>
  <c r="T33" i="246"/>
  <c r="AI36" i="246"/>
  <c r="AH36" i="246"/>
  <c r="S36" i="246"/>
  <c r="C36" i="246" s="1"/>
  <c r="D37" i="246"/>
  <c r="T37" i="246"/>
  <c r="D31" i="247"/>
  <c r="T31" i="247"/>
  <c r="D33" i="247"/>
  <c r="T33" i="247"/>
  <c r="D35" i="247"/>
  <c r="T35" i="247"/>
  <c r="T22" i="248"/>
  <c r="D22" i="248"/>
  <c r="AI29" i="248"/>
  <c r="S29" i="248"/>
  <c r="R29" i="248" s="1"/>
  <c r="AJ29" i="248"/>
  <c r="AH29" i="248"/>
  <c r="T30" i="248"/>
  <c r="D30" i="248"/>
  <c r="AJ33" i="248"/>
  <c r="AI33" i="248"/>
  <c r="D34" i="248"/>
  <c r="T34" i="248"/>
  <c r="AH37" i="248"/>
  <c r="AJ37" i="248"/>
  <c r="AG37" i="248"/>
  <c r="D38" i="248"/>
  <c r="T38" i="248"/>
  <c r="T19" i="249"/>
  <c r="D19" i="249"/>
  <c r="AI26" i="249"/>
  <c r="AJ26" i="249"/>
  <c r="AH26" i="249"/>
  <c r="S26" i="249"/>
  <c r="R26" i="249" s="1"/>
  <c r="T27" i="249"/>
  <c r="D27" i="249"/>
  <c r="AJ38" i="249"/>
  <c r="AH38" i="249"/>
  <c r="AG38" i="249"/>
  <c r="S38" i="249"/>
  <c r="U38" i="249" s="1"/>
  <c r="V38" i="249" s="1"/>
  <c r="AI38" i="249"/>
  <c r="T39" i="249"/>
  <c r="D39" i="249"/>
  <c r="AH20" i="251"/>
  <c r="AJ20" i="251"/>
  <c r="AI20" i="251"/>
  <c r="S20" i="251"/>
  <c r="R20" i="251" s="1"/>
  <c r="AG20" i="251"/>
  <c r="AH24" i="251"/>
  <c r="AJ24" i="251"/>
  <c r="AI24" i="251"/>
  <c r="AG24" i="251"/>
  <c r="T25" i="251"/>
  <c r="D25" i="251"/>
  <c r="AJ28" i="251"/>
  <c r="AH28" i="251"/>
  <c r="S28" i="251"/>
  <c r="R28" i="251" s="1"/>
  <c r="T29" i="251"/>
  <c r="D29" i="251"/>
  <c r="T33" i="251"/>
  <c r="D33" i="251"/>
  <c r="AI36" i="251"/>
  <c r="S36" i="251"/>
  <c r="U36" i="251" s="1"/>
  <c r="V36" i="251" s="1"/>
  <c r="AG36" i="251"/>
  <c r="AJ36" i="251"/>
  <c r="AI26" i="252"/>
  <c r="AJ26" i="252"/>
  <c r="AH26" i="252"/>
  <c r="S26" i="252"/>
  <c r="AG26" i="252"/>
  <c r="AI30" i="252"/>
  <c r="AH30" i="252"/>
  <c r="S30" i="252"/>
  <c r="AG30" i="252"/>
  <c r="AJ30" i="252"/>
  <c r="AI35" i="252"/>
  <c r="S35" i="252"/>
  <c r="U35" i="252" s="1"/>
  <c r="V35" i="252" s="1"/>
  <c r="AH35" i="252"/>
  <c r="AJ35" i="252"/>
  <c r="AG35" i="252"/>
  <c r="T36" i="252"/>
  <c r="D36" i="252"/>
  <c r="AI38" i="252"/>
  <c r="AJ38" i="252"/>
  <c r="AH38" i="252"/>
  <c r="S38" i="252"/>
  <c r="AG38" i="252"/>
  <c r="D20" i="253"/>
  <c r="T20" i="253"/>
  <c r="AI25" i="253"/>
  <c r="AH25" i="253"/>
  <c r="AJ25" i="253"/>
  <c r="AG25" i="253"/>
  <c r="S25" i="253"/>
  <c r="AJ28" i="253"/>
  <c r="S28" i="253"/>
  <c r="C28" i="253" s="1"/>
  <c r="AH28" i="253"/>
  <c r="AG28" i="253"/>
  <c r="AI28" i="253"/>
  <c r="T31" i="253"/>
  <c r="D31" i="253"/>
  <c r="AJ34" i="253"/>
  <c r="AG34" i="253"/>
  <c r="S34" i="253"/>
  <c r="AI34" i="253"/>
  <c r="AH34" i="253"/>
  <c r="C29" i="244"/>
  <c r="CN32" i="229"/>
  <c r="D22" i="238"/>
  <c r="AI17" i="243"/>
  <c r="D28" i="247"/>
  <c r="AJ37" i="236"/>
  <c r="CR34" i="229"/>
  <c r="D22" i="239"/>
  <c r="AH36" i="245"/>
  <c r="D22" i="243"/>
  <c r="AG27" i="244"/>
  <c r="AJ36" i="246"/>
  <c r="D26" i="253"/>
  <c r="D39" i="252"/>
  <c r="AG25" i="248"/>
  <c r="AH32" i="246"/>
  <c r="CN38" i="229"/>
  <c r="CP20" i="229"/>
  <c r="T26" i="239"/>
  <c r="CS36" i="229"/>
  <c r="CR20" i="229"/>
  <c r="CO28" i="229"/>
  <c r="AI22" i="249"/>
  <c r="AH33" i="243"/>
  <c r="S29" i="243"/>
  <c r="C29" i="243" s="1"/>
  <c r="AI25" i="243"/>
  <c r="AG21" i="243"/>
  <c r="CO36" i="229"/>
  <c r="D27" i="252"/>
  <c r="D21" i="246"/>
  <c r="CT20" i="229"/>
  <c r="S32" i="245"/>
  <c r="U32" i="245" s="1"/>
  <c r="V32" i="245" s="1"/>
  <c r="AS42" i="112"/>
  <c r="AT42" i="112"/>
  <c r="AU42" i="112"/>
  <c r="AU32" i="112"/>
  <c r="AR32" i="112"/>
  <c r="AU28" i="112"/>
  <c r="AR28" i="112"/>
  <c r="CP18" i="229"/>
  <c r="CT18" i="229"/>
  <c r="CO18" i="229"/>
  <c r="DD18" i="229"/>
  <c r="DB18" i="229"/>
  <c r="DC18" i="229"/>
  <c r="CS18" i="229"/>
  <c r="CN18" i="229"/>
  <c r="CQ18" i="229"/>
  <c r="CR18" i="229"/>
  <c r="CT22" i="229"/>
  <c r="CN22" i="229"/>
  <c r="CQ22" i="229"/>
  <c r="CO22" i="229"/>
  <c r="AK22" i="229"/>
  <c r="C22" i="229" s="1"/>
  <c r="CR22" i="229"/>
  <c r="DB22" i="229"/>
  <c r="AK26" i="229"/>
  <c r="CP26" i="229"/>
  <c r="DC26" i="229"/>
  <c r="CN26" i="229"/>
  <c r="CR26" i="229"/>
  <c r="CT26" i="229"/>
  <c r="CO26" i="229"/>
  <c r="DC34" i="229"/>
  <c r="CO34" i="229"/>
  <c r="CN34" i="229"/>
  <c r="DD34" i="229"/>
  <c r="CT34" i="229"/>
  <c r="AK34" i="229"/>
  <c r="C34" i="229" s="1"/>
  <c r="CP34" i="229"/>
  <c r="CS34" i="229"/>
  <c r="DB34" i="229"/>
  <c r="AL27" i="234"/>
  <c r="D27" i="234"/>
  <c r="AL32" i="234"/>
  <c r="D32" i="234"/>
  <c r="CN33" i="234"/>
  <c r="AK33" i="234"/>
  <c r="AM33" i="234" s="1"/>
  <c r="CU33" i="234" s="1"/>
  <c r="CT33" i="234"/>
  <c r="CS33" i="234"/>
  <c r="CR33" i="234"/>
  <c r="CQ33" i="234"/>
  <c r="AI21" i="236"/>
  <c r="AG21" i="236"/>
  <c r="AJ21" i="236"/>
  <c r="AH21" i="236"/>
  <c r="T22" i="236"/>
  <c r="D22" i="236"/>
  <c r="AI25" i="236"/>
  <c r="S25" i="236"/>
  <c r="U25" i="236" s="1"/>
  <c r="V25" i="236" s="1"/>
  <c r="AJ25" i="236"/>
  <c r="AI29" i="236"/>
  <c r="AJ29" i="236"/>
  <c r="T30" i="236"/>
  <c r="D30" i="236"/>
  <c r="AI33" i="236"/>
  <c r="AJ33" i="236"/>
  <c r="AH33" i="236"/>
  <c r="S33" i="236"/>
  <c r="U33" i="236" s="1"/>
  <c r="V33" i="236" s="1"/>
  <c r="AG33" i="236"/>
  <c r="T34" i="236"/>
  <c r="D34" i="236"/>
  <c r="T30" i="238"/>
  <c r="D30" i="238"/>
  <c r="T34" i="238"/>
  <c r="D34" i="238"/>
  <c r="T38" i="238"/>
  <c r="D38" i="238"/>
  <c r="AI37" i="239"/>
  <c r="AH37" i="239"/>
  <c r="AG37" i="239"/>
  <c r="AH17" i="243"/>
  <c r="AJ17" i="243"/>
  <c r="AG36" i="243"/>
  <c r="AJ36" i="243"/>
  <c r="S36" i="243"/>
  <c r="AJ39" i="243"/>
  <c r="AI39" i="243"/>
  <c r="S39" i="243"/>
  <c r="C39" i="243" s="1"/>
  <c r="AJ21" i="244"/>
  <c r="AH21" i="244"/>
  <c r="AI21" i="244"/>
  <c r="AI31" i="244"/>
  <c r="S31" i="244"/>
  <c r="R31" i="244" s="1"/>
  <c r="AG31" i="244"/>
  <c r="S34" i="244"/>
  <c r="AG34" i="244"/>
  <c r="AI34" i="244"/>
  <c r="AJ34" i="244"/>
  <c r="D26" i="238"/>
  <c r="AJ37" i="239"/>
  <c r="DC22" i="229"/>
  <c r="CT37" i="234"/>
  <c r="D35" i="244"/>
  <c r="D28" i="244"/>
  <c r="D30" i="243"/>
  <c r="AG33" i="243"/>
  <c r="AG36" i="246"/>
  <c r="T21" i="245"/>
  <c r="AG29" i="248"/>
  <c r="AG17" i="243"/>
  <c r="DC32" i="229"/>
  <c r="T34" i="239"/>
  <c r="DB24" i="229"/>
  <c r="CO33" i="234"/>
  <c r="AK18" i="229"/>
  <c r="C18" i="229" s="1"/>
  <c r="CQ28" i="229"/>
  <c r="CR36" i="229"/>
  <c r="DD38" i="229"/>
  <c r="DC37" i="234"/>
  <c r="CP22" i="229"/>
  <c r="AI37" i="248"/>
  <c r="S27" i="244"/>
  <c r="U27" i="244" s="1"/>
  <c r="V27" i="244" s="1"/>
  <c r="AG21" i="244"/>
  <c r="AI36" i="243"/>
  <c r="S25" i="243"/>
  <c r="R25" i="243" s="1"/>
  <c r="AI21" i="243"/>
  <c r="CP36" i="229"/>
  <c r="AI28" i="251"/>
  <c r="S24" i="251"/>
  <c r="C24" i="251" s="1"/>
  <c r="AJ34" i="249"/>
  <c r="D37" i="247"/>
  <c r="T37" i="245"/>
  <c r="AG29" i="236"/>
  <c r="CN28" i="229"/>
  <c r="DD22" i="229"/>
  <c r="D26" i="248"/>
  <c r="AG20" i="245"/>
  <c r="D18" i="243"/>
  <c r="AG29" i="239"/>
  <c r="D39" i="237"/>
  <c r="AI23" i="247"/>
  <c r="D25" i="234"/>
  <c r="DD33" i="234"/>
  <c r="D16" i="243"/>
  <c r="D34" i="243"/>
  <c r="AH29" i="239"/>
  <c r="D37" i="243"/>
  <c r="D25" i="246"/>
  <c r="AJ24" i="246"/>
  <c r="S24" i="246"/>
  <c r="C24" i="246" s="1"/>
  <c r="AG24" i="246"/>
  <c r="AJ31" i="244"/>
  <c r="AH36" i="243"/>
  <c r="AH28" i="246"/>
  <c r="T29" i="245"/>
  <c r="AH25" i="248"/>
  <c r="AG33" i="248"/>
  <c r="CQ36" i="229"/>
  <c r="DD26" i="229"/>
  <c r="DB28" i="229"/>
  <c r="DD30" i="229"/>
  <c r="CS32" i="229"/>
  <c r="CT38" i="229"/>
  <c r="CP28" i="229"/>
  <c r="CO30" i="229"/>
  <c r="CR28" i="229"/>
  <c r="S37" i="248"/>
  <c r="R37" i="248" s="1"/>
  <c r="S33" i="248"/>
  <c r="R33" i="248" s="1"/>
  <c r="AI25" i="248"/>
  <c r="AH24" i="246"/>
  <c r="AG37" i="244"/>
  <c r="S21" i="244"/>
  <c r="R21" i="244" s="1"/>
  <c r="DC33" i="234"/>
  <c r="CQ26" i="229"/>
  <c r="AH29" i="236"/>
  <c r="AL23" i="234"/>
  <c r="CR37" i="234"/>
  <c r="T35" i="253"/>
  <c r="DC24" i="229"/>
  <c r="D21" i="251"/>
  <c r="AJ24" i="245"/>
  <c r="D29" i="246"/>
  <c r="AH33" i="239"/>
  <c r="S19" i="247"/>
  <c r="U19" i="247" s="1"/>
  <c r="V19" i="247" s="1"/>
  <c r="AJ19" i="247"/>
  <c r="AJ27" i="247"/>
  <c r="AI19" i="247"/>
  <c r="AL33" i="229"/>
  <c r="D33" i="229"/>
  <c r="DB25" i="234"/>
  <c r="CQ25" i="234"/>
  <c r="CS27" i="234"/>
  <c r="CQ27" i="234"/>
  <c r="AL31" i="234"/>
  <c r="D31" i="234"/>
  <c r="AI26" i="236"/>
  <c r="AJ26" i="236"/>
  <c r="AI30" i="236"/>
  <c r="AJ30" i="236"/>
  <c r="AG30" i="236"/>
  <c r="AH30" i="236"/>
  <c r="T31" i="236"/>
  <c r="D31" i="236"/>
  <c r="S35" i="244"/>
  <c r="U35" i="244" s="1"/>
  <c r="V35" i="244" s="1"/>
  <c r="AG35" i="244"/>
  <c r="AH21" i="245"/>
  <c r="AI21" i="245"/>
  <c r="AH33" i="245"/>
  <c r="AJ33" i="245"/>
  <c r="T34" i="245"/>
  <c r="D34" i="245"/>
  <c r="AI21" i="246"/>
  <c r="S21" i="246"/>
  <c r="AG26" i="248"/>
  <c r="AI26" i="248"/>
  <c r="AJ26" i="248"/>
  <c r="AH26" i="248"/>
  <c r="AJ31" i="251"/>
  <c r="AI31" i="251"/>
  <c r="T36" i="253"/>
  <c r="D36" i="253"/>
  <c r="AL25" i="229"/>
  <c r="D25" i="229"/>
  <c r="DD23" i="234"/>
  <c r="CT23" i="234"/>
  <c r="AK29" i="234"/>
  <c r="AM29" i="234" s="1"/>
  <c r="CT29" i="234"/>
  <c r="CO32" i="234"/>
  <c r="DC32" i="234"/>
  <c r="CS32" i="234"/>
  <c r="CT36" i="234"/>
  <c r="DD36" i="234"/>
  <c r="CO36" i="234"/>
  <c r="AK36" i="234"/>
  <c r="AI22" i="236"/>
  <c r="AH22" i="236"/>
  <c r="S28" i="247"/>
  <c r="U28" i="247" s="1"/>
  <c r="V28" i="247" s="1"/>
  <c r="R27" i="247"/>
  <c r="CN25" i="234"/>
  <c r="T22" i="247"/>
  <c r="AG19" i="247"/>
  <c r="AI18" i="249"/>
  <c r="T35" i="236"/>
  <c r="CO25" i="234"/>
  <c r="AK25" i="234"/>
  <c r="C25" i="234" s="1"/>
  <c r="CS29" i="234"/>
  <c r="CP32" i="234"/>
  <c r="DC36" i="234"/>
  <c r="CR23" i="234"/>
  <c r="CN32" i="234"/>
  <c r="DC27" i="234"/>
  <c r="S22" i="236"/>
  <c r="U22" i="236" s="1"/>
  <c r="V22" i="236" s="1"/>
  <c r="D19" i="229"/>
  <c r="D31" i="229"/>
  <c r="AH34" i="236"/>
  <c r="AG38" i="236"/>
  <c r="D39" i="229"/>
  <c r="CR32" i="234"/>
  <c r="DD25" i="234"/>
  <c r="DC23" i="234"/>
  <c r="CT32" i="234"/>
  <c r="DB23" i="234"/>
  <c r="AH26" i="236"/>
  <c r="R30" i="246"/>
  <c r="R25" i="244"/>
  <c r="U27" i="247"/>
  <c r="V27" i="247" s="1"/>
  <c r="CP36" i="234"/>
  <c r="CN29" i="234"/>
  <c r="CS25" i="234"/>
  <c r="S26" i="236"/>
  <c r="C26" i="236" s="1"/>
  <c r="AL21" i="229"/>
  <c r="AL39" i="234"/>
  <c r="CR36" i="234"/>
  <c r="DB32" i="234"/>
  <c r="CO29" i="234"/>
  <c r="CP25" i="234"/>
  <c r="S30" i="236"/>
  <c r="U30" i="236" s="1"/>
  <c r="V30" i="236" s="1"/>
  <c r="AJ38" i="236"/>
  <c r="AW39" i="112"/>
  <c r="AW35" i="112"/>
  <c r="AW33" i="112"/>
  <c r="AW31" i="112"/>
  <c r="AW29" i="112"/>
  <c r="AW25" i="112"/>
  <c r="AW23" i="112"/>
  <c r="AW15" i="112"/>
  <c r="AW13" i="112"/>
  <c r="AW7" i="112"/>
  <c r="U27" i="245"/>
  <c r="V27" i="245" s="1"/>
  <c r="C27" i="245"/>
  <c r="C34" i="246"/>
  <c r="S33" i="238"/>
  <c r="U33" i="238" s="1"/>
  <c r="V33" i="238" s="1"/>
  <c r="AH18" i="249"/>
  <c r="AH28" i="247"/>
  <c r="AH34" i="247"/>
  <c r="AG38" i="247"/>
  <c r="AJ19" i="246"/>
  <c r="AG27" i="251"/>
  <c r="AJ28" i="248"/>
  <c r="DB34" i="234"/>
  <c r="D35" i="252"/>
  <c r="AG32" i="243"/>
  <c r="D29" i="248"/>
  <c r="AW36" i="112"/>
  <c r="R31" i="251"/>
  <c r="AJ18" i="249"/>
  <c r="D33" i="243"/>
  <c r="AG34" i="247"/>
  <c r="AG28" i="247"/>
  <c r="S27" i="246"/>
  <c r="R27" i="246" s="1"/>
  <c r="CT22" i="234"/>
  <c r="CT26" i="234"/>
  <c r="D25" i="253"/>
  <c r="AG18" i="249"/>
  <c r="AI28" i="247"/>
  <c r="AJ38" i="247"/>
  <c r="AJ19" i="245"/>
  <c r="AG35" i="246"/>
  <c r="AG36" i="248"/>
  <c r="AW24" i="112"/>
  <c r="AW18" i="112"/>
  <c r="AL18" i="229"/>
  <c r="D18" i="229"/>
  <c r="AL28" i="229"/>
  <c r="D28" i="229"/>
  <c r="D32" i="229"/>
  <c r="AL32" i="229"/>
  <c r="AL34" i="229"/>
  <c r="D34" i="229"/>
  <c r="CT38" i="234"/>
  <c r="CR38" i="234"/>
  <c r="DC38" i="234"/>
  <c r="CQ38" i="234"/>
  <c r="AI20" i="236"/>
  <c r="AJ20" i="236"/>
  <c r="S20" i="236"/>
  <c r="R20" i="236" s="1"/>
  <c r="AH20" i="236"/>
  <c r="AG20" i="236"/>
  <c r="T29" i="236"/>
  <c r="D29" i="236"/>
  <c r="T33" i="236"/>
  <c r="D33" i="236"/>
  <c r="AG36" i="236"/>
  <c r="AJ36" i="236"/>
  <c r="AG21" i="238"/>
  <c r="AH21" i="238"/>
  <c r="AJ21" i="238"/>
  <c r="AI21" i="238"/>
  <c r="AH23" i="238"/>
  <c r="AG23" i="238"/>
  <c r="AI23" i="238"/>
  <c r="AJ23" i="238"/>
  <c r="S25" i="238"/>
  <c r="U25" i="238" s="1"/>
  <c r="V25" i="238" s="1"/>
  <c r="AI25" i="238"/>
  <c r="AJ25" i="238"/>
  <c r="AG25" i="238"/>
  <c r="AH25" i="238"/>
  <c r="S29" i="238"/>
  <c r="R29" i="238" s="1"/>
  <c r="AI29" i="238"/>
  <c r="AJ29" i="238"/>
  <c r="AH29" i="238"/>
  <c r="AI37" i="238"/>
  <c r="S37" i="238"/>
  <c r="R37" i="238" s="1"/>
  <c r="AI32" i="239"/>
  <c r="S32" i="239"/>
  <c r="R32" i="239" s="1"/>
  <c r="AI36" i="239"/>
  <c r="AG36" i="239"/>
  <c r="S36" i="239"/>
  <c r="C36" i="239" s="1"/>
  <c r="S20" i="244"/>
  <c r="AI20" i="244"/>
  <c r="AI23" i="244"/>
  <c r="AG23" i="244"/>
  <c r="AJ23" i="244"/>
  <c r="S23" i="244"/>
  <c r="AJ30" i="244"/>
  <c r="S30" i="244"/>
  <c r="U30" i="244" s="1"/>
  <c r="V30" i="244" s="1"/>
  <c r="AI30" i="244"/>
  <c r="AG30" i="244"/>
  <c r="AI39" i="244"/>
  <c r="AG39" i="244"/>
  <c r="AJ39" i="244"/>
  <c r="T28" i="245"/>
  <c r="D28" i="245"/>
  <c r="AI35" i="245"/>
  <c r="AG35" i="245"/>
  <c r="AI39" i="245"/>
  <c r="AG39" i="245"/>
  <c r="AH39" i="245"/>
  <c r="S23" i="246"/>
  <c r="U23" i="246" s="1"/>
  <c r="V23" i="246" s="1"/>
  <c r="AJ23" i="246"/>
  <c r="AG23" i="246"/>
  <c r="AI23" i="246"/>
  <c r="AI31" i="246"/>
  <c r="S31" i="246"/>
  <c r="R31" i="246" s="1"/>
  <c r="AH31" i="246"/>
  <c r="T36" i="246"/>
  <c r="D36" i="246"/>
  <c r="AI30" i="247"/>
  <c r="AJ30" i="247"/>
  <c r="AG30" i="247"/>
  <c r="AI32" i="247"/>
  <c r="AG32" i="247"/>
  <c r="AI36" i="247"/>
  <c r="AJ36" i="247"/>
  <c r="T21" i="248"/>
  <c r="D21" i="248"/>
  <c r="AI24" i="248"/>
  <c r="AG24" i="248"/>
  <c r="AJ24" i="248"/>
  <c r="S24" i="248"/>
  <c r="R24" i="248" s="1"/>
  <c r="AG21" i="249"/>
  <c r="AI21" i="249"/>
  <c r="AJ21" i="249"/>
  <c r="AG29" i="249"/>
  <c r="AI29" i="249"/>
  <c r="S29" i="249"/>
  <c r="U29" i="249" s="1"/>
  <c r="V29" i="249" s="1"/>
  <c r="AI37" i="249"/>
  <c r="AJ37" i="249"/>
  <c r="S37" i="249"/>
  <c r="R37" i="249" s="1"/>
  <c r="AH37" i="249"/>
  <c r="AG23" i="251"/>
  <c r="AH23" i="251"/>
  <c r="AJ23" i="251"/>
  <c r="AI30" i="251"/>
  <c r="S30" i="251"/>
  <c r="C30" i="251" s="1"/>
  <c r="AJ30" i="251"/>
  <c r="AG30" i="251"/>
  <c r="AH35" i="251"/>
  <c r="AI35" i="251"/>
  <c r="AJ35" i="251"/>
  <c r="AG35" i="251"/>
  <c r="T19" i="253"/>
  <c r="D19" i="253"/>
  <c r="D25" i="239"/>
  <c r="AJ35" i="238"/>
  <c r="D33" i="239"/>
  <c r="AJ37" i="238"/>
  <c r="AG33" i="238"/>
  <c r="D31" i="244"/>
  <c r="D34" i="244"/>
  <c r="AJ24" i="243"/>
  <c r="AH24" i="248"/>
  <c r="AG31" i="246"/>
  <c r="AH35" i="246"/>
  <c r="AG28" i="248"/>
  <c r="AK38" i="234"/>
  <c r="C38" i="234" s="1"/>
  <c r="CN22" i="234"/>
  <c r="DB24" i="234"/>
  <c r="S21" i="249"/>
  <c r="C21" i="249" s="1"/>
  <c r="S28" i="248"/>
  <c r="CP26" i="234"/>
  <c r="AH29" i="249"/>
  <c r="AH35" i="245"/>
  <c r="S23" i="238"/>
  <c r="U23" i="238" s="1"/>
  <c r="V23" i="238" s="1"/>
  <c r="AW26" i="112"/>
  <c r="AW20" i="112"/>
  <c r="AL26" i="229"/>
  <c r="D26" i="229"/>
  <c r="D36" i="229"/>
  <c r="AL36" i="229"/>
  <c r="CO22" i="234"/>
  <c r="AK22" i="234"/>
  <c r="DC22" i="234"/>
  <c r="CS22" i="234"/>
  <c r="CR22" i="234"/>
  <c r="DB22" i="234"/>
  <c r="CQ28" i="234"/>
  <c r="CN28" i="234"/>
  <c r="CP28" i="234"/>
  <c r="CS28" i="234"/>
  <c r="CR28" i="234"/>
  <c r="CT30" i="234"/>
  <c r="DD30" i="234"/>
  <c r="CP30" i="234"/>
  <c r="DC30" i="234"/>
  <c r="CR30" i="234"/>
  <c r="AK30" i="234"/>
  <c r="C30" i="234" s="1"/>
  <c r="T21" i="236"/>
  <c r="D21" i="236"/>
  <c r="AJ24" i="239"/>
  <c r="AH24" i="239"/>
  <c r="AI28" i="243"/>
  <c r="AH28" i="243"/>
  <c r="S28" i="243"/>
  <c r="C28" i="243" s="1"/>
  <c r="T36" i="243"/>
  <c r="D36" i="243"/>
  <c r="T37" i="244"/>
  <c r="D37" i="244"/>
  <c r="AI19" i="245"/>
  <c r="AG19" i="245"/>
  <c r="S19" i="245"/>
  <c r="U19" i="245" s="1"/>
  <c r="V19" i="245" s="1"/>
  <c r="AG27" i="245"/>
  <c r="AJ27" i="245"/>
  <c r="AH27" i="245"/>
  <c r="AI27" i="245"/>
  <c r="AI19" i="246"/>
  <c r="AH19" i="246"/>
  <c r="AI35" i="246"/>
  <c r="AJ35" i="246"/>
  <c r="AI39" i="246"/>
  <c r="AJ39" i="246"/>
  <c r="AH39" i="246"/>
  <c r="S39" i="246"/>
  <c r="R39" i="246" s="1"/>
  <c r="AI38" i="247"/>
  <c r="AH38" i="247"/>
  <c r="AJ32" i="248"/>
  <c r="AI32" i="248"/>
  <c r="S25" i="249"/>
  <c r="C25" i="249" s="1"/>
  <c r="AH25" i="249"/>
  <c r="AJ25" i="249"/>
  <c r="AJ33" i="249"/>
  <c r="AG33" i="249"/>
  <c r="AI33" i="249"/>
  <c r="AH33" i="249"/>
  <c r="D20" i="251"/>
  <c r="T20" i="251"/>
  <c r="AH32" i="251"/>
  <c r="S32" i="251"/>
  <c r="C32" i="251" s="1"/>
  <c r="AJ32" i="251"/>
  <c r="T30" i="252"/>
  <c r="D30" i="252"/>
  <c r="S27" i="253"/>
  <c r="U27" i="253" s="1"/>
  <c r="V27" i="253" s="1"/>
  <c r="S30" i="253"/>
  <c r="AG30" i="253"/>
  <c r="T34" i="253"/>
  <c r="D34" i="253"/>
  <c r="D29" i="239"/>
  <c r="AG29" i="238"/>
  <c r="AH36" i="239"/>
  <c r="S21" i="238"/>
  <c r="R21" i="238" s="1"/>
  <c r="D25" i="243"/>
  <c r="AJ36" i="239"/>
  <c r="D29" i="243"/>
  <c r="S28" i="239"/>
  <c r="U28" i="239" s="1"/>
  <c r="V28" i="239" s="1"/>
  <c r="R27" i="245"/>
  <c r="S30" i="247"/>
  <c r="U30" i="247" s="1"/>
  <c r="V30" i="247" s="1"/>
  <c r="S32" i="247"/>
  <c r="R32" i="247" s="1"/>
  <c r="AG36" i="247"/>
  <c r="T28" i="246"/>
  <c r="AJ39" i="245"/>
  <c r="AJ31" i="246"/>
  <c r="D32" i="245"/>
  <c r="AG28" i="243"/>
  <c r="D37" i="239"/>
  <c r="D20" i="245"/>
  <c r="AG20" i="244"/>
  <c r="AG32" i="248"/>
  <c r="S35" i="251"/>
  <c r="U35" i="251" s="1"/>
  <c r="V35" i="251" s="1"/>
  <c r="CN30" i="234"/>
  <c r="CO34" i="234"/>
  <c r="CN26" i="234"/>
  <c r="DB30" i="234"/>
  <c r="CN38" i="234"/>
  <c r="AH28" i="248"/>
  <c r="AH39" i="244"/>
  <c r="AJ20" i="244"/>
  <c r="AG24" i="243"/>
  <c r="D25" i="236"/>
  <c r="DC28" i="234"/>
  <c r="CP22" i="234"/>
  <c r="AH30" i="251"/>
  <c r="S23" i="251"/>
  <c r="U23" i="251" s="1"/>
  <c r="V23" i="251" s="1"/>
  <c r="AI25" i="249"/>
  <c r="AG19" i="246"/>
  <c r="AH32" i="247"/>
  <c r="AH36" i="236"/>
  <c r="D20" i="229"/>
  <c r="T38" i="252"/>
  <c r="AJ29" i="249"/>
  <c r="AG25" i="249"/>
  <c r="AW32" i="112"/>
  <c r="AW22" i="112"/>
  <c r="CN24" i="234"/>
  <c r="DD24" i="234"/>
  <c r="CO24" i="234"/>
  <c r="CT24" i="234"/>
  <c r="CQ24" i="234"/>
  <c r="CO26" i="234"/>
  <c r="CQ26" i="234"/>
  <c r="AK26" i="234"/>
  <c r="AM26" i="234" s="1"/>
  <c r="CZ26" i="234" s="1"/>
  <c r="CS26" i="234"/>
  <c r="DC26" i="234"/>
  <c r="DB26" i="234"/>
  <c r="CR26" i="234"/>
  <c r="AL33" i="234"/>
  <c r="D33" i="234"/>
  <c r="CR34" i="234"/>
  <c r="CQ34" i="234"/>
  <c r="AK34" i="234"/>
  <c r="AM34" i="234" s="1"/>
  <c r="DA34" i="234" s="1"/>
  <c r="DC34" i="234"/>
  <c r="S28" i="236"/>
  <c r="C28" i="236" s="1"/>
  <c r="AH28" i="236"/>
  <c r="AG28" i="236"/>
  <c r="T37" i="236"/>
  <c r="D37" i="236"/>
  <c r="AI27" i="238"/>
  <c r="AH27" i="238"/>
  <c r="AJ27" i="238"/>
  <c r="S27" i="238"/>
  <c r="R27" i="238" s="1"/>
  <c r="S31" i="238"/>
  <c r="U31" i="238" s="1"/>
  <c r="V31" i="238" s="1"/>
  <c r="AJ31" i="238"/>
  <c r="AI33" i="238"/>
  <c r="AJ33" i="238"/>
  <c r="AI35" i="238"/>
  <c r="AG35" i="238"/>
  <c r="S35" i="238"/>
  <c r="U35" i="238" s="1"/>
  <c r="V35" i="238" s="1"/>
  <c r="T17" i="243"/>
  <c r="D17" i="243"/>
  <c r="AI20" i="243"/>
  <c r="AJ20" i="243"/>
  <c r="S32" i="243"/>
  <c r="AJ32" i="243"/>
  <c r="S38" i="243"/>
  <c r="AI38" i="243"/>
  <c r="AJ38" i="243"/>
  <c r="AH38" i="243"/>
  <c r="AG26" i="244"/>
  <c r="S26" i="244"/>
  <c r="R26" i="244" s="1"/>
  <c r="AI26" i="244"/>
  <c r="AI36" i="244"/>
  <c r="AH36" i="244"/>
  <c r="S36" i="244"/>
  <c r="R36" i="244" s="1"/>
  <c r="AJ23" i="245"/>
  <c r="AI23" i="245"/>
  <c r="AH23" i="245"/>
  <c r="S23" i="245"/>
  <c r="R23" i="245" s="1"/>
  <c r="AJ31" i="245"/>
  <c r="AI31" i="245"/>
  <c r="S31" i="245"/>
  <c r="AG31" i="245"/>
  <c r="D36" i="245"/>
  <c r="T36" i="245"/>
  <c r="T20" i="246"/>
  <c r="D20" i="246"/>
  <c r="T24" i="246"/>
  <c r="D24" i="246"/>
  <c r="AI27" i="246"/>
  <c r="AJ27" i="246"/>
  <c r="D32" i="246"/>
  <c r="T32" i="246"/>
  <c r="D25" i="248"/>
  <c r="T25" i="248"/>
  <c r="D33" i="248"/>
  <c r="T33" i="248"/>
  <c r="AJ36" i="248"/>
  <c r="AI36" i="248"/>
  <c r="AH36" i="248"/>
  <c r="D22" i="249"/>
  <c r="T22" i="249"/>
  <c r="AH19" i="251"/>
  <c r="S19" i="251"/>
  <c r="U19" i="251" s="1"/>
  <c r="V19" i="251" s="1"/>
  <c r="AG19" i="251"/>
  <c r="AI19" i="251"/>
  <c r="S27" i="251"/>
  <c r="C27" i="251" s="1"/>
  <c r="AH27" i="251"/>
  <c r="AJ39" i="251"/>
  <c r="AH39" i="251"/>
  <c r="AI39" i="251"/>
  <c r="S39" i="251"/>
  <c r="R39" i="251" s="1"/>
  <c r="AH23" i="252"/>
  <c r="AJ23" i="252"/>
  <c r="AG23" i="252"/>
  <c r="T26" i="252"/>
  <c r="D26" i="252"/>
  <c r="AG22" i="253"/>
  <c r="S22" i="253"/>
  <c r="C22" i="253" s="1"/>
  <c r="D28" i="253"/>
  <c r="T28" i="253"/>
  <c r="AH31" i="238"/>
  <c r="AL24" i="229"/>
  <c r="C28" i="246"/>
  <c r="U38" i="247"/>
  <c r="V38" i="247" s="1"/>
  <c r="AH32" i="239"/>
  <c r="D37" i="234"/>
  <c r="AH39" i="238"/>
  <c r="D21" i="244"/>
  <c r="S24" i="239"/>
  <c r="C24" i="239" s="1"/>
  <c r="D39" i="243"/>
  <c r="DD22" i="234"/>
  <c r="AJ32" i="247"/>
  <c r="S36" i="247"/>
  <c r="U36" i="247" s="1"/>
  <c r="V36" i="247" s="1"/>
  <c r="S35" i="245"/>
  <c r="U35" i="245" s="1"/>
  <c r="V35" i="245" s="1"/>
  <c r="AG20" i="243"/>
  <c r="AG27" i="246"/>
  <c r="D24" i="245"/>
  <c r="AG36" i="244"/>
  <c r="AH32" i="248"/>
  <c r="AH24" i="243"/>
  <c r="CT28" i="234"/>
  <c r="CT34" i="234"/>
  <c r="CN34" i="234"/>
  <c r="DB38" i="234"/>
  <c r="S32" i="248"/>
  <c r="U32" i="248" s="1"/>
  <c r="V32" i="248" s="1"/>
  <c r="S39" i="244"/>
  <c r="R39" i="244" s="1"/>
  <c r="AH26" i="244"/>
  <c r="AH20" i="244"/>
  <c r="AG38" i="243"/>
  <c r="AJ28" i="243"/>
  <c r="S24" i="243"/>
  <c r="U24" i="243" s="1"/>
  <c r="V24" i="243" s="1"/>
  <c r="AG39" i="251"/>
  <c r="AI32" i="251"/>
  <c r="AJ27" i="251"/>
  <c r="AI23" i="251"/>
  <c r="AH23" i="246"/>
  <c r="T21" i="239"/>
  <c r="AH30" i="247"/>
  <c r="AJ35" i="245"/>
  <c r="AI28" i="239"/>
  <c r="AH21" i="247"/>
  <c r="AI21" i="247"/>
  <c r="S21" i="247"/>
  <c r="C21" i="247" s="1"/>
  <c r="D22" i="229"/>
  <c r="AL22" i="229"/>
  <c r="AL38" i="229"/>
  <c r="D38" i="229"/>
  <c r="CP24" i="234"/>
  <c r="DC24" i="234"/>
  <c r="AK24" i="234"/>
  <c r="C24" i="234" s="1"/>
  <c r="CR24" i="234"/>
  <c r="DD28" i="234"/>
  <c r="CO28" i="234"/>
  <c r="DB28" i="234"/>
  <c r="CQ30" i="234"/>
  <c r="CS30" i="234"/>
  <c r="DD34" i="234"/>
  <c r="CS34" i="234"/>
  <c r="DD38" i="234"/>
  <c r="CP38" i="234"/>
  <c r="CO38" i="234"/>
  <c r="CS38" i="234"/>
  <c r="AI24" i="236"/>
  <c r="S24" i="236"/>
  <c r="AJ24" i="236"/>
  <c r="AH24" i="236"/>
  <c r="AI28" i="236"/>
  <c r="AJ28" i="236"/>
  <c r="AI32" i="236"/>
  <c r="AJ32" i="236"/>
  <c r="AH32" i="236"/>
  <c r="S32" i="236"/>
  <c r="AI36" i="236"/>
  <c r="S36" i="236"/>
  <c r="C36" i="236" s="1"/>
  <c r="U36" i="248"/>
  <c r="V36" i="248" s="1"/>
  <c r="C39" i="248"/>
  <c r="R35" i="246"/>
  <c r="AG27" i="247"/>
  <c r="AW37" i="112"/>
  <c r="T26" i="246"/>
  <c r="D26" i="246"/>
  <c r="AH39" i="249"/>
  <c r="AI39" i="249"/>
  <c r="T20" i="252"/>
  <c r="D20" i="252"/>
  <c r="T28" i="252"/>
  <c r="D28" i="252"/>
  <c r="R25" i="246"/>
  <c r="R22" i="249"/>
  <c r="AH27" i="247"/>
  <c r="C21" i="236"/>
  <c r="T17" i="244"/>
  <c r="T18" i="249"/>
  <c r="AH19" i="247"/>
  <c r="AW50" i="112"/>
  <c r="AW48" i="112"/>
  <c r="AH39" i="237"/>
  <c r="S39" i="237"/>
  <c r="U39" i="237" s="1"/>
  <c r="V39" i="237" s="1"/>
  <c r="AI39" i="237"/>
  <c r="S22" i="238"/>
  <c r="U22" i="238" s="1"/>
  <c r="V22" i="238" s="1"/>
  <c r="AH22" i="238"/>
  <c r="AJ22" i="238"/>
  <c r="AI22" i="238"/>
  <c r="AG22" i="238"/>
  <c r="S24" i="238"/>
  <c r="AG24" i="238"/>
  <c r="AI24" i="238"/>
  <c r="AH24" i="238"/>
  <c r="AJ26" i="238"/>
  <c r="AI26" i="238"/>
  <c r="AG26" i="238"/>
  <c r="S26" i="238"/>
  <c r="U26" i="238" s="1"/>
  <c r="V26" i="238" s="1"/>
  <c r="AH28" i="238"/>
  <c r="AJ28" i="238"/>
  <c r="AI28" i="238"/>
  <c r="S28" i="238"/>
  <c r="U28" i="238" s="1"/>
  <c r="V28" i="238" s="1"/>
  <c r="S30" i="238"/>
  <c r="U30" i="238" s="1"/>
  <c r="V30" i="238" s="1"/>
  <c r="AH30" i="238"/>
  <c r="AI30" i="238"/>
  <c r="AG30" i="238"/>
  <c r="AI32" i="238"/>
  <c r="AH32" i="238"/>
  <c r="AG32" i="238"/>
  <c r="AI34" i="238"/>
  <c r="S34" i="238"/>
  <c r="U34" i="238" s="1"/>
  <c r="V34" i="238" s="1"/>
  <c r="AI36" i="238"/>
  <c r="AG36" i="238"/>
  <c r="AH36" i="238"/>
  <c r="AI38" i="238"/>
  <c r="AJ38" i="238"/>
  <c r="S38" i="238"/>
  <c r="C38" i="238" s="1"/>
  <c r="AH22" i="239"/>
  <c r="AI22" i="239"/>
  <c r="S22" i="239"/>
  <c r="C22" i="239" s="1"/>
  <c r="D23" i="239"/>
  <c r="T23" i="239"/>
  <c r="AH26" i="239"/>
  <c r="S26" i="239"/>
  <c r="R26" i="239" s="1"/>
  <c r="AI26" i="239"/>
  <c r="AJ26" i="239"/>
  <c r="AG30" i="239"/>
  <c r="AI30" i="239"/>
  <c r="S30" i="239"/>
  <c r="U30" i="239" s="1"/>
  <c r="V30" i="239" s="1"/>
  <c r="AH34" i="239"/>
  <c r="AI34" i="239"/>
  <c r="AG34" i="239"/>
  <c r="S34" i="239"/>
  <c r="R34" i="239" s="1"/>
  <c r="T35" i="239"/>
  <c r="D35" i="239"/>
  <c r="AG38" i="239"/>
  <c r="AI38" i="239"/>
  <c r="AH38" i="239"/>
  <c r="T39" i="239"/>
  <c r="D39" i="239"/>
  <c r="S18" i="243"/>
  <c r="AG18" i="243"/>
  <c r="T19" i="243"/>
  <c r="D19" i="243"/>
  <c r="S22" i="243"/>
  <c r="AJ22" i="243"/>
  <c r="T23" i="243"/>
  <c r="D23" i="243"/>
  <c r="AJ26" i="243"/>
  <c r="AH26" i="243"/>
  <c r="S26" i="243"/>
  <c r="C26" i="243" s="1"/>
  <c r="AJ30" i="243"/>
  <c r="S30" i="243"/>
  <c r="AH30" i="243"/>
  <c r="AI30" i="243"/>
  <c r="AG34" i="243"/>
  <c r="AH34" i="243"/>
  <c r="S34" i="243"/>
  <c r="R34" i="243" s="1"/>
  <c r="AI37" i="243"/>
  <c r="AJ37" i="243"/>
  <c r="AI24" i="244"/>
  <c r="AH24" i="244"/>
  <c r="AG28" i="244"/>
  <c r="AJ28" i="244"/>
  <c r="AI32" i="244"/>
  <c r="S32" i="244"/>
  <c r="AG32" i="244"/>
  <c r="AJ32" i="244"/>
  <c r="AH35" i="244"/>
  <c r="AI35" i="244"/>
  <c r="AI17" i="245"/>
  <c r="AJ17" i="245"/>
  <c r="T18" i="245"/>
  <c r="D18" i="245"/>
  <c r="AG21" i="245"/>
  <c r="S21" i="245"/>
  <c r="R21" i="245" s="1"/>
  <c r="AH25" i="245"/>
  <c r="AJ25" i="245"/>
  <c r="AI25" i="245"/>
  <c r="T26" i="245"/>
  <c r="D26" i="245"/>
  <c r="AG29" i="245"/>
  <c r="AH29" i="245"/>
  <c r="S29" i="245"/>
  <c r="U29" i="245" s="1"/>
  <c r="V29" i="245" s="1"/>
  <c r="AI29" i="245"/>
  <c r="AJ29" i="245"/>
  <c r="T30" i="245"/>
  <c r="D30" i="245"/>
  <c r="AI33" i="245"/>
  <c r="AG33" i="245"/>
  <c r="AI37" i="245"/>
  <c r="AH37" i="245"/>
  <c r="AJ37" i="245"/>
  <c r="D38" i="245"/>
  <c r="T38" i="245"/>
  <c r="T18" i="246"/>
  <c r="D18" i="246"/>
  <c r="AH21" i="246"/>
  <c r="AJ21" i="246"/>
  <c r="AG21" i="246"/>
  <c r="T22" i="246"/>
  <c r="D22" i="246"/>
  <c r="AI25" i="246"/>
  <c r="AJ25" i="246"/>
  <c r="T30" i="246"/>
  <c r="D30" i="246"/>
  <c r="AI33" i="246"/>
  <c r="AH33" i="246"/>
  <c r="S33" i="246"/>
  <c r="T34" i="246"/>
  <c r="D34" i="246"/>
  <c r="AI37" i="246"/>
  <c r="S37" i="246"/>
  <c r="U37" i="246" s="1"/>
  <c r="V37" i="246" s="1"/>
  <c r="AH37" i="246"/>
  <c r="D38" i="246"/>
  <c r="T38" i="246"/>
  <c r="AH29" i="247"/>
  <c r="S29" i="247"/>
  <c r="AJ29" i="247"/>
  <c r="AI29" i="247"/>
  <c r="AI31" i="247"/>
  <c r="AH31" i="247"/>
  <c r="AG31" i="247"/>
  <c r="S31" i="247"/>
  <c r="C31" i="247" s="1"/>
  <c r="AI33" i="247"/>
  <c r="AH33" i="247"/>
  <c r="AI35" i="247"/>
  <c r="AG35" i="247"/>
  <c r="S35" i="247"/>
  <c r="C35" i="247" s="1"/>
  <c r="AI37" i="247"/>
  <c r="AJ37" i="247"/>
  <c r="AG37" i="247"/>
  <c r="AI39" i="247"/>
  <c r="S39" i="247"/>
  <c r="R39" i="247" s="1"/>
  <c r="AJ39" i="247"/>
  <c r="AG39" i="247"/>
  <c r="AH22" i="248"/>
  <c r="AI22" i="248"/>
  <c r="S22" i="248"/>
  <c r="C22" i="248" s="1"/>
  <c r="T23" i="248"/>
  <c r="D23" i="248"/>
  <c r="D27" i="248"/>
  <c r="T27" i="248"/>
  <c r="AI30" i="248"/>
  <c r="AG30" i="248"/>
  <c r="T31" i="248"/>
  <c r="D31" i="248"/>
  <c r="AH34" i="248"/>
  <c r="S34" i="248"/>
  <c r="AJ34" i="248"/>
  <c r="D35" i="248"/>
  <c r="T35" i="248"/>
  <c r="AH38" i="248"/>
  <c r="S38" i="248"/>
  <c r="AG38" i="248"/>
  <c r="AJ38" i="248"/>
  <c r="D39" i="248"/>
  <c r="T39" i="248"/>
  <c r="S19" i="249"/>
  <c r="AI19" i="249"/>
  <c r="AJ19" i="249"/>
  <c r="AH19" i="249"/>
  <c r="AG19" i="249"/>
  <c r="AJ23" i="249"/>
  <c r="AI23" i="249"/>
  <c r="D24" i="249"/>
  <c r="T24" i="249"/>
  <c r="AH27" i="249"/>
  <c r="AJ27" i="249"/>
  <c r="S27" i="249"/>
  <c r="C27" i="249" s="1"/>
  <c r="D28" i="249"/>
  <c r="T28" i="249"/>
  <c r="AI31" i="249"/>
  <c r="AH31" i="249"/>
  <c r="S31" i="249"/>
  <c r="R31" i="249" s="1"/>
  <c r="D32" i="249"/>
  <c r="T32" i="249"/>
  <c r="AI35" i="249"/>
  <c r="AG35" i="249"/>
  <c r="S35" i="249"/>
  <c r="U35" i="249" s="1"/>
  <c r="V35" i="249" s="1"/>
  <c r="T36" i="249"/>
  <c r="D36" i="249"/>
  <c r="AG39" i="249"/>
  <c r="S39" i="249"/>
  <c r="U39" i="249" s="1"/>
  <c r="V39" i="249" s="1"/>
  <c r="AI17" i="251"/>
  <c r="AG17" i="251"/>
  <c r="AJ17" i="251"/>
  <c r="AH17" i="251"/>
  <c r="S17" i="251"/>
  <c r="M17" i="251" s="1"/>
  <c r="T18" i="251"/>
  <c r="D18" i="251"/>
  <c r="AH21" i="251"/>
  <c r="AI21" i="251"/>
  <c r="AG21" i="251"/>
  <c r="S21" i="251"/>
  <c r="U21" i="251" s="1"/>
  <c r="V21" i="251" s="1"/>
  <c r="D22" i="251"/>
  <c r="T22" i="251"/>
  <c r="AJ25" i="251"/>
  <c r="S25" i="251"/>
  <c r="C25" i="251" s="1"/>
  <c r="AI25" i="251"/>
  <c r="T26" i="251"/>
  <c r="D26" i="251"/>
  <c r="AG29" i="251"/>
  <c r="AH29" i="251"/>
  <c r="AJ29" i="251"/>
  <c r="AH31" i="251"/>
  <c r="AG31" i="251"/>
  <c r="AG33" i="251"/>
  <c r="S33" i="251"/>
  <c r="AI33" i="251"/>
  <c r="T34" i="251"/>
  <c r="D34" i="251"/>
  <c r="AI37" i="251"/>
  <c r="AJ37" i="251"/>
  <c r="S37" i="251"/>
  <c r="T38" i="251"/>
  <c r="D38" i="251"/>
  <c r="AJ32" i="238"/>
  <c r="AH38" i="238"/>
  <c r="S36" i="238"/>
  <c r="C36" i="238" s="1"/>
  <c r="AG38" i="238"/>
  <c r="AH34" i="238"/>
  <c r="AI22" i="243"/>
  <c r="AG26" i="243"/>
  <c r="AJ34" i="243"/>
  <c r="AJ22" i="239"/>
  <c r="AJ34" i="239"/>
  <c r="T19" i="244"/>
  <c r="S25" i="245"/>
  <c r="C25" i="245" s="1"/>
  <c r="AJ30" i="238"/>
  <c r="S38" i="239"/>
  <c r="C38" i="239" s="1"/>
  <c r="D31" i="239"/>
  <c r="AG28" i="238"/>
  <c r="AG34" i="238"/>
  <c r="U29" i="251"/>
  <c r="V29" i="251" s="1"/>
  <c r="AH30" i="239"/>
  <c r="AI34" i="243"/>
  <c r="AG30" i="243"/>
  <c r="AI26" i="243"/>
  <c r="AJ18" i="243"/>
  <c r="AG25" i="245"/>
  <c r="AJ34" i="238"/>
  <c r="C26" i="248"/>
  <c r="D27" i="239"/>
  <c r="AG22" i="243"/>
  <c r="AH18" i="243"/>
  <c r="AH26" i="238"/>
  <c r="AJ24" i="238"/>
  <c r="AI22" i="252"/>
  <c r="AH22" i="252"/>
  <c r="S22" i="252"/>
  <c r="AJ22" i="252"/>
  <c r="AG22" i="252"/>
  <c r="AI24" i="252"/>
  <c r="S24" i="252"/>
  <c r="AG24" i="252"/>
  <c r="AJ24" i="252"/>
  <c r="AH24" i="252"/>
  <c r="AI27" i="252"/>
  <c r="AJ27" i="252"/>
  <c r="AH27" i="252"/>
  <c r="AG27" i="252"/>
  <c r="AI33" i="252"/>
  <c r="AH33" i="252"/>
  <c r="AJ33" i="252"/>
  <c r="S33" i="252"/>
  <c r="T34" i="252"/>
  <c r="D34" i="252"/>
  <c r="AI36" i="252"/>
  <c r="S36" i="252"/>
  <c r="AG36" i="252"/>
  <c r="AJ36" i="252"/>
  <c r="AI39" i="252"/>
  <c r="AH39" i="252"/>
  <c r="AJ39" i="252"/>
  <c r="AG39" i="252"/>
  <c r="S39" i="252"/>
  <c r="AJ20" i="253"/>
  <c r="AG20" i="253"/>
  <c r="S20" i="253"/>
  <c r="AI20" i="253"/>
  <c r="AH20" i="253"/>
  <c r="AI23" i="253"/>
  <c r="AJ23" i="253"/>
  <c r="AG23" i="253"/>
  <c r="S23" i="253"/>
  <c r="AH23" i="253"/>
  <c r="AJ26" i="253"/>
  <c r="S26" i="253"/>
  <c r="U26" i="253" s="1"/>
  <c r="V26" i="253" s="1"/>
  <c r="AG26" i="253"/>
  <c r="AH26" i="253"/>
  <c r="AI26" i="253"/>
  <c r="AI31" i="253"/>
  <c r="AJ31" i="253"/>
  <c r="S31" i="253"/>
  <c r="AG31" i="253"/>
  <c r="AI35" i="253"/>
  <c r="S35" i="253"/>
  <c r="AH35" i="253"/>
  <c r="AJ35" i="253"/>
  <c r="AJ38" i="253"/>
  <c r="AG38" i="253"/>
  <c r="S38" i="253"/>
  <c r="U38" i="253" s="1"/>
  <c r="V38" i="253" s="1"/>
  <c r="AH38" i="253"/>
  <c r="D32" i="253"/>
  <c r="D24" i="253"/>
  <c r="D17" i="253"/>
  <c r="AG33" i="252"/>
  <c r="AW42" i="112"/>
  <c r="AW40" i="112"/>
  <c r="AH31" i="253"/>
  <c r="AG35" i="253"/>
  <c r="AI38" i="253"/>
  <c r="AW14" i="112"/>
  <c r="AW12" i="112"/>
  <c r="AW28" i="112"/>
  <c r="C33" i="245"/>
  <c r="R19" i="246"/>
  <c r="R29" i="236"/>
  <c r="AG24" i="247"/>
  <c r="C29" i="236"/>
  <c r="AW51" i="112"/>
  <c r="AW49" i="112"/>
  <c r="AW30" i="112"/>
  <c r="AW16" i="112"/>
  <c r="AJ24" i="247"/>
  <c r="D20" i="247"/>
  <c r="AI17" i="244"/>
  <c r="AH17" i="246"/>
  <c r="S23" i="247"/>
  <c r="R23" i="247" s="1"/>
  <c r="R33" i="249"/>
  <c r="AG18" i="244"/>
  <c r="U33" i="249"/>
  <c r="V33" i="249" s="1"/>
  <c r="AI22" i="247"/>
  <c r="D19" i="247"/>
  <c r="AH17" i="244"/>
  <c r="T23" i="247"/>
  <c r="C16" i="243"/>
  <c r="AH23" i="247"/>
  <c r="D17" i="236"/>
  <c r="S25" i="247"/>
  <c r="U25" i="247" s="1"/>
  <c r="V25" i="247" s="1"/>
  <c r="AI25" i="247"/>
  <c r="R21" i="236"/>
  <c r="AJ22" i="247"/>
  <c r="AJ16" i="243"/>
  <c r="AH16" i="243"/>
  <c r="AH22" i="247"/>
  <c r="AH18" i="244"/>
  <c r="AG16" i="243"/>
  <c r="AJ17" i="244"/>
  <c r="D17" i="246"/>
  <c r="AJ18" i="244"/>
  <c r="S22" i="247"/>
  <c r="C22" i="247" s="1"/>
  <c r="D21" i="247"/>
  <c r="AI31" i="238"/>
  <c r="AG31" i="238"/>
  <c r="AI39" i="238"/>
  <c r="S39" i="238"/>
  <c r="AJ39" i="238"/>
  <c r="AG24" i="239"/>
  <c r="AI24" i="239"/>
  <c r="AG28" i="239"/>
  <c r="AH28" i="239"/>
  <c r="AW47" i="112"/>
  <c r="AW43" i="112"/>
  <c r="AW38" i="112"/>
  <c r="AW34" i="112"/>
  <c r="AW19" i="112"/>
  <c r="AW17" i="112"/>
  <c r="AW10" i="112"/>
  <c r="AW8" i="112"/>
  <c r="AG27" i="253"/>
  <c r="AI34" i="247"/>
  <c r="S34" i="247"/>
  <c r="T37" i="248"/>
  <c r="D37" i="248"/>
  <c r="D26" i="249"/>
  <c r="T26" i="249"/>
  <c r="D30" i="249"/>
  <c r="T30" i="249"/>
  <c r="D34" i="249"/>
  <c r="T34" i="249"/>
  <c r="T38" i="249"/>
  <c r="D38" i="249"/>
  <c r="AI15" i="251"/>
  <c r="AJ15" i="251"/>
  <c r="S15" i="251"/>
  <c r="M15" i="251" s="1"/>
  <c r="AG15" i="251"/>
  <c r="T16" i="251"/>
  <c r="D16" i="251"/>
  <c r="T24" i="251"/>
  <c r="D24" i="251"/>
  <c r="T28" i="251"/>
  <c r="D28" i="251"/>
  <c r="T36" i="251"/>
  <c r="D36" i="251"/>
  <c r="AI21" i="252"/>
  <c r="S21" i="252"/>
  <c r="AJ21" i="252"/>
  <c r="AH21" i="252"/>
  <c r="AG21" i="252"/>
  <c r="AI23" i="252"/>
  <c r="S23" i="252"/>
  <c r="AI25" i="252"/>
  <c r="AH25" i="252"/>
  <c r="S25" i="252"/>
  <c r="AG25" i="252"/>
  <c r="AJ25" i="252"/>
  <c r="AI29" i="252"/>
  <c r="S29" i="252"/>
  <c r="AJ29" i="252"/>
  <c r="AH29" i="252"/>
  <c r="AG29" i="252"/>
  <c r="AI32" i="252"/>
  <c r="AH32" i="252"/>
  <c r="S32" i="252"/>
  <c r="AG32" i="252"/>
  <c r="AI37" i="252"/>
  <c r="S37" i="252"/>
  <c r="AH37" i="252"/>
  <c r="AJ37" i="252"/>
  <c r="AG37" i="252"/>
  <c r="AG18" i="253"/>
  <c r="S18" i="253"/>
  <c r="M18" i="253" s="1"/>
  <c r="AH18" i="253"/>
  <c r="AJ22" i="253"/>
  <c r="AI22" i="253"/>
  <c r="AH22" i="253"/>
  <c r="AI27" i="253"/>
  <c r="AH27" i="253"/>
  <c r="AJ27" i="253"/>
  <c r="AJ30" i="253"/>
  <c r="AI30" i="253"/>
  <c r="AH30" i="253"/>
  <c r="AI33" i="253"/>
  <c r="AJ33" i="253"/>
  <c r="AG33" i="253"/>
  <c r="S33" i="253"/>
  <c r="AI37" i="253"/>
  <c r="S37" i="253"/>
  <c r="AH37" i="253"/>
  <c r="AJ37" i="253"/>
  <c r="AG37" i="253"/>
  <c r="R40" i="236"/>
  <c r="C40" i="236"/>
  <c r="U17" i="243"/>
  <c r="V17" i="243" s="1"/>
  <c r="U20" i="246"/>
  <c r="V20" i="246" s="1"/>
  <c r="R20" i="246"/>
  <c r="R39" i="248"/>
  <c r="R40" i="248"/>
  <c r="C40" i="248"/>
  <c r="U36" i="249"/>
  <c r="V36" i="249" s="1"/>
  <c r="R29" i="251"/>
  <c r="AR150" i="112"/>
  <c r="AR154" i="112"/>
  <c r="AR156" i="112"/>
  <c r="AR158" i="112"/>
  <c r="AR160" i="112"/>
  <c r="AR162" i="112"/>
  <c r="AR170" i="112"/>
  <c r="AR176" i="112"/>
  <c r="AR178" i="112"/>
  <c r="AQ152" i="112"/>
  <c r="AS177" i="112"/>
  <c r="AQ149" i="112"/>
  <c r="AS176" i="112"/>
  <c r="AU162" i="112"/>
  <c r="AV162" i="112" s="1"/>
  <c r="AU158" i="112"/>
  <c r="AV158" i="112" s="1"/>
  <c r="CB183" i="112"/>
  <c r="CC183" i="112" s="1"/>
  <c r="AQ176" i="112"/>
  <c r="AS169" i="112"/>
  <c r="CB168" i="112"/>
  <c r="CC168" i="112" s="1"/>
  <c r="CB160" i="112"/>
  <c r="CC160" i="112" s="1"/>
  <c r="CB156" i="112"/>
  <c r="CC156" i="112" s="1"/>
  <c r="CB152" i="112"/>
  <c r="CC152" i="112" s="1"/>
  <c r="AS139" i="112"/>
  <c r="AU137" i="112"/>
  <c r="AV137" i="112" s="1"/>
  <c r="AS134" i="112"/>
  <c r="CB131" i="112"/>
  <c r="CC131" i="112" s="1"/>
  <c r="AS127" i="112"/>
  <c r="CB126" i="112"/>
  <c r="CC126" i="112" s="1"/>
  <c r="AS123" i="112"/>
  <c r="CB120" i="112"/>
  <c r="CC120" i="112" s="1"/>
  <c r="AU110" i="112"/>
  <c r="AV110" i="112" s="1"/>
  <c r="AS106" i="112"/>
  <c r="CB105" i="112"/>
  <c r="CC105" i="112" s="1"/>
  <c r="AU102" i="112"/>
  <c r="AV102" i="112" s="1"/>
  <c r="AS98" i="112"/>
  <c r="AU94" i="112"/>
  <c r="AQ84" i="112"/>
  <c r="AS68" i="112"/>
  <c r="AQ68" i="112"/>
  <c r="CB182" i="112"/>
  <c r="CC182" i="112" s="1"/>
  <c r="CB175" i="112"/>
  <c r="CC175" i="112" s="1"/>
  <c r="CB170" i="112"/>
  <c r="CC170" i="112" s="1"/>
  <c r="AQ170" i="112"/>
  <c r="CB161" i="112"/>
  <c r="CC161" i="112" s="1"/>
  <c r="CB157" i="112"/>
  <c r="CC157" i="112" s="1"/>
  <c r="AQ150" i="112"/>
  <c r="CB142" i="112"/>
  <c r="CC142" i="112" s="1"/>
  <c r="AQ142" i="112"/>
  <c r="CB135" i="112"/>
  <c r="CC135" i="112" s="1"/>
  <c r="AQ135" i="112"/>
  <c r="CB124" i="112"/>
  <c r="CC124" i="112" s="1"/>
  <c r="CB107" i="112"/>
  <c r="CC107" i="112" s="1"/>
  <c r="CB99" i="112"/>
  <c r="CC99" i="112" s="1"/>
  <c r="CB83" i="112"/>
  <c r="CC83" i="112" s="1"/>
  <c r="M83" i="112" s="1"/>
  <c r="AR169" i="112"/>
  <c r="AR177" i="112"/>
  <c r="AQ154" i="112"/>
  <c r="AS140" i="112"/>
  <c r="AQ174" i="112"/>
  <c r="CB174" i="112"/>
  <c r="CC174" i="112" s="1"/>
  <c r="CB162" i="112"/>
  <c r="CC162" i="112" s="1"/>
  <c r="CB158" i="112"/>
  <c r="CC158" i="112" s="1"/>
  <c r="CB136" i="112"/>
  <c r="CC136" i="112" s="1"/>
  <c r="AQ136" i="112"/>
  <c r="CB128" i="112"/>
  <c r="CC128" i="112" s="1"/>
  <c r="CB109" i="112"/>
  <c r="CC109" i="112" s="1"/>
  <c r="AQ109" i="112"/>
  <c r="CB101" i="112"/>
  <c r="CC101" i="112" s="1"/>
  <c r="AQ101" i="112"/>
  <c r="CB179" i="112"/>
  <c r="CC179" i="112" s="1"/>
  <c r="CB159" i="112"/>
  <c r="CC159" i="112" s="1"/>
  <c r="CB148" i="112"/>
  <c r="CC148" i="112" s="1"/>
  <c r="CB129" i="112"/>
  <c r="CC129" i="112" s="1"/>
  <c r="CB111" i="112"/>
  <c r="CC111" i="112" s="1"/>
  <c r="CB103" i="112"/>
  <c r="CC103" i="112" s="1"/>
  <c r="R40" i="253"/>
  <c r="C38" i="294"/>
  <c r="R38" i="294"/>
  <c r="C34" i="294"/>
  <c r="R34" i="294"/>
  <c r="C30" i="294"/>
  <c r="R30" i="294"/>
  <c r="C26" i="294"/>
  <c r="R26" i="294"/>
  <c r="C22" i="294"/>
  <c r="R22" i="294"/>
  <c r="R37" i="294"/>
  <c r="C37" i="294"/>
  <c r="R33" i="294"/>
  <c r="C33" i="294"/>
  <c r="R29" i="294"/>
  <c r="C29" i="294"/>
  <c r="R25" i="294"/>
  <c r="C25" i="294"/>
  <c r="R21" i="294"/>
  <c r="C21" i="294"/>
  <c r="R33" i="293"/>
  <c r="C33" i="293"/>
  <c r="R29" i="293"/>
  <c r="C29" i="293"/>
  <c r="R25" i="293"/>
  <c r="C25" i="293"/>
  <c r="R21" i="293"/>
  <c r="C21" i="293"/>
  <c r="C36" i="294"/>
  <c r="R36" i="294"/>
  <c r="C32" i="294"/>
  <c r="R32" i="294"/>
  <c r="C28" i="294"/>
  <c r="R28" i="294"/>
  <c r="C24" i="294"/>
  <c r="R24" i="294"/>
  <c r="C20" i="294"/>
  <c r="R20" i="294"/>
  <c r="R39" i="294"/>
  <c r="C39" i="294"/>
  <c r="R35" i="294"/>
  <c r="C35" i="294"/>
  <c r="R31" i="294"/>
  <c r="C31" i="294"/>
  <c r="R27" i="294"/>
  <c r="C27" i="294"/>
  <c r="R23" i="294"/>
  <c r="C23" i="294"/>
  <c r="R19" i="294"/>
  <c r="C19" i="294"/>
  <c r="R35" i="293"/>
  <c r="C35" i="293"/>
  <c r="R31" i="293"/>
  <c r="C31" i="293"/>
  <c r="R27" i="293"/>
  <c r="C27" i="293"/>
  <c r="R23" i="293"/>
  <c r="C23" i="293"/>
  <c r="R19" i="293"/>
  <c r="C19" i="293"/>
  <c r="R17" i="293"/>
  <c r="C17" i="293"/>
  <c r="C38" i="293"/>
  <c r="R38" i="293"/>
  <c r="C36" i="293"/>
  <c r="R36" i="293"/>
  <c r="C34" i="293"/>
  <c r="R34" i="293"/>
  <c r="C32" i="293"/>
  <c r="R32" i="293"/>
  <c r="C30" i="293"/>
  <c r="R30" i="293"/>
  <c r="C28" i="293"/>
  <c r="R28" i="293"/>
  <c r="C26" i="293"/>
  <c r="R26" i="293"/>
  <c r="C24" i="293"/>
  <c r="R24" i="293"/>
  <c r="C22" i="293"/>
  <c r="R22" i="293"/>
  <c r="C20" i="293"/>
  <c r="R20" i="293"/>
  <c r="R37" i="293"/>
  <c r="C37" i="293"/>
  <c r="C18" i="293"/>
  <c r="R18" i="293"/>
  <c r="C16" i="293"/>
  <c r="R16" i="293"/>
  <c r="R39" i="293"/>
  <c r="C39" i="293"/>
  <c r="C15" i="293"/>
  <c r="R15" i="293"/>
  <c r="R35" i="273"/>
  <c r="C35" i="273"/>
  <c r="R31" i="273"/>
  <c r="C31" i="273"/>
  <c r="R27" i="273"/>
  <c r="C27" i="273"/>
  <c r="R23" i="273"/>
  <c r="C23" i="273"/>
  <c r="R19" i="273"/>
  <c r="C19" i="273"/>
  <c r="R37" i="273"/>
  <c r="C37" i="273"/>
  <c r="R33" i="273"/>
  <c r="C33" i="273"/>
  <c r="R29" i="273"/>
  <c r="C29" i="273"/>
  <c r="R25" i="273"/>
  <c r="C25" i="273"/>
  <c r="R21" i="273"/>
  <c r="C21" i="273"/>
  <c r="U33" i="239"/>
  <c r="V33" i="239" s="1"/>
  <c r="C35" i="246"/>
  <c r="C36" i="249"/>
  <c r="C17" i="243"/>
  <c r="U25" i="244"/>
  <c r="V25" i="244" s="1"/>
  <c r="AI20" i="247"/>
  <c r="AH20" i="247"/>
  <c r="AG21" i="247"/>
  <c r="D30" i="229"/>
  <c r="D21" i="243"/>
  <c r="AJ26" i="245"/>
  <c r="R17" i="273"/>
  <c r="C17" i="273"/>
  <c r="R39" i="273"/>
  <c r="C39" i="273"/>
  <c r="U30" i="272"/>
  <c r="V30" i="272" s="1"/>
  <c r="C30" i="272"/>
  <c r="R36" i="272"/>
  <c r="C36" i="272"/>
  <c r="U32" i="272"/>
  <c r="V32" i="272" s="1"/>
  <c r="C32" i="272"/>
  <c r="R23" i="272"/>
  <c r="C23" i="272"/>
  <c r="R21" i="272"/>
  <c r="C21" i="272"/>
  <c r="R19" i="272"/>
  <c r="U19" i="272"/>
  <c r="V19" i="272" s="1"/>
  <c r="C19" i="272"/>
  <c r="C38" i="273"/>
  <c r="R38" i="273"/>
  <c r="C36" i="273"/>
  <c r="R36" i="273"/>
  <c r="C34" i="273"/>
  <c r="R34" i="273"/>
  <c r="C32" i="273"/>
  <c r="R32" i="273"/>
  <c r="C30" i="273"/>
  <c r="R30" i="273"/>
  <c r="C28" i="273"/>
  <c r="R28" i="273"/>
  <c r="C26" i="273"/>
  <c r="R26" i="273"/>
  <c r="C24" i="273"/>
  <c r="R24" i="273"/>
  <c r="C22" i="273"/>
  <c r="R22" i="273"/>
  <c r="C20" i="273"/>
  <c r="R20" i="273"/>
  <c r="R18" i="273"/>
  <c r="C18" i="273"/>
  <c r="U34" i="272"/>
  <c r="V34" i="272" s="1"/>
  <c r="C34" i="272"/>
  <c r="U26" i="272"/>
  <c r="V26" i="272" s="1"/>
  <c r="C26" i="272"/>
  <c r="U28" i="272"/>
  <c r="V28" i="272" s="1"/>
  <c r="C28" i="272"/>
  <c r="U17" i="273"/>
  <c r="V17" i="273" s="1"/>
  <c r="U39" i="273"/>
  <c r="V39" i="273" s="1"/>
  <c r="C38" i="272"/>
  <c r="R38" i="272"/>
  <c r="R18" i="272"/>
  <c r="C18" i="272"/>
  <c r="R33" i="272"/>
  <c r="C33" i="272"/>
  <c r="R31" i="272"/>
  <c r="C31" i="272"/>
  <c r="R29" i="272"/>
  <c r="C29" i="272"/>
  <c r="R27" i="272"/>
  <c r="C27" i="272"/>
  <c r="R25" i="272"/>
  <c r="C25" i="272"/>
  <c r="C24" i="272"/>
  <c r="R24" i="272"/>
  <c r="C22" i="272"/>
  <c r="R22" i="272"/>
  <c r="C20" i="272"/>
  <c r="R20" i="272"/>
  <c r="R17" i="272"/>
  <c r="C17" i="272"/>
  <c r="R39" i="272"/>
  <c r="C39" i="272"/>
  <c r="R37" i="272"/>
  <c r="C37" i="272"/>
  <c r="R35" i="272"/>
  <c r="C35" i="272"/>
  <c r="U24" i="272"/>
  <c r="V24" i="272" s="1"/>
  <c r="U22" i="272"/>
  <c r="V22" i="272" s="1"/>
  <c r="U20" i="272"/>
  <c r="V20" i="272" s="1"/>
  <c r="U26" i="248"/>
  <c r="V26" i="248" s="1"/>
  <c r="C31" i="251"/>
  <c r="AG17" i="244"/>
  <c r="R16" i="243"/>
  <c r="AI26" i="247"/>
  <c r="D25" i="247"/>
  <c r="C33" i="239"/>
  <c r="C25" i="246"/>
  <c r="C39" i="239"/>
  <c r="S20" i="243"/>
  <c r="R17" i="244"/>
  <c r="C17" i="244"/>
  <c r="U17" i="244"/>
  <c r="V17" i="244" s="1"/>
  <c r="C32" i="238"/>
  <c r="C39" i="245"/>
  <c r="U28" i="246"/>
  <c r="V28" i="246" s="1"/>
  <c r="S26" i="247"/>
  <c r="AJ26" i="247"/>
  <c r="R37" i="239"/>
  <c r="AM28" i="234"/>
  <c r="CU28" i="234" s="1"/>
  <c r="R39" i="239"/>
  <c r="AI17" i="246"/>
  <c r="T26" i="247"/>
  <c r="C37" i="239"/>
  <c r="R39" i="245"/>
  <c r="R33" i="245"/>
  <c r="C30" i="246"/>
  <c r="C36" i="248"/>
  <c r="C22" i="249"/>
  <c r="U34" i="246"/>
  <c r="V34" i="246" s="1"/>
  <c r="C38" i="247"/>
  <c r="C19" i="246"/>
  <c r="R29" i="244"/>
  <c r="C30" i="248"/>
  <c r="AJ21" i="247"/>
  <c r="U32" i="238"/>
  <c r="V32" i="238" s="1"/>
  <c r="R35" i="243"/>
  <c r="U35" i="243"/>
  <c r="V35" i="243" s="1"/>
  <c r="C35" i="243"/>
  <c r="R30" i="248"/>
  <c r="S17" i="246"/>
  <c r="M17" i="246" s="1"/>
  <c r="N17" i="246" s="1"/>
  <c r="AF17" i="246" s="1"/>
  <c r="AZ184" i="112"/>
  <c r="AZ183" i="112"/>
  <c r="AZ182" i="112"/>
  <c r="AZ181" i="112"/>
  <c r="AZ180" i="112"/>
  <c r="AZ179" i="112"/>
  <c r="AZ178" i="112"/>
  <c r="AZ177" i="112"/>
  <c r="AZ176" i="112"/>
  <c r="AZ175" i="112"/>
  <c r="AZ174" i="112"/>
  <c r="AZ173" i="112"/>
  <c r="AZ172" i="112"/>
  <c r="AZ171" i="112"/>
  <c r="AZ170" i="112"/>
  <c r="AZ169" i="112"/>
  <c r="AZ168" i="112"/>
  <c r="AZ167" i="112"/>
  <c r="AZ166" i="112"/>
  <c r="AZ165" i="112"/>
  <c r="AZ164" i="112"/>
  <c r="AZ163" i="112"/>
  <c r="AZ162" i="112"/>
  <c r="AZ161" i="112"/>
  <c r="AZ160" i="112"/>
  <c r="AZ159" i="112"/>
  <c r="AZ158" i="112"/>
  <c r="AZ157" i="112"/>
  <c r="AZ156" i="112"/>
  <c r="AZ155" i="112"/>
  <c r="AZ154" i="112"/>
  <c r="AZ153" i="112"/>
  <c r="AZ152" i="112"/>
  <c r="AZ151" i="112"/>
  <c r="AZ150" i="112"/>
  <c r="AZ149" i="112"/>
  <c r="AZ148" i="112"/>
  <c r="AZ147" i="112"/>
  <c r="AZ146" i="112"/>
  <c r="AZ145" i="112"/>
  <c r="AZ144" i="112"/>
  <c r="AZ143" i="112"/>
  <c r="AZ142" i="112"/>
  <c r="AZ141" i="112"/>
  <c r="AZ140" i="112"/>
  <c r="AZ139" i="112"/>
  <c r="AZ138" i="112"/>
  <c r="AZ137" i="112"/>
  <c r="AZ136" i="112"/>
  <c r="AZ135" i="112"/>
  <c r="AZ134" i="112"/>
  <c r="AZ133" i="112"/>
  <c r="AZ132" i="112"/>
  <c r="AZ131" i="112"/>
  <c r="AZ130" i="112"/>
  <c r="AZ129" i="112"/>
  <c r="AZ128" i="112"/>
  <c r="AZ127" i="112"/>
  <c r="AZ126" i="112"/>
  <c r="AZ125" i="112"/>
  <c r="AZ124" i="112"/>
  <c r="AZ123" i="112"/>
  <c r="AZ122" i="112"/>
  <c r="AZ121" i="112"/>
  <c r="AZ120" i="112"/>
  <c r="AZ119" i="112"/>
  <c r="AZ118" i="112"/>
  <c r="AZ117" i="112"/>
  <c r="AZ116" i="112"/>
  <c r="AZ115" i="112"/>
  <c r="AZ114" i="112"/>
  <c r="AZ113" i="112"/>
  <c r="AZ112" i="112"/>
  <c r="AZ111" i="112"/>
  <c r="AZ110" i="112"/>
  <c r="AZ109" i="112"/>
  <c r="AZ108" i="112"/>
  <c r="AZ107" i="112"/>
  <c r="AZ106" i="112"/>
  <c r="AZ105" i="112"/>
  <c r="AZ104" i="112"/>
  <c r="AZ103" i="112"/>
  <c r="AZ102" i="112"/>
  <c r="AZ101" i="112"/>
  <c r="AZ100" i="112"/>
  <c r="AZ99" i="112"/>
  <c r="AZ98" i="112"/>
  <c r="BF184" i="112"/>
  <c r="BF182" i="112"/>
  <c r="BF180" i="112"/>
  <c r="BF178" i="112"/>
  <c r="BF176" i="112"/>
  <c r="BF174" i="112"/>
  <c r="BF172" i="112"/>
  <c r="BF170" i="112"/>
  <c r="BF168" i="112"/>
  <c r="BF166" i="112"/>
  <c r="BF164" i="112"/>
  <c r="BF162" i="112"/>
  <c r="BF160" i="112"/>
  <c r="BF158" i="112"/>
  <c r="BF156" i="112"/>
  <c r="BF154" i="112"/>
  <c r="BF152" i="112"/>
  <c r="BF150" i="112"/>
  <c r="BF148" i="112"/>
  <c r="BF146" i="112"/>
  <c r="BF144" i="112"/>
  <c r="BF142" i="112"/>
  <c r="BF140" i="112"/>
  <c r="BF139" i="112"/>
  <c r="BF136" i="112"/>
  <c r="BF135" i="112"/>
  <c r="BF132" i="112"/>
  <c r="BF131" i="112"/>
  <c r="BF128" i="112"/>
  <c r="BF126" i="112"/>
  <c r="BF124" i="112"/>
  <c r="BF122" i="112"/>
  <c r="BF120" i="112"/>
  <c r="BF118" i="112"/>
  <c r="BF116" i="112"/>
  <c r="BF114" i="112"/>
  <c r="BF112" i="112"/>
  <c r="BF110" i="112"/>
  <c r="BF108" i="112"/>
  <c r="BF106" i="112"/>
  <c r="BF104" i="112"/>
  <c r="BF102" i="112"/>
  <c r="BF100" i="112"/>
  <c r="BF98" i="112"/>
  <c r="BF183" i="112"/>
  <c r="BF181" i="112"/>
  <c r="BF179" i="112"/>
  <c r="BF177" i="112"/>
  <c r="BF175" i="112"/>
  <c r="BF173" i="112"/>
  <c r="BF171" i="112"/>
  <c r="BF169" i="112"/>
  <c r="BF167" i="112"/>
  <c r="BF165" i="112"/>
  <c r="BF163" i="112"/>
  <c r="BF161" i="112"/>
  <c r="BF159" i="112"/>
  <c r="BF157" i="112"/>
  <c r="BF155" i="112"/>
  <c r="BF153" i="112"/>
  <c r="BF151" i="112"/>
  <c r="BF149" i="112"/>
  <c r="BF147" i="112"/>
  <c r="BF145" i="112"/>
  <c r="BF143" i="112"/>
  <c r="BF141" i="112"/>
  <c r="BF138" i="112"/>
  <c r="BF137" i="112"/>
  <c r="BF134" i="112"/>
  <c r="BF133" i="112"/>
  <c r="BF130" i="112"/>
  <c r="BF129" i="112"/>
  <c r="BF127" i="112"/>
  <c r="BF125" i="112"/>
  <c r="BF123" i="112"/>
  <c r="BF121" i="112"/>
  <c r="BF119" i="112"/>
  <c r="BF117" i="112"/>
  <c r="BF115" i="112"/>
  <c r="BF113" i="112"/>
  <c r="BF111" i="112"/>
  <c r="BF109" i="112"/>
  <c r="BF107" i="112"/>
  <c r="BF105" i="112"/>
  <c r="BF103" i="112"/>
  <c r="BF101" i="112"/>
  <c r="BF99" i="112"/>
  <c r="U18" i="249"/>
  <c r="V18" i="249" s="1"/>
  <c r="C18" i="249"/>
  <c r="R18" i="249"/>
  <c r="AW146" i="112"/>
  <c r="AW148" i="112"/>
  <c r="AW150" i="112"/>
  <c r="AW151" i="112"/>
  <c r="AW152" i="112"/>
  <c r="AW153" i="112"/>
  <c r="AW154" i="112"/>
  <c r="AW155" i="112"/>
  <c r="AW156" i="112"/>
  <c r="AW157" i="112"/>
  <c r="AW158" i="112"/>
  <c r="AW159" i="112"/>
  <c r="AW160" i="112"/>
  <c r="AW161" i="112"/>
  <c r="AW162" i="112"/>
  <c r="AW163" i="112"/>
  <c r="AW165" i="112"/>
  <c r="AW175" i="112"/>
  <c r="AW176" i="112"/>
  <c r="AW179" i="112"/>
  <c r="AW184" i="112"/>
  <c r="AW169" i="112"/>
  <c r="AW143" i="112"/>
  <c r="AW130" i="112"/>
  <c r="AW123" i="112"/>
  <c r="AW172" i="112"/>
  <c r="AW167" i="112"/>
  <c r="AW164" i="112"/>
  <c r="AW147" i="112"/>
  <c r="AW144" i="112"/>
  <c r="AW137" i="112"/>
  <c r="AW134" i="112"/>
  <c r="AW119" i="112"/>
  <c r="AW113" i="112"/>
  <c r="AW110" i="112"/>
  <c r="AW106" i="112"/>
  <c r="AW102" i="112"/>
  <c r="AW98" i="112"/>
  <c r="AW94" i="112"/>
  <c r="AW166" i="112"/>
  <c r="AW149" i="112"/>
  <c r="AW139" i="112"/>
  <c r="AW127" i="112"/>
  <c r="AW118" i="112"/>
  <c r="AW112" i="112"/>
  <c r="AW108" i="112"/>
  <c r="AW104" i="112"/>
  <c r="AW100" i="112"/>
  <c r="AW96" i="112"/>
  <c r="AW92" i="112"/>
  <c r="AW91" i="112"/>
  <c r="AW90" i="112"/>
  <c r="AW89" i="112"/>
  <c r="CZ40" i="229"/>
  <c r="CV40" i="229"/>
  <c r="CY40" i="229"/>
  <c r="CU40" i="229"/>
  <c r="CX40" i="229"/>
  <c r="DA40" i="229"/>
  <c r="CW40" i="229"/>
  <c r="AN40" i="229"/>
  <c r="AM40" i="234"/>
  <c r="C40" i="234"/>
  <c r="AG43" i="234"/>
  <c r="CT44" i="234" s="1"/>
  <c r="CT48" i="234"/>
  <c r="G46" i="234" s="1"/>
  <c r="AS183" i="112"/>
  <c r="AQ183" i="112"/>
  <c r="AQ178" i="112"/>
  <c r="AS174" i="112"/>
  <c r="AS164" i="112"/>
  <c r="AS149" i="112"/>
  <c r="AS147" i="112"/>
  <c r="AS145" i="112"/>
  <c r="AS90" i="112"/>
  <c r="AR90" i="112"/>
  <c r="AS88" i="112"/>
  <c r="AR88" i="112"/>
  <c r="AS86" i="112"/>
  <c r="AR86" i="112"/>
  <c r="AS84" i="112"/>
  <c r="AR84" i="112"/>
  <c r="AS82" i="112"/>
  <c r="AR82" i="112"/>
  <c r="AS78" i="112"/>
  <c r="AR78" i="112"/>
  <c r="AS76" i="112"/>
  <c r="AR76" i="112"/>
  <c r="AS74" i="112"/>
  <c r="AR74" i="112"/>
  <c r="AQ71" i="112"/>
  <c r="AS70" i="112"/>
  <c r="AR70" i="112"/>
  <c r="AQ67" i="112"/>
  <c r="AS66" i="112"/>
  <c r="AR66" i="112"/>
  <c r="AS62" i="112"/>
  <c r="AR62" i="112"/>
  <c r="AS61" i="112"/>
  <c r="AS57" i="112"/>
  <c r="AS53" i="112"/>
  <c r="AS49" i="112"/>
  <c r="AS45" i="112"/>
  <c r="C40" i="229"/>
  <c r="U40" i="237"/>
  <c r="V40" i="237" s="1"/>
  <c r="C40" i="237"/>
  <c r="T16" i="253" l="1"/>
  <c r="D16" i="253"/>
  <c r="U18" i="251"/>
  <c r="V18" i="251" s="1"/>
  <c r="M18" i="251"/>
  <c r="C16" i="251"/>
  <c r="M16" i="251"/>
  <c r="R18" i="246"/>
  <c r="M18" i="246"/>
  <c r="U18" i="243"/>
  <c r="V18" i="243" s="1"/>
  <c r="M18" i="243"/>
  <c r="C18" i="245"/>
  <c r="M18" i="245"/>
  <c r="R17" i="245"/>
  <c r="M17" i="245"/>
  <c r="U18" i="244"/>
  <c r="V18" i="244" s="1"/>
  <c r="M18" i="244"/>
  <c r="N18" i="244" s="1"/>
  <c r="AF18" i="244" s="1"/>
  <c r="K15" i="294"/>
  <c r="K16" i="318"/>
  <c r="D17" i="294"/>
  <c r="T17" i="294"/>
  <c r="D16" i="318"/>
  <c r="T16" i="318"/>
  <c r="D15" i="294"/>
  <c r="T15" i="294"/>
  <c r="D16" i="294"/>
  <c r="T16" i="294"/>
  <c r="CF91" i="112"/>
  <c r="CB91" i="112"/>
  <c r="CC91" i="112" s="1"/>
  <c r="M91" i="112" s="1"/>
  <c r="AQ51" i="112"/>
  <c r="AT51" i="112"/>
  <c r="AR51" i="112"/>
  <c r="AS51" i="112"/>
  <c r="AU51" i="112"/>
  <c r="AQ52" i="112"/>
  <c r="K21" i="239"/>
  <c r="K16" i="294"/>
  <c r="K16" i="253"/>
  <c r="AQ65" i="112"/>
  <c r="AR65" i="112"/>
  <c r="AQ73" i="112"/>
  <c r="AR73" i="112"/>
  <c r="K17" i="253"/>
  <c r="K17" i="318"/>
  <c r="AQ76" i="112"/>
  <c r="AT47" i="112"/>
  <c r="AS47" i="112"/>
  <c r="AR47" i="112"/>
  <c r="AQ47" i="112"/>
  <c r="AQ48" i="112"/>
  <c r="AR48" i="112"/>
  <c r="AT48" i="112"/>
  <c r="AU48" i="112"/>
  <c r="AS48" i="112"/>
  <c r="AU49" i="112"/>
  <c r="AR49" i="112"/>
  <c r="AQ49" i="112"/>
  <c r="AT49" i="112"/>
  <c r="AR50" i="112"/>
  <c r="AT50" i="112"/>
  <c r="AQ45" i="112"/>
  <c r="AR45" i="112"/>
  <c r="AT45" i="112"/>
  <c r="AR46" i="112"/>
  <c r="AS46" i="112"/>
  <c r="AT46" i="112"/>
  <c r="AU46" i="112"/>
  <c r="AQ46" i="112"/>
  <c r="AU54" i="112"/>
  <c r="AU55" i="112"/>
  <c r="AQ80" i="112"/>
  <c r="AS80" i="112"/>
  <c r="AR80" i="112"/>
  <c r="CD68" i="112"/>
  <c r="CB68" i="112"/>
  <c r="CC68" i="112" s="1"/>
  <c r="M68" i="112" s="1"/>
  <c r="CD69" i="112"/>
  <c r="CB69" i="112"/>
  <c r="CC69" i="112" s="1"/>
  <c r="M69" i="112" s="1"/>
  <c r="CD75" i="112"/>
  <c r="CB75" i="112"/>
  <c r="CC75" i="112" s="1"/>
  <c r="M75" i="112" s="1"/>
  <c r="CD56" i="112"/>
  <c r="CB56" i="112"/>
  <c r="CC56" i="112" s="1"/>
  <c r="M56" i="112" s="1"/>
  <c r="AQ26" i="112"/>
  <c r="AU26" i="112"/>
  <c r="AQ27" i="112"/>
  <c r="AU27" i="112"/>
  <c r="AR27" i="112"/>
  <c r="AS27" i="112"/>
  <c r="AQ28" i="112"/>
  <c r="AT28" i="112"/>
  <c r="AS28" i="112"/>
  <c r="AS29" i="112"/>
  <c r="AQ29" i="112"/>
  <c r="AU29" i="112"/>
  <c r="AR29" i="112"/>
  <c r="AT29" i="112"/>
  <c r="AU31" i="112"/>
  <c r="AS31" i="112"/>
  <c r="AR31" i="112"/>
  <c r="AQ31" i="112"/>
  <c r="AS32" i="112"/>
  <c r="AT32" i="112"/>
  <c r="AQ32" i="112"/>
  <c r="AQ33" i="112"/>
  <c r="AT33" i="112"/>
  <c r="AU33" i="112"/>
  <c r="AS33" i="112"/>
  <c r="AS34" i="112"/>
  <c r="AR34" i="112"/>
  <c r="AT34" i="112"/>
  <c r="AQ35" i="112"/>
  <c r="AS35" i="112"/>
  <c r="AR35" i="112"/>
  <c r="AT35" i="112"/>
  <c r="AU35" i="112"/>
  <c r="AQ36" i="112"/>
  <c r="AS36" i="112"/>
  <c r="AR36" i="112"/>
  <c r="AU36" i="112"/>
  <c r="AR37" i="112"/>
  <c r="AU37" i="112"/>
  <c r="AT37" i="112"/>
  <c r="AS37" i="112"/>
  <c r="K17" i="294"/>
  <c r="AQ38" i="112"/>
  <c r="AS38" i="112"/>
  <c r="AT38" i="112"/>
  <c r="AR38" i="112"/>
  <c r="AQ41" i="112"/>
  <c r="AS41" i="112"/>
  <c r="AR42" i="112"/>
  <c r="AQ42" i="112"/>
  <c r="K18" i="294"/>
  <c r="K17" i="236"/>
  <c r="AQ43" i="112"/>
  <c r="AS43" i="112"/>
  <c r="AR43" i="112"/>
  <c r="AT43" i="112"/>
  <c r="AS44" i="112"/>
  <c r="AU44" i="112"/>
  <c r="AT44" i="112"/>
  <c r="AR44" i="112"/>
  <c r="CD29" i="112"/>
  <c r="CB29" i="112"/>
  <c r="CC29" i="112" s="1"/>
  <c r="M29" i="112" s="1"/>
  <c r="CD30" i="112"/>
  <c r="CB30" i="112"/>
  <c r="CC30" i="112" s="1"/>
  <c r="M30" i="112" s="1"/>
  <c r="CD31" i="112"/>
  <c r="CB31" i="112"/>
  <c r="CC31" i="112" s="1"/>
  <c r="M31" i="112" s="1"/>
  <c r="CD32" i="112"/>
  <c r="CB32" i="112"/>
  <c r="CC32" i="112" s="1"/>
  <c r="M32" i="112" s="1"/>
  <c r="CD34" i="112"/>
  <c r="CB34" i="112"/>
  <c r="CC34" i="112" s="1"/>
  <c r="M34" i="112" s="1"/>
  <c r="CD35" i="112"/>
  <c r="CB35" i="112"/>
  <c r="CC35" i="112" s="1"/>
  <c r="M35" i="112" s="1"/>
  <c r="CD36" i="112"/>
  <c r="CB36" i="112"/>
  <c r="CC36" i="112" s="1"/>
  <c r="M36" i="112" s="1"/>
  <c r="CD41" i="112"/>
  <c r="CB41" i="112"/>
  <c r="CC41" i="112" s="1"/>
  <c r="M41" i="112" s="1"/>
  <c r="AT17" i="112"/>
  <c r="AR17" i="112"/>
  <c r="AT19" i="112"/>
  <c r="AR19" i="112"/>
  <c r="AU19" i="112"/>
  <c r="AS21" i="112"/>
  <c r="AR21" i="112"/>
  <c r="AT21" i="112"/>
  <c r="CA23" i="112"/>
  <c r="CI23" i="112" s="1"/>
  <c r="AS23" i="112"/>
  <c r="AQ23" i="112"/>
  <c r="AR23" i="112"/>
  <c r="AU23" i="112"/>
  <c r="CA24" i="112"/>
  <c r="CI24" i="112" s="1"/>
  <c r="AT24" i="112"/>
  <c r="AQ24" i="112"/>
  <c r="AR24" i="112"/>
  <c r="AS24" i="112"/>
  <c r="AU24" i="112"/>
  <c r="AT25" i="112"/>
  <c r="AR25" i="112"/>
  <c r="AR63" i="112"/>
  <c r="AU63" i="112"/>
  <c r="AV63" i="112" s="1"/>
  <c r="CA89" i="112"/>
  <c r="CI89" i="112" s="1"/>
  <c r="AU89" i="112"/>
  <c r="CA94" i="112"/>
  <c r="CI94" i="112" s="1"/>
  <c r="AR94" i="112"/>
  <c r="AS94" i="112"/>
  <c r="CA93" i="112"/>
  <c r="CI93" i="112" s="1"/>
  <c r="AQ93" i="112"/>
  <c r="CA88" i="112"/>
  <c r="CI88" i="112" s="1"/>
  <c r="AQ88" i="112"/>
  <c r="CD89" i="112"/>
  <c r="CB89" i="112"/>
  <c r="CC89" i="112" s="1"/>
  <c r="M89" i="112" s="1"/>
  <c r="CD92" i="112"/>
  <c r="CB92" i="112"/>
  <c r="CC92" i="112" s="1"/>
  <c r="M92" i="112" s="1"/>
  <c r="CA51" i="112"/>
  <c r="CI51" i="112" s="1"/>
  <c r="BZ51" i="112"/>
  <c r="CH51" i="112" s="1"/>
  <c r="BY51" i="112"/>
  <c r="CG51" i="112" s="1"/>
  <c r="BX51" i="112"/>
  <c r="CF51" i="112" s="1"/>
  <c r="BW51" i="112"/>
  <c r="CE51" i="112" s="1"/>
  <c r="BV51" i="112"/>
  <c r="CA52" i="112"/>
  <c r="CI52" i="112" s="1"/>
  <c r="BZ52" i="112"/>
  <c r="CH52" i="112" s="1"/>
  <c r="BY52" i="112"/>
  <c r="CG52" i="112" s="1"/>
  <c r="BX52" i="112"/>
  <c r="CF52" i="112" s="1"/>
  <c r="BW52" i="112"/>
  <c r="CE52" i="112" s="1"/>
  <c r="BV52" i="112"/>
  <c r="AU52" i="112"/>
  <c r="AT53" i="112"/>
  <c r="AR53" i="112"/>
  <c r="BZ53" i="112"/>
  <c r="CH53" i="112" s="1"/>
  <c r="BY53" i="112"/>
  <c r="CG53" i="112" s="1"/>
  <c r="BX53" i="112"/>
  <c r="CF53" i="112" s="1"/>
  <c r="CA53" i="112"/>
  <c r="CI53" i="112" s="1"/>
  <c r="BW53" i="112"/>
  <c r="CE53" i="112" s="1"/>
  <c r="BV53" i="112"/>
  <c r="AQ53" i="112"/>
  <c r="BZ57" i="112"/>
  <c r="CH57" i="112" s="1"/>
  <c r="BY57" i="112"/>
  <c r="CG57" i="112" s="1"/>
  <c r="BX57" i="112"/>
  <c r="CF57" i="112" s="1"/>
  <c r="BV57" i="112"/>
  <c r="AQ57" i="112"/>
  <c r="BW57" i="112"/>
  <c r="CE57" i="112" s="1"/>
  <c r="AT57" i="112"/>
  <c r="AR57" i="112"/>
  <c r="CA57" i="112"/>
  <c r="CI57" i="112" s="1"/>
  <c r="BZ59" i="112"/>
  <c r="CH59" i="112" s="1"/>
  <c r="CA59" i="112"/>
  <c r="CI59" i="112" s="1"/>
  <c r="AR59" i="112"/>
  <c r="AT59" i="112"/>
  <c r="AQ59" i="112"/>
  <c r="BV59" i="112"/>
  <c r="BW59" i="112"/>
  <c r="CE59" i="112" s="1"/>
  <c r="BX59" i="112"/>
  <c r="CF59" i="112" s="1"/>
  <c r="BY59" i="112"/>
  <c r="CG59" i="112" s="1"/>
  <c r="AT60" i="112"/>
  <c r="AQ60" i="112"/>
  <c r="BZ60" i="112"/>
  <c r="CH60" i="112" s="1"/>
  <c r="BX60" i="112"/>
  <c r="CF60" i="112" s="1"/>
  <c r="BW60" i="112"/>
  <c r="CE60" i="112" s="1"/>
  <c r="BV60" i="112"/>
  <c r="CA60" i="112"/>
  <c r="CI60" i="112" s="1"/>
  <c r="AR60" i="112"/>
  <c r="BY60" i="112"/>
  <c r="CG60" i="112" s="1"/>
  <c r="CA61" i="112"/>
  <c r="CI61" i="112" s="1"/>
  <c r="AQ61" i="112"/>
  <c r="AT61" i="112"/>
  <c r="BV61" i="112"/>
  <c r="AR61" i="112"/>
  <c r="BW61" i="112"/>
  <c r="CE61" i="112" s="1"/>
  <c r="BX61" i="112"/>
  <c r="CF61" i="112" s="1"/>
  <c r="BY61" i="112"/>
  <c r="CG61" i="112" s="1"/>
  <c r="BZ61" i="112"/>
  <c r="CH61" i="112" s="1"/>
  <c r="AU76" i="112"/>
  <c r="CA47" i="112"/>
  <c r="CI47" i="112" s="1"/>
  <c r="BZ47" i="112"/>
  <c r="CH47" i="112" s="1"/>
  <c r="BY47" i="112"/>
  <c r="CG47" i="112" s="1"/>
  <c r="BX47" i="112"/>
  <c r="CF47" i="112" s="1"/>
  <c r="BW47" i="112"/>
  <c r="CE47" i="112" s="1"/>
  <c r="BV47" i="112"/>
  <c r="AU47" i="112"/>
  <c r="CA48" i="112"/>
  <c r="CI48" i="112" s="1"/>
  <c r="BY48" i="112"/>
  <c r="CG48" i="112" s="1"/>
  <c r="BX48" i="112"/>
  <c r="CF48" i="112" s="1"/>
  <c r="BZ48" i="112"/>
  <c r="CH48" i="112" s="1"/>
  <c r="BV48" i="112"/>
  <c r="BW48" i="112"/>
  <c r="CE48" i="112" s="1"/>
  <c r="BV49" i="112"/>
  <c r="BW49" i="112"/>
  <c r="CE49" i="112" s="1"/>
  <c r="BX49" i="112"/>
  <c r="CF49" i="112" s="1"/>
  <c r="BY49" i="112"/>
  <c r="CG49" i="112" s="1"/>
  <c r="BZ49" i="112"/>
  <c r="CH49" i="112" s="1"/>
  <c r="CA49" i="112"/>
  <c r="CI49" i="112" s="1"/>
  <c r="K14" i="317"/>
  <c r="BW50" i="112"/>
  <c r="CE50" i="112" s="1"/>
  <c r="BY50" i="112"/>
  <c r="CG50" i="112" s="1"/>
  <c r="BZ50" i="112"/>
  <c r="CH50" i="112" s="1"/>
  <c r="CA50" i="112"/>
  <c r="CI50" i="112" s="1"/>
  <c r="BX50" i="112"/>
  <c r="CF50" i="112" s="1"/>
  <c r="BV50" i="112"/>
  <c r="AQ50" i="112"/>
  <c r="BY58" i="112"/>
  <c r="CG58" i="112" s="1"/>
  <c r="BZ58" i="112"/>
  <c r="CH58" i="112" s="1"/>
  <c r="BW58" i="112"/>
  <c r="CE58" i="112" s="1"/>
  <c r="BV58" i="112"/>
  <c r="AT58" i="112"/>
  <c r="BX58" i="112"/>
  <c r="CF58" i="112" s="1"/>
  <c r="CA58" i="112"/>
  <c r="CI58" i="112" s="1"/>
  <c r="AR58" i="112"/>
  <c r="BV62" i="112"/>
  <c r="CA62" i="112"/>
  <c r="CI62" i="112" s="1"/>
  <c r="AT62" i="112"/>
  <c r="BZ62" i="112"/>
  <c r="CH62" i="112" s="1"/>
  <c r="BY62" i="112"/>
  <c r="CG62" i="112" s="1"/>
  <c r="BX62" i="112"/>
  <c r="CF62" i="112" s="1"/>
  <c r="AQ62" i="112"/>
  <c r="BW62" i="112"/>
  <c r="CE62" i="112" s="1"/>
  <c r="AQ64" i="112"/>
  <c r="AS64" i="112"/>
  <c r="AQ78" i="112"/>
  <c r="AT78" i="112"/>
  <c r="BY54" i="112"/>
  <c r="CG54" i="112" s="1"/>
  <c r="BZ54" i="112"/>
  <c r="CH54" i="112" s="1"/>
  <c r="CA54" i="112"/>
  <c r="CI54" i="112" s="1"/>
  <c r="AT54" i="112"/>
  <c r="BX54" i="112"/>
  <c r="CF54" i="112" s="1"/>
  <c r="BW54" i="112"/>
  <c r="CE54" i="112" s="1"/>
  <c r="BV54" i="112"/>
  <c r="AQ54" i="112"/>
  <c r="AR54" i="112"/>
  <c r="AS54" i="112"/>
  <c r="BY55" i="112"/>
  <c r="CG55" i="112" s="1"/>
  <c r="BZ55" i="112"/>
  <c r="CH55" i="112" s="1"/>
  <c r="CA55" i="112"/>
  <c r="CI55" i="112" s="1"/>
  <c r="AR55" i="112"/>
  <c r="BV55" i="112"/>
  <c r="AT55" i="112"/>
  <c r="AQ55" i="112"/>
  <c r="BW55" i="112"/>
  <c r="CE55" i="112" s="1"/>
  <c r="AS55" i="112"/>
  <c r="BX55" i="112"/>
  <c r="CF55" i="112" s="1"/>
  <c r="AU72" i="112"/>
  <c r="AT72" i="112"/>
  <c r="AQ72" i="112"/>
  <c r="AS72" i="112"/>
  <c r="CD74" i="112"/>
  <c r="CB74" i="112"/>
  <c r="CC74" i="112" s="1"/>
  <c r="M74" i="112" s="1"/>
  <c r="I17" i="316" s="1"/>
  <c r="CD76" i="112"/>
  <c r="CB76" i="112"/>
  <c r="CC76" i="112" s="1"/>
  <c r="M76" i="112" s="1"/>
  <c r="CD77" i="112"/>
  <c r="CB77" i="112"/>
  <c r="CC77" i="112" s="1"/>
  <c r="M77" i="112" s="1"/>
  <c r="CD78" i="112"/>
  <c r="CB78" i="112"/>
  <c r="CC78" i="112" s="1"/>
  <c r="M78" i="112" s="1"/>
  <c r="CD45" i="112"/>
  <c r="CB45" i="112"/>
  <c r="CC45" i="112" s="1"/>
  <c r="M45" i="112" s="1"/>
  <c r="CD46" i="112"/>
  <c r="CB46" i="112"/>
  <c r="CC46" i="112" s="1"/>
  <c r="M46" i="112" s="1"/>
  <c r="CD37" i="112"/>
  <c r="CB37" i="112"/>
  <c r="CC37" i="112" s="1"/>
  <c r="M37" i="112" s="1"/>
  <c r="CD42" i="112"/>
  <c r="CB42" i="112"/>
  <c r="CC42" i="112" s="1"/>
  <c r="M42" i="112" s="1"/>
  <c r="I18" i="294" s="1"/>
  <c r="CD43" i="112"/>
  <c r="CB43" i="112"/>
  <c r="CC43" i="112" s="1"/>
  <c r="M43" i="112" s="1"/>
  <c r="I17" i="236" s="1"/>
  <c r="CD44" i="112"/>
  <c r="CB44" i="112"/>
  <c r="CC44" i="112" s="1"/>
  <c r="M44" i="112" s="1"/>
  <c r="I18" i="236" s="1"/>
  <c r="AQ85" i="112"/>
  <c r="CB84" i="112"/>
  <c r="CC84" i="112" s="1"/>
  <c r="M84" i="112" s="1"/>
  <c r="AS87" i="112"/>
  <c r="BX88" i="112"/>
  <c r="CF88" i="112" s="1"/>
  <c r="AS93" i="112"/>
  <c r="AT94" i="112"/>
  <c r="BX81" i="112"/>
  <c r="BV85" i="112"/>
  <c r="AT95" i="112"/>
  <c r="BW97" i="112"/>
  <c r="BX97" i="112"/>
  <c r="CF97" i="112" s="1"/>
  <c r="BV82" i="112"/>
  <c r="BY86" i="112"/>
  <c r="CG86" i="112" s="1"/>
  <c r="AU83" i="112"/>
  <c r="BW87" i="112"/>
  <c r="CE87" i="112" s="1"/>
  <c r="AQ87" i="112"/>
  <c r="AU87" i="112"/>
  <c r="BX87" i="112"/>
  <c r="CF87" i="112" s="1"/>
  <c r="AT85" i="112"/>
  <c r="BV88" i="112"/>
  <c r="CD88" i="112" s="1"/>
  <c r="AU93" i="112"/>
  <c r="BZ95" i="112"/>
  <c r="CH95" i="112" s="1"/>
  <c r="BZ90" i="112"/>
  <c r="CH90" i="112" s="1"/>
  <c r="BW86" i="112"/>
  <c r="C32" i="253"/>
  <c r="AT87" i="112"/>
  <c r="AR85" i="112"/>
  <c r="AR87" i="112"/>
  <c r="AS85" i="112"/>
  <c r="BZ85" i="112"/>
  <c r="CH85" i="112" s="1"/>
  <c r="BV87" i="112"/>
  <c r="BY85" i="112"/>
  <c r="CG85" i="112" s="1"/>
  <c r="BZ87" i="112"/>
  <c r="CH87" i="112" s="1"/>
  <c r="BX93" i="112"/>
  <c r="BW94" i="112"/>
  <c r="CE94" i="112" s="1"/>
  <c r="BX85" i="112"/>
  <c r="CF85" i="112" s="1"/>
  <c r="AR95" i="112"/>
  <c r="AQ95" i="112"/>
  <c r="AU82" i="112"/>
  <c r="BV90" i="112"/>
  <c r="BY87" i="112"/>
  <c r="CG87" i="112" s="1"/>
  <c r="CB96" i="112"/>
  <c r="CC96" i="112" s="1"/>
  <c r="CD96" i="112"/>
  <c r="D17" i="252"/>
  <c r="T17" i="252"/>
  <c r="T14" i="253"/>
  <c r="D14" i="253"/>
  <c r="D18" i="252"/>
  <c r="T18" i="252"/>
  <c r="T14" i="252"/>
  <c r="D14" i="252"/>
  <c r="D15" i="252"/>
  <c r="T15" i="252"/>
  <c r="AI15" i="252"/>
  <c r="AG15" i="252"/>
  <c r="T16" i="252"/>
  <c r="D16" i="252"/>
  <c r="T19" i="252"/>
  <c r="D19" i="252"/>
  <c r="T15" i="253"/>
  <c r="D15" i="253"/>
  <c r="O45" i="316"/>
  <c r="M53" i="316" s="1"/>
  <c r="D13" i="252"/>
  <c r="T13" i="252"/>
  <c r="K16" i="316"/>
  <c r="K16" i="252"/>
  <c r="K13" i="317"/>
  <c r="K14" i="319"/>
  <c r="K19" i="252"/>
  <c r="K17" i="316"/>
  <c r="K11" i="317"/>
  <c r="K11" i="318"/>
  <c r="K11" i="319"/>
  <c r="K11" i="320"/>
  <c r="K14" i="252"/>
  <c r="K14" i="316"/>
  <c r="K15" i="253"/>
  <c r="K15" i="318"/>
  <c r="K13" i="319"/>
  <c r="K15" i="317"/>
  <c r="K15" i="320"/>
  <c r="T13" i="318"/>
  <c r="D13" i="318"/>
  <c r="D13" i="320"/>
  <c r="T13" i="320"/>
  <c r="D14" i="318"/>
  <c r="T14" i="318"/>
  <c r="D14" i="320"/>
  <c r="T14" i="320"/>
  <c r="D18" i="316"/>
  <c r="T18" i="316"/>
  <c r="D12" i="318"/>
  <c r="T12" i="318"/>
  <c r="D12" i="320"/>
  <c r="T12" i="320"/>
  <c r="T12" i="317"/>
  <c r="D12" i="317"/>
  <c r="D12" i="319"/>
  <c r="T12" i="319"/>
  <c r="T13" i="316"/>
  <c r="D13" i="316"/>
  <c r="D14" i="316"/>
  <c r="T14" i="316"/>
  <c r="D15" i="316"/>
  <c r="T15" i="316"/>
  <c r="AH15" i="316"/>
  <c r="AJ15" i="316"/>
  <c r="AI15" i="316"/>
  <c r="AG15" i="316"/>
  <c r="S15" i="316"/>
  <c r="T16" i="316"/>
  <c r="D16" i="316"/>
  <c r="D14" i="319"/>
  <c r="T14" i="319"/>
  <c r="T13" i="317"/>
  <c r="D13" i="317"/>
  <c r="T11" i="320"/>
  <c r="O45" i="320"/>
  <c r="D11" i="320"/>
  <c r="T11" i="318"/>
  <c r="O45" i="318"/>
  <c r="D11" i="318"/>
  <c r="T11" i="317"/>
  <c r="O45" i="317"/>
  <c r="D11" i="317"/>
  <c r="T11" i="319"/>
  <c r="O45" i="319"/>
  <c r="D11" i="319"/>
  <c r="T17" i="316"/>
  <c r="D17" i="316"/>
  <c r="D15" i="317"/>
  <c r="T15" i="317"/>
  <c r="D15" i="318"/>
  <c r="T15" i="318"/>
  <c r="D13" i="319"/>
  <c r="T13" i="319"/>
  <c r="D15" i="320"/>
  <c r="T15" i="320"/>
  <c r="BW63" i="112"/>
  <c r="CE63" i="112" s="1"/>
  <c r="AT63" i="112"/>
  <c r="AS63" i="112"/>
  <c r="CA63" i="112"/>
  <c r="CI63" i="112" s="1"/>
  <c r="BZ63" i="112"/>
  <c r="CH63" i="112" s="1"/>
  <c r="BY63" i="112"/>
  <c r="CG63" i="112" s="1"/>
  <c r="BX63" i="112"/>
  <c r="CF63" i="112" s="1"/>
  <c r="BV63" i="112"/>
  <c r="AT65" i="112"/>
  <c r="BV65" i="112"/>
  <c r="AS65" i="112"/>
  <c r="CA65" i="112"/>
  <c r="CI65" i="112" s="1"/>
  <c r="BZ65" i="112"/>
  <c r="CH65" i="112" s="1"/>
  <c r="BY65" i="112"/>
  <c r="CG65" i="112" s="1"/>
  <c r="BX65" i="112"/>
  <c r="CF65" i="112" s="1"/>
  <c r="BW65" i="112"/>
  <c r="CE65" i="112" s="1"/>
  <c r="AT67" i="112"/>
  <c r="CA67" i="112"/>
  <c r="CI67" i="112" s="1"/>
  <c r="BZ67" i="112"/>
  <c r="CH67" i="112" s="1"/>
  <c r="BY67" i="112"/>
  <c r="CG67" i="112" s="1"/>
  <c r="BX67" i="112"/>
  <c r="CF67" i="112" s="1"/>
  <c r="BV67" i="112"/>
  <c r="BW67" i="112"/>
  <c r="CE67" i="112" s="1"/>
  <c r="AS67" i="112"/>
  <c r="AT66" i="112"/>
  <c r="CA66" i="112"/>
  <c r="CI66" i="112" s="1"/>
  <c r="BZ66" i="112"/>
  <c r="CH66" i="112" s="1"/>
  <c r="BY66" i="112"/>
  <c r="CG66" i="112" s="1"/>
  <c r="BX66" i="112"/>
  <c r="CF66" i="112" s="1"/>
  <c r="BW66" i="112"/>
  <c r="CE66" i="112" s="1"/>
  <c r="BV66" i="112"/>
  <c r="AT64" i="112"/>
  <c r="CA64" i="112"/>
  <c r="CI64" i="112" s="1"/>
  <c r="BZ64" i="112"/>
  <c r="CH64" i="112" s="1"/>
  <c r="BY64" i="112"/>
  <c r="CG64" i="112" s="1"/>
  <c r="BX64" i="112"/>
  <c r="CF64" i="112" s="1"/>
  <c r="BW64" i="112"/>
  <c r="CE64" i="112" s="1"/>
  <c r="BV64" i="112"/>
  <c r="BV70" i="112"/>
  <c r="AU70" i="112"/>
  <c r="AT70" i="112"/>
  <c r="CA70" i="112"/>
  <c r="CI70" i="112" s="1"/>
  <c r="BZ70" i="112"/>
  <c r="CH70" i="112" s="1"/>
  <c r="BY70" i="112"/>
  <c r="CG70" i="112" s="1"/>
  <c r="BX70" i="112"/>
  <c r="CF70" i="112" s="1"/>
  <c r="BW70" i="112"/>
  <c r="CE70" i="112" s="1"/>
  <c r="AR71" i="112"/>
  <c r="AU71" i="112"/>
  <c r="AT71" i="112"/>
  <c r="AS71" i="112"/>
  <c r="CA71" i="112"/>
  <c r="CI71" i="112" s="1"/>
  <c r="BZ71" i="112"/>
  <c r="CH71" i="112" s="1"/>
  <c r="BY71" i="112"/>
  <c r="CG71" i="112" s="1"/>
  <c r="BX71" i="112"/>
  <c r="CF71" i="112" s="1"/>
  <c r="BW71" i="112"/>
  <c r="CE71" i="112" s="1"/>
  <c r="BV71" i="112"/>
  <c r="CA72" i="112"/>
  <c r="CI72" i="112" s="1"/>
  <c r="BZ72" i="112"/>
  <c r="CH72" i="112" s="1"/>
  <c r="BY72" i="112"/>
  <c r="CG72" i="112" s="1"/>
  <c r="BX72" i="112"/>
  <c r="CF72" i="112" s="1"/>
  <c r="BW72" i="112"/>
  <c r="CE72" i="112" s="1"/>
  <c r="BV72" i="112"/>
  <c r="T18" i="236"/>
  <c r="D18" i="236"/>
  <c r="AH15" i="252"/>
  <c r="AJ15" i="252"/>
  <c r="S15" i="252"/>
  <c r="AT26" i="112"/>
  <c r="AS26" i="112"/>
  <c r="K12" i="318"/>
  <c r="K12" i="319"/>
  <c r="K12" i="317"/>
  <c r="K12" i="320"/>
  <c r="AQ37" i="112"/>
  <c r="K12" i="316"/>
  <c r="K13" i="252"/>
  <c r="K13" i="316"/>
  <c r="AS39" i="112"/>
  <c r="AR39" i="112"/>
  <c r="AU39" i="112"/>
  <c r="AQ39" i="112"/>
  <c r="AT39" i="112"/>
  <c r="AS40" i="112"/>
  <c r="AU40" i="112"/>
  <c r="AR40" i="112"/>
  <c r="AQ40" i="112"/>
  <c r="AT40" i="112"/>
  <c r="AT41" i="112"/>
  <c r="AR41" i="112"/>
  <c r="AQ44" i="112"/>
  <c r="K18" i="236"/>
  <c r="K13" i="318"/>
  <c r="K17" i="252"/>
  <c r="K13" i="320"/>
  <c r="K14" i="318"/>
  <c r="K14" i="320"/>
  <c r="K18" i="316"/>
  <c r="K14" i="253"/>
  <c r="K18" i="252"/>
  <c r="BX19" i="112"/>
  <c r="CF19" i="112" s="1"/>
  <c r="BW19" i="112"/>
  <c r="CE19" i="112" s="1"/>
  <c r="BV19" i="112"/>
  <c r="BY19" i="112"/>
  <c r="CG19" i="112" s="1"/>
  <c r="BZ19" i="112"/>
  <c r="CH19" i="112" s="1"/>
  <c r="K11" i="316"/>
  <c r="I19" i="252"/>
  <c r="I15" i="316"/>
  <c r="CD80" i="112"/>
  <c r="CB80" i="112"/>
  <c r="CC80" i="112" s="1"/>
  <c r="M80" i="112" s="1"/>
  <c r="CD73" i="112"/>
  <c r="CB73" i="112"/>
  <c r="CC73" i="112" s="1"/>
  <c r="M73" i="112" s="1"/>
  <c r="CD79" i="112"/>
  <c r="CB79" i="112"/>
  <c r="CC79" i="112" s="1"/>
  <c r="U27" i="236"/>
  <c r="V27" i="236" s="1"/>
  <c r="C27" i="236"/>
  <c r="R27" i="236"/>
  <c r="C23" i="229"/>
  <c r="AM23" i="229"/>
  <c r="CX23" i="229" s="1"/>
  <c r="U19" i="236"/>
  <c r="V19" i="236" s="1"/>
  <c r="C19" i="236"/>
  <c r="AQ30" i="112"/>
  <c r="AU30" i="112"/>
  <c r="AQ34" i="112"/>
  <c r="AU34" i="112"/>
  <c r="CD26" i="112"/>
  <c r="CB26" i="112"/>
  <c r="CC26" i="112" s="1"/>
  <c r="M26" i="112" s="1"/>
  <c r="CD27" i="112"/>
  <c r="CB27" i="112"/>
  <c r="CC27" i="112" s="1"/>
  <c r="M27" i="112" s="1"/>
  <c r="CD28" i="112"/>
  <c r="CB28" i="112"/>
  <c r="CC28" i="112" s="1"/>
  <c r="M28" i="112" s="1"/>
  <c r="C25" i="229"/>
  <c r="AM25" i="229"/>
  <c r="C21" i="229"/>
  <c r="AM21" i="229"/>
  <c r="CD33" i="112"/>
  <c r="CB33" i="112"/>
  <c r="CC33" i="112" s="1"/>
  <c r="M33" i="112" s="1"/>
  <c r="CD38" i="112"/>
  <c r="CB38" i="112"/>
  <c r="CC38" i="112" s="1"/>
  <c r="M38" i="112" s="1"/>
  <c r="CD39" i="112"/>
  <c r="CB39" i="112"/>
  <c r="CC39" i="112" s="1"/>
  <c r="M39" i="112" s="1"/>
  <c r="CD40" i="112"/>
  <c r="CB40" i="112"/>
  <c r="CC40" i="112" s="1"/>
  <c r="M40" i="112" s="1"/>
  <c r="C19" i="244"/>
  <c r="U19" i="244"/>
  <c r="V19" i="244" s="1"/>
  <c r="CA6" i="112"/>
  <c r="AS6" i="112"/>
  <c r="AQ6" i="112"/>
  <c r="AR6" i="112"/>
  <c r="AT6" i="112"/>
  <c r="AT7" i="112"/>
  <c r="AR7" i="112"/>
  <c r="CA8" i="112"/>
  <c r="AT8" i="112"/>
  <c r="AQ8" i="112"/>
  <c r="AU8" i="112"/>
  <c r="AR8" i="112"/>
  <c r="AS8" i="112"/>
  <c r="CA9" i="112"/>
  <c r="AT9" i="112"/>
  <c r="AU9" i="112"/>
  <c r="AS9" i="112"/>
  <c r="AQ9" i="112"/>
  <c r="AR9" i="112"/>
  <c r="CA10" i="112"/>
  <c r="AQ10" i="112"/>
  <c r="AU10" i="112"/>
  <c r="AR10" i="112"/>
  <c r="AT10" i="112"/>
  <c r="AS10" i="112"/>
  <c r="CA11" i="112"/>
  <c r="CI11" i="112" s="1"/>
  <c r="AQ11" i="112"/>
  <c r="AU11" i="112"/>
  <c r="AR11" i="112"/>
  <c r="AS11" i="112"/>
  <c r="AT11" i="112"/>
  <c r="AR12" i="112"/>
  <c r="AS12" i="112"/>
  <c r="AQ12" i="112"/>
  <c r="AT13" i="112"/>
  <c r="AQ13" i="112"/>
  <c r="AU13" i="112"/>
  <c r="AS13" i="112"/>
  <c r="AT14" i="112"/>
  <c r="AR14" i="112"/>
  <c r="AS14" i="112"/>
  <c r="CA15" i="112"/>
  <c r="CI15" i="112" s="1"/>
  <c r="AT15" i="112"/>
  <c r="AS15" i="112"/>
  <c r="AQ15" i="112"/>
  <c r="AR15" i="112"/>
  <c r="AU16" i="112"/>
  <c r="AT16" i="112"/>
  <c r="AR16" i="112"/>
  <c r="AS16" i="112"/>
  <c r="CA17" i="112"/>
  <c r="AQ17" i="112"/>
  <c r="AU17" i="112"/>
  <c r="AS17" i="112"/>
  <c r="CA18" i="112"/>
  <c r="CI18" i="112" s="1"/>
  <c r="AU18" i="112"/>
  <c r="AR18" i="112"/>
  <c r="AT18" i="112"/>
  <c r="AQ18" i="112"/>
  <c r="AS18" i="112"/>
  <c r="CA19" i="112"/>
  <c r="CI19" i="112" s="1"/>
  <c r="AQ19" i="112"/>
  <c r="AS19" i="112"/>
  <c r="AS20" i="112"/>
  <c r="AR20" i="112"/>
  <c r="AQ20" i="112"/>
  <c r="AQ22" i="112"/>
  <c r="AR22" i="112"/>
  <c r="AU22" i="112"/>
  <c r="CA25" i="112"/>
  <c r="CI25" i="112" s="1"/>
  <c r="AQ25" i="112"/>
  <c r="AU25" i="112"/>
  <c r="AS25" i="112"/>
  <c r="CD6" i="112"/>
  <c r="CD7" i="112"/>
  <c r="CD8" i="112"/>
  <c r="CD9" i="112"/>
  <c r="CD10" i="112"/>
  <c r="CD11" i="112"/>
  <c r="CB11" i="112"/>
  <c r="CC11" i="112" s="1"/>
  <c r="M11" i="112" s="1"/>
  <c r="CD12" i="112"/>
  <c r="CD13" i="112"/>
  <c r="CD14" i="112"/>
  <c r="CD15" i="112"/>
  <c r="CB15" i="112"/>
  <c r="CC15" i="112" s="1"/>
  <c r="CD16" i="112"/>
  <c r="CD18" i="112"/>
  <c r="CB18" i="112"/>
  <c r="CC18" i="112" s="1"/>
  <c r="M18" i="112" s="1"/>
  <c r="CD20" i="112"/>
  <c r="CD21" i="112"/>
  <c r="CD25" i="112"/>
  <c r="CB25" i="112"/>
  <c r="CC25" i="112" s="1"/>
  <c r="M25" i="112" s="1"/>
  <c r="C39" i="229"/>
  <c r="AM39" i="229"/>
  <c r="CU39" i="229" s="1"/>
  <c r="CA7" i="112"/>
  <c r="AQ7" i="112"/>
  <c r="AU7" i="112"/>
  <c r="CA12" i="112"/>
  <c r="AU12" i="112"/>
  <c r="AT12" i="112"/>
  <c r="CA13" i="112"/>
  <c r="CA14" i="112"/>
  <c r="AQ14" i="112"/>
  <c r="AU14" i="112"/>
  <c r="CA16" i="112"/>
  <c r="AQ16" i="112"/>
  <c r="CA20" i="112"/>
  <c r="AU20" i="112"/>
  <c r="AT20" i="112"/>
  <c r="CA21" i="112"/>
  <c r="AQ21" i="112"/>
  <c r="AU21" i="112"/>
  <c r="CA22" i="112"/>
  <c r="CI22" i="112" s="1"/>
  <c r="AS22" i="112"/>
  <c r="AT22" i="112"/>
  <c r="CD17" i="112"/>
  <c r="CD22" i="112"/>
  <c r="CB22" i="112"/>
  <c r="CC22" i="112" s="1"/>
  <c r="M22" i="112" s="1"/>
  <c r="CD23" i="112"/>
  <c r="CB23" i="112"/>
  <c r="CC23" i="112" s="1"/>
  <c r="M23" i="112" s="1"/>
  <c r="CD24" i="112"/>
  <c r="CB24" i="112"/>
  <c r="CC24" i="112" s="1"/>
  <c r="M24" i="112" s="1"/>
  <c r="U20" i="249"/>
  <c r="V20" i="249" s="1"/>
  <c r="R20" i="249"/>
  <c r="R29" i="239"/>
  <c r="U29" i="239"/>
  <c r="V29" i="239" s="1"/>
  <c r="R23" i="243"/>
  <c r="C23" i="243"/>
  <c r="U23" i="243"/>
  <c r="V23" i="243" s="1"/>
  <c r="U35" i="239"/>
  <c r="V35" i="239" s="1"/>
  <c r="C35" i="239"/>
  <c r="U38" i="245"/>
  <c r="V38" i="245" s="1"/>
  <c r="C38" i="245"/>
  <c r="U38" i="246"/>
  <c r="V38" i="246" s="1"/>
  <c r="R38" i="246"/>
  <c r="R23" i="248"/>
  <c r="U23" i="248"/>
  <c r="V23" i="248" s="1"/>
  <c r="R31" i="248"/>
  <c r="U31" i="248"/>
  <c r="V31" i="248" s="1"/>
  <c r="C23" i="239"/>
  <c r="R23" i="239"/>
  <c r="U23" i="239"/>
  <c r="V23" i="239" s="1"/>
  <c r="C31" i="234"/>
  <c r="AM31" i="234"/>
  <c r="CV31" i="234" s="1"/>
  <c r="C23" i="234"/>
  <c r="AM23" i="234"/>
  <c r="R24" i="247"/>
  <c r="C24" i="247"/>
  <c r="C26" i="229"/>
  <c r="AM26" i="229"/>
  <c r="R36" i="243"/>
  <c r="U36" i="243"/>
  <c r="V36" i="243" s="1"/>
  <c r="U21" i="246"/>
  <c r="V21" i="246" s="1"/>
  <c r="C21" i="246"/>
  <c r="CV29" i="234"/>
  <c r="AN29" i="234"/>
  <c r="CY29" i="234"/>
  <c r="R32" i="249"/>
  <c r="C32" i="249"/>
  <c r="C34" i="251"/>
  <c r="U34" i="251"/>
  <c r="V34" i="251" s="1"/>
  <c r="R34" i="251"/>
  <c r="R26" i="251"/>
  <c r="C26" i="251"/>
  <c r="U34" i="252"/>
  <c r="V34" i="252" s="1"/>
  <c r="C34" i="252"/>
  <c r="U29" i="253"/>
  <c r="V29" i="253" s="1"/>
  <c r="C29" i="253"/>
  <c r="R29" i="253"/>
  <c r="C31" i="239"/>
  <c r="R31" i="239"/>
  <c r="U31" i="239"/>
  <c r="V31" i="239" s="1"/>
  <c r="C21" i="253"/>
  <c r="R21" i="253"/>
  <c r="U21" i="253"/>
  <c r="V21" i="253" s="1"/>
  <c r="U27" i="239"/>
  <c r="V27" i="239" s="1"/>
  <c r="C27" i="239"/>
  <c r="C19" i="243"/>
  <c r="R19" i="243"/>
  <c r="C30" i="245"/>
  <c r="R30" i="245"/>
  <c r="U30" i="245"/>
  <c r="V30" i="245" s="1"/>
  <c r="CX31" i="229"/>
  <c r="CW31" i="229"/>
  <c r="K11" i="237"/>
  <c r="R39" i="253"/>
  <c r="U27" i="248"/>
  <c r="V27" i="248" s="1"/>
  <c r="CW19" i="229"/>
  <c r="R26" i="245"/>
  <c r="AM39" i="234"/>
  <c r="R27" i="248"/>
  <c r="U39" i="253"/>
  <c r="V39" i="253" s="1"/>
  <c r="DA19" i="229"/>
  <c r="U31" i="236"/>
  <c r="V31" i="236" s="1"/>
  <c r="C35" i="248"/>
  <c r="U38" i="251"/>
  <c r="V38" i="251" s="1"/>
  <c r="R38" i="251"/>
  <c r="C28" i="244"/>
  <c r="R35" i="248"/>
  <c r="U18" i="246"/>
  <c r="V18" i="246" s="1"/>
  <c r="R37" i="243"/>
  <c r="R31" i="243"/>
  <c r="U39" i="236"/>
  <c r="V39" i="236" s="1"/>
  <c r="R34" i="252"/>
  <c r="DA31" i="229"/>
  <c r="C33" i="238"/>
  <c r="C18" i="251"/>
  <c r="CZ19" i="229"/>
  <c r="U26" i="245"/>
  <c r="V26" i="245" s="1"/>
  <c r="C39" i="236"/>
  <c r="C31" i="236"/>
  <c r="C26" i="246"/>
  <c r="R33" i="238"/>
  <c r="CX19" i="229"/>
  <c r="AN19" i="229"/>
  <c r="U22" i="251"/>
  <c r="V22" i="251" s="1"/>
  <c r="R18" i="251"/>
  <c r="U34" i="245"/>
  <c r="V34" i="245" s="1"/>
  <c r="R26" i="246"/>
  <c r="CV19" i="229"/>
  <c r="CU19" i="229"/>
  <c r="C24" i="244"/>
  <c r="AM17" i="229"/>
  <c r="R34" i="245"/>
  <c r="C22" i="251"/>
  <c r="U22" i="244"/>
  <c r="V22" i="244" s="1"/>
  <c r="U24" i="244"/>
  <c r="V24" i="244" s="1"/>
  <c r="C22" i="244"/>
  <c r="U27" i="243"/>
  <c r="V27" i="243" s="1"/>
  <c r="C20" i="252"/>
  <c r="R38" i="244"/>
  <c r="AM35" i="229"/>
  <c r="CY35" i="229" s="1"/>
  <c r="U37" i="243"/>
  <c r="V37" i="243" s="1"/>
  <c r="U32" i="253"/>
  <c r="V32" i="253" s="1"/>
  <c r="U36" i="239"/>
  <c r="V36" i="239" s="1"/>
  <c r="C38" i="244"/>
  <c r="R33" i="244"/>
  <c r="U21" i="248"/>
  <c r="V21" i="248" s="1"/>
  <c r="R22" i="245"/>
  <c r="C31" i="229"/>
  <c r="U33" i="248"/>
  <c r="V33" i="248" s="1"/>
  <c r="R19" i="244"/>
  <c r="C21" i="248"/>
  <c r="R35" i="239"/>
  <c r="AM27" i="229"/>
  <c r="CY27" i="229" s="1"/>
  <c r="AN31" i="229"/>
  <c r="CY31" i="229"/>
  <c r="C22" i="245"/>
  <c r="C36" i="245"/>
  <c r="C20" i="249"/>
  <c r="CZ31" i="229"/>
  <c r="CU31" i="229"/>
  <c r="U33" i="244"/>
  <c r="V33" i="244" s="1"/>
  <c r="U23" i="236"/>
  <c r="V23" i="236" s="1"/>
  <c r="R23" i="236"/>
  <c r="C18" i="246"/>
  <c r="C27" i="243"/>
  <c r="U20" i="247"/>
  <c r="V20" i="247" s="1"/>
  <c r="C36" i="243"/>
  <c r="R27" i="239"/>
  <c r="C34" i="243"/>
  <c r="R19" i="236"/>
  <c r="C28" i="252"/>
  <c r="C19" i="229"/>
  <c r="C29" i="239"/>
  <c r="U31" i="243"/>
  <c r="V31" i="243" s="1"/>
  <c r="C35" i="236"/>
  <c r="AM37" i="229"/>
  <c r="CY37" i="229" s="1"/>
  <c r="C36" i="253"/>
  <c r="U28" i="249"/>
  <c r="V28" i="249" s="1"/>
  <c r="C31" i="248"/>
  <c r="C24" i="249"/>
  <c r="R20" i="247"/>
  <c r="AM35" i="234"/>
  <c r="CY35" i="234" s="1"/>
  <c r="U36" i="253"/>
  <c r="V36" i="253" s="1"/>
  <c r="R28" i="252"/>
  <c r="C28" i="249"/>
  <c r="AM33" i="229"/>
  <c r="CX33" i="229" s="1"/>
  <c r="U24" i="249"/>
  <c r="V24" i="249" s="1"/>
  <c r="R38" i="245"/>
  <c r="R31" i="252"/>
  <c r="U19" i="243"/>
  <c r="V19" i="243" s="1"/>
  <c r="R35" i="236"/>
  <c r="U31" i="252"/>
  <c r="V31" i="252" s="1"/>
  <c r="AM29" i="229"/>
  <c r="CX29" i="229" s="1"/>
  <c r="R18" i="245"/>
  <c r="U18" i="245"/>
  <c r="V18" i="245" s="1"/>
  <c r="R24" i="253"/>
  <c r="C24" i="253"/>
  <c r="C22" i="246"/>
  <c r="U21" i="244"/>
  <c r="V21" i="244" s="1"/>
  <c r="U22" i="246"/>
  <c r="V22" i="246" s="1"/>
  <c r="R20" i="252"/>
  <c r="U24" i="247"/>
  <c r="V24" i="247" s="1"/>
  <c r="AM32" i="234"/>
  <c r="CV32" i="234" s="1"/>
  <c r="AM34" i="229"/>
  <c r="AN34" i="229" s="1"/>
  <c r="U24" i="248"/>
  <c r="V24" i="248" s="1"/>
  <c r="CZ34" i="234"/>
  <c r="C24" i="243"/>
  <c r="R24" i="243"/>
  <c r="C26" i="234"/>
  <c r="R38" i="239"/>
  <c r="U29" i="238"/>
  <c r="V29" i="238" s="1"/>
  <c r="C19" i="251"/>
  <c r="CX34" i="234"/>
  <c r="CU29" i="234"/>
  <c r="CZ29" i="234"/>
  <c r="R24" i="251"/>
  <c r="R21" i="246"/>
  <c r="U24" i="251"/>
  <c r="V24" i="251" s="1"/>
  <c r="C29" i="234"/>
  <c r="U39" i="243"/>
  <c r="V39" i="243" s="1"/>
  <c r="U29" i="246"/>
  <c r="V29" i="246" s="1"/>
  <c r="AM28" i="229"/>
  <c r="DA29" i="234"/>
  <c r="CX29" i="234"/>
  <c r="R30" i="249"/>
  <c r="C25" i="243"/>
  <c r="U25" i="243"/>
  <c r="V25" i="243" s="1"/>
  <c r="CW29" i="234"/>
  <c r="C23" i="251"/>
  <c r="C23" i="247"/>
  <c r="R23" i="251"/>
  <c r="C37" i="246"/>
  <c r="C36" i="247"/>
  <c r="R39" i="243"/>
  <c r="C37" i="245"/>
  <c r="R37" i="244"/>
  <c r="U22" i="247"/>
  <c r="V22" i="247" s="1"/>
  <c r="C20" i="236"/>
  <c r="U37" i="244"/>
  <c r="V37" i="244" s="1"/>
  <c r="U17" i="245"/>
  <c r="V17" i="245" s="1"/>
  <c r="U34" i="239"/>
  <c r="V34" i="239" s="1"/>
  <c r="R36" i="239"/>
  <c r="R30" i="244"/>
  <c r="U25" i="239"/>
  <c r="V25" i="239" s="1"/>
  <c r="AM38" i="229"/>
  <c r="U30" i="249"/>
  <c r="V30" i="249" s="1"/>
  <c r="AM24" i="234"/>
  <c r="CZ24" i="234" s="1"/>
  <c r="C32" i="247"/>
  <c r="R32" i="251"/>
  <c r="U35" i="247"/>
  <c r="V35" i="247" s="1"/>
  <c r="C17" i="245"/>
  <c r="U20" i="236"/>
  <c r="V20" i="236" s="1"/>
  <c r="R38" i="238"/>
  <c r="R37" i="246"/>
  <c r="C25" i="239"/>
  <c r="C38" i="249"/>
  <c r="R38" i="249"/>
  <c r="U32" i="251"/>
  <c r="V32" i="251" s="1"/>
  <c r="R22" i="247"/>
  <c r="U32" i="247"/>
  <c r="V32" i="247" s="1"/>
  <c r="AM37" i="234"/>
  <c r="CV37" i="234" s="1"/>
  <c r="R37" i="245"/>
  <c r="R35" i="247"/>
  <c r="C29" i="246"/>
  <c r="U38" i="238"/>
  <c r="V38" i="238" s="1"/>
  <c r="C30" i="244"/>
  <c r="AM27" i="234"/>
  <c r="DA27" i="234" s="1"/>
  <c r="U24" i="239"/>
  <c r="V24" i="239" s="1"/>
  <c r="C30" i="247"/>
  <c r="C37" i="249"/>
  <c r="U37" i="249"/>
  <c r="V37" i="249" s="1"/>
  <c r="R22" i="248"/>
  <c r="R29" i="243"/>
  <c r="R28" i="239"/>
  <c r="C20" i="229"/>
  <c r="CX26" i="234"/>
  <c r="U22" i="253"/>
  <c r="V22" i="253" s="1"/>
  <c r="AM18" i="229"/>
  <c r="CX18" i="229" s="1"/>
  <c r="U29" i="243"/>
  <c r="V29" i="243" s="1"/>
  <c r="R19" i="245"/>
  <c r="AM38" i="234"/>
  <c r="CZ38" i="234" s="1"/>
  <c r="R24" i="246"/>
  <c r="C28" i="239"/>
  <c r="R33" i="236"/>
  <c r="R36" i="236"/>
  <c r="C26" i="244"/>
  <c r="CU26" i="234"/>
  <c r="AN26" i="234"/>
  <c r="C33" i="236"/>
  <c r="CZ20" i="229"/>
  <c r="C35" i="245"/>
  <c r="C36" i="244"/>
  <c r="U36" i="244"/>
  <c r="V36" i="244" s="1"/>
  <c r="C23" i="245"/>
  <c r="CY34" i="234"/>
  <c r="AN34" i="234"/>
  <c r="C30" i="238"/>
  <c r="CY20" i="229"/>
  <c r="DA20" i="229"/>
  <c r="AM25" i="234"/>
  <c r="AN25" i="234" s="1"/>
  <c r="R36" i="246"/>
  <c r="C33" i="247"/>
  <c r="U26" i="243"/>
  <c r="V26" i="243" s="1"/>
  <c r="C38" i="236"/>
  <c r="U20" i="251"/>
  <c r="V20" i="251" s="1"/>
  <c r="C34" i="234"/>
  <c r="CV34" i="234"/>
  <c r="CW34" i="234"/>
  <c r="R30" i="238"/>
  <c r="R23" i="249"/>
  <c r="AN20" i="229"/>
  <c r="C29" i="248"/>
  <c r="U33" i="247"/>
  <c r="V33" i="247" s="1"/>
  <c r="CU20" i="229"/>
  <c r="U38" i="236"/>
  <c r="V38" i="236" s="1"/>
  <c r="C39" i="251"/>
  <c r="R26" i="243"/>
  <c r="U36" i="246"/>
  <c r="V36" i="246" s="1"/>
  <c r="U39" i="244"/>
  <c r="V39" i="244" s="1"/>
  <c r="U39" i="251"/>
  <c r="V39" i="251" s="1"/>
  <c r="C37" i="238"/>
  <c r="C33" i="248"/>
  <c r="AM24" i="229"/>
  <c r="C28" i="245"/>
  <c r="U28" i="245"/>
  <c r="V28" i="245" s="1"/>
  <c r="CU34" i="234"/>
  <c r="C21" i="244"/>
  <c r="U23" i="249"/>
  <c r="V23" i="249" s="1"/>
  <c r="CV20" i="229"/>
  <c r="CW20" i="229"/>
  <c r="U22" i="248"/>
  <c r="V22" i="248" s="1"/>
  <c r="U31" i="249"/>
  <c r="V31" i="249" s="1"/>
  <c r="R28" i="243"/>
  <c r="R25" i="251"/>
  <c r="R19" i="251"/>
  <c r="U29" i="248"/>
  <c r="V29" i="248" s="1"/>
  <c r="AM32" i="229"/>
  <c r="C20" i="251"/>
  <c r="DA33" i="234"/>
  <c r="U36" i="238"/>
  <c r="V36" i="238" s="1"/>
  <c r="U28" i="251"/>
  <c r="V28" i="251" s="1"/>
  <c r="R28" i="238"/>
  <c r="R27" i="249"/>
  <c r="U21" i="249"/>
  <c r="V21" i="249" s="1"/>
  <c r="R30" i="247"/>
  <c r="U21" i="238"/>
  <c r="V21" i="238" s="1"/>
  <c r="C19" i="245"/>
  <c r="DA26" i="234"/>
  <c r="R36" i="247"/>
  <c r="R22" i="253"/>
  <c r="C18" i="244"/>
  <c r="U16" i="251"/>
  <c r="V16" i="251" s="1"/>
  <c r="C21" i="238"/>
  <c r="U32" i="246"/>
  <c r="V32" i="246" s="1"/>
  <c r="U27" i="249"/>
  <c r="V27" i="249" s="1"/>
  <c r="C25" i="248"/>
  <c r="C35" i="238"/>
  <c r="R16" i="251"/>
  <c r="C28" i="251"/>
  <c r="U24" i="245"/>
  <c r="V24" i="245" s="1"/>
  <c r="C34" i="236"/>
  <c r="CW33" i="234"/>
  <c r="R30" i="251"/>
  <c r="R18" i="244"/>
  <c r="AM30" i="229"/>
  <c r="CU30" i="229" s="1"/>
  <c r="AM36" i="229"/>
  <c r="CY36" i="229" s="1"/>
  <c r="U34" i="243"/>
  <c r="V34" i="243" s="1"/>
  <c r="C27" i="246"/>
  <c r="C28" i="238"/>
  <c r="U25" i="248"/>
  <c r="V25" i="248" s="1"/>
  <c r="C32" i="246"/>
  <c r="U24" i="246"/>
  <c r="V24" i="246" s="1"/>
  <c r="U34" i="236"/>
  <c r="V34" i="236" s="1"/>
  <c r="R34" i="249"/>
  <c r="U26" i="236"/>
  <c r="V26" i="236" s="1"/>
  <c r="U28" i="244"/>
  <c r="V28" i="244" s="1"/>
  <c r="U26" i="244"/>
  <c r="V26" i="244" s="1"/>
  <c r="C34" i="249"/>
  <c r="U36" i="236"/>
  <c r="V36" i="236" s="1"/>
  <c r="C35" i="251"/>
  <c r="U30" i="251"/>
  <c r="V30" i="251" s="1"/>
  <c r="R35" i="238"/>
  <c r="U27" i="246"/>
  <c r="V27" i="246" s="1"/>
  <c r="CV33" i="234"/>
  <c r="CZ33" i="234"/>
  <c r="C29" i="238"/>
  <c r="C31" i="246"/>
  <c r="R35" i="245"/>
  <c r="C27" i="238"/>
  <c r="C24" i="248"/>
  <c r="U36" i="245"/>
  <c r="V36" i="245" s="1"/>
  <c r="U21" i="243"/>
  <c r="V21" i="243" s="1"/>
  <c r="C26" i="239"/>
  <c r="C22" i="236"/>
  <c r="CX33" i="234"/>
  <c r="CY33" i="234"/>
  <c r="C26" i="249"/>
  <c r="C29" i="245"/>
  <c r="U26" i="249"/>
  <c r="V26" i="249" s="1"/>
  <c r="R22" i="236"/>
  <c r="C33" i="234"/>
  <c r="U25" i="249"/>
  <c r="V25" i="249" s="1"/>
  <c r="AN33" i="234"/>
  <c r="R28" i="247"/>
  <c r="C28" i="247"/>
  <c r="R36" i="238"/>
  <c r="C21" i="243"/>
  <c r="R29" i="245"/>
  <c r="R32" i="248"/>
  <c r="AM30" i="234"/>
  <c r="R28" i="236"/>
  <c r="U31" i="244"/>
  <c r="V31" i="244" s="1"/>
  <c r="C31" i="244"/>
  <c r="C33" i="243"/>
  <c r="R33" i="243"/>
  <c r="R25" i="247"/>
  <c r="U22" i="239"/>
  <c r="V22" i="239" s="1"/>
  <c r="C34" i="239"/>
  <c r="R21" i="249"/>
  <c r="U25" i="253"/>
  <c r="V25" i="253" s="1"/>
  <c r="R25" i="253"/>
  <c r="C25" i="253"/>
  <c r="U38" i="252"/>
  <c r="V38" i="252" s="1"/>
  <c r="R38" i="252"/>
  <c r="C38" i="252"/>
  <c r="C36" i="251"/>
  <c r="R36" i="251"/>
  <c r="C25" i="247"/>
  <c r="U23" i="247"/>
  <c r="V23" i="247" s="1"/>
  <c r="U28" i="243"/>
  <c r="V28" i="243" s="1"/>
  <c r="R22" i="239"/>
  <c r="U26" i="239"/>
  <c r="V26" i="239" s="1"/>
  <c r="U37" i="238"/>
  <c r="V37" i="238" s="1"/>
  <c r="R26" i="236"/>
  <c r="R35" i="251"/>
  <c r="R25" i="249"/>
  <c r="U31" i="246"/>
  <c r="V31" i="246" s="1"/>
  <c r="R24" i="245"/>
  <c r="C37" i="248"/>
  <c r="U37" i="248"/>
  <c r="V37" i="248" s="1"/>
  <c r="R34" i="244"/>
  <c r="C34" i="244"/>
  <c r="U34" i="244"/>
  <c r="V34" i="244" s="1"/>
  <c r="AM22" i="229"/>
  <c r="R35" i="252"/>
  <c r="C35" i="252"/>
  <c r="U30" i="252"/>
  <c r="V30" i="252" s="1"/>
  <c r="R30" i="252"/>
  <c r="C30" i="252"/>
  <c r="U26" i="252"/>
  <c r="V26" i="252" s="1"/>
  <c r="C26" i="252"/>
  <c r="R26" i="252"/>
  <c r="R20" i="245"/>
  <c r="C20" i="245"/>
  <c r="R19" i="253"/>
  <c r="U19" i="253"/>
  <c r="V19" i="253" s="1"/>
  <c r="C19" i="253"/>
  <c r="C27" i="244"/>
  <c r="R27" i="244"/>
  <c r="R25" i="236"/>
  <c r="C25" i="236"/>
  <c r="C32" i="245"/>
  <c r="R32" i="245"/>
  <c r="U34" i="253"/>
  <c r="V34" i="253" s="1"/>
  <c r="R34" i="253"/>
  <c r="C34" i="253"/>
  <c r="U28" i="253"/>
  <c r="V28" i="253" s="1"/>
  <c r="R28" i="253"/>
  <c r="U37" i="236"/>
  <c r="V37" i="236" s="1"/>
  <c r="C37" i="236"/>
  <c r="AM36" i="234"/>
  <c r="C36" i="234"/>
  <c r="R30" i="236"/>
  <c r="C30" i="236"/>
  <c r="C35" i="244"/>
  <c r="R35" i="244"/>
  <c r="C19" i="247"/>
  <c r="R19" i="247"/>
  <c r="CZ28" i="234"/>
  <c r="CV28" i="234"/>
  <c r="CX28" i="234"/>
  <c r="U25" i="251"/>
  <c r="V25" i="251" s="1"/>
  <c r="R24" i="239"/>
  <c r="C32" i="248"/>
  <c r="AN28" i="234"/>
  <c r="DA28" i="234"/>
  <c r="C31" i="249"/>
  <c r="C39" i="244"/>
  <c r="R31" i="245"/>
  <c r="C31" i="245"/>
  <c r="U31" i="245"/>
  <c r="V31" i="245" s="1"/>
  <c r="C38" i="243"/>
  <c r="U38" i="243"/>
  <c r="V38" i="243" s="1"/>
  <c r="R38" i="243"/>
  <c r="C30" i="253"/>
  <c r="R30" i="253"/>
  <c r="U30" i="253"/>
  <c r="V30" i="253" s="1"/>
  <c r="R23" i="238"/>
  <c r="C23" i="238"/>
  <c r="R23" i="244"/>
  <c r="U23" i="244"/>
  <c r="V23" i="244" s="1"/>
  <c r="C23" i="244"/>
  <c r="U21" i="247"/>
  <c r="V21" i="247" s="1"/>
  <c r="R21" i="247"/>
  <c r="AM22" i="234"/>
  <c r="C22" i="234"/>
  <c r="U28" i="248"/>
  <c r="V28" i="248" s="1"/>
  <c r="C28" i="248"/>
  <c r="R28" i="248"/>
  <c r="R23" i="246"/>
  <c r="C23" i="246"/>
  <c r="C20" i="244"/>
  <c r="R20" i="244"/>
  <c r="U20" i="244"/>
  <c r="V20" i="244" s="1"/>
  <c r="U32" i="239"/>
  <c r="V32" i="239" s="1"/>
  <c r="C32" i="239"/>
  <c r="C25" i="238"/>
  <c r="R25" i="238"/>
  <c r="C32" i="243"/>
  <c r="R32" i="243"/>
  <c r="U32" i="243"/>
  <c r="V32" i="243" s="1"/>
  <c r="R27" i="253"/>
  <c r="C27" i="253"/>
  <c r="U23" i="245"/>
  <c r="V23" i="245" s="1"/>
  <c r="C29" i="249"/>
  <c r="R29" i="249"/>
  <c r="U27" i="238"/>
  <c r="V27" i="238" s="1"/>
  <c r="R27" i="251"/>
  <c r="U27" i="251"/>
  <c r="V27" i="251" s="1"/>
  <c r="R31" i="238"/>
  <c r="C31" i="238"/>
  <c r="CY26" i="234"/>
  <c r="CV26" i="234"/>
  <c r="CW26" i="234"/>
  <c r="U39" i="246"/>
  <c r="V39" i="246" s="1"/>
  <c r="C39" i="246"/>
  <c r="U28" i="236"/>
  <c r="V28" i="236" s="1"/>
  <c r="U32" i="236"/>
  <c r="V32" i="236" s="1"/>
  <c r="R32" i="236"/>
  <c r="C32" i="236"/>
  <c r="R24" i="236"/>
  <c r="C24" i="236"/>
  <c r="U24" i="236"/>
  <c r="V24" i="236" s="1"/>
  <c r="U20" i="253"/>
  <c r="V20" i="253" s="1"/>
  <c r="R20" i="253"/>
  <c r="C20" i="253"/>
  <c r="C39" i="252"/>
  <c r="U39" i="252"/>
  <c r="V39" i="252" s="1"/>
  <c r="R39" i="252"/>
  <c r="C39" i="249"/>
  <c r="R39" i="249"/>
  <c r="R35" i="249"/>
  <c r="C35" i="249"/>
  <c r="U31" i="247"/>
  <c r="V31" i="247" s="1"/>
  <c r="R31" i="247"/>
  <c r="U21" i="245"/>
  <c r="V21" i="245" s="1"/>
  <c r="C21" i="245"/>
  <c r="R18" i="243"/>
  <c r="C18" i="243"/>
  <c r="U38" i="239"/>
  <c r="V38" i="239" s="1"/>
  <c r="C34" i="238"/>
  <c r="R34" i="238"/>
  <c r="U24" i="238"/>
  <c r="V24" i="238" s="1"/>
  <c r="C24" i="238"/>
  <c r="R24" i="238"/>
  <c r="R39" i="237"/>
  <c r="C39" i="237"/>
  <c r="R38" i="253"/>
  <c r="C38" i="253"/>
  <c r="U31" i="253"/>
  <c r="V31" i="253" s="1"/>
  <c r="C31" i="253"/>
  <c r="R31" i="253"/>
  <c r="R25" i="245"/>
  <c r="U25" i="245"/>
  <c r="V25" i="245" s="1"/>
  <c r="U37" i="251"/>
  <c r="V37" i="251" s="1"/>
  <c r="C37" i="251"/>
  <c r="R37" i="251"/>
  <c r="C21" i="251"/>
  <c r="R21" i="251"/>
  <c r="R19" i="249"/>
  <c r="U19" i="249"/>
  <c r="V19" i="249" s="1"/>
  <c r="C19" i="249"/>
  <c r="R26" i="238"/>
  <c r="C26" i="238"/>
  <c r="U35" i="253"/>
  <c r="V35" i="253" s="1"/>
  <c r="R35" i="253"/>
  <c r="C35" i="253"/>
  <c r="U23" i="253"/>
  <c r="V23" i="253" s="1"/>
  <c r="R23" i="253"/>
  <c r="C23" i="253"/>
  <c r="U24" i="252"/>
  <c r="V24" i="252" s="1"/>
  <c r="C24" i="252"/>
  <c r="R24" i="252"/>
  <c r="U22" i="252"/>
  <c r="V22" i="252" s="1"/>
  <c r="C22" i="252"/>
  <c r="R22" i="252"/>
  <c r="U38" i="248"/>
  <c r="V38" i="248" s="1"/>
  <c r="C38" i="248"/>
  <c r="R38" i="248"/>
  <c r="C39" i="247"/>
  <c r="U39" i="247"/>
  <c r="V39" i="247" s="1"/>
  <c r="U29" i="247"/>
  <c r="V29" i="247" s="1"/>
  <c r="C29" i="247"/>
  <c r="R29" i="247"/>
  <c r="R32" i="244"/>
  <c r="C32" i="244"/>
  <c r="U32" i="244"/>
  <c r="V32" i="244" s="1"/>
  <c r="R30" i="239"/>
  <c r="C30" i="239"/>
  <c r="C22" i="238"/>
  <c r="R22" i="238"/>
  <c r="R26" i="253"/>
  <c r="C26" i="253"/>
  <c r="U36" i="252"/>
  <c r="V36" i="252" s="1"/>
  <c r="C36" i="252"/>
  <c r="R36" i="252"/>
  <c r="C33" i="252"/>
  <c r="U33" i="252"/>
  <c r="V33" i="252" s="1"/>
  <c r="R33" i="252"/>
  <c r="U33" i="251"/>
  <c r="V33" i="251" s="1"/>
  <c r="C33" i="251"/>
  <c r="R33" i="251"/>
  <c r="U17" i="251"/>
  <c r="V17" i="251" s="1"/>
  <c r="C17" i="251"/>
  <c r="R17" i="251"/>
  <c r="R34" i="248"/>
  <c r="U34" i="248"/>
  <c r="V34" i="248" s="1"/>
  <c r="C34" i="248"/>
  <c r="C33" i="246"/>
  <c r="R33" i="246"/>
  <c r="U33" i="246"/>
  <c r="V33" i="246" s="1"/>
  <c r="C30" i="243"/>
  <c r="U30" i="243"/>
  <c r="V30" i="243" s="1"/>
  <c r="R30" i="243"/>
  <c r="C22" i="243"/>
  <c r="R22" i="243"/>
  <c r="U22" i="243"/>
  <c r="V22" i="243" s="1"/>
  <c r="U33" i="253"/>
  <c r="V33" i="253" s="1"/>
  <c r="C33" i="253"/>
  <c r="R33" i="253"/>
  <c r="U32" i="252"/>
  <c r="V32" i="252" s="1"/>
  <c r="C32" i="252"/>
  <c r="R32" i="252"/>
  <c r="U37" i="252"/>
  <c r="V37" i="252" s="1"/>
  <c r="C37" i="252"/>
  <c r="R37" i="252"/>
  <c r="C23" i="252"/>
  <c r="U23" i="252"/>
  <c r="V23" i="252" s="1"/>
  <c r="R23" i="252"/>
  <c r="U15" i="251"/>
  <c r="V15" i="251" s="1"/>
  <c r="R15" i="251"/>
  <c r="C15" i="251"/>
  <c r="R39" i="238"/>
  <c r="C39" i="238"/>
  <c r="U39" i="238"/>
  <c r="V39" i="238" s="1"/>
  <c r="C37" i="253"/>
  <c r="R37" i="253"/>
  <c r="U37" i="253"/>
  <c r="V37" i="253" s="1"/>
  <c r="C29" i="252"/>
  <c r="U29" i="252"/>
  <c r="V29" i="252" s="1"/>
  <c r="R29" i="252"/>
  <c r="C25" i="252"/>
  <c r="R25" i="252"/>
  <c r="U25" i="252"/>
  <c r="V25" i="252" s="1"/>
  <c r="C21" i="252"/>
  <c r="U21" i="252"/>
  <c r="V21" i="252" s="1"/>
  <c r="R21" i="252"/>
  <c r="U34" i="247"/>
  <c r="V34" i="247" s="1"/>
  <c r="R34" i="247"/>
  <c r="C34" i="247"/>
  <c r="U18" i="253"/>
  <c r="V18" i="253" s="1"/>
  <c r="R18" i="253"/>
  <c r="C20" i="243"/>
  <c r="R20" i="243"/>
  <c r="U20" i="243"/>
  <c r="V20" i="243" s="1"/>
  <c r="R26" i="247"/>
  <c r="C26" i="247"/>
  <c r="U26" i="247"/>
  <c r="V26" i="247" s="1"/>
  <c r="CY28" i="234"/>
  <c r="CW28" i="234"/>
  <c r="U17" i="246"/>
  <c r="V17" i="246" s="1"/>
  <c r="R17" i="246"/>
  <c r="C17" i="246"/>
  <c r="L11" i="237"/>
  <c r="L13" i="238"/>
  <c r="DA40" i="234"/>
  <c r="CW40" i="234"/>
  <c r="AN40" i="234"/>
  <c r="CV40" i="234"/>
  <c r="CY40" i="234"/>
  <c r="CU40" i="234"/>
  <c r="CZ40" i="234"/>
  <c r="CX40" i="234"/>
  <c r="J11" i="237"/>
  <c r="K13" i="238"/>
  <c r="G11" i="237"/>
  <c r="G13" i="238"/>
  <c r="F11" i="237"/>
  <c r="H13" i="238"/>
  <c r="J13" i="238"/>
  <c r="H11" i="237"/>
  <c r="F13" i="238"/>
  <c r="AH17" i="236" l="1"/>
  <c r="S17" i="236"/>
  <c r="AJ17" i="236"/>
  <c r="AI17" i="236"/>
  <c r="AG17" i="236"/>
  <c r="AG15" i="294"/>
  <c r="AJ15" i="294"/>
  <c r="AH15" i="294"/>
  <c r="S15" i="294"/>
  <c r="M15" i="294" s="1"/>
  <c r="AI15" i="294"/>
  <c r="S16" i="318"/>
  <c r="M16" i="318" s="1"/>
  <c r="AG16" i="318"/>
  <c r="AH16" i="318"/>
  <c r="AJ16" i="318"/>
  <c r="AI16" i="318"/>
  <c r="AH21" i="239"/>
  <c r="AI21" i="239"/>
  <c r="AG21" i="239"/>
  <c r="AJ21" i="239"/>
  <c r="S21" i="239"/>
  <c r="AH16" i="294"/>
  <c r="S16" i="294"/>
  <c r="M16" i="294" s="1"/>
  <c r="AI16" i="294"/>
  <c r="AG16" i="294"/>
  <c r="AJ16" i="294"/>
  <c r="AH16" i="253"/>
  <c r="AI16" i="253"/>
  <c r="S16" i="253"/>
  <c r="M16" i="253" s="1"/>
  <c r="AG16" i="253"/>
  <c r="AJ16" i="253"/>
  <c r="S17" i="253"/>
  <c r="M17" i="253" s="1"/>
  <c r="AH17" i="253"/>
  <c r="AG17" i="253"/>
  <c r="AG17" i="318"/>
  <c r="S17" i="318"/>
  <c r="M17" i="318" s="1"/>
  <c r="AH17" i="318"/>
  <c r="I15" i="294"/>
  <c r="I16" i="318"/>
  <c r="AG17" i="294"/>
  <c r="AJ17" i="294"/>
  <c r="AH17" i="294"/>
  <c r="S17" i="294"/>
  <c r="M17" i="294" s="1"/>
  <c r="AI17" i="294"/>
  <c r="AH18" i="294"/>
  <c r="S18" i="294"/>
  <c r="M18" i="294" s="1"/>
  <c r="AI18" i="294"/>
  <c r="AG18" i="294"/>
  <c r="AJ18" i="294"/>
  <c r="I12" i="320"/>
  <c r="I12" i="318"/>
  <c r="I12" i="319"/>
  <c r="I12" i="317"/>
  <c r="I17" i="318"/>
  <c r="I17" i="253"/>
  <c r="I12" i="316"/>
  <c r="I17" i="294"/>
  <c r="CI6" i="112"/>
  <c r="CB6" i="112"/>
  <c r="CC6" i="112" s="1"/>
  <c r="M6" i="112" s="1"/>
  <c r="CI8" i="112"/>
  <c r="CB8" i="112"/>
  <c r="CC8" i="112" s="1"/>
  <c r="M8" i="112" s="1"/>
  <c r="CI9" i="112"/>
  <c r="CB9" i="112"/>
  <c r="CC9" i="112" s="1"/>
  <c r="M9" i="112" s="1"/>
  <c r="CI10" i="112"/>
  <c r="CB10" i="112"/>
  <c r="CC10" i="112" s="1"/>
  <c r="M10" i="112" s="1"/>
  <c r="S14" i="317"/>
  <c r="M14" i="317" s="1"/>
  <c r="AH14" i="317"/>
  <c r="AG14" i="317"/>
  <c r="CB51" i="112"/>
  <c r="CC51" i="112" s="1"/>
  <c r="CD51" i="112"/>
  <c r="CB52" i="112"/>
  <c r="CC52" i="112" s="1"/>
  <c r="CD52" i="112"/>
  <c r="CB53" i="112"/>
  <c r="CC53" i="112" s="1"/>
  <c r="CD53" i="112"/>
  <c r="CB57" i="112"/>
  <c r="CC57" i="112" s="1"/>
  <c r="CD57" i="112"/>
  <c r="CB59" i="112"/>
  <c r="CC59" i="112" s="1"/>
  <c r="CD59" i="112"/>
  <c r="CB60" i="112"/>
  <c r="CC60" i="112" s="1"/>
  <c r="CD60" i="112"/>
  <c r="CB61" i="112"/>
  <c r="CC61" i="112" s="1"/>
  <c r="CD61" i="112"/>
  <c r="CB47" i="112"/>
  <c r="CC47" i="112" s="1"/>
  <c r="CD47" i="112"/>
  <c r="CB48" i="112"/>
  <c r="CC48" i="112" s="1"/>
  <c r="CD48" i="112"/>
  <c r="CB49" i="112"/>
  <c r="CC49" i="112" s="1"/>
  <c r="CD49" i="112"/>
  <c r="CB50" i="112"/>
  <c r="CC50" i="112" s="1"/>
  <c r="CD50" i="112"/>
  <c r="CB58" i="112"/>
  <c r="CC58" i="112" s="1"/>
  <c r="CD58" i="112"/>
  <c r="CB62" i="112"/>
  <c r="CC62" i="112" s="1"/>
  <c r="CD62" i="112"/>
  <c r="CB54" i="112"/>
  <c r="CC54" i="112" s="1"/>
  <c r="CD54" i="112"/>
  <c r="CB55" i="112"/>
  <c r="CC55" i="112" s="1"/>
  <c r="CD55" i="112"/>
  <c r="M96" i="112"/>
  <c r="CF93" i="112"/>
  <c r="CB93" i="112"/>
  <c r="CC93" i="112" s="1"/>
  <c r="M93" i="112" s="1"/>
  <c r="CI17" i="112"/>
  <c r="CB17" i="112"/>
  <c r="CC17" i="112" s="1"/>
  <c r="M17" i="112" s="1"/>
  <c r="M66" i="316"/>
  <c r="M107" i="316"/>
  <c r="M91" i="316"/>
  <c r="CY23" i="229"/>
  <c r="CF81" i="112"/>
  <c r="CB81" i="112"/>
  <c r="CC81" i="112" s="1"/>
  <c r="M81" i="112" s="1"/>
  <c r="M75" i="316"/>
  <c r="CD87" i="112"/>
  <c r="CB87" i="112"/>
  <c r="CC87" i="112" s="1"/>
  <c r="M87" i="112" s="1"/>
  <c r="CB95" i="112"/>
  <c r="CC95" i="112" s="1"/>
  <c r="M95" i="112" s="1"/>
  <c r="CE86" i="112"/>
  <c r="CB86" i="112"/>
  <c r="CC86" i="112" s="1"/>
  <c r="M86" i="112" s="1"/>
  <c r="CB94" i="112"/>
  <c r="CC94" i="112" s="1"/>
  <c r="M94" i="112" s="1"/>
  <c r="CD82" i="112"/>
  <c r="CB82" i="112"/>
  <c r="CC82" i="112" s="1"/>
  <c r="M82" i="112" s="1"/>
  <c r="T41" i="316"/>
  <c r="M83" i="316"/>
  <c r="CB88" i="112"/>
  <c r="CC88" i="112" s="1"/>
  <c r="M88" i="112" s="1"/>
  <c r="CE97" i="112"/>
  <c r="CB97" i="112"/>
  <c r="CC97" i="112" s="1"/>
  <c r="M97" i="112" s="1"/>
  <c r="M99" i="316"/>
  <c r="CD90" i="112"/>
  <c r="CB90" i="112"/>
  <c r="CC90" i="112" s="1"/>
  <c r="M90" i="112" s="1"/>
  <c r="CD85" i="112"/>
  <c r="CB85" i="112"/>
  <c r="CC85" i="112" s="1"/>
  <c r="M85" i="112" s="1"/>
  <c r="AI16" i="316"/>
  <c r="AH16" i="316"/>
  <c r="S16" i="316"/>
  <c r="AJ16" i="316"/>
  <c r="AG16" i="316"/>
  <c r="AH16" i="252"/>
  <c r="AG16" i="252"/>
  <c r="AJ16" i="252"/>
  <c r="S16" i="252"/>
  <c r="AI16" i="252"/>
  <c r="AI13" i="317"/>
  <c r="AJ13" i="317"/>
  <c r="AH13" i="317"/>
  <c r="S13" i="317"/>
  <c r="M13" i="317" s="1"/>
  <c r="AG13" i="317"/>
  <c r="AI14" i="319"/>
  <c r="AH14" i="319"/>
  <c r="AG14" i="319"/>
  <c r="S14" i="319"/>
  <c r="M14" i="319" s="1"/>
  <c r="N14" i="319" s="1"/>
  <c r="AF14" i="319" s="1"/>
  <c r="AJ14" i="319"/>
  <c r="AH19" i="252"/>
  <c r="AJ19" i="252"/>
  <c r="AI19" i="252"/>
  <c r="S19" i="252"/>
  <c r="AG19" i="252"/>
  <c r="AJ17" i="316"/>
  <c r="AI17" i="316"/>
  <c r="AH17" i="316"/>
  <c r="AG17" i="316"/>
  <c r="S17" i="316"/>
  <c r="AG11" i="317"/>
  <c r="AH11" i="317"/>
  <c r="S11" i="317"/>
  <c r="M11" i="317" s="1"/>
  <c r="S11" i="318"/>
  <c r="M11" i="318" s="1"/>
  <c r="AH11" i="318"/>
  <c r="AG11" i="318"/>
  <c r="AG11" i="319"/>
  <c r="S11" i="319"/>
  <c r="M11" i="319" s="1"/>
  <c r="AH11" i="319"/>
  <c r="AH11" i="320"/>
  <c r="AG11" i="320"/>
  <c r="S11" i="320"/>
  <c r="M11" i="320" s="1"/>
  <c r="S14" i="252"/>
  <c r="AJ14" i="252"/>
  <c r="AG14" i="252"/>
  <c r="AI14" i="252"/>
  <c r="AH14" i="252"/>
  <c r="AJ14" i="316"/>
  <c r="AI14" i="316"/>
  <c r="S14" i="316"/>
  <c r="AH14" i="316"/>
  <c r="AG14" i="316"/>
  <c r="AJ15" i="253"/>
  <c r="AH15" i="253"/>
  <c r="AG15" i="253"/>
  <c r="S15" i="253"/>
  <c r="M15" i="253" s="1"/>
  <c r="AI15" i="253"/>
  <c r="AI15" i="318"/>
  <c r="AG15" i="318"/>
  <c r="AJ15" i="318"/>
  <c r="S15" i="318"/>
  <c r="M15" i="318" s="1"/>
  <c r="AH15" i="318"/>
  <c r="AJ13" i="319"/>
  <c r="AH13" i="319"/>
  <c r="AG13" i="319"/>
  <c r="AI13" i="319"/>
  <c r="S13" i="319"/>
  <c r="M13" i="319" s="1"/>
  <c r="AH15" i="317"/>
  <c r="AI15" i="317"/>
  <c r="S15" i="317"/>
  <c r="M15" i="317" s="1"/>
  <c r="AJ15" i="317"/>
  <c r="AG15" i="317"/>
  <c r="AJ15" i="320"/>
  <c r="AH15" i="320"/>
  <c r="AI15" i="320"/>
  <c r="S15" i="320"/>
  <c r="M15" i="320" s="1"/>
  <c r="AG15" i="320"/>
  <c r="R15" i="316"/>
  <c r="C15" i="316"/>
  <c r="U15" i="316"/>
  <c r="V15" i="316" s="1"/>
  <c r="M66" i="320"/>
  <c r="M99" i="320"/>
  <c r="M75" i="320"/>
  <c r="M107" i="320"/>
  <c r="M83" i="320"/>
  <c r="M53" i="320"/>
  <c r="M91" i="320"/>
  <c r="M107" i="318"/>
  <c r="M66" i="318"/>
  <c r="M99" i="318"/>
  <c r="M91" i="318"/>
  <c r="M83" i="318"/>
  <c r="M53" i="318"/>
  <c r="M75" i="318"/>
  <c r="M66" i="317"/>
  <c r="M53" i="317"/>
  <c r="M99" i="317"/>
  <c r="M75" i="317"/>
  <c r="M107" i="317"/>
  <c r="M91" i="317"/>
  <c r="M83" i="317"/>
  <c r="M75" i="319"/>
  <c r="M83" i="319"/>
  <c r="M99" i="319"/>
  <c r="M53" i="319"/>
  <c r="M66" i="319"/>
  <c r="M91" i="319"/>
  <c r="M107" i="319"/>
  <c r="CB63" i="112"/>
  <c r="CC63" i="112" s="1"/>
  <c r="M63" i="112" s="1"/>
  <c r="CD63" i="112"/>
  <c r="CB70" i="112"/>
  <c r="CC70" i="112" s="1"/>
  <c r="M70" i="112" s="1"/>
  <c r="CD70" i="112"/>
  <c r="CB71" i="112"/>
  <c r="CC71" i="112" s="1"/>
  <c r="M71" i="112" s="1"/>
  <c r="CD71" i="112"/>
  <c r="AG12" i="318"/>
  <c r="S12" i="318"/>
  <c r="M12" i="318" s="1"/>
  <c r="AI12" i="318"/>
  <c r="AH12" i="318"/>
  <c r="AJ12" i="318"/>
  <c r="AJ12" i="319"/>
  <c r="AI12" i="319"/>
  <c r="S12" i="319"/>
  <c r="M12" i="319" s="1"/>
  <c r="AG12" i="319"/>
  <c r="AH12" i="319"/>
  <c r="AI12" i="317"/>
  <c r="S12" i="317"/>
  <c r="M12" i="317" s="1"/>
  <c r="AG12" i="317"/>
  <c r="AJ12" i="317"/>
  <c r="AH12" i="317"/>
  <c r="AH12" i="320"/>
  <c r="AI12" i="320"/>
  <c r="S12" i="320"/>
  <c r="M12" i="320" s="1"/>
  <c r="AJ12" i="320"/>
  <c r="AG12" i="320"/>
  <c r="AJ12" i="316"/>
  <c r="S12" i="316"/>
  <c r="U12" i="316" s="1"/>
  <c r="V12" i="316" s="1"/>
  <c r="AI12" i="316"/>
  <c r="AH12" i="316"/>
  <c r="AG12" i="316"/>
  <c r="AI13" i="252"/>
  <c r="AH13" i="252"/>
  <c r="AG13" i="252"/>
  <c r="AJ13" i="252"/>
  <c r="S13" i="252"/>
  <c r="AH13" i="316"/>
  <c r="AI13" i="316"/>
  <c r="S13" i="316"/>
  <c r="AG13" i="316"/>
  <c r="AJ13" i="316"/>
  <c r="AJ18" i="236"/>
  <c r="AG18" i="236"/>
  <c r="S18" i="236"/>
  <c r="M18" i="236" s="1"/>
  <c r="N18" i="236" s="1"/>
  <c r="AI18" i="236"/>
  <c r="AH18" i="236"/>
  <c r="S13" i="318"/>
  <c r="M13" i="318" s="1"/>
  <c r="N13" i="318" s="1"/>
  <c r="AF13" i="318" s="1"/>
  <c r="AH13" i="318"/>
  <c r="AG13" i="318"/>
  <c r="AH17" i="252"/>
  <c r="S17" i="252"/>
  <c r="AG17" i="252"/>
  <c r="AG13" i="320"/>
  <c r="AH13" i="320"/>
  <c r="S13" i="320"/>
  <c r="M13" i="320" s="1"/>
  <c r="N13" i="320" s="1"/>
  <c r="AF13" i="320" s="1"/>
  <c r="S14" i="318"/>
  <c r="M14" i="318" s="1"/>
  <c r="AH14" i="318"/>
  <c r="AG14" i="318"/>
  <c r="AG14" i="320"/>
  <c r="S14" i="320"/>
  <c r="M14" i="320" s="1"/>
  <c r="AH14" i="320"/>
  <c r="AG18" i="316"/>
  <c r="S18" i="316"/>
  <c r="AH18" i="316"/>
  <c r="S14" i="253"/>
  <c r="M14" i="253" s="1"/>
  <c r="AH14" i="253"/>
  <c r="AG14" i="253"/>
  <c r="AG18" i="252"/>
  <c r="S18" i="252"/>
  <c r="AH18" i="252"/>
  <c r="AH11" i="316"/>
  <c r="S11" i="316"/>
  <c r="AG11" i="316"/>
  <c r="T41" i="320"/>
  <c r="T41" i="318"/>
  <c r="T41" i="317"/>
  <c r="T41" i="319"/>
  <c r="M79" i="112"/>
  <c r="CD65" i="112"/>
  <c r="CB65" i="112"/>
  <c r="CC65" i="112" s="1"/>
  <c r="M65" i="112" s="1"/>
  <c r="CB67" i="112"/>
  <c r="CC67" i="112" s="1"/>
  <c r="CD67" i="112"/>
  <c r="CD66" i="112"/>
  <c r="CB66" i="112"/>
  <c r="CC66" i="112" s="1"/>
  <c r="M66" i="112" s="1"/>
  <c r="CD64" i="112"/>
  <c r="CB64" i="112"/>
  <c r="CC64" i="112" s="1"/>
  <c r="M64" i="112" s="1"/>
  <c r="CB72" i="112"/>
  <c r="CC72" i="112" s="1"/>
  <c r="CD72" i="112"/>
  <c r="R15" i="252"/>
  <c r="C15" i="252"/>
  <c r="U15" i="252"/>
  <c r="V15" i="252" s="1"/>
  <c r="CD19" i="112"/>
  <c r="CB19" i="112"/>
  <c r="CC19" i="112" s="1"/>
  <c r="M19" i="112" s="1"/>
  <c r="I11" i="316" s="1"/>
  <c r="I15" i="317"/>
  <c r="I15" i="320"/>
  <c r="I13" i="319"/>
  <c r="I15" i="253"/>
  <c r="I13" i="316"/>
  <c r="I13" i="252"/>
  <c r="I14" i="318"/>
  <c r="I18" i="316"/>
  <c r="I14" i="320"/>
  <c r="I14" i="253"/>
  <c r="I18" i="252"/>
  <c r="I13" i="320"/>
  <c r="I13" i="318"/>
  <c r="I17" i="252"/>
  <c r="CX25" i="229"/>
  <c r="CV25" i="229"/>
  <c r="CZ25" i="229"/>
  <c r="AN25" i="229"/>
  <c r="CW25" i="229"/>
  <c r="CU25" i="229"/>
  <c r="CZ21" i="229"/>
  <c r="DA21" i="229"/>
  <c r="CU21" i="229"/>
  <c r="CV21" i="229"/>
  <c r="CX21" i="229"/>
  <c r="CY21" i="229"/>
  <c r="CY25" i="229"/>
  <c r="DA25" i="229"/>
  <c r="CZ23" i="229"/>
  <c r="CU23" i="229"/>
  <c r="AN23" i="229"/>
  <c r="CV23" i="229"/>
  <c r="CW23" i="229"/>
  <c r="DA23" i="229"/>
  <c r="AN21" i="229"/>
  <c r="CW21" i="229"/>
  <c r="M15" i="112"/>
  <c r="CW39" i="229"/>
  <c r="CX39" i="229"/>
  <c r="DA39" i="229"/>
  <c r="CY39" i="229"/>
  <c r="AN39" i="229"/>
  <c r="CV39" i="229"/>
  <c r="CZ39" i="229"/>
  <c r="CI7" i="112"/>
  <c r="CB7" i="112"/>
  <c r="CC7" i="112" s="1"/>
  <c r="M7" i="112" s="1"/>
  <c r="CI12" i="112"/>
  <c r="CB12" i="112"/>
  <c r="CC12" i="112" s="1"/>
  <c r="M12" i="112" s="1"/>
  <c r="CI13" i="112"/>
  <c r="CB13" i="112"/>
  <c r="CC13" i="112" s="1"/>
  <c r="M13" i="112" s="1"/>
  <c r="CI14" i="112"/>
  <c r="CB14" i="112"/>
  <c r="CC14" i="112" s="1"/>
  <c r="M14" i="112" s="1"/>
  <c r="CI16" i="112"/>
  <c r="CB16" i="112"/>
  <c r="CC16" i="112" s="1"/>
  <c r="M16" i="112" s="1"/>
  <c r="CI20" i="112"/>
  <c r="CB20" i="112"/>
  <c r="CC20" i="112" s="1"/>
  <c r="M20" i="112" s="1"/>
  <c r="CI21" i="112"/>
  <c r="CB21" i="112"/>
  <c r="CC21" i="112" s="1"/>
  <c r="M21" i="112" s="1"/>
  <c r="DA31" i="234"/>
  <c r="CW31" i="234"/>
  <c r="CZ23" i="234"/>
  <c r="AN23" i="234"/>
  <c r="CX23" i="234"/>
  <c r="CY23" i="234"/>
  <c r="DA23" i="234"/>
  <c r="CV23" i="234"/>
  <c r="CX38" i="229"/>
  <c r="DA38" i="229"/>
  <c r="S11" i="237"/>
  <c r="CZ31" i="234"/>
  <c r="CU31" i="234"/>
  <c r="CX31" i="234"/>
  <c r="CY31" i="234"/>
  <c r="AN31" i="234"/>
  <c r="CW23" i="234"/>
  <c r="CU23" i="234"/>
  <c r="CY26" i="229"/>
  <c r="CV26" i="229"/>
  <c r="DA26" i="229"/>
  <c r="AN26" i="229"/>
  <c r="CU26" i="229"/>
  <c r="CZ26" i="229"/>
  <c r="CW26" i="229"/>
  <c r="CX26" i="229"/>
  <c r="AG11" i="237"/>
  <c r="AH11" i="237"/>
  <c r="CW39" i="234"/>
  <c r="CU39" i="234"/>
  <c r="DA17" i="229"/>
  <c r="CX17" i="229"/>
  <c r="CU28" i="229"/>
  <c r="CV28" i="229"/>
  <c r="F29" i="237"/>
  <c r="DA29" i="229"/>
  <c r="CY29" i="229"/>
  <c r="AN29" i="229"/>
  <c r="CV39" i="234"/>
  <c r="CX39" i="234"/>
  <c r="AN39" i="234"/>
  <c r="DA39" i="234"/>
  <c r="CZ39" i="234"/>
  <c r="CY39" i="234"/>
  <c r="CZ29" i="229"/>
  <c r="CV29" i="229"/>
  <c r="CW29" i="229"/>
  <c r="CU29" i="229"/>
  <c r="CU32" i="234"/>
  <c r="CX32" i="234"/>
  <c r="AN17" i="229"/>
  <c r="CV37" i="229"/>
  <c r="AN37" i="229"/>
  <c r="CX27" i="229"/>
  <c r="CZ27" i="229"/>
  <c r="CW17" i="229"/>
  <c r="CV38" i="229"/>
  <c r="CU27" i="229"/>
  <c r="CV17" i="229"/>
  <c r="CU17" i="229"/>
  <c r="CW27" i="229"/>
  <c r="CZ17" i="229"/>
  <c r="CX37" i="229"/>
  <c r="CY17" i="229"/>
  <c r="CW37" i="229"/>
  <c r="DA37" i="229"/>
  <c r="CZ37" i="229"/>
  <c r="CZ35" i="229"/>
  <c r="DA35" i="229"/>
  <c r="CW35" i="229"/>
  <c r="CU35" i="229"/>
  <c r="CZ28" i="229"/>
  <c r="CV35" i="229"/>
  <c r="CY34" i="229"/>
  <c r="CX35" i="229"/>
  <c r="AN35" i="229"/>
  <c r="AN27" i="229"/>
  <c r="DA27" i="229"/>
  <c r="CV27" i="229"/>
  <c r="CV35" i="234"/>
  <c r="CX35" i="234"/>
  <c r="CU35" i="234"/>
  <c r="DA35" i="234"/>
  <c r="CW33" i="229"/>
  <c r="CZ35" i="234"/>
  <c r="CZ33" i="229"/>
  <c r="CV33" i="229"/>
  <c r="CU37" i="229"/>
  <c r="AN35" i="234"/>
  <c r="CU33" i="229"/>
  <c r="DA33" i="229"/>
  <c r="CZ27" i="234"/>
  <c r="CX27" i="234"/>
  <c r="CU27" i="234"/>
  <c r="CY33" i="229"/>
  <c r="CW35" i="234"/>
  <c r="AN33" i="229"/>
  <c r="DA34" i="229"/>
  <c r="CZ34" i="229"/>
  <c r="CV34" i="229"/>
  <c r="CW34" i="229"/>
  <c r="CU34" i="229"/>
  <c r="CX34" i="229"/>
  <c r="CZ37" i="234"/>
  <c r="CW32" i="234"/>
  <c r="AN32" i="234"/>
  <c r="DA32" i="234"/>
  <c r="CZ32" i="234"/>
  <c r="CY32" i="234"/>
  <c r="CV24" i="234"/>
  <c r="CW28" i="229"/>
  <c r="DA24" i="234"/>
  <c r="CY25" i="234"/>
  <c r="CU38" i="234"/>
  <c r="CW38" i="234"/>
  <c r="CY24" i="234"/>
  <c r="CY18" i="229"/>
  <c r="AN27" i="234"/>
  <c r="CX28" i="229"/>
  <c r="CY30" i="229"/>
  <c r="CU24" i="234"/>
  <c r="AN24" i="234"/>
  <c r="CX24" i="234"/>
  <c r="CW24" i="234"/>
  <c r="CY27" i="234"/>
  <c r="CW27" i="234"/>
  <c r="CV27" i="234"/>
  <c r="CZ38" i="229"/>
  <c r="CZ36" i="229"/>
  <c r="CU38" i="229"/>
  <c r="DA28" i="229"/>
  <c r="CY28" i="229"/>
  <c r="AN28" i="229"/>
  <c r="AN38" i="229"/>
  <c r="CX36" i="229"/>
  <c r="CY38" i="229"/>
  <c r="CW38" i="229"/>
  <c r="AN30" i="229"/>
  <c r="CV38" i="234"/>
  <c r="CW37" i="234"/>
  <c r="CV30" i="229"/>
  <c r="CX30" i="229"/>
  <c r="DA38" i="234"/>
  <c r="DA30" i="229"/>
  <c r="CY38" i="234"/>
  <c r="CX37" i="234"/>
  <c r="DA37" i="234"/>
  <c r="CW30" i="229"/>
  <c r="CY37" i="234"/>
  <c r="CZ30" i="229"/>
  <c r="CX38" i="234"/>
  <c r="AN37" i="234"/>
  <c r="CU37" i="234"/>
  <c r="AN38" i="234"/>
  <c r="CV36" i="229"/>
  <c r="CU36" i="229"/>
  <c r="DA25" i="234"/>
  <c r="CW18" i="229"/>
  <c r="AN18" i="229"/>
  <c r="CU18" i="229"/>
  <c r="CV18" i="229"/>
  <c r="DA18" i="229"/>
  <c r="CZ18" i="229"/>
  <c r="CV25" i="234"/>
  <c r="CW36" i="229"/>
  <c r="CU25" i="234"/>
  <c r="CX25" i="234"/>
  <c r="CZ25" i="234"/>
  <c r="CZ24" i="229"/>
  <c r="CX24" i="229"/>
  <c r="CY24" i="229"/>
  <c r="AN24" i="229"/>
  <c r="CU24" i="229"/>
  <c r="CW24" i="229"/>
  <c r="DA24" i="229"/>
  <c r="CV24" i="229"/>
  <c r="CW25" i="234"/>
  <c r="CU32" i="229"/>
  <c r="CZ32" i="229"/>
  <c r="CX32" i="229"/>
  <c r="DA32" i="229"/>
  <c r="AN32" i="229"/>
  <c r="CV32" i="229"/>
  <c r="CW32" i="229"/>
  <c r="CY32" i="229"/>
  <c r="AN36" i="229"/>
  <c r="DA36" i="229"/>
  <c r="CZ30" i="234"/>
  <c r="CW30" i="234"/>
  <c r="CV30" i="234"/>
  <c r="CU30" i="234"/>
  <c r="CX30" i="234"/>
  <c r="CY30" i="234"/>
  <c r="AN30" i="234"/>
  <c r="DA30" i="234"/>
  <c r="CX22" i="229"/>
  <c r="CY22" i="229"/>
  <c r="DA22" i="229"/>
  <c r="AN22" i="229"/>
  <c r="CU22" i="229"/>
  <c r="CV22" i="229"/>
  <c r="CZ22" i="229"/>
  <c r="CW22" i="229"/>
  <c r="CX36" i="234"/>
  <c r="AN36" i="234"/>
  <c r="CZ36" i="234"/>
  <c r="CU36" i="234"/>
  <c r="CY36" i="234"/>
  <c r="CV36" i="234"/>
  <c r="CW36" i="234"/>
  <c r="DA36" i="234"/>
  <c r="CV22" i="234"/>
  <c r="AN22" i="234"/>
  <c r="CW22" i="234"/>
  <c r="CY22" i="234"/>
  <c r="CU22" i="234"/>
  <c r="CZ22" i="234"/>
  <c r="CX22" i="234"/>
  <c r="DA22" i="234"/>
  <c r="K29" i="237"/>
  <c r="AH29" i="237" s="1"/>
  <c r="T13" i="238"/>
  <c r="D13" i="238"/>
  <c r="T11" i="237"/>
  <c r="D11" i="237"/>
  <c r="G29" i="237"/>
  <c r="H29" i="237"/>
  <c r="AG13" i="238"/>
  <c r="AH13" i="238"/>
  <c r="S13" i="238"/>
  <c r="R13" i="238" s="1"/>
  <c r="J29" i="237"/>
  <c r="L29" i="237"/>
  <c r="U17" i="236" l="1"/>
  <c r="V17" i="236" s="1"/>
  <c r="C17" i="236"/>
  <c r="R17" i="236"/>
  <c r="M17" i="236"/>
  <c r="N17" i="236" s="1"/>
  <c r="AF17" i="236" s="1"/>
  <c r="C15" i="294"/>
  <c r="R15" i="294"/>
  <c r="U15" i="294"/>
  <c r="V15" i="294" s="1"/>
  <c r="R16" i="318"/>
  <c r="C16" i="318"/>
  <c r="U16" i="318"/>
  <c r="V16" i="318" s="1"/>
  <c r="R21" i="239"/>
  <c r="C21" i="239"/>
  <c r="U21" i="239"/>
  <c r="V21" i="239" s="1"/>
  <c r="R16" i="294"/>
  <c r="C16" i="294"/>
  <c r="U16" i="294"/>
  <c r="V16" i="294" s="1"/>
  <c r="R16" i="253"/>
  <c r="C16" i="253"/>
  <c r="U16" i="253"/>
  <c r="V16" i="253" s="1"/>
  <c r="U17" i="253"/>
  <c r="V17" i="253" s="1"/>
  <c r="R17" i="253"/>
  <c r="R17" i="318"/>
  <c r="U17" i="318"/>
  <c r="V17" i="318" s="1"/>
  <c r="C17" i="294"/>
  <c r="R17" i="294"/>
  <c r="U17" i="294"/>
  <c r="V17" i="294" s="1"/>
  <c r="R18" i="294"/>
  <c r="C18" i="294"/>
  <c r="U18" i="294"/>
  <c r="V18" i="294" s="1"/>
  <c r="R14" i="317"/>
  <c r="U14" i="317"/>
  <c r="V14" i="317" s="1"/>
  <c r="M51" i="112"/>
  <c r="M52" i="112"/>
  <c r="M53" i="112"/>
  <c r="M57" i="112"/>
  <c r="M59" i="112"/>
  <c r="M60" i="112"/>
  <c r="M61" i="112"/>
  <c r="M47" i="112"/>
  <c r="M48" i="112"/>
  <c r="M49" i="112"/>
  <c r="M50" i="112"/>
  <c r="I14" i="317" s="1"/>
  <c r="M58" i="112"/>
  <c r="M62" i="112"/>
  <c r="M54" i="112"/>
  <c r="M55" i="112"/>
  <c r="C16" i="316"/>
  <c r="R16" i="316"/>
  <c r="U16" i="316"/>
  <c r="V16" i="316" s="1"/>
  <c r="C16" i="252"/>
  <c r="U16" i="252"/>
  <c r="V16" i="252" s="1"/>
  <c r="R16" i="252"/>
  <c r="R13" i="317"/>
  <c r="C13" i="317"/>
  <c r="U13" i="317"/>
  <c r="V13" i="317" s="1"/>
  <c r="C14" i="319"/>
  <c r="R14" i="319"/>
  <c r="U14" i="319"/>
  <c r="V14" i="319" s="1"/>
  <c r="C19" i="252"/>
  <c r="U19" i="252"/>
  <c r="V19" i="252" s="1"/>
  <c r="R19" i="252"/>
  <c r="C17" i="316"/>
  <c r="R17" i="316"/>
  <c r="U17" i="316"/>
  <c r="V17" i="316" s="1"/>
  <c r="S41" i="317"/>
  <c r="R11" i="317"/>
  <c r="U11" i="317"/>
  <c r="V11" i="317" s="1"/>
  <c r="R11" i="318"/>
  <c r="S41" i="318"/>
  <c r="U11" i="318"/>
  <c r="V11" i="318" s="1"/>
  <c r="R11" i="319"/>
  <c r="S41" i="319"/>
  <c r="U11" i="319"/>
  <c r="V11" i="319" s="1"/>
  <c r="R11" i="320"/>
  <c r="S41" i="320"/>
  <c r="U11" i="320"/>
  <c r="V11" i="320" s="1"/>
  <c r="R14" i="252"/>
  <c r="U14" i="252"/>
  <c r="V14" i="252" s="1"/>
  <c r="C14" i="252"/>
  <c r="R14" i="316"/>
  <c r="C14" i="316"/>
  <c r="U14" i="316"/>
  <c r="V14" i="316" s="1"/>
  <c r="R15" i="253"/>
  <c r="C15" i="253"/>
  <c r="U15" i="253"/>
  <c r="V15" i="253" s="1"/>
  <c r="C15" i="318"/>
  <c r="R15" i="318"/>
  <c r="U15" i="318"/>
  <c r="V15" i="318" s="1"/>
  <c r="R13" i="319"/>
  <c r="C13" i="319"/>
  <c r="U13" i="319"/>
  <c r="V13" i="319" s="1"/>
  <c r="C15" i="317"/>
  <c r="R15" i="317"/>
  <c r="U15" i="317"/>
  <c r="V15" i="317" s="1"/>
  <c r="R15" i="320"/>
  <c r="C15" i="320"/>
  <c r="U15" i="320"/>
  <c r="V15" i="320" s="1"/>
  <c r="I11" i="319"/>
  <c r="I11" i="320"/>
  <c r="I11" i="317"/>
  <c r="I11" i="318"/>
  <c r="R12" i="318"/>
  <c r="C12" i="318"/>
  <c r="U12" i="318"/>
  <c r="V12" i="318" s="1"/>
  <c r="C12" i="319"/>
  <c r="R12" i="319"/>
  <c r="U12" i="319"/>
  <c r="V12" i="319" s="1"/>
  <c r="R12" i="317"/>
  <c r="C12" i="317"/>
  <c r="U12" i="317"/>
  <c r="V12" i="317" s="1"/>
  <c r="R12" i="320"/>
  <c r="C12" i="320"/>
  <c r="U12" i="320"/>
  <c r="V12" i="320" s="1"/>
  <c r="R12" i="316"/>
  <c r="C12" i="316"/>
  <c r="R13" i="252"/>
  <c r="C13" i="252"/>
  <c r="U13" i="252"/>
  <c r="V13" i="252" s="1"/>
  <c r="C13" i="316"/>
  <c r="R13" i="316"/>
  <c r="U13" i="316"/>
  <c r="V13" i="316" s="1"/>
  <c r="C18" i="236"/>
  <c r="R18" i="236"/>
  <c r="U18" i="236"/>
  <c r="V18" i="236" s="1"/>
  <c r="C13" i="318"/>
  <c r="R13" i="318"/>
  <c r="U13" i="318"/>
  <c r="V13" i="318" s="1"/>
  <c r="U17" i="252"/>
  <c r="V17" i="252" s="1"/>
  <c r="R17" i="252"/>
  <c r="R13" i="320"/>
  <c r="C13" i="320"/>
  <c r="U13" i="320"/>
  <c r="V13" i="320" s="1"/>
  <c r="R14" i="318"/>
  <c r="U14" i="318"/>
  <c r="V14" i="318" s="1"/>
  <c r="R14" i="320"/>
  <c r="U14" i="320"/>
  <c r="V14" i="320" s="1"/>
  <c r="R18" i="316"/>
  <c r="U18" i="316"/>
  <c r="V18" i="316" s="1"/>
  <c r="U14" i="253"/>
  <c r="V14" i="253" s="1"/>
  <c r="R14" i="253"/>
  <c r="U18" i="252"/>
  <c r="V18" i="252" s="1"/>
  <c r="R18" i="252"/>
  <c r="R11" i="316"/>
  <c r="S41" i="316"/>
  <c r="U11" i="316"/>
  <c r="V11" i="316" s="1"/>
  <c r="G44" i="317"/>
  <c r="AH10" i="317"/>
  <c r="AH10" i="318"/>
  <c r="G44" i="318"/>
  <c r="G44" i="319"/>
  <c r="AH10" i="319"/>
  <c r="AH10" i="320"/>
  <c r="G44" i="320"/>
  <c r="AH10" i="316"/>
  <c r="G44" i="316"/>
  <c r="M67" i="112"/>
  <c r="M72" i="112"/>
  <c r="R11" i="237"/>
  <c r="U11" i="237"/>
  <c r="V11" i="237" s="1"/>
  <c r="J20" i="237"/>
  <c r="AG29" i="237"/>
  <c r="S29" i="237"/>
  <c r="U29" i="237" s="1"/>
  <c r="V29" i="237" s="1"/>
  <c r="K20" i="237"/>
  <c r="AH20" i="237" s="1"/>
  <c r="I13" i="238"/>
  <c r="I11" i="237"/>
  <c r="U13" i="238"/>
  <c r="V13" i="238" s="1"/>
  <c r="D29" i="237"/>
  <c r="T29" i="237"/>
  <c r="L20" i="237"/>
  <c r="H20" i="237"/>
  <c r="F20" i="237"/>
  <c r="K17" i="237"/>
  <c r="G20" i="237"/>
  <c r="I21" i="239" l="1"/>
  <c r="I15" i="252"/>
  <c r="I16" i="294"/>
  <c r="I16" i="253"/>
  <c r="I15" i="318"/>
  <c r="AI17" i="318"/>
  <c r="AJ17" i="318"/>
  <c r="I16" i="316"/>
  <c r="I16" i="252"/>
  <c r="I14" i="252"/>
  <c r="I14" i="316"/>
  <c r="Z11" i="317"/>
  <c r="Z40" i="317"/>
  <c r="W40" i="317" s="1"/>
  <c r="X40" i="317" s="1"/>
  <c r="Z18" i="317"/>
  <c r="W18" i="317" s="1"/>
  <c r="X18" i="317" s="1"/>
  <c r="Z19" i="317"/>
  <c r="W19" i="317" s="1"/>
  <c r="X19" i="317" s="1"/>
  <c r="Z32" i="317"/>
  <c r="W32" i="317" s="1"/>
  <c r="X32" i="317" s="1"/>
  <c r="Z38" i="317"/>
  <c r="W38" i="317" s="1"/>
  <c r="X38" i="317" s="1"/>
  <c r="Z29" i="317"/>
  <c r="W29" i="317" s="1"/>
  <c r="X29" i="317" s="1"/>
  <c r="Z37" i="317"/>
  <c r="W37" i="317" s="1"/>
  <c r="X37" i="317" s="1"/>
  <c r="Z36" i="317"/>
  <c r="W36" i="317" s="1"/>
  <c r="X36" i="317" s="1"/>
  <c r="Z25" i="317"/>
  <c r="W25" i="317" s="1"/>
  <c r="X25" i="317" s="1"/>
  <c r="Z35" i="317"/>
  <c r="W35" i="317" s="1"/>
  <c r="X35" i="317" s="1"/>
  <c r="Z24" i="317"/>
  <c r="W24" i="317" s="1"/>
  <c r="X24" i="317" s="1"/>
  <c r="Z33" i="317"/>
  <c r="W33" i="317" s="1"/>
  <c r="X33" i="317" s="1"/>
  <c r="Z30" i="317"/>
  <c r="W30" i="317" s="1"/>
  <c r="X30" i="317" s="1"/>
  <c r="Z22" i="317"/>
  <c r="W22" i="317" s="1"/>
  <c r="X22" i="317" s="1"/>
  <c r="Z28" i="317"/>
  <c r="W28" i="317" s="1"/>
  <c r="X28" i="317" s="1"/>
  <c r="Z21" i="317"/>
  <c r="W21" i="317" s="1"/>
  <c r="X21" i="317" s="1"/>
  <c r="Z20" i="317"/>
  <c r="W20" i="317" s="1"/>
  <c r="X20" i="317" s="1"/>
  <c r="Z23" i="317"/>
  <c r="W23" i="317" s="1"/>
  <c r="X23" i="317" s="1"/>
  <c r="Z27" i="317"/>
  <c r="W27" i="317" s="1"/>
  <c r="X27" i="317" s="1"/>
  <c r="Z26" i="317"/>
  <c r="W26" i="317" s="1"/>
  <c r="X26" i="317" s="1"/>
  <c r="Z16" i="317"/>
  <c r="W16" i="317" s="1"/>
  <c r="X16" i="317" s="1"/>
  <c r="Z17" i="317"/>
  <c r="W17" i="317" s="1"/>
  <c r="X17" i="317" s="1"/>
  <c r="Z34" i="317"/>
  <c r="W34" i="317" s="1"/>
  <c r="X34" i="317" s="1"/>
  <c r="I44" i="317"/>
  <c r="Z39" i="317"/>
  <c r="W39" i="317" s="1"/>
  <c r="X39" i="317" s="1"/>
  <c r="Z31" i="317"/>
  <c r="W31" i="317" s="1"/>
  <c r="X31" i="317" s="1"/>
  <c r="Z14" i="317"/>
  <c r="Z13" i="317"/>
  <c r="Z12" i="317"/>
  <c r="Z15" i="317"/>
  <c r="AI14" i="317"/>
  <c r="AJ14" i="317"/>
  <c r="AJ11" i="317"/>
  <c r="AI11" i="317"/>
  <c r="AJ11" i="318"/>
  <c r="AJ14" i="318"/>
  <c r="AI14" i="318"/>
  <c r="AI13" i="318"/>
  <c r="AJ13" i="318"/>
  <c r="AI11" i="318"/>
  <c r="Z37" i="318"/>
  <c r="W37" i="318" s="1"/>
  <c r="X37" i="318" s="1"/>
  <c r="Z32" i="318"/>
  <c r="W32" i="318" s="1"/>
  <c r="X32" i="318" s="1"/>
  <c r="Z34" i="318"/>
  <c r="W34" i="318" s="1"/>
  <c r="X34" i="318" s="1"/>
  <c r="Z26" i="318"/>
  <c r="W26" i="318" s="1"/>
  <c r="X26" i="318" s="1"/>
  <c r="Z35" i="318"/>
  <c r="W35" i="318" s="1"/>
  <c r="X35" i="318" s="1"/>
  <c r="Z27" i="318"/>
  <c r="W27" i="318" s="1"/>
  <c r="X27" i="318" s="1"/>
  <c r="Z17" i="318"/>
  <c r="Z19" i="318"/>
  <c r="W19" i="318" s="1"/>
  <c r="X19" i="318" s="1"/>
  <c r="Z16" i="318"/>
  <c r="Z25" i="318"/>
  <c r="W25" i="318" s="1"/>
  <c r="X25" i="318" s="1"/>
  <c r="Z40" i="318"/>
  <c r="W40" i="318" s="1"/>
  <c r="X40" i="318" s="1"/>
  <c r="Z39" i="318"/>
  <c r="W39" i="318" s="1"/>
  <c r="X39" i="318" s="1"/>
  <c r="Z33" i="318"/>
  <c r="W33" i="318" s="1"/>
  <c r="X33" i="318" s="1"/>
  <c r="Z30" i="318"/>
  <c r="W30" i="318" s="1"/>
  <c r="X30" i="318" s="1"/>
  <c r="Z28" i="318"/>
  <c r="W28" i="318" s="1"/>
  <c r="X28" i="318" s="1"/>
  <c r="Z23" i="318"/>
  <c r="W23" i="318" s="1"/>
  <c r="X23" i="318" s="1"/>
  <c r="Z21" i="318"/>
  <c r="W21" i="318" s="1"/>
  <c r="X21" i="318" s="1"/>
  <c r="Z24" i="318"/>
  <c r="W24" i="318" s="1"/>
  <c r="X24" i="318" s="1"/>
  <c r="I44" i="318"/>
  <c r="Z36" i="318"/>
  <c r="W36" i="318" s="1"/>
  <c r="X36" i="318" s="1"/>
  <c r="Z31" i="318"/>
  <c r="W31" i="318" s="1"/>
  <c r="X31" i="318" s="1"/>
  <c r="Z29" i="318"/>
  <c r="W29" i="318" s="1"/>
  <c r="X29" i="318" s="1"/>
  <c r="Z38" i="318"/>
  <c r="W38" i="318" s="1"/>
  <c r="X38" i="318" s="1"/>
  <c r="Z18" i="318"/>
  <c r="W18" i="318" s="1"/>
  <c r="X18" i="318" s="1"/>
  <c r="Z20" i="318"/>
  <c r="W20" i="318" s="1"/>
  <c r="X20" i="318" s="1"/>
  <c r="Z22" i="318"/>
  <c r="W22" i="318" s="1"/>
  <c r="X22" i="318" s="1"/>
  <c r="Z11" i="318"/>
  <c r="Z15" i="318"/>
  <c r="Z12" i="318"/>
  <c r="Z14" i="318"/>
  <c r="Z13" i="318"/>
  <c r="Z16" i="319"/>
  <c r="W16" i="319" s="1"/>
  <c r="X16" i="319" s="1"/>
  <c r="Z25" i="319"/>
  <c r="W25" i="319" s="1"/>
  <c r="X25" i="319" s="1"/>
  <c r="Z19" i="319"/>
  <c r="W19" i="319" s="1"/>
  <c r="X19" i="319" s="1"/>
  <c r="Z36" i="319"/>
  <c r="W36" i="319" s="1"/>
  <c r="X36" i="319" s="1"/>
  <c r="Z17" i="319"/>
  <c r="W17" i="319" s="1"/>
  <c r="X17" i="319" s="1"/>
  <c r="Z33" i="319"/>
  <c r="W33" i="319" s="1"/>
  <c r="X33" i="319" s="1"/>
  <c r="Z32" i="319"/>
  <c r="W32" i="319" s="1"/>
  <c r="X32" i="319" s="1"/>
  <c r="Z40" i="319"/>
  <c r="W40" i="319" s="1"/>
  <c r="X40" i="319" s="1"/>
  <c r="Z30" i="319"/>
  <c r="W30" i="319" s="1"/>
  <c r="X30" i="319" s="1"/>
  <c r="Z15" i="319"/>
  <c r="W15" i="319" s="1"/>
  <c r="X15" i="319" s="1"/>
  <c r="Z24" i="319"/>
  <c r="W24" i="319" s="1"/>
  <c r="X24" i="319" s="1"/>
  <c r="Z37" i="319"/>
  <c r="W37" i="319" s="1"/>
  <c r="X37" i="319" s="1"/>
  <c r="Z26" i="319"/>
  <c r="W26" i="319" s="1"/>
  <c r="X26" i="319" s="1"/>
  <c r="I44" i="319"/>
  <c r="Z23" i="319"/>
  <c r="W23" i="319" s="1"/>
  <c r="X23" i="319" s="1"/>
  <c r="Z27" i="319"/>
  <c r="W27" i="319" s="1"/>
  <c r="X27" i="319" s="1"/>
  <c r="Z38" i="319"/>
  <c r="W38" i="319" s="1"/>
  <c r="X38" i="319" s="1"/>
  <c r="Z35" i="319"/>
  <c r="W35" i="319" s="1"/>
  <c r="X35" i="319" s="1"/>
  <c r="Z34" i="319"/>
  <c r="W34" i="319" s="1"/>
  <c r="X34" i="319" s="1"/>
  <c r="Z20" i="319"/>
  <c r="W20" i="319" s="1"/>
  <c r="X20" i="319" s="1"/>
  <c r="Z22" i="319"/>
  <c r="W22" i="319" s="1"/>
  <c r="X22" i="319" s="1"/>
  <c r="Z29" i="319"/>
  <c r="W29" i="319" s="1"/>
  <c r="X29" i="319" s="1"/>
  <c r="Z21" i="319"/>
  <c r="W21" i="319" s="1"/>
  <c r="X21" i="319" s="1"/>
  <c r="Z18" i="319"/>
  <c r="W18" i="319" s="1"/>
  <c r="X18" i="319" s="1"/>
  <c r="Z39" i="319"/>
  <c r="W39" i="319" s="1"/>
  <c r="X39" i="319" s="1"/>
  <c r="Z28" i="319"/>
  <c r="W28" i="319" s="1"/>
  <c r="X28" i="319" s="1"/>
  <c r="Z31" i="319"/>
  <c r="W31" i="319" s="1"/>
  <c r="X31" i="319" s="1"/>
  <c r="Z11" i="319"/>
  <c r="Z14" i="319"/>
  <c r="Z12" i="319"/>
  <c r="Z13" i="319"/>
  <c r="AJ11" i="319"/>
  <c r="AK11" i="319" s="1"/>
  <c r="AI11" i="319"/>
  <c r="AL11" i="319" s="1"/>
  <c r="AJ11" i="320"/>
  <c r="AI11" i="320"/>
  <c r="AJ14" i="320"/>
  <c r="AI14" i="320"/>
  <c r="AJ13" i="320"/>
  <c r="AI13" i="320"/>
  <c r="I44" i="320"/>
  <c r="Z35" i="320"/>
  <c r="W35" i="320" s="1"/>
  <c r="X35" i="320" s="1"/>
  <c r="Z30" i="320"/>
  <c r="W30" i="320" s="1"/>
  <c r="X30" i="320" s="1"/>
  <c r="Z25" i="320"/>
  <c r="W25" i="320" s="1"/>
  <c r="X25" i="320" s="1"/>
  <c r="Z21" i="320"/>
  <c r="W21" i="320" s="1"/>
  <c r="X21" i="320" s="1"/>
  <c r="Z18" i="320"/>
  <c r="W18" i="320" s="1"/>
  <c r="X18" i="320" s="1"/>
  <c r="Z38" i="320"/>
  <c r="W38" i="320" s="1"/>
  <c r="X38" i="320" s="1"/>
  <c r="Z32" i="320"/>
  <c r="W32" i="320" s="1"/>
  <c r="X32" i="320" s="1"/>
  <c r="Z31" i="320"/>
  <c r="W31" i="320" s="1"/>
  <c r="X31" i="320" s="1"/>
  <c r="Z27" i="320"/>
  <c r="W27" i="320" s="1"/>
  <c r="X27" i="320" s="1"/>
  <c r="Z24" i="320"/>
  <c r="W24" i="320" s="1"/>
  <c r="X24" i="320" s="1"/>
  <c r="Z19" i="320"/>
  <c r="W19" i="320" s="1"/>
  <c r="X19" i="320" s="1"/>
  <c r="Z36" i="320"/>
  <c r="W36" i="320" s="1"/>
  <c r="X36" i="320" s="1"/>
  <c r="Z39" i="320"/>
  <c r="W39" i="320" s="1"/>
  <c r="X39" i="320" s="1"/>
  <c r="Z37" i="320"/>
  <c r="W37" i="320" s="1"/>
  <c r="X37" i="320" s="1"/>
  <c r="Z34" i="320"/>
  <c r="W34" i="320" s="1"/>
  <c r="X34" i="320" s="1"/>
  <c r="Z29" i="320"/>
  <c r="W29" i="320" s="1"/>
  <c r="X29" i="320" s="1"/>
  <c r="Z26" i="320"/>
  <c r="W26" i="320" s="1"/>
  <c r="X26" i="320" s="1"/>
  <c r="Z22" i="320"/>
  <c r="W22" i="320" s="1"/>
  <c r="X22" i="320" s="1"/>
  <c r="Z17" i="320"/>
  <c r="W17" i="320" s="1"/>
  <c r="X17" i="320" s="1"/>
  <c r="Z40" i="320"/>
  <c r="W40" i="320" s="1"/>
  <c r="X40" i="320" s="1"/>
  <c r="Z33" i="320"/>
  <c r="W33" i="320" s="1"/>
  <c r="X33" i="320" s="1"/>
  <c r="Z28" i="320"/>
  <c r="W28" i="320" s="1"/>
  <c r="X28" i="320" s="1"/>
  <c r="Z23" i="320"/>
  <c r="W23" i="320" s="1"/>
  <c r="X23" i="320" s="1"/>
  <c r="Z20" i="320"/>
  <c r="W20" i="320" s="1"/>
  <c r="X20" i="320" s="1"/>
  <c r="Z16" i="320"/>
  <c r="W16" i="320" s="1"/>
  <c r="X16" i="320" s="1"/>
  <c r="Z11" i="320"/>
  <c r="Z12" i="320"/>
  <c r="Z15" i="320"/>
  <c r="Z14" i="320"/>
  <c r="Z13" i="320"/>
  <c r="AI11" i="316"/>
  <c r="AJ11" i="316"/>
  <c r="AJ18" i="316"/>
  <c r="AI18" i="316"/>
  <c r="Z40" i="316"/>
  <c r="W40" i="316" s="1"/>
  <c r="X40" i="316" s="1"/>
  <c r="I44" i="316"/>
  <c r="Z29" i="316"/>
  <c r="W29" i="316" s="1"/>
  <c r="X29" i="316" s="1"/>
  <c r="Z28" i="316"/>
  <c r="W28" i="316" s="1"/>
  <c r="X28" i="316" s="1"/>
  <c r="Z26" i="316"/>
  <c r="W26" i="316" s="1"/>
  <c r="X26" i="316" s="1"/>
  <c r="Z38" i="316"/>
  <c r="W38" i="316" s="1"/>
  <c r="X38" i="316" s="1"/>
  <c r="Z37" i="316"/>
  <c r="W37" i="316" s="1"/>
  <c r="X37" i="316" s="1"/>
  <c r="Z35" i="316"/>
  <c r="W35" i="316" s="1"/>
  <c r="X35" i="316" s="1"/>
  <c r="Z33" i="316"/>
  <c r="W33" i="316" s="1"/>
  <c r="X33" i="316" s="1"/>
  <c r="Z30" i="316"/>
  <c r="W30" i="316" s="1"/>
  <c r="X30" i="316" s="1"/>
  <c r="Z21" i="316"/>
  <c r="W21" i="316" s="1"/>
  <c r="X21" i="316" s="1"/>
  <c r="Z27" i="316"/>
  <c r="W27" i="316" s="1"/>
  <c r="X27" i="316" s="1"/>
  <c r="Z22" i="316"/>
  <c r="W22" i="316" s="1"/>
  <c r="X22" i="316" s="1"/>
  <c r="Z39" i="316"/>
  <c r="W39" i="316" s="1"/>
  <c r="X39" i="316" s="1"/>
  <c r="Z34" i="316"/>
  <c r="W34" i="316" s="1"/>
  <c r="X34" i="316" s="1"/>
  <c r="Z32" i="316"/>
  <c r="W32" i="316" s="1"/>
  <c r="X32" i="316" s="1"/>
  <c r="Z25" i="316"/>
  <c r="W25" i="316" s="1"/>
  <c r="X25" i="316" s="1"/>
  <c r="Z24" i="316"/>
  <c r="W24" i="316" s="1"/>
  <c r="X24" i="316" s="1"/>
  <c r="Z36" i="316"/>
  <c r="W36" i="316" s="1"/>
  <c r="X36" i="316" s="1"/>
  <c r="Z23" i="316"/>
  <c r="W23" i="316" s="1"/>
  <c r="X23" i="316" s="1"/>
  <c r="Z20" i="316"/>
  <c r="W20" i="316" s="1"/>
  <c r="X20" i="316" s="1"/>
  <c r="Z19" i="316"/>
  <c r="W19" i="316" s="1"/>
  <c r="X19" i="316" s="1"/>
  <c r="Z31" i="316"/>
  <c r="W31" i="316" s="1"/>
  <c r="X31" i="316" s="1"/>
  <c r="Z15" i="316"/>
  <c r="Z11" i="316"/>
  <c r="Z18" i="316"/>
  <c r="Z13" i="316"/>
  <c r="Z14" i="316"/>
  <c r="Z17" i="316"/>
  <c r="Z16" i="316"/>
  <c r="Z12" i="316"/>
  <c r="I14" i="319"/>
  <c r="I13" i="317"/>
  <c r="R41" i="317"/>
  <c r="N62" i="317" s="1"/>
  <c r="R41" i="318"/>
  <c r="N62" i="318" s="1"/>
  <c r="R41" i="319"/>
  <c r="N62" i="319" s="1"/>
  <c r="V41" i="319"/>
  <c r="R41" i="320"/>
  <c r="N62" i="320" s="1"/>
  <c r="V41" i="320"/>
  <c r="R41" i="316"/>
  <c r="N62" i="316" s="1"/>
  <c r="V41" i="316"/>
  <c r="V41" i="317"/>
  <c r="V41" i="318"/>
  <c r="D20" i="237"/>
  <c r="T20" i="237"/>
  <c r="L17" i="237"/>
  <c r="S17" i="237" s="1"/>
  <c r="U17" i="237" s="1"/>
  <c r="V17" i="237" s="1"/>
  <c r="R29" i="237"/>
  <c r="AG20" i="237"/>
  <c r="G17" i="237"/>
  <c r="S20" i="237"/>
  <c r="U20" i="237" s="1"/>
  <c r="V20" i="237" s="1"/>
  <c r="F17" i="237"/>
  <c r="I29" i="237"/>
  <c r="J17" i="237"/>
  <c r="D17" i="237" s="1"/>
  <c r="I20" i="237"/>
  <c r="AG17" i="237"/>
  <c r="AH17" i="237"/>
  <c r="H17" i="237"/>
  <c r="I17" i="237"/>
  <c r="W17" i="318" l="1"/>
  <c r="AA17" i="318"/>
  <c r="W16" i="318"/>
  <c r="AA16" i="318"/>
  <c r="AK11" i="317"/>
  <c r="N79" i="317" s="1"/>
  <c r="AL11" i="317"/>
  <c r="O103" i="317" s="1"/>
  <c r="AL11" i="318"/>
  <c r="O95" i="318" s="1"/>
  <c r="AL11" i="316"/>
  <c r="O95" i="316" s="1"/>
  <c r="AK11" i="316"/>
  <c r="N95" i="316" s="1"/>
  <c r="W11" i="317"/>
  <c r="AA11" i="317"/>
  <c r="W14" i="317"/>
  <c r="AA14" i="317"/>
  <c r="W13" i="317"/>
  <c r="AA13" i="317"/>
  <c r="W12" i="317"/>
  <c r="AA12" i="317"/>
  <c r="W15" i="317"/>
  <c r="AA15" i="317"/>
  <c r="W11" i="318"/>
  <c r="AA11" i="318"/>
  <c r="AA15" i="318"/>
  <c r="W15" i="318"/>
  <c r="W12" i="318"/>
  <c r="AA12" i="318"/>
  <c r="W14" i="318"/>
  <c r="AA14" i="318"/>
  <c r="AA13" i="318"/>
  <c r="W13" i="318"/>
  <c r="W11" i="319"/>
  <c r="AA11" i="319"/>
  <c r="W14" i="319"/>
  <c r="AA14" i="319"/>
  <c r="W12" i="319"/>
  <c r="AA12" i="319"/>
  <c r="W13" i="319"/>
  <c r="AA13" i="319"/>
  <c r="N87" i="319"/>
  <c r="N71" i="319"/>
  <c r="N79" i="319"/>
  <c r="N103" i="319"/>
  <c r="N95" i="319"/>
  <c r="O71" i="319"/>
  <c r="P71" i="319"/>
  <c r="J74" i="319" s="1"/>
  <c r="M74" i="319" s="1"/>
  <c r="P103" i="319"/>
  <c r="J106" i="319" s="1"/>
  <c r="M106" i="319" s="1"/>
  <c r="P87" i="319"/>
  <c r="J90" i="319" s="1"/>
  <c r="M90" i="319" s="1"/>
  <c r="P79" i="319"/>
  <c r="J82" i="319" s="1"/>
  <c r="M82" i="319" s="1"/>
  <c r="O103" i="319"/>
  <c r="O95" i="319"/>
  <c r="P95" i="319"/>
  <c r="J98" i="319" s="1"/>
  <c r="M98" i="319" s="1"/>
  <c r="O87" i="319"/>
  <c r="O79" i="319"/>
  <c r="W11" i="320"/>
  <c r="AA11" i="320"/>
  <c r="W12" i="320"/>
  <c r="AA12" i="320"/>
  <c r="W15" i="320"/>
  <c r="AA15" i="320"/>
  <c r="W14" i="320"/>
  <c r="AA14" i="320"/>
  <c r="W13" i="320"/>
  <c r="AA13" i="320"/>
  <c r="W15" i="316"/>
  <c r="AA15" i="316"/>
  <c r="W11" i="316"/>
  <c r="AA11" i="316"/>
  <c r="W18" i="316"/>
  <c r="AA18" i="316"/>
  <c r="W13" i="316"/>
  <c r="AA13" i="316"/>
  <c r="AA14" i="316"/>
  <c r="W14" i="316"/>
  <c r="W17" i="316"/>
  <c r="AA17" i="316"/>
  <c r="AA16" i="316"/>
  <c r="W16" i="316"/>
  <c r="W12" i="316"/>
  <c r="AA12" i="316"/>
  <c r="AK11" i="318"/>
  <c r="AK11" i="320"/>
  <c r="AL11" i="320"/>
  <c r="T17" i="237"/>
  <c r="R20" i="237"/>
  <c r="K13" i="237"/>
  <c r="R17" i="237"/>
  <c r="X17" i="318" l="1"/>
  <c r="X16" i="318"/>
  <c r="N87" i="316"/>
  <c r="N71" i="316"/>
  <c r="O71" i="316"/>
  <c r="N95" i="317"/>
  <c r="O79" i="316"/>
  <c r="O79" i="317"/>
  <c r="N87" i="317"/>
  <c r="N103" i="317"/>
  <c r="O79" i="318"/>
  <c r="O71" i="318"/>
  <c r="X16" i="316"/>
  <c r="O103" i="318"/>
  <c r="N71" i="317"/>
  <c r="O87" i="318"/>
  <c r="P103" i="317"/>
  <c r="J106" i="317" s="1"/>
  <c r="M106" i="317" s="1"/>
  <c r="X13" i="318"/>
  <c r="X15" i="318"/>
  <c r="O87" i="317"/>
  <c r="P87" i="317"/>
  <c r="J90" i="317" s="1"/>
  <c r="M90" i="317" s="1"/>
  <c r="P79" i="317"/>
  <c r="J82" i="317" s="1"/>
  <c r="M82" i="317" s="1"/>
  <c r="O71" i="317"/>
  <c r="P95" i="317"/>
  <c r="J98" i="317" s="1"/>
  <c r="M98" i="317" s="1"/>
  <c r="P71" i="317"/>
  <c r="J74" i="317" s="1"/>
  <c r="M74" i="317" s="1"/>
  <c r="X14" i="316"/>
  <c r="O95" i="317"/>
  <c r="N103" i="316"/>
  <c r="X15" i="317"/>
  <c r="O103" i="316"/>
  <c r="O87" i="316"/>
  <c r="P103" i="316"/>
  <c r="J106" i="316" s="1"/>
  <c r="M106" i="316" s="1"/>
  <c r="P95" i="316"/>
  <c r="J98" i="316" s="1"/>
  <c r="M98" i="316" s="1"/>
  <c r="P87" i="316"/>
  <c r="J90" i="316" s="1"/>
  <c r="M90" i="316" s="1"/>
  <c r="P71" i="316"/>
  <c r="J74" i="316" s="1"/>
  <c r="M74" i="316" s="1"/>
  <c r="P79" i="316"/>
  <c r="J82" i="316" s="1"/>
  <c r="M82" i="316" s="1"/>
  <c r="X12" i="319"/>
  <c r="X13" i="319"/>
  <c r="X12" i="320"/>
  <c r="X15" i="320"/>
  <c r="X14" i="320"/>
  <c r="X13" i="320"/>
  <c r="X12" i="316"/>
  <c r="N79" i="316"/>
  <c r="X11" i="320"/>
  <c r="X11" i="316"/>
  <c r="N95" i="318"/>
  <c r="N103" i="318"/>
  <c r="N87" i="318"/>
  <c r="N79" i="318"/>
  <c r="N71" i="318"/>
  <c r="N71" i="320"/>
  <c r="N79" i="320"/>
  <c r="N87" i="320"/>
  <c r="N95" i="320"/>
  <c r="N103" i="320"/>
  <c r="O79" i="320"/>
  <c r="P79" i="320"/>
  <c r="J82" i="320" s="1"/>
  <c r="M82" i="320" s="1"/>
  <c r="O87" i="320"/>
  <c r="P87" i="320"/>
  <c r="J90" i="320" s="1"/>
  <c r="M90" i="320" s="1"/>
  <c r="O95" i="320"/>
  <c r="P95" i="320"/>
  <c r="J98" i="320" s="1"/>
  <c r="M98" i="320" s="1"/>
  <c r="O103" i="320"/>
  <c r="P103" i="320"/>
  <c r="J106" i="320" s="1"/>
  <c r="M106" i="320" s="1"/>
  <c r="O71" i="320"/>
  <c r="P71" i="320"/>
  <c r="J74" i="320" s="1"/>
  <c r="M74" i="320" s="1"/>
  <c r="X11" i="317"/>
  <c r="X14" i="317"/>
  <c r="X13" i="317"/>
  <c r="X12" i="317"/>
  <c r="X11" i="318"/>
  <c r="X12" i="318"/>
  <c r="X14" i="318"/>
  <c r="X11" i="319"/>
  <c r="X14" i="319"/>
  <c r="X15" i="316"/>
  <c r="X18" i="316"/>
  <c r="X13" i="316"/>
  <c r="X17" i="316"/>
  <c r="P79" i="318"/>
  <c r="J82" i="318" s="1"/>
  <c r="M82" i="318" s="1"/>
  <c r="P87" i="318"/>
  <c r="J90" i="318" s="1"/>
  <c r="M90" i="318" s="1"/>
  <c r="P71" i="318"/>
  <c r="J74" i="318" s="1"/>
  <c r="M74" i="318" s="1"/>
  <c r="P103" i="318"/>
  <c r="J106" i="318" s="1"/>
  <c r="M106" i="318" s="1"/>
  <c r="P95" i="318"/>
  <c r="J98" i="318" s="1"/>
  <c r="M98" i="318" s="1"/>
  <c r="J13" i="237"/>
  <c r="T13" i="237" s="1"/>
  <c r="H13" i="237"/>
  <c r="G13" i="237"/>
  <c r="I13" i="237"/>
  <c r="K18" i="237"/>
  <c r="L13" i="237"/>
  <c r="S13" i="237" s="1"/>
  <c r="U13" i="237" s="1"/>
  <c r="V13" i="237" s="1"/>
  <c r="F13" i="237"/>
  <c r="AH13" i="237"/>
  <c r="AG13" i="237"/>
  <c r="G45" i="320" l="1"/>
  <c r="G46" i="320" s="1"/>
  <c r="K44" i="320" s="1"/>
  <c r="E49" i="320" s="1"/>
  <c r="G45" i="319"/>
  <c r="G46" i="319" s="1"/>
  <c r="K44" i="319" s="1"/>
  <c r="G45" i="316"/>
  <c r="G46" i="316" s="1"/>
  <c r="K44" i="316" s="1"/>
  <c r="E49" i="316" s="1"/>
  <c r="G45" i="317"/>
  <c r="G46" i="317" s="1"/>
  <c r="K44" i="317" s="1"/>
  <c r="G45" i="318"/>
  <c r="G46" i="318" s="1"/>
  <c r="K44" i="318" s="1"/>
  <c r="D13" i="237"/>
  <c r="L28" i="237"/>
  <c r="I18" i="237"/>
  <c r="J18" i="237"/>
  <c r="D18" i="237" s="1"/>
  <c r="L18" i="237"/>
  <c r="S18" i="237" s="1"/>
  <c r="U18" i="237" s="1"/>
  <c r="V18" i="237" s="1"/>
  <c r="H18" i="237"/>
  <c r="G18" i="237"/>
  <c r="F18" i="237"/>
  <c r="R13" i="237"/>
  <c r="AG18" i="237"/>
  <c r="AH18" i="237"/>
  <c r="O44" i="319" l="1"/>
  <c r="H46" i="319"/>
  <c r="E50" i="320"/>
  <c r="O44" i="320"/>
  <c r="H46" i="320"/>
  <c r="E49" i="319"/>
  <c r="O44" i="316"/>
  <c r="M40" i="316" s="1"/>
  <c r="N40" i="316" s="1"/>
  <c r="AF40" i="316" s="1"/>
  <c r="E50" i="319"/>
  <c r="E50" i="316"/>
  <c r="H46" i="316"/>
  <c r="H46" i="317"/>
  <c r="E50" i="317"/>
  <c r="O44" i="317"/>
  <c r="E49" i="317"/>
  <c r="E49" i="318"/>
  <c r="O44" i="318"/>
  <c r="H46" i="318"/>
  <c r="E50" i="318"/>
  <c r="K28" i="237"/>
  <c r="S28" i="237" s="1"/>
  <c r="U28" i="237" s="1"/>
  <c r="V28" i="237" s="1"/>
  <c r="I28" i="237"/>
  <c r="F28" i="237"/>
  <c r="H28" i="237"/>
  <c r="J28" i="237"/>
  <c r="G28" i="237"/>
  <c r="T18" i="237"/>
  <c r="R18" i="237"/>
  <c r="M39" i="319" l="1"/>
  <c r="N39" i="319" s="1"/>
  <c r="AF39" i="319" s="1"/>
  <c r="M21" i="319"/>
  <c r="N21" i="319" s="1"/>
  <c r="AF21" i="319" s="1"/>
  <c r="M19" i="319"/>
  <c r="N19" i="319" s="1"/>
  <c r="AF19" i="319" s="1"/>
  <c r="M20" i="319"/>
  <c r="N20" i="319" s="1"/>
  <c r="AF20" i="319" s="1"/>
  <c r="M22" i="319"/>
  <c r="N22" i="319" s="1"/>
  <c r="AF22" i="319" s="1"/>
  <c r="M23" i="319"/>
  <c r="N23" i="319" s="1"/>
  <c r="AF23" i="319" s="1"/>
  <c r="M24" i="319"/>
  <c r="N24" i="319" s="1"/>
  <c r="AF24" i="319" s="1"/>
  <c r="M25" i="319"/>
  <c r="N25" i="319" s="1"/>
  <c r="AF25" i="319" s="1"/>
  <c r="M26" i="319"/>
  <c r="N26" i="319" s="1"/>
  <c r="AF26" i="319" s="1"/>
  <c r="M27" i="319"/>
  <c r="N27" i="319" s="1"/>
  <c r="AF27" i="319" s="1"/>
  <c r="M28" i="319"/>
  <c r="N28" i="319" s="1"/>
  <c r="AF28" i="319" s="1"/>
  <c r="M29" i="319"/>
  <c r="N29" i="319" s="1"/>
  <c r="AF29" i="319" s="1"/>
  <c r="M40" i="319"/>
  <c r="N40" i="319" s="1"/>
  <c r="AF40" i="319" s="1"/>
  <c r="M30" i="319"/>
  <c r="N30" i="319" s="1"/>
  <c r="AF30" i="319" s="1"/>
  <c r="M31" i="319"/>
  <c r="N31" i="319" s="1"/>
  <c r="AF31" i="319" s="1"/>
  <c r="M32" i="319"/>
  <c r="N32" i="319" s="1"/>
  <c r="AF32" i="319" s="1"/>
  <c r="M33" i="319"/>
  <c r="N33" i="319" s="1"/>
  <c r="AF33" i="319" s="1"/>
  <c r="M34" i="319"/>
  <c r="N34" i="319" s="1"/>
  <c r="AF34" i="319" s="1"/>
  <c r="M35" i="319"/>
  <c r="N35" i="319" s="1"/>
  <c r="AF35" i="319" s="1"/>
  <c r="M36" i="319"/>
  <c r="N36" i="319" s="1"/>
  <c r="AF36" i="319" s="1"/>
  <c r="M37" i="319"/>
  <c r="N37" i="319" s="1"/>
  <c r="AF37" i="319" s="1"/>
  <c r="M38" i="319"/>
  <c r="N38" i="319" s="1"/>
  <c r="AF38" i="319" s="1"/>
  <c r="M40" i="320"/>
  <c r="N40" i="320" s="1"/>
  <c r="AF40" i="320" s="1"/>
  <c r="M39" i="320"/>
  <c r="N39" i="320" s="1"/>
  <c r="AF39" i="320" s="1"/>
  <c r="M38" i="320"/>
  <c r="N38" i="320" s="1"/>
  <c r="AF38" i="320" s="1"/>
  <c r="M37" i="320"/>
  <c r="N37" i="320" s="1"/>
  <c r="AF37" i="320" s="1"/>
  <c r="M36" i="320"/>
  <c r="N36" i="320" s="1"/>
  <c r="AF36" i="320" s="1"/>
  <c r="M35" i="320"/>
  <c r="N35" i="320" s="1"/>
  <c r="AF35" i="320" s="1"/>
  <c r="M34" i="320"/>
  <c r="N34" i="320" s="1"/>
  <c r="AF34" i="320" s="1"/>
  <c r="M33" i="320"/>
  <c r="N33" i="320" s="1"/>
  <c r="AF33" i="320" s="1"/>
  <c r="M32" i="320"/>
  <c r="N32" i="320" s="1"/>
  <c r="AF32" i="320" s="1"/>
  <c r="M31" i="320"/>
  <c r="N31" i="320" s="1"/>
  <c r="AF31" i="320" s="1"/>
  <c r="M30" i="320"/>
  <c r="N30" i="320" s="1"/>
  <c r="AF30" i="320" s="1"/>
  <c r="M28" i="320"/>
  <c r="N28" i="320" s="1"/>
  <c r="AF28" i="320" s="1"/>
  <c r="M27" i="320"/>
  <c r="N27" i="320" s="1"/>
  <c r="AF27" i="320" s="1"/>
  <c r="M26" i="320"/>
  <c r="N26" i="320" s="1"/>
  <c r="AF26" i="320" s="1"/>
  <c r="M25" i="320"/>
  <c r="N25" i="320" s="1"/>
  <c r="AF25" i="320" s="1"/>
  <c r="M24" i="320"/>
  <c r="N24" i="320" s="1"/>
  <c r="AF24" i="320" s="1"/>
  <c r="M23" i="320"/>
  <c r="N23" i="320" s="1"/>
  <c r="AF23" i="320" s="1"/>
  <c r="M22" i="320"/>
  <c r="N22" i="320" s="1"/>
  <c r="AF22" i="320" s="1"/>
  <c r="M21" i="320"/>
  <c r="N21" i="320" s="1"/>
  <c r="AF21" i="320" s="1"/>
  <c r="M20" i="320"/>
  <c r="N20" i="320" s="1"/>
  <c r="AF20" i="320" s="1"/>
  <c r="M19" i="320"/>
  <c r="N19" i="320" s="1"/>
  <c r="AF19" i="320" s="1"/>
  <c r="M29" i="320"/>
  <c r="N29" i="320" s="1"/>
  <c r="AF29" i="320" s="1"/>
  <c r="M38" i="317"/>
  <c r="N38" i="317" s="1"/>
  <c r="AF38" i="317" s="1"/>
  <c r="M32" i="317"/>
  <c r="N32" i="317" s="1"/>
  <c r="AF32" i="317" s="1"/>
  <c r="M40" i="317"/>
  <c r="N40" i="317" s="1"/>
  <c r="AF40" i="317" s="1"/>
  <c r="M20" i="317"/>
  <c r="N20" i="317" s="1"/>
  <c r="AF20" i="317" s="1"/>
  <c r="M36" i="317"/>
  <c r="N36" i="317" s="1"/>
  <c r="AF36" i="317" s="1"/>
  <c r="M27" i="317"/>
  <c r="N27" i="317" s="1"/>
  <c r="AF27" i="317" s="1"/>
  <c r="M23" i="317"/>
  <c r="N23" i="317" s="1"/>
  <c r="AF23" i="317" s="1"/>
  <c r="M39" i="317"/>
  <c r="N39" i="317" s="1"/>
  <c r="AF39" i="317" s="1"/>
  <c r="M34" i="317"/>
  <c r="N34" i="317" s="1"/>
  <c r="AF34" i="317" s="1"/>
  <c r="M31" i="317"/>
  <c r="N31" i="317" s="1"/>
  <c r="AF31" i="317" s="1"/>
  <c r="M28" i="317"/>
  <c r="N28" i="317" s="1"/>
  <c r="AF28" i="317" s="1"/>
  <c r="M25" i="317"/>
  <c r="N25" i="317" s="1"/>
  <c r="AF25" i="317" s="1"/>
  <c r="M21" i="317"/>
  <c r="N21" i="317" s="1"/>
  <c r="AF21" i="317" s="1"/>
  <c r="M37" i="317"/>
  <c r="N37" i="317" s="1"/>
  <c r="AF37" i="317" s="1"/>
  <c r="M30" i="317"/>
  <c r="N30" i="317" s="1"/>
  <c r="AF30" i="317" s="1"/>
  <c r="M24" i="317"/>
  <c r="N24" i="317" s="1"/>
  <c r="AF24" i="317" s="1"/>
  <c r="M19" i="317"/>
  <c r="N19" i="317" s="1"/>
  <c r="AF19" i="317" s="1"/>
  <c r="M33" i="317"/>
  <c r="N33" i="317" s="1"/>
  <c r="AF33" i="317" s="1"/>
  <c r="M29" i="317"/>
  <c r="N29" i="317" s="1"/>
  <c r="AF29" i="317" s="1"/>
  <c r="M26" i="317"/>
  <c r="N26" i="317" s="1"/>
  <c r="AF26" i="317" s="1"/>
  <c r="M22" i="317"/>
  <c r="N22" i="317" s="1"/>
  <c r="AF22" i="317" s="1"/>
  <c r="M35" i="317"/>
  <c r="N35" i="317" s="1"/>
  <c r="AF35" i="317" s="1"/>
  <c r="M23" i="318"/>
  <c r="N23" i="318" s="1"/>
  <c r="AF23" i="318" s="1"/>
  <c r="M40" i="318"/>
  <c r="N40" i="318" s="1"/>
  <c r="AF40" i="318" s="1"/>
  <c r="M19" i="318"/>
  <c r="N19" i="318" s="1"/>
  <c r="AF19" i="318" s="1"/>
  <c r="M20" i="318"/>
  <c r="N20" i="318" s="1"/>
  <c r="AF20" i="318" s="1"/>
  <c r="M21" i="318"/>
  <c r="N21" i="318" s="1"/>
  <c r="AF21" i="318" s="1"/>
  <c r="M39" i="318"/>
  <c r="N39" i="318" s="1"/>
  <c r="AF39" i="318" s="1"/>
  <c r="M22" i="318"/>
  <c r="N22" i="318" s="1"/>
  <c r="AF22" i="318" s="1"/>
  <c r="M24" i="318"/>
  <c r="M25" i="318"/>
  <c r="M26" i="318"/>
  <c r="M27" i="318"/>
  <c r="N27" i="318" s="1"/>
  <c r="AF27" i="318" s="1"/>
  <c r="M28" i="318"/>
  <c r="M29" i="318"/>
  <c r="M30" i="318"/>
  <c r="N30" i="318" s="1"/>
  <c r="AF30" i="318" s="1"/>
  <c r="M31" i="318"/>
  <c r="M32" i="318"/>
  <c r="M35" i="318"/>
  <c r="N35" i="318" s="1"/>
  <c r="AF35" i="318" s="1"/>
  <c r="M33" i="318"/>
  <c r="N33" i="318" s="1"/>
  <c r="AF33" i="318" s="1"/>
  <c r="M34" i="318"/>
  <c r="N34" i="318" s="1"/>
  <c r="AF34" i="318" s="1"/>
  <c r="M36" i="318"/>
  <c r="M37" i="318"/>
  <c r="N37" i="318" s="1"/>
  <c r="AF37" i="318" s="1"/>
  <c r="M38" i="318"/>
  <c r="N38" i="318" s="1"/>
  <c r="AF38" i="318" s="1"/>
  <c r="N17" i="319"/>
  <c r="AF17" i="319" s="1"/>
  <c r="N15" i="319"/>
  <c r="AF15" i="319" s="1"/>
  <c r="N12" i="319"/>
  <c r="AF12" i="319" s="1"/>
  <c r="M52" i="319"/>
  <c r="N13" i="319"/>
  <c r="AF13" i="319" s="1"/>
  <c r="N16" i="319"/>
  <c r="AF16" i="319" s="1"/>
  <c r="J65" i="319"/>
  <c r="M65" i="319" s="1"/>
  <c r="N18" i="319"/>
  <c r="AF18" i="319" s="1"/>
  <c r="C14" i="320"/>
  <c r="N18" i="320"/>
  <c r="AF18" i="320" s="1"/>
  <c r="N16" i="320"/>
  <c r="AF16" i="320" s="1"/>
  <c r="M33" i="316"/>
  <c r="N33" i="316" s="1"/>
  <c r="AF33" i="316" s="1"/>
  <c r="M35" i="316"/>
  <c r="N35" i="316" s="1"/>
  <c r="AF35" i="316" s="1"/>
  <c r="M26" i="316"/>
  <c r="N26" i="316" s="1"/>
  <c r="AF26" i="316" s="1"/>
  <c r="M25" i="316"/>
  <c r="N25" i="316" s="1"/>
  <c r="AF25" i="316" s="1"/>
  <c r="N15" i="320"/>
  <c r="AF15" i="320" s="1"/>
  <c r="N17" i="320"/>
  <c r="AF17" i="320" s="1"/>
  <c r="M30" i="316"/>
  <c r="N30" i="316" s="1"/>
  <c r="AF30" i="316" s="1"/>
  <c r="N12" i="320"/>
  <c r="AF12" i="320" s="1"/>
  <c r="M13" i="316"/>
  <c r="N13" i="316" s="1"/>
  <c r="AF13" i="316" s="1"/>
  <c r="C11" i="320"/>
  <c r="M39" i="316"/>
  <c r="N39" i="316" s="1"/>
  <c r="AF39" i="316" s="1"/>
  <c r="M27" i="316"/>
  <c r="N27" i="316" s="1"/>
  <c r="AF27" i="316" s="1"/>
  <c r="M34" i="316"/>
  <c r="N34" i="316" s="1"/>
  <c r="AF34" i="316" s="1"/>
  <c r="M29" i="316"/>
  <c r="N29" i="316" s="1"/>
  <c r="AF29" i="316" s="1"/>
  <c r="M18" i="316"/>
  <c r="C18" i="316" s="1"/>
  <c r="M12" i="316"/>
  <c r="N12" i="316" s="1"/>
  <c r="AF12" i="316" s="1"/>
  <c r="M15" i="316"/>
  <c r="N15" i="316" s="1"/>
  <c r="AF15" i="316" s="1"/>
  <c r="M32" i="316"/>
  <c r="N32" i="316" s="1"/>
  <c r="AF32" i="316" s="1"/>
  <c r="M36" i="316"/>
  <c r="N36" i="316" s="1"/>
  <c r="AF36" i="316" s="1"/>
  <c r="M11" i="316"/>
  <c r="N11" i="316" s="1"/>
  <c r="AF11" i="316" s="1"/>
  <c r="M19" i="316"/>
  <c r="N19" i="316" s="1"/>
  <c r="AF19" i="316" s="1"/>
  <c r="M16" i="316"/>
  <c r="N16" i="316" s="1"/>
  <c r="AF16" i="316" s="1"/>
  <c r="M14" i="316"/>
  <c r="N14" i="316" s="1"/>
  <c r="AF14" i="316" s="1"/>
  <c r="M28" i="316"/>
  <c r="N28" i="316" s="1"/>
  <c r="AF28" i="316" s="1"/>
  <c r="M31" i="316"/>
  <c r="N31" i="316" s="1"/>
  <c r="AF31" i="316" s="1"/>
  <c r="M23" i="316"/>
  <c r="N23" i="316" s="1"/>
  <c r="AF23" i="316" s="1"/>
  <c r="M20" i="316"/>
  <c r="N20" i="316" s="1"/>
  <c r="AF20" i="316" s="1"/>
  <c r="M37" i="316"/>
  <c r="N37" i="316" s="1"/>
  <c r="AF37" i="316" s="1"/>
  <c r="M17" i="316"/>
  <c r="N17" i="316" s="1"/>
  <c r="AF17" i="316" s="1"/>
  <c r="M21" i="316"/>
  <c r="N21" i="316" s="1"/>
  <c r="AF21" i="316" s="1"/>
  <c r="M22" i="316"/>
  <c r="N22" i="316" s="1"/>
  <c r="AF22" i="316" s="1"/>
  <c r="M24" i="316"/>
  <c r="N24" i="316" s="1"/>
  <c r="AF24" i="316" s="1"/>
  <c r="M38" i="316"/>
  <c r="N38" i="316" s="1"/>
  <c r="AF38" i="316" s="1"/>
  <c r="N15" i="317"/>
  <c r="AF15" i="317" s="1"/>
  <c r="N18" i="317"/>
  <c r="AF18" i="317" s="1"/>
  <c r="N17" i="317"/>
  <c r="AF17" i="317" s="1"/>
  <c r="N12" i="317"/>
  <c r="AF12" i="317" s="1"/>
  <c r="N16" i="317"/>
  <c r="AF16" i="317" s="1"/>
  <c r="N13" i="317"/>
  <c r="AF13" i="317" s="1"/>
  <c r="J65" i="317"/>
  <c r="M65" i="317" s="1"/>
  <c r="N15" i="318"/>
  <c r="AF15" i="318" s="1"/>
  <c r="N18" i="318"/>
  <c r="AF18" i="318" s="1"/>
  <c r="N12" i="318"/>
  <c r="AF12" i="318" s="1"/>
  <c r="N26" i="318"/>
  <c r="AF26" i="318" s="1"/>
  <c r="N24" i="318"/>
  <c r="AF24" i="318" s="1"/>
  <c r="N28" i="318"/>
  <c r="AF28" i="318" s="1"/>
  <c r="N32" i="318"/>
  <c r="AF32" i="318" s="1"/>
  <c r="N25" i="318"/>
  <c r="AF25" i="318" s="1"/>
  <c r="N36" i="318"/>
  <c r="AF36" i="318" s="1"/>
  <c r="N29" i="318"/>
  <c r="AF29" i="318" s="1"/>
  <c r="N31" i="318"/>
  <c r="AF31" i="318" s="1"/>
  <c r="N16" i="318"/>
  <c r="AF16" i="318" s="1"/>
  <c r="T28" i="237"/>
  <c r="D28" i="237"/>
  <c r="AH28" i="237"/>
  <c r="AG28" i="237"/>
  <c r="R28" i="237"/>
  <c r="C11" i="319" l="1"/>
  <c r="N11" i="319"/>
  <c r="AF11" i="319" s="1"/>
  <c r="AM11" i="319" s="1"/>
  <c r="N17" i="318"/>
  <c r="AF17" i="318" s="1"/>
  <c r="C17" i="318"/>
  <c r="N14" i="320"/>
  <c r="AF14" i="320" s="1"/>
  <c r="N18" i="316"/>
  <c r="AF18" i="316" s="1"/>
  <c r="AM11" i="316" s="1"/>
  <c r="N11" i="320"/>
  <c r="AF11" i="320" s="1"/>
  <c r="C11" i="316"/>
  <c r="C14" i="317"/>
  <c r="N14" i="317"/>
  <c r="AF14" i="317" s="1"/>
  <c r="C11" i="317"/>
  <c r="N11" i="317"/>
  <c r="AF11" i="317" s="1"/>
  <c r="C11" i="318"/>
  <c r="N11" i="318"/>
  <c r="AF11" i="318" s="1"/>
  <c r="C14" i="318"/>
  <c r="N14" i="318"/>
  <c r="AF14" i="318" s="1"/>
  <c r="J37" i="237"/>
  <c r="F37" i="237"/>
  <c r="G37" i="237"/>
  <c r="L37" i="237"/>
  <c r="K37" i="237"/>
  <c r="I37" i="237"/>
  <c r="H37" i="237"/>
  <c r="M52" i="316" l="1"/>
  <c r="H10" i="325"/>
  <c r="J65" i="320"/>
  <c r="M65" i="320" s="1"/>
  <c r="J65" i="316"/>
  <c r="M65" i="316" s="1"/>
  <c r="AM11" i="320"/>
  <c r="J65" i="318"/>
  <c r="M65" i="318" s="1"/>
  <c r="AM11" i="318"/>
  <c r="M52" i="318" s="1"/>
  <c r="AM11" i="317"/>
  <c r="M52" i="317" s="1"/>
  <c r="K15" i="237"/>
  <c r="R12" i="249"/>
  <c r="R14" i="236"/>
  <c r="R13" i="239"/>
  <c r="AH37" i="237"/>
  <c r="AG37" i="237"/>
  <c r="S37" i="237"/>
  <c r="D37" i="237"/>
  <c r="T37" i="237"/>
  <c r="R18" i="239"/>
  <c r="M52" i="320" l="1"/>
  <c r="H25" i="325"/>
  <c r="G15" i="237"/>
  <c r="J15" i="237"/>
  <c r="D15" i="237" s="1"/>
  <c r="AG15" i="237"/>
  <c r="AH15" i="237"/>
  <c r="I15" i="237"/>
  <c r="F15" i="237"/>
  <c r="L15" i="237"/>
  <c r="S15" i="237" s="1"/>
  <c r="H15" i="237"/>
  <c r="R37" i="237"/>
  <c r="R19" i="239"/>
  <c r="U37" i="237"/>
  <c r="V37" i="237" s="1"/>
  <c r="T15" i="237" l="1"/>
  <c r="U15" i="237"/>
  <c r="V15" i="237" s="1"/>
  <c r="R15" i="237"/>
  <c r="L15" i="236" l="1"/>
  <c r="G15" i="236"/>
  <c r="I15" i="236"/>
  <c r="H15" i="236" l="1"/>
  <c r="K15" i="236"/>
  <c r="J15" i="236"/>
  <c r="K13" i="247"/>
  <c r="F14" i="237"/>
  <c r="I13" i="247"/>
  <c r="F15" i="236"/>
  <c r="G14" i="237" l="1"/>
  <c r="H14" i="237"/>
  <c r="K14" i="237"/>
  <c r="J13" i="247"/>
  <c r="H13" i="247"/>
  <c r="J14" i="237"/>
  <c r="L14" i="237"/>
  <c r="S15" i="236"/>
  <c r="AG15" i="236"/>
  <c r="AH15" i="236"/>
  <c r="AG13" i="247"/>
  <c r="AH13" i="247"/>
  <c r="K11" i="236"/>
  <c r="L13" i="247"/>
  <c r="S13" i="247" s="1"/>
  <c r="M13" i="247" s="1"/>
  <c r="F13" i="247"/>
  <c r="I14" i="237"/>
  <c r="G13" i="247"/>
  <c r="D15" i="236"/>
  <c r="T15" i="236"/>
  <c r="U15" i="236" l="1"/>
  <c r="V15" i="236" s="1"/>
  <c r="M15" i="236"/>
  <c r="S14" i="237"/>
  <c r="T13" i="247"/>
  <c r="D13" i="247"/>
  <c r="D14" i="237"/>
  <c r="T14" i="237"/>
  <c r="AH14" i="237"/>
  <c r="AG14" i="237"/>
  <c r="G11" i="236"/>
  <c r="R13" i="247"/>
  <c r="U13" i="247"/>
  <c r="V13" i="247" s="1"/>
  <c r="I11" i="236"/>
  <c r="H11" i="236"/>
  <c r="J11" i="236"/>
  <c r="L11" i="236"/>
  <c r="S11" i="236" s="1"/>
  <c r="F11" i="236"/>
  <c r="AH11" i="236"/>
  <c r="AG11" i="236"/>
  <c r="R15" i="236"/>
  <c r="N15" i="236" l="1"/>
  <c r="AF15" i="236" s="1"/>
  <c r="C15" i="236"/>
  <c r="U11" i="236"/>
  <c r="V11" i="236" s="1"/>
  <c r="M11" i="236"/>
  <c r="R14" i="237"/>
  <c r="U14" i="237"/>
  <c r="V14" i="237" s="1"/>
  <c r="R11" i="236"/>
  <c r="D11" i="236"/>
  <c r="T11" i="236"/>
  <c r="N11" i="236" l="1"/>
  <c r="AF11" i="236" s="1"/>
  <c r="C11" i="236"/>
  <c r="F13" i="272"/>
  <c r="H16" i="273"/>
  <c r="L19" i="239"/>
  <c r="L14" i="272"/>
  <c r="L13" i="293"/>
  <c r="F11" i="238"/>
  <c r="L11" i="252"/>
  <c r="L12" i="248"/>
  <c r="K33" i="237"/>
  <c r="G20" i="238"/>
  <c r="F12" i="244"/>
  <c r="F11" i="248"/>
  <c r="K14" i="236"/>
  <c r="N14" i="236" s="1"/>
  <c r="G16" i="272"/>
  <c r="J12" i="294"/>
  <c r="I36" i="237"/>
  <c r="G30" i="237"/>
  <c r="I18" i="248"/>
  <c r="I12" i="252"/>
  <c r="I12" i="253"/>
  <c r="G15" i="272"/>
  <c r="G31" i="237"/>
  <c r="L35" i="237"/>
  <c r="L20" i="239"/>
  <c r="L26" i="237"/>
  <c r="I20" i="238"/>
  <c r="F12" i="237"/>
  <c r="F33" i="237"/>
  <c r="L13" i="294"/>
  <c r="G19" i="248"/>
  <c r="J31" i="237"/>
  <c r="J11" i="252"/>
  <c r="G18" i="238"/>
  <c r="K19" i="239"/>
  <c r="F36" i="237"/>
  <c r="I17" i="238"/>
  <c r="H14" i="245"/>
  <c r="H14" i="293"/>
  <c r="F16" i="245"/>
  <c r="J32" i="237"/>
  <c r="D32" i="237" s="1"/>
  <c r="G12" i="252"/>
  <c r="G16" i="245"/>
  <c r="F12" i="272"/>
  <c r="G11" i="246"/>
  <c r="L30" i="237"/>
  <c r="F32" i="237"/>
  <c r="J11" i="273"/>
  <c r="K14" i="272"/>
  <c r="S14" i="272" s="1"/>
  <c r="M14" i="272" s="1"/>
  <c r="K13" i="273"/>
  <c r="G36" i="237"/>
  <c r="L11" i="243"/>
  <c r="L16" i="238"/>
  <c r="H34" i="237"/>
  <c r="L20" i="238"/>
  <c r="K12" i="293"/>
  <c r="J16" i="273"/>
  <c r="I15" i="272"/>
  <c r="I38" i="237"/>
  <c r="L32" i="237"/>
  <c r="K30" i="237"/>
  <c r="H11" i="248"/>
  <c r="L11" i="238"/>
  <c r="L16" i="273"/>
  <c r="K11" i="294"/>
  <c r="H20" i="239"/>
  <c r="J13" i="251"/>
  <c r="L13" i="272"/>
  <c r="G13" i="253"/>
  <c r="L11" i="294"/>
  <c r="I11" i="294"/>
  <c r="G14" i="294"/>
  <c r="G16" i="273"/>
  <c r="J11" i="247"/>
  <c r="G13" i="251"/>
  <c r="F13" i="251"/>
  <c r="L34" i="237"/>
  <c r="J11" i="272"/>
  <c r="I13" i="294"/>
  <c r="G12" i="251"/>
  <c r="J11" i="293"/>
  <c r="F14" i="239"/>
  <c r="K15" i="245"/>
  <c r="L15" i="245"/>
  <c r="G12" i="253"/>
  <c r="F11" i="252"/>
  <c r="I11" i="252"/>
  <c r="J12" i="245"/>
  <c r="F26" i="237"/>
  <c r="F20" i="248"/>
  <c r="F12" i="245"/>
  <c r="H15" i="246"/>
  <c r="H13" i="294"/>
  <c r="K14" i="273"/>
  <c r="K36" i="237"/>
  <c r="I14" i="293"/>
  <c r="F17" i="247"/>
  <c r="K11" i="272"/>
  <c r="S11" i="272" s="1"/>
  <c r="M11" i="272" s="1"/>
  <c r="N11" i="272" s="1"/>
  <c r="AF11" i="272" s="1"/>
  <c r="K12" i="239"/>
  <c r="I34" i="237"/>
  <c r="J12" i="251"/>
  <c r="K35" i="237"/>
  <c r="H33" i="237"/>
  <c r="G14" i="272"/>
  <c r="K25" i="237"/>
  <c r="G18" i="247"/>
  <c r="H15" i="273"/>
  <c r="G34" i="237"/>
  <c r="L36" i="237"/>
  <c r="H15" i="272"/>
  <c r="F14" i="294"/>
  <c r="G35" i="237"/>
  <c r="I33" i="237"/>
  <c r="G15" i="273"/>
  <c r="I26" i="237"/>
  <c r="H13" i="248"/>
  <c r="I11" i="247"/>
  <c r="K31" i="237"/>
  <c r="L20" i="248"/>
  <c r="K13" i="248"/>
  <c r="L13" i="245"/>
  <c r="G13" i="243"/>
  <c r="J15" i="245"/>
  <c r="J35" i="237"/>
  <c r="K14" i="245"/>
  <c r="I17" i="248"/>
  <c r="I18" i="238"/>
  <c r="I12" i="238"/>
  <c r="J19" i="237"/>
  <c r="D19" i="237" s="1"/>
  <c r="I13" i="272"/>
  <c r="F13" i="253"/>
  <c r="L18" i="248"/>
  <c r="H12" i="251"/>
  <c r="J13" i="294"/>
  <c r="I16" i="273"/>
  <c r="F11" i="273"/>
  <c r="H11" i="253"/>
  <c r="J11" i="238"/>
  <c r="F14" i="273"/>
  <c r="L11" i="253"/>
  <c r="J13" i="245"/>
  <c r="H25" i="237"/>
  <c r="I11" i="273"/>
  <c r="L15" i="273"/>
  <c r="J12" i="238"/>
  <c r="H36" i="237"/>
  <c r="H12" i="248"/>
  <c r="K13" i="293"/>
  <c r="G12" i="293"/>
  <c r="F13" i="273"/>
  <c r="J14" i="294"/>
  <c r="H14" i="273"/>
  <c r="J30" i="237"/>
  <c r="D30" i="237" s="1"/>
  <c r="F15" i="249"/>
  <c r="I12" i="272"/>
  <c r="J13" i="272"/>
  <c r="L11" i="273"/>
  <c r="L12" i="245"/>
  <c r="L13" i="273"/>
  <c r="L11" i="248"/>
  <c r="K32" i="237"/>
  <c r="I20" i="239"/>
  <c r="I11" i="293"/>
  <c r="J11" i="294"/>
  <c r="G13" i="294"/>
  <c r="H14" i="272"/>
  <c r="G11" i="252"/>
  <c r="L12" i="294"/>
  <c r="G20" i="248"/>
  <c r="G12" i="245"/>
  <c r="F11" i="253"/>
  <c r="F13" i="244"/>
  <c r="K11" i="273"/>
  <c r="J38" i="237"/>
  <c r="G12" i="272"/>
  <c r="K34" i="237"/>
  <c r="L33" i="237"/>
  <c r="F12" i="252"/>
  <c r="I12" i="294"/>
  <c r="L14" i="273"/>
  <c r="H13" i="272"/>
  <c r="I11" i="238"/>
  <c r="I14" i="273"/>
  <c r="F34" i="237"/>
  <c r="L15" i="272"/>
  <c r="J14" i="272"/>
  <c r="J17" i="248"/>
  <c r="I11" i="272"/>
  <c r="H12" i="238"/>
  <c r="K12" i="253"/>
  <c r="H11" i="272"/>
  <c r="G14" i="293"/>
  <c r="H20" i="248"/>
  <c r="J19" i="248"/>
  <c r="K13" i="245"/>
  <c r="L15" i="247"/>
  <c r="F12" i="273"/>
  <c r="K15" i="273"/>
  <c r="H13" i="273"/>
  <c r="I11" i="253"/>
  <c r="F14" i="245"/>
  <c r="L31" i="237"/>
  <c r="F13" i="245"/>
  <c r="J14" i="293"/>
  <c r="H14" i="294"/>
  <c r="K12" i="272"/>
  <c r="S12" i="272" s="1"/>
  <c r="M12" i="272" s="1"/>
  <c r="N12" i="272" s="1"/>
  <c r="AF12" i="272" s="1"/>
  <c r="L12" i="238"/>
  <c r="J20" i="248"/>
  <c r="L13" i="248"/>
  <c r="H11" i="293"/>
  <c r="G12" i="238"/>
  <c r="G13" i="245"/>
  <c r="J17" i="238"/>
  <c r="F11" i="294"/>
  <c r="L12" i="251"/>
  <c r="J36" i="237"/>
  <c r="F31" i="237"/>
  <c r="L18" i="238"/>
  <c r="G12" i="237"/>
  <c r="L11" i="272"/>
  <c r="H12" i="252"/>
  <c r="K26" i="237"/>
  <c r="I16" i="245"/>
  <c r="F15" i="273"/>
  <c r="F12" i="293"/>
  <c r="J11" i="253"/>
  <c r="G13" i="244"/>
  <c r="J11" i="246"/>
  <c r="J11" i="248"/>
  <c r="F15" i="245"/>
  <c r="J14" i="247"/>
  <c r="K38" i="237"/>
  <c r="F13" i="293"/>
  <c r="I13" i="248"/>
  <c r="L25" i="237"/>
  <c r="F14" i="293"/>
  <c r="L13" i="253"/>
  <c r="J15" i="246"/>
  <c r="G11" i="253"/>
  <c r="H12" i="293"/>
  <c r="H12" i="237"/>
  <c r="I32" i="237"/>
  <c r="G14" i="251"/>
  <c r="L16" i="272"/>
  <c r="F14" i="272"/>
  <c r="K17" i="238"/>
  <c r="H18" i="248"/>
  <c r="G13" i="248"/>
  <c r="G11" i="272"/>
  <c r="L13" i="251"/>
  <c r="L12" i="253"/>
  <c r="H13" i="245"/>
  <c r="J33" i="237"/>
  <c r="J12" i="272"/>
  <c r="I14" i="247"/>
  <c r="L17" i="238"/>
  <c r="H11" i="273"/>
  <c r="H16" i="245"/>
  <c r="K14" i="294"/>
  <c r="J13" i="273"/>
  <c r="G13" i="272"/>
  <c r="J12" i="248"/>
  <c r="G13" i="293"/>
  <c r="H15" i="245"/>
  <c r="J18" i="238"/>
  <c r="K11" i="248"/>
  <c r="G15" i="247"/>
  <c r="F15" i="247"/>
  <c r="G20" i="239"/>
  <c r="L12" i="237"/>
  <c r="F11" i="272"/>
  <c r="J12" i="253"/>
  <c r="I13" i="273"/>
  <c r="J12" i="273"/>
  <c r="H11" i="238"/>
  <c r="L16" i="245"/>
  <c r="K12" i="251"/>
  <c r="K18" i="238"/>
  <c r="G11" i="238"/>
  <c r="I12" i="248"/>
  <c r="K12" i="245"/>
  <c r="G11" i="273"/>
  <c r="G17" i="248"/>
  <c r="F12" i="251"/>
  <c r="K14" i="251"/>
  <c r="L18" i="247"/>
  <c r="G12" i="248"/>
  <c r="J13" i="248"/>
  <c r="H12" i="294"/>
  <c r="L11" i="247"/>
  <c r="F18" i="238"/>
  <c r="K12" i="248"/>
  <c r="K11" i="252"/>
  <c r="K18" i="248"/>
  <c r="K11" i="253"/>
  <c r="F12" i="238"/>
  <c r="H13" i="253"/>
  <c r="L11" i="246"/>
  <c r="I16" i="237"/>
  <c r="F25" i="237"/>
  <c r="J19" i="239"/>
  <c r="H30" i="237"/>
  <c r="K11" i="247"/>
  <c r="H12" i="245"/>
  <c r="K11" i="238"/>
  <c r="L38" i="237"/>
  <c r="J16" i="245"/>
  <c r="H11" i="247"/>
  <c r="H11" i="294"/>
  <c r="J15" i="273"/>
  <c r="L14" i="293"/>
  <c r="F12" i="253"/>
  <c r="H17" i="248"/>
  <c r="K13" i="244"/>
  <c r="I12" i="245"/>
  <c r="H19" i="248"/>
  <c r="F14" i="251"/>
  <c r="G32" i="237"/>
  <c r="G12" i="294"/>
  <c r="F35" i="237"/>
  <c r="F15" i="246"/>
  <c r="L12" i="293"/>
  <c r="I12" i="273"/>
  <c r="H11" i="252"/>
  <c r="J17" i="247"/>
  <c r="J16" i="238"/>
  <c r="K12" i="273"/>
  <c r="K16" i="272"/>
  <c r="S16" i="272" s="1"/>
  <c r="M16" i="272" s="1"/>
  <c r="G18" i="248"/>
  <c r="J16" i="272"/>
  <c r="I14" i="272"/>
  <c r="J15" i="239"/>
  <c r="L12" i="252"/>
  <c r="J12" i="293"/>
  <c r="H13" i="293"/>
  <c r="L12" i="272"/>
  <c r="H17" i="238"/>
  <c r="I14" i="244"/>
  <c r="F17" i="238"/>
  <c r="J16" i="237"/>
  <c r="F17" i="248"/>
  <c r="K20" i="239"/>
  <c r="H12" i="243"/>
  <c r="F30" i="237"/>
  <c r="L24" i="237"/>
  <c r="K13" i="272"/>
  <c r="S13" i="272" s="1"/>
  <c r="M13" i="272" s="1"/>
  <c r="F21" i="237"/>
  <c r="K16" i="273"/>
  <c r="G33" i="237"/>
  <c r="K15" i="247"/>
  <c r="F18" i="248"/>
  <c r="G11" i="294"/>
  <c r="F11" i="293"/>
  <c r="H32" i="237"/>
  <c r="F20" i="239"/>
  <c r="J20" i="238"/>
  <c r="G38" i="237"/>
  <c r="L12" i="273"/>
  <c r="F16" i="273"/>
  <c r="I16" i="272"/>
  <c r="L17" i="247"/>
  <c r="G14" i="245"/>
  <c r="I13" i="245"/>
  <c r="H38" i="237"/>
  <c r="F12" i="294"/>
  <c r="G17" i="247"/>
  <c r="I35" i="237"/>
  <c r="I15" i="245"/>
  <c r="G12" i="273"/>
  <c r="H31" i="237"/>
  <c r="F20" i="238"/>
  <c r="K12" i="252"/>
  <c r="G11" i="248"/>
  <c r="F38" i="237"/>
  <c r="H19" i="239"/>
  <c r="J13" i="253"/>
  <c r="J15" i="272"/>
  <c r="G14" i="273"/>
  <c r="G15" i="245"/>
  <c r="K13" i="294"/>
  <c r="K12" i="294"/>
  <c r="K20" i="238"/>
  <c r="F15" i="272"/>
  <c r="L19" i="248"/>
  <c r="G17" i="238"/>
  <c r="H18" i="238"/>
  <c r="J20" i="239"/>
  <c r="G13" i="273"/>
  <c r="G11" i="293"/>
  <c r="J13" i="293"/>
  <c r="G19" i="239"/>
  <c r="J34" i="237"/>
  <c r="D34" i="237" s="1"/>
  <c r="H18" i="247"/>
  <c r="K16" i="245"/>
  <c r="L17" i="248"/>
  <c r="J12" i="252"/>
  <c r="F19" i="239"/>
  <c r="K12" i="238"/>
  <c r="K15" i="272"/>
  <c r="S15" i="272" s="1"/>
  <c r="M15" i="272" s="1"/>
  <c r="I11" i="248"/>
  <c r="H35" i="237"/>
  <c r="L11" i="293"/>
  <c r="I12" i="293"/>
  <c r="H12" i="253"/>
  <c r="I14" i="294"/>
  <c r="H20" i="238"/>
  <c r="J14" i="245"/>
  <c r="H13" i="251"/>
  <c r="J18" i="248"/>
  <c r="K11" i="293"/>
  <c r="F12" i="248"/>
  <c r="J14" i="273"/>
  <c r="I12" i="251"/>
  <c r="I19" i="239"/>
  <c r="G14" i="247"/>
  <c r="H14" i="251"/>
  <c r="F19" i="248" l="1"/>
  <c r="U15" i="272"/>
  <c r="V15" i="272" s="1"/>
  <c r="N15" i="272"/>
  <c r="AF15" i="272" s="1"/>
  <c r="AG15" i="272"/>
  <c r="AH15" i="272"/>
  <c r="S16" i="273"/>
  <c r="AG16" i="273"/>
  <c r="AH16" i="273"/>
  <c r="D12" i="293"/>
  <c r="T12" i="293"/>
  <c r="T19" i="239"/>
  <c r="D19" i="239"/>
  <c r="AG11" i="253"/>
  <c r="AH11" i="253"/>
  <c r="S11" i="253"/>
  <c r="AI13" i="245"/>
  <c r="AH13" i="245"/>
  <c r="AG13" i="245"/>
  <c r="S13" i="245"/>
  <c r="M13" i="245" s="1"/>
  <c r="AJ13" i="245"/>
  <c r="T38" i="237"/>
  <c r="D38" i="237"/>
  <c r="AG32" i="237"/>
  <c r="S32" i="237"/>
  <c r="AH32" i="237"/>
  <c r="T13" i="245"/>
  <c r="D13" i="245"/>
  <c r="S14" i="245"/>
  <c r="M14" i="245" s="1"/>
  <c r="AJ14" i="245"/>
  <c r="AG14" i="245"/>
  <c r="AI14" i="245"/>
  <c r="AH14" i="245"/>
  <c r="AG25" i="237"/>
  <c r="S25" i="237"/>
  <c r="AH25" i="237"/>
  <c r="AH35" i="237"/>
  <c r="AG35" i="237"/>
  <c r="S35" i="237"/>
  <c r="D12" i="245"/>
  <c r="T12" i="245"/>
  <c r="T11" i="272"/>
  <c r="D11" i="272"/>
  <c r="O45" i="272"/>
  <c r="M66" i="272" s="1"/>
  <c r="S12" i="293"/>
  <c r="AH12" i="293"/>
  <c r="AI12" i="293"/>
  <c r="AG12" i="293"/>
  <c r="AJ12" i="293"/>
  <c r="T32" i="237"/>
  <c r="T31" i="237"/>
  <c r="D31" i="237"/>
  <c r="AG20" i="238"/>
  <c r="AH20" i="238"/>
  <c r="S20" i="238"/>
  <c r="T15" i="272"/>
  <c r="D15" i="272"/>
  <c r="D15" i="273"/>
  <c r="T15" i="273"/>
  <c r="AG12" i="245"/>
  <c r="AH12" i="245"/>
  <c r="S12" i="245"/>
  <c r="M12" i="245" s="1"/>
  <c r="T12" i="248"/>
  <c r="D12" i="248"/>
  <c r="AG14" i="294"/>
  <c r="AH14" i="294"/>
  <c r="T12" i="272"/>
  <c r="D12" i="272"/>
  <c r="T20" i="239"/>
  <c r="D20" i="239"/>
  <c r="AH15" i="247"/>
  <c r="AG15" i="247"/>
  <c r="S15" i="247"/>
  <c r="N13" i="272"/>
  <c r="AF13" i="272" s="1"/>
  <c r="AH13" i="272"/>
  <c r="AG13" i="272"/>
  <c r="U13" i="272"/>
  <c r="V13" i="272" s="1"/>
  <c r="D16" i="272"/>
  <c r="T16" i="272"/>
  <c r="AG16" i="272"/>
  <c r="U16" i="272"/>
  <c r="V16" i="272" s="1"/>
  <c r="AH16" i="272"/>
  <c r="N16" i="272"/>
  <c r="AF16" i="272" s="1"/>
  <c r="D16" i="238"/>
  <c r="T16" i="238"/>
  <c r="T13" i="248"/>
  <c r="D13" i="248"/>
  <c r="D12" i="273"/>
  <c r="T12" i="273"/>
  <c r="T12" i="253"/>
  <c r="D12" i="253"/>
  <c r="D18" i="238"/>
  <c r="T18" i="238"/>
  <c r="T13" i="273"/>
  <c r="D13" i="273"/>
  <c r="AG17" i="238"/>
  <c r="AH17" i="238"/>
  <c r="S17" i="238"/>
  <c r="D15" i="246"/>
  <c r="T15" i="246"/>
  <c r="T14" i="247"/>
  <c r="D14" i="247"/>
  <c r="T17" i="238"/>
  <c r="D17" i="238"/>
  <c r="D20" i="248"/>
  <c r="T20" i="248"/>
  <c r="AH12" i="272"/>
  <c r="U12" i="272"/>
  <c r="V12" i="272" s="1"/>
  <c r="AG12" i="272"/>
  <c r="D19" i="248"/>
  <c r="T19" i="248"/>
  <c r="AG12" i="253"/>
  <c r="AH12" i="253"/>
  <c r="AI12" i="253"/>
  <c r="S12" i="253"/>
  <c r="M12" i="253" s="1"/>
  <c r="AJ12" i="253"/>
  <c r="D14" i="272"/>
  <c r="T14" i="272"/>
  <c r="T30" i="237"/>
  <c r="T11" i="238"/>
  <c r="D11" i="238"/>
  <c r="D13" i="294"/>
  <c r="T13" i="294"/>
  <c r="T15" i="245"/>
  <c r="D15" i="245"/>
  <c r="D12" i="251"/>
  <c r="T12" i="251"/>
  <c r="AG14" i="273"/>
  <c r="S14" i="273"/>
  <c r="AH14" i="273"/>
  <c r="D11" i="247"/>
  <c r="T11" i="247"/>
  <c r="AH30" i="237"/>
  <c r="AG30" i="237"/>
  <c r="AI30" i="237"/>
  <c r="AJ30" i="237"/>
  <c r="S30" i="237"/>
  <c r="AG13" i="273"/>
  <c r="AH13" i="273"/>
  <c r="S13" i="273"/>
  <c r="T11" i="273"/>
  <c r="D11" i="273"/>
  <c r="O45" i="273"/>
  <c r="O45" i="252"/>
  <c r="D11" i="252"/>
  <c r="T11" i="252"/>
  <c r="H17" i="247"/>
  <c r="I11" i="244"/>
  <c r="I23" i="237"/>
  <c r="I12" i="239"/>
  <c r="H15" i="239"/>
  <c r="G14" i="244"/>
  <c r="I16" i="248"/>
  <c r="F16" i="236"/>
  <c r="F14" i="243"/>
  <c r="I16" i="238"/>
  <c r="L15" i="246"/>
  <c r="H13" i="249"/>
  <c r="H14" i="246"/>
  <c r="F11" i="251"/>
  <c r="K15" i="249"/>
  <c r="J16" i="248"/>
  <c r="I13" i="246"/>
  <c r="F23" i="237"/>
  <c r="K15" i="246"/>
  <c r="F12" i="236"/>
  <c r="K13" i="249"/>
  <c r="G14" i="239"/>
  <c r="K19" i="248"/>
  <c r="G11" i="244"/>
  <c r="L14" i="243"/>
  <c r="J16" i="236"/>
  <c r="G15" i="249"/>
  <c r="G24" i="237"/>
  <c r="I13" i="251"/>
  <c r="L27" i="237"/>
  <c r="K12" i="237"/>
  <c r="H11" i="243"/>
  <c r="G11" i="239"/>
  <c r="I14" i="251"/>
  <c r="H11" i="251"/>
  <c r="H26" i="237"/>
  <c r="G11" i="249"/>
  <c r="K13" i="253"/>
  <c r="S13" i="253" s="1"/>
  <c r="M13" i="253" s="1"/>
  <c r="K16" i="238"/>
  <c r="F13" i="236"/>
  <c r="H15" i="248"/>
  <c r="F22" i="237"/>
  <c r="H12" i="244"/>
  <c r="G12" i="239"/>
  <c r="F13" i="239"/>
  <c r="I15" i="239"/>
  <c r="L12" i="249"/>
  <c r="F13" i="243"/>
  <c r="J26" i="237"/>
  <c r="D26" i="237" s="1"/>
  <c r="I13" i="249"/>
  <c r="L23" i="237"/>
  <c r="J25" i="237"/>
  <c r="I14" i="243"/>
  <c r="K12" i="243"/>
  <c r="L17" i="239"/>
  <c r="J16" i="247"/>
  <c r="J11" i="249"/>
  <c r="L16" i="247"/>
  <c r="K11" i="251"/>
  <c r="L14" i="236"/>
  <c r="AF14" i="236" s="1"/>
  <c r="J13" i="236"/>
  <c r="J17" i="239"/>
  <c r="I18" i="247"/>
  <c r="J16" i="246"/>
  <c r="G16" i="236"/>
  <c r="G11" i="243"/>
  <c r="K11" i="239"/>
  <c r="H12" i="249"/>
  <c r="H17" i="239"/>
  <c r="I14" i="238"/>
  <c r="H11" i="249"/>
  <c r="F11" i="239"/>
  <c r="I15" i="238"/>
  <c r="L13" i="243"/>
  <c r="K11" i="243"/>
  <c r="G14" i="236"/>
  <c r="J13" i="249"/>
  <c r="G14" i="246"/>
  <c r="H11" i="245"/>
  <c r="I13" i="236"/>
  <c r="J12" i="246"/>
  <c r="G16" i="239"/>
  <c r="G27" i="237"/>
  <c r="L15" i="243"/>
  <c r="L13" i="239"/>
  <c r="N13" i="239" s="1"/>
  <c r="AF13" i="239" s="1"/>
  <c r="H14" i="239"/>
  <c r="I11" i="243"/>
  <c r="J12" i="243"/>
  <c r="I16" i="246"/>
  <c r="G13" i="236"/>
  <c r="K16" i="249"/>
  <c r="J12" i="237"/>
  <c r="K21" i="237"/>
  <c r="G16" i="248"/>
  <c r="H13" i="239"/>
  <c r="H16" i="237"/>
  <c r="F16" i="244"/>
  <c r="H14" i="238"/>
  <c r="G15" i="238"/>
  <c r="F15" i="239"/>
  <c r="K16" i="246"/>
  <c r="L14" i="238"/>
  <c r="L13" i="244"/>
  <c r="S13" i="244" s="1"/>
  <c r="M13" i="244" s="1"/>
  <c r="N13" i="244" s="1"/>
  <c r="AF13" i="244" s="1"/>
  <c r="J15" i="249"/>
  <c r="F16" i="237"/>
  <c r="G12" i="246"/>
  <c r="H13" i="244"/>
  <c r="H11" i="246"/>
  <c r="H15" i="243"/>
  <c r="H11" i="244"/>
  <c r="J14" i="238"/>
  <c r="F14" i="247"/>
  <c r="J11" i="243"/>
  <c r="I12" i="237"/>
  <c r="J14" i="251"/>
  <c r="I22" i="237"/>
  <c r="L14" i="249"/>
  <c r="L12" i="236"/>
  <c r="F16" i="249"/>
  <c r="J13" i="239"/>
  <c r="I16" i="249"/>
  <c r="L11" i="249"/>
  <c r="H13" i="236"/>
  <c r="L16" i="248"/>
  <c r="I15" i="247"/>
  <c r="K27" i="237"/>
  <c r="L15" i="239"/>
  <c r="I16" i="239"/>
  <c r="G14" i="243"/>
  <c r="I17" i="239"/>
  <c r="I14" i="239"/>
  <c r="J14" i="243"/>
  <c r="J16" i="239"/>
  <c r="G11" i="247"/>
  <c r="L12" i="243"/>
  <c r="F15" i="248"/>
  <c r="F14" i="236"/>
  <c r="F15" i="238"/>
  <c r="F13" i="248"/>
  <c r="K17" i="247"/>
  <c r="L13" i="246"/>
  <c r="I20" i="248"/>
  <c r="I30" i="237"/>
  <c r="J22" i="237"/>
  <c r="D22" i="237" s="1"/>
  <c r="J12" i="244"/>
  <c r="I21" i="237"/>
  <c r="K18" i="239"/>
  <c r="F11" i="246"/>
  <c r="J14" i="249"/>
  <c r="L15" i="249"/>
  <c r="H14" i="249"/>
  <c r="L16" i="237"/>
  <c r="F15" i="243"/>
  <c r="J11" i="245"/>
  <c r="J14" i="246"/>
  <c r="L12" i="246"/>
  <c r="G11" i="251"/>
  <c r="L11" i="245"/>
  <c r="J23" i="237"/>
  <c r="D23" i="237" s="1"/>
  <c r="L14" i="246"/>
  <c r="I15" i="244"/>
  <c r="H24" i="237"/>
  <c r="I31" i="237"/>
  <c r="G16" i="238"/>
  <c r="I11" i="249"/>
  <c r="K14" i="249"/>
  <c r="H14" i="243"/>
  <c r="L22" i="237"/>
  <c r="L16" i="239"/>
  <c r="F14" i="244"/>
  <c r="F27" i="237"/>
  <c r="K14" i="247"/>
  <c r="L16" i="249"/>
  <c r="G21" i="237"/>
  <c r="F11" i="244"/>
  <c r="J12" i="239"/>
  <c r="H21" i="237"/>
  <c r="K15" i="238"/>
  <c r="L15" i="238"/>
  <c r="J15" i="243"/>
  <c r="K16" i="237"/>
  <c r="K13" i="251"/>
  <c r="I15" i="243"/>
  <c r="J18" i="247"/>
  <c r="F18" i="247"/>
  <c r="J16" i="249"/>
  <c r="I15" i="246"/>
  <c r="I12" i="249"/>
  <c r="F24" i="237"/>
  <c r="L11" i="244"/>
  <c r="G16" i="247"/>
  <c r="G13" i="239"/>
  <c r="H23" i="237"/>
  <c r="K24" i="237"/>
  <c r="J27" i="237"/>
  <c r="D27" i="237" s="1"/>
  <c r="L13" i="249"/>
  <c r="H14" i="247"/>
  <c r="I11" i="251"/>
  <c r="G13" i="249"/>
  <c r="K13" i="239"/>
  <c r="F17" i="239"/>
  <c r="I19" i="237"/>
  <c r="K12" i="236"/>
  <c r="H12" i="273"/>
  <c r="K11" i="244"/>
  <c r="H13" i="246"/>
  <c r="F12" i="246"/>
  <c r="J14" i="244"/>
  <c r="I11" i="239"/>
  <c r="F16" i="247"/>
  <c r="K15" i="239"/>
  <c r="I13" i="253"/>
  <c r="H12" i="239"/>
  <c r="I25" i="237"/>
  <c r="K16" i="244"/>
  <c r="G16" i="246"/>
  <c r="K20" i="248"/>
  <c r="J11" i="244"/>
  <c r="F12" i="239"/>
  <c r="I24" i="237"/>
  <c r="K12" i="246"/>
  <c r="K16" i="236"/>
  <c r="F14" i="246"/>
  <c r="K14" i="244"/>
  <c r="K16" i="239"/>
  <c r="K22" i="237"/>
  <c r="J15" i="248"/>
  <c r="L14" i="239"/>
  <c r="G14" i="249"/>
  <c r="F14" i="249"/>
  <c r="I13" i="244"/>
  <c r="J14" i="239"/>
  <c r="G12" i="236"/>
  <c r="K16" i="247"/>
  <c r="H19" i="237"/>
  <c r="H15" i="238"/>
  <c r="H14" i="244"/>
  <c r="F13" i="246"/>
  <c r="J11" i="239"/>
  <c r="K15" i="244"/>
  <c r="J15" i="238"/>
  <c r="G26" i="237"/>
  <c r="F13" i="294"/>
  <c r="H13" i="243"/>
  <c r="J18" i="239"/>
  <c r="K12" i="244"/>
  <c r="K23" i="237"/>
  <c r="G15" i="244"/>
  <c r="G19" i="237"/>
  <c r="H11" i="239"/>
  <c r="I12" i="236"/>
  <c r="K14" i="243"/>
  <c r="F16" i="239"/>
  <c r="I13" i="293"/>
  <c r="G16" i="244"/>
  <c r="I14" i="246"/>
  <c r="I15" i="248"/>
  <c r="F19" i="237"/>
  <c r="L12" i="244"/>
  <c r="L15" i="248"/>
  <c r="I11" i="246"/>
  <c r="K14" i="246"/>
  <c r="I15" i="249"/>
  <c r="L14" i="244"/>
  <c r="F15" i="244"/>
  <c r="G12" i="243"/>
  <c r="I12" i="246"/>
  <c r="K13" i="246"/>
  <c r="G16" i="237"/>
  <c r="L13" i="236"/>
  <c r="H12" i="246"/>
  <c r="H12" i="236"/>
  <c r="K11" i="245"/>
  <c r="H16" i="239"/>
  <c r="I13" i="239"/>
  <c r="I16" i="244"/>
  <c r="G18" i="239"/>
  <c r="J13" i="243"/>
  <c r="G15" i="246"/>
  <c r="J12" i="249"/>
  <c r="J15" i="244"/>
  <c r="G15" i="248"/>
  <c r="K14" i="238"/>
  <c r="I16" i="236"/>
  <c r="J24" i="237"/>
  <c r="H16" i="238"/>
  <c r="H12" i="272"/>
  <c r="F11" i="243"/>
  <c r="G15" i="239"/>
  <c r="G14" i="238"/>
  <c r="I11" i="245"/>
  <c r="I12" i="244"/>
  <c r="J11" i="251"/>
  <c r="L16" i="246"/>
  <c r="H14" i="236"/>
  <c r="I14" i="249"/>
  <c r="G25" i="237"/>
  <c r="K11" i="249"/>
  <c r="L11" i="239"/>
  <c r="J15" i="247"/>
  <c r="G16" i="249"/>
  <c r="I13" i="243"/>
  <c r="F14" i="238"/>
  <c r="G15" i="243"/>
  <c r="H16" i="247"/>
  <c r="I15" i="273"/>
  <c r="L14" i="247"/>
  <c r="H16" i="249"/>
  <c r="H16" i="244"/>
  <c r="I12" i="243"/>
  <c r="K15" i="248"/>
  <c r="I14" i="236"/>
  <c r="F16" i="238"/>
  <c r="K11" i="246"/>
  <c r="G22" i="237"/>
  <c r="G12" i="249"/>
  <c r="G17" i="239"/>
  <c r="I16" i="247"/>
  <c r="F18" i="239"/>
  <c r="H16" i="246"/>
  <c r="G12" i="244"/>
  <c r="J16" i="244"/>
  <c r="F13" i="249"/>
  <c r="L11" i="251"/>
  <c r="L19" i="237"/>
  <c r="F11" i="249"/>
  <c r="I17" i="247"/>
  <c r="K18" i="247"/>
  <c r="H22" i="237"/>
  <c r="J14" i="236"/>
  <c r="J13" i="246"/>
  <c r="L16" i="244"/>
  <c r="G23" i="237"/>
  <c r="K16" i="248"/>
  <c r="L12" i="239"/>
  <c r="S12" i="239" s="1"/>
  <c r="M12" i="239" s="1"/>
  <c r="N12" i="239" s="1"/>
  <c r="AF12" i="239" s="1"/>
  <c r="F12" i="249"/>
  <c r="H16" i="248"/>
  <c r="L16" i="236"/>
  <c r="H16" i="236"/>
  <c r="J12" i="236"/>
  <c r="K19" i="237"/>
  <c r="H15" i="244"/>
  <c r="L15" i="244"/>
  <c r="L21" i="237"/>
  <c r="L14" i="251"/>
  <c r="S14" i="251" s="1"/>
  <c r="M14" i="251" s="1"/>
  <c r="N14" i="251" s="1"/>
  <c r="AF14" i="251" s="1"/>
  <c r="H18" i="239"/>
  <c r="I27" i="237"/>
  <c r="G13" i="246"/>
  <c r="K15" i="243"/>
  <c r="K17" i="239"/>
  <c r="H15" i="247"/>
  <c r="F12" i="243"/>
  <c r="F16" i="248"/>
  <c r="L18" i="239"/>
  <c r="N18" i="239" s="1"/>
  <c r="AF18" i="239" s="1"/>
  <c r="I18" i="239"/>
  <c r="H27" i="237"/>
  <c r="K14" i="239"/>
  <c r="J21" i="237"/>
  <c r="J13" i="244"/>
  <c r="I19" i="248"/>
  <c r="H15" i="249"/>
  <c r="K13" i="236"/>
  <c r="K13" i="243"/>
  <c r="F16" i="246"/>
  <c r="K12" i="249"/>
  <c r="F11" i="245"/>
  <c r="G11" i="245"/>
  <c r="D14" i="273"/>
  <c r="T14" i="273"/>
  <c r="S12" i="238"/>
  <c r="AG12" i="238"/>
  <c r="AH12" i="238"/>
  <c r="T34" i="237"/>
  <c r="S13" i="294"/>
  <c r="AG13" i="294"/>
  <c r="AH13" i="294"/>
  <c r="S20" i="239"/>
  <c r="AH20" i="239"/>
  <c r="AG20" i="239"/>
  <c r="D17" i="247"/>
  <c r="T17" i="247"/>
  <c r="AG38" i="237"/>
  <c r="AH38" i="237"/>
  <c r="S38" i="237"/>
  <c r="T11" i="248"/>
  <c r="D11" i="248"/>
  <c r="D11" i="253"/>
  <c r="T11" i="253"/>
  <c r="O45" i="253"/>
  <c r="T14" i="245"/>
  <c r="D14" i="245"/>
  <c r="T13" i="293"/>
  <c r="D13" i="293"/>
  <c r="AG12" i="294"/>
  <c r="AH12" i="294"/>
  <c r="S12" i="294"/>
  <c r="D16" i="237"/>
  <c r="T16" i="237"/>
  <c r="S11" i="247"/>
  <c r="M11" i="247" s="1"/>
  <c r="AG11" i="247"/>
  <c r="AH11" i="247"/>
  <c r="AI12" i="251"/>
  <c r="S12" i="251"/>
  <c r="AH12" i="251"/>
  <c r="AJ12" i="251"/>
  <c r="AG12" i="251"/>
  <c r="T11" i="246"/>
  <c r="D11" i="246"/>
  <c r="D36" i="237"/>
  <c r="T36" i="237"/>
  <c r="D11" i="294"/>
  <c r="T11" i="294"/>
  <c r="O45" i="294"/>
  <c r="AG13" i="293"/>
  <c r="S13" i="293"/>
  <c r="AH13" i="293"/>
  <c r="T19" i="237"/>
  <c r="AH15" i="245"/>
  <c r="AG15" i="245"/>
  <c r="S15" i="245"/>
  <c r="M15" i="245" s="1"/>
  <c r="T11" i="293"/>
  <c r="O45" i="293"/>
  <c r="D11" i="293"/>
  <c r="AJ11" i="294"/>
  <c r="S11" i="294"/>
  <c r="M11" i="294" s="1"/>
  <c r="AI11" i="294"/>
  <c r="AG11" i="294"/>
  <c r="AH11" i="294"/>
  <c r="D16" i="273"/>
  <c r="T16" i="273"/>
  <c r="AG19" i="239"/>
  <c r="U19" i="239"/>
  <c r="V19" i="239" s="1"/>
  <c r="AH19" i="239"/>
  <c r="AH14" i="236"/>
  <c r="AG14" i="236"/>
  <c r="C14" i="236"/>
  <c r="U14" i="236"/>
  <c r="V14" i="236" s="1"/>
  <c r="AI11" i="293"/>
  <c r="AH11" i="293"/>
  <c r="AJ11" i="293"/>
  <c r="AG11" i="293"/>
  <c r="S11" i="293"/>
  <c r="D18" i="248"/>
  <c r="T18" i="248"/>
  <c r="D12" i="252"/>
  <c r="T12" i="252"/>
  <c r="AG16" i="245"/>
  <c r="AH16" i="245"/>
  <c r="S16" i="245"/>
  <c r="M16" i="245" s="1"/>
  <c r="T13" i="253"/>
  <c r="D13" i="253"/>
  <c r="S12" i="252"/>
  <c r="AH12" i="252"/>
  <c r="AG12" i="252"/>
  <c r="AI12" i="252"/>
  <c r="AJ12" i="252"/>
  <c r="T20" i="238"/>
  <c r="D20" i="238"/>
  <c r="D15" i="239"/>
  <c r="T15" i="239"/>
  <c r="S12" i="273"/>
  <c r="AH12" i="273"/>
  <c r="AG12" i="273"/>
  <c r="AH13" i="244"/>
  <c r="AG13" i="244"/>
  <c r="T16" i="245"/>
  <c r="D16" i="245"/>
  <c r="AH11" i="238"/>
  <c r="AG11" i="238"/>
  <c r="S11" i="238"/>
  <c r="U11" i="238" s="1"/>
  <c r="V11" i="238" s="1"/>
  <c r="AH18" i="248"/>
  <c r="S18" i="248"/>
  <c r="M18" i="248" s="1"/>
  <c r="AG18" i="248"/>
  <c r="S11" i="252"/>
  <c r="U11" i="252" s="1"/>
  <c r="V11" i="252" s="1"/>
  <c r="AH11" i="252"/>
  <c r="AG11" i="252"/>
  <c r="AH12" i="248"/>
  <c r="S12" i="248"/>
  <c r="M12" i="248" s="1"/>
  <c r="AG12" i="248"/>
  <c r="AG14" i="251"/>
  <c r="AH14" i="251"/>
  <c r="AG18" i="238"/>
  <c r="AH18" i="238"/>
  <c r="S18" i="238"/>
  <c r="AG11" i="248"/>
  <c r="S11" i="248"/>
  <c r="M11" i="248" s="1"/>
  <c r="AH11" i="248"/>
  <c r="D33" i="237"/>
  <c r="T33" i="237"/>
  <c r="AH26" i="237"/>
  <c r="AG26" i="237"/>
  <c r="S26" i="237"/>
  <c r="T14" i="293"/>
  <c r="D14" i="293"/>
  <c r="S15" i="273"/>
  <c r="AH15" i="273"/>
  <c r="AG15" i="273"/>
  <c r="D17" i="248"/>
  <c r="T17" i="248"/>
  <c r="AG34" i="237"/>
  <c r="AH34" i="237"/>
  <c r="S34" i="237"/>
  <c r="S11" i="273"/>
  <c r="M11" i="273" s="1"/>
  <c r="N11" i="273" s="1"/>
  <c r="AF11" i="273" s="1"/>
  <c r="AH11" i="273"/>
  <c r="AG11" i="273"/>
  <c r="D13" i="272"/>
  <c r="T13" i="272"/>
  <c r="T14" i="294"/>
  <c r="D14" i="294"/>
  <c r="D12" i="238"/>
  <c r="T12" i="238"/>
  <c r="D35" i="237"/>
  <c r="T35" i="237"/>
  <c r="S13" i="248"/>
  <c r="M13" i="248" s="1"/>
  <c r="AH13" i="248"/>
  <c r="AG13" i="248"/>
  <c r="S31" i="237"/>
  <c r="AG31" i="237"/>
  <c r="AH31" i="237"/>
  <c r="AH12" i="239"/>
  <c r="AG12" i="239"/>
  <c r="AH11" i="272"/>
  <c r="U11" i="272"/>
  <c r="V11" i="272" s="1"/>
  <c r="AG11" i="272"/>
  <c r="AH36" i="237"/>
  <c r="AG36" i="237"/>
  <c r="S36" i="237"/>
  <c r="T13" i="251"/>
  <c r="D13" i="251"/>
  <c r="AG14" i="272"/>
  <c r="N14" i="272"/>
  <c r="AF14" i="272" s="1"/>
  <c r="AH14" i="272"/>
  <c r="T12" i="294"/>
  <c r="D12" i="294"/>
  <c r="S33" i="237"/>
  <c r="AH33" i="237"/>
  <c r="AG33" i="237"/>
  <c r="U13" i="294" l="1"/>
  <c r="V13" i="294" s="1"/>
  <c r="M13" i="294"/>
  <c r="U12" i="294"/>
  <c r="V12" i="294" s="1"/>
  <c r="M12" i="294"/>
  <c r="U12" i="293"/>
  <c r="V12" i="293" s="1"/>
  <c r="M12" i="293"/>
  <c r="U13" i="293"/>
  <c r="V13" i="293" s="1"/>
  <c r="M13" i="293"/>
  <c r="U11" i="293"/>
  <c r="V11" i="293" s="1"/>
  <c r="M11" i="293"/>
  <c r="U12" i="251"/>
  <c r="V12" i="251" s="1"/>
  <c r="M12" i="251"/>
  <c r="U11" i="253"/>
  <c r="V11" i="253" s="1"/>
  <c r="M11" i="253"/>
  <c r="U15" i="247"/>
  <c r="V15" i="247" s="1"/>
  <c r="M15" i="247"/>
  <c r="U16" i="273"/>
  <c r="V16" i="273" s="1"/>
  <c r="M16" i="273"/>
  <c r="N16" i="273" s="1"/>
  <c r="AF16" i="273" s="1"/>
  <c r="U14" i="273"/>
  <c r="V14" i="273" s="1"/>
  <c r="M14" i="273"/>
  <c r="N14" i="273" s="1"/>
  <c r="AF14" i="273" s="1"/>
  <c r="U13" i="273"/>
  <c r="V13" i="273" s="1"/>
  <c r="M13" i="273"/>
  <c r="N13" i="273" s="1"/>
  <c r="AF13" i="273" s="1"/>
  <c r="U12" i="273"/>
  <c r="V12" i="273" s="1"/>
  <c r="M12" i="273"/>
  <c r="N12" i="273" s="1"/>
  <c r="AF12" i="273" s="1"/>
  <c r="U15" i="273"/>
  <c r="V15" i="273" s="1"/>
  <c r="M15" i="273"/>
  <c r="N15" i="273" s="1"/>
  <c r="AF15" i="273" s="1"/>
  <c r="AH10" i="252"/>
  <c r="AH10" i="294"/>
  <c r="G44" i="273"/>
  <c r="R13" i="253"/>
  <c r="C13" i="253"/>
  <c r="R36" i="237"/>
  <c r="U31" i="237"/>
  <c r="V31" i="237" s="1"/>
  <c r="R31" i="237"/>
  <c r="T41" i="293"/>
  <c r="T13" i="246"/>
  <c r="D13" i="246"/>
  <c r="S41" i="252"/>
  <c r="R11" i="252"/>
  <c r="O45" i="246"/>
  <c r="R38" i="237"/>
  <c r="U20" i="239"/>
  <c r="V20" i="239" s="1"/>
  <c r="C20" i="239"/>
  <c r="R20" i="239"/>
  <c r="AG15" i="248"/>
  <c r="AH15" i="248"/>
  <c r="S15" i="248"/>
  <c r="M15" i="248" s="1"/>
  <c r="AI15" i="248"/>
  <c r="AJ15" i="248"/>
  <c r="D24" i="237"/>
  <c r="T24" i="237"/>
  <c r="AI14" i="243"/>
  <c r="AG14" i="243"/>
  <c r="AJ14" i="243"/>
  <c r="S14" i="243"/>
  <c r="M14" i="243" s="1"/>
  <c r="AH14" i="243"/>
  <c r="O45" i="244"/>
  <c r="T11" i="244"/>
  <c r="D11" i="244"/>
  <c r="U33" i="237"/>
  <c r="V33" i="237" s="1"/>
  <c r="R33" i="237"/>
  <c r="S41" i="272"/>
  <c r="C11" i="272"/>
  <c r="R11" i="272"/>
  <c r="U13" i="248"/>
  <c r="V13" i="248" s="1"/>
  <c r="R13" i="248"/>
  <c r="U26" i="237"/>
  <c r="V26" i="237" s="1"/>
  <c r="R26" i="237"/>
  <c r="U18" i="238"/>
  <c r="V18" i="238" s="1"/>
  <c r="R18" i="238"/>
  <c r="U12" i="248"/>
  <c r="V12" i="248" s="1"/>
  <c r="R12" i="248"/>
  <c r="G44" i="252"/>
  <c r="C12" i="273"/>
  <c r="R12" i="273"/>
  <c r="U16" i="245"/>
  <c r="V16" i="245" s="1"/>
  <c r="C16" i="245"/>
  <c r="R16" i="245"/>
  <c r="G44" i="294"/>
  <c r="U15" i="245"/>
  <c r="V15" i="245" s="1"/>
  <c r="R15" i="245"/>
  <c r="R13" i="293"/>
  <c r="T41" i="294"/>
  <c r="R12" i="251"/>
  <c r="C12" i="251"/>
  <c r="R12" i="294"/>
  <c r="T41" i="253"/>
  <c r="U38" i="237"/>
  <c r="V38" i="237" s="1"/>
  <c r="AH12" i="249"/>
  <c r="AG12" i="249"/>
  <c r="U12" i="249"/>
  <c r="V12" i="249" s="1"/>
  <c r="S13" i="236"/>
  <c r="AH13" i="236"/>
  <c r="AG13" i="236"/>
  <c r="S15" i="243"/>
  <c r="M15" i="243" s="1"/>
  <c r="AI15" i="243"/>
  <c r="AJ15" i="243"/>
  <c r="AH15" i="243"/>
  <c r="AG15" i="243"/>
  <c r="AH19" i="237"/>
  <c r="AG19" i="237"/>
  <c r="S19" i="237"/>
  <c r="U19" i="237" s="1"/>
  <c r="V19" i="237" s="1"/>
  <c r="AJ16" i="248"/>
  <c r="S16" i="248"/>
  <c r="AG16" i="248"/>
  <c r="AH16" i="248"/>
  <c r="AI16" i="248"/>
  <c r="D14" i="236"/>
  <c r="T14" i="236"/>
  <c r="D15" i="247"/>
  <c r="T15" i="247"/>
  <c r="D11" i="251"/>
  <c r="T11" i="251"/>
  <c r="O45" i="251"/>
  <c r="T13" i="243"/>
  <c r="D13" i="243"/>
  <c r="AH12" i="244"/>
  <c r="AG12" i="244"/>
  <c r="S12" i="244"/>
  <c r="M12" i="244" s="1"/>
  <c r="N12" i="244" s="1"/>
  <c r="AF12" i="244" s="1"/>
  <c r="AI12" i="244"/>
  <c r="AJ12" i="244"/>
  <c r="T15" i="238"/>
  <c r="D15" i="238"/>
  <c r="S16" i="247"/>
  <c r="AH16" i="247"/>
  <c r="AI16" i="247"/>
  <c r="AG16" i="247"/>
  <c r="AJ16" i="247"/>
  <c r="T14" i="239"/>
  <c r="D14" i="239"/>
  <c r="AG16" i="239"/>
  <c r="S16" i="239"/>
  <c r="M16" i="239" s="1"/>
  <c r="N16" i="239" s="1"/>
  <c r="AF16" i="239" s="1"/>
  <c r="AH16" i="239"/>
  <c r="AH14" i="244"/>
  <c r="AG14" i="244"/>
  <c r="S14" i="244"/>
  <c r="M14" i="244" s="1"/>
  <c r="N14" i="244" s="1"/>
  <c r="AF14" i="244" s="1"/>
  <c r="AG20" i="248"/>
  <c r="AJ20" i="248"/>
  <c r="S20" i="248"/>
  <c r="AH20" i="248"/>
  <c r="AI20" i="248"/>
  <c r="D14" i="244"/>
  <c r="T14" i="244"/>
  <c r="AG12" i="236"/>
  <c r="S12" i="236"/>
  <c r="AH12" i="236"/>
  <c r="T18" i="247"/>
  <c r="D18" i="247"/>
  <c r="S16" i="237"/>
  <c r="AH16" i="237"/>
  <c r="AI16" i="237"/>
  <c r="AG16" i="237"/>
  <c r="AJ16" i="237"/>
  <c r="T14" i="249"/>
  <c r="D14" i="249"/>
  <c r="T22" i="237"/>
  <c r="D16" i="239"/>
  <c r="T16" i="239"/>
  <c r="T15" i="249"/>
  <c r="D15" i="249"/>
  <c r="D12" i="237"/>
  <c r="T12" i="237"/>
  <c r="O45" i="237"/>
  <c r="AH11" i="243"/>
  <c r="AG11" i="243"/>
  <c r="S11" i="243"/>
  <c r="AI11" i="243"/>
  <c r="AJ11" i="243"/>
  <c r="T16" i="246"/>
  <c r="D16" i="246"/>
  <c r="T25" i="237"/>
  <c r="D25" i="237"/>
  <c r="AG12" i="237"/>
  <c r="S12" i="237"/>
  <c r="U12" i="237" s="1"/>
  <c r="V12" i="237" s="1"/>
  <c r="AH12" i="237"/>
  <c r="T16" i="236"/>
  <c r="D16" i="236"/>
  <c r="S13" i="249"/>
  <c r="M13" i="249" s="1"/>
  <c r="AH13" i="249"/>
  <c r="AG13" i="249"/>
  <c r="AJ13" i="249"/>
  <c r="AI13" i="249"/>
  <c r="M83" i="273"/>
  <c r="M107" i="273"/>
  <c r="M75" i="273"/>
  <c r="M99" i="273"/>
  <c r="M66" i="273"/>
  <c r="M91" i="273"/>
  <c r="C13" i="273"/>
  <c r="R13" i="273"/>
  <c r="R15" i="247"/>
  <c r="T41" i="272"/>
  <c r="M53" i="272" s="1"/>
  <c r="U32" i="237"/>
  <c r="V32" i="237" s="1"/>
  <c r="R32" i="237"/>
  <c r="R14" i="272"/>
  <c r="C14" i="272"/>
  <c r="U36" i="237"/>
  <c r="V36" i="237" s="1"/>
  <c r="R12" i="239"/>
  <c r="C12" i="239"/>
  <c r="S41" i="273"/>
  <c r="R11" i="273"/>
  <c r="C11" i="273"/>
  <c r="U18" i="248"/>
  <c r="V18" i="248" s="1"/>
  <c r="R18" i="248"/>
  <c r="U13" i="244"/>
  <c r="V13" i="244" s="1"/>
  <c r="R13" i="244"/>
  <c r="C13" i="244"/>
  <c r="U14" i="272"/>
  <c r="V14" i="272" s="1"/>
  <c r="V41" i="272" s="1"/>
  <c r="U12" i="239"/>
  <c r="V12" i="239" s="1"/>
  <c r="U11" i="248"/>
  <c r="V11" i="248" s="1"/>
  <c r="R11" i="248"/>
  <c r="M107" i="294"/>
  <c r="M91" i="294"/>
  <c r="M99" i="294"/>
  <c r="M53" i="294"/>
  <c r="M83" i="294"/>
  <c r="M75" i="294"/>
  <c r="M66" i="294"/>
  <c r="U11" i="247"/>
  <c r="V11" i="247" s="1"/>
  <c r="R11" i="247"/>
  <c r="M66" i="253"/>
  <c r="M107" i="253"/>
  <c r="M91" i="253"/>
  <c r="M99" i="253"/>
  <c r="M75" i="253"/>
  <c r="M53" i="253"/>
  <c r="M83" i="253"/>
  <c r="R13" i="294"/>
  <c r="S17" i="239"/>
  <c r="M17" i="239" s="1"/>
  <c r="N17" i="239" s="1"/>
  <c r="AF17" i="239" s="1"/>
  <c r="AH17" i="239"/>
  <c r="AG17" i="239"/>
  <c r="AH18" i="247"/>
  <c r="AI18" i="247"/>
  <c r="S18" i="247"/>
  <c r="AJ18" i="247"/>
  <c r="AG18" i="247"/>
  <c r="AG14" i="246"/>
  <c r="S14" i="246"/>
  <c r="AH14" i="246"/>
  <c r="AJ14" i="246"/>
  <c r="AI14" i="246"/>
  <c r="S23" i="237"/>
  <c r="AG23" i="237"/>
  <c r="AH23" i="237"/>
  <c r="AH12" i="246"/>
  <c r="S12" i="246"/>
  <c r="M12" i="246" s="1"/>
  <c r="N12" i="246" s="1"/>
  <c r="AF12" i="246" s="1"/>
  <c r="AG12" i="246"/>
  <c r="G44" i="272"/>
  <c r="AH10" i="272"/>
  <c r="U11" i="273"/>
  <c r="V11" i="273" s="1"/>
  <c r="V41" i="273" s="1"/>
  <c r="AH10" i="273"/>
  <c r="U34" i="237"/>
  <c r="V34" i="237" s="1"/>
  <c r="R34" i="237"/>
  <c r="C15" i="273"/>
  <c r="R15" i="273"/>
  <c r="U14" i="251"/>
  <c r="V14" i="251" s="1"/>
  <c r="R14" i="251"/>
  <c r="C14" i="251"/>
  <c r="R11" i="238"/>
  <c r="U12" i="252"/>
  <c r="V12" i="252" s="1"/>
  <c r="V41" i="252" s="1"/>
  <c r="C12" i="252"/>
  <c r="R12" i="252"/>
  <c r="R11" i="293"/>
  <c r="C11" i="293"/>
  <c r="M91" i="293"/>
  <c r="M75" i="293"/>
  <c r="M99" i="293"/>
  <c r="M83" i="293"/>
  <c r="M107" i="293"/>
  <c r="M66" i="293"/>
  <c r="M53" i="293"/>
  <c r="U12" i="238"/>
  <c r="V12" i="238" s="1"/>
  <c r="R12" i="238"/>
  <c r="T13" i="244"/>
  <c r="D13" i="244"/>
  <c r="D21" i="237"/>
  <c r="T21" i="237"/>
  <c r="T12" i="236"/>
  <c r="D12" i="236"/>
  <c r="O45" i="236"/>
  <c r="T16" i="244"/>
  <c r="D16" i="244"/>
  <c r="AG11" i="246"/>
  <c r="AH11" i="246"/>
  <c r="AH14" i="238"/>
  <c r="S14" i="238"/>
  <c r="AG14" i="238"/>
  <c r="T15" i="244"/>
  <c r="D15" i="244"/>
  <c r="S11" i="245"/>
  <c r="M11" i="245" s="1"/>
  <c r="AI11" i="245"/>
  <c r="AG11" i="245"/>
  <c r="G44" i="245" s="1"/>
  <c r="Z11" i="245" s="1"/>
  <c r="AH11" i="245"/>
  <c r="AH10" i="245" s="1"/>
  <c r="AJ11" i="245"/>
  <c r="T11" i="239"/>
  <c r="D11" i="239"/>
  <c r="T15" i="248"/>
  <c r="D15" i="248"/>
  <c r="T27" i="237"/>
  <c r="D15" i="243"/>
  <c r="T15" i="243"/>
  <c r="S14" i="249"/>
  <c r="M14" i="249" s="1"/>
  <c r="AG14" i="249"/>
  <c r="AJ14" i="249"/>
  <c r="AI14" i="249"/>
  <c r="AH14" i="249"/>
  <c r="T14" i="246"/>
  <c r="D14" i="246"/>
  <c r="AH17" i="247"/>
  <c r="AG17" i="247"/>
  <c r="AI17" i="247"/>
  <c r="AJ17" i="247"/>
  <c r="S17" i="247"/>
  <c r="M17" i="247" s="1"/>
  <c r="O45" i="243"/>
  <c r="D11" i="243"/>
  <c r="T11" i="243"/>
  <c r="AI16" i="246"/>
  <c r="AJ16" i="246"/>
  <c r="S16" i="246"/>
  <c r="M16" i="246" s="1"/>
  <c r="N16" i="246" s="1"/>
  <c r="AF16" i="246" s="1"/>
  <c r="AG16" i="246"/>
  <c r="AH16" i="246"/>
  <c r="AG21" i="237"/>
  <c r="AH21" i="237"/>
  <c r="S21" i="237"/>
  <c r="S16" i="249"/>
  <c r="M16" i="249" s="1"/>
  <c r="AG16" i="249"/>
  <c r="AH16" i="249"/>
  <c r="T12" i="243"/>
  <c r="D12" i="243"/>
  <c r="D13" i="249"/>
  <c r="T13" i="249"/>
  <c r="AI11" i="239"/>
  <c r="AH11" i="239"/>
  <c r="AG11" i="239"/>
  <c r="AJ11" i="239"/>
  <c r="S11" i="239"/>
  <c r="M11" i="239" s="1"/>
  <c r="N11" i="239" s="1"/>
  <c r="AF11" i="239" s="1"/>
  <c r="T26" i="237"/>
  <c r="AG13" i="253"/>
  <c r="G44" i="253" s="1"/>
  <c r="AH13" i="253"/>
  <c r="AH10" i="253" s="1"/>
  <c r="N13" i="253"/>
  <c r="AF13" i="253" s="1"/>
  <c r="U13" i="253"/>
  <c r="V13" i="253" s="1"/>
  <c r="S19" i="248"/>
  <c r="AJ19" i="248"/>
  <c r="AG19" i="248"/>
  <c r="AH19" i="248"/>
  <c r="AI19" i="248"/>
  <c r="T16" i="248"/>
  <c r="D16" i="248"/>
  <c r="T41" i="252"/>
  <c r="U30" i="237"/>
  <c r="V30" i="237" s="1"/>
  <c r="C30" i="237"/>
  <c r="R30" i="237"/>
  <c r="R12" i="272"/>
  <c r="C12" i="272"/>
  <c r="U17" i="238"/>
  <c r="V17" i="238" s="1"/>
  <c r="R17" i="238"/>
  <c r="R16" i="272"/>
  <c r="C16" i="272"/>
  <c r="O45" i="239"/>
  <c r="U20" i="238"/>
  <c r="V20" i="238" s="1"/>
  <c r="R20" i="238"/>
  <c r="U14" i="245"/>
  <c r="V14" i="245" s="1"/>
  <c r="C14" i="245"/>
  <c r="R14" i="245"/>
  <c r="R16" i="273"/>
  <c r="C16" i="273"/>
  <c r="AG13" i="243"/>
  <c r="AJ13" i="243"/>
  <c r="S13" i="243"/>
  <c r="M13" i="243" s="1"/>
  <c r="AH13" i="243"/>
  <c r="AI13" i="243"/>
  <c r="AH14" i="239"/>
  <c r="S14" i="239"/>
  <c r="M14" i="239" s="1"/>
  <c r="N14" i="239" s="1"/>
  <c r="AF14" i="239" s="1"/>
  <c r="AG14" i="239"/>
  <c r="S11" i="249"/>
  <c r="M11" i="249" s="1"/>
  <c r="AG11" i="249"/>
  <c r="AH11" i="249"/>
  <c r="T12" i="249"/>
  <c r="D12" i="249"/>
  <c r="AG13" i="246"/>
  <c r="AH13" i="246"/>
  <c r="S13" i="246"/>
  <c r="D18" i="239"/>
  <c r="T18" i="239"/>
  <c r="AG15" i="244"/>
  <c r="S15" i="244"/>
  <c r="AH15" i="244"/>
  <c r="AH22" i="237"/>
  <c r="S22" i="237"/>
  <c r="U22" i="237" s="1"/>
  <c r="V22" i="237" s="1"/>
  <c r="AG22" i="237"/>
  <c r="AH16" i="236"/>
  <c r="AG16" i="236"/>
  <c r="S16" i="236"/>
  <c r="M16" i="236" s="1"/>
  <c r="N16" i="236" s="1"/>
  <c r="AF16" i="236" s="1"/>
  <c r="S24" i="237"/>
  <c r="AG24" i="237"/>
  <c r="AH24" i="237"/>
  <c r="D16" i="249"/>
  <c r="T16" i="249"/>
  <c r="AJ13" i="251"/>
  <c r="AI13" i="251"/>
  <c r="AH13" i="251"/>
  <c r="AG13" i="251"/>
  <c r="S13" i="251"/>
  <c r="M13" i="251" s="1"/>
  <c r="S14" i="247"/>
  <c r="AH14" i="247"/>
  <c r="AG14" i="247"/>
  <c r="T23" i="237"/>
  <c r="T11" i="245"/>
  <c r="T41" i="245" s="1"/>
  <c r="D11" i="245"/>
  <c r="O45" i="245"/>
  <c r="T14" i="243"/>
  <c r="D14" i="243"/>
  <c r="AH27" i="237"/>
  <c r="S27" i="237"/>
  <c r="AG27" i="237"/>
  <c r="T13" i="239"/>
  <c r="D13" i="239"/>
  <c r="T14" i="251"/>
  <c r="D14" i="251"/>
  <c r="T14" i="238"/>
  <c r="D14" i="238"/>
  <c r="D17" i="239"/>
  <c r="T17" i="239"/>
  <c r="AG11" i="251"/>
  <c r="S11" i="251"/>
  <c r="AH11" i="251"/>
  <c r="D11" i="249"/>
  <c r="T11" i="249"/>
  <c r="AG12" i="243"/>
  <c r="AH12" i="243"/>
  <c r="S12" i="243"/>
  <c r="M12" i="243" s="1"/>
  <c r="S16" i="238"/>
  <c r="AG16" i="238"/>
  <c r="AH16" i="238"/>
  <c r="AG15" i="249"/>
  <c r="AH15" i="249"/>
  <c r="S15" i="249"/>
  <c r="M15" i="249" s="1"/>
  <c r="T41" i="273"/>
  <c r="M53" i="273" s="1"/>
  <c r="R14" i="273"/>
  <c r="C14" i="273"/>
  <c r="U12" i="253"/>
  <c r="V12" i="253" s="1"/>
  <c r="C12" i="253"/>
  <c r="R12" i="253"/>
  <c r="S11" i="246"/>
  <c r="R12" i="293"/>
  <c r="C12" i="293"/>
  <c r="M99" i="272"/>
  <c r="M107" i="272"/>
  <c r="M91" i="272"/>
  <c r="M83" i="272"/>
  <c r="M75" i="272"/>
  <c r="U13" i="245"/>
  <c r="V13" i="245" s="1"/>
  <c r="C13" i="245"/>
  <c r="R13" i="245"/>
  <c r="R11" i="253"/>
  <c r="S41" i="253"/>
  <c r="R15" i="272"/>
  <c r="C15" i="272"/>
  <c r="U11" i="294"/>
  <c r="V11" i="294" s="1"/>
  <c r="R11" i="294"/>
  <c r="C11" i="294"/>
  <c r="S16" i="244"/>
  <c r="M16" i="244" s="1"/>
  <c r="N16" i="244" s="1"/>
  <c r="AF16" i="244" s="1"/>
  <c r="AG16" i="244"/>
  <c r="AH16" i="244"/>
  <c r="S15" i="239"/>
  <c r="AH15" i="239"/>
  <c r="AG15" i="239"/>
  <c r="AG11" i="244"/>
  <c r="AH11" i="244"/>
  <c r="AI11" i="244"/>
  <c r="S11" i="244"/>
  <c r="AJ11" i="244"/>
  <c r="AG13" i="239"/>
  <c r="U13" i="239"/>
  <c r="V13" i="239" s="1"/>
  <c r="AH13" i="239"/>
  <c r="C13" i="239"/>
  <c r="AH15" i="238"/>
  <c r="AJ15" i="238"/>
  <c r="AI15" i="238"/>
  <c r="S15" i="238"/>
  <c r="AG15" i="238"/>
  <c r="D12" i="239"/>
  <c r="T12" i="239"/>
  <c r="U18" i="239"/>
  <c r="V18" i="239" s="1"/>
  <c r="AG18" i="239"/>
  <c r="AH18" i="239"/>
  <c r="C18" i="239"/>
  <c r="D12" i="244"/>
  <c r="T12" i="244"/>
  <c r="T12" i="246"/>
  <c r="D12" i="246"/>
  <c r="D13" i="236"/>
  <c r="T13" i="236"/>
  <c r="T16" i="247"/>
  <c r="D16" i="247"/>
  <c r="AG15" i="246"/>
  <c r="AH15" i="246"/>
  <c r="S15" i="246"/>
  <c r="M66" i="252"/>
  <c r="M91" i="252"/>
  <c r="M75" i="252"/>
  <c r="M99" i="252"/>
  <c r="M107" i="252"/>
  <c r="M83" i="252"/>
  <c r="M53" i="252"/>
  <c r="C13" i="272"/>
  <c r="R13" i="272"/>
  <c r="U12" i="245"/>
  <c r="V12" i="245" s="1"/>
  <c r="R12" i="245"/>
  <c r="U35" i="237"/>
  <c r="V35" i="237" s="1"/>
  <c r="R35" i="237"/>
  <c r="U25" i="237"/>
  <c r="V25" i="237" s="1"/>
  <c r="R25" i="237"/>
  <c r="U11" i="251" l="1"/>
  <c r="V11" i="251" s="1"/>
  <c r="M11" i="251"/>
  <c r="U16" i="248"/>
  <c r="V16" i="248" s="1"/>
  <c r="M16" i="248"/>
  <c r="U16" i="247"/>
  <c r="V16" i="247" s="1"/>
  <c r="M16" i="247"/>
  <c r="U18" i="247"/>
  <c r="V18" i="247" s="1"/>
  <c r="M18" i="247"/>
  <c r="U14" i="247"/>
  <c r="V14" i="247" s="1"/>
  <c r="M14" i="247"/>
  <c r="U14" i="246"/>
  <c r="V14" i="246" s="1"/>
  <c r="M14" i="246"/>
  <c r="N14" i="246" s="1"/>
  <c r="AF14" i="246" s="1"/>
  <c r="U13" i="246"/>
  <c r="V13" i="246" s="1"/>
  <c r="M13" i="246"/>
  <c r="U11" i="246"/>
  <c r="V11" i="246" s="1"/>
  <c r="M11" i="246"/>
  <c r="U15" i="246"/>
  <c r="V15" i="246" s="1"/>
  <c r="M15" i="246"/>
  <c r="U11" i="243"/>
  <c r="V11" i="243" s="1"/>
  <c r="M11" i="243"/>
  <c r="U15" i="244"/>
  <c r="V15" i="244" s="1"/>
  <c r="M15" i="244"/>
  <c r="N15" i="244" s="1"/>
  <c r="AF15" i="244" s="1"/>
  <c r="U11" i="244"/>
  <c r="V11" i="244" s="1"/>
  <c r="M11" i="244"/>
  <c r="N11" i="244" s="1"/>
  <c r="AF11" i="244" s="1"/>
  <c r="U15" i="239"/>
  <c r="V15" i="239" s="1"/>
  <c r="M15" i="239"/>
  <c r="N15" i="239" s="1"/>
  <c r="AF15" i="239" s="1"/>
  <c r="U13" i="236"/>
  <c r="V13" i="236" s="1"/>
  <c r="M13" i="236"/>
  <c r="U12" i="236"/>
  <c r="V12" i="236" s="1"/>
  <c r="M12" i="236"/>
  <c r="N12" i="236" s="1"/>
  <c r="AJ14" i="294"/>
  <c r="AI13" i="294"/>
  <c r="AJ12" i="294"/>
  <c r="AJ13" i="294"/>
  <c r="AI12" i="294"/>
  <c r="AI14" i="253"/>
  <c r="AJ14" i="253"/>
  <c r="AI17" i="253"/>
  <c r="AJ17" i="253"/>
  <c r="AJ18" i="253"/>
  <c r="AI18" i="253"/>
  <c r="AI11" i="253"/>
  <c r="AJ11" i="253"/>
  <c r="AJ12" i="273"/>
  <c r="AI11" i="273"/>
  <c r="AI12" i="273"/>
  <c r="AJ11" i="273"/>
  <c r="AI12" i="272"/>
  <c r="AJ12" i="272"/>
  <c r="AI11" i="272"/>
  <c r="AJ11" i="272"/>
  <c r="AI15" i="245"/>
  <c r="AJ15" i="245"/>
  <c r="AI12" i="245"/>
  <c r="AJ12" i="245"/>
  <c r="AI18" i="252"/>
  <c r="AJ18" i="252"/>
  <c r="AJ17" i="252"/>
  <c r="AI17" i="252"/>
  <c r="AI11" i="252"/>
  <c r="AJ11" i="252"/>
  <c r="Z28" i="273"/>
  <c r="W28" i="273" s="1"/>
  <c r="X28" i="273" s="1"/>
  <c r="Z37" i="273"/>
  <c r="W37" i="273" s="1"/>
  <c r="X37" i="273" s="1"/>
  <c r="Z29" i="273"/>
  <c r="W29" i="273" s="1"/>
  <c r="X29" i="273" s="1"/>
  <c r="Z15" i="273"/>
  <c r="K14" i="293"/>
  <c r="Z39" i="273"/>
  <c r="W39" i="273" s="1"/>
  <c r="X39" i="273" s="1"/>
  <c r="Z20" i="273"/>
  <c r="W20" i="273" s="1"/>
  <c r="X20" i="273" s="1"/>
  <c r="Z19" i="273"/>
  <c r="W19" i="273" s="1"/>
  <c r="X19" i="273" s="1"/>
  <c r="Z34" i="273"/>
  <c r="W34" i="273" s="1"/>
  <c r="X34" i="273" s="1"/>
  <c r="R41" i="253"/>
  <c r="N62" i="253" s="1"/>
  <c r="Z13" i="273"/>
  <c r="W13" i="273" s="1"/>
  <c r="Z21" i="273"/>
  <c r="W21" i="273" s="1"/>
  <c r="X21" i="273" s="1"/>
  <c r="Z30" i="273"/>
  <c r="W30" i="273" s="1"/>
  <c r="X30" i="273" s="1"/>
  <c r="Z27" i="273"/>
  <c r="W27" i="273" s="1"/>
  <c r="X27" i="273" s="1"/>
  <c r="Z22" i="273"/>
  <c r="W22" i="273" s="1"/>
  <c r="X22" i="273" s="1"/>
  <c r="Z25" i="273"/>
  <c r="W25" i="273" s="1"/>
  <c r="X25" i="273" s="1"/>
  <c r="Z40" i="273"/>
  <c r="W40" i="273" s="1"/>
  <c r="X40" i="273" s="1"/>
  <c r="Z12" i="273"/>
  <c r="AA12" i="273" s="1"/>
  <c r="Z38" i="273"/>
  <c r="W38" i="273" s="1"/>
  <c r="X38" i="273" s="1"/>
  <c r="Z35" i="273"/>
  <c r="W35" i="273" s="1"/>
  <c r="X35" i="273" s="1"/>
  <c r="Z23" i="273"/>
  <c r="W23" i="273" s="1"/>
  <c r="X23" i="273" s="1"/>
  <c r="Z17" i="273"/>
  <c r="W17" i="273" s="1"/>
  <c r="X17" i="273" s="1"/>
  <c r="Z36" i="273"/>
  <c r="W36" i="273" s="1"/>
  <c r="X36" i="273" s="1"/>
  <c r="Z18" i="273"/>
  <c r="W18" i="273" s="1"/>
  <c r="X18" i="273" s="1"/>
  <c r="Z32" i="273"/>
  <c r="W32" i="273" s="1"/>
  <c r="X32" i="273" s="1"/>
  <c r="Z16" i="273"/>
  <c r="AA16" i="273" s="1"/>
  <c r="Z14" i="273"/>
  <c r="AA14" i="273" s="1"/>
  <c r="Z11" i="273"/>
  <c r="AA11" i="273" s="1"/>
  <c r="Z31" i="273"/>
  <c r="W31" i="273" s="1"/>
  <c r="X31" i="273" s="1"/>
  <c r="Z24" i="273"/>
  <c r="W24" i="273" s="1"/>
  <c r="X24" i="273" s="1"/>
  <c r="I44" i="273"/>
  <c r="Z33" i="273"/>
  <c r="W33" i="273" s="1"/>
  <c r="X33" i="273" s="1"/>
  <c r="Z26" i="273"/>
  <c r="W26" i="273" s="1"/>
  <c r="X26" i="273" s="1"/>
  <c r="T41" i="246"/>
  <c r="V41" i="253"/>
  <c r="AH10" i="251"/>
  <c r="T41" i="239"/>
  <c r="G44" i="246"/>
  <c r="G44" i="251"/>
  <c r="Z33" i="251" s="1"/>
  <c r="W33" i="251" s="1"/>
  <c r="X33" i="251" s="1"/>
  <c r="G44" i="244"/>
  <c r="Z23" i="244" s="1"/>
  <c r="W23" i="244" s="1"/>
  <c r="X23" i="244" s="1"/>
  <c r="AJ13" i="253"/>
  <c r="AI13" i="253"/>
  <c r="R14" i="243"/>
  <c r="C14" i="243"/>
  <c r="M66" i="246"/>
  <c r="M53" i="246"/>
  <c r="M107" i="246"/>
  <c r="M91" i="246"/>
  <c r="M83" i="246"/>
  <c r="M99" i="246"/>
  <c r="M75" i="246"/>
  <c r="U27" i="237"/>
  <c r="V27" i="237" s="1"/>
  <c r="R27" i="237"/>
  <c r="C13" i="251"/>
  <c r="R13" i="251"/>
  <c r="U24" i="237"/>
  <c r="V24" i="237" s="1"/>
  <c r="R24" i="237"/>
  <c r="C14" i="239"/>
  <c r="R14" i="239"/>
  <c r="M107" i="239"/>
  <c r="M66" i="239"/>
  <c r="M91" i="239"/>
  <c r="M53" i="239"/>
  <c r="M75" i="239"/>
  <c r="M83" i="239"/>
  <c r="M99" i="239"/>
  <c r="W11" i="245"/>
  <c r="AA11" i="245"/>
  <c r="R14" i="238"/>
  <c r="U12" i="246"/>
  <c r="V12" i="246" s="1"/>
  <c r="C12" i="246"/>
  <c r="R12" i="246"/>
  <c r="U17" i="239"/>
  <c r="V17" i="239" s="1"/>
  <c r="R17" i="239"/>
  <c r="C17" i="239"/>
  <c r="AH10" i="237"/>
  <c r="U14" i="244"/>
  <c r="V14" i="244" s="1"/>
  <c r="C14" i="244"/>
  <c r="R14" i="244"/>
  <c r="U16" i="239"/>
  <c r="V16" i="239" s="1"/>
  <c r="R16" i="239"/>
  <c r="C16" i="239"/>
  <c r="Z34" i="253"/>
  <c r="W34" i="253" s="1"/>
  <c r="X34" i="253" s="1"/>
  <c r="Z18" i="253"/>
  <c r="W18" i="253" s="1"/>
  <c r="X18" i="253" s="1"/>
  <c r="Z37" i="253"/>
  <c r="W37" i="253" s="1"/>
  <c r="X37" i="253" s="1"/>
  <c r="Z27" i="253"/>
  <c r="W27" i="253" s="1"/>
  <c r="X27" i="253" s="1"/>
  <c r="Z32" i="253"/>
  <c r="W32" i="253" s="1"/>
  <c r="X32" i="253" s="1"/>
  <c r="Z33" i="253"/>
  <c r="W33" i="253" s="1"/>
  <c r="X33" i="253" s="1"/>
  <c r="Z16" i="253"/>
  <c r="Z26" i="253"/>
  <c r="W26" i="253" s="1"/>
  <c r="X26" i="253" s="1"/>
  <c r="Z28" i="253"/>
  <c r="W28" i="253" s="1"/>
  <c r="X28" i="253" s="1"/>
  <c r="Z15" i="253"/>
  <c r="Z24" i="253"/>
  <c r="W24" i="253" s="1"/>
  <c r="X24" i="253" s="1"/>
  <c r="Z14" i="253"/>
  <c r="Z40" i="253"/>
  <c r="W40" i="253" s="1"/>
  <c r="X40" i="253" s="1"/>
  <c r="Z31" i="253"/>
  <c r="W31" i="253" s="1"/>
  <c r="X31" i="253" s="1"/>
  <c r="Z25" i="253"/>
  <c r="W25" i="253" s="1"/>
  <c r="X25" i="253" s="1"/>
  <c r="I44" i="253"/>
  <c r="Z23" i="253"/>
  <c r="W23" i="253" s="1"/>
  <c r="X23" i="253" s="1"/>
  <c r="Z39" i="253"/>
  <c r="W39" i="253" s="1"/>
  <c r="X39" i="253" s="1"/>
  <c r="Z36" i="253"/>
  <c r="W36" i="253" s="1"/>
  <c r="X36" i="253" s="1"/>
  <c r="Z29" i="253"/>
  <c r="W29" i="253" s="1"/>
  <c r="X29" i="253" s="1"/>
  <c r="Z17" i="253"/>
  <c r="Z19" i="253"/>
  <c r="W19" i="253" s="1"/>
  <c r="X19" i="253" s="1"/>
  <c r="Z21" i="253"/>
  <c r="W21" i="253" s="1"/>
  <c r="X21" i="253" s="1"/>
  <c r="Z35" i="253"/>
  <c r="W35" i="253" s="1"/>
  <c r="X35" i="253" s="1"/>
  <c r="Z22" i="253"/>
  <c r="W22" i="253" s="1"/>
  <c r="X22" i="253" s="1"/>
  <c r="Z38" i="253"/>
  <c r="W38" i="253" s="1"/>
  <c r="X38" i="253" s="1"/>
  <c r="Z30" i="253"/>
  <c r="W30" i="253" s="1"/>
  <c r="X30" i="253" s="1"/>
  <c r="Z20" i="253"/>
  <c r="W20" i="253" s="1"/>
  <c r="X20" i="253" s="1"/>
  <c r="Z11" i="253"/>
  <c r="Z12" i="253"/>
  <c r="U15" i="249"/>
  <c r="V15" i="249" s="1"/>
  <c r="R15" i="249"/>
  <c r="R11" i="251"/>
  <c r="R13" i="246"/>
  <c r="U11" i="245"/>
  <c r="V11" i="245" s="1"/>
  <c r="V41" i="245" s="1"/>
  <c r="C11" i="245"/>
  <c r="R11" i="245"/>
  <c r="R41" i="245" s="1"/>
  <c r="S41" i="245"/>
  <c r="T41" i="236"/>
  <c r="M53" i="236" s="1"/>
  <c r="AJ13" i="272"/>
  <c r="AI15" i="272"/>
  <c r="AI16" i="272"/>
  <c r="AJ15" i="272"/>
  <c r="AI13" i="272"/>
  <c r="AJ16" i="272"/>
  <c r="AI14" i="272"/>
  <c r="AJ14" i="272"/>
  <c r="R12" i="237"/>
  <c r="S41" i="237"/>
  <c r="S41" i="243"/>
  <c r="C11" i="243"/>
  <c r="R11" i="243"/>
  <c r="M75" i="237"/>
  <c r="M91" i="237"/>
  <c r="M83" i="237"/>
  <c r="M107" i="237"/>
  <c r="M66" i="237"/>
  <c r="M99" i="237"/>
  <c r="AH10" i="236"/>
  <c r="G44" i="236"/>
  <c r="R16" i="247"/>
  <c r="C16" i="247"/>
  <c r="C16" i="248"/>
  <c r="R16" i="248"/>
  <c r="R13" i="236"/>
  <c r="R11" i="249"/>
  <c r="U11" i="239"/>
  <c r="V11" i="239" s="1"/>
  <c r="C11" i="239"/>
  <c r="R11" i="239"/>
  <c r="S41" i="239"/>
  <c r="U13" i="249"/>
  <c r="V13" i="249" s="1"/>
  <c r="C13" i="249"/>
  <c r="R13" i="249"/>
  <c r="U16" i="237"/>
  <c r="V16" i="237" s="1"/>
  <c r="C16" i="237"/>
  <c r="R16" i="237"/>
  <c r="C15" i="243"/>
  <c r="R15" i="243"/>
  <c r="AH10" i="244"/>
  <c r="AJ16" i="273"/>
  <c r="AJ13" i="273"/>
  <c r="AJ14" i="273"/>
  <c r="AJ15" i="273"/>
  <c r="AI16" i="273"/>
  <c r="AI14" i="273"/>
  <c r="AI13" i="273"/>
  <c r="AI15" i="273"/>
  <c r="Z24" i="272"/>
  <c r="W24" i="272" s="1"/>
  <c r="X24" i="272" s="1"/>
  <c r="Z36" i="272"/>
  <c r="W36" i="272" s="1"/>
  <c r="X36" i="272" s="1"/>
  <c r="Z27" i="272"/>
  <c r="W27" i="272" s="1"/>
  <c r="X27" i="272" s="1"/>
  <c r="I44" i="272"/>
  <c r="Z29" i="272"/>
  <c r="W29" i="272" s="1"/>
  <c r="X29" i="272" s="1"/>
  <c r="Z23" i="272"/>
  <c r="W23" i="272" s="1"/>
  <c r="X23" i="272" s="1"/>
  <c r="Z37" i="272"/>
  <c r="W37" i="272" s="1"/>
  <c r="X37" i="272" s="1"/>
  <c r="Z25" i="272"/>
  <c r="W25" i="272" s="1"/>
  <c r="X25" i="272" s="1"/>
  <c r="Z40" i="272"/>
  <c r="W40" i="272" s="1"/>
  <c r="X40" i="272" s="1"/>
  <c r="Z39" i="272"/>
  <c r="W39" i="272" s="1"/>
  <c r="X39" i="272" s="1"/>
  <c r="Z17" i="272"/>
  <c r="W17" i="272" s="1"/>
  <c r="X17" i="272" s="1"/>
  <c r="Z32" i="272"/>
  <c r="W32" i="272" s="1"/>
  <c r="X32" i="272" s="1"/>
  <c r="Z31" i="272"/>
  <c r="W31" i="272" s="1"/>
  <c r="X31" i="272" s="1"/>
  <c r="Z33" i="272"/>
  <c r="W33" i="272" s="1"/>
  <c r="X33" i="272" s="1"/>
  <c r="Z18" i="272"/>
  <c r="W18" i="272" s="1"/>
  <c r="X18" i="272" s="1"/>
  <c r="Z30" i="272"/>
  <c r="W30" i="272" s="1"/>
  <c r="X30" i="272" s="1"/>
  <c r="Z20" i="272"/>
  <c r="W20" i="272" s="1"/>
  <c r="X20" i="272" s="1"/>
  <c r="Z35" i="272"/>
  <c r="W35" i="272" s="1"/>
  <c r="X35" i="272" s="1"/>
  <c r="Z26" i="272"/>
  <c r="W26" i="272" s="1"/>
  <c r="X26" i="272" s="1"/>
  <c r="Z28" i="272"/>
  <c r="W28" i="272" s="1"/>
  <c r="X28" i="272" s="1"/>
  <c r="Z38" i="272"/>
  <c r="W38" i="272" s="1"/>
  <c r="X38" i="272" s="1"/>
  <c r="Z22" i="272"/>
  <c r="W22" i="272" s="1"/>
  <c r="X22" i="272" s="1"/>
  <c r="Z34" i="272"/>
  <c r="W34" i="272" s="1"/>
  <c r="X34" i="272" s="1"/>
  <c r="Z19" i="272"/>
  <c r="W19" i="272" s="1"/>
  <c r="X19" i="272" s="1"/>
  <c r="Z21" i="272"/>
  <c r="W21" i="272" s="1"/>
  <c r="X21" i="272" s="1"/>
  <c r="Z15" i="272"/>
  <c r="Z16" i="272"/>
  <c r="Z13" i="272"/>
  <c r="Z12" i="272"/>
  <c r="Z14" i="272"/>
  <c r="Z11" i="272"/>
  <c r="U23" i="237"/>
  <c r="V23" i="237" s="1"/>
  <c r="R23" i="237"/>
  <c r="G44" i="243"/>
  <c r="T41" i="237"/>
  <c r="M53" i="237" s="1"/>
  <c r="U20" i="248"/>
  <c r="V20" i="248" s="1"/>
  <c r="C20" i="248"/>
  <c r="R20" i="248"/>
  <c r="U12" i="244"/>
  <c r="V12" i="244" s="1"/>
  <c r="C12" i="244"/>
  <c r="R12" i="244"/>
  <c r="M91" i="251"/>
  <c r="M107" i="251"/>
  <c r="M83" i="251"/>
  <c r="M99" i="251"/>
  <c r="M75" i="251"/>
  <c r="M53" i="251"/>
  <c r="M66" i="251"/>
  <c r="S41" i="251"/>
  <c r="Z27" i="294"/>
  <c r="W27" i="294" s="1"/>
  <c r="X27" i="294" s="1"/>
  <c r="Z24" i="294"/>
  <c r="W24" i="294" s="1"/>
  <c r="X24" i="294" s="1"/>
  <c r="Z34" i="294"/>
  <c r="W34" i="294" s="1"/>
  <c r="X34" i="294" s="1"/>
  <c r="Z19" i="294"/>
  <c r="W19" i="294" s="1"/>
  <c r="X19" i="294" s="1"/>
  <c r="Z29" i="294"/>
  <c r="W29" i="294" s="1"/>
  <c r="X29" i="294" s="1"/>
  <c r="Z23" i="294"/>
  <c r="W23" i="294" s="1"/>
  <c r="X23" i="294" s="1"/>
  <c r="Z33" i="294"/>
  <c r="W33" i="294" s="1"/>
  <c r="X33" i="294" s="1"/>
  <c r="Z15" i="294"/>
  <c r="Z35" i="294"/>
  <c r="W35" i="294" s="1"/>
  <c r="X35" i="294" s="1"/>
  <c r="Z39" i="294"/>
  <c r="W39" i="294" s="1"/>
  <c r="X39" i="294" s="1"/>
  <c r="Z30" i="294"/>
  <c r="W30" i="294" s="1"/>
  <c r="X30" i="294" s="1"/>
  <c r="Z25" i="294"/>
  <c r="W25" i="294" s="1"/>
  <c r="X25" i="294" s="1"/>
  <c r="I44" i="294"/>
  <c r="Z20" i="294"/>
  <c r="W20" i="294" s="1"/>
  <c r="X20" i="294" s="1"/>
  <c r="Z21" i="294"/>
  <c r="W21" i="294" s="1"/>
  <c r="X21" i="294" s="1"/>
  <c r="Z31" i="294"/>
  <c r="W31" i="294" s="1"/>
  <c r="X31" i="294" s="1"/>
  <c r="Z40" i="294"/>
  <c r="W40" i="294" s="1"/>
  <c r="X40" i="294" s="1"/>
  <c r="Z22" i="294"/>
  <c r="W22" i="294" s="1"/>
  <c r="X22" i="294" s="1"/>
  <c r="Z16" i="294"/>
  <c r="Z26" i="294"/>
  <c r="W26" i="294" s="1"/>
  <c r="X26" i="294" s="1"/>
  <c r="Z36" i="294"/>
  <c r="W36" i="294" s="1"/>
  <c r="X36" i="294" s="1"/>
  <c r="Z18" i="294"/>
  <c r="Z28" i="294"/>
  <c r="W28" i="294" s="1"/>
  <c r="X28" i="294" s="1"/>
  <c r="Z32" i="294"/>
  <c r="W32" i="294" s="1"/>
  <c r="X32" i="294" s="1"/>
  <c r="Z37" i="294"/>
  <c r="W37" i="294" s="1"/>
  <c r="X37" i="294" s="1"/>
  <c r="Z38" i="294"/>
  <c r="W38" i="294" s="1"/>
  <c r="X38" i="294" s="1"/>
  <c r="Z17" i="294"/>
  <c r="Z14" i="294"/>
  <c r="Z12" i="294"/>
  <c r="Z13" i="294"/>
  <c r="Z11" i="294"/>
  <c r="Z11" i="252"/>
  <c r="Z15" i="252"/>
  <c r="Z37" i="252"/>
  <c r="W37" i="252" s="1"/>
  <c r="X37" i="252" s="1"/>
  <c r="Z22" i="252"/>
  <c r="W22" i="252" s="1"/>
  <c r="X22" i="252" s="1"/>
  <c r="Z28" i="252"/>
  <c r="W28" i="252" s="1"/>
  <c r="X28" i="252" s="1"/>
  <c r="Z31" i="252"/>
  <c r="W31" i="252" s="1"/>
  <c r="X31" i="252" s="1"/>
  <c r="Z23" i="252"/>
  <c r="W23" i="252" s="1"/>
  <c r="X23" i="252" s="1"/>
  <c r="Z16" i="252"/>
  <c r="Z32" i="252"/>
  <c r="W32" i="252" s="1"/>
  <c r="X32" i="252" s="1"/>
  <c r="Z30" i="252"/>
  <c r="W30" i="252" s="1"/>
  <c r="X30" i="252" s="1"/>
  <c r="Z27" i="252"/>
  <c r="W27" i="252" s="1"/>
  <c r="X27" i="252" s="1"/>
  <c r="Z34" i="252"/>
  <c r="W34" i="252" s="1"/>
  <c r="X34" i="252" s="1"/>
  <c r="I44" i="252"/>
  <c r="Z17" i="252"/>
  <c r="Z26" i="252"/>
  <c r="W26" i="252" s="1"/>
  <c r="X26" i="252" s="1"/>
  <c r="Z36" i="252"/>
  <c r="W36" i="252" s="1"/>
  <c r="X36" i="252" s="1"/>
  <c r="Z40" i="252"/>
  <c r="W40" i="252" s="1"/>
  <c r="X40" i="252" s="1"/>
  <c r="Z20" i="252"/>
  <c r="W20" i="252" s="1"/>
  <c r="X20" i="252" s="1"/>
  <c r="Z38" i="252"/>
  <c r="W38" i="252" s="1"/>
  <c r="X38" i="252" s="1"/>
  <c r="Z19" i="252"/>
  <c r="Z39" i="252"/>
  <c r="W39" i="252" s="1"/>
  <c r="X39" i="252" s="1"/>
  <c r="Z29" i="252"/>
  <c r="W29" i="252" s="1"/>
  <c r="X29" i="252" s="1"/>
  <c r="Z13" i="252"/>
  <c r="Z24" i="252"/>
  <c r="W24" i="252" s="1"/>
  <c r="X24" i="252" s="1"/>
  <c r="Z33" i="252"/>
  <c r="W33" i="252" s="1"/>
  <c r="X33" i="252" s="1"/>
  <c r="Z14" i="252"/>
  <c r="Z25" i="252"/>
  <c r="W25" i="252" s="1"/>
  <c r="X25" i="252" s="1"/>
  <c r="Z35" i="252"/>
  <c r="W35" i="252" s="1"/>
  <c r="X35" i="252" s="1"/>
  <c r="Z21" i="252"/>
  <c r="W21" i="252" s="1"/>
  <c r="X21" i="252" s="1"/>
  <c r="Z18" i="252"/>
  <c r="Z12" i="252"/>
  <c r="T41" i="244"/>
  <c r="M53" i="244" s="1"/>
  <c r="U14" i="243"/>
  <c r="V14" i="243" s="1"/>
  <c r="R15" i="248"/>
  <c r="C15" i="248"/>
  <c r="U16" i="244"/>
  <c r="V16" i="244" s="1"/>
  <c r="C16" i="244"/>
  <c r="R16" i="244"/>
  <c r="U16" i="238"/>
  <c r="V16" i="238" s="1"/>
  <c r="R16" i="238"/>
  <c r="R12" i="243"/>
  <c r="R14" i="247"/>
  <c r="M107" i="243"/>
  <c r="M66" i="243"/>
  <c r="M53" i="243"/>
  <c r="M91" i="243"/>
  <c r="M99" i="243"/>
  <c r="M75" i="243"/>
  <c r="M83" i="243"/>
  <c r="R12" i="236"/>
  <c r="S41" i="236"/>
  <c r="R15" i="246"/>
  <c r="R15" i="239"/>
  <c r="C15" i="239"/>
  <c r="R11" i="246"/>
  <c r="S41" i="246"/>
  <c r="M99" i="245"/>
  <c r="M91" i="245"/>
  <c r="M83" i="245"/>
  <c r="M107" i="245"/>
  <c r="M66" i="245"/>
  <c r="M53" i="245"/>
  <c r="M75" i="245"/>
  <c r="C15" i="244"/>
  <c r="R15" i="244"/>
  <c r="U14" i="239"/>
  <c r="V14" i="239" s="1"/>
  <c r="G44" i="239"/>
  <c r="C16" i="246"/>
  <c r="R16" i="246"/>
  <c r="T41" i="243"/>
  <c r="U17" i="247"/>
  <c r="V17" i="247" s="1"/>
  <c r="C17" i="247"/>
  <c r="R17" i="247"/>
  <c r="AJ16" i="245"/>
  <c r="AI16" i="245"/>
  <c r="U14" i="238"/>
  <c r="V14" i="238" s="1"/>
  <c r="U15" i="238"/>
  <c r="V15" i="238" s="1"/>
  <c r="C15" i="238"/>
  <c r="R15" i="238"/>
  <c r="R11" i="244"/>
  <c r="C11" i="244"/>
  <c r="S41" i="244"/>
  <c r="U12" i="243"/>
  <c r="V12" i="243" s="1"/>
  <c r="U13" i="251"/>
  <c r="V13" i="251" s="1"/>
  <c r="V41" i="251" s="1"/>
  <c r="U16" i="236"/>
  <c r="V16" i="236" s="1"/>
  <c r="R16" i="236"/>
  <c r="C16" i="236"/>
  <c r="R22" i="237"/>
  <c r="U11" i="249"/>
  <c r="V11" i="249" s="1"/>
  <c r="U13" i="243"/>
  <c r="V13" i="243" s="1"/>
  <c r="R13" i="243"/>
  <c r="C13" i="243"/>
  <c r="U19" i="248"/>
  <c r="V19" i="248" s="1"/>
  <c r="R19" i="248"/>
  <c r="C19" i="248"/>
  <c r="Z13" i="253"/>
  <c r="AH10" i="239"/>
  <c r="U16" i="249"/>
  <c r="V16" i="249" s="1"/>
  <c r="R16" i="249"/>
  <c r="U21" i="237"/>
  <c r="V21" i="237" s="1"/>
  <c r="R21" i="237"/>
  <c r="U16" i="246"/>
  <c r="V16" i="246" s="1"/>
  <c r="U14" i="249"/>
  <c r="V14" i="249" s="1"/>
  <c r="C14" i="249"/>
  <c r="R14" i="249"/>
  <c r="Z32" i="245"/>
  <c r="W32" i="245" s="1"/>
  <c r="X32" i="245" s="1"/>
  <c r="Z30" i="245"/>
  <c r="W30" i="245" s="1"/>
  <c r="X30" i="245" s="1"/>
  <c r="Z33" i="245"/>
  <c r="W33" i="245" s="1"/>
  <c r="X33" i="245" s="1"/>
  <c r="Z40" i="245"/>
  <c r="W40" i="245" s="1"/>
  <c r="X40" i="245" s="1"/>
  <c r="Z23" i="245"/>
  <c r="W23" i="245" s="1"/>
  <c r="X23" i="245" s="1"/>
  <c r="Z27" i="245"/>
  <c r="W27" i="245" s="1"/>
  <c r="X27" i="245" s="1"/>
  <c r="Z18" i="245"/>
  <c r="W18" i="245" s="1"/>
  <c r="X18" i="245" s="1"/>
  <c r="Z38" i="245"/>
  <c r="W38" i="245" s="1"/>
  <c r="X38" i="245" s="1"/>
  <c r="Z19" i="245"/>
  <c r="W19" i="245" s="1"/>
  <c r="X19" i="245" s="1"/>
  <c r="Z21" i="245"/>
  <c r="W21" i="245" s="1"/>
  <c r="X21" i="245" s="1"/>
  <c r="Z25" i="245"/>
  <c r="W25" i="245" s="1"/>
  <c r="X25" i="245" s="1"/>
  <c r="Z37" i="245"/>
  <c r="W37" i="245" s="1"/>
  <c r="X37" i="245" s="1"/>
  <c r="Z36" i="245"/>
  <c r="W36" i="245" s="1"/>
  <c r="X36" i="245" s="1"/>
  <c r="Z26" i="245"/>
  <c r="W26" i="245" s="1"/>
  <c r="X26" i="245" s="1"/>
  <c r="Z29" i="245"/>
  <c r="W29" i="245" s="1"/>
  <c r="X29" i="245" s="1"/>
  <c r="Z34" i="245"/>
  <c r="W34" i="245" s="1"/>
  <c r="X34" i="245" s="1"/>
  <c r="Z24" i="245"/>
  <c r="W24" i="245" s="1"/>
  <c r="X24" i="245" s="1"/>
  <c r="Z22" i="245"/>
  <c r="W22" i="245" s="1"/>
  <c r="X22" i="245" s="1"/>
  <c r="I44" i="245"/>
  <c r="Z17" i="245"/>
  <c r="W17" i="245" s="1"/>
  <c r="X17" i="245" s="1"/>
  <c r="Z20" i="245"/>
  <c r="W20" i="245" s="1"/>
  <c r="X20" i="245" s="1"/>
  <c r="Z28" i="245"/>
  <c r="W28" i="245" s="1"/>
  <c r="X28" i="245" s="1"/>
  <c r="Z35" i="245"/>
  <c r="W35" i="245" s="1"/>
  <c r="X35" i="245" s="1"/>
  <c r="Z31" i="245"/>
  <c r="W31" i="245" s="1"/>
  <c r="X31" i="245" s="1"/>
  <c r="Z39" i="245"/>
  <c r="W39" i="245" s="1"/>
  <c r="X39" i="245" s="1"/>
  <c r="Z16" i="245"/>
  <c r="Z12" i="245"/>
  <c r="Z15" i="245"/>
  <c r="Z13" i="245"/>
  <c r="Z14" i="245"/>
  <c r="AH10" i="246"/>
  <c r="M75" i="236"/>
  <c r="M91" i="236"/>
  <c r="M107" i="236"/>
  <c r="M66" i="236"/>
  <c r="M83" i="236"/>
  <c r="M99" i="236"/>
  <c r="C14" i="246"/>
  <c r="R14" i="246"/>
  <c r="C18" i="247"/>
  <c r="R18" i="247"/>
  <c r="R41" i="273"/>
  <c r="N62" i="273" s="1"/>
  <c r="G44" i="237"/>
  <c r="AH10" i="243"/>
  <c r="T41" i="251"/>
  <c r="R19" i="237"/>
  <c r="U15" i="243"/>
  <c r="V15" i="243" s="1"/>
  <c r="R41" i="272"/>
  <c r="N62" i="272" s="1"/>
  <c r="M91" i="244"/>
  <c r="M83" i="244"/>
  <c r="M107" i="244"/>
  <c r="M66" i="244"/>
  <c r="M99" i="244"/>
  <c r="M75" i="244"/>
  <c r="U15" i="248"/>
  <c r="V15" i="248" s="1"/>
  <c r="R41" i="252"/>
  <c r="N62" i="252" s="1"/>
  <c r="N13" i="246" l="1"/>
  <c r="AF13" i="246" s="1"/>
  <c r="C13" i="246"/>
  <c r="N11" i="246"/>
  <c r="AF11" i="246" s="1"/>
  <c r="C11" i="246"/>
  <c r="N15" i="246"/>
  <c r="AF15" i="246" s="1"/>
  <c r="C15" i="246"/>
  <c r="V41" i="236"/>
  <c r="C13" i="236"/>
  <c r="N13" i="236"/>
  <c r="AF13" i="236" s="1"/>
  <c r="AF12" i="236"/>
  <c r="C12" i="236"/>
  <c r="W18" i="294"/>
  <c r="AA18" i="294"/>
  <c r="W17" i="294"/>
  <c r="AA17" i="294"/>
  <c r="W16" i="294"/>
  <c r="AA16" i="294"/>
  <c r="W15" i="294"/>
  <c r="AA15" i="294"/>
  <c r="W17" i="253"/>
  <c r="AA17" i="253"/>
  <c r="W16" i="253"/>
  <c r="AA16" i="253"/>
  <c r="AK11" i="252"/>
  <c r="N95" i="252" s="1"/>
  <c r="AL11" i="252"/>
  <c r="O79" i="252" s="1"/>
  <c r="AK11" i="294"/>
  <c r="AI14" i="251"/>
  <c r="AJ11" i="251"/>
  <c r="AI11" i="251"/>
  <c r="AK11" i="253"/>
  <c r="AL11" i="253"/>
  <c r="W15" i="253"/>
  <c r="AA15" i="253"/>
  <c r="W14" i="253"/>
  <c r="AA14" i="253"/>
  <c r="AI15" i="246"/>
  <c r="AJ15" i="246"/>
  <c r="AI13" i="246"/>
  <c r="AJ13" i="246"/>
  <c r="AJ12" i="243"/>
  <c r="AK11" i="243" s="1"/>
  <c r="AI12" i="243"/>
  <c r="AL11" i="243" s="1"/>
  <c r="AK11" i="245"/>
  <c r="AL11" i="245"/>
  <c r="W19" i="252"/>
  <c r="AA19" i="252"/>
  <c r="W18" i="252"/>
  <c r="AA18" i="252"/>
  <c r="W17" i="252"/>
  <c r="AA17" i="252"/>
  <c r="W16" i="252"/>
  <c r="AA16" i="252"/>
  <c r="W15" i="252"/>
  <c r="AA15" i="252"/>
  <c r="W14" i="252"/>
  <c r="AA14" i="252"/>
  <c r="W13" i="252"/>
  <c r="AA13" i="252"/>
  <c r="AJ12" i="239"/>
  <c r="AI12" i="239"/>
  <c r="AI16" i="239"/>
  <c r="AJ16" i="239"/>
  <c r="AI14" i="239"/>
  <c r="AJ14" i="239"/>
  <c r="AJ15" i="239"/>
  <c r="AI15" i="239"/>
  <c r="AJ20" i="238"/>
  <c r="AJ31" i="237"/>
  <c r="AI31" i="237"/>
  <c r="AI13" i="237"/>
  <c r="AJ13" i="237"/>
  <c r="AI12" i="237"/>
  <c r="AJ12" i="237"/>
  <c r="AI15" i="236"/>
  <c r="AJ15" i="236"/>
  <c r="AJ13" i="236"/>
  <c r="AJ16" i="236"/>
  <c r="AI12" i="236"/>
  <c r="AI16" i="236"/>
  <c r="AI13" i="236"/>
  <c r="AJ12" i="236"/>
  <c r="W15" i="273"/>
  <c r="AA15" i="273"/>
  <c r="AH14" i="293"/>
  <c r="AH10" i="293" s="1"/>
  <c r="AG14" i="293"/>
  <c r="G44" i="293" s="1"/>
  <c r="S14" i="293"/>
  <c r="M14" i="293" s="1"/>
  <c r="N14" i="293" s="1"/>
  <c r="AF14" i="293" s="1"/>
  <c r="Z14" i="246"/>
  <c r="Z27" i="246"/>
  <c r="W27" i="246" s="1"/>
  <c r="X27" i="246" s="1"/>
  <c r="W14" i="273"/>
  <c r="X14" i="273" s="1"/>
  <c r="W12" i="273"/>
  <c r="X12" i="273" s="1"/>
  <c r="AA13" i="273"/>
  <c r="X13" i="273" s="1"/>
  <c r="Z16" i="246"/>
  <c r="AA16" i="246" s="1"/>
  <c r="Z18" i="246"/>
  <c r="W18" i="246" s="1"/>
  <c r="X18" i="246" s="1"/>
  <c r="I44" i="246"/>
  <c r="Z39" i="246"/>
  <c r="W39" i="246" s="1"/>
  <c r="X39" i="246" s="1"/>
  <c r="Z35" i="246"/>
  <c r="W35" i="246" s="1"/>
  <c r="X35" i="246" s="1"/>
  <c r="Z15" i="246"/>
  <c r="W15" i="246" s="1"/>
  <c r="Z31" i="246"/>
  <c r="W31" i="246" s="1"/>
  <c r="X31" i="246" s="1"/>
  <c r="Z13" i="246"/>
  <c r="W13" i="246" s="1"/>
  <c r="W16" i="273"/>
  <c r="X16" i="273" s="1"/>
  <c r="Z22" i="246"/>
  <c r="W22" i="246" s="1"/>
  <c r="X22" i="246" s="1"/>
  <c r="Z27" i="251"/>
  <c r="W27" i="251" s="1"/>
  <c r="X27" i="251" s="1"/>
  <c r="Z22" i="244"/>
  <c r="W22" i="244" s="1"/>
  <c r="X22" i="244" s="1"/>
  <c r="V41" i="237"/>
  <c r="Z18" i="244"/>
  <c r="W18" i="244" s="1"/>
  <c r="X18" i="244" s="1"/>
  <c r="Z11" i="246"/>
  <c r="AA11" i="246" s="1"/>
  <c r="Z28" i="246"/>
  <c r="W28" i="246" s="1"/>
  <c r="X28" i="246" s="1"/>
  <c r="Z30" i="246"/>
  <c r="W30" i="246" s="1"/>
  <c r="X30" i="246" s="1"/>
  <c r="Z23" i="246"/>
  <c r="W23" i="246" s="1"/>
  <c r="X23" i="246" s="1"/>
  <c r="Z26" i="246"/>
  <c r="W26" i="246" s="1"/>
  <c r="X26" i="246" s="1"/>
  <c r="Z21" i="246"/>
  <c r="W21" i="246" s="1"/>
  <c r="X21" i="246" s="1"/>
  <c r="Z19" i="246"/>
  <c r="W19" i="246" s="1"/>
  <c r="X19" i="246" s="1"/>
  <c r="AJ14" i="251"/>
  <c r="Z25" i="246"/>
  <c r="W25" i="246" s="1"/>
  <c r="X25" i="246" s="1"/>
  <c r="Z40" i="246"/>
  <c r="W40" i="246" s="1"/>
  <c r="X40" i="246" s="1"/>
  <c r="Z24" i="246"/>
  <c r="W24" i="246" s="1"/>
  <c r="X24" i="246" s="1"/>
  <c r="Z29" i="246"/>
  <c r="W29" i="246" s="1"/>
  <c r="X29" i="246" s="1"/>
  <c r="Z38" i="246"/>
  <c r="W38" i="246" s="1"/>
  <c r="X38" i="246" s="1"/>
  <c r="Z32" i="246"/>
  <c r="W32" i="246" s="1"/>
  <c r="X32" i="246" s="1"/>
  <c r="Z12" i="246"/>
  <c r="AA12" i="246" s="1"/>
  <c r="Z17" i="246"/>
  <c r="W17" i="246" s="1"/>
  <c r="X17" i="246" s="1"/>
  <c r="Z33" i="246"/>
  <c r="W33" i="246" s="1"/>
  <c r="X33" i="246" s="1"/>
  <c r="Z34" i="246"/>
  <c r="W34" i="246" s="1"/>
  <c r="X34" i="246" s="1"/>
  <c r="Z20" i="246"/>
  <c r="W20" i="246" s="1"/>
  <c r="X20" i="246" s="1"/>
  <c r="Z37" i="246"/>
  <c r="W37" i="246" s="1"/>
  <c r="X37" i="246" s="1"/>
  <c r="Z36" i="246"/>
  <c r="W36" i="246" s="1"/>
  <c r="X36" i="246" s="1"/>
  <c r="Z27" i="244"/>
  <c r="W27" i="244" s="1"/>
  <c r="X27" i="244" s="1"/>
  <c r="R41" i="251"/>
  <c r="N62" i="251" s="1"/>
  <c r="Z24" i="244"/>
  <c r="W24" i="244" s="1"/>
  <c r="X24" i="244" s="1"/>
  <c r="Z14" i="244"/>
  <c r="AA14" i="244" s="1"/>
  <c r="Z31" i="244"/>
  <c r="W31" i="244" s="1"/>
  <c r="X31" i="244" s="1"/>
  <c r="Z25" i="244"/>
  <c r="W25" i="244" s="1"/>
  <c r="X25" i="244" s="1"/>
  <c r="Z34" i="251"/>
  <c r="W34" i="251" s="1"/>
  <c r="X34" i="251" s="1"/>
  <c r="Z11" i="251"/>
  <c r="AA11" i="251" s="1"/>
  <c r="Z19" i="251"/>
  <c r="W19" i="251" s="1"/>
  <c r="X19" i="251" s="1"/>
  <c r="Z30" i="251"/>
  <c r="W30" i="251" s="1"/>
  <c r="X30" i="251" s="1"/>
  <c r="Z38" i="251"/>
  <c r="W38" i="251" s="1"/>
  <c r="X38" i="251" s="1"/>
  <c r="Z40" i="251"/>
  <c r="W40" i="251" s="1"/>
  <c r="X40" i="251" s="1"/>
  <c r="Z39" i="251"/>
  <c r="W39" i="251" s="1"/>
  <c r="X39" i="251" s="1"/>
  <c r="Z13" i="251"/>
  <c r="AA13" i="251" s="1"/>
  <c r="Z31" i="251"/>
  <c r="W31" i="251" s="1"/>
  <c r="X31" i="251" s="1"/>
  <c r="Z36" i="251"/>
  <c r="W36" i="251" s="1"/>
  <c r="X36" i="251" s="1"/>
  <c r="Z26" i="251"/>
  <c r="W26" i="251" s="1"/>
  <c r="X26" i="251" s="1"/>
  <c r="Z17" i="251"/>
  <c r="W17" i="251" s="1"/>
  <c r="X17" i="251" s="1"/>
  <c r="Z21" i="251"/>
  <c r="W21" i="251" s="1"/>
  <c r="X21" i="251" s="1"/>
  <c r="Z25" i="251"/>
  <c r="W25" i="251" s="1"/>
  <c r="X25" i="251" s="1"/>
  <c r="Z29" i="251"/>
  <c r="W29" i="251" s="1"/>
  <c r="X29" i="251" s="1"/>
  <c r="AI20" i="238"/>
  <c r="Z14" i="251"/>
  <c r="AA14" i="251" s="1"/>
  <c r="Z24" i="251"/>
  <c r="W24" i="251" s="1"/>
  <c r="X24" i="251" s="1"/>
  <c r="Z32" i="251"/>
  <c r="W32" i="251" s="1"/>
  <c r="X32" i="251" s="1"/>
  <c r="Z23" i="251"/>
  <c r="W23" i="251" s="1"/>
  <c r="X23" i="251" s="1"/>
  <c r="Z22" i="251"/>
  <c r="W22" i="251" s="1"/>
  <c r="X22" i="251" s="1"/>
  <c r="I44" i="251"/>
  <c r="Z35" i="251"/>
  <c r="W35" i="251" s="1"/>
  <c r="X35" i="251" s="1"/>
  <c r="Z12" i="251"/>
  <c r="AA12" i="251" s="1"/>
  <c r="Z37" i="251"/>
  <c r="W37" i="251" s="1"/>
  <c r="X37" i="251" s="1"/>
  <c r="Z16" i="251"/>
  <c r="W16" i="251" s="1"/>
  <c r="X16" i="251" s="1"/>
  <c r="Z15" i="251"/>
  <c r="W15" i="251" s="1"/>
  <c r="X15" i="251" s="1"/>
  <c r="Z28" i="251"/>
  <c r="W28" i="251" s="1"/>
  <c r="X28" i="251" s="1"/>
  <c r="Z20" i="251"/>
  <c r="W20" i="251" s="1"/>
  <c r="X20" i="251" s="1"/>
  <c r="Z18" i="251"/>
  <c r="W18" i="251" s="1"/>
  <c r="X18" i="251" s="1"/>
  <c r="Z30" i="244"/>
  <c r="W30" i="244" s="1"/>
  <c r="X30" i="244" s="1"/>
  <c r="Z34" i="244"/>
  <c r="W34" i="244" s="1"/>
  <c r="X34" i="244" s="1"/>
  <c r="Z20" i="244"/>
  <c r="W20" i="244" s="1"/>
  <c r="X20" i="244" s="1"/>
  <c r="I44" i="244"/>
  <c r="Z38" i="244"/>
  <c r="W38" i="244" s="1"/>
  <c r="X38" i="244" s="1"/>
  <c r="Z29" i="244"/>
  <c r="W29" i="244" s="1"/>
  <c r="X29" i="244" s="1"/>
  <c r="Z13" i="244"/>
  <c r="W13" i="244" s="1"/>
  <c r="Z35" i="244"/>
  <c r="W35" i="244" s="1"/>
  <c r="X35" i="244" s="1"/>
  <c r="Z39" i="244"/>
  <c r="W39" i="244" s="1"/>
  <c r="X39" i="244" s="1"/>
  <c r="Z36" i="244"/>
  <c r="W36" i="244" s="1"/>
  <c r="X36" i="244" s="1"/>
  <c r="Z28" i="244"/>
  <c r="W28" i="244" s="1"/>
  <c r="X28" i="244" s="1"/>
  <c r="Z17" i="244"/>
  <c r="W17" i="244" s="1"/>
  <c r="X17" i="244" s="1"/>
  <c r="Z37" i="244"/>
  <c r="W37" i="244" s="1"/>
  <c r="X37" i="244" s="1"/>
  <c r="Z12" i="244"/>
  <c r="AA12" i="244" s="1"/>
  <c r="Z21" i="244"/>
  <c r="W21" i="244" s="1"/>
  <c r="X21" i="244" s="1"/>
  <c r="Z32" i="244"/>
  <c r="W32" i="244" s="1"/>
  <c r="X32" i="244" s="1"/>
  <c r="Z19" i="244"/>
  <c r="W19" i="244" s="1"/>
  <c r="X19" i="244" s="1"/>
  <c r="Z26" i="244"/>
  <c r="W26" i="244" s="1"/>
  <c r="X26" i="244" s="1"/>
  <c r="Z33" i="244"/>
  <c r="W33" i="244" s="1"/>
  <c r="X33" i="244" s="1"/>
  <c r="Z40" i="244"/>
  <c r="W40" i="244" s="1"/>
  <c r="X40" i="244" s="1"/>
  <c r="W11" i="273"/>
  <c r="X11" i="273" s="1"/>
  <c r="AK11" i="272"/>
  <c r="N79" i="272" s="1"/>
  <c r="V41" i="244"/>
  <c r="R41" i="239"/>
  <c r="N62" i="239" s="1"/>
  <c r="V41" i="243"/>
  <c r="Z16" i="244"/>
  <c r="Z11" i="244"/>
  <c r="Z15" i="244"/>
  <c r="V41" i="246"/>
  <c r="W12" i="294"/>
  <c r="AA12" i="294"/>
  <c r="W15" i="272"/>
  <c r="AA15" i="272"/>
  <c r="AK11" i="273"/>
  <c r="R41" i="237"/>
  <c r="N62" i="237" s="1"/>
  <c r="AL11" i="272"/>
  <c r="AI25" i="237"/>
  <c r="AI11" i="237"/>
  <c r="AJ20" i="237"/>
  <c r="AI18" i="237"/>
  <c r="AJ17" i="237"/>
  <c r="AI15" i="237"/>
  <c r="AJ11" i="237"/>
  <c r="AI29" i="237"/>
  <c r="AI17" i="237"/>
  <c r="AJ28" i="237"/>
  <c r="AJ15" i="237"/>
  <c r="AJ37" i="237"/>
  <c r="AJ29" i="237"/>
  <c r="AI37" i="237"/>
  <c r="AI20" i="237"/>
  <c r="AJ18" i="237"/>
  <c r="AI28" i="237"/>
  <c r="AJ14" i="237"/>
  <c r="AI14" i="237"/>
  <c r="AI26" i="237"/>
  <c r="AJ32" i="237"/>
  <c r="AI35" i="237"/>
  <c r="AI32" i="237"/>
  <c r="AJ25" i="237"/>
  <c r="AJ35" i="237"/>
  <c r="AI38" i="237"/>
  <c r="AI33" i="237"/>
  <c r="AJ38" i="237"/>
  <c r="AJ34" i="237"/>
  <c r="AI36" i="237"/>
  <c r="AJ33" i="237"/>
  <c r="AJ26" i="237"/>
  <c r="AI34" i="237"/>
  <c r="AJ36" i="237"/>
  <c r="AJ23" i="237"/>
  <c r="AI22" i="237"/>
  <c r="AJ22" i="237"/>
  <c r="AJ27" i="237"/>
  <c r="AJ19" i="237"/>
  <c r="AI21" i="237"/>
  <c r="AJ24" i="237"/>
  <c r="AI23" i="237"/>
  <c r="AI19" i="237"/>
  <c r="AJ21" i="237"/>
  <c r="AI24" i="237"/>
  <c r="AI27" i="237"/>
  <c r="AA14" i="245"/>
  <c r="AA16" i="245"/>
  <c r="W16" i="245"/>
  <c r="AA13" i="253"/>
  <c r="W13" i="253"/>
  <c r="W11" i="252"/>
  <c r="AA11" i="252"/>
  <c r="AA14" i="272"/>
  <c r="W14" i="272"/>
  <c r="I44" i="237"/>
  <c r="Z39" i="237"/>
  <c r="W39" i="237" s="1"/>
  <c r="X39" i="237" s="1"/>
  <c r="Z28" i="237"/>
  <c r="Z20" i="237"/>
  <c r="Z18" i="237"/>
  <c r="Z13" i="237"/>
  <c r="Z17" i="237"/>
  <c r="Z29" i="237"/>
  <c r="Z40" i="237"/>
  <c r="W40" i="237" s="1"/>
  <c r="X40" i="237" s="1"/>
  <c r="Z11" i="237"/>
  <c r="Z37" i="237"/>
  <c r="Z15" i="237"/>
  <c r="Z14" i="237"/>
  <c r="Z26" i="237"/>
  <c r="Z31" i="237"/>
  <c r="Z36" i="237"/>
  <c r="Z38" i="237"/>
  <c r="Z32" i="237"/>
  <c r="Z25" i="237"/>
  <c r="Z35" i="237"/>
  <c r="Z30" i="237"/>
  <c r="Z33" i="237"/>
  <c r="Z34" i="237"/>
  <c r="Z19" i="237"/>
  <c r="Z16" i="237"/>
  <c r="Z12" i="237"/>
  <c r="Z24" i="237"/>
  <c r="Z21" i="237"/>
  <c r="Z23" i="237"/>
  <c r="Z22" i="237"/>
  <c r="Z27" i="237"/>
  <c r="W13" i="245"/>
  <c r="AA13" i="245"/>
  <c r="Z33" i="239"/>
  <c r="W33" i="239" s="1"/>
  <c r="X33" i="239" s="1"/>
  <c r="I44" i="239"/>
  <c r="Z39" i="239"/>
  <c r="W39" i="239" s="1"/>
  <c r="X39" i="239" s="1"/>
  <c r="Z21" i="239"/>
  <c r="Z35" i="239"/>
  <c r="W35" i="239" s="1"/>
  <c r="X35" i="239" s="1"/>
  <c r="Z36" i="239"/>
  <c r="W36" i="239" s="1"/>
  <c r="X36" i="239" s="1"/>
  <c r="Z34" i="239"/>
  <c r="W34" i="239" s="1"/>
  <c r="X34" i="239" s="1"/>
  <c r="Z32" i="239"/>
  <c r="W32" i="239" s="1"/>
  <c r="X32" i="239" s="1"/>
  <c r="Z37" i="239"/>
  <c r="W37" i="239" s="1"/>
  <c r="X37" i="239" s="1"/>
  <c r="Z28" i="239"/>
  <c r="W28" i="239" s="1"/>
  <c r="X28" i="239" s="1"/>
  <c r="Z40" i="239"/>
  <c r="W40" i="239" s="1"/>
  <c r="X40" i="239" s="1"/>
  <c r="Z29" i="239"/>
  <c r="W29" i="239" s="1"/>
  <c r="X29" i="239" s="1"/>
  <c r="Z30" i="239"/>
  <c r="W30" i="239" s="1"/>
  <c r="X30" i="239" s="1"/>
  <c r="Z25" i="239"/>
  <c r="W25" i="239" s="1"/>
  <c r="X25" i="239" s="1"/>
  <c r="Z23" i="239"/>
  <c r="W23" i="239" s="1"/>
  <c r="X23" i="239" s="1"/>
  <c r="Z26" i="239"/>
  <c r="W26" i="239" s="1"/>
  <c r="X26" i="239" s="1"/>
  <c r="Z38" i="239"/>
  <c r="W38" i="239" s="1"/>
  <c r="X38" i="239" s="1"/>
  <c r="Z24" i="239"/>
  <c r="W24" i="239" s="1"/>
  <c r="X24" i="239" s="1"/>
  <c r="Z31" i="239"/>
  <c r="W31" i="239" s="1"/>
  <c r="X31" i="239" s="1"/>
  <c r="Z22" i="239"/>
  <c r="W22" i="239" s="1"/>
  <c r="X22" i="239" s="1"/>
  <c r="Z27" i="239"/>
  <c r="W27" i="239" s="1"/>
  <c r="X27" i="239" s="1"/>
  <c r="Z12" i="239"/>
  <c r="Z19" i="239"/>
  <c r="Z20" i="239"/>
  <c r="Z11" i="239"/>
  <c r="Z13" i="239"/>
  <c r="Z17" i="239"/>
  <c r="Z15" i="239"/>
  <c r="Z16" i="239"/>
  <c r="Z14" i="239"/>
  <c r="Z18" i="239"/>
  <c r="R41" i="236"/>
  <c r="N62" i="236" s="1"/>
  <c r="AA14" i="294"/>
  <c r="W14" i="294"/>
  <c r="Z16" i="243"/>
  <c r="W16" i="243" s="1"/>
  <c r="X16" i="243" s="1"/>
  <c r="Z18" i="243"/>
  <c r="W18" i="243" s="1"/>
  <c r="X18" i="243" s="1"/>
  <c r="I44" i="243"/>
  <c r="Z32" i="243"/>
  <c r="W32" i="243" s="1"/>
  <c r="X32" i="243" s="1"/>
  <c r="Z34" i="243"/>
  <c r="W34" i="243" s="1"/>
  <c r="X34" i="243" s="1"/>
  <c r="Z21" i="243"/>
  <c r="W21" i="243" s="1"/>
  <c r="X21" i="243" s="1"/>
  <c r="Z23" i="243"/>
  <c r="W23" i="243" s="1"/>
  <c r="X23" i="243" s="1"/>
  <c r="Z26" i="243"/>
  <c r="W26" i="243" s="1"/>
  <c r="X26" i="243" s="1"/>
  <c r="Z28" i="243"/>
  <c r="W28" i="243" s="1"/>
  <c r="X28" i="243" s="1"/>
  <c r="Z19" i="243"/>
  <c r="W19" i="243" s="1"/>
  <c r="X19" i="243" s="1"/>
  <c r="Z33" i="243"/>
  <c r="W33" i="243" s="1"/>
  <c r="X33" i="243" s="1"/>
  <c r="Z30" i="243"/>
  <c r="W30" i="243" s="1"/>
  <c r="X30" i="243" s="1"/>
  <c r="Z27" i="243"/>
  <c r="W27" i="243" s="1"/>
  <c r="X27" i="243" s="1"/>
  <c r="Z38" i="243"/>
  <c r="W38" i="243" s="1"/>
  <c r="X38" i="243" s="1"/>
  <c r="Z31" i="243"/>
  <c r="W31" i="243" s="1"/>
  <c r="X31" i="243" s="1"/>
  <c r="Z35" i="243"/>
  <c r="W35" i="243" s="1"/>
  <c r="X35" i="243" s="1"/>
  <c r="Z25" i="243"/>
  <c r="W25" i="243" s="1"/>
  <c r="X25" i="243" s="1"/>
  <c r="Z37" i="243"/>
  <c r="W37" i="243" s="1"/>
  <c r="X37" i="243" s="1"/>
  <c r="Z29" i="243"/>
  <c r="W29" i="243" s="1"/>
  <c r="X29" i="243" s="1"/>
  <c r="Z22" i="243"/>
  <c r="W22" i="243" s="1"/>
  <c r="X22" i="243" s="1"/>
  <c r="Z36" i="243"/>
  <c r="W36" i="243" s="1"/>
  <c r="X36" i="243" s="1"/>
  <c r="Z40" i="243"/>
  <c r="W40" i="243" s="1"/>
  <c r="X40" i="243" s="1"/>
  <c r="Z39" i="243"/>
  <c r="W39" i="243" s="1"/>
  <c r="X39" i="243" s="1"/>
  <c r="Z17" i="243"/>
  <c r="W17" i="243" s="1"/>
  <c r="X17" i="243" s="1"/>
  <c r="Z24" i="243"/>
  <c r="W24" i="243" s="1"/>
  <c r="X24" i="243" s="1"/>
  <c r="Z20" i="243"/>
  <c r="W20" i="243" s="1"/>
  <c r="X20" i="243" s="1"/>
  <c r="Z12" i="243"/>
  <c r="Z15" i="243"/>
  <c r="Z13" i="243"/>
  <c r="Z14" i="243"/>
  <c r="Z11" i="243"/>
  <c r="W12" i="272"/>
  <c r="AA12" i="272"/>
  <c r="V41" i="239"/>
  <c r="AA12" i="253"/>
  <c r="W12" i="253"/>
  <c r="W12" i="252"/>
  <c r="AA12" i="252"/>
  <c r="AA11" i="294"/>
  <c r="W11" i="294"/>
  <c r="Z22" i="236"/>
  <c r="W22" i="236" s="1"/>
  <c r="X22" i="236" s="1"/>
  <c r="Z37" i="236"/>
  <c r="W37" i="236" s="1"/>
  <c r="X37" i="236" s="1"/>
  <c r="Z25" i="236"/>
  <c r="W25" i="236" s="1"/>
  <c r="X25" i="236" s="1"/>
  <c r="Z27" i="236"/>
  <c r="W27" i="236" s="1"/>
  <c r="X27" i="236" s="1"/>
  <c r="Z35" i="236"/>
  <c r="W35" i="236" s="1"/>
  <c r="X35" i="236" s="1"/>
  <c r="Z23" i="236"/>
  <c r="W23" i="236" s="1"/>
  <c r="X23" i="236" s="1"/>
  <c r="Z19" i="236"/>
  <c r="W19" i="236" s="1"/>
  <c r="X19" i="236" s="1"/>
  <c r="Z30" i="236"/>
  <c r="W30" i="236" s="1"/>
  <c r="X30" i="236" s="1"/>
  <c r="Z28" i="236"/>
  <c r="W28" i="236" s="1"/>
  <c r="X28" i="236" s="1"/>
  <c r="Z17" i="236"/>
  <c r="Z24" i="236"/>
  <c r="W24" i="236" s="1"/>
  <c r="X24" i="236" s="1"/>
  <c r="I44" i="236"/>
  <c r="Z29" i="236"/>
  <c r="W29" i="236" s="1"/>
  <c r="X29" i="236" s="1"/>
  <c r="Z20" i="236"/>
  <c r="W20" i="236" s="1"/>
  <c r="X20" i="236" s="1"/>
  <c r="Z18" i="236"/>
  <c r="Z36" i="236"/>
  <c r="W36" i="236" s="1"/>
  <c r="X36" i="236" s="1"/>
  <c r="Z34" i="236"/>
  <c r="W34" i="236" s="1"/>
  <c r="X34" i="236" s="1"/>
  <c r="Z39" i="236"/>
  <c r="W39" i="236" s="1"/>
  <c r="X39" i="236" s="1"/>
  <c r="Z40" i="236"/>
  <c r="W40" i="236" s="1"/>
  <c r="X40" i="236" s="1"/>
  <c r="Z38" i="236"/>
  <c r="W38" i="236" s="1"/>
  <c r="X38" i="236" s="1"/>
  <c r="Z31" i="236"/>
  <c r="W31" i="236" s="1"/>
  <c r="X31" i="236" s="1"/>
  <c r="Z26" i="236"/>
  <c r="W26" i="236" s="1"/>
  <c r="X26" i="236" s="1"/>
  <c r="Z33" i="236"/>
  <c r="W33" i="236" s="1"/>
  <c r="X33" i="236" s="1"/>
  <c r="Z32" i="236"/>
  <c r="W32" i="236" s="1"/>
  <c r="X32" i="236" s="1"/>
  <c r="Z21" i="236"/>
  <c r="W21" i="236" s="1"/>
  <c r="X21" i="236" s="1"/>
  <c r="Z15" i="236"/>
  <c r="Z11" i="236"/>
  <c r="Z14" i="236"/>
  <c r="Z13" i="236"/>
  <c r="Z12" i="236"/>
  <c r="Z16" i="236"/>
  <c r="AA11" i="253"/>
  <c r="W11" i="253"/>
  <c r="AI12" i="246"/>
  <c r="AI11" i="246"/>
  <c r="AJ12" i="246"/>
  <c r="AJ11" i="246"/>
  <c r="W15" i="245"/>
  <c r="AA15" i="245"/>
  <c r="W13" i="272"/>
  <c r="AA13" i="272"/>
  <c r="AA12" i="245"/>
  <c r="W12" i="245"/>
  <c r="AI20" i="239"/>
  <c r="AI19" i="239"/>
  <c r="AJ20" i="239"/>
  <c r="AJ19" i="239"/>
  <c r="AJ17" i="239"/>
  <c r="AI18" i="239"/>
  <c r="AI17" i="239"/>
  <c r="AJ18" i="239"/>
  <c r="AJ13" i="239"/>
  <c r="AI13" i="239"/>
  <c r="R41" i="244"/>
  <c r="N62" i="244" s="1"/>
  <c r="R41" i="246"/>
  <c r="N62" i="246" s="1"/>
  <c r="W13" i="294"/>
  <c r="AA13" i="294"/>
  <c r="W11" i="272"/>
  <c r="AA11" i="272"/>
  <c r="W16" i="272"/>
  <c r="AA16" i="272"/>
  <c r="AL11" i="273"/>
  <c r="AJ13" i="244"/>
  <c r="AI13" i="244"/>
  <c r="AI15" i="244"/>
  <c r="AI16" i="244"/>
  <c r="AJ15" i="244"/>
  <c r="AI14" i="244"/>
  <c r="AJ14" i="244"/>
  <c r="AJ16" i="244"/>
  <c r="AJ11" i="236"/>
  <c r="AI11" i="236"/>
  <c r="AJ14" i="236"/>
  <c r="AI14" i="236"/>
  <c r="R41" i="243"/>
  <c r="N62" i="243" s="1"/>
  <c r="N62" i="245"/>
  <c r="X11" i="245"/>
  <c r="X18" i="294" l="1"/>
  <c r="X17" i="294"/>
  <c r="X16" i="294"/>
  <c r="X15" i="294"/>
  <c r="X17" i="253"/>
  <c r="X16" i="253"/>
  <c r="W21" i="239"/>
  <c r="AA21" i="239"/>
  <c r="O71" i="252"/>
  <c r="N103" i="252"/>
  <c r="N87" i="252"/>
  <c r="O95" i="252"/>
  <c r="P71" i="252"/>
  <c r="J74" i="252" s="1"/>
  <c r="M74" i="252" s="1"/>
  <c r="P79" i="252"/>
  <c r="J82" i="252" s="1"/>
  <c r="M82" i="252" s="1"/>
  <c r="AL11" i="251"/>
  <c r="O71" i="251" s="1"/>
  <c r="P95" i="252"/>
  <c r="J98" i="252" s="1"/>
  <c r="M98" i="252" s="1"/>
  <c r="N79" i="252"/>
  <c r="O103" i="252"/>
  <c r="N71" i="252"/>
  <c r="O87" i="252"/>
  <c r="P103" i="252"/>
  <c r="J106" i="252" s="1"/>
  <c r="M106" i="252" s="1"/>
  <c r="P87" i="252"/>
  <c r="J90" i="252" s="1"/>
  <c r="M90" i="252" s="1"/>
  <c r="AK11" i="251"/>
  <c r="N103" i="294"/>
  <c r="N95" i="294"/>
  <c r="N71" i="294"/>
  <c r="N87" i="294"/>
  <c r="N79" i="294"/>
  <c r="AJ13" i="293"/>
  <c r="AI13" i="293"/>
  <c r="X14" i="253"/>
  <c r="N87" i="253"/>
  <c r="N103" i="253"/>
  <c r="N71" i="253"/>
  <c r="N79" i="253"/>
  <c r="N95" i="253"/>
  <c r="P103" i="253"/>
  <c r="J106" i="253" s="1"/>
  <c r="M106" i="253" s="1"/>
  <c r="P87" i="253"/>
  <c r="J90" i="253" s="1"/>
  <c r="M90" i="253" s="1"/>
  <c r="O87" i="253"/>
  <c r="O71" i="253"/>
  <c r="O79" i="253"/>
  <c r="O103" i="253"/>
  <c r="P79" i="253"/>
  <c r="J82" i="253" s="1"/>
  <c r="M82" i="253" s="1"/>
  <c r="P95" i="253"/>
  <c r="J98" i="253" s="1"/>
  <c r="M98" i="253" s="1"/>
  <c r="O95" i="253"/>
  <c r="P71" i="253"/>
  <c r="J74" i="253" s="1"/>
  <c r="M74" i="253" s="1"/>
  <c r="X15" i="253"/>
  <c r="N71" i="243"/>
  <c r="N79" i="243"/>
  <c r="N103" i="243"/>
  <c r="N95" i="243"/>
  <c r="N87" i="243"/>
  <c r="P95" i="243"/>
  <c r="J98" i="243" s="1"/>
  <c r="M98" i="243" s="1"/>
  <c r="O95" i="243"/>
  <c r="P103" i="243"/>
  <c r="J106" i="243" s="1"/>
  <c r="M106" i="243" s="1"/>
  <c r="P87" i="243"/>
  <c r="J90" i="243" s="1"/>
  <c r="M90" i="243" s="1"/>
  <c r="O103" i="243"/>
  <c r="P71" i="243"/>
  <c r="J74" i="243" s="1"/>
  <c r="M74" i="243" s="1"/>
  <c r="O79" i="243"/>
  <c r="O87" i="243"/>
  <c r="P79" i="243"/>
  <c r="J82" i="243" s="1"/>
  <c r="M82" i="243" s="1"/>
  <c r="O71" i="243"/>
  <c r="N95" i="245"/>
  <c r="N103" i="245"/>
  <c r="N71" i="245"/>
  <c r="N79" i="245"/>
  <c r="N87" i="245"/>
  <c r="P103" i="245"/>
  <c r="J106" i="245" s="1"/>
  <c r="M106" i="245" s="1"/>
  <c r="O71" i="245"/>
  <c r="P79" i="245"/>
  <c r="J82" i="245" s="1"/>
  <c r="M82" i="245" s="1"/>
  <c r="O95" i="245"/>
  <c r="O79" i="245"/>
  <c r="P95" i="245"/>
  <c r="J98" i="245" s="1"/>
  <c r="M98" i="245" s="1"/>
  <c r="O103" i="245"/>
  <c r="P71" i="245"/>
  <c r="J74" i="245" s="1"/>
  <c r="M74" i="245" s="1"/>
  <c r="P87" i="245"/>
  <c r="J90" i="245" s="1"/>
  <c r="M90" i="245" s="1"/>
  <c r="O87" i="245"/>
  <c r="W14" i="246"/>
  <c r="AA14" i="246"/>
  <c r="X19" i="252"/>
  <c r="X18" i="252"/>
  <c r="X17" i="252"/>
  <c r="X15" i="252"/>
  <c r="X16" i="252"/>
  <c r="X14" i="252"/>
  <c r="X13" i="252"/>
  <c r="W18" i="236"/>
  <c r="AA18" i="236"/>
  <c r="W17" i="236"/>
  <c r="AA17" i="236"/>
  <c r="X15" i="273"/>
  <c r="G45" i="273" s="1"/>
  <c r="G46" i="273" s="1"/>
  <c r="K44" i="273" s="1"/>
  <c r="AI14" i="293"/>
  <c r="AJ14" i="293"/>
  <c r="Z33" i="293"/>
  <c r="W33" i="293" s="1"/>
  <c r="X33" i="293" s="1"/>
  <c r="Z40" i="293"/>
  <c r="W40" i="293" s="1"/>
  <c r="X40" i="293" s="1"/>
  <c r="Z17" i="293"/>
  <c r="W17" i="293" s="1"/>
  <c r="X17" i="293" s="1"/>
  <c r="Z15" i="293"/>
  <c r="W15" i="293" s="1"/>
  <c r="X15" i="293" s="1"/>
  <c r="Z32" i="293"/>
  <c r="W32" i="293" s="1"/>
  <c r="X32" i="293" s="1"/>
  <c r="Z27" i="293"/>
  <c r="W27" i="293" s="1"/>
  <c r="X27" i="293" s="1"/>
  <c r="Z12" i="293"/>
  <c r="Z26" i="293"/>
  <c r="W26" i="293" s="1"/>
  <c r="X26" i="293" s="1"/>
  <c r="Z30" i="293"/>
  <c r="W30" i="293" s="1"/>
  <c r="X30" i="293" s="1"/>
  <c r="Z36" i="293"/>
  <c r="W36" i="293" s="1"/>
  <c r="X36" i="293" s="1"/>
  <c r="Z24" i="293"/>
  <c r="W24" i="293" s="1"/>
  <c r="X24" i="293" s="1"/>
  <c r="Z38" i="293"/>
  <c r="W38" i="293" s="1"/>
  <c r="X38" i="293" s="1"/>
  <c r="Z23" i="293"/>
  <c r="W23" i="293" s="1"/>
  <c r="X23" i="293" s="1"/>
  <c r="Z37" i="293"/>
  <c r="W37" i="293" s="1"/>
  <c r="X37" i="293" s="1"/>
  <c r="Z13" i="293"/>
  <c r="Z31" i="293"/>
  <c r="W31" i="293" s="1"/>
  <c r="X31" i="293" s="1"/>
  <c r="Z35" i="293"/>
  <c r="W35" i="293" s="1"/>
  <c r="X35" i="293" s="1"/>
  <c r="Z34" i="293"/>
  <c r="W34" i="293" s="1"/>
  <c r="X34" i="293" s="1"/>
  <c r="Z29" i="293"/>
  <c r="W29" i="293" s="1"/>
  <c r="X29" i="293" s="1"/>
  <c r="Z16" i="293"/>
  <c r="W16" i="293" s="1"/>
  <c r="X16" i="293" s="1"/>
  <c r="Z20" i="293"/>
  <c r="W20" i="293" s="1"/>
  <c r="X20" i="293" s="1"/>
  <c r="Z25" i="293"/>
  <c r="W25" i="293" s="1"/>
  <c r="X25" i="293" s="1"/>
  <c r="Z14" i="293"/>
  <c r="Z18" i="293"/>
  <c r="W18" i="293" s="1"/>
  <c r="X18" i="293" s="1"/>
  <c r="Z28" i="293"/>
  <c r="W28" i="293" s="1"/>
  <c r="X28" i="293" s="1"/>
  <c r="Z19" i="293"/>
  <c r="W19" i="293" s="1"/>
  <c r="X19" i="293" s="1"/>
  <c r="Z21" i="293"/>
  <c r="W21" i="293" s="1"/>
  <c r="X21" i="293" s="1"/>
  <c r="Z22" i="293"/>
  <c r="W22" i="293" s="1"/>
  <c r="X22" i="293" s="1"/>
  <c r="Z11" i="293"/>
  <c r="I44" i="293"/>
  <c r="Z39" i="293"/>
  <c r="W39" i="293" s="1"/>
  <c r="X39" i="293" s="1"/>
  <c r="R14" i="293"/>
  <c r="R41" i="293" s="1"/>
  <c r="C14" i="293"/>
  <c r="S41" i="293"/>
  <c r="U14" i="293"/>
  <c r="V14" i="293" s="1"/>
  <c r="V41" i="293" s="1"/>
  <c r="AA13" i="246"/>
  <c r="X13" i="246" s="1"/>
  <c r="W11" i="246"/>
  <c r="X11" i="246" s="1"/>
  <c r="AA15" i="246"/>
  <c r="X15" i="246" s="1"/>
  <c r="W16" i="246"/>
  <c r="X16" i="246" s="1"/>
  <c r="W11" i="251"/>
  <c r="X11" i="251" s="1"/>
  <c r="W12" i="246"/>
  <c r="X12" i="246" s="1"/>
  <c r="W13" i="251"/>
  <c r="X13" i="251" s="1"/>
  <c r="AA13" i="244"/>
  <c r="X13" i="244" s="1"/>
  <c r="W14" i="244"/>
  <c r="X14" i="244" s="1"/>
  <c r="W12" i="244"/>
  <c r="X12" i="244" s="1"/>
  <c r="N87" i="272"/>
  <c r="W12" i="251"/>
  <c r="X12" i="251" s="1"/>
  <c r="N95" i="272"/>
  <c r="W14" i="251"/>
  <c r="X14" i="251" s="1"/>
  <c r="N71" i="272"/>
  <c r="N103" i="272"/>
  <c r="X12" i="252"/>
  <c r="X15" i="245"/>
  <c r="AK11" i="236"/>
  <c r="N95" i="236" s="1"/>
  <c r="X13" i="253"/>
  <c r="X13" i="245"/>
  <c r="X12" i="245"/>
  <c r="AK11" i="246"/>
  <c r="N79" i="246" s="1"/>
  <c r="X12" i="253"/>
  <c r="X11" i="252"/>
  <c r="AA15" i="244"/>
  <c r="W15" i="244"/>
  <c r="X15" i="272"/>
  <c r="AA11" i="244"/>
  <c r="W11" i="244"/>
  <c r="AA16" i="244"/>
  <c r="W16" i="244"/>
  <c r="AA14" i="243"/>
  <c r="W14" i="243"/>
  <c r="X14" i="294"/>
  <c r="AA16" i="239"/>
  <c r="W16" i="239"/>
  <c r="W11" i="239"/>
  <c r="AA11" i="239"/>
  <c r="AA27" i="237"/>
  <c r="W27" i="237"/>
  <c r="AA24" i="237"/>
  <c r="W24" i="237"/>
  <c r="AA34" i="237"/>
  <c r="W34" i="237"/>
  <c r="AA25" i="237"/>
  <c r="W25" i="237"/>
  <c r="W31" i="237"/>
  <c r="AA31" i="237"/>
  <c r="W37" i="237"/>
  <c r="AA37" i="237"/>
  <c r="AA17" i="237"/>
  <c r="W17" i="237"/>
  <c r="AA28" i="237"/>
  <c r="W28" i="237"/>
  <c r="X16" i="245"/>
  <c r="O95" i="272"/>
  <c r="O71" i="272"/>
  <c r="P87" i="272"/>
  <c r="J90" i="272" s="1"/>
  <c r="M90" i="272" s="1"/>
  <c r="P95" i="272"/>
  <c r="J98" i="272" s="1"/>
  <c r="M98" i="272" s="1"/>
  <c r="O87" i="272"/>
  <c r="P103" i="272"/>
  <c r="J106" i="272" s="1"/>
  <c r="M106" i="272" s="1"/>
  <c r="O79" i="272"/>
  <c r="P71" i="272"/>
  <c r="J74" i="272" s="1"/>
  <c r="M74" i="272" s="1"/>
  <c r="O103" i="272"/>
  <c r="P79" i="272"/>
  <c r="J82" i="272" s="1"/>
  <c r="M82" i="272" s="1"/>
  <c r="X11" i="272"/>
  <c r="W15" i="236"/>
  <c r="AA15" i="236"/>
  <c r="AL11" i="244"/>
  <c r="W13" i="243"/>
  <c r="AA13" i="243"/>
  <c r="AA15" i="239"/>
  <c r="W15" i="239"/>
  <c r="AA20" i="239"/>
  <c r="W20" i="239"/>
  <c r="AA22" i="237"/>
  <c r="W22" i="237"/>
  <c r="W12" i="237"/>
  <c r="AA12" i="237"/>
  <c r="W33" i="237"/>
  <c r="AA33" i="237"/>
  <c r="W32" i="237"/>
  <c r="AA32" i="237"/>
  <c r="AA26" i="237"/>
  <c r="W26" i="237"/>
  <c r="AA11" i="237"/>
  <c r="W11" i="237"/>
  <c r="W13" i="237"/>
  <c r="AA13" i="237"/>
  <c r="AK11" i="237"/>
  <c r="N87" i="273"/>
  <c r="N71" i="273"/>
  <c r="N103" i="273"/>
  <c r="N79" i="273"/>
  <c r="N95" i="273"/>
  <c r="X12" i="294"/>
  <c r="X11" i="294"/>
  <c r="AK11" i="244"/>
  <c r="X16" i="272"/>
  <c r="AK11" i="239"/>
  <c r="X11" i="253"/>
  <c r="W14" i="236"/>
  <c r="AA14" i="236"/>
  <c r="AA15" i="243"/>
  <c r="W15" i="243"/>
  <c r="W18" i="239"/>
  <c r="AA18" i="239"/>
  <c r="AA17" i="239"/>
  <c r="W17" i="239"/>
  <c r="W19" i="239"/>
  <c r="AA19" i="239"/>
  <c r="AA23" i="237"/>
  <c r="W23" i="237"/>
  <c r="AA16" i="237"/>
  <c r="W16" i="237"/>
  <c r="AA30" i="237"/>
  <c r="W30" i="237"/>
  <c r="AA38" i="237"/>
  <c r="W38" i="237"/>
  <c r="W14" i="237"/>
  <c r="AA14" i="237"/>
  <c r="AA18" i="237"/>
  <c r="W18" i="237"/>
  <c r="AL11" i="237"/>
  <c r="AA12" i="236"/>
  <c r="W12" i="236"/>
  <c r="AL11" i="239"/>
  <c r="X13" i="272"/>
  <c r="W13" i="236"/>
  <c r="AA13" i="236"/>
  <c r="AL11" i="236"/>
  <c r="O87" i="273"/>
  <c r="O103" i="273"/>
  <c r="P103" i="273"/>
  <c r="J106" i="273" s="1"/>
  <c r="M106" i="273" s="1"/>
  <c r="P95" i="273"/>
  <c r="J98" i="273" s="1"/>
  <c r="M98" i="273" s="1"/>
  <c r="O71" i="273"/>
  <c r="P71" i="273"/>
  <c r="J74" i="273" s="1"/>
  <c r="M74" i="273" s="1"/>
  <c r="O79" i="273"/>
  <c r="P79" i="273"/>
  <c r="J82" i="273" s="1"/>
  <c r="M82" i="273" s="1"/>
  <c r="P87" i="273"/>
  <c r="J90" i="273" s="1"/>
  <c r="M90" i="273" s="1"/>
  <c r="O95" i="273"/>
  <c r="X13" i="294"/>
  <c r="AL11" i="246"/>
  <c r="AA16" i="236"/>
  <c r="W16" i="236"/>
  <c r="AA11" i="236"/>
  <c r="W11" i="236"/>
  <c r="X12" i="272"/>
  <c r="AA11" i="243"/>
  <c r="W11" i="243"/>
  <c r="W12" i="243"/>
  <c r="AA12" i="243"/>
  <c r="AA14" i="239"/>
  <c r="W14" i="239"/>
  <c r="W13" i="239"/>
  <c r="AA13" i="239"/>
  <c r="W12" i="239"/>
  <c r="AA12" i="239"/>
  <c r="W21" i="237"/>
  <c r="AA21" i="237"/>
  <c r="W19" i="237"/>
  <c r="AA19" i="237"/>
  <c r="AA35" i="237"/>
  <c r="W35" i="237"/>
  <c r="W36" i="237"/>
  <c r="AA36" i="237"/>
  <c r="W15" i="237"/>
  <c r="AA15" i="237"/>
  <c r="W29" i="237"/>
  <c r="AA29" i="237"/>
  <c r="AA20" i="237"/>
  <c r="W20" i="237"/>
  <c r="X14" i="272"/>
  <c r="X21" i="239" l="1"/>
  <c r="P79" i="236"/>
  <c r="J82" i="236" s="1"/>
  <c r="M82" i="236" s="1"/>
  <c r="P71" i="236" a="1"/>
  <c r="P71" i="236" s="1"/>
  <c r="J74" i="236" s="1"/>
  <c r="M74" i="236" s="1"/>
  <c r="O87" i="251"/>
  <c r="O79" i="251"/>
  <c r="O95" i="251"/>
  <c r="O103" i="251"/>
  <c r="N103" i="251"/>
  <c r="N95" i="251"/>
  <c r="P95" i="251"/>
  <c r="J98" i="251" s="1"/>
  <c r="M98" i="251" s="1"/>
  <c r="P71" i="251"/>
  <c r="J74" i="251" s="1"/>
  <c r="M74" i="251" s="1"/>
  <c r="N87" i="251"/>
  <c r="N71" i="251"/>
  <c r="P103" i="251"/>
  <c r="J106" i="251" s="1"/>
  <c r="M106" i="251" s="1"/>
  <c r="P79" i="251"/>
  <c r="J82" i="251" s="1"/>
  <c r="M82" i="251" s="1"/>
  <c r="N79" i="251"/>
  <c r="P87" i="251"/>
  <c r="J90" i="251" s="1"/>
  <c r="M90" i="251" s="1"/>
  <c r="AL11" i="293"/>
  <c r="AK11" i="293"/>
  <c r="X17" i="236"/>
  <c r="X14" i="246"/>
  <c r="G45" i="246" s="1"/>
  <c r="G46" i="246" s="1"/>
  <c r="K44" i="246" s="1"/>
  <c r="E50" i="273"/>
  <c r="H46" i="273"/>
  <c r="X18" i="236"/>
  <c r="W12" i="293"/>
  <c r="AA12" i="293"/>
  <c r="AA13" i="293"/>
  <c r="W13" i="293"/>
  <c r="W14" i="293"/>
  <c r="AA14" i="293"/>
  <c r="W11" i="293"/>
  <c r="AA11" i="293"/>
  <c r="H16" i="272"/>
  <c r="N62" i="293"/>
  <c r="N79" i="236"/>
  <c r="N87" i="236"/>
  <c r="N71" i="236"/>
  <c r="N103" i="236"/>
  <c r="G45" i="252"/>
  <c r="G46" i="252" s="1"/>
  <c r="K44" i="252" s="1"/>
  <c r="N71" i="246"/>
  <c r="N95" i="246"/>
  <c r="N87" i="246"/>
  <c r="N103" i="246"/>
  <c r="O44" i="273"/>
  <c r="G45" i="253"/>
  <c r="G46" i="253" s="1"/>
  <c r="K44" i="253" s="1"/>
  <c r="X11" i="244"/>
  <c r="G45" i="294"/>
  <c r="G46" i="294" s="1"/>
  <c r="K44" i="294" s="1"/>
  <c r="E49" i="273"/>
  <c r="X12" i="239"/>
  <c r="X13" i="239"/>
  <c r="X12" i="236"/>
  <c r="G45" i="251"/>
  <c r="G46" i="251" s="1"/>
  <c r="K44" i="251" s="1"/>
  <c r="X13" i="236"/>
  <c r="X14" i="236"/>
  <c r="X20" i="239"/>
  <c r="X28" i="237"/>
  <c r="X25" i="237"/>
  <c r="X24" i="237"/>
  <c r="X14" i="243"/>
  <c r="X15" i="244"/>
  <c r="X20" i="237"/>
  <c r="X35" i="237"/>
  <c r="X12" i="243"/>
  <c r="X16" i="236"/>
  <c r="X14" i="237"/>
  <c r="X17" i="239"/>
  <c r="X26" i="237"/>
  <c r="X22" i="237"/>
  <c r="X15" i="239"/>
  <c r="X17" i="237"/>
  <c r="X34" i="237"/>
  <c r="X27" i="237"/>
  <c r="X16" i="244"/>
  <c r="G45" i="272"/>
  <c r="G46" i="272" s="1"/>
  <c r="K44" i="272" s="1"/>
  <c r="N95" i="237"/>
  <c r="N103" i="237"/>
  <c r="N87" i="237"/>
  <c r="N71" i="237"/>
  <c r="N79" i="237"/>
  <c r="X11" i="237"/>
  <c r="X11" i="239"/>
  <c r="X11" i="236"/>
  <c r="O79" i="246"/>
  <c r="O71" i="246"/>
  <c r="P103" i="246"/>
  <c r="J106" i="246" s="1"/>
  <c r="M106" i="246" s="1"/>
  <c r="P71" i="246"/>
  <c r="J74" i="246" s="1"/>
  <c r="M74" i="246" s="1"/>
  <c r="P95" i="246"/>
  <c r="J98" i="246" s="1"/>
  <c r="M98" i="246" s="1"/>
  <c r="O103" i="246"/>
  <c r="O87" i="246"/>
  <c r="O95" i="246"/>
  <c r="P79" i="246"/>
  <c r="J82" i="246" s="1"/>
  <c r="M82" i="246" s="1"/>
  <c r="P87" i="246"/>
  <c r="J90" i="246" s="1"/>
  <c r="M90" i="246" s="1"/>
  <c r="O95" i="236"/>
  <c r="O79" i="236"/>
  <c r="O103" i="236"/>
  <c r="P87" i="236"/>
  <c r="J90" i="236" s="1"/>
  <c r="M90" i="236" s="1"/>
  <c r="O87" i="236"/>
  <c r="P103" i="236"/>
  <c r="J106" i="236" s="1"/>
  <c r="M106" i="236" s="1"/>
  <c r="P95" i="236"/>
  <c r="J98" i="236" s="1"/>
  <c r="M98" i="236" s="1"/>
  <c r="O71" i="236"/>
  <c r="N103" i="244"/>
  <c r="N71" i="244"/>
  <c r="N79" i="244"/>
  <c r="N95" i="244"/>
  <c r="N87" i="244"/>
  <c r="X15" i="237"/>
  <c r="X21" i="237"/>
  <c r="X30" i="237"/>
  <c r="X23" i="237"/>
  <c r="X19" i="239"/>
  <c r="X18" i="239"/>
  <c r="X15" i="243"/>
  <c r="X32" i="237"/>
  <c r="X12" i="237"/>
  <c r="O71" i="244"/>
  <c r="O87" i="244"/>
  <c r="O103" i="244"/>
  <c r="O95" i="244"/>
  <c r="P79" i="244"/>
  <c r="J82" i="244" s="1"/>
  <c r="M82" i="244" s="1"/>
  <c r="P95" i="244"/>
  <c r="J98" i="244" s="1"/>
  <c r="M98" i="244" s="1"/>
  <c r="P71" i="244"/>
  <c r="J74" i="244" s="1"/>
  <c r="M74" i="244" s="1"/>
  <c r="O79" i="244"/>
  <c r="P103" i="244"/>
  <c r="J106" i="244" s="1"/>
  <c r="M106" i="244" s="1"/>
  <c r="P87" i="244"/>
  <c r="J90" i="244" s="1"/>
  <c r="M90" i="244" s="1"/>
  <c r="X15" i="236"/>
  <c r="X37" i="237"/>
  <c r="X16" i="239"/>
  <c r="O95" i="237"/>
  <c r="P95" i="237"/>
  <c r="J98" i="237" s="1"/>
  <c r="M98" i="237" s="1"/>
  <c r="O103" i="237"/>
  <c r="O79" i="237"/>
  <c r="P71" i="237"/>
  <c r="J74" i="237" s="1"/>
  <c r="M74" i="237" s="1"/>
  <c r="O87" i="237"/>
  <c r="P103" i="237"/>
  <c r="J106" i="237" s="1"/>
  <c r="M106" i="237" s="1"/>
  <c r="P87" i="237"/>
  <c r="J90" i="237" s="1"/>
  <c r="M90" i="237" s="1"/>
  <c r="O71" i="237"/>
  <c r="P79" i="237"/>
  <c r="J82" i="237" s="1"/>
  <c r="M82" i="237" s="1"/>
  <c r="P95" i="239"/>
  <c r="J98" i="239" s="1"/>
  <c r="M98" i="239" s="1"/>
  <c r="O79" i="239"/>
  <c r="P87" i="239"/>
  <c r="J90" i="239" s="1"/>
  <c r="M90" i="239" s="1"/>
  <c r="O71" i="239"/>
  <c r="O103" i="239"/>
  <c r="O95" i="239"/>
  <c r="O87" i="239"/>
  <c r="P79" i="239"/>
  <c r="J82" i="239" s="1"/>
  <c r="M82" i="239" s="1"/>
  <c r="P71" i="239"/>
  <c r="J74" i="239" s="1"/>
  <c r="M74" i="239" s="1"/>
  <c r="P103" i="239"/>
  <c r="J106" i="239" s="1"/>
  <c r="M106" i="239" s="1"/>
  <c r="X29" i="237"/>
  <c r="X36" i="237"/>
  <c r="X19" i="237"/>
  <c r="X14" i="239"/>
  <c r="X11" i="243"/>
  <c r="X18" i="237"/>
  <c r="X38" i="237"/>
  <c r="X16" i="237"/>
  <c r="N87" i="239"/>
  <c r="N95" i="239"/>
  <c r="N71" i="239"/>
  <c r="N79" i="239"/>
  <c r="N103" i="239"/>
  <c r="X13" i="237"/>
  <c r="X33" i="237"/>
  <c r="X13" i="243"/>
  <c r="X31" i="237"/>
  <c r="M40" i="273" l="1"/>
  <c r="N40" i="273" s="1"/>
  <c r="AF40" i="273" s="1"/>
  <c r="M39" i="273"/>
  <c r="N39" i="273" s="1"/>
  <c r="AF39" i="273" s="1"/>
  <c r="M38" i="273"/>
  <c r="N38" i="273" s="1"/>
  <c r="AF38" i="273" s="1"/>
  <c r="M37" i="273"/>
  <c r="N37" i="273" s="1"/>
  <c r="AF37" i="273" s="1"/>
  <c r="M36" i="273"/>
  <c r="N36" i="273" s="1"/>
  <c r="AF36" i="273" s="1"/>
  <c r="M35" i="273"/>
  <c r="N35" i="273" s="1"/>
  <c r="AF35" i="273" s="1"/>
  <c r="M34" i="273"/>
  <c r="N34" i="273" s="1"/>
  <c r="AF34" i="273" s="1"/>
  <c r="M33" i="273"/>
  <c r="N33" i="273" s="1"/>
  <c r="AF33" i="273" s="1"/>
  <c r="M32" i="273"/>
  <c r="N32" i="273" s="1"/>
  <c r="AF32" i="273" s="1"/>
  <c r="M31" i="273"/>
  <c r="N31" i="273" s="1"/>
  <c r="AF31" i="273" s="1"/>
  <c r="M30" i="273"/>
  <c r="N30" i="273" s="1"/>
  <c r="AF30" i="273" s="1"/>
  <c r="M29" i="273"/>
  <c r="N29" i="273" s="1"/>
  <c r="AF29" i="273" s="1"/>
  <c r="M28" i="273"/>
  <c r="N28" i="273" s="1"/>
  <c r="AF28" i="273" s="1"/>
  <c r="M27" i="273"/>
  <c r="N27" i="273" s="1"/>
  <c r="AF27" i="273" s="1"/>
  <c r="M26" i="273"/>
  <c r="N26" i="273" s="1"/>
  <c r="AF26" i="273" s="1"/>
  <c r="M25" i="273"/>
  <c r="N25" i="273" s="1"/>
  <c r="AF25" i="273" s="1"/>
  <c r="M24" i="273"/>
  <c r="N24" i="273" s="1"/>
  <c r="AF24" i="273" s="1"/>
  <c r="M23" i="273"/>
  <c r="N23" i="273" s="1"/>
  <c r="AF23" i="273" s="1"/>
  <c r="M22" i="273"/>
  <c r="N22" i="273" s="1"/>
  <c r="AF22" i="273" s="1"/>
  <c r="M21" i="273"/>
  <c r="N21" i="273" s="1"/>
  <c r="AF21" i="273" s="1"/>
  <c r="M20" i="273"/>
  <c r="N20" i="273" s="1"/>
  <c r="AF20" i="273" s="1"/>
  <c r="M19" i="273"/>
  <c r="N19" i="273" s="1"/>
  <c r="AF19" i="273" s="1"/>
  <c r="E50" i="251"/>
  <c r="H46" i="251"/>
  <c r="O44" i="294"/>
  <c r="H46" i="294"/>
  <c r="O79" i="293"/>
  <c r="P103" i="293"/>
  <c r="J106" i="293" s="1"/>
  <c r="M106" i="293" s="1"/>
  <c r="P71" i="293"/>
  <c r="J74" i="293" s="1"/>
  <c r="M74" i="293" s="1"/>
  <c r="O103" i="293"/>
  <c r="P95" i="293"/>
  <c r="J98" i="293" s="1"/>
  <c r="M98" i="293" s="1"/>
  <c r="P79" i="293"/>
  <c r="J82" i="293" s="1"/>
  <c r="M82" i="293" s="1"/>
  <c r="O87" i="293"/>
  <c r="P87" i="293"/>
  <c r="J90" i="293" s="1"/>
  <c r="M90" i="293" s="1"/>
  <c r="O71" i="293"/>
  <c r="O95" i="293"/>
  <c r="N79" i="293"/>
  <c r="N71" i="293"/>
  <c r="N95" i="293"/>
  <c r="N87" i="293"/>
  <c r="N103" i="293"/>
  <c r="E49" i="253"/>
  <c r="H46" i="253"/>
  <c r="O44" i="246"/>
  <c r="H46" i="246"/>
  <c r="E50" i="272"/>
  <c r="H46" i="272"/>
  <c r="O44" i="252"/>
  <c r="H46" i="252"/>
  <c r="X11" i="293"/>
  <c r="X12" i="293"/>
  <c r="X13" i="293"/>
  <c r="X14" i="293"/>
  <c r="E50" i="252"/>
  <c r="E49" i="252"/>
  <c r="O44" i="253"/>
  <c r="E50" i="253"/>
  <c r="E49" i="272"/>
  <c r="E49" i="294"/>
  <c r="E50" i="246"/>
  <c r="E50" i="294"/>
  <c r="E49" i="246"/>
  <c r="O44" i="251"/>
  <c r="E49" i="251"/>
  <c r="G45" i="244"/>
  <c r="G46" i="244" s="1"/>
  <c r="K44" i="244" s="1"/>
  <c r="G45" i="243"/>
  <c r="G46" i="243" s="1"/>
  <c r="K44" i="243" s="1"/>
  <c r="G45" i="239"/>
  <c r="G46" i="239" s="1"/>
  <c r="K44" i="239" s="1"/>
  <c r="H46" i="239" s="1"/>
  <c r="O44" i="272"/>
  <c r="G45" i="236"/>
  <c r="G46" i="236" s="1"/>
  <c r="K44" i="236" s="1"/>
  <c r="G45" i="237"/>
  <c r="G46" i="237" s="1"/>
  <c r="K44" i="237" s="1"/>
  <c r="H46" i="237" s="1"/>
  <c r="M40" i="294" l="1"/>
  <c r="N40" i="294" s="1"/>
  <c r="AF40" i="294" s="1"/>
  <c r="M39" i="294"/>
  <c r="M38" i="294"/>
  <c r="N38" i="294" s="1"/>
  <c r="AF38" i="294" s="1"/>
  <c r="M37" i="294"/>
  <c r="N37" i="294" s="1"/>
  <c r="AF37" i="294" s="1"/>
  <c r="M36" i="294"/>
  <c r="N36" i="294" s="1"/>
  <c r="AF36" i="294" s="1"/>
  <c r="M35" i="294"/>
  <c r="M34" i="294"/>
  <c r="M33" i="294"/>
  <c r="N33" i="294" s="1"/>
  <c r="AF33" i="294" s="1"/>
  <c r="M32" i="294"/>
  <c r="N32" i="294" s="1"/>
  <c r="AF32" i="294" s="1"/>
  <c r="M31" i="294"/>
  <c r="N31" i="294" s="1"/>
  <c r="AF31" i="294" s="1"/>
  <c r="M30" i="294"/>
  <c r="N30" i="294" s="1"/>
  <c r="AF30" i="294" s="1"/>
  <c r="M29" i="294"/>
  <c r="N29" i="294" s="1"/>
  <c r="AF29" i="294" s="1"/>
  <c r="M28" i="294"/>
  <c r="N28" i="294" s="1"/>
  <c r="AF28" i="294" s="1"/>
  <c r="M27" i="294"/>
  <c r="N27" i="294" s="1"/>
  <c r="AF27" i="294" s="1"/>
  <c r="M26" i="294"/>
  <c r="N26" i="294" s="1"/>
  <c r="AF26" i="294" s="1"/>
  <c r="M25" i="294"/>
  <c r="N25" i="294" s="1"/>
  <c r="AF25" i="294" s="1"/>
  <c r="M24" i="294"/>
  <c r="N24" i="294" s="1"/>
  <c r="AF24" i="294" s="1"/>
  <c r="M23" i="294"/>
  <c r="N23" i="294" s="1"/>
  <c r="AF23" i="294" s="1"/>
  <c r="M22" i="294"/>
  <c r="N22" i="294" s="1"/>
  <c r="AF22" i="294" s="1"/>
  <c r="M21" i="294"/>
  <c r="M20" i="294"/>
  <c r="N20" i="294" s="1"/>
  <c r="AF20" i="294" s="1"/>
  <c r="M19" i="294"/>
  <c r="M21" i="246"/>
  <c r="M20" i="246"/>
  <c r="M19" i="246"/>
  <c r="M40" i="246"/>
  <c r="M39" i="246"/>
  <c r="N39" i="246" s="1"/>
  <c r="AF39" i="246" s="1"/>
  <c r="M38" i="246"/>
  <c r="N38" i="246" s="1"/>
  <c r="AF38" i="246" s="1"/>
  <c r="M37" i="246"/>
  <c r="M36" i="246"/>
  <c r="M35" i="246"/>
  <c r="M34" i="246"/>
  <c r="M33" i="246"/>
  <c r="M32" i="246"/>
  <c r="N32" i="246" s="1"/>
  <c r="AF32" i="246" s="1"/>
  <c r="M31" i="246"/>
  <c r="M30" i="246"/>
  <c r="N30" i="246" s="1"/>
  <c r="AF30" i="246" s="1"/>
  <c r="M29" i="246"/>
  <c r="N29" i="246" s="1"/>
  <c r="AF29" i="246" s="1"/>
  <c r="M28" i="246"/>
  <c r="N28" i="246" s="1"/>
  <c r="AF28" i="246" s="1"/>
  <c r="M27" i="246"/>
  <c r="M26" i="246"/>
  <c r="N26" i="246" s="1"/>
  <c r="AF26" i="246" s="1"/>
  <c r="M25" i="246"/>
  <c r="N25" i="246" s="1"/>
  <c r="AF25" i="246" s="1"/>
  <c r="M24" i="246"/>
  <c r="M23" i="246"/>
  <c r="M22" i="246"/>
  <c r="M37" i="253"/>
  <c r="N37" i="253" s="1"/>
  <c r="AF37" i="253" s="1"/>
  <c r="M33" i="253"/>
  <c r="N33" i="253" s="1"/>
  <c r="AF33" i="253" s="1"/>
  <c r="M40" i="253"/>
  <c r="N40" i="253" s="1"/>
  <c r="AF40" i="253" s="1"/>
  <c r="M30" i="253"/>
  <c r="N30" i="253" s="1"/>
  <c r="AF30" i="253" s="1"/>
  <c r="M25" i="253"/>
  <c r="N25" i="253" s="1"/>
  <c r="AF25" i="253" s="1"/>
  <c r="M23" i="253"/>
  <c r="N23" i="253" s="1"/>
  <c r="AF23" i="253" s="1"/>
  <c r="M22" i="253"/>
  <c r="N22" i="253" s="1"/>
  <c r="AF22" i="253" s="1"/>
  <c r="M35" i="253"/>
  <c r="N35" i="253" s="1"/>
  <c r="AF35" i="253" s="1"/>
  <c r="M32" i="253"/>
  <c r="N32" i="253" s="1"/>
  <c r="AF32" i="253" s="1"/>
  <c r="M27" i="253"/>
  <c r="N27" i="253" s="1"/>
  <c r="AF27" i="253" s="1"/>
  <c r="M20" i="253"/>
  <c r="N20" i="253" s="1"/>
  <c r="AF20" i="253" s="1"/>
  <c r="M38" i="253"/>
  <c r="N38" i="253" s="1"/>
  <c r="AF38" i="253" s="1"/>
  <c r="M34" i="253"/>
  <c r="N34" i="253" s="1"/>
  <c r="AF34" i="253" s="1"/>
  <c r="M29" i="253"/>
  <c r="N29" i="253" s="1"/>
  <c r="AF29" i="253" s="1"/>
  <c r="M28" i="253"/>
  <c r="N28" i="253" s="1"/>
  <c r="AF28" i="253" s="1"/>
  <c r="M19" i="253"/>
  <c r="N19" i="253" s="1"/>
  <c r="AF19" i="253" s="1"/>
  <c r="M36" i="253"/>
  <c r="N36" i="253" s="1"/>
  <c r="AF36" i="253" s="1"/>
  <c r="M24" i="253"/>
  <c r="N24" i="253" s="1"/>
  <c r="AF24" i="253" s="1"/>
  <c r="M21" i="253"/>
  <c r="N21" i="253" s="1"/>
  <c r="AF21" i="253" s="1"/>
  <c r="M39" i="253"/>
  <c r="N39" i="253" s="1"/>
  <c r="AF39" i="253" s="1"/>
  <c r="M31" i="253"/>
  <c r="N31" i="253" s="1"/>
  <c r="AF31" i="253" s="1"/>
  <c r="M26" i="253"/>
  <c r="N26" i="253" s="1"/>
  <c r="AF26" i="253" s="1"/>
  <c r="M40" i="251"/>
  <c r="N40" i="251" s="1"/>
  <c r="AF40" i="251" s="1"/>
  <c r="M27" i="251"/>
  <c r="N27" i="251" s="1"/>
  <c r="AF27" i="251" s="1"/>
  <c r="M38" i="251"/>
  <c r="N38" i="251" s="1"/>
  <c r="AF38" i="251" s="1"/>
  <c r="M29" i="251"/>
  <c r="N29" i="251" s="1"/>
  <c r="AF29" i="251" s="1"/>
  <c r="M23" i="251"/>
  <c r="N23" i="251" s="1"/>
  <c r="AF23" i="251" s="1"/>
  <c r="M20" i="251"/>
  <c r="N20" i="251" s="1"/>
  <c r="AF20" i="251" s="1"/>
  <c r="M19" i="251"/>
  <c r="N19" i="251" s="1"/>
  <c r="AF19" i="251" s="1"/>
  <c r="M24" i="251"/>
  <c r="N24" i="251" s="1"/>
  <c r="AF24" i="251" s="1"/>
  <c r="M39" i="251"/>
  <c r="N39" i="251" s="1"/>
  <c r="AF39" i="251" s="1"/>
  <c r="M34" i="251"/>
  <c r="N34" i="251" s="1"/>
  <c r="AF34" i="251" s="1"/>
  <c r="M30" i="251"/>
  <c r="N30" i="251" s="1"/>
  <c r="AF30" i="251" s="1"/>
  <c r="M26" i="251"/>
  <c r="N26" i="251" s="1"/>
  <c r="AF26" i="251" s="1"/>
  <c r="M22" i="251"/>
  <c r="N22" i="251" s="1"/>
  <c r="AF22" i="251" s="1"/>
  <c r="M37" i="251"/>
  <c r="N37" i="251" s="1"/>
  <c r="AF37" i="251" s="1"/>
  <c r="M35" i="251"/>
  <c r="N35" i="251" s="1"/>
  <c r="AF35" i="251" s="1"/>
  <c r="M32" i="251"/>
  <c r="N32" i="251" s="1"/>
  <c r="AF32" i="251" s="1"/>
  <c r="M31" i="251"/>
  <c r="N31" i="251" s="1"/>
  <c r="AF31" i="251" s="1"/>
  <c r="M33" i="251"/>
  <c r="N33" i="251" s="1"/>
  <c r="AF33" i="251" s="1"/>
  <c r="M25" i="251"/>
  <c r="N25" i="251" s="1"/>
  <c r="AF25" i="251" s="1"/>
  <c r="M36" i="251"/>
  <c r="N36" i="251" s="1"/>
  <c r="AF36" i="251" s="1"/>
  <c r="M28" i="251"/>
  <c r="N28" i="251" s="1"/>
  <c r="AF28" i="251" s="1"/>
  <c r="M21" i="251"/>
  <c r="N21" i="251" s="1"/>
  <c r="AF21" i="251" s="1"/>
  <c r="M39" i="272"/>
  <c r="N39" i="272" s="1"/>
  <c r="AF39" i="272" s="1"/>
  <c r="M38" i="272"/>
  <c r="M37" i="272"/>
  <c r="N37" i="272" s="1"/>
  <c r="AF37" i="272" s="1"/>
  <c r="M34" i="272"/>
  <c r="N34" i="272" s="1"/>
  <c r="AF34" i="272" s="1"/>
  <c r="M33" i="272"/>
  <c r="N33" i="272" s="1"/>
  <c r="AF33" i="272" s="1"/>
  <c r="M32" i="272"/>
  <c r="N32" i="272" s="1"/>
  <c r="AF32" i="272" s="1"/>
  <c r="M31" i="272"/>
  <c r="N31" i="272" s="1"/>
  <c r="AF31" i="272" s="1"/>
  <c r="M30" i="272"/>
  <c r="N30" i="272" s="1"/>
  <c r="AF30" i="272" s="1"/>
  <c r="M29" i="272"/>
  <c r="N29" i="272" s="1"/>
  <c r="AF29" i="272" s="1"/>
  <c r="M28" i="272"/>
  <c r="N28" i="272" s="1"/>
  <c r="AF28" i="272" s="1"/>
  <c r="M27" i="272"/>
  <c r="N27" i="272" s="1"/>
  <c r="AF27" i="272" s="1"/>
  <c r="M26" i="272"/>
  <c r="N26" i="272" s="1"/>
  <c r="AF26" i="272" s="1"/>
  <c r="M25" i="272"/>
  <c r="N25" i="272" s="1"/>
  <c r="AF25" i="272" s="1"/>
  <c r="M24" i="272"/>
  <c r="N24" i="272" s="1"/>
  <c r="AF24" i="272" s="1"/>
  <c r="M22" i="272"/>
  <c r="N22" i="272" s="1"/>
  <c r="AF22" i="272" s="1"/>
  <c r="M21" i="272"/>
  <c r="N21" i="272" s="1"/>
  <c r="AF21" i="272" s="1"/>
  <c r="M20" i="272"/>
  <c r="N20" i="272" s="1"/>
  <c r="AF20" i="272" s="1"/>
  <c r="M19" i="272"/>
  <c r="N19" i="272" s="1"/>
  <c r="AF19" i="272" s="1"/>
  <c r="M23" i="272"/>
  <c r="N23" i="272" s="1"/>
  <c r="AF23" i="272" s="1"/>
  <c r="M40" i="272"/>
  <c r="N40" i="272" s="1"/>
  <c r="AF40" i="272" s="1"/>
  <c r="M36" i="272"/>
  <c r="N36" i="272" s="1"/>
  <c r="AF36" i="272" s="1"/>
  <c r="M35" i="272"/>
  <c r="N35" i="272" s="1"/>
  <c r="AF35" i="272" s="1"/>
  <c r="M25" i="252"/>
  <c r="N25" i="252" s="1"/>
  <c r="AF25" i="252" s="1"/>
  <c r="M38" i="252"/>
  <c r="N38" i="252" s="1"/>
  <c r="AF38" i="252" s="1"/>
  <c r="M35" i="252"/>
  <c r="N35" i="252" s="1"/>
  <c r="AF35" i="252" s="1"/>
  <c r="M32" i="252"/>
  <c r="N32" i="252" s="1"/>
  <c r="AF32" i="252" s="1"/>
  <c r="M21" i="252"/>
  <c r="N21" i="252" s="1"/>
  <c r="AF21" i="252" s="1"/>
  <c r="M16" i="252"/>
  <c r="N16" i="252" s="1"/>
  <c r="AF16" i="252" s="1"/>
  <c r="M27" i="252"/>
  <c r="N27" i="252" s="1"/>
  <c r="AF27" i="252" s="1"/>
  <c r="M24" i="252"/>
  <c r="N24" i="252" s="1"/>
  <c r="AF24" i="252" s="1"/>
  <c r="M20" i="252"/>
  <c r="N20" i="252" s="1"/>
  <c r="AF20" i="252" s="1"/>
  <c r="M12" i="252"/>
  <c r="N12" i="252" s="1"/>
  <c r="AF12" i="252" s="1"/>
  <c r="M29" i="252"/>
  <c r="N29" i="252" s="1"/>
  <c r="AF29" i="252" s="1"/>
  <c r="M39" i="252"/>
  <c r="N39" i="252" s="1"/>
  <c r="AF39" i="252" s="1"/>
  <c r="M23" i="252"/>
  <c r="N23" i="252" s="1"/>
  <c r="AF23" i="252" s="1"/>
  <c r="M28" i="252"/>
  <c r="N28" i="252" s="1"/>
  <c r="AF28" i="252" s="1"/>
  <c r="M22" i="252"/>
  <c r="N22" i="252" s="1"/>
  <c r="AF22" i="252" s="1"/>
  <c r="M37" i="252"/>
  <c r="N37" i="252" s="1"/>
  <c r="AF37" i="252" s="1"/>
  <c r="M26" i="252"/>
  <c r="N26" i="252" s="1"/>
  <c r="AF26" i="252" s="1"/>
  <c r="M13" i="252"/>
  <c r="N13" i="252" s="1"/>
  <c r="AF13" i="252" s="1"/>
  <c r="M17" i="252"/>
  <c r="M15" i="252"/>
  <c r="N15" i="252" s="1"/>
  <c r="AF15" i="252" s="1"/>
  <c r="M30" i="252"/>
  <c r="N30" i="252" s="1"/>
  <c r="AF30" i="252" s="1"/>
  <c r="M31" i="252"/>
  <c r="N31" i="252" s="1"/>
  <c r="AF31" i="252" s="1"/>
  <c r="M11" i="252"/>
  <c r="M19" i="252"/>
  <c r="N19" i="252" s="1"/>
  <c r="AF19" i="252" s="1"/>
  <c r="N19" i="246"/>
  <c r="AF19" i="246" s="1"/>
  <c r="N37" i="246"/>
  <c r="AF37" i="246" s="1"/>
  <c r="N18" i="246"/>
  <c r="AF18" i="246" s="1"/>
  <c r="N21" i="246"/>
  <c r="AF21" i="246" s="1"/>
  <c r="N36" i="246"/>
  <c r="AF36" i="246" s="1"/>
  <c r="N35" i="246"/>
  <c r="AF35" i="246" s="1"/>
  <c r="N31" i="246"/>
  <c r="AF31" i="246" s="1"/>
  <c r="N27" i="246"/>
  <c r="AF27" i="246" s="1"/>
  <c r="N20" i="246"/>
  <c r="AF20" i="246" s="1"/>
  <c r="N33" i="246"/>
  <c r="AF33" i="246" s="1"/>
  <c r="N22" i="246"/>
  <c r="AF22" i="246" s="1"/>
  <c r="N40" i="246"/>
  <c r="AF40" i="246" s="1"/>
  <c r="N24" i="246"/>
  <c r="AF24" i="246" s="1"/>
  <c r="N23" i="246"/>
  <c r="AF23" i="246" s="1"/>
  <c r="N34" i="246"/>
  <c r="AF34" i="246" s="1"/>
  <c r="N15" i="294"/>
  <c r="AF15" i="294" s="1"/>
  <c r="N39" i="294"/>
  <c r="AF39" i="294" s="1"/>
  <c r="N35" i="294"/>
  <c r="AF35" i="294" s="1"/>
  <c r="N17" i="294"/>
  <c r="AF17" i="294" s="1"/>
  <c r="N34" i="294"/>
  <c r="AF34" i="294" s="1"/>
  <c r="N18" i="294"/>
  <c r="AF18" i="294" s="1"/>
  <c r="N16" i="294"/>
  <c r="AF16" i="294" s="1"/>
  <c r="N19" i="294"/>
  <c r="AF19" i="294" s="1"/>
  <c r="N21" i="294"/>
  <c r="AF21" i="294" s="1"/>
  <c r="N11" i="294"/>
  <c r="AF11" i="294" s="1"/>
  <c r="M36" i="252"/>
  <c r="N36" i="252" s="1"/>
  <c r="AF36" i="252" s="1"/>
  <c r="M40" i="252"/>
  <c r="N40" i="252" s="1"/>
  <c r="AF40" i="252" s="1"/>
  <c r="M34" i="252"/>
  <c r="N34" i="252" s="1"/>
  <c r="AF34" i="252" s="1"/>
  <c r="M33" i="252"/>
  <c r="N33" i="252" s="1"/>
  <c r="AF33" i="252" s="1"/>
  <c r="M18" i="252"/>
  <c r="C18" i="252" s="1"/>
  <c r="M14" i="252"/>
  <c r="N14" i="252" s="1"/>
  <c r="AF14" i="252" s="1"/>
  <c r="E50" i="244"/>
  <c r="H46" i="244"/>
  <c r="O44" i="243"/>
  <c r="H46" i="243"/>
  <c r="O44" i="236"/>
  <c r="H46" i="236"/>
  <c r="G45" i="293"/>
  <c r="G46" i="293" s="1"/>
  <c r="K44" i="293" s="1"/>
  <c r="H46" i="293" s="1"/>
  <c r="AM11" i="273"/>
  <c r="M52" i="273" s="1"/>
  <c r="J65" i="273"/>
  <c r="M65" i="273" s="1"/>
  <c r="N15" i="253"/>
  <c r="AF15" i="253" s="1"/>
  <c r="N12" i="253"/>
  <c r="AF12" i="253" s="1"/>
  <c r="N16" i="253"/>
  <c r="AF16" i="253" s="1"/>
  <c r="N18" i="251"/>
  <c r="AF18" i="251" s="1"/>
  <c r="N12" i="251"/>
  <c r="AF12" i="251" s="1"/>
  <c r="N17" i="251"/>
  <c r="AF17" i="251" s="1"/>
  <c r="N16" i="251"/>
  <c r="AF16" i="251" s="1"/>
  <c r="N15" i="251"/>
  <c r="AF15" i="251" s="1"/>
  <c r="N13" i="251"/>
  <c r="AF13" i="251" s="1"/>
  <c r="E49" i="243"/>
  <c r="J65" i="251"/>
  <c r="M65" i="251" s="1"/>
  <c r="E49" i="244"/>
  <c r="E49" i="236"/>
  <c r="E50" i="243"/>
  <c r="O44" i="244"/>
  <c r="N38" i="272"/>
  <c r="AF38" i="272" s="1"/>
  <c r="E49" i="239"/>
  <c r="E50" i="236"/>
  <c r="E50" i="239"/>
  <c r="O44" i="239"/>
  <c r="E50" i="237"/>
  <c r="E49" i="237"/>
  <c r="O44" i="237"/>
  <c r="M40" i="243" l="1"/>
  <c r="N40" i="243" s="1"/>
  <c r="AF40" i="243" s="1"/>
  <c r="M39" i="243"/>
  <c r="M38" i="243"/>
  <c r="N38" i="243" s="1"/>
  <c r="AF38" i="243" s="1"/>
  <c r="M37" i="243"/>
  <c r="N37" i="243" s="1"/>
  <c r="AF37" i="243" s="1"/>
  <c r="M36" i="243"/>
  <c r="N36" i="243" s="1"/>
  <c r="AF36" i="243" s="1"/>
  <c r="M35" i="243"/>
  <c r="N35" i="243" s="1"/>
  <c r="AF35" i="243" s="1"/>
  <c r="M34" i="243"/>
  <c r="N34" i="243" s="1"/>
  <c r="AF34" i="243" s="1"/>
  <c r="M33" i="243"/>
  <c r="N33" i="243" s="1"/>
  <c r="AF33" i="243" s="1"/>
  <c r="M32" i="243"/>
  <c r="N32" i="243" s="1"/>
  <c r="AF32" i="243" s="1"/>
  <c r="M31" i="243"/>
  <c r="M30" i="243"/>
  <c r="N30" i="243" s="1"/>
  <c r="AF30" i="243" s="1"/>
  <c r="M29" i="243"/>
  <c r="N29" i="243" s="1"/>
  <c r="AF29" i="243" s="1"/>
  <c r="M28" i="243"/>
  <c r="N28" i="243" s="1"/>
  <c r="AF28" i="243" s="1"/>
  <c r="M27" i="243"/>
  <c r="N27" i="243" s="1"/>
  <c r="AF27" i="243" s="1"/>
  <c r="M26" i="243"/>
  <c r="M25" i="243"/>
  <c r="N25" i="243" s="1"/>
  <c r="AF25" i="243" s="1"/>
  <c r="M24" i="243"/>
  <c r="N24" i="243" s="1"/>
  <c r="AF24" i="243" s="1"/>
  <c r="M23" i="243"/>
  <c r="N23" i="243" s="1"/>
  <c r="AF23" i="243" s="1"/>
  <c r="M22" i="243"/>
  <c r="N22" i="243" s="1"/>
  <c r="AF22" i="243" s="1"/>
  <c r="M21" i="243"/>
  <c r="N21" i="243" s="1"/>
  <c r="AF21" i="243" s="1"/>
  <c r="M20" i="243"/>
  <c r="N20" i="243" s="1"/>
  <c r="AF20" i="243" s="1"/>
  <c r="M19" i="243"/>
  <c r="N19" i="243" s="1"/>
  <c r="AF19" i="243" s="1"/>
  <c r="M40" i="244"/>
  <c r="N40" i="244" s="1"/>
  <c r="AF40" i="244" s="1"/>
  <c r="M39" i="244"/>
  <c r="N39" i="244" s="1"/>
  <c r="AF39" i="244" s="1"/>
  <c r="M38" i="244"/>
  <c r="N38" i="244" s="1"/>
  <c r="AF38" i="244" s="1"/>
  <c r="M37" i="244"/>
  <c r="N37" i="244" s="1"/>
  <c r="AF37" i="244" s="1"/>
  <c r="M36" i="244"/>
  <c r="N36" i="244" s="1"/>
  <c r="AF36" i="244" s="1"/>
  <c r="M35" i="244"/>
  <c r="N35" i="244" s="1"/>
  <c r="AF35" i="244" s="1"/>
  <c r="M34" i="244"/>
  <c r="N34" i="244" s="1"/>
  <c r="AF34" i="244" s="1"/>
  <c r="M33" i="244"/>
  <c r="N33" i="244" s="1"/>
  <c r="AF33" i="244" s="1"/>
  <c r="M32" i="244"/>
  <c r="N32" i="244" s="1"/>
  <c r="AF32" i="244" s="1"/>
  <c r="M31" i="244"/>
  <c r="N31" i="244" s="1"/>
  <c r="AF31" i="244" s="1"/>
  <c r="M30" i="244"/>
  <c r="N30" i="244" s="1"/>
  <c r="AF30" i="244" s="1"/>
  <c r="M29" i="244"/>
  <c r="N29" i="244" s="1"/>
  <c r="AF29" i="244" s="1"/>
  <c r="M28" i="244"/>
  <c r="N28" i="244" s="1"/>
  <c r="AF28" i="244" s="1"/>
  <c r="M27" i="244"/>
  <c r="N27" i="244" s="1"/>
  <c r="AF27" i="244" s="1"/>
  <c r="M26" i="244"/>
  <c r="N26" i="244" s="1"/>
  <c r="AF26" i="244" s="1"/>
  <c r="M25" i="244"/>
  <c r="N25" i="244" s="1"/>
  <c r="AF25" i="244" s="1"/>
  <c r="M24" i="244"/>
  <c r="N24" i="244" s="1"/>
  <c r="AF24" i="244" s="1"/>
  <c r="M23" i="244"/>
  <c r="N23" i="244" s="1"/>
  <c r="AF23" i="244" s="1"/>
  <c r="M22" i="244"/>
  <c r="N22" i="244" s="1"/>
  <c r="AF22" i="244" s="1"/>
  <c r="M21" i="244"/>
  <c r="N21" i="244" s="1"/>
  <c r="AF21" i="244" s="1"/>
  <c r="M20" i="244"/>
  <c r="N20" i="244" s="1"/>
  <c r="AF20" i="244" s="1"/>
  <c r="M19" i="244"/>
  <c r="N19" i="244" s="1"/>
  <c r="AF19" i="244" s="1"/>
  <c r="M40" i="239"/>
  <c r="M39" i="239"/>
  <c r="M38" i="239"/>
  <c r="N38" i="239" s="1"/>
  <c r="AF38" i="239" s="1"/>
  <c r="M37" i="239"/>
  <c r="N37" i="239" s="1"/>
  <c r="AF37" i="239" s="1"/>
  <c r="M36" i="239"/>
  <c r="N36" i="239" s="1"/>
  <c r="AF36" i="239" s="1"/>
  <c r="M35" i="239"/>
  <c r="N35" i="239" s="1"/>
  <c r="AF35" i="239" s="1"/>
  <c r="M34" i="239"/>
  <c r="N34" i="239" s="1"/>
  <c r="AF34" i="239" s="1"/>
  <c r="M33" i="239"/>
  <c r="M32" i="239"/>
  <c r="M31" i="239"/>
  <c r="M30" i="239"/>
  <c r="M29" i="239"/>
  <c r="M28" i="239"/>
  <c r="M27" i="239"/>
  <c r="N27" i="239" s="1"/>
  <c r="AF27" i="239" s="1"/>
  <c r="M26" i="239"/>
  <c r="M25" i="239"/>
  <c r="M24" i="239"/>
  <c r="M23" i="239"/>
  <c r="M22" i="239"/>
  <c r="M21" i="239"/>
  <c r="M20" i="239"/>
  <c r="N20" i="239" s="1"/>
  <c r="AF20" i="239" s="1"/>
  <c r="M19" i="239"/>
  <c r="M14" i="237"/>
  <c r="M11" i="237"/>
  <c r="M25" i="236"/>
  <c r="N25" i="236" s="1"/>
  <c r="AF25" i="236" s="1"/>
  <c r="M24" i="236"/>
  <c r="N24" i="236" s="1"/>
  <c r="AF24" i="236" s="1"/>
  <c r="M23" i="236"/>
  <c r="N23" i="236" s="1"/>
  <c r="AF23" i="236" s="1"/>
  <c r="M22" i="236"/>
  <c r="N22" i="236" s="1"/>
  <c r="AF22" i="236" s="1"/>
  <c r="M21" i="236"/>
  <c r="N21" i="236" s="1"/>
  <c r="AF21" i="236" s="1"/>
  <c r="M20" i="236"/>
  <c r="N20" i="236" s="1"/>
  <c r="AF20" i="236" s="1"/>
  <c r="M19" i="236"/>
  <c r="N19" i="236" s="1"/>
  <c r="AF19" i="236" s="1"/>
  <c r="J65" i="272"/>
  <c r="M65" i="272" s="1"/>
  <c r="C17" i="252"/>
  <c r="N17" i="252"/>
  <c r="AF17" i="252" s="1"/>
  <c r="N18" i="252"/>
  <c r="AF18" i="252" s="1"/>
  <c r="AM11" i="246"/>
  <c r="M52" i="246" s="1"/>
  <c r="J65" i="246"/>
  <c r="M65" i="246" s="1"/>
  <c r="N11" i="252"/>
  <c r="AF11" i="252" s="1"/>
  <c r="C11" i="252"/>
  <c r="AF18" i="236"/>
  <c r="M27" i="236"/>
  <c r="N27" i="236" s="1"/>
  <c r="AF27" i="236" s="1"/>
  <c r="M26" i="236"/>
  <c r="N26" i="236" s="1"/>
  <c r="AF26" i="236" s="1"/>
  <c r="J65" i="236"/>
  <c r="M65" i="236" s="1"/>
  <c r="M30" i="236"/>
  <c r="N30" i="236" s="1"/>
  <c r="AF30" i="236" s="1"/>
  <c r="M31" i="236"/>
  <c r="N31" i="236" s="1"/>
  <c r="AF31" i="236" s="1"/>
  <c r="N12" i="294"/>
  <c r="AF12" i="294" s="1"/>
  <c r="C12" i="294"/>
  <c r="N13" i="294"/>
  <c r="AF13" i="294" s="1"/>
  <c r="C13" i="294"/>
  <c r="N11" i="251"/>
  <c r="AF11" i="251" s="1"/>
  <c r="AM11" i="251" s="1"/>
  <c r="M52" i="251" s="1"/>
  <c r="C11" i="251"/>
  <c r="N14" i="253"/>
  <c r="AF14" i="253" s="1"/>
  <c r="C14" i="253"/>
  <c r="N17" i="253"/>
  <c r="AF17" i="253" s="1"/>
  <c r="C17" i="253"/>
  <c r="N11" i="253"/>
  <c r="AF11" i="253" s="1"/>
  <c r="C11" i="253"/>
  <c r="N18" i="253"/>
  <c r="AF18" i="253" s="1"/>
  <c r="C18" i="253"/>
  <c r="N11" i="243"/>
  <c r="AF11" i="243" s="1"/>
  <c r="N16" i="243"/>
  <c r="AF16" i="243" s="1"/>
  <c r="N17" i="243"/>
  <c r="AF17" i="243" s="1"/>
  <c r="N13" i="243"/>
  <c r="AF13" i="243" s="1"/>
  <c r="N14" i="243"/>
  <c r="AF14" i="243" s="1"/>
  <c r="J65" i="243"/>
  <c r="M65" i="243" s="1"/>
  <c r="N39" i="243"/>
  <c r="AF39" i="243" s="1"/>
  <c r="N18" i="243"/>
  <c r="AF18" i="243" s="1"/>
  <c r="M52" i="243"/>
  <c r="N31" i="243"/>
  <c r="AF31" i="243" s="1"/>
  <c r="N15" i="243"/>
  <c r="AF15" i="243" s="1"/>
  <c r="N26" i="243"/>
  <c r="AF26" i="243" s="1"/>
  <c r="M39" i="236"/>
  <c r="N39" i="236" s="1"/>
  <c r="AF39" i="236" s="1"/>
  <c r="M37" i="236"/>
  <c r="N37" i="236" s="1"/>
  <c r="AF37" i="236" s="1"/>
  <c r="M52" i="236"/>
  <c r="M35" i="236"/>
  <c r="N35" i="236" s="1"/>
  <c r="AF35" i="236" s="1"/>
  <c r="M36" i="236"/>
  <c r="N36" i="236" s="1"/>
  <c r="AF36" i="236" s="1"/>
  <c r="M38" i="236"/>
  <c r="N38" i="236" s="1"/>
  <c r="AF38" i="236" s="1"/>
  <c r="M28" i="236"/>
  <c r="N28" i="236" s="1"/>
  <c r="AF28" i="236" s="1"/>
  <c r="M34" i="236"/>
  <c r="N34" i="236" s="1"/>
  <c r="AF34" i="236" s="1"/>
  <c r="M32" i="236"/>
  <c r="N32" i="236" s="1"/>
  <c r="AF32" i="236" s="1"/>
  <c r="M33" i="236"/>
  <c r="N33" i="236" s="1"/>
  <c r="AF33" i="236" s="1"/>
  <c r="M29" i="236"/>
  <c r="N29" i="236" s="1"/>
  <c r="AF29" i="236" s="1"/>
  <c r="M40" i="236"/>
  <c r="N40" i="236" s="1"/>
  <c r="AF40" i="236" s="1"/>
  <c r="E50" i="293"/>
  <c r="E49" i="293"/>
  <c r="O44" i="293"/>
  <c r="K17" i="248"/>
  <c r="M21" i="237"/>
  <c r="M35" i="237"/>
  <c r="N35" i="237" s="1"/>
  <c r="AF35" i="237" s="1"/>
  <c r="M32" i="237"/>
  <c r="N32" i="237" s="1"/>
  <c r="AF32" i="237" s="1"/>
  <c r="M12" i="237"/>
  <c r="M27" i="237"/>
  <c r="M36" i="237"/>
  <c r="N36" i="237" s="1"/>
  <c r="AF36" i="237" s="1"/>
  <c r="AM11" i="272"/>
  <c r="M26" i="237"/>
  <c r="C26" i="237" s="1"/>
  <c r="M22" i="237"/>
  <c r="C22" i="237" s="1"/>
  <c r="M23" i="237"/>
  <c r="N23" i="237" s="1"/>
  <c r="AF23" i="237" s="1"/>
  <c r="M31" i="237"/>
  <c r="M40" i="237"/>
  <c r="N40" i="237" s="1"/>
  <c r="AF40" i="237" s="1"/>
  <c r="M34" i="237"/>
  <c r="C34" i="237" s="1"/>
  <c r="M18" i="237"/>
  <c r="N18" i="237" s="1"/>
  <c r="AF18" i="237" s="1"/>
  <c r="M16" i="237"/>
  <c r="N16" i="237" s="1"/>
  <c r="AF16" i="237" s="1"/>
  <c r="M15" i="237"/>
  <c r="N15" i="237" s="1"/>
  <c r="AF15" i="237" s="1"/>
  <c r="M29" i="237"/>
  <c r="C29" i="237" s="1"/>
  <c r="M39" i="237"/>
  <c r="N39" i="237" s="1"/>
  <c r="AF39" i="237" s="1"/>
  <c r="M13" i="237"/>
  <c r="M19" i="237"/>
  <c r="N19" i="237" s="1"/>
  <c r="AF19" i="237" s="1"/>
  <c r="M37" i="237"/>
  <c r="C37" i="237" s="1"/>
  <c r="M38" i="237"/>
  <c r="N38" i="237" s="1"/>
  <c r="AF38" i="237" s="1"/>
  <c r="M17" i="237"/>
  <c r="N17" i="237" s="1"/>
  <c r="AF17" i="237" s="1"/>
  <c r="M28" i="237"/>
  <c r="N28" i="237" s="1"/>
  <c r="AF28" i="237" s="1"/>
  <c r="M30" i="237"/>
  <c r="N30" i="237" s="1"/>
  <c r="AF30" i="237" s="1"/>
  <c r="M33" i="237"/>
  <c r="N33" i="237" s="1"/>
  <c r="AF33" i="237" s="1"/>
  <c r="M24" i="237"/>
  <c r="N24" i="237" s="1"/>
  <c r="AF24" i="237" s="1"/>
  <c r="M20" i="237"/>
  <c r="N20" i="237" s="1"/>
  <c r="AF20" i="237" s="1"/>
  <c r="M25" i="237"/>
  <c r="C25" i="237" s="1"/>
  <c r="N28" i="239"/>
  <c r="AF28" i="239" s="1"/>
  <c r="N29" i="239"/>
  <c r="AF29" i="239" s="1"/>
  <c r="N31" i="239"/>
  <c r="AF31" i="239" s="1"/>
  <c r="N33" i="239"/>
  <c r="AF33" i="239" s="1"/>
  <c r="N23" i="239"/>
  <c r="AF23" i="239" s="1"/>
  <c r="N26" i="239"/>
  <c r="AF26" i="239" s="1"/>
  <c r="N22" i="239"/>
  <c r="AF22" i="239" s="1"/>
  <c r="N24" i="239"/>
  <c r="AF24" i="239" s="1"/>
  <c r="N21" i="239"/>
  <c r="AF21" i="239" s="1"/>
  <c r="N25" i="239"/>
  <c r="AF25" i="239" s="1"/>
  <c r="N32" i="239"/>
  <c r="AF32" i="239" s="1"/>
  <c r="N30" i="239"/>
  <c r="AF30" i="239" s="1"/>
  <c r="N40" i="239"/>
  <c r="AF40" i="239" s="1"/>
  <c r="N39" i="239"/>
  <c r="AF39" i="239" s="1"/>
  <c r="C14" i="237"/>
  <c r="N14" i="237"/>
  <c r="AF14" i="237" s="1"/>
  <c r="M52" i="272" l="1"/>
  <c r="H14" i="325"/>
  <c r="C19" i="239"/>
  <c r="N19" i="239"/>
  <c r="AF19" i="239" s="1"/>
  <c r="AM11" i="239" s="1"/>
  <c r="M40" i="293"/>
  <c r="N40" i="293" s="1"/>
  <c r="AF40" i="293" s="1"/>
  <c r="M39" i="293"/>
  <c r="N39" i="293" s="1"/>
  <c r="AF39" i="293" s="1"/>
  <c r="M38" i="293"/>
  <c r="N38" i="293" s="1"/>
  <c r="AF38" i="293" s="1"/>
  <c r="M37" i="293"/>
  <c r="N37" i="293" s="1"/>
  <c r="AF37" i="293" s="1"/>
  <c r="M36" i="293"/>
  <c r="N36" i="293" s="1"/>
  <c r="AF36" i="293" s="1"/>
  <c r="M35" i="293"/>
  <c r="N35" i="293" s="1"/>
  <c r="AF35" i="293" s="1"/>
  <c r="M34" i="293"/>
  <c r="N34" i="293" s="1"/>
  <c r="AF34" i="293" s="1"/>
  <c r="M33" i="293"/>
  <c r="N33" i="293" s="1"/>
  <c r="AF33" i="293" s="1"/>
  <c r="M32" i="293"/>
  <c r="N32" i="293" s="1"/>
  <c r="AF32" i="293" s="1"/>
  <c r="M31" i="293"/>
  <c r="N31" i="293" s="1"/>
  <c r="AF31" i="293" s="1"/>
  <c r="M30" i="293"/>
  <c r="N30" i="293" s="1"/>
  <c r="AF30" i="293" s="1"/>
  <c r="M29" i="293"/>
  <c r="N29" i="293" s="1"/>
  <c r="AF29" i="293" s="1"/>
  <c r="M28" i="293"/>
  <c r="N28" i="293" s="1"/>
  <c r="AF28" i="293" s="1"/>
  <c r="M27" i="293"/>
  <c r="N27" i="293" s="1"/>
  <c r="AF27" i="293" s="1"/>
  <c r="M26" i="293"/>
  <c r="N26" i="293" s="1"/>
  <c r="AF26" i="293" s="1"/>
  <c r="M25" i="293"/>
  <c r="N25" i="293" s="1"/>
  <c r="AF25" i="293" s="1"/>
  <c r="M24" i="293"/>
  <c r="N24" i="293" s="1"/>
  <c r="AF24" i="293" s="1"/>
  <c r="M23" i="293"/>
  <c r="N23" i="293" s="1"/>
  <c r="AF23" i="293" s="1"/>
  <c r="M22" i="293"/>
  <c r="N22" i="293" s="1"/>
  <c r="AF22" i="293" s="1"/>
  <c r="M21" i="293"/>
  <c r="M20" i="293"/>
  <c r="M19" i="293"/>
  <c r="J65" i="252"/>
  <c r="M65" i="252" s="1"/>
  <c r="AM11" i="252"/>
  <c r="J65" i="293"/>
  <c r="M65" i="293" s="1"/>
  <c r="M52" i="293"/>
  <c r="N17" i="293"/>
  <c r="AF17" i="293" s="1"/>
  <c r="N12" i="293"/>
  <c r="AF12" i="293" s="1"/>
  <c r="N21" i="293"/>
  <c r="AF21" i="293" s="1"/>
  <c r="N18" i="293"/>
  <c r="AF18" i="293" s="1"/>
  <c r="AM11" i="236"/>
  <c r="J65" i="253"/>
  <c r="M65" i="253" s="1"/>
  <c r="AM11" i="253"/>
  <c r="M52" i="253" s="1"/>
  <c r="C12" i="243"/>
  <c r="N12" i="243"/>
  <c r="AF12" i="243" s="1"/>
  <c r="AM11" i="243" s="1"/>
  <c r="J65" i="239"/>
  <c r="M65" i="239" s="1"/>
  <c r="N31" i="237"/>
  <c r="AF31" i="237" s="1"/>
  <c r="C31" i="237"/>
  <c r="N12" i="237"/>
  <c r="AF12" i="237" s="1"/>
  <c r="C12" i="237"/>
  <c r="N13" i="237"/>
  <c r="AF13" i="237" s="1"/>
  <c r="C13" i="237"/>
  <c r="N20" i="293"/>
  <c r="AF20" i="293" s="1"/>
  <c r="N16" i="293"/>
  <c r="AF16" i="293" s="1"/>
  <c r="N19" i="293"/>
  <c r="AF19" i="293" s="1"/>
  <c r="N15" i="293"/>
  <c r="AF15" i="293" s="1"/>
  <c r="N11" i="293"/>
  <c r="AF11" i="293" s="1"/>
  <c r="S17" i="248"/>
  <c r="M17" i="248" s="1"/>
  <c r="AJ17" i="248"/>
  <c r="AI17" i="248"/>
  <c r="AG17" i="248"/>
  <c r="AH17" i="248"/>
  <c r="L14" i="245"/>
  <c r="I14" i="245"/>
  <c r="W14" i="245" s="1"/>
  <c r="N21" i="237"/>
  <c r="AF21" i="237" s="1"/>
  <c r="C21" i="237"/>
  <c r="N11" i="237"/>
  <c r="AF11" i="237" s="1"/>
  <c r="C11" i="237"/>
  <c r="N27" i="237"/>
  <c r="AF27" i="237" s="1"/>
  <c r="C27" i="237"/>
  <c r="C32" i="237"/>
  <c r="C23" i="237"/>
  <c r="C35" i="237"/>
  <c r="C28" i="237"/>
  <c r="N29" i="237"/>
  <c r="AF29" i="237" s="1"/>
  <c r="N37" i="237"/>
  <c r="AF37" i="237" s="1"/>
  <c r="N25" i="237"/>
  <c r="AF25" i="237" s="1"/>
  <c r="C18" i="237"/>
  <c r="C36" i="237"/>
  <c r="C15" i="237"/>
  <c r="C19" i="237"/>
  <c r="C20" i="237"/>
  <c r="N22" i="237"/>
  <c r="AF22" i="237" s="1"/>
  <c r="C17" i="237"/>
  <c r="N34" i="237"/>
  <c r="AF34" i="237" s="1"/>
  <c r="C24" i="237"/>
  <c r="N26" i="237"/>
  <c r="AF26" i="237" s="1"/>
  <c r="C33" i="237"/>
  <c r="C38" i="237"/>
  <c r="AM11" i="244"/>
  <c r="M52" i="244" s="1"/>
  <c r="J65" i="244"/>
  <c r="M65" i="244" s="1"/>
  <c r="M52" i="252" l="1"/>
  <c r="H9" i="325"/>
  <c r="M52" i="239"/>
  <c r="H8" i="325"/>
  <c r="N13" i="293"/>
  <c r="AF13" i="293" s="1"/>
  <c r="AM11" i="293" s="1"/>
  <c r="C13" i="293"/>
  <c r="C17" i="248"/>
  <c r="R17" i="248"/>
  <c r="U17" i="248"/>
  <c r="V17" i="248" s="1"/>
  <c r="X14" i="245"/>
  <c r="G45" i="245" s="1"/>
  <c r="G46" i="245" s="1"/>
  <c r="K44" i="245" s="1"/>
  <c r="H46" i="245" s="1"/>
  <c r="F16" i="272"/>
  <c r="J65" i="237"/>
  <c r="M65" i="237" s="1"/>
  <c r="AM11" i="237"/>
  <c r="M52" i="237" l="1"/>
  <c r="H6" i="325"/>
  <c r="E50" i="245"/>
  <c r="O44" i="245"/>
  <c r="E49" i="245"/>
  <c r="N16" i="245" l="1"/>
  <c r="AF16" i="245" s="1"/>
  <c r="M40" i="245"/>
  <c r="N40" i="245" s="1"/>
  <c r="AF40" i="245" s="1"/>
  <c r="M39" i="245"/>
  <c r="N39" i="245" s="1"/>
  <c r="AF39" i="245" s="1"/>
  <c r="M38" i="245"/>
  <c r="N38" i="245" s="1"/>
  <c r="AF38" i="245" s="1"/>
  <c r="M37" i="245"/>
  <c r="N37" i="245" s="1"/>
  <c r="AF37" i="245" s="1"/>
  <c r="M36" i="245"/>
  <c r="N36" i="245" s="1"/>
  <c r="AF36" i="245" s="1"/>
  <c r="M35" i="245"/>
  <c r="N35" i="245" s="1"/>
  <c r="AF35" i="245" s="1"/>
  <c r="M34" i="245"/>
  <c r="N34" i="245" s="1"/>
  <c r="AF34" i="245" s="1"/>
  <c r="M33" i="245"/>
  <c r="N33" i="245" s="1"/>
  <c r="AF33" i="245" s="1"/>
  <c r="M32" i="245"/>
  <c r="N32" i="245" s="1"/>
  <c r="AF32" i="245" s="1"/>
  <c r="M31" i="245"/>
  <c r="N31" i="245" s="1"/>
  <c r="AF31" i="245" s="1"/>
  <c r="M30" i="245"/>
  <c r="N30" i="245" s="1"/>
  <c r="AF30" i="245" s="1"/>
  <c r="M29" i="245"/>
  <c r="N29" i="245" s="1"/>
  <c r="AF29" i="245" s="1"/>
  <c r="M28" i="245"/>
  <c r="N28" i="245" s="1"/>
  <c r="AF28" i="245" s="1"/>
  <c r="M27" i="245"/>
  <c r="N27" i="245" s="1"/>
  <c r="AF27" i="245" s="1"/>
  <c r="M26" i="245"/>
  <c r="N26" i="245" s="1"/>
  <c r="AF26" i="245" s="1"/>
  <c r="M25" i="245"/>
  <c r="N25" i="245" s="1"/>
  <c r="AF25" i="245" s="1"/>
  <c r="M24" i="245"/>
  <c r="N24" i="245" s="1"/>
  <c r="AF24" i="245" s="1"/>
  <c r="M23" i="245"/>
  <c r="N23" i="245" s="1"/>
  <c r="AF23" i="245" s="1"/>
  <c r="M22" i="245"/>
  <c r="N22" i="245" s="1"/>
  <c r="AF22" i="245" s="1"/>
  <c r="M21" i="245"/>
  <c r="N21" i="245" s="1"/>
  <c r="AF21" i="245" s="1"/>
  <c r="M20" i="245"/>
  <c r="N20" i="245" s="1"/>
  <c r="AF20" i="245" s="1"/>
  <c r="M19" i="245"/>
  <c r="N19" i="245" s="1"/>
  <c r="AF19" i="245" s="1"/>
  <c r="N14" i="245"/>
  <c r="AF14" i="245" s="1"/>
  <c r="N17" i="245"/>
  <c r="AF17" i="245" s="1"/>
  <c r="J65" i="245"/>
  <c r="M65" i="245" s="1"/>
  <c r="N18" i="245"/>
  <c r="AF18" i="245" s="1"/>
  <c r="N13" i="245"/>
  <c r="AF13" i="245" s="1"/>
  <c r="M52" i="245"/>
  <c r="N11" i="245"/>
  <c r="AF11" i="245" s="1"/>
  <c r="N15" i="245" l="1"/>
  <c r="AF15" i="245" s="1"/>
  <c r="C15" i="245"/>
  <c r="N12" i="245"/>
  <c r="AF12" i="245" s="1"/>
  <c r="C12" i="245"/>
  <c r="AM11" i="245" l="1"/>
  <c r="F11" i="247"/>
  <c r="L14" i="294" l="1"/>
  <c r="AI14" i="294" l="1"/>
  <c r="AL11" i="294" s="1"/>
  <c r="S14" i="294"/>
  <c r="M14" i="294" s="1"/>
  <c r="N14" i="294" s="1"/>
  <c r="AF14" i="294" s="1"/>
  <c r="AM11" i="294" s="1"/>
  <c r="M52" i="294" s="1"/>
  <c r="B98" i="112" l="1"/>
  <c r="B99" i="112" s="1"/>
  <c r="B100" i="112" s="1"/>
  <c r="B101" i="112" s="1"/>
  <c r="B102" i="112" s="1"/>
  <c r="B103" i="112" s="1"/>
  <c r="B104" i="112" s="1"/>
  <c r="B105" i="112" s="1"/>
  <c r="B106" i="112" s="1"/>
  <c r="B107" i="112" s="1"/>
  <c r="B108" i="112" s="1"/>
  <c r="B109" i="112" s="1"/>
  <c r="B110" i="112" s="1"/>
  <c r="B111" i="112" s="1"/>
  <c r="B112" i="112" s="1"/>
  <c r="B113" i="112" s="1"/>
  <c r="B114" i="112" s="1"/>
  <c r="B115" i="112" s="1"/>
  <c r="B116" i="112" s="1"/>
  <c r="B117" i="112" s="1"/>
  <c r="B118" i="112" s="1"/>
  <c r="B119" i="112" s="1"/>
  <c r="B120" i="112" s="1"/>
  <c r="B121" i="112" s="1"/>
  <c r="B122" i="112" s="1"/>
  <c r="B123" i="112" s="1"/>
  <c r="B124" i="112" s="1"/>
  <c r="B125" i="112" s="1"/>
  <c r="B126" i="112" s="1"/>
  <c r="B127" i="112" s="1"/>
  <c r="B128" i="112" s="1"/>
  <c r="B129" i="112" s="1"/>
  <c r="B130" i="112" s="1"/>
  <c r="B131" i="112" s="1"/>
  <c r="B132" i="112" s="1"/>
  <c r="B133" i="112" s="1"/>
  <c r="B134" i="112" s="1"/>
  <c r="B135" i="112" s="1"/>
  <c r="B136" i="112" s="1"/>
  <c r="B137" i="112" s="1"/>
  <c r="B138" i="112" s="1"/>
  <c r="B139" i="112" s="1"/>
  <c r="B140" i="112" s="1"/>
  <c r="B141" i="112" s="1"/>
  <c r="B142" i="112" s="1"/>
  <c r="B143" i="112" s="1"/>
  <c r="B144" i="112" s="1"/>
  <c r="B145" i="112" s="1"/>
  <c r="B146" i="112" s="1"/>
  <c r="B147" i="112" s="1"/>
  <c r="B148" i="112" s="1"/>
  <c r="B149" i="112" s="1"/>
  <c r="B150" i="112" s="1"/>
  <c r="B151" i="112" s="1"/>
  <c r="B152" i="112" s="1"/>
  <c r="B153" i="112" s="1"/>
  <c r="B154" i="112" s="1"/>
  <c r="B155" i="112" s="1"/>
  <c r="B156" i="112" s="1"/>
  <c r="B157" i="112" s="1"/>
  <c r="B158" i="112" s="1"/>
  <c r="B159" i="112" s="1"/>
  <c r="B160" i="112" s="1"/>
  <c r="B161" i="112" s="1"/>
  <c r="B162" i="112" s="1"/>
  <c r="B163" i="112" s="1"/>
  <c r="B164" i="112" s="1"/>
  <c r="B165" i="112" s="1"/>
  <c r="B166" i="112" s="1"/>
  <c r="B167" i="112" s="1"/>
  <c r="B168" i="112" s="1"/>
  <c r="B169" i="112" s="1"/>
  <c r="B170" i="112" s="1"/>
  <c r="B171" i="112" s="1"/>
  <c r="B172" i="112" s="1"/>
  <c r="B173" i="112" s="1"/>
  <c r="B174" i="112" s="1"/>
  <c r="B175" i="112" s="1"/>
  <c r="B176" i="112" s="1"/>
  <c r="B177" i="112" s="1"/>
  <c r="B178" i="112" s="1"/>
  <c r="B179" i="112" s="1"/>
  <c r="B180" i="112" s="1"/>
  <c r="B181" i="112" s="1"/>
  <c r="B182" i="112" s="1"/>
  <c r="B183" i="112" s="1"/>
  <c r="B184" i="112" s="1"/>
  <c r="J12" i="234" s="1"/>
  <c r="O95" i="294"/>
  <c r="O87" i="294"/>
  <c r="P79" i="294"/>
  <c r="J82" i="294" s="1"/>
  <c r="M82" i="294" s="1"/>
  <c r="O79" i="294"/>
  <c r="P95" i="294"/>
  <c r="J98" i="294" s="1"/>
  <c r="M98" i="294" s="1"/>
  <c r="P71" i="294"/>
  <c r="J74" i="294" s="1"/>
  <c r="M74" i="294" s="1"/>
  <c r="O103" i="294"/>
  <c r="O71" i="294"/>
  <c r="P87" i="294"/>
  <c r="J90" i="294" s="1"/>
  <c r="M90" i="294" s="1"/>
  <c r="P103" i="294"/>
  <c r="J106" i="294" s="1"/>
  <c r="M106" i="294" s="1"/>
  <c r="S41" i="294"/>
  <c r="R14" i="294"/>
  <c r="R41" i="294" s="1"/>
  <c r="C14" i="294"/>
  <c r="U14" i="294"/>
  <c r="V14" i="294" s="1"/>
  <c r="V41" i="294" s="1"/>
  <c r="J65" i="294" s="1"/>
  <c r="M65" i="294" s="1"/>
  <c r="I12" i="247"/>
  <c r="F12" i="247"/>
  <c r="K17" i="249"/>
  <c r="K12" i="247"/>
  <c r="G17" i="249"/>
  <c r="L17" i="249"/>
  <c r="H12" i="247"/>
  <c r="L12" i="247"/>
  <c r="I14" i="248"/>
  <c r="G14" i="248"/>
  <c r="J14" i="248"/>
  <c r="J17" i="249"/>
  <c r="F14" i="248"/>
  <c r="L14" i="248"/>
  <c r="H14" i="248"/>
  <c r="K14" i="248"/>
  <c r="F17" i="249"/>
  <c r="I17" i="249"/>
  <c r="J12" i="247"/>
  <c r="G12" i="247"/>
  <c r="H17" i="249"/>
  <c r="F14" i="306"/>
  <c r="K13" i="306"/>
  <c r="J11" i="306"/>
  <c r="J13" i="306"/>
  <c r="K12" i="306"/>
  <c r="G12" i="306"/>
  <c r="G11" i="306"/>
  <c r="H12" i="306"/>
  <c r="F13" i="306"/>
  <c r="H14" i="306"/>
  <c r="H13" i="306"/>
  <c r="G13" i="306"/>
  <c r="F12" i="306"/>
  <c r="L14" i="306"/>
  <c r="L12" i="306"/>
  <c r="J16" i="229" l="1"/>
  <c r="I15" i="234"/>
  <c r="J15" i="234"/>
  <c r="H21" i="234"/>
  <c r="L14" i="234"/>
  <c r="F19" i="238"/>
  <c r="K11" i="229"/>
  <c r="CS11" i="229" s="1"/>
  <c r="G12" i="229"/>
  <c r="G13" i="234"/>
  <c r="I12" i="229"/>
  <c r="I21" i="234"/>
  <c r="F14" i="234"/>
  <c r="G21" i="234"/>
  <c r="J14" i="234"/>
  <c r="D14" i="234" s="1"/>
  <c r="K19" i="238"/>
  <c r="J17" i="234"/>
  <c r="AL17" i="234" s="1"/>
  <c r="H13" i="234"/>
  <c r="K20" i="234"/>
  <c r="K13" i="234"/>
  <c r="G20" i="234"/>
  <c r="K16" i="234"/>
  <c r="F11" i="229"/>
  <c r="I15" i="229"/>
  <c r="I12" i="234"/>
  <c r="H11" i="229"/>
  <c r="I14" i="229"/>
  <c r="H14" i="234"/>
  <c r="F19" i="234"/>
  <c r="J13" i="229"/>
  <c r="H12" i="234"/>
  <c r="I19" i="234"/>
  <c r="G17" i="234"/>
  <c r="L13" i="234"/>
  <c r="J13" i="234"/>
  <c r="H19" i="234"/>
  <c r="F20" i="234"/>
  <c r="F16" i="229"/>
  <c r="G16" i="229"/>
  <c r="I20" i="234"/>
  <c r="H13" i="229"/>
  <c r="K21" i="234"/>
  <c r="H19" i="238"/>
  <c r="I19" i="238"/>
  <c r="G16" i="234"/>
  <c r="L12" i="234"/>
  <c r="H12" i="229"/>
  <c r="K14" i="229"/>
  <c r="CP14" i="229" s="1"/>
  <c r="I17" i="234"/>
  <c r="I11" i="229"/>
  <c r="L15" i="234"/>
  <c r="L17" i="234"/>
  <c r="K18" i="234"/>
  <c r="L16" i="229"/>
  <c r="H15" i="229"/>
  <c r="F12" i="229"/>
  <c r="L11" i="229"/>
  <c r="F17" i="234"/>
  <c r="L19" i="238"/>
  <c r="F16" i="234"/>
  <c r="I11" i="234"/>
  <c r="F11" i="234"/>
  <c r="G11" i="229"/>
  <c r="K13" i="229"/>
  <c r="DD13" i="229" s="1"/>
  <c r="K14" i="234"/>
  <c r="AK14" i="234" s="1"/>
  <c r="K15" i="229"/>
  <c r="H16" i="229"/>
  <c r="G18" i="234"/>
  <c r="G19" i="234"/>
  <c r="I13" i="229"/>
  <c r="J19" i="234"/>
  <c r="AL19" i="234" s="1"/>
  <c r="J11" i="229"/>
  <c r="O48" i="229" s="1"/>
  <c r="K12" i="229"/>
  <c r="DD12" i="229" s="1"/>
  <c r="H18" i="234"/>
  <c r="F18" i="234"/>
  <c r="H16" i="234"/>
  <c r="F12" i="234"/>
  <c r="G11" i="234"/>
  <c r="L12" i="229"/>
  <c r="H20" i="234"/>
  <c r="J20" i="234"/>
  <c r="D20" i="234" s="1"/>
  <c r="J18" i="234"/>
  <c r="K16" i="229"/>
  <c r="J21" i="234"/>
  <c r="L19" i="234"/>
  <c r="L15" i="229"/>
  <c r="F21" i="234"/>
  <c r="K19" i="234"/>
  <c r="AK19" i="234" s="1"/>
  <c r="G14" i="229"/>
  <c r="I13" i="234"/>
  <c r="I16" i="234"/>
  <c r="K12" i="234"/>
  <c r="J11" i="234"/>
  <c r="H15" i="234"/>
  <c r="K17" i="234"/>
  <c r="DC17" i="234" s="1"/>
  <c r="I16" i="229"/>
  <c r="G15" i="229"/>
  <c r="J15" i="229"/>
  <c r="H17" i="234"/>
  <c r="L18" i="234"/>
  <c r="G15" i="234"/>
  <c r="F13" i="229"/>
  <c r="F14" i="229"/>
  <c r="F15" i="229"/>
  <c r="L21" i="234"/>
  <c r="G19" i="238"/>
  <c r="J19" i="238"/>
  <c r="T19" i="238" s="1"/>
  <c r="T41" i="238" s="1"/>
  <c r="L16" i="234"/>
  <c r="K11" i="234"/>
  <c r="CO11" i="234" s="1"/>
  <c r="H11" i="234"/>
  <c r="J14" i="229"/>
  <c r="D14" i="229" s="1"/>
  <c r="H14" i="229"/>
  <c r="L20" i="234"/>
  <c r="G13" i="229"/>
  <c r="L14" i="229"/>
  <c r="G14" i="234"/>
  <c r="I14" i="234"/>
  <c r="F13" i="234"/>
  <c r="L13" i="229"/>
  <c r="K15" i="234"/>
  <c r="CN15" i="234" s="1"/>
  <c r="F15" i="234"/>
  <c r="J12" i="229"/>
  <c r="D12" i="229" s="1"/>
  <c r="I18" i="234"/>
  <c r="J16" i="234"/>
  <c r="D16" i="234" s="1"/>
  <c r="G12" i="234"/>
  <c r="L11" i="234"/>
  <c r="AL12" i="234"/>
  <c r="D12" i="234"/>
  <c r="N62" i="294"/>
  <c r="AH17" i="249"/>
  <c r="AH10" i="249" s="1"/>
  <c r="AG17" i="249"/>
  <c r="G44" i="249" s="1"/>
  <c r="Z17" i="249" s="1"/>
  <c r="S17" i="249"/>
  <c r="AG12" i="247"/>
  <c r="G44" i="247" s="1"/>
  <c r="Z12" i="247" s="1"/>
  <c r="S12" i="247"/>
  <c r="AH12" i="247"/>
  <c r="AH10" i="247" s="1"/>
  <c r="D14" i="248"/>
  <c r="T14" i="248"/>
  <c r="T41" i="248" s="1"/>
  <c r="O45" i="248"/>
  <c r="O45" i="249"/>
  <c r="T17" i="249"/>
  <c r="T41" i="249" s="1"/>
  <c r="D17" i="249"/>
  <c r="AH14" i="248"/>
  <c r="AH10" i="248" s="1"/>
  <c r="AG14" i="248"/>
  <c r="G44" i="248" s="1"/>
  <c r="Z14" i="248" s="1"/>
  <c r="S14" i="248"/>
  <c r="O45" i="247"/>
  <c r="T12" i="247"/>
  <c r="T41" i="247" s="1"/>
  <c r="D12" i="247"/>
  <c r="S13" i="306"/>
  <c r="AI13" i="306"/>
  <c r="AG13" i="306"/>
  <c r="AJ13" i="306"/>
  <c r="AH13" i="306"/>
  <c r="D11" i="306"/>
  <c r="T11" i="306"/>
  <c r="T13" i="306"/>
  <c r="D13" i="306"/>
  <c r="AJ12" i="306"/>
  <c r="AG12" i="306"/>
  <c r="AI12" i="306"/>
  <c r="AH12" i="306"/>
  <c r="S12" i="306"/>
  <c r="H11" i="306"/>
  <c r="G14" i="306"/>
  <c r="F11" i="306"/>
  <c r="I13" i="306"/>
  <c r="I12" i="306"/>
  <c r="K11" i="306"/>
  <c r="J14" i="306"/>
  <c r="K14" i="306"/>
  <c r="J12" i="306"/>
  <c r="L13" i="306"/>
  <c r="I14" i="306"/>
  <c r="I11" i="306"/>
  <c r="L11" i="306"/>
  <c r="U13" i="306" l="1"/>
  <c r="V13" i="306" s="1"/>
  <c r="M13" i="306"/>
  <c r="U12" i="306"/>
  <c r="V12" i="306" s="1"/>
  <c r="M12" i="306"/>
  <c r="U17" i="249"/>
  <c r="V17" i="249" s="1"/>
  <c r="V41" i="249" s="1"/>
  <c r="M17" i="249"/>
  <c r="U14" i="248"/>
  <c r="V14" i="248" s="1"/>
  <c r="V41" i="248" s="1"/>
  <c r="M14" i="248"/>
  <c r="U12" i="247"/>
  <c r="V12" i="247" s="1"/>
  <c r="V41" i="247" s="1"/>
  <c r="M12" i="247"/>
  <c r="AL16" i="229"/>
  <c r="D16" i="229"/>
  <c r="D15" i="229"/>
  <c r="AL15" i="229"/>
  <c r="AL15" i="234"/>
  <c r="D15" i="234"/>
  <c r="CQ20" i="234"/>
  <c r="DD20" i="234"/>
  <c r="AK20" i="234"/>
  <c r="CP20" i="234"/>
  <c r="DB20" i="234"/>
  <c r="CT20" i="234"/>
  <c r="DC20" i="234"/>
  <c r="CN20" i="234"/>
  <c r="CR20" i="234"/>
  <c r="CT13" i="234"/>
  <c r="CN13" i="234"/>
  <c r="CQ13" i="234"/>
  <c r="CO13" i="234"/>
  <c r="CS13" i="234"/>
  <c r="AK13" i="234"/>
  <c r="DC13" i="234"/>
  <c r="DD13" i="234"/>
  <c r="CR13" i="234"/>
  <c r="DB13" i="234"/>
  <c r="CP13" i="234"/>
  <c r="DD16" i="234"/>
  <c r="DC16" i="234"/>
  <c r="CO16" i="234"/>
  <c r="AK16" i="234"/>
  <c r="DB16" i="234"/>
  <c r="CP16" i="234"/>
  <c r="CR16" i="234"/>
  <c r="CQ16" i="234"/>
  <c r="CS16" i="234"/>
  <c r="CT16" i="234"/>
  <c r="CN16" i="234"/>
  <c r="D13" i="229"/>
  <c r="AL13" i="229"/>
  <c r="D13" i="234"/>
  <c r="AL13" i="234"/>
  <c r="AK21" i="234"/>
  <c r="CT21" i="234"/>
  <c r="DC21" i="234"/>
  <c r="DD21" i="234"/>
  <c r="CR21" i="234"/>
  <c r="CS21" i="234"/>
  <c r="CQ21" i="234"/>
  <c r="CN21" i="234"/>
  <c r="CP21" i="234"/>
  <c r="CO21" i="234"/>
  <c r="DB21" i="234"/>
  <c r="CP18" i="234"/>
  <c r="DD18" i="234"/>
  <c r="DC18" i="234"/>
  <c r="AK18" i="234"/>
  <c r="CS18" i="234"/>
  <c r="CN18" i="234"/>
  <c r="DB18" i="234"/>
  <c r="CT18" i="234"/>
  <c r="CQ18" i="234"/>
  <c r="CR18" i="234"/>
  <c r="CO18" i="234"/>
  <c r="CN15" i="229"/>
  <c r="DC15" i="229"/>
  <c r="DB15" i="229"/>
  <c r="CR15" i="229"/>
  <c r="CP15" i="229"/>
  <c r="CT15" i="229"/>
  <c r="CS15" i="229"/>
  <c r="CO15" i="229"/>
  <c r="CQ15" i="229"/>
  <c r="AL18" i="234"/>
  <c r="D18" i="234"/>
  <c r="DC16" i="229"/>
  <c r="CP16" i="229"/>
  <c r="CS16" i="229"/>
  <c r="CN16" i="229"/>
  <c r="AL21" i="234"/>
  <c r="D21" i="234"/>
  <c r="CP12" i="234"/>
  <c r="CN12" i="234"/>
  <c r="CR12" i="234"/>
  <c r="O48" i="234"/>
  <c r="D11" i="234"/>
  <c r="AL11" i="234"/>
  <c r="AL41" i="234" s="1"/>
  <c r="CT16" i="229"/>
  <c r="CS20" i="234"/>
  <c r="AK15" i="229"/>
  <c r="DD15" i="229"/>
  <c r="CR16" i="229"/>
  <c r="CQ16" i="229"/>
  <c r="D19" i="238"/>
  <c r="DB16" i="229"/>
  <c r="O45" i="238"/>
  <c r="DD16" i="229"/>
  <c r="CO20" i="234"/>
  <c r="CO16" i="229"/>
  <c r="AK16" i="229"/>
  <c r="DB12" i="234"/>
  <c r="CQ12" i="234"/>
  <c r="AL16" i="234"/>
  <c r="AK12" i="234"/>
  <c r="CO12" i="234"/>
  <c r="DC12" i="234"/>
  <c r="CS12" i="234"/>
  <c r="CT11" i="234"/>
  <c r="CR11" i="234"/>
  <c r="CR41" i="234" s="1"/>
  <c r="AA42" i="234" s="1"/>
  <c r="DB11" i="229"/>
  <c r="DB10" i="229" s="1"/>
  <c r="CP17" i="234"/>
  <c r="CO17" i="234"/>
  <c r="AL14" i="229"/>
  <c r="AL14" i="234"/>
  <c r="CR12" i="229"/>
  <c r="CT14" i="234"/>
  <c r="DC12" i="229"/>
  <c r="CR11" i="229"/>
  <c r="AL12" i="229"/>
  <c r="DB11" i="234"/>
  <c r="DB10" i="234" s="1"/>
  <c r="CN14" i="229"/>
  <c r="CO14" i="234"/>
  <c r="CS14" i="234"/>
  <c r="DD14" i="234"/>
  <c r="AL20" i="234"/>
  <c r="CS12" i="229"/>
  <c r="D17" i="234"/>
  <c r="CT12" i="234"/>
  <c r="DD12" i="234"/>
  <c r="CQ14" i="234"/>
  <c r="DC14" i="234"/>
  <c r="CT12" i="229"/>
  <c r="CP14" i="234"/>
  <c r="CO12" i="229"/>
  <c r="CR14" i="234"/>
  <c r="DB12" i="229"/>
  <c r="CN14" i="234"/>
  <c r="CQ12" i="229"/>
  <c r="CN12" i="229"/>
  <c r="DB14" i="234"/>
  <c r="CP12" i="229"/>
  <c r="AK12" i="229"/>
  <c r="C12" i="229" s="1"/>
  <c r="AK13" i="229"/>
  <c r="C13" i="229" s="1"/>
  <c r="AK15" i="234"/>
  <c r="C15" i="234" s="1"/>
  <c r="CO19" i="234"/>
  <c r="CR14" i="229"/>
  <c r="DD19" i="234"/>
  <c r="AK11" i="229"/>
  <c r="CN17" i="234"/>
  <c r="DD17" i="234"/>
  <c r="CT14" i="229"/>
  <c r="DB13" i="229"/>
  <c r="DC13" i="229"/>
  <c r="D19" i="234"/>
  <c r="CR15" i="234"/>
  <c r="CR19" i="234"/>
  <c r="CN11" i="234"/>
  <c r="CN43" i="234" s="1"/>
  <c r="CP13" i="229"/>
  <c r="CO11" i="229"/>
  <c r="CO41" i="229" s="1"/>
  <c r="DD11" i="229"/>
  <c r="AK17" i="234"/>
  <c r="C17" i="234" s="1"/>
  <c r="CQ14" i="229"/>
  <c r="DB14" i="229"/>
  <c r="CR13" i="229"/>
  <c r="D11" i="229"/>
  <c r="CQ15" i="234"/>
  <c r="CP19" i="234"/>
  <c r="CS19" i="234"/>
  <c r="AH19" i="238"/>
  <c r="AH10" i="238" s="1"/>
  <c r="AJ13" i="238" s="1"/>
  <c r="CP11" i="234"/>
  <c r="CP43" i="234" s="1"/>
  <c r="CQ11" i="229"/>
  <c r="CP15" i="234"/>
  <c r="DC14" i="229"/>
  <c r="CT15" i="234"/>
  <c r="AG19" i="238"/>
  <c r="G44" i="238" s="1"/>
  <c r="Z19" i="238" s="1"/>
  <c r="W19" i="238" s="1"/>
  <c r="DC11" i="229"/>
  <c r="CT19" i="234"/>
  <c r="S19" i="238"/>
  <c r="CT11" i="229"/>
  <c r="CT41" i="229" s="1"/>
  <c r="AG42" i="229" s="1"/>
  <c r="CS17" i="234"/>
  <c r="AL11" i="229"/>
  <c r="AL41" i="229" s="1"/>
  <c r="CN11" i="229"/>
  <c r="CN42" i="229" s="1"/>
  <c r="G47" i="229" s="1"/>
  <c r="I47" i="229" s="1"/>
  <c r="DE11" i="229"/>
  <c r="N82" i="229" s="1"/>
  <c r="CT17" i="234"/>
  <c r="AK14" i="229"/>
  <c r="AM14" i="229" s="1"/>
  <c r="DD14" i="229"/>
  <c r="CS13" i="229"/>
  <c r="DD15" i="234"/>
  <c r="DB19" i="234"/>
  <c r="AI19" i="238"/>
  <c r="DC11" i="234"/>
  <c r="CO14" i="229"/>
  <c r="DC19" i="234"/>
  <c r="DF11" i="229"/>
  <c r="CP11" i="229"/>
  <c r="CP42" i="229" s="1"/>
  <c r="DB17" i="234"/>
  <c r="CQ17" i="234"/>
  <c r="CS14" i="229"/>
  <c r="CT13" i="229"/>
  <c r="CQ13" i="229"/>
  <c r="DB15" i="234"/>
  <c r="DC15" i="234"/>
  <c r="CN19" i="234"/>
  <c r="AJ19" i="238"/>
  <c r="DF11" i="234"/>
  <c r="O98" i="234" s="1"/>
  <c r="CN13" i="229"/>
  <c r="CQ19" i="234"/>
  <c r="CR17" i="234"/>
  <c r="CO13" i="229"/>
  <c r="CO15" i="234"/>
  <c r="CS15" i="234"/>
  <c r="AK11" i="234"/>
  <c r="AM11" i="234" s="1"/>
  <c r="AN11" i="234" s="1"/>
  <c r="AN41" i="234" s="1"/>
  <c r="DD11" i="234"/>
  <c r="DE11" i="234"/>
  <c r="N82" i="234" s="1"/>
  <c r="CQ11" i="234"/>
  <c r="CQ43" i="234" s="1"/>
  <c r="CS11" i="234"/>
  <c r="CS42" i="234" s="1"/>
  <c r="M53" i="249"/>
  <c r="CO42" i="234"/>
  <c r="CO43" i="234"/>
  <c r="CO41" i="234"/>
  <c r="R42" i="234" s="1"/>
  <c r="M86" i="229"/>
  <c r="M94" i="229"/>
  <c r="M56" i="229"/>
  <c r="M78" i="229"/>
  <c r="M110" i="229"/>
  <c r="M102" i="229"/>
  <c r="M69" i="229"/>
  <c r="CS42" i="229"/>
  <c r="CS41" i="229"/>
  <c r="AD42" i="229" s="1"/>
  <c r="CS43" i="229"/>
  <c r="CS45" i="229" s="1"/>
  <c r="C19" i="234"/>
  <c r="AM19" i="234"/>
  <c r="C14" i="234"/>
  <c r="AM14" i="234"/>
  <c r="AI17" i="249"/>
  <c r="AJ11" i="249"/>
  <c r="AI11" i="249"/>
  <c r="AI14" i="247"/>
  <c r="AJ14" i="247"/>
  <c r="O45" i="306"/>
  <c r="M53" i="247"/>
  <c r="AA17" i="249"/>
  <c r="W17" i="249"/>
  <c r="X17" i="249" s="1"/>
  <c r="AI12" i="249"/>
  <c r="AJ12" i="249"/>
  <c r="AJ15" i="249"/>
  <c r="AI16" i="249"/>
  <c r="AJ16" i="249"/>
  <c r="AI15" i="249"/>
  <c r="AJ17" i="249"/>
  <c r="Z14" i="249"/>
  <c r="Z19" i="249"/>
  <c r="W19" i="249" s="1"/>
  <c r="X19" i="249" s="1"/>
  <c r="Z40" i="249"/>
  <c r="W40" i="249" s="1"/>
  <c r="X40" i="249" s="1"/>
  <c r="Z23" i="249"/>
  <c r="W23" i="249" s="1"/>
  <c r="X23" i="249" s="1"/>
  <c r="I44" i="249"/>
  <c r="Z21" i="249"/>
  <c r="W21" i="249" s="1"/>
  <c r="X21" i="249" s="1"/>
  <c r="Z31" i="249"/>
  <c r="W31" i="249" s="1"/>
  <c r="X31" i="249" s="1"/>
  <c r="Z16" i="249"/>
  <c r="Z29" i="249"/>
  <c r="W29" i="249" s="1"/>
  <c r="X29" i="249" s="1"/>
  <c r="Z30" i="249"/>
  <c r="W30" i="249" s="1"/>
  <c r="X30" i="249" s="1"/>
  <c r="Z24" i="249"/>
  <c r="W24" i="249" s="1"/>
  <c r="X24" i="249" s="1"/>
  <c r="Z32" i="249"/>
  <c r="W32" i="249" s="1"/>
  <c r="X32" i="249" s="1"/>
  <c r="Z13" i="249"/>
  <c r="Z25" i="249"/>
  <c r="W25" i="249" s="1"/>
  <c r="X25" i="249" s="1"/>
  <c r="Z26" i="249"/>
  <c r="W26" i="249" s="1"/>
  <c r="X26" i="249" s="1"/>
  <c r="Z18" i="249"/>
  <c r="W18" i="249" s="1"/>
  <c r="X18" i="249" s="1"/>
  <c r="Z38" i="249"/>
  <c r="W38" i="249" s="1"/>
  <c r="X38" i="249" s="1"/>
  <c r="Z33" i="249"/>
  <c r="W33" i="249" s="1"/>
  <c r="X33" i="249" s="1"/>
  <c r="Z34" i="249"/>
  <c r="W34" i="249" s="1"/>
  <c r="X34" i="249" s="1"/>
  <c r="Z36" i="249"/>
  <c r="W36" i="249" s="1"/>
  <c r="X36" i="249" s="1"/>
  <c r="Z35" i="249"/>
  <c r="W35" i="249" s="1"/>
  <c r="X35" i="249" s="1"/>
  <c r="Z12" i="249"/>
  <c r="Z11" i="249"/>
  <c r="Z20" i="249"/>
  <c r="W20" i="249" s="1"/>
  <c r="X20" i="249" s="1"/>
  <c r="Z28" i="249"/>
  <c r="W28" i="249" s="1"/>
  <c r="X28" i="249" s="1"/>
  <c r="Z27" i="249"/>
  <c r="W27" i="249" s="1"/>
  <c r="X27" i="249" s="1"/>
  <c r="Z15" i="249"/>
  <c r="Z37" i="249"/>
  <c r="W37" i="249" s="1"/>
  <c r="X37" i="249" s="1"/>
  <c r="Z39" i="249"/>
  <c r="W39" i="249" s="1"/>
  <c r="X39" i="249" s="1"/>
  <c r="Z22" i="249"/>
  <c r="W22" i="249" s="1"/>
  <c r="X22" i="249" s="1"/>
  <c r="R17" i="249"/>
  <c r="R41" i="249" s="1"/>
  <c r="S41" i="249"/>
  <c r="AA12" i="247"/>
  <c r="W12" i="247"/>
  <c r="Z38" i="247"/>
  <c r="W38" i="247" s="1"/>
  <c r="X38" i="247" s="1"/>
  <c r="Z28" i="247"/>
  <c r="W28" i="247" s="1"/>
  <c r="X28" i="247" s="1"/>
  <c r="Z24" i="247"/>
  <c r="W24" i="247" s="1"/>
  <c r="X24" i="247" s="1"/>
  <c r="Z27" i="247"/>
  <c r="W27" i="247" s="1"/>
  <c r="X27" i="247" s="1"/>
  <c r="Z29" i="247"/>
  <c r="W29" i="247" s="1"/>
  <c r="X29" i="247" s="1"/>
  <c r="Z13" i="247"/>
  <c r="Z14" i="247"/>
  <c r="Z22" i="247"/>
  <c r="W22" i="247" s="1"/>
  <c r="X22" i="247" s="1"/>
  <c r="Z26" i="247"/>
  <c r="W26" i="247" s="1"/>
  <c r="X26" i="247" s="1"/>
  <c r="Z35" i="247"/>
  <c r="W35" i="247" s="1"/>
  <c r="X35" i="247" s="1"/>
  <c r="Z39" i="247"/>
  <c r="W39" i="247" s="1"/>
  <c r="X39" i="247" s="1"/>
  <c r="Z23" i="247"/>
  <c r="W23" i="247" s="1"/>
  <c r="X23" i="247" s="1"/>
  <c r="Z30" i="247"/>
  <c r="W30" i="247" s="1"/>
  <c r="X30" i="247" s="1"/>
  <c r="Z11" i="247"/>
  <c r="Z36" i="247"/>
  <c r="W36" i="247" s="1"/>
  <c r="X36" i="247" s="1"/>
  <c r="Z20" i="247"/>
  <c r="W20" i="247" s="1"/>
  <c r="X20" i="247" s="1"/>
  <c r="Z32" i="247"/>
  <c r="W32" i="247" s="1"/>
  <c r="X32" i="247" s="1"/>
  <c r="Z19" i="247"/>
  <c r="W19" i="247" s="1"/>
  <c r="X19" i="247" s="1"/>
  <c r="Z31" i="247"/>
  <c r="W31" i="247" s="1"/>
  <c r="X31" i="247" s="1"/>
  <c r="Z40" i="247"/>
  <c r="W40" i="247" s="1"/>
  <c r="X40" i="247" s="1"/>
  <c r="Z16" i="247"/>
  <c r="Z17" i="247"/>
  <c r="I44" i="247"/>
  <c r="Z37" i="247"/>
  <c r="W37" i="247" s="1"/>
  <c r="X37" i="247" s="1"/>
  <c r="Z34" i="247"/>
  <c r="W34" i="247" s="1"/>
  <c r="X34" i="247" s="1"/>
  <c r="Z18" i="247"/>
  <c r="Z33" i="247"/>
  <c r="W33" i="247" s="1"/>
  <c r="X33" i="247" s="1"/>
  <c r="Z21" i="247"/>
  <c r="W21" i="247" s="1"/>
  <c r="X21" i="247" s="1"/>
  <c r="Z25" i="247"/>
  <c r="W25" i="247" s="1"/>
  <c r="X25" i="247" s="1"/>
  <c r="Z15" i="247"/>
  <c r="S41" i="247"/>
  <c r="R12" i="247"/>
  <c r="R41" i="247" s="1"/>
  <c r="AJ13" i="247"/>
  <c r="AI11" i="247"/>
  <c r="AI13" i="247"/>
  <c r="AJ11" i="247"/>
  <c r="AI15" i="247"/>
  <c r="AJ15" i="247"/>
  <c r="M83" i="248"/>
  <c r="M99" i="248"/>
  <c r="M107" i="248"/>
  <c r="M91" i="248"/>
  <c r="M75" i="248"/>
  <c r="M66" i="248"/>
  <c r="M83" i="249"/>
  <c r="M99" i="249"/>
  <c r="M66" i="249"/>
  <c r="M75" i="249"/>
  <c r="M107" i="249"/>
  <c r="M91" i="249"/>
  <c r="AA14" i="248"/>
  <c r="W14" i="248"/>
  <c r="AJ12" i="248"/>
  <c r="AJ11" i="248"/>
  <c r="AJ13" i="248"/>
  <c r="AI13" i="248"/>
  <c r="AJ18" i="248"/>
  <c r="AI12" i="248"/>
  <c r="AI18" i="248"/>
  <c r="AI11" i="248"/>
  <c r="Z17" i="248"/>
  <c r="Z25" i="248"/>
  <c r="W25" i="248" s="1"/>
  <c r="X25" i="248" s="1"/>
  <c r="Z40" i="248"/>
  <c r="W40" i="248" s="1"/>
  <c r="X40" i="248" s="1"/>
  <c r="Z22" i="248"/>
  <c r="W22" i="248" s="1"/>
  <c r="X22" i="248" s="1"/>
  <c r="Z31" i="248"/>
  <c r="W31" i="248" s="1"/>
  <c r="X31" i="248" s="1"/>
  <c r="Z20" i="248"/>
  <c r="Z16" i="248"/>
  <c r="Z24" i="248"/>
  <c r="W24" i="248" s="1"/>
  <c r="X24" i="248" s="1"/>
  <c r="Z26" i="248"/>
  <c r="W26" i="248" s="1"/>
  <c r="X26" i="248" s="1"/>
  <c r="Z35" i="248"/>
  <c r="W35" i="248" s="1"/>
  <c r="X35" i="248" s="1"/>
  <c r="Z32" i="248"/>
  <c r="W32" i="248" s="1"/>
  <c r="X32" i="248" s="1"/>
  <c r="Z38" i="248"/>
  <c r="W38" i="248" s="1"/>
  <c r="X38" i="248" s="1"/>
  <c r="Z18" i="248"/>
  <c r="Z19" i="248"/>
  <c r="Z28" i="248"/>
  <c r="W28" i="248" s="1"/>
  <c r="X28" i="248" s="1"/>
  <c r="Z21" i="248"/>
  <c r="W21" i="248" s="1"/>
  <c r="X21" i="248" s="1"/>
  <c r="Z36" i="248"/>
  <c r="W36" i="248" s="1"/>
  <c r="X36" i="248" s="1"/>
  <c r="Z34" i="248"/>
  <c r="W34" i="248" s="1"/>
  <c r="X34" i="248" s="1"/>
  <c r="Z29" i="248"/>
  <c r="W29" i="248" s="1"/>
  <c r="X29" i="248" s="1"/>
  <c r="Z23" i="248"/>
  <c r="W23" i="248" s="1"/>
  <c r="X23" i="248" s="1"/>
  <c r="Z11" i="248"/>
  <c r="Z33" i="248"/>
  <c r="W33" i="248" s="1"/>
  <c r="X33" i="248" s="1"/>
  <c r="Z15" i="248"/>
  <c r="Z27" i="248"/>
  <c r="W27" i="248" s="1"/>
  <c r="X27" i="248" s="1"/>
  <c r="Z30" i="248"/>
  <c r="W30" i="248" s="1"/>
  <c r="X30" i="248" s="1"/>
  <c r="Z12" i="248"/>
  <c r="Z13" i="248"/>
  <c r="I44" i="248"/>
  <c r="Z37" i="248"/>
  <c r="W37" i="248" s="1"/>
  <c r="X37" i="248" s="1"/>
  <c r="Z39" i="248"/>
  <c r="W39" i="248" s="1"/>
  <c r="X39" i="248" s="1"/>
  <c r="R14" i="248"/>
  <c r="R41" i="248" s="1"/>
  <c r="S41" i="248"/>
  <c r="M107" i="247"/>
  <c r="M83" i="247"/>
  <c r="M91" i="247"/>
  <c r="M75" i="247"/>
  <c r="M99" i="247"/>
  <c r="M66" i="247"/>
  <c r="C13" i="306"/>
  <c r="R13" i="306"/>
  <c r="R12" i="306"/>
  <c r="C12" i="306"/>
  <c r="AH11" i="306"/>
  <c r="AJ11" i="306"/>
  <c r="AI11" i="306"/>
  <c r="AG11" i="306"/>
  <c r="S11" i="306"/>
  <c r="AL11" i="306"/>
  <c r="AK11" i="306"/>
  <c r="T14" i="306"/>
  <c r="D14" i="306"/>
  <c r="AJ14" i="306"/>
  <c r="S14" i="306"/>
  <c r="AH14" i="306"/>
  <c r="AI14" i="306"/>
  <c r="AG14" i="306"/>
  <c r="D12" i="306"/>
  <c r="T12" i="306"/>
  <c r="M53" i="248"/>
  <c r="AJ12" i="247"/>
  <c r="AI12" i="247"/>
  <c r="AJ14" i="248"/>
  <c r="AI14" i="248"/>
  <c r="U11" i="306" l="1"/>
  <c r="V11" i="306" s="1"/>
  <c r="M11" i="306"/>
  <c r="U14" i="306"/>
  <c r="V14" i="306" s="1"/>
  <c r="M14" i="306"/>
  <c r="M86" i="234"/>
  <c r="M56" i="234"/>
  <c r="M110" i="234"/>
  <c r="M94" i="234"/>
  <c r="M102" i="234"/>
  <c r="M78" i="234"/>
  <c r="M69" i="234"/>
  <c r="C15" i="229"/>
  <c r="AM15" i="229"/>
  <c r="M75" i="238"/>
  <c r="M66" i="238"/>
  <c r="M99" i="238"/>
  <c r="M91" i="238"/>
  <c r="AM16" i="229"/>
  <c r="C16" i="229"/>
  <c r="C12" i="234"/>
  <c r="AM12" i="234"/>
  <c r="CT43" i="234"/>
  <c r="CT45" i="234" s="1"/>
  <c r="CT42" i="234"/>
  <c r="CT41" i="234"/>
  <c r="AG42" i="234" s="1"/>
  <c r="CR43" i="229"/>
  <c r="CR41" i="229"/>
  <c r="AA42" i="229" s="1"/>
  <c r="C13" i="234"/>
  <c r="AM13" i="234"/>
  <c r="C21" i="234"/>
  <c r="AM21" i="234"/>
  <c r="C18" i="234"/>
  <c r="AM18" i="234"/>
  <c r="C20" i="234"/>
  <c r="AM20" i="234"/>
  <c r="C16" i="234"/>
  <c r="AM16" i="234"/>
  <c r="AM11" i="229"/>
  <c r="C11" i="229"/>
  <c r="AK41" i="229"/>
  <c r="N65" i="229" s="1"/>
  <c r="CQ41" i="229"/>
  <c r="X42" i="229" s="1"/>
  <c r="CQ42" i="229"/>
  <c r="U19" i="238"/>
  <c r="V19" i="238" s="1"/>
  <c r="V41" i="238" s="1"/>
  <c r="C19" i="238"/>
  <c r="R19" i="238"/>
  <c r="R41" i="238" s="1"/>
  <c r="O82" i="229"/>
  <c r="O106" i="229"/>
  <c r="O82" i="234"/>
  <c r="O90" i="234"/>
  <c r="AM12" i="229"/>
  <c r="CQ43" i="229"/>
  <c r="M107" i="238"/>
  <c r="M83" i="238"/>
  <c r="CR42" i="234"/>
  <c r="M53" i="238"/>
  <c r="CR43" i="234"/>
  <c r="AM13" i="229"/>
  <c r="CP41" i="234"/>
  <c r="U42" i="234" s="1"/>
  <c r="O98" i="229"/>
  <c r="AI12" i="238"/>
  <c r="AI14" i="238"/>
  <c r="CN41" i="234"/>
  <c r="O42" i="234" s="1"/>
  <c r="CN42" i="234"/>
  <c r="G47" i="234" s="1"/>
  <c r="I47" i="234" s="1"/>
  <c r="AI13" i="238"/>
  <c r="AJ14" i="238"/>
  <c r="C14" i="229"/>
  <c r="AI17" i="238"/>
  <c r="AJ17" i="238"/>
  <c r="AM17" i="234"/>
  <c r="AI11" i="238"/>
  <c r="AI18" i="238"/>
  <c r="AI16" i="238"/>
  <c r="AJ11" i="238"/>
  <c r="CT43" i="229"/>
  <c r="CT45" i="229" s="1"/>
  <c r="CP41" i="229"/>
  <c r="U42" i="229" s="1"/>
  <c r="BG33" i="229" s="1"/>
  <c r="BD33" i="229" s="1"/>
  <c r="BE33" i="229" s="1"/>
  <c r="O106" i="234"/>
  <c r="O74" i="234"/>
  <c r="O74" i="229"/>
  <c r="AJ12" i="238"/>
  <c r="AJ18" i="238"/>
  <c r="CP42" i="234"/>
  <c r="O90" i="229"/>
  <c r="S41" i="238"/>
  <c r="Z39" i="238"/>
  <c r="W39" i="238" s="1"/>
  <c r="X39" i="238" s="1"/>
  <c r="AM15" i="234"/>
  <c r="Z34" i="238"/>
  <c r="W34" i="238" s="1"/>
  <c r="X34" i="238" s="1"/>
  <c r="N74" i="234"/>
  <c r="AJ16" i="238"/>
  <c r="CP43" i="229"/>
  <c r="N90" i="234"/>
  <c r="CS41" i="234"/>
  <c r="AD42" i="234" s="1"/>
  <c r="CS43" i="234"/>
  <c r="CS45" i="234" s="1"/>
  <c r="CZ11" i="234"/>
  <c r="CZ42" i="234" s="1"/>
  <c r="CT42" i="229"/>
  <c r="Z31" i="238"/>
  <c r="W31" i="238" s="1"/>
  <c r="X31" i="238" s="1"/>
  <c r="T41" i="306"/>
  <c r="Z35" i="238"/>
  <c r="W35" i="238" s="1"/>
  <c r="X35" i="238" s="1"/>
  <c r="CO43" i="229"/>
  <c r="P106" i="229"/>
  <c r="J109" i="229" s="1"/>
  <c r="M109" i="229" s="1"/>
  <c r="N74" i="229"/>
  <c r="I44" i="238"/>
  <c r="Z37" i="238"/>
  <c r="W37" i="238" s="1"/>
  <c r="X37" i="238" s="1"/>
  <c r="Z21" i="238"/>
  <c r="W21" i="238" s="1"/>
  <c r="X21" i="238" s="1"/>
  <c r="Z23" i="238"/>
  <c r="W23" i="238" s="1"/>
  <c r="X23" i="238" s="1"/>
  <c r="P82" i="234"/>
  <c r="J85" i="234" s="1"/>
  <c r="M85" i="234" s="1"/>
  <c r="P90" i="234"/>
  <c r="J93" i="234" s="1"/>
  <c r="M93" i="234" s="1"/>
  <c r="P74" i="229"/>
  <c r="J77" i="229" s="1"/>
  <c r="M77" i="229" s="1"/>
  <c r="Z32" i="238"/>
  <c r="W32" i="238" s="1"/>
  <c r="X32" i="238" s="1"/>
  <c r="Z28" i="238"/>
  <c r="W28" i="238" s="1"/>
  <c r="X28" i="238" s="1"/>
  <c r="Z16" i="238"/>
  <c r="AA16" i="238" s="1"/>
  <c r="P82" i="229"/>
  <c r="J85" i="229" s="1"/>
  <c r="M85" i="229" s="1"/>
  <c r="Z18" i="238"/>
  <c r="W18" i="238" s="1"/>
  <c r="Z40" i="238"/>
  <c r="W40" i="238" s="1"/>
  <c r="X40" i="238" s="1"/>
  <c r="Z24" i="238"/>
  <c r="W24" i="238" s="1"/>
  <c r="X24" i="238" s="1"/>
  <c r="Z33" i="238"/>
  <c r="W33" i="238" s="1"/>
  <c r="X33" i="238" s="1"/>
  <c r="CQ41" i="234"/>
  <c r="X42" i="234" s="1"/>
  <c r="DA11" i="234"/>
  <c r="DA41" i="234" s="1"/>
  <c r="N106" i="234"/>
  <c r="CN41" i="229"/>
  <c r="O42" i="229" s="1"/>
  <c r="N98" i="229"/>
  <c r="Z25" i="238"/>
  <c r="W25" i="238" s="1"/>
  <c r="X25" i="238" s="1"/>
  <c r="Z27" i="238"/>
  <c r="W27" i="238" s="1"/>
  <c r="X27" i="238" s="1"/>
  <c r="Z15" i="238"/>
  <c r="W15" i="238" s="1"/>
  <c r="Z13" i="238"/>
  <c r="CQ42" i="234"/>
  <c r="N98" i="234"/>
  <c r="Z29" i="238"/>
  <c r="W29" i="238" s="1"/>
  <c r="X29" i="238" s="1"/>
  <c r="CN43" i="229"/>
  <c r="P98" i="229"/>
  <c r="J101" i="229" s="1"/>
  <c r="M101" i="229" s="1"/>
  <c r="N106" i="229"/>
  <c r="Z14" i="238"/>
  <c r="AA14" i="238" s="1"/>
  <c r="Z11" i="238"/>
  <c r="Z17" i="238"/>
  <c r="AA17" i="238" s="1"/>
  <c r="AA19" i="238"/>
  <c r="X19" i="238" s="1"/>
  <c r="CV11" i="234"/>
  <c r="CV41" i="234" s="1"/>
  <c r="CV42" i="234" s="1"/>
  <c r="P106" i="234"/>
  <c r="J109" i="234" s="1"/>
  <c r="M109" i="234" s="1"/>
  <c r="CU11" i="234"/>
  <c r="CU41" i="234" s="1"/>
  <c r="CU42" i="234" s="1"/>
  <c r="CX43" i="234" s="1"/>
  <c r="P74" i="234"/>
  <c r="J77" i="234" s="1"/>
  <c r="M77" i="234" s="1"/>
  <c r="N90" i="229"/>
  <c r="Z12" i="238"/>
  <c r="Z20" i="238"/>
  <c r="W20" i="238" s="1"/>
  <c r="X20" i="238" s="1"/>
  <c r="Z26" i="238"/>
  <c r="W26" i="238" s="1"/>
  <c r="X26" i="238" s="1"/>
  <c r="P90" i="229"/>
  <c r="J93" i="229" s="1"/>
  <c r="M93" i="229" s="1"/>
  <c r="Z38" i="238"/>
  <c r="W38" i="238" s="1"/>
  <c r="X38" i="238" s="1"/>
  <c r="Z36" i="238"/>
  <c r="W36" i="238" s="1"/>
  <c r="X36" i="238" s="1"/>
  <c r="Z30" i="238"/>
  <c r="W30" i="238" s="1"/>
  <c r="X30" i="238" s="1"/>
  <c r="Z22" i="238"/>
  <c r="W22" i="238" s="1"/>
  <c r="X22" i="238" s="1"/>
  <c r="P98" i="234"/>
  <c r="J101" i="234" s="1"/>
  <c r="M101" i="234" s="1"/>
  <c r="CY11" i="234"/>
  <c r="CY41" i="234" s="1"/>
  <c r="CY42" i="234" s="1"/>
  <c r="CX11" i="234"/>
  <c r="CX41" i="234" s="1"/>
  <c r="CX42" i="234" s="1"/>
  <c r="C11" i="234"/>
  <c r="CW11" i="234"/>
  <c r="CW41" i="234" s="1"/>
  <c r="CW42" i="234" s="1"/>
  <c r="AK41" i="234"/>
  <c r="N65" i="234" s="1"/>
  <c r="X14" i="248"/>
  <c r="X12" i="247"/>
  <c r="AZ17" i="234"/>
  <c r="AW17" i="234" s="1"/>
  <c r="AX17" i="234" s="1"/>
  <c r="AZ20" i="234"/>
  <c r="AW20" i="234" s="1"/>
  <c r="AX20" i="234" s="1"/>
  <c r="AZ14" i="234"/>
  <c r="AW14" i="234" s="1"/>
  <c r="AX14" i="234" s="1"/>
  <c r="AZ13" i="234"/>
  <c r="AW13" i="234" s="1"/>
  <c r="AX13" i="234" s="1"/>
  <c r="AZ18" i="234"/>
  <c r="AW18" i="234" s="1"/>
  <c r="AX18" i="234" s="1"/>
  <c r="AZ15" i="234"/>
  <c r="AW15" i="234" s="1"/>
  <c r="AX15" i="234" s="1"/>
  <c r="AZ19" i="234"/>
  <c r="AW19" i="234" s="1"/>
  <c r="AX19" i="234" s="1"/>
  <c r="AZ21" i="234"/>
  <c r="AW21" i="234" s="1"/>
  <c r="AX21" i="234" s="1"/>
  <c r="AZ16" i="234"/>
  <c r="AW16" i="234" s="1"/>
  <c r="AX16" i="234" s="1"/>
  <c r="AZ12" i="234"/>
  <c r="AZ11" i="234"/>
  <c r="AZ32" i="234"/>
  <c r="AW32" i="234" s="1"/>
  <c r="AX32" i="234" s="1"/>
  <c r="AZ39" i="234"/>
  <c r="AW39" i="234" s="1"/>
  <c r="AX39" i="234" s="1"/>
  <c r="AZ24" i="234"/>
  <c r="AW24" i="234" s="1"/>
  <c r="AX24" i="234" s="1"/>
  <c r="AZ38" i="234"/>
  <c r="AW38" i="234" s="1"/>
  <c r="AX38" i="234" s="1"/>
  <c r="AZ23" i="234"/>
  <c r="AW23" i="234" s="1"/>
  <c r="AX23" i="234" s="1"/>
  <c r="AZ27" i="234"/>
  <c r="AW27" i="234" s="1"/>
  <c r="AX27" i="234" s="1"/>
  <c r="AZ37" i="234"/>
  <c r="AW37" i="234" s="1"/>
  <c r="AX37" i="234" s="1"/>
  <c r="AZ25" i="234"/>
  <c r="AW25" i="234" s="1"/>
  <c r="AX25" i="234" s="1"/>
  <c r="AZ26" i="234"/>
  <c r="AW26" i="234" s="1"/>
  <c r="AX26" i="234" s="1"/>
  <c r="AZ35" i="234"/>
  <c r="AW35" i="234" s="1"/>
  <c r="AX35" i="234" s="1"/>
  <c r="AZ33" i="234"/>
  <c r="AW33" i="234" s="1"/>
  <c r="AX33" i="234" s="1"/>
  <c r="AZ29" i="234"/>
  <c r="AW29" i="234" s="1"/>
  <c r="AX29" i="234" s="1"/>
  <c r="AZ40" i="234"/>
  <c r="AW40" i="234" s="1"/>
  <c r="AX40" i="234" s="1"/>
  <c r="AZ31" i="234"/>
  <c r="AW31" i="234" s="1"/>
  <c r="AX31" i="234" s="1"/>
  <c r="AZ28" i="234"/>
  <c r="AW28" i="234" s="1"/>
  <c r="AX28" i="234" s="1"/>
  <c r="AZ22" i="234"/>
  <c r="AW22" i="234" s="1"/>
  <c r="AX22" i="234" s="1"/>
  <c r="AZ34" i="234"/>
  <c r="AW34" i="234" s="1"/>
  <c r="AX34" i="234" s="1"/>
  <c r="AZ30" i="234"/>
  <c r="AW30" i="234" s="1"/>
  <c r="AX30" i="234" s="1"/>
  <c r="AZ36" i="234"/>
  <c r="AW36" i="234" s="1"/>
  <c r="AX36" i="234" s="1"/>
  <c r="BU17" i="234"/>
  <c r="BU20" i="234"/>
  <c r="BU14" i="234"/>
  <c r="BU13" i="234"/>
  <c r="BU18" i="234"/>
  <c r="BU15" i="234"/>
  <c r="BU19" i="234"/>
  <c r="BU21" i="234"/>
  <c r="BU16" i="234"/>
  <c r="BU12" i="234"/>
  <c r="BR12" i="234" s="1"/>
  <c r="BS12" i="234" s="1"/>
  <c r="BU11" i="234"/>
  <c r="BR11" i="234" s="1"/>
  <c r="BS11" i="234" s="1"/>
  <c r="BU31" i="234"/>
  <c r="BR31" i="234" s="1"/>
  <c r="BS31" i="234" s="1"/>
  <c r="BU38" i="234"/>
  <c r="BR38" i="234" s="1"/>
  <c r="BS38" i="234" s="1"/>
  <c r="BU32" i="234"/>
  <c r="BR32" i="234" s="1"/>
  <c r="BS32" i="234" s="1"/>
  <c r="BU34" i="234"/>
  <c r="BR34" i="234" s="1"/>
  <c r="BS34" i="234" s="1"/>
  <c r="BU35" i="234"/>
  <c r="BR35" i="234" s="1"/>
  <c r="BS35" i="234" s="1"/>
  <c r="BU39" i="234"/>
  <c r="BR39" i="234" s="1"/>
  <c r="BS39" i="234" s="1"/>
  <c r="BU40" i="234"/>
  <c r="BR40" i="234" s="1"/>
  <c r="BS40" i="234" s="1"/>
  <c r="BU28" i="234"/>
  <c r="BR28" i="234" s="1"/>
  <c r="BS28" i="234" s="1"/>
  <c r="BU22" i="234"/>
  <c r="BR22" i="234" s="1"/>
  <c r="BS22" i="234" s="1"/>
  <c r="BU23" i="234"/>
  <c r="BR23" i="234" s="1"/>
  <c r="BS23" i="234" s="1"/>
  <c r="BU29" i="234"/>
  <c r="BR29" i="234" s="1"/>
  <c r="BS29" i="234" s="1"/>
  <c r="BU30" i="234"/>
  <c r="BR30" i="234" s="1"/>
  <c r="BS30" i="234" s="1"/>
  <c r="BU36" i="234"/>
  <c r="BR36" i="234" s="1"/>
  <c r="BS36" i="234" s="1"/>
  <c r="BU25" i="234"/>
  <c r="BR25" i="234" s="1"/>
  <c r="BS25" i="234" s="1"/>
  <c r="BU37" i="234"/>
  <c r="BR37" i="234" s="1"/>
  <c r="BS37" i="234" s="1"/>
  <c r="BU27" i="234"/>
  <c r="BR27" i="234" s="1"/>
  <c r="BS27" i="234" s="1"/>
  <c r="BU26" i="234"/>
  <c r="BR26" i="234" s="1"/>
  <c r="BS26" i="234" s="1"/>
  <c r="BU24" i="234"/>
  <c r="BR24" i="234" s="1"/>
  <c r="BS24" i="234" s="1"/>
  <c r="BU33" i="234"/>
  <c r="BR33" i="234" s="1"/>
  <c r="BS33" i="234" s="1"/>
  <c r="AA20" i="238"/>
  <c r="CR42" i="229"/>
  <c r="CB11" i="229"/>
  <c r="BY11" i="229" s="1"/>
  <c r="CB14" i="229"/>
  <c r="BY14" i="229" s="1"/>
  <c r="BZ14" i="229" s="1"/>
  <c r="CB13" i="229"/>
  <c r="BY13" i="229" s="1"/>
  <c r="BZ13" i="229" s="1"/>
  <c r="CB15" i="229"/>
  <c r="BY15" i="229" s="1"/>
  <c r="BZ15" i="229" s="1"/>
  <c r="CB16" i="229"/>
  <c r="BY16" i="229" s="1"/>
  <c r="BZ16" i="229" s="1"/>
  <c r="CB12" i="229"/>
  <c r="BY12" i="229" s="1"/>
  <c r="BZ12" i="229" s="1"/>
  <c r="CB31" i="229"/>
  <c r="BY31" i="229" s="1"/>
  <c r="BZ31" i="229" s="1"/>
  <c r="CB22" i="229"/>
  <c r="BY22" i="229" s="1"/>
  <c r="BZ22" i="229" s="1"/>
  <c r="CB34" i="229"/>
  <c r="BY34" i="229" s="1"/>
  <c r="BZ34" i="229" s="1"/>
  <c r="CB25" i="229"/>
  <c r="BY25" i="229" s="1"/>
  <c r="BZ25" i="229" s="1"/>
  <c r="CB24" i="229"/>
  <c r="BY24" i="229" s="1"/>
  <c r="BZ24" i="229" s="1"/>
  <c r="CB19" i="229"/>
  <c r="BY19" i="229" s="1"/>
  <c r="BZ19" i="229" s="1"/>
  <c r="CB35" i="229"/>
  <c r="BY35" i="229" s="1"/>
  <c r="BZ35" i="229" s="1"/>
  <c r="CB40" i="229"/>
  <c r="BY40" i="229" s="1"/>
  <c r="BZ40" i="229" s="1"/>
  <c r="CB21" i="229"/>
  <c r="BY21" i="229" s="1"/>
  <c r="BZ21" i="229" s="1"/>
  <c r="CB37" i="229"/>
  <c r="BY37" i="229" s="1"/>
  <c r="BZ37" i="229" s="1"/>
  <c r="CB33" i="229"/>
  <c r="BY33" i="229" s="1"/>
  <c r="BZ33" i="229" s="1"/>
  <c r="CB39" i="229"/>
  <c r="BY39" i="229" s="1"/>
  <c r="BZ39" i="229" s="1"/>
  <c r="CB18" i="229"/>
  <c r="BY18" i="229" s="1"/>
  <c r="BZ18" i="229" s="1"/>
  <c r="CB26" i="229"/>
  <c r="BY26" i="229" s="1"/>
  <c r="BZ26" i="229" s="1"/>
  <c r="CB30" i="229"/>
  <c r="BY30" i="229" s="1"/>
  <c r="BZ30" i="229" s="1"/>
  <c r="CB38" i="229"/>
  <c r="BY38" i="229" s="1"/>
  <c r="BZ38" i="229" s="1"/>
  <c r="CB36" i="229"/>
  <c r="BY36" i="229" s="1"/>
  <c r="BZ36" i="229" s="1"/>
  <c r="CB17" i="229"/>
  <c r="BY17" i="229" s="1"/>
  <c r="BZ17" i="229" s="1"/>
  <c r="CB28" i="229"/>
  <c r="BY28" i="229" s="1"/>
  <c r="BZ28" i="229" s="1"/>
  <c r="CB29" i="229"/>
  <c r="BY29" i="229" s="1"/>
  <c r="BZ29" i="229" s="1"/>
  <c r="CB20" i="229"/>
  <c r="BY20" i="229" s="1"/>
  <c r="BZ20" i="229" s="1"/>
  <c r="CB32" i="229"/>
  <c r="BY32" i="229" s="1"/>
  <c r="BZ32" i="229" s="1"/>
  <c r="CB27" i="229"/>
  <c r="BY27" i="229" s="1"/>
  <c r="BZ27" i="229" s="1"/>
  <c r="CB23" i="229"/>
  <c r="BY23" i="229" s="1"/>
  <c r="BZ23" i="229" s="1"/>
  <c r="CI11" i="229"/>
  <c r="CF11" i="229" s="1"/>
  <c r="CG11" i="229" s="1"/>
  <c r="CI14" i="229"/>
  <c r="CF14" i="229" s="1"/>
  <c r="CG14" i="229" s="1"/>
  <c r="CI13" i="229"/>
  <c r="CF13" i="229" s="1"/>
  <c r="CG13" i="229" s="1"/>
  <c r="CI15" i="229"/>
  <c r="CF15" i="229" s="1"/>
  <c r="CG15" i="229" s="1"/>
  <c r="CI16" i="229"/>
  <c r="CF16" i="229" s="1"/>
  <c r="CG16" i="229" s="1"/>
  <c r="CI12" i="229"/>
  <c r="CF12" i="229" s="1"/>
  <c r="CG12" i="229" s="1"/>
  <c r="CI18" i="229"/>
  <c r="CF18" i="229" s="1"/>
  <c r="CG18" i="229" s="1"/>
  <c r="CI26" i="229"/>
  <c r="CF26" i="229" s="1"/>
  <c r="CG26" i="229" s="1"/>
  <c r="CI37" i="229"/>
  <c r="CF37" i="229" s="1"/>
  <c r="CG37" i="229" s="1"/>
  <c r="CI20" i="229"/>
  <c r="CF20" i="229" s="1"/>
  <c r="CG20" i="229" s="1"/>
  <c r="CI19" i="229"/>
  <c r="CF19" i="229" s="1"/>
  <c r="CG19" i="229" s="1"/>
  <c r="CI17" i="229"/>
  <c r="CF17" i="229" s="1"/>
  <c r="CG17" i="229" s="1"/>
  <c r="CI38" i="229"/>
  <c r="CF38" i="229" s="1"/>
  <c r="CG38" i="229" s="1"/>
  <c r="CI24" i="229"/>
  <c r="CF24" i="229" s="1"/>
  <c r="CG24" i="229" s="1"/>
  <c r="CI33" i="229"/>
  <c r="CF33" i="229" s="1"/>
  <c r="CG33" i="229" s="1"/>
  <c r="CI35" i="229"/>
  <c r="CF35" i="229" s="1"/>
  <c r="CG35" i="229" s="1"/>
  <c r="CI30" i="229"/>
  <c r="CF30" i="229" s="1"/>
  <c r="CG30" i="229" s="1"/>
  <c r="CI28" i="229"/>
  <c r="CF28" i="229" s="1"/>
  <c r="CG28" i="229" s="1"/>
  <c r="CI27" i="229"/>
  <c r="CF27" i="229" s="1"/>
  <c r="CG27" i="229" s="1"/>
  <c r="CI31" i="229"/>
  <c r="CF31" i="229" s="1"/>
  <c r="CG31" i="229" s="1"/>
  <c r="CI29" i="229"/>
  <c r="CF29" i="229" s="1"/>
  <c r="CG29" i="229" s="1"/>
  <c r="CI36" i="229"/>
  <c r="CF36" i="229" s="1"/>
  <c r="CG36" i="229" s="1"/>
  <c r="CI34" i="229"/>
  <c r="CF34" i="229" s="1"/>
  <c r="CG34" i="229" s="1"/>
  <c r="CI23" i="229"/>
  <c r="CF23" i="229" s="1"/>
  <c r="CG23" i="229" s="1"/>
  <c r="CI22" i="229"/>
  <c r="CF22" i="229" s="1"/>
  <c r="CG22" i="229" s="1"/>
  <c r="CI21" i="229"/>
  <c r="CF21" i="229" s="1"/>
  <c r="CG21" i="229" s="1"/>
  <c r="CI32" i="229"/>
  <c r="CF32" i="229" s="1"/>
  <c r="CG32" i="229" s="1"/>
  <c r="CI25" i="229"/>
  <c r="CF25" i="229" s="1"/>
  <c r="CG25" i="229" s="1"/>
  <c r="CI39" i="229"/>
  <c r="CF39" i="229" s="1"/>
  <c r="CG39" i="229" s="1"/>
  <c r="CI40" i="229"/>
  <c r="CF40" i="229" s="1"/>
  <c r="CG40" i="229" s="1"/>
  <c r="R42" i="229"/>
  <c r="CO42" i="229"/>
  <c r="CZ19" i="234"/>
  <c r="CU19" i="234"/>
  <c r="CX19" i="234"/>
  <c r="CV19" i="234"/>
  <c r="CY19" i="234"/>
  <c r="DA19" i="234"/>
  <c r="CW19" i="234"/>
  <c r="AN19" i="234"/>
  <c r="DA14" i="234"/>
  <c r="CY14" i="234"/>
  <c r="CZ14" i="234"/>
  <c r="CU14" i="234"/>
  <c r="CX14" i="234"/>
  <c r="AN14" i="234"/>
  <c r="CW14" i="234"/>
  <c r="CV14" i="234"/>
  <c r="CZ14" i="229"/>
  <c r="CW14" i="229"/>
  <c r="DA14" i="229"/>
  <c r="CY14" i="229"/>
  <c r="AN14" i="229"/>
  <c r="CU14" i="229"/>
  <c r="CV14" i="229"/>
  <c r="CX14" i="229"/>
  <c r="N62" i="247"/>
  <c r="M66" i="306"/>
  <c r="M91" i="306"/>
  <c r="M83" i="306"/>
  <c r="M107" i="306"/>
  <c r="M99" i="306"/>
  <c r="M53" i="306"/>
  <c r="M75" i="306"/>
  <c r="AL11" i="247"/>
  <c r="AL11" i="248"/>
  <c r="AA14" i="249"/>
  <c r="W14" i="249"/>
  <c r="AA16" i="249"/>
  <c r="W16" i="249"/>
  <c r="W13" i="249"/>
  <c r="AA13" i="249"/>
  <c r="W12" i="249"/>
  <c r="AA12" i="249"/>
  <c r="AA11" i="249"/>
  <c r="W11" i="249"/>
  <c r="AA15" i="249"/>
  <c r="W15" i="249"/>
  <c r="W13" i="247"/>
  <c r="AA13" i="247"/>
  <c r="W14" i="247"/>
  <c r="AA14" i="247"/>
  <c r="AA11" i="247"/>
  <c r="W11" i="247"/>
  <c r="W16" i="247"/>
  <c r="AA16" i="247"/>
  <c r="AA17" i="247"/>
  <c r="W17" i="247"/>
  <c r="W18" i="247"/>
  <c r="AA18" i="247"/>
  <c r="W15" i="247"/>
  <c r="AA15" i="247"/>
  <c r="AA17" i="248"/>
  <c r="W17" i="248"/>
  <c r="AA20" i="248"/>
  <c r="W20" i="248"/>
  <c r="W16" i="248"/>
  <c r="AA16" i="248"/>
  <c r="AA18" i="248"/>
  <c r="W18" i="248"/>
  <c r="W19" i="248"/>
  <c r="AA19" i="248"/>
  <c r="AA11" i="248"/>
  <c r="W11" i="248"/>
  <c r="AA15" i="248"/>
  <c r="W15" i="248"/>
  <c r="W12" i="248"/>
  <c r="AA12" i="248"/>
  <c r="AA13" i="248"/>
  <c r="W13" i="248"/>
  <c r="C11" i="306"/>
  <c r="R11" i="306"/>
  <c r="S41" i="306"/>
  <c r="P87" i="306"/>
  <c r="J90" i="306" s="1"/>
  <c r="M90" i="306" s="1"/>
  <c r="P95" i="306"/>
  <c r="J98" i="306" s="1"/>
  <c r="M98" i="306" s="1"/>
  <c r="O79" i="306"/>
  <c r="P79" i="306"/>
  <c r="J82" i="306" s="1"/>
  <c r="M82" i="306" s="1"/>
  <c r="P103" i="306"/>
  <c r="J106" i="306" s="1"/>
  <c r="M106" i="306" s="1"/>
  <c r="P71" i="306"/>
  <c r="J74" i="306" s="1"/>
  <c r="M74" i="306" s="1"/>
  <c r="O87" i="306"/>
  <c r="O95" i="306"/>
  <c r="O71" i="306"/>
  <c r="O103" i="306"/>
  <c r="N87" i="306"/>
  <c r="N79" i="306"/>
  <c r="N71" i="306"/>
  <c r="N103" i="306"/>
  <c r="N95" i="306"/>
  <c r="R14" i="306"/>
  <c r="C14" i="306"/>
  <c r="AL11" i="249"/>
  <c r="AK11" i="249"/>
  <c r="N62" i="249"/>
  <c r="AK11" i="247"/>
  <c r="AK11" i="248"/>
  <c r="N62" i="248"/>
  <c r="AH10" i="306"/>
  <c r="G44" i="306"/>
  <c r="V41" i="306"/>
  <c r="AL11" i="238" l="1"/>
  <c r="AK11" i="238"/>
  <c r="N62" i="238"/>
  <c r="CY15" i="229"/>
  <c r="CU15" i="229"/>
  <c r="AN15" i="229"/>
  <c r="DA15" i="229"/>
  <c r="CW15" i="229"/>
  <c r="CV15" i="229"/>
  <c r="CZ15" i="229"/>
  <c r="CX15" i="229"/>
  <c r="DA16" i="229"/>
  <c r="AN16" i="229"/>
  <c r="CV16" i="229"/>
  <c r="CX16" i="229"/>
  <c r="CU16" i="229"/>
  <c r="CW16" i="229"/>
  <c r="CY16" i="229"/>
  <c r="CZ16" i="229"/>
  <c r="CI17" i="234"/>
  <c r="CF17" i="234" s="1"/>
  <c r="CG17" i="234" s="1"/>
  <c r="CI20" i="234"/>
  <c r="CF20" i="234" s="1"/>
  <c r="CG20" i="234" s="1"/>
  <c r="CI14" i="234"/>
  <c r="CF14" i="234" s="1"/>
  <c r="CG14" i="234" s="1"/>
  <c r="AN12" i="234"/>
  <c r="CU12" i="234"/>
  <c r="DA12" i="234"/>
  <c r="CY12" i="234"/>
  <c r="CZ12" i="234"/>
  <c r="CX12" i="234"/>
  <c r="CW12" i="234"/>
  <c r="CV12" i="234"/>
  <c r="CI16" i="234"/>
  <c r="CF16" i="234" s="1"/>
  <c r="CG16" i="234" s="1"/>
  <c r="CI12" i="234"/>
  <c r="CF12" i="234" s="1"/>
  <c r="CG12" i="234" s="1"/>
  <c r="CI11" i="234"/>
  <c r="CF11" i="234" s="1"/>
  <c r="CG11" i="234" s="1"/>
  <c r="CI27" i="234"/>
  <c r="CF27" i="234" s="1"/>
  <c r="CG27" i="234" s="1"/>
  <c r="CI34" i="234"/>
  <c r="CF34" i="234" s="1"/>
  <c r="CG34" i="234" s="1"/>
  <c r="CI29" i="234"/>
  <c r="CF29" i="234" s="1"/>
  <c r="CG29" i="234" s="1"/>
  <c r="CI31" i="234"/>
  <c r="CF31" i="234" s="1"/>
  <c r="CG31" i="234" s="1"/>
  <c r="CI33" i="234"/>
  <c r="CF33" i="234" s="1"/>
  <c r="CG33" i="234" s="1"/>
  <c r="CI25" i="234"/>
  <c r="CF25" i="234" s="1"/>
  <c r="CG25" i="234" s="1"/>
  <c r="CI35" i="234"/>
  <c r="CF35" i="234" s="1"/>
  <c r="CG35" i="234" s="1"/>
  <c r="CI30" i="234"/>
  <c r="CF30" i="234" s="1"/>
  <c r="CG30" i="234" s="1"/>
  <c r="CI22" i="234"/>
  <c r="CF22" i="234" s="1"/>
  <c r="CG22" i="234" s="1"/>
  <c r="CI37" i="234"/>
  <c r="CF37" i="234" s="1"/>
  <c r="CG37" i="234" s="1"/>
  <c r="CI26" i="234"/>
  <c r="CF26" i="234" s="1"/>
  <c r="CG26" i="234" s="1"/>
  <c r="CI32" i="234"/>
  <c r="CF32" i="234" s="1"/>
  <c r="CG32" i="234" s="1"/>
  <c r="CI28" i="234"/>
  <c r="CF28" i="234" s="1"/>
  <c r="CG28" i="234" s="1"/>
  <c r="CI36" i="234"/>
  <c r="CF36" i="234" s="1"/>
  <c r="CG36" i="234" s="1"/>
  <c r="CI40" i="234"/>
  <c r="CF40" i="234" s="1"/>
  <c r="CG40" i="234" s="1"/>
  <c r="CI39" i="234"/>
  <c r="CF39" i="234" s="1"/>
  <c r="CG39" i="234" s="1"/>
  <c r="CI23" i="234"/>
  <c r="CF23" i="234" s="1"/>
  <c r="CG23" i="234" s="1"/>
  <c r="CI38" i="234"/>
  <c r="CF38" i="234" s="1"/>
  <c r="CG38" i="234" s="1"/>
  <c r="CI24" i="234"/>
  <c r="CF24" i="234" s="1"/>
  <c r="CG24" i="234" s="1"/>
  <c r="CI13" i="234"/>
  <c r="CF13" i="234" s="1"/>
  <c r="CG13" i="234" s="1"/>
  <c r="CI18" i="234"/>
  <c r="CF18" i="234" s="1"/>
  <c r="CG18" i="234" s="1"/>
  <c r="CI15" i="234"/>
  <c r="CF15" i="234" s="1"/>
  <c r="CG15" i="234" s="1"/>
  <c r="CI19" i="234"/>
  <c r="CF19" i="234" s="1"/>
  <c r="CG19" i="234" s="1"/>
  <c r="CI21" i="234"/>
  <c r="CF21" i="234" s="1"/>
  <c r="CG21" i="234" s="1"/>
  <c r="CY13" i="234"/>
  <c r="CU13" i="234"/>
  <c r="CZ13" i="234"/>
  <c r="CV13" i="234"/>
  <c r="AN13" i="234"/>
  <c r="CW13" i="234"/>
  <c r="DA13" i="234"/>
  <c r="CX13" i="234"/>
  <c r="CZ18" i="234"/>
  <c r="CW18" i="234"/>
  <c r="CY18" i="234"/>
  <c r="CV18" i="234"/>
  <c r="DA18" i="234"/>
  <c r="CU18" i="234"/>
  <c r="CX18" i="234"/>
  <c r="AN18" i="234"/>
  <c r="BN11" i="229"/>
  <c r="BK11" i="229" s="1"/>
  <c r="BN14" i="229"/>
  <c r="BN13" i="229"/>
  <c r="BK13" i="229" s="1"/>
  <c r="BL13" i="229" s="1"/>
  <c r="BN15" i="229"/>
  <c r="BN16" i="229"/>
  <c r="BN12" i="229"/>
  <c r="BK12" i="229" s="1"/>
  <c r="BL12" i="229" s="1"/>
  <c r="DA21" i="234"/>
  <c r="CU21" i="234"/>
  <c r="CV21" i="234"/>
  <c r="CX21" i="234"/>
  <c r="CY21" i="234"/>
  <c r="CW21" i="234"/>
  <c r="AN21" i="234"/>
  <c r="CZ21" i="234"/>
  <c r="CX20" i="234"/>
  <c r="CW20" i="234"/>
  <c r="DA20" i="234"/>
  <c r="CZ20" i="234"/>
  <c r="CY20" i="234"/>
  <c r="CU20" i="234"/>
  <c r="AN20" i="234"/>
  <c r="CV20" i="234"/>
  <c r="CV16" i="234"/>
  <c r="CX16" i="234"/>
  <c r="CY16" i="234"/>
  <c r="DA16" i="234"/>
  <c r="CW16" i="234"/>
  <c r="AN11" i="229"/>
  <c r="AN41" i="229" s="1"/>
  <c r="DA11" i="229"/>
  <c r="CV11" i="229"/>
  <c r="CV41" i="229" s="1"/>
  <c r="CV42" i="229" s="1"/>
  <c r="CW11" i="229"/>
  <c r="CW41" i="229" s="1"/>
  <c r="CW42" i="229" s="1"/>
  <c r="CU11" i="229"/>
  <c r="CU41" i="229" s="1"/>
  <c r="CU42" i="229" s="1"/>
  <c r="CX43" i="229" s="1"/>
  <c r="CX11" i="229"/>
  <c r="CX41" i="229" s="1"/>
  <c r="CX42" i="229" s="1"/>
  <c r="CZ11" i="229"/>
  <c r="CY11" i="229"/>
  <c r="CY41" i="229" s="1"/>
  <c r="CY42" i="229" s="1"/>
  <c r="BN37" i="229"/>
  <c r="BK37" i="229" s="1"/>
  <c r="BL37" i="229" s="1"/>
  <c r="BN19" i="229"/>
  <c r="BK19" i="229" s="1"/>
  <c r="BL19" i="229" s="1"/>
  <c r="BN28" i="229"/>
  <c r="BK28" i="229" s="1"/>
  <c r="BL28" i="229" s="1"/>
  <c r="BN35" i="229"/>
  <c r="BK35" i="229" s="1"/>
  <c r="BL35" i="229" s="1"/>
  <c r="BN36" i="229"/>
  <c r="BK36" i="229" s="1"/>
  <c r="BL36" i="229" s="1"/>
  <c r="BN38" i="229"/>
  <c r="BK38" i="229" s="1"/>
  <c r="BL38" i="229" s="1"/>
  <c r="BN39" i="229"/>
  <c r="BK39" i="229" s="1"/>
  <c r="BL39" i="229" s="1"/>
  <c r="BN20" i="229"/>
  <c r="BK20" i="229" s="1"/>
  <c r="BL20" i="229" s="1"/>
  <c r="BN18" i="229"/>
  <c r="BK18" i="229" s="1"/>
  <c r="BL18" i="229" s="1"/>
  <c r="BN33" i="229"/>
  <c r="BK33" i="229" s="1"/>
  <c r="BL33" i="229" s="1"/>
  <c r="BN27" i="229"/>
  <c r="BK27" i="229" s="1"/>
  <c r="BL27" i="229" s="1"/>
  <c r="BN34" i="229"/>
  <c r="BK34" i="229" s="1"/>
  <c r="BL34" i="229" s="1"/>
  <c r="BN25" i="229"/>
  <c r="BK25" i="229" s="1"/>
  <c r="BL25" i="229" s="1"/>
  <c r="BN22" i="229"/>
  <c r="BK22" i="229" s="1"/>
  <c r="BL22" i="229" s="1"/>
  <c r="BN17" i="229"/>
  <c r="BK17" i="229" s="1"/>
  <c r="BL17" i="229" s="1"/>
  <c r="BN40" i="229"/>
  <c r="BK40" i="229" s="1"/>
  <c r="BL40" i="229" s="1"/>
  <c r="BN32" i="229"/>
  <c r="BK32" i="229" s="1"/>
  <c r="BL32" i="229" s="1"/>
  <c r="BN29" i="229"/>
  <c r="BK29" i="229" s="1"/>
  <c r="BL29" i="229" s="1"/>
  <c r="BN24" i="229"/>
  <c r="BK24" i="229" s="1"/>
  <c r="BL24" i="229" s="1"/>
  <c r="BN21" i="229"/>
  <c r="BK21" i="229" s="1"/>
  <c r="BL21" i="229" s="1"/>
  <c r="BN23" i="229"/>
  <c r="BK23" i="229" s="1"/>
  <c r="BL23" i="229" s="1"/>
  <c r="BN31" i="229"/>
  <c r="BK31" i="229" s="1"/>
  <c r="BL31" i="229" s="1"/>
  <c r="CZ12" i="229"/>
  <c r="CU12" i="229"/>
  <c r="CV12" i="229"/>
  <c r="CX12" i="229"/>
  <c r="CY12" i="229"/>
  <c r="CW12" i="229"/>
  <c r="AN12" i="229"/>
  <c r="DA12" i="229"/>
  <c r="CV13" i="229"/>
  <c r="CX13" i="229"/>
  <c r="CW15" i="234"/>
  <c r="CX15" i="234"/>
  <c r="CV15" i="234"/>
  <c r="BN30" i="229"/>
  <c r="BK30" i="229" s="1"/>
  <c r="BL30" i="229" s="1"/>
  <c r="BN26" i="229"/>
  <c r="BK26" i="229" s="1"/>
  <c r="BL26" i="229" s="1"/>
  <c r="CZ16" i="234"/>
  <c r="AN16" i="234"/>
  <c r="CU16" i="234"/>
  <c r="BG16" i="234"/>
  <c r="BD16" i="234" s="1"/>
  <c r="BE16" i="234" s="1"/>
  <c r="BG18" i="234"/>
  <c r="BD18" i="234" s="1"/>
  <c r="BE18" i="234" s="1"/>
  <c r="BG39" i="234"/>
  <c r="BD39" i="234" s="1"/>
  <c r="BE39" i="234" s="1"/>
  <c r="AS18" i="234"/>
  <c r="AP18" i="234" s="1"/>
  <c r="AQ18" i="234" s="1"/>
  <c r="AS11" i="234"/>
  <c r="AS38" i="234"/>
  <c r="AP38" i="234" s="1"/>
  <c r="AQ38" i="234" s="1"/>
  <c r="AS28" i="234"/>
  <c r="AP28" i="234" s="1"/>
  <c r="AQ28" i="234" s="1"/>
  <c r="AS14" i="234"/>
  <c r="AP14" i="234" s="1"/>
  <c r="AQ14" i="234" s="1"/>
  <c r="AN17" i="234"/>
  <c r="CX17" i="234"/>
  <c r="CV17" i="234"/>
  <c r="CU17" i="234"/>
  <c r="CY17" i="234"/>
  <c r="CZ17" i="234"/>
  <c r="CW17" i="234"/>
  <c r="DA17" i="234"/>
  <c r="CB15" i="234"/>
  <c r="BY15" i="234" s="1"/>
  <c r="BZ15" i="234" s="1"/>
  <c r="CB34" i="234"/>
  <c r="BY34" i="234" s="1"/>
  <c r="BZ34" i="234" s="1"/>
  <c r="CB35" i="234"/>
  <c r="BY35" i="234" s="1"/>
  <c r="BZ35" i="234" s="1"/>
  <c r="CB28" i="234"/>
  <c r="BY28" i="234" s="1"/>
  <c r="BZ28" i="234" s="1"/>
  <c r="CB13" i="234"/>
  <c r="BY13" i="234" s="1"/>
  <c r="BZ13" i="234" s="1"/>
  <c r="CB18" i="234"/>
  <c r="BY18" i="234" s="1"/>
  <c r="BZ18" i="234" s="1"/>
  <c r="CB38" i="234"/>
  <c r="BY38" i="234" s="1"/>
  <c r="BZ38" i="234" s="1"/>
  <c r="CB24" i="234"/>
  <c r="BY24" i="234" s="1"/>
  <c r="BZ24" i="234" s="1"/>
  <c r="CB39" i="234"/>
  <c r="BY39" i="234" s="1"/>
  <c r="BZ39" i="234" s="1"/>
  <c r="BN19" i="234"/>
  <c r="BK19" i="234" s="1"/>
  <c r="BL19" i="234" s="1"/>
  <c r="BN17" i="234"/>
  <c r="BK17" i="234" s="1"/>
  <c r="BL17" i="234" s="1"/>
  <c r="BN13" i="234"/>
  <c r="BK13" i="234" s="1"/>
  <c r="BL13" i="234" s="1"/>
  <c r="BN18" i="234"/>
  <c r="BK18" i="234" s="1"/>
  <c r="BL18" i="234" s="1"/>
  <c r="BN30" i="234"/>
  <c r="BK30" i="234" s="1"/>
  <c r="BL30" i="234" s="1"/>
  <c r="BN39" i="234"/>
  <c r="BK39" i="234" s="1"/>
  <c r="BL39" i="234" s="1"/>
  <c r="BN22" i="234"/>
  <c r="BK22" i="234" s="1"/>
  <c r="BL22" i="234" s="1"/>
  <c r="BN38" i="234"/>
  <c r="BK38" i="234" s="1"/>
  <c r="BL38" i="234" s="1"/>
  <c r="BN24" i="234"/>
  <c r="BK24" i="234" s="1"/>
  <c r="BL24" i="234" s="1"/>
  <c r="BN26" i="234"/>
  <c r="BK26" i="234" s="1"/>
  <c r="BL26" i="234" s="1"/>
  <c r="BN23" i="234"/>
  <c r="BK23" i="234" s="1"/>
  <c r="BL23" i="234" s="1"/>
  <c r="BN16" i="234"/>
  <c r="BK16" i="234" s="1"/>
  <c r="BL16" i="234" s="1"/>
  <c r="AS16" i="229"/>
  <c r="AP16" i="229" s="1"/>
  <c r="AQ16" i="229" s="1"/>
  <c r="AS13" i="229"/>
  <c r="AS15" i="229"/>
  <c r="AP15" i="229" s="1"/>
  <c r="AQ15" i="229" s="1"/>
  <c r="AS22" i="229"/>
  <c r="AP22" i="229" s="1"/>
  <c r="AQ22" i="229" s="1"/>
  <c r="AS27" i="229"/>
  <c r="AP27" i="229" s="1"/>
  <c r="AQ27" i="229" s="1"/>
  <c r="AS33" i="229"/>
  <c r="AP33" i="229" s="1"/>
  <c r="AQ33" i="229" s="1"/>
  <c r="AS36" i="229"/>
  <c r="AP36" i="229" s="1"/>
  <c r="AQ36" i="229" s="1"/>
  <c r="AS21" i="229"/>
  <c r="AP21" i="229" s="1"/>
  <c r="AQ21" i="229" s="1"/>
  <c r="AS19" i="229"/>
  <c r="AP19" i="229" s="1"/>
  <c r="AQ19" i="229" s="1"/>
  <c r="W13" i="238"/>
  <c r="AA13" i="238"/>
  <c r="AA11" i="238"/>
  <c r="W11" i="238"/>
  <c r="W12" i="238"/>
  <c r="AA12" i="238"/>
  <c r="AS32" i="234"/>
  <c r="AP32" i="234" s="1"/>
  <c r="AQ32" i="234" s="1"/>
  <c r="AS36" i="234"/>
  <c r="AP36" i="234" s="1"/>
  <c r="AQ36" i="234" s="1"/>
  <c r="AS39" i="234"/>
  <c r="AP39" i="234" s="1"/>
  <c r="AQ39" i="234" s="1"/>
  <c r="AS13" i="234"/>
  <c r="AP13" i="234" s="1"/>
  <c r="AQ13" i="234" s="1"/>
  <c r="AS23" i="234"/>
  <c r="AP23" i="234" s="1"/>
  <c r="AQ23" i="234" s="1"/>
  <c r="AS37" i="234"/>
  <c r="AP37" i="234" s="1"/>
  <c r="AQ37" i="234" s="1"/>
  <c r="AS12" i="234"/>
  <c r="AS20" i="234"/>
  <c r="AP20" i="234" s="1"/>
  <c r="AQ20" i="234" s="1"/>
  <c r="AS33" i="234"/>
  <c r="AP33" i="234" s="1"/>
  <c r="AQ33" i="234" s="1"/>
  <c r="AS30" i="234"/>
  <c r="AP30" i="234" s="1"/>
  <c r="AQ30" i="234" s="1"/>
  <c r="AS16" i="234"/>
  <c r="AP16" i="234" s="1"/>
  <c r="AQ16" i="234" s="1"/>
  <c r="AS17" i="234"/>
  <c r="AP17" i="234" s="1"/>
  <c r="AQ17" i="234" s="1"/>
  <c r="W17" i="238"/>
  <c r="X17" i="238" s="1"/>
  <c r="AS25" i="234"/>
  <c r="AP25" i="234" s="1"/>
  <c r="AQ25" i="234" s="1"/>
  <c r="AS34" i="234"/>
  <c r="AP34" i="234" s="1"/>
  <c r="AQ34" i="234" s="1"/>
  <c r="AS21" i="234"/>
  <c r="AP21" i="234" s="1"/>
  <c r="AQ21" i="234" s="1"/>
  <c r="AS27" i="234"/>
  <c r="AP27" i="234" s="1"/>
  <c r="AQ27" i="234" s="1"/>
  <c r="AS24" i="234"/>
  <c r="AP24" i="234" s="1"/>
  <c r="AQ24" i="234" s="1"/>
  <c r="AS19" i="234"/>
  <c r="AP19" i="234" s="1"/>
  <c r="AQ19" i="234" s="1"/>
  <c r="AS22" i="234"/>
  <c r="AP22" i="234" s="1"/>
  <c r="AQ22" i="234" s="1"/>
  <c r="AS29" i="234"/>
  <c r="AP29" i="234" s="1"/>
  <c r="AQ29" i="234" s="1"/>
  <c r="AS35" i="234"/>
  <c r="AP35" i="234" s="1"/>
  <c r="AQ35" i="234" s="1"/>
  <c r="AS15" i="234"/>
  <c r="AP15" i="234" s="1"/>
  <c r="AQ15" i="234" s="1"/>
  <c r="AS26" i="234"/>
  <c r="AP26" i="234" s="1"/>
  <c r="AQ26" i="234" s="1"/>
  <c r="AS40" i="234"/>
  <c r="AP40" i="234" s="1"/>
  <c r="AQ40" i="234" s="1"/>
  <c r="AS31" i="234"/>
  <c r="AP31" i="234" s="1"/>
  <c r="AQ31" i="234" s="1"/>
  <c r="CW13" i="229"/>
  <c r="CU13" i="229"/>
  <c r="DA13" i="229"/>
  <c r="BN32" i="234"/>
  <c r="BK32" i="234" s="1"/>
  <c r="BL32" i="234" s="1"/>
  <c r="BN29" i="234"/>
  <c r="BK29" i="234" s="1"/>
  <c r="BL29" i="234" s="1"/>
  <c r="CZ13" i="229"/>
  <c r="AN13" i="229"/>
  <c r="CY13" i="229"/>
  <c r="BN27" i="234"/>
  <c r="BK27" i="234" s="1"/>
  <c r="BL27" i="234" s="1"/>
  <c r="BN21" i="234"/>
  <c r="BK21" i="234" s="1"/>
  <c r="BL21" i="234" s="1"/>
  <c r="BG27" i="234"/>
  <c r="BD27" i="234" s="1"/>
  <c r="BE27" i="234" s="1"/>
  <c r="BG20" i="234"/>
  <c r="BD20" i="234" s="1"/>
  <c r="BE20" i="234" s="1"/>
  <c r="BG30" i="234"/>
  <c r="BD30" i="234" s="1"/>
  <c r="BE30" i="234" s="1"/>
  <c r="BG17" i="234"/>
  <c r="BD17" i="234" s="1"/>
  <c r="BE17" i="234" s="1"/>
  <c r="BG31" i="234"/>
  <c r="BD31" i="234" s="1"/>
  <c r="BE31" i="234" s="1"/>
  <c r="BG24" i="234"/>
  <c r="BD24" i="234" s="1"/>
  <c r="BE24" i="234" s="1"/>
  <c r="BG38" i="234"/>
  <c r="BD38" i="234" s="1"/>
  <c r="BE38" i="234" s="1"/>
  <c r="BG29" i="234"/>
  <c r="BD29" i="234" s="1"/>
  <c r="BE29" i="234" s="1"/>
  <c r="BG11" i="234"/>
  <c r="BG40" i="234"/>
  <c r="BD40" i="234" s="1"/>
  <c r="BE40" i="234" s="1"/>
  <c r="BG12" i="234"/>
  <c r="BG22" i="234"/>
  <c r="BD22" i="234" s="1"/>
  <c r="BE22" i="234" s="1"/>
  <c r="BG15" i="234"/>
  <c r="BD15" i="234" s="1"/>
  <c r="BE15" i="234" s="1"/>
  <c r="BG23" i="234"/>
  <c r="BD23" i="234" s="1"/>
  <c r="BE23" i="234" s="1"/>
  <c r="BG28" i="234"/>
  <c r="BD28" i="234" s="1"/>
  <c r="BE28" i="234" s="1"/>
  <c r="BG19" i="234"/>
  <c r="BD19" i="234" s="1"/>
  <c r="BE19" i="234" s="1"/>
  <c r="BN40" i="234"/>
  <c r="BK40" i="234" s="1"/>
  <c r="BL40" i="234" s="1"/>
  <c r="BN31" i="234"/>
  <c r="BK31" i="234" s="1"/>
  <c r="BL31" i="234" s="1"/>
  <c r="BN35" i="234"/>
  <c r="BK35" i="234" s="1"/>
  <c r="BL35" i="234" s="1"/>
  <c r="BN15" i="234"/>
  <c r="BK15" i="234" s="1"/>
  <c r="BL15" i="234" s="1"/>
  <c r="BG36" i="234"/>
  <c r="BD36" i="234" s="1"/>
  <c r="BE36" i="234" s="1"/>
  <c r="BG35" i="234"/>
  <c r="BD35" i="234" s="1"/>
  <c r="BE35" i="234" s="1"/>
  <c r="BG32" i="234"/>
  <c r="BD32" i="234" s="1"/>
  <c r="BE32" i="234" s="1"/>
  <c r="BG13" i="234"/>
  <c r="BD13" i="234" s="1"/>
  <c r="BE13" i="234" s="1"/>
  <c r="BN28" i="234"/>
  <c r="BK28" i="234" s="1"/>
  <c r="BL28" i="234" s="1"/>
  <c r="BN25" i="234"/>
  <c r="BK25" i="234" s="1"/>
  <c r="BL25" i="234" s="1"/>
  <c r="BN11" i="234"/>
  <c r="BO11" i="234" s="1"/>
  <c r="BN14" i="234"/>
  <c r="BK14" i="234" s="1"/>
  <c r="BL14" i="234" s="1"/>
  <c r="BG26" i="234"/>
  <c r="BD26" i="234" s="1"/>
  <c r="BE26" i="234" s="1"/>
  <c r="BG33" i="234"/>
  <c r="BD33" i="234" s="1"/>
  <c r="BE33" i="234" s="1"/>
  <c r="BG34" i="234"/>
  <c r="BD34" i="234" s="1"/>
  <c r="BE34" i="234" s="1"/>
  <c r="BG14" i="234"/>
  <c r="BD14" i="234" s="1"/>
  <c r="BE14" i="234" s="1"/>
  <c r="BN36" i="234"/>
  <c r="BK36" i="234" s="1"/>
  <c r="BL36" i="234" s="1"/>
  <c r="BN34" i="234"/>
  <c r="BK34" i="234" s="1"/>
  <c r="BL34" i="234" s="1"/>
  <c r="BN12" i="234"/>
  <c r="BN20" i="234"/>
  <c r="BK20" i="234" s="1"/>
  <c r="BL20" i="234" s="1"/>
  <c r="BG37" i="234"/>
  <c r="BD37" i="234" s="1"/>
  <c r="BE37" i="234" s="1"/>
  <c r="BG25" i="234"/>
  <c r="BD25" i="234" s="1"/>
  <c r="BE25" i="234" s="1"/>
  <c r="BG21" i="234"/>
  <c r="BD21" i="234" s="1"/>
  <c r="BE21" i="234" s="1"/>
  <c r="BN37" i="234"/>
  <c r="BK37" i="234" s="1"/>
  <c r="BL37" i="234" s="1"/>
  <c r="BN33" i="234"/>
  <c r="BK33" i="234" s="1"/>
  <c r="BL33" i="234" s="1"/>
  <c r="BG25" i="229"/>
  <c r="BD25" i="229" s="1"/>
  <c r="BE25" i="229" s="1"/>
  <c r="BG18" i="229"/>
  <c r="BD18" i="229" s="1"/>
  <c r="BE18" i="229" s="1"/>
  <c r="CZ41" i="234"/>
  <c r="BG37" i="229"/>
  <c r="BD37" i="229" s="1"/>
  <c r="BE37" i="229" s="1"/>
  <c r="BG35" i="229"/>
  <c r="BD35" i="229" s="1"/>
  <c r="BE35" i="229" s="1"/>
  <c r="BG38" i="229"/>
  <c r="BD38" i="229" s="1"/>
  <c r="BE38" i="229" s="1"/>
  <c r="BG20" i="229"/>
  <c r="BD20" i="229" s="1"/>
  <c r="BE20" i="229" s="1"/>
  <c r="BG12" i="229"/>
  <c r="BD12" i="229" s="1"/>
  <c r="BE12" i="229" s="1"/>
  <c r="BG23" i="229"/>
  <c r="BD23" i="229" s="1"/>
  <c r="BE23" i="229" s="1"/>
  <c r="BG34" i="229"/>
  <c r="BD34" i="229" s="1"/>
  <c r="BE34" i="229" s="1"/>
  <c r="BG31" i="229"/>
  <c r="BD31" i="229" s="1"/>
  <c r="BE31" i="229" s="1"/>
  <c r="BG40" i="229"/>
  <c r="BD40" i="229" s="1"/>
  <c r="BE40" i="229" s="1"/>
  <c r="BG15" i="229"/>
  <c r="BD15" i="229" s="1"/>
  <c r="BE15" i="229" s="1"/>
  <c r="BG28" i="229"/>
  <c r="BD28" i="229" s="1"/>
  <c r="BE28" i="229" s="1"/>
  <c r="BG32" i="229"/>
  <c r="BD32" i="229" s="1"/>
  <c r="BE32" i="229" s="1"/>
  <c r="BG19" i="229"/>
  <c r="BD19" i="229" s="1"/>
  <c r="BE19" i="229" s="1"/>
  <c r="BG29" i="229"/>
  <c r="BD29" i="229" s="1"/>
  <c r="BE29" i="229" s="1"/>
  <c r="BG13" i="229"/>
  <c r="BD13" i="229" s="1"/>
  <c r="BE13" i="229" s="1"/>
  <c r="BG24" i="229"/>
  <c r="BD24" i="229" s="1"/>
  <c r="BE24" i="229" s="1"/>
  <c r="BG16" i="229"/>
  <c r="BG22" i="229"/>
  <c r="BD22" i="229" s="1"/>
  <c r="BE22" i="229" s="1"/>
  <c r="BG27" i="229"/>
  <c r="BD27" i="229" s="1"/>
  <c r="BE27" i="229" s="1"/>
  <c r="BG36" i="229"/>
  <c r="BD36" i="229" s="1"/>
  <c r="BE36" i="229" s="1"/>
  <c r="BG14" i="229"/>
  <c r="BH14" i="229" s="1"/>
  <c r="BG21" i="229"/>
  <c r="BD21" i="229" s="1"/>
  <c r="BE21" i="229" s="1"/>
  <c r="BG39" i="229"/>
  <c r="BD39" i="229" s="1"/>
  <c r="BE39" i="229" s="1"/>
  <c r="BG30" i="229"/>
  <c r="BD30" i="229" s="1"/>
  <c r="BE30" i="229" s="1"/>
  <c r="BG11" i="229"/>
  <c r="BD11" i="229" s="1"/>
  <c r="BG26" i="229"/>
  <c r="BD26" i="229" s="1"/>
  <c r="BE26" i="229" s="1"/>
  <c r="BG17" i="229"/>
  <c r="BD17" i="229" s="1"/>
  <c r="BE17" i="229" s="1"/>
  <c r="AA15" i="238"/>
  <c r="X15" i="238" s="1"/>
  <c r="W14" i="238"/>
  <c r="X14" i="238" s="1"/>
  <c r="CY15" i="234"/>
  <c r="AS23" i="229"/>
  <c r="AP23" i="229" s="1"/>
  <c r="AQ23" i="229" s="1"/>
  <c r="AS30" i="229"/>
  <c r="AP30" i="229" s="1"/>
  <c r="AQ30" i="229" s="1"/>
  <c r="AS24" i="229"/>
  <c r="AP24" i="229" s="1"/>
  <c r="AQ24" i="229" s="1"/>
  <c r="AS14" i="229"/>
  <c r="AP14" i="229" s="1"/>
  <c r="AQ14" i="229" s="1"/>
  <c r="CB25" i="234"/>
  <c r="BY25" i="234" s="1"/>
  <c r="BZ25" i="234" s="1"/>
  <c r="CB37" i="234"/>
  <c r="BY37" i="234" s="1"/>
  <c r="BZ37" i="234" s="1"/>
  <c r="CB29" i="234"/>
  <c r="BY29" i="234" s="1"/>
  <c r="BZ29" i="234" s="1"/>
  <c r="CB14" i="234"/>
  <c r="BY14" i="234" s="1"/>
  <c r="BZ14" i="234" s="1"/>
  <c r="AN15" i="234"/>
  <c r="AS26" i="229"/>
  <c r="AP26" i="229" s="1"/>
  <c r="AQ26" i="229" s="1"/>
  <c r="AS38" i="229"/>
  <c r="AP38" i="229" s="1"/>
  <c r="AQ38" i="229" s="1"/>
  <c r="AS32" i="229"/>
  <c r="AP32" i="229" s="1"/>
  <c r="AQ32" i="229" s="1"/>
  <c r="AS11" i="229"/>
  <c r="AP11" i="229" s="1"/>
  <c r="CB26" i="234"/>
  <c r="BY26" i="234" s="1"/>
  <c r="BZ26" i="234" s="1"/>
  <c r="CB36" i="234"/>
  <c r="BY36" i="234" s="1"/>
  <c r="BZ36" i="234" s="1"/>
  <c r="CB11" i="234"/>
  <c r="BY11" i="234" s="1"/>
  <c r="CB20" i="234"/>
  <c r="BY20" i="234" s="1"/>
  <c r="BZ20" i="234" s="1"/>
  <c r="CZ15" i="234"/>
  <c r="AS25" i="229"/>
  <c r="AP25" i="229" s="1"/>
  <c r="AQ25" i="229" s="1"/>
  <c r="AS20" i="229"/>
  <c r="AP20" i="229" s="1"/>
  <c r="AQ20" i="229" s="1"/>
  <c r="AS28" i="229"/>
  <c r="AP28" i="229" s="1"/>
  <c r="AQ28" i="229" s="1"/>
  <c r="CB23" i="234"/>
  <c r="BY23" i="234" s="1"/>
  <c r="BZ23" i="234" s="1"/>
  <c r="CB30" i="234"/>
  <c r="BY30" i="234" s="1"/>
  <c r="BZ30" i="234" s="1"/>
  <c r="CB12" i="234"/>
  <c r="BY12" i="234" s="1"/>
  <c r="BZ12" i="234" s="1"/>
  <c r="CB16" i="234"/>
  <c r="BY16" i="234" s="1"/>
  <c r="BZ16" i="234" s="1"/>
  <c r="DA15" i="234"/>
  <c r="AS35" i="229"/>
  <c r="AP35" i="229" s="1"/>
  <c r="AQ35" i="229" s="1"/>
  <c r="AS31" i="229"/>
  <c r="AP31" i="229" s="1"/>
  <c r="AQ31" i="229" s="1"/>
  <c r="AS18" i="229"/>
  <c r="AP18" i="229" s="1"/>
  <c r="AQ18" i="229" s="1"/>
  <c r="CB32" i="234"/>
  <c r="BY32" i="234" s="1"/>
  <c r="BZ32" i="234" s="1"/>
  <c r="CB22" i="234"/>
  <c r="BY22" i="234" s="1"/>
  <c r="BZ22" i="234" s="1"/>
  <c r="CB21" i="234"/>
  <c r="BY21" i="234" s="1"/>
  <c r="BZ21" i="234" s="1"/>
  <c r="CB17" i="234"/>
  <c r="BY17" i="234" s="1"/>
  <c r="BZ17" i="234" s="1"/>
  <c r="CU15" i="234"/>
  <c r="AS37" i="229"/>
  <c r="AP37" i="229" s="1"/>
  <c r="AQ37" i="229" s="1"/>
  <c r="AS34" i="229"/>
  <c r="AP34" i="229" s="1"/>
  <c r="AQ34" i="229" s="1"/>
  <c r="AS39" i="229"/>
  <c r="AP39" i="229" s="1"/>
  <c r="AQ39" i="229" s="1"/>
  <c r="AS12" i="229"/>
  <c r="CB40" i="234"/>
  <c r="BY40" i="234" s="1"/>
  <c r="BZ40" i="234" s="1"/>
  <c r="CB31" i="234"/>
  <c r="BY31" i="234" s="1"/>
  <c r="BZ31" i="234" s="1"/>
  <c r="CB19" i="234"/>
  <c r="BY19" i="234" s="1"/>
  <c r="BZ19" i="234" s="1"/>
  <c r="AS40" i="229"/>
  <c r="AP40" i="229" s="1"/>
  <c r="AQ40" i="229" s="1"/>
  <c r="AS17" i="229"/>
  <c r="AP17" i="229" s="1"/>
  <c r="AQ17" i="229" s="1"/>
  <c r="AS29" i="229"/>
  <c r="AP29" i="229" s="1"/>
  <c r="AQ29" i="229" s="1"/>
  <c r="CB27" i="234"/>
  <c r="BY27" i="234" s="1"/>
  <c r="BZ27" i="234" s="1"/>
  <c r="CB33" i="234"/>
  <c r="BY33" i="234" s="1"/>
  <c r="BZ33" i="234" s="1"/>
  <c r="W16" i="238"/>
  <c r="X16" i="238" s="1"/>
  <c r="DA42" i="234"/>
  <c r="AA18" i="238"/>
  <c r="X18" i="238" s="1"/>
  <c r="X15" i="249"/>
  <c r="AW12" i="234"/>
  <c r="AX12" i="234" s="1"/>
  <c r="BA12" i="234"/>
  <c r="BA11" i="234"/>
  <c r="AW11" i="234"/>
  <c r="BV17" i="234"/>
  <c r="BR17" i="234"/>
  <c r="BS17" i="234" s="1"/>
  <c r="BR20" i="234"/>
  <c r="BS20" i="234" s="1"/>
  <c r="BV20" i="234"/>
  <c r="BV14" i="234"/>
  <c r="BR14" i="234"/>
  <c r="BS14" i="234" s="1"/>
  <c r="BR13" i="234"/>
  <c r="BS13" i="234" s="1"/>
  <c r="BV13" i="234"/>
  <c r="BR18" i="234"/>
  <c r="BS18" i="234" s="1"/>
  <c r="BV18" i="234"/>
  <c r="BV15" i="234"/>
  <c r="BR15" i="234"/>
  <c r="BS15" i="234" s="1"/>
  <c r="BR19" i="234"/>
  <c r="BS19" i="234" s="1"/>
  <c r="BV19" i="234"/>
  <c r="BR21" i="234"/>
  <c r="BS21" i="234" s="1"/>
  <c r="BV21" i="234"/>
  <c r="BR16" i="234"/>
  <c r="BS16" i="234" s="1"/>
  <c r="BV16" i="234"/>
  <c r="BU11" i="229"/>
  <c r="BR11" i="229" s="1"/>
  <c r="BS11" i="229" s="1"/>
  <c r="BU14" i="229"/>
  <c r="BU13" i="229"/>
  <c r="BR13" i="229" s="1"/>
  <c r="BS13" i="229" s="1"/>
  <c r="BU15" i="229"/>
  <c r="BU16" i="229"/>
  <c r="BU12" i="229"/>
  <c r="BR12" i="229" s="1"/>
  <c r="BS12" i="229" s="1"/>
  <c r="BU26" i="229"/>
  <c r="BR26" i="229" s="1"/>
  <c r="BS26" i="229" s="1"/>
  <c r="BU31" i="229"/>
  <c r="BR31" i="229" s="1"/>
  <c r="BS31" i="229" s="1"/>
  <c r="BU28" i="229"/>
  <c r="BR28" i="229" s="1"/>
  <c r="BS28" i="229" s="1"/>
  <c r="BU30" i="229"/>
  <c r="BR30" i="229" s="1"/>
  <c r="BS30" i="229" s="1"/>
  <c r="BU32" i="229"/>
  <c r="BR32" i="229" s="1"/>
  <c r="BS32" i="229" s="1"/>
  <c r="BU24" i="229"/>
  <c r="BR24" i="229" s="1"/>
  <c r="BS24" i="229" s="1"/>
  <c r="BU23" i="229"/>
  <c r="BR23" i="229" s="1"/>
  <c r="BS23" i="229" s="1"/>
  <c r="BU20" i="229"/>
  <c r="BR20" i="229" s="1"/>
  <c r="BS20" i="229" s="1"/>
  <c r="BU33" i="229"/>
  <c r="BR33" i="229" s="1"/>
  <c r="BS33" i="229" s="1"/>
  <c r="BU29" i="229"/>
  <c r="BR29" i="229" s="1"/>
  <c r="BS29" i="229" s="1"/>
  <c r="BU34" i="229"/>
  <c r="BR34" i="229" s="1"/>
  <c r="BS34" i="229" s="1"/>
  <c r="BU35" i="229"/>
  <c r="BR35" i="229" s="1"/>
  <c r="BS35" i="229" s="1"/>
  <c r="BU19" i="229"/>
  <c r="BR19" i="229" s="1"/>
  <c r="BS19" i="229" s="1"/>
  <c r="BU40" i="229"/>
  <c r="BR40" i="229" s="1"/>
  <c r="BS40" i="229" s="1"/>
  <c r="BU27" i="229"/>
  <c r="BR27" i="229" s="1"/>
  <c r="BS27" i="229" s="1"/>
  <c r="BU17" i="229"/>
  <c r="BR17" i="229" s="1"/>
  <c r="BS17" i="229" s="1"/>
  <c r="BU37" i="229"/>
  <c r="BR37" i="229" s="1"/>
  <c r="BS37" i="229" s="1"/>
  <c r="BU18" i="229"/>
  <c r="BR18" i="229" s="1"/>
  <c r="BS18" i="229" s="1"/>
  <c r="BU21" i="229"/>
  <c r="BR21" i="229" s="1"/>
  <c r="BS21" i="229" s="1"/>
  <c r="BU25" i="229"/>
  <c r="BR25" i="229" s="1"/>
  <c r="BS25" i="229" s="1"/>
  <c r="BU38" i="229"/>
  <c r="BR38" i="229" s="1"/>
  <c r="BS38" i="229" s="1"/>
  <c r="BU36" i="229"/>
  <c r="BR36" i="229" s="1"/>
  <c r="BS36" i="229" s="1"/>
  <c r="BU22" i="229"/>
  <c r="BR22" i="229" s="1"/>
  <c r="BS22" i="229" s="1"/>
  <c r="BU39" i="229"/>
  <c r="BR39" i="229" s="1"/>
  <c r="BS39" i="229" s="1"/>
  <c r="BZ11" i="229"/>
  <c r="AA43" i="229"/>
  <c r="CR44" i="229" s="1"/>
  <c r="CR45" i="229" s="1"/>
  <c r="AZ11" i="229"/>
  <c r="AZ14" i="229"/>
  <c r="AW14" i="229" s="1"/>
  <c r="AX14" i="229" s="1"/>
  <c r="AZ13" i="229"/>
  <c r="AZ15" i="229"/>
  <c r="AW15" i="229" s="1"/>
  <c r="AX15" i="229" s="1"/>
  <c r="AZ16" i="229"/>
  <c r="AW16" i="229" s="1"/>
  <c r="AX16" i="229" s="1"/>
  <c r="AZ12" i="229"/>
  <c r="AZ28" i="229"/>
  <c r="AW28" i="229" s="1"/>
  <c r="AX28" i="229" s="1"/>
  <c r="AZ35" i="229"/>
  <c r="AW35" i="229" s="1"/>
  <c r="AX35" i="229" s="1"/>
  <c r="AZ36" i="229"/>
  <c r="AW36" i="229" s="1"/>
  <c r="AX36" i="229" s="1"/>
  <c r="AZ33" i="229"/>
  <c r="AW33" i="229" s="1"/>
  <c r="AX33" i="229" s="1"/>
  <c r="AZ32" i="229"/>
  <c r="AW32" i="229" s="1"/>
  <c r="AX32" i="229" s="1"/>
  <c r="AZ30" i="229"/>
  <c r="AW30" i="229" s="1"/>
  <c r="AX30" i="229" s="1"/>
  <c r="AZ18" i="229"/>
  <c r="AW18" i="229" s="1"/>
  <c r="AX18" i="229" s="1"/>
  <c r="AZ25" i="229"/>
  <c r="AW25" i="229" s="1"/>
  <c r="AX25" i="229" s="1"/>
  <c r="AZ37" i="229"/>
  <c r="AW37" i="229" s="1"/>
  <c r="AX37" i="229" s="1"/>
  <c r="AZ38" i="229"/>
  <c r="AW38" i="229" s="1"/>
  <c r="AX38" i="229" s="1"/>
  <c r="AZ34" i="229"/>
  <c r="AW34" i="229" s="1"/>
  <c r="AX34" i="229" s="1"/>
  <c r="AZ27" i="229"/>
  <c r="AW27" i="229" s="1"/>
  <c r="AX27" i="229" s="1"/>
  <c r="AZ20" i="229"/>
  <c r="AW20" i="229" s="1"/>
  <c r="AX20" i="229" s="1"/>
  <c r="AZ21" i="229"/>
  <c r="AW21" i="229" s="1"/>
  <c r="AX21" i="229" s="1"/>
  <c r="AZ22" i="229"/>
  <c r="AW22" i="229" s="1"/>
  <c r="AX22" i="229" s="1"/>
  <c r="AZ19" i="229"/>
  <c r="AW19" i="229" s="1"/>
  <c r="AX19" i="229" s="1"/>
  <c r="AZ40" i="229"/>
  <c r="AW40" i="229" s="1"/>
  <c r="AX40" i="229" s="1"/>
  <c r="AZ26" i="229"/>
  <c r="AW26" i="229" s="1"/>
  <c r="AX26" i="229" s="1"/>
  <c r="AZ39" i="229"/>
  <c r="AW39" i="229" s="1"/>
  <c r="AX39" i="229" s="1"/>
  <c r="AZ23" i="229"/>
  <c r="AW23" i="229" s="1"/>
  <c r="AX23" i="229" s="1"/>
  <c r="AZ17" i="229"/>
  <c r="AW17" i="229" s="1"/>
  <c r="AX17" i="229" s="1"/>
  <c r="AZ31" i="229"/>
  <c r="AW31" i="229" s="1"/>
  <c r="AX31" i="229" s="1"/>
  <c r="AZ29" i="229"/>
  <c r="AW29" i="229" s="1"/>
  <c r="AX29" i="229" s="1"/>
  <c r="AZ24" i="229"/>
  <c r="AW24" i="229" s="1"/>
  <c r="AX24" i="229" s="1"/>
  <c r="X14" i="249"/>
  <c r="X17" i="248"/>
  <c r="X20" i="248"/>
  <c r="X16" i="249"/>
  <c r="X13" i="249"/>
  <c r="X12" i="249"/>
  <c r="X13" i="247"/>
  <c r="X14" i="247"/>
  <c r="X16" i="247"/>
  <c r="X18" i="247"/>
  <c r="X15" i="247"/>
  <c r="X12" i="248"/>
  <c r="O103" i="247"/>
  <c r="O79" i="247"/>
  <c r="O87" i="247"/>
  <c r="O95" i="247"/>
  <c r="O71" i="247"/>
  <c r="P87" i="247"/>
  <c r="J90" i="247" s="1"/>
  <c r="M90" i="247" s="1"/>
  <c r="P79" i="247"/>
  <c r="J82" i="247" s="1"/>
  <c r="M82" i="247" s="1"/>
  <c r="P71" i="247"/>
  <c r="J74" i="247" s="1"/>
  <c r="M74" i="247" s="1"/>
  <c r="P103" i="247"/>
  <c r="J106" i="247" s="1"/>
  <c r="M106" i="247" s="1"/>
  <c r="P95" i="247"/>
  <c r="J98" i="247" s="1"/>
  <c r="M98" i="247" s="1"/>
  <c r="O103" i="248"/>
  <c r="P71" i="248"/>
  <c r="J74" i="248" s="1"/>
  <c r="M74" i="248" s="1"/>
  <c r="P87" i="248"/>
  <c r="J90" i="248" s="1"/>
  <c r="M90" i="248" s="1"/>
  <c r="O79" i="248"/>
  <c r="O95" i="248"/>
  <c r="O71" i="248"/>
  <c r="O87" i="248"/>
  <c r="P103" i="248"/>
  <c r="J106" i="248" s="1"/>
  <c r="M106" i="248" s="1"/>
  <c r="P95" i="248"/>
  <c r="J98" i="248" s="1"/>
  <c r="M98" i="248" s="1"/>
  <c r="P79" i="248"/>
  <c r="J82" i="248" s="1"/>
  <c r="M82" i="248" s="1"/>
  <c r="X11" i="249"/>
  <c r="P87" i="249"/>
  <c r="J90" i="249" s="1"/>
  <c r="M90" i="249" s="1"/>
  <c r="P79" i="249"/>
  <c r="J82" i="249" s="1"/>
  <c r="M82" i="249" s="1"/>
  <c r="P71" i="249"/>
  <c r="J74" i="249" s="1"/>
  <c r="M74" i="249" s="1"/>
  <c r="P103" i="249"/>
  <c r="J106" i="249" s="1"/>
  <c r="M106" i="249" s="1"/>
  <c r="O71" i="249"/>
  <c r="O95" i="249"/>
  <c r="O79" i="249"/>
  <c r="O87" i="249"/>
  <c r="P95" i="249"/>
  <c r="J98" i="249" s="1"/>
  <c r="M98" i="249" s="1"/>
  <c r="O103" i="249"/>
  <c r="N79" i="249"/>
  <c r="N103" i="249"/>
  <c r="N71" i="249"/>
  <c r="N87" i="249"/>
  <c r="N95" i="249"/>
  <c r="N71" i="247"/>
  <c r="N87" i="247"/>
  <c r="N79" i="247"/>
  <c r="N103" i="247"/>
  <c r="N95" i="247"/>
  <c r="N103" i="248"/>
  <c r="N87" i="248"/>
  <c r="N95" i="248"/>
  <c r="N79" i="248"/>
  <c r="N71" i="248"/>
  <c r="Z35" i="306"/>
  <c r="W35" i="306" s="1"/>
  <c r="X35" i="306" s="1"/>
  <c r="Z15" i="306"/>
  <c r="W15" i="306" s="1"/>
  <c r="X15" i="306" s="1"/>
  <c r="Z34" i="306"/>
  <c r="W34" i="306" s="1"/>
  <c r="X34" i="306" s="1"/>
  <c r="Z25" i="306"/>
  <c r="W25" i="306" s="1"/>
  <c r="X25" i="306" s="1"/>
  <c r="Z21" i="306"/>
  <c r="W21" i="306" s="1"/>
  <c r="X21" i="306" s="1"/>
  <c r="Z27" i="306"/>
  <c r="W27" i="306" s="1"/>
  <c r="X27" i="306" s="1"/>
  <c r="Z38" i="306"/>
  <c r="W38" i="306" s="1"/>
  <c r="X38" i="306" s="1"/>
  <c r="Z36" i="306"/>
  <c r="W36" i="306" s="1"/>
  <c r="X36" i="306" s="1"/>
  <c r="Z39" i="306"/>
  <c r="W39" i="306" s="1"/>
  <c r="X39" i="306" s="1"/>
  <c r="Z29" i="306"/>
  <c r="W29" i="306" s="1"/>
  <c r="X29" i="306" s="1"/>
  <c r="Z33" i="306"/>
  <c r="W33" i="306" s="1"/>
  <c r="X33" i="306" s="1"/>
  <c r="Z16" i="306"/>
  <c r="W16" i="306" s="1"/>
  <c r="X16" i="306" s="1"/>
  <c r="Z31" i="306"/>
  <c r="W31" i="306" s="1"/>
  <c r="X31" i="306" s="1"/>
  <c r="Z18" i="306"/>
  <c r="W18" i="306" s="1"/>
  <c r="X18" i="306" s="1"/>
  <c r="Z37" i="306"/>
  <c r="W37" i="306" s="1"/>
  <c r="X37" i="306" s="1"/>
  <c r="I44" i="306"/>
  <c r="Z24" i="306"/>
  <c r="W24" i="306" s="1"/>
  <c r="X24" i="306" s="1"/>
  <c r="Z22" i="306"/>
  <c r="W22" i="306" s="1"/>
  <c r="X22" i="306" s="1"/>
  <c r="Z28" i="306"/>
  <c r="W28" i="306" s="1"/>
  <c r="X28" i="306" s="1"/>
  <c r="Z20" i="306"/>
  <c r="W20" i="306" s="1"/>
  <c r="X20" i="306" s="1"/>
  <c r="Z32" i="306"/>
  <c r="W32" i="306" s="1"/>
  <c r="X32" i="306" s="1"/>
  <c r="Z40" i="306"/>
  <c r="W40" i="306" s="1"/>
  <c r="X40" i="306" s="1"/>
  <c r="Z26" i="306"/>
  <c r="W26" i="306" s="1"/>
  <c r="X26" i="306" s="1"/>
  <c r="Z17" i="306"/>
  <c r="W17" i="306" s="1"/>
  <c r="X17" i="306" s="1"/>
  <c r="Z19" i="306"/>
  <c r="W19" i="306" s="1"/>
  <c r="X19" i="306" s="1"/>
  <c r="Z23" i="306"/>
  <c r="W23" i="306" s="1"/>
  <c r="X23" i="306" s="1"/>
  <c r="Z30" i="306"/>
  <c r="W30" i="306" s="1"/>
  <c r="X30" i="306" s="1"/>
  <c r="Z13" i="306"/>
  <c r="Z12" i="306"/>
  <c r="Z14" i="306"/>
  <c r="Z11" i="306"/>
  <c r="X16" i="248"/>
  <c r="X18" i="248"/>
  <c r="X19" i="248"/>
  <c r="X11" i="248"/>
  <c r="X15" i="248"/>
  <c r="R41" i="306"/>
  <c r="N62" i="306" s="1"/>
  <c r="X11" i="247"/>
  <c r="X17" i="247"/>
  <c r="X13" i="248"/>
  <c r="O95" i="238" l="1"/>
  <c r="O103" i="238"/>
  <c r="O87" i="238"/>
  <c r="O71" i="238"/>
  <c r="O79" i="238"/>
  <c r="N103" i="238"/>
  <c r="N71" i="238"/>
  <c r="N79" i="238"/>
  <c r="P103" i="238"/>
  <c r="J106" i="238" s="1"/>
  <c r="M106" i="238" s="1"/>
  <c r="N95" i="238"/>
  <c r="N87" i="238"/>
  <c r="P95" i="238"/>
  <c r="J98" i="238" s="1"/>
  <c r="M98" i="238" s="1"/>
  <c r="P79" i="238"/>
  <c r="J82" i="238" s="1"/>
  <c r="M82" i="238" s="1"/>
  <c r="P71" i="238"/>
  <c r="J74" i="238" s="1"/>
  <c r="M74" i="238" s="1"/>
  <c r="P87" i="238"/>
  <c r="J90" i="238" s="1"/>
  <c r="M90" i="238" s="1"/>
  <c r="X13" i="238"/>
  <c r="X12" i="238"/>
  <c r="BL11" i="229"/>
  <c r="X43" i="229"/>
  <c r="BO14" i="229"/>
  <c r="BK14" i="229"/>
  <c r="BL14" i="229" s="1"/>
  <c r="BO15" i="229"/>
  <c r="BK15" i="229"/>
  <c r="BL15" i="229" s="1"/>
  <c r="BK16" i="229"/>
  <c r="BL16" i="229" s="1"/>
  <c r="BO16" i="229"/>
  <c r="DA42" i="229"/>
  <c r="DA41" i="229"/>
  <c r="CZ41" i="229"/>
  <c r="CZ42" i="229"/>
  <c r="AT11" i="234"/>
  <c r="AP11" i="234"/>
  <c r="AP12" i="234"/>
  <c r="AQ12" i="234" s="1"/>
  <c r="AT12" i="234"/>
  <c r="BK12" i="234"/>
  <c r="BL12" i="234" s="1"/>
  <c r="BO12" i="234"/>
  <c r="BD16" i="229"/>
  <c r="BE16" i="229" s="1"/>
  <c r="BH16" i="229"/>
  <c r="BZ11" i="234"/>
  <c r="AA43" i="234"/>
  <c r="CR44" i="234" s="1"/>
  <c r="CR45" i="234" s="1"/>
  <c r="BE11" i="229"/>
  <c r="U43" i="229"/>
  <c r="CO44" i="229" s="1"/>
  <c r="CO45" i="229" s="1"/>
  <c r="AT12" i="229"/>
  <c r="AP12" i="229"/>
  <c r="AQ12" i="229" s="1"/>
  <c r="AT13" i="229"/>
  <c r="AP13" i="229"/>
  <c r="AQ13" i="229" s="1"/>
  <c r="BH11" i="234"/>
  <c r="BD11" i="234"/>
  <c r="BH12" i="234"/>
  <c r="BD12" i="234"/>
  <c r="BE12" i="234" s="1"/>
  <c r="X11" i="238"/>
  <c r="BH15" i="229"/>
  <c r="BK11" i="234"/>
  <c r="BL11" i="234" s="1"/>
  <c r="BD14" i="229"/>
  <c r="BE14" i="229" s="1"/>
  <c r="AT11" i="229"/>
  <c r="R43" i="234"/>
  <c r="AX11" i="234"/>
  <c r="C20" i="238"/>
  <c r="BV14" i="229"/>
  <c r="BR14" i="229"/>
  <c r="BS14" i="229" s="1"/>
  <c r="BR15" i="229"/>
  <c r="BS15" i="229" s="1"/>
  <c r="BV15" i="229"/>
  <c r="BR16" i="229"/>
  <c r="BS16" i="229" s="1"/>
  <c r="BV16" i="229"/>
  <c r="AR9" i="229"/>
  <c r="O43" i="229"/>
  <c r="CN44" i="229" s="1"/>
  <c r="CN45" i="229" s="1"/>
  <c r="G48" i="229" s="1"/>
  <c r="G49" i="229" s="1"/>
  <c r="K47" i="229" s="1"/>
  <c r="AQ11" i="229"/>
  <c r="BA11" i="229"/>
  <c r="AW11" i="229"/>
  <c r="BA13" i="229"/>
  <c r="AW13" i="229"/>
  <c r="AX13" i="229" s="1"/>
  <c r="BA12" i="229"/>
  <c r="AW12" i="229"/>
  <c r="AX12" i="229" s="1"/>
  <c r="G45" i="249"/>
  <c r="G46" i="249" s="1"/>
  <c r="K44" i="249" s="1"/>
  <c r="H46" i="249" s="1"/>
  <c r="W13" i="306"/>
  <c r="AA13" i="306"/>
  <c r="W12" i="306"/>
  <c r="AA12" i="306"/>
  <c r="AA14" i="306"/>
  <c r="W14" i="306"/>
  <c r="W11" i="306"/>
  <c r="AA11" i="306"/>
  <c r="G45" i="248"/>
  <c r="G46" i="248" s="1"/>
  <c r="K44" i="248" s="1"/>
  <c r="H46" i="248" s="1"/>
  <c r="G45" i="247"/>
  <c r="G46" i="247" s="1"/>
  <c r="K44" i="247" s="1"/>
  <c r="H46" i="247" s="1"/>
  <c r="G45" i="238" l="1"/>
  <c r="G46" i="238" s="1"/>
  <c r="K44" i="238" s="1"/>
  <c r="CP44" i="229"/>
  <c r="CP45" i="229" s="1"/>
  <c r="CQ44" i="229"/>
  <c r="CQ45" i="229" s="1"/>
  <c r="AQ11" i="234"/>
  <c r="AR9" i="234"/>
  <c r="O43" i="234"/>
  <c r="CN44" i="234" s="1"/>
  <c r="CN45" i="234" s="1"/>
  <c r="G48" i="234" s="1"/>
  <c r="G49" i="234" s="1"/>
  <c r="K47" i="234" s="1"/>
  <c r="U43" i="234"/>
  <c r="CO44" i="234" s="1"/>
  <c r="CO45" i="234" s="1"/>
  <c r="BE11" i="234"/>
  <c r="X43" i="234"/>
  <c r="CQ44" i="234" s="1"/>
  <c r="CQ45" i="234" s="1"/>
  <c r="H49" i="229"/>
  <c r="E52" i="229"/>
  <c r="E53" i="229"/>
  <c r="O47" i="229"/>
  <c r="R43" i="229"/>
  <c r="AX11" i="229"/>
  <c r="X14" i="306"/>
  <c r="E50" i="249"/>
  <c r="E49" i="249"/>
  <c r="O44" i="249"/>
  <c r="X13" i="306"/>
  <c r="X12" i="306"/>
  <c r="X11" i="306"/>
  <c r="E49" i="248"/>
  <c r="E50" i="248"/>
  <c r="O44" i="248"/>
  <c r="E49" i="247"/>
  <c r="E50" i="247"/>
  <c r="O44" i="247"/>
  <c r="M39" i="249" l="1"/>
  <c r="M30" i="249"/>
  <c r="M26" i="249"/>
  <c r="M21" i="249"/>
  <c r="M19" i="249"/>
  <c r="M23" i="249"/>
  <c r="N23" i="249" s="1"/>
  <c r="AF23" i="249" s="1"/>
  <c r="M40" i="249"/>
  <c r="N40" i="249" s="1"/>
  <c r="AF40" i="249" s="1"/>
  <c r="M33" i="249"/>
  <c r="M28" i="249"/>
  <c r="M38" i="249"/>
  <c r="N38" i="249" s="1"/>
  <c r="AF38" i="249" s="1"/>
  <c r="M20" i="249"/>
  <c r="M24" i="249"/>
  <c r="N24" i="249" s="1"/>
  <c r="AF24" i="249" s="1"/>
  <c r="M36" i="249"/>
  <c r="M32" i="249"/>
  <c r="N32" i="249" s="1"/>
  <c r="AF32" i="249" s="1"/>
  <c r="M27" i="249"/>
  <c r="N27" i="249" s="1"/>
  <c r="AF27" i="249" s="1"/>
  <c r="M25" i="249"/>
  <c r="N25" i="249" s="1"/>
  <c r="AF25" i="249" s="1"/>
  <c r="M22" i="249"/>
  <c r="N22" i="249" s="1"/>
  <c r="AF22" i="249" s="1"/>
  <c r="M37" i="249"/>
  <c r="N37" i="249" s="1"/>
  <c r="AF37" i="249" s="1"/>
  <c r="M29" i="249"/>
  <c r="N29" i="249" s="1"/>
  <c r="AF29" i="249" s="1"/>
  <c r="M34" i="249"/>
  <c r="M35" i="249"/>
  <c r="M31" i="249"/>
  <c r="N31" i="249" s="1"/>
  <c r="AF31" i="249" s="1"/>
  <c r="M30" i="248"/>
  <c r="N30" i="248" s="1"/>
  <c r="AF30" i="248" s="1"/>
  <c r="M27" i="248"/>
  <c r="N27" i="248" s="1"/>
  <c r="AF27" i="248" s="1"/>
  <c r="M23" i="248"/>
  <c r="N23" i="248" s="1"/>
  <c r="AF23" i="248" s="1"/>
  <c r="M20" i="248"/>
  <c r="N20" i="248" s="1"/>
  <c r="AF20" i="248" s="1"/>
  <c r="M40" i="248"/>
  <c r="N40" i="248" s="1"/>
  <c r="AF40" i="248" s="1"/>
  <c r="M29" i="248"/>
  <c r="N29" i="248" s="1"/>
  <c r="AF29" i="248" s="1"/>
  <c r="M25" i="248"/>
  <c r="N25" i="248" s="1"/>
  <c r="AF25" i="248" s="1"/>
  <c r="M35" i="248"/>
  <c r="N35" i="248" s="1"/>
  <c r="AF35" i="248" s="1"/>
  <c r="M34" i="248"/>
  <c r="N34" i="248" s="1"/>
  <c r="AF34" i="248" s="1"/>
  <c r="M31" i="248"/>
  <c r="N31" i="248" s="1"/>
  <c r="AF31" i="248" s="1"/>
  <c r="M22" i="248"/>
  <c r="N22" i="248" s="1"/>
  <c r="AF22" i="248" s="1"/>
  <c r="M32" i="248"/>
  <c r="N32" i="248" s="1"/>
  <c r="AF32" i="248" s="1"/>
  <c r="M37" i="248"/>
  <c r="N37" i="248" s="1"/>
  <c r="AF37" i="248" s="1"/>
  <c r="M33" i="248"/>
  <c r="N33" i="248" s="1"/>
  <c r="AF33" i="248" s="1"/>
  <c r="M26" i="248"/>
  <c r="N26" i="248" s="1"/>
  <c r="AF26" i="248" s="1"/>
  <c r="M36" i="248"/>
  <c r="N36" i="248" s="1"/>
  <c r="AF36" i="248" s="1"/>
  <c r="M21" i="248"/>
  <c r="N21" i="248" s="1"/>
  <c r="AF21" i="248" s="1"/>
  <c r="M39" i="248"/>
  <c r="N39" i="248" s="1"/>
  <c r="AF39" i="248" s="1"/>
  <c r="M38" i="248"/>
  <c r="N38" i="248" s="1"/>
  <c r="AF38" i="248" s="1"/>
  <c r="M28" i="248"/>
  <c r="N28" i="248" s="1"/>
  <c r="AF28" i="248" s="1"/>
  <c r="M24" i="248"/>
  <c r="N24" i="248" s="1"/>
  <c r="AF24" i="248" s="1"/>
  <c r="M19" i="248"/>
  <c r="N19" i="248" s="1"/>
  <c r="AF19" i="248" s="1"/>
  <c r="M31" i="247"/>
  <c r="N31" i="247" s="1"/>
  <c r="AF31" i="247" s="1"/>
  <c r="M34" i="247"/>
  <c r="N34" i="247" s="1"/>
  <c r="AF34" i="247" s="1"/>
  <c r="M36" i="247"/>
  <c r="N36" i="247" s="1"/>
  <c r="AF36" i="247" s="1"/>
  <c r="M19" i="247"/>
  <c r="N19" i="247" s="1"/>
  <c r="AF19" i="247" s="1"/>
  <c r="M26" i="247"/>
  <c r="N26" i="247" s="1"/>
  <c r="AF26" i="247" s="1"/>
  <c r="M23" i="247"/>
  <c r="N23" i="247" s="1"/>
  <c r="AF23" i="247" s="1"/>
  <c r="M24" i="247"/>
  <c r="N24" i="247" s="1"/>
  <c r="AF24" i="247" s="1"/>
  <c r="M39" i="247"/>
  <c r="N39" i="247" s="1"/>
  <c r="AF39" i="247" s="1"/>
  <c r="M28" i="247"/>
  <c r="N28" i="247" s="1"/>
  <c r="AF28" i="247" s="1"/>
  <c r="M25" i="247"/>
  <c r="N25" i="247" s="1"/>
  <c r="AF25" i="247" s="1"/>
  <c r="M22" i="247"/>
  <c r="N22" i="247" s="1"/>
  <c r="AF22" i="247" s="1"/>
  <c r="M38" i="247"/>
  <c r="N38" i="247" s="1"/>
  <c r="AF38" i="247" s="1"/>
  <c r="M40" i="247"/>
  <c r="N40" i="247" s="1"/>
  <c r="AF40" i="247" s="1"/>
  <c r="M30" i="247"/>
  <c r="N30" i="247" s="1"/>
  <c r="AF30" i="247" s="1"/>
  <c r="M21" i="247"/>
  <c r="N21" i="247" s="1"/>
  <c r="AF21" i="247" s="1"/>
  <c r="M37" i="247"/>
  <c r="N37" i="247" s="1"/>
  <c r="AF37" i="247" s="1"/>
  <c r="M32" i="247"/>
  <c r="N32" i="247" s="1"/>
  <c r="AF32" i="247" s="1"/>
  <c r="M27" i="247"/>
  <c r="N27" i="247" s="1"/>
  <c r="AF27" i="247" s="1"/>
  <c r="M35" i="247"/>
  <c r="N35" i="247" s="1"/>
  <c r="AF35" i="247" s="1"/>
  <c r="M33" i="247"/>
  <c r="N33" i="247" s="1"/>
  <c r="AF33" i="247" s="1"/>
  <c r="M29" i="247"/>
  <c r="N29" i="247" s="1"/>
  <c r="AF29" i="247" s="1"/>
  <c r="M20" i="247"/>
  <c r="N20" i="247" s="1"/>
  <c r="AF20" i="247" s="1"/>
  <c r="O44" i="238"/>
  <c r="E49" i="238"/>
  <c r="H46" i="238"/>
  <c r="E50" i="238"/>
  <c r="E52" i="234"/>
  <c r="E53" i="234"/>
  <c r="O47" i="234"/>
  <c r="H49" i="234"/>
  <c r="M28" i="238"/>
  <c r="N28" i="238" s="1"/>
  <c r="AF28" i="238" s="1"/>
  <c r="M33" i="238"/>
  <c r="N33" i="238" s="1"/>
  <c r="AF33" i="238" s="1"/>
  <c r="M34" i="238"/>
  <c r="N34" i="238" s="1"/>
  <c r="AF34" i="238" s="1"/>
  <c r="M27" i="238"/>
  <c r="N27" i="238" s="1"/>
  <c r="AF27" i="238" s="1"/>
  <c r="M30" i="238"/>
  <c r="N30" i="238" s="1"/>
  <c r="AF30" i="238" s="1"/>
  <c r="M12" i="238"/>
  <c r="M31" i="238"/>
  <c r="N31" i="238" s="1"/>
  <c r="AF31" i="238" s="1"/>
  <c r="M35" i="238"/>
  <c r="N35" i="238" s="1"/>
  <c r="AF35" i="238" s="1"/>
  <c r="M21" i="238"/>
  <c r="N21" i="238" s="1"/>
  <c r="AF21" i="238" s="1"/>
  <c r="M32" i="238"/>
  <c r="N32" i="238" s="1"/>
  <c r="AF32" i="238" s="1"/>
  <c r="M23" i="238"/>
  <c r="N23" i="238" s="1"/>
  <c r="AF23" i="238" s="1"/>
  <c r="M39" i="238"/>
  <c r="N39" i="238" s="1"/>
  <c r="AF39" i="238" s="1"/>
  <c r="CP44" i="234"/>
  <c r="CP45" i="234" s="1"/>
  <c r="M34" i="229"/>
  <c r="N34" i="229" s="1"/>
  <c r="M33" i="229"/>
  <c r="N33" i="229" s="1"/>
  <c r="M39" i="229"/>
  <c r="N39" i="229" s="1"/>
  <c r="M35" i="229"/>
  <c r="N35" i="229" s="1"/>
  <c r="M29" i="229"/>
  <c r="N29" i="229" s="1"/>
  <c r="M16" i="229"/>
  <c r="N16" i="229" s="1"/>
  <c r="M27" i="229"/>
  <c r="N27" i="229" s="1"/>
  <c r="M11" i="229"/>
  <c r="N11" i="229" s="1"/>
  <c r="M40" i="229"/>
  <c r="N40" i="229" s="1"/>
  <c r="M55" i="229"/>
  <c r="M36" i="229"/>
  <c r="N36" i="229" s="1"/>
  <c r="M18" i="229"/>
  <c r="N18" i="229" s="1"/>
  <c r="M12" i="229"/>
  <c r="N12" i="229" s="1"/>
  <c r="M25" i="229"/>
  <c r="N25" i="229" s="1"/>
  <c r="M28" i="229"/>
  <c r="N28" i="229" s="1"/>
  <c r="M14" i="229"/>
  <c r="N14" i="229" s="1"/>
  <c r="J68" i="229"/>
  <c r="M68" i="229" s="1"/>
  <c r="M15" i="229"/>
  <c r="N15" i="229" s="1"/>
  <c r="M30" i="229"/>
  <c r="N30" i="229" s="1"/>
  <c r="M23" i="229"/>
  <c r="N23" i="229" s="1"/>
  <c r="M37" i="229"/>
  <c r="N37" i="229" s="1"/>
  <c r="M19" i="229"/>
  <c r="N19" i="229" s="1"/>
  <c r="M17" i="229"/>
  <c r="N17" i="229" s="1"/>
  <c r="M26" i="229"/>
  <c r="N26" i="229" s="1"/>
  <c r="M22" i="229"/>
  <c r="N22" i="229" s="1"/>
  <c r="M20" i="229"/>
  <c r="N20" i="229" s="1"/>
  <c r="M13" i="229"/>
  <c r="N13" i="229" s="1"/>
  <c r="M38" i="229"/>
  <c r="N38" i="229" s="1"/>
  <c r="M21" i="229"/>
  <c r="N21" i="229" s="1"/>
  <c r="M32" i="229"/>
  <c r="N32" i="229" s="1"/>
  <c r="M31" i="229"/>
  <c r="N31" i="229" s="1"/>
  <c r="M24" i="229"/>
  <c r="N24" i="229" s="1"/>
  <c r="N14" i="249"/>
  <c r="AF14" i="249" s="1"/>
  <c r="N26" i="249"/>
  <c r="AF26" i="249" s="1"/>
  <c r="N19" i="249"/>
  <c r="AF19" i="249" s="1"/>
  <c r="N36" i="249"/>
  <c r="AF36" i="249" s="1"/>
  <c r="N18" i="249"/>
  <c r="AF18" i="249" s="1"/>
  <c r="N30" i="249"/>
  <c r="AF30" i="249" s="1"/>
  <c r="N21" i="249"/>
  <c r="AF21" i="249" s="1"/>
  <c r="N35" i="249"/>
  <c r="AF35" i="249" s="1"/>
  <c r="N39" i="249"/>
  <c r="AF39" i="249" s="1"/>
  <c r="N34" i="249"/>
  <c r="AF34" i="249" s="1"/>
  <c r="N20" i="249"/>
  <c r="AF20" i="249" s="1"/>
  <c r="N33" i="249"/>
  <c r="AF33" i="249" s="1"/>
  <c r="N13" i="249"/>
  <c r="AF13" i="249" s="1"/>
  <c r="N28" i="249"/>
  <c r="AF28" i="249" s="1"/>
  <c r="G45" i="306"/>
  <c r="G46" i="306" s="1"/>
  <c r="K44" i="306" s="1"/>
  <c r="H46" i="306" s="1"/>
  <c r="N17" i="248"/>
  <c r="AF17" i="248" s="1"/>
  <c r="N16" i="248"/>
  <c r="AF16" i="248" s="1"/>
  <c r="N15" i="248"/>
  <c r="AF15" i="248" s="1"/>
  <c r="N16" i="247"/>
  <c r="AF16" i="247" s="1"/>
  <c r="N17" i="247"/>
  <c r="AF17" i="247" s="1"/>
  <c r="N18" i="247"/>
  <c r="AF18" i="247" s="1"/>
  <c r="M19" i="238" l="1"/>
  <c r="N19" i="238" s="1"/>
  <c r="AF19" i="238" s="1"/>
  <c r="M38" i="238"/>
  <c r="N38" i="238" s="1"/>
  <c r="AF38" i="238" s="1"/>
  <c r="M16" i="238"/>
  <c r="M25" i="238"/>
  <c r="N25" i="238" s="1"/>
  <c r="AF25" i="238" s="1"/>
  <c r="M13" i="238"/>
  <c r="M14" i="238"/>
  <c r="M18" i="238"/>
  <c r="M40" i="238"/>
  <c r="N40" i="238" s="1"/>
  <c r="AF40" i="238" s="1"/>
  <c r="M15" i="238"/>
  <c r="N15" i="238" s="1"/>
  <c r="AF15" i="238" s="1"/>
  <c r="M37" i="238"/>
  <c r="N37" i="238" s="1"/>
  <c r="AF37" i="238" s="1"/>
  <c r="M20" i="238"/>
  <c r="N20" i="238" s="1"/>
  <c r="AF20" i="238" s="1"/>
  <c r="M11" i="238"/>
  <c r="M17" i="238"/>
  <c r="M29" i="238"/>
  <c r="N29" i="238" s="1"/>
  <c r="AF29" i="238" s="1"/>
  <c r="M24" i="238"/>
  <c r="N24" i="238" s="1"/>
  <c r="AF24" i="238" s="1"/>
  <c r="M26" i="238"/>
  <c r="N26" i="238" s="1"/>
  <c r="AF26" i="238" s="1"/>
  <c r="M36" i="238"/>
  <c r="N36" i="238" s="1"/>
  <c r="AF36" i="238" s="1"/>
  <c r="M22" i="238"/>
  <c r="N22" i="238" s="1"/>
  <c r="AF22" i="238" s="1"/>
  <c r="M34" i="234"/>
  <c r="N34" i="234" s="1"/>
  <c r="M38" i="234"/>
  <c r="N38" i="234" s="1"/>
  <c r="M31" i="234"/>
  <c r="N31" i="234" s="1"/>
  <c r="M15" i="234"/>
  <c r="N15" i="234" s="1"/>
  <c r="M19" i="234"/>
  <c r="N19" i="234" s="1"/>
  <c r="M12" i="234"/>
  <c r="N12" i="234" s="1"/>
  <c r="M11" i="234"/>
  <c r="N11" i="234" s="1"/>
  <c r="M13" i="234"/>
  <c r="N13" i="234" s="1"/>
  <c r="M35" i="234"/>
  <c r="N35" i="234" s="1"/>
  <c r="M14" i="234"/>
  <c r="N14" i="234" s="1"/>
  <c r="M22" i="234"/>
  <c r="N22" i="234" s="1"/>
  <c r="M20" i="234"/>
  <c r="N20" i="234" s="1"/>
  <c r="M39" i="234"/>
  <c r="N39" i="234" s="1"/>
  <c r="M55" i="234"/>
  <c r="M18" i="234"/>
  <c r="N18" i="234" s="1"/>
  <c r="M26" i="234"/>
  <c r="N26" i="234" s="1"/>
  <c r="M33" i="234"/>
  <c r="N33" i="234" s="1"/>
  <c r="M17" i="234"/>
  <c r="N17" i="234" s="1"/>
  <c r="M24" i="234"/>
  <c r="N24" i="234" s="1"/>
  <c r="M25" i="234"/>
  <c r="N25" i="234" s="1"/>
  <c r="M28" i="234"/>
  <c r="N28" i="234" s="1"/>
  <c r="M32" i="234"/>
  <c r="N32" i="234" s="1"/>
  <c r="M36" i="234"/>
  <c r="N36" i="234" s="1"/>
  <c r="M29" i="234"/>
  <c r="N29" i="234" s="1"/>
  <c r="M30" i="234"/>
  <c r="N30" i="234" s="1"/>
  <c r="M23" i="234"/>
  <c r="N23" i="234" s="1"/>
  <c r="J68" i="234"/>
  <c r="M68" i="234" s="1"/>
  <c r="M37" i="234"/>
  <c r="N37" i="234" s="1"/>
  <c r="M16" i="234"/>
  <c r="N16" i="234" s="1"/>
  <c r="M40" i="234"/>
  <c r="N40" i="234" s="1"/>
  <c r="M21" i="234"/>
  <c r="N21" i="234" s="1"/>
  <c r="M27" i="234"/>
  <c r="N27" i="234" s="1"/>
  <c r="N12" i="238"/>
  <c r="AF12" i="238" s="1"/>
  <c r="C12" i="238"/>
  <c r="N11" i="249"/>
  <c r="AF11" i="249" s="1"/>
  <c r="C11" i="249"/>
  <c r="N14" i="247"/>
  <c r="AF14" i="247" s="1"/>
  <c r="C14" i="247"/>
  <c r="C16" i="249"/>
  <c r="N16" i="249"/>
  <c r="AF16" i="249" s="1"/>
  <c r="C17" i="249"/>
  <c r="N17" i="249"/>
  <c r="AF17" i="249" s="1"/>
  <c r="C12" i="249"/>
  <c r="N12" i="249"/>
  <c r="AF12" i="249" s="1"/>
  <c r="C15" i="249"/>
  <c r="N15" i="249"/>
  <c r="AF15" i="249" s="1"/>
  <c r="E50" i="306"/>
  <c r="E49" i="306"/>
  <c r="O44" i="306"/>
  <c r="C13" i="248"/>
  <c r="N13" i="248"/>
  <c r="AF13" i="248" s="1"/>
  <c r="C14" i="248"/>
  <c r="N14" i="248"/>
  <c r="AF14" i="248" s="1"/>
  <c r="C18" i="248"/>
  <c r="N18" i="248"/>
  <c r="AF18" i="248" s="1"/>
  <c r="N12" i="248"/>
  <c r="AF12" i="248" s="1"/>
  <c r="C12" i="248"/>
  <c r="N11" i="248"/>
  <c r="AF11" i="248" s="1"/>
  <c r="C11" i="248"/>
  <c r="C15" i="247"/>
  <c r="N15" i="247"/>
  <c r="AF15" i="247" s="1"/>
  <c r="N12" i="247"/>
  <c r="AF12" i="247" s="1"/>
  <c r="C12" i="247"/>
  <c r="C13" i="247"/>
  <c r="N13" i="247"/>
  <c r="AF13" i="247" s="1"/>
  <c r="N11" i="247"/>
  <c r="AF11" i="247" s="1"/>
  <c r="C11" i="247"/>
  <c r="J65" i="306" l="1"/>
  <c r="M65" i="306" s="1"/>
  <c r="M40" i="306"/>
  <c r="M39" i="306"/>
  <c r="N39" i="306" s="1"/>
  <c r="AF39" i="306" s="1"/>
  <c r="M38" i="306"/>
  <c r="N38" i="306" s="1"/>
  <c r="AF38" i="306" s="1"/>
  <c r="M37" i="306"/>
  <c r="N37" i="306" s="1"/>
  <c r="AF37" i="306" s="1"/>
  <c r="M36" i="306"/>
  <c r="M35" i="306"/>
  <c r="M34" i="306"/>
  <c r="N34" i="306" s="1"/>
  <c r="AF34" i="306" s="1"/>
  <c r="M33" i="306"/>
  <c r="N33" i="306" s="1"/>
  <c r="AF33" i="306" s="1"/>
  <c r="M32" i="306"/>
  <c r="N32" i="306" s="1"/>
  <c r="AF32" i="306" s="1"/>
  <c r="M31" i="306"/>
  <c r="M30" i="306"/>
  <c r="M29" i="306"/>
  <c r="N29" i="306" s="1"/>
  <c r="AF29" i="306" s="1"/>
  <c r="M28" i="306"/>
  <c r="N28" i="306" s="1"/>
  <c r="AF28" i="306" s="1"/>
  <c r="M27" i="306"/>
  <c r="N27" i="306" s="1"/>
  <c r="AF27" i="306" s="1"/>
  <c r="M26" i="306"/>
  <c r="N26" i="306" s="1"/>
  <c r="AF26" i="306" s="1"/>
  <c r="M25" i="306"/>
  <c r="N25" i="306" s="1"/>
  <c r="AF25" i="306" s="1"/>
  <c r="M24" i="306"/>
  <c r="M23" i="306"/>
  <c r="N23" i="306" s="1"/>
  <c r="AF23" i="306" s="1"/>
  <c r="M22" i="306"/>
  <c r="N22" i="306" s="1"/>
  <c r="AF22" i="306" s="1"/>
  <c r="M21" i="306"/>
  <c r="N21" i="306" s="1"/>
  <c r="AF21" i="306" s="1"/>
  <c r="M20" i="306"/>
  <c r="N20" i="306" s="1"/>
  <c r="AF20" i="306" s="1"/>
  <c r="M19" i="306"/>
  <c r="N19" i="306" s="1"/>
  <c r="AF19" i="306" s="1"/>
  <c r="N16" i="238"/>
  <c r="AF16" i="238" s="1"/>
  <c r="C16" i="238"/>
  <c r="C13" i="238"/>
  <c r="N13" i="238"/>
  <c r="AF13" i="238" s="1"/>
  <c r="C14" i="238"/>
  <c r="N14" i="238"/>
  <c r="AF14" i="238" s="1"/>
  <c r="N18" i="238"/>
  <c r="AF18" i="238" s="1"/>
  <c r="C18" i="238"/>
  <c r="C11" i="238"/>
  <c r="N11" i="238"/>
  <c r="AF11" i="238" s="1"/>
  <c r="N17" i="238"/>
  <c r="AF17" i="238" s="1"/>
  <c r="C17" i="238"/>
  <c r="AM11" i="249"/>
  <c r="M52" i="249" s="1"/>
  <c r="J65" i="249"/>
  <c r="M65" i="249" s="1"/>
  <c r="N18" i="306"/>
  <c r="AF18" i="306" s="1"/>
  <c r="N12" i="306"/>
  <c r="AF12" i="306" s="1"/>
  <c r="N15" i="306"/>
  <c r="AF15" i="306" s="1"/>
  <c r="N40" i="306"/>
  <c r="AF40" i="306" s="1"/>
  <c r="N35" i="306"/>
  <c r="AF35" i="306" s="1"/>
  <c r="N36" i="306"/>
  <c r="AF36" i="306" s="1"/>
  <c r="N13" i="306"/>
  <c r="AF13" i="306" s="1"/>
  <c r="N24" i="306"/>
  <c r="AF24" i="306" s="1"/>
  <c r="N14" i="306"/>
  <c r="AF14" i="306" s="1"/>
  <c r="N16" i="306"/>
  <c r="AF16" i="306" s="1"/>
  <c r="N17" i="306"/>
  <c r="AF17" i="306" s="1"/>
  <c r="N31" i="306"/>
  <c r="AF31" i="306" s="1"/>
  <c r="N30" i="306"/>
  <c r="AF30" i="306" s="1"/>
  <c r="N11" i="306"/>
  <c r="AF11" i="306" s="1"/>
  <c r="J65" i="248"/>
  <c r="M65" i="248" s="1"/>
  <c r="AM11" i="248"/>
  <c r="J65" i="247"/>
  <c r="M65" i="247" s="1"/>
  <c r="AM11" i="247"/>
  <c r="M52" i="248" l="1"/>
  <c r="H18" i="325"/>
  <c r="M52" i="247"/>
  <c r="H17" i="325"/>
  <c r="AM11" i="238"/>
  <c r="J65" i="238"/>
  <c r="M65" i="238" s="1"/>
  <c r="AM11" i="306"/>
  <c r="M52" i="306" s="1"/>
  <c r="M52" i="238" l="1"/>
  <c r="H7" i="32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polistd</author>
  </authors>
  <commentList>
    <comment ref="H63" authorId="0" shapeId="0" xr:uid="{00000000-0006-0000-0100-000001000000}">
      <text>
        <r>
          <rPr>
            <b/>
            <sz val="14"/>
            <color indexed="81"/>
            <rFont val="Tahoma"/>
            <family val="2"/>
          </rPr>
          <t>Braghin M.:
Facoltativo, leggasi paragrafo DPI della relazione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polistd</author>
  </authors>
  <commentList>
    <comment ref="H63" authorId="0" shapeId="0" xr:uid="{AEA38E40-5ABD-474F-9F0D-8DEF429BB295}">
      <text>
        <r>
          <rPr>
            <b/>
            <sz val="14"/>
            <color indexed="81"/>
            <rFont val="Tahoma"/>
            <family val="2"/>
          </rPr>
          <t>Braghin M.:
Facoltativo, leggasi paragrafo DPI della relazione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polistd</author>
  </authors>
  <commentList>
    <comment ref="H63" authorId="0" shapeId="0" xr:uid="{55F5BB73-2EA5-43F3-98FD-B0A9BA55B036}">
      <text>
        <r>
          <rPr>
            <b/>
            <sz val="14"/>
            <color indexed="81"/>
            <rFont val="Tahoma"/>
            <family val="2"/>
          </rPr>
          <t>Braghin M.:
Facoltativo, leggasi paragrafo DPI della relazione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polistd</author>
  </authors>
  <commentList>
    <comment ref="H63" authorId="0" shapeId="0" xr:uid="{3BB6E559-313A-41B2-95FC-1806C1F1ABE3}">
      <text>
        <r>
          <rPr>
            <b/>
            <sz val="14"/>
            <color indexed="81"/>
            <rFont val="Tahoma"/>
            <family val="2"/>
          </rPr>
          <t>Braghin M.:
Facoltativo, leggasi paragrafo DPI della relazione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polistd</author>
  </authors>
  <commentList>
    <comment ref="H63" authorId="0" shapeId="0" xr:uid="{CCD801F3-2302-4A35-AE31-BAAEFB6AE88B}">
      <text>
        <r>
          <rPr>
            <b/>
            <sz val="14"/>
            <color indexed="81"/>
            <rFont val="Tahoma"/>
            <family val="2"/>
          </rPr>
          <t>Braghin M.:
Facoltativo, leggasi paragrafo DPI della relazione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polistd</author>
  </authors>
  <commentList>
    <comment ref="H63" authorId="0" shapeId="0" xr:uid="{C156F986-700D-4369-80DA-A5485BBCBDE2}">
      <text>
        <r>
          <rPr>
            <b/>
            <sz val="14"/>
            <color indexed="81"/>
            <rFont val="Tahoma"/>
            <family val="2"/>
          </rPr>
          <t>Braghin M.:
Facoltativo, leggasi paragrafo DPI della relazione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polistd</author>
  </authors>
  <commentList>
    <comment ref="H63" authorId="0" shapeId="0" xr:uid="{5740F835-0BC8-4EE6-8373-98C8875C7AAC}">
      <text>
        <r>
          <rPr>
            <b/>
            <sz val="14"/>
            <color indexed="81"/>
            <rFont val="Tahoma"/>
            <family val="2"/>
          </rPr>
          <t>Braghin M.:
Facoltativo, leggasi paragrafo DPI della relazione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polistd</author>
  </authors>
  <commentList>
    <comment ref="H63" authorId="0" shapeId="0" xr:uid="{E20511C7-041C-4DBA-A38B-32316B73680F}">
      <text>
        <r>
          <rPr>
            <b/>
            <sz val="14"/>
            <color indexed="81"/>
            <rFont val="Tahoma"/>
            <family val="2"/>
          </rPr>
          <t>Braghin M.:
Facoltativo, leggasi paragrafo DPI della relazione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polistd</author>
  </authors>
  <commentList>
    <comment ref="H63" authorId="0" shapeId="0" xr:uid="{9E2FD276-8C7D-4044-9460-E10ED93E719A}">
      <text>
        <r>
          <rPr>
            <b/>
            <sz val="14"/>
            <color indexed="81"/>
            <rFont val="Tahoma"/>
            <family val="2"/>
          </rPr>
          <t>Braghin M.:
Facoltativo, leggasi paragrafo DPI della relazione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polistd</author>
  </authors>
  <commentList>
    <comment ref="H63" authorId="0" shapeId="0" xr:uid="{A348D3CE-70F9-4B55-AC1D-F86C8DD42685}">
      <text>
        <r>
          <rPr>
            <b/>
            <sz val="14"/>
            <color indexed="81"/>
            <rFont val="Tahoma"/>
            <family val="2"/>
          </rPr>
          <t>Braghin M.:
Facoltativo, leggasi paragrafo DPI della relazione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polistd</author>
  </authors>
  <commentList>
    <comment ref="H63" authorId="0" shapeId="0" xr:uid="{CF2B89DC-AA32-4B2B-8A01-DBF0A0CDBB81}">
      <text>
        <r>
          <rPr>
            <b/>
            <sz val="14"/>
            <color indexed="81"/>
            <rFont val="Tahoma"/>
            <family val="2"/>
          </rPr>
          <t>Braghin M.:
Facoltativo, leggasi paragrafo DPI della relazione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polistd</author>
  </authors>
  <commentList>
    <comment ref="H63" authorId="0" shapeId="0" xr:uid="{69033136-F2E5-4F38-B13B-2C661EA3B0D5}">
      <text>
        <r>
          <rPr>
            <b/>
            <sz val="14"/>
            <color indexed="81"/>
            <rFont val="Tahoma"/>
            <family val="2"/>
          </rPr>
          <t>Braghin M.:
Facoltativo, leggasi paragrafo DPI della relazione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polistd</author>
  </authors>
  <commentList>
    <comment ref="H63" authorId="0" shapeId="0" xr:uid="{0ED83528-4525-47F5-AE14-AC924FEEEA0C}">
      <text>
        <r>
          <rPr>
            <b/>
            <sz val="14"/>
            <color indexed="81"/>
            <rFont val="Tahoma"/>
            <family val="2"/>
          </rPr>
          <t>Braghin M.:
Facoltativo, leggasi paragrafo DPI della relazione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polistd</author>
  </authors>
  <commentList>
    <comment ref="H63" authorId="0" shapeId="0" xr:uid="{22D0DE5B-3802-4E31-9FD7-2542D5452A19}">
      <text>
        <r>
          <rPr>
            <b/>
            <sz val="14"/>
            <color indexed="81"/>
            <rFont val="Tahoma"/>
            <family val="2"/>
          </rPr>
          <t>Braghin M.:
Facoltativo, leggasi paragrafo DPI della relazione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polistd</author>
  </authors>
  <commentList>
    <comment ref="H63" authorId="0" shapeId="0" xr:uid="{26D727EE-2C47-4663-908F-EF1B802CEE14}">
      <text>
        <r>
          <rPr>
            <b/>
            <sz val="14"/>
            <color indexed="81"/>
            <rFont val="Tahoma"/>
            <family val="2"/>
          </rPr>
          <t>Braghin M.:
Facoltativo, leggasi paragrafo DPI della relazione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polistd</author>
  </authors>
  <commentList>
    <comment ref="H63" authorId="0" shapeId="0" xr:uid="{94B001D6-90CC-4E7B-B28F-104291CB05D0}">
      <text>
        <r>
          <rPr>
            <b/>
            <sz val="14"/>
            <color indexed="81"/>
            <rFont val="Tahoma"/>
            <family val="2"/>
          </rPr>
          <t>Braghin M.:
Facoltativo, leggasi paragrafo DPI della relazione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polistd</author>
  </authors>
  <commentList>
    <comment ref="H63" authorId="0" shapeId="0" xr:uid="{5289B2B9-AAAD-4F54-9679-A8DDD4D871A5}">
      <text>
        <r>
          <rPr>
            <b/>
            <sz val="14"/>
            <color indexed="81"/>
            <rFont val="Tahoma"/>
            <family val="2"/>
          </rPr>
          <t>Braghin M.:
Facoltativo, leggasi paragrafo DPI della relazione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polistd</author>
  </authors>
  <commentList>
    <comment ref="H63" authorId="0" shapeId="0" xr:uid="{A63EFA91-C880-49CB-A3B7-8B9604F9C78C}">
      <text>
        <r>
          <rPr>
            <b/>
            <sz val="14"/>
            <color indexed="81"/>
            <rFont val="Tahoma"/>
            <family val="2"/>
          </rPr>
          <t>Braghin M.:
Facoltativo, leggasi paragrafo DPI della relazione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polistd</author>
  </authors>
  <commentList>
    <comment ref="H63" authorId="0" shapeId="0" xr:uid="{3388C2CC-4A35-4D07-8C4B-CA73434F95EA}">
      <text>
        <r>
          <rPr>
            <b/>
            <sz val="14"/>
            <color indexed="81"/>
            <rFont val="Tahoma"/>
            <family val="2"/>
          </rPr>
          <t>Braghin M.:
Facoltativo, leggasi paragrafo DPI della relazione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polistd</author>
  </authors>
  <commentList>
    <comment ref="H63" authorId="0" shapeId="0" xr:uid="{A3B135D9-EAB6-4B7C-B852-9BA85006400E}">
      <text>
        <r>
          <rPr>
            <b/>
            <sz val="14"/>
            <color indexed="81"/>
            <rFont val="Tahoma"/>
            <family val="2"/>
          </rPr>
          <t>Braghin M.:
Facoltativo, leggasi paragrafo DPI della relazione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polistd</author>
  </authors>
  <commentList>
    <comment ref="H63" authorId="0" shapeId="0" xr:uid="{A14D1557-017C-4FE1-BC57-C88E39629C10}">
      <text>
        <r>
          <rPr>
            <b/>
            <sz val="14"/>
            <color indexed="81"/>
            <rFont val="Tahoma"/>
            <family val="2"/>
          </rPr>
          <t>Braghin M.:
Facoltativo, leggasi paragrafo DPI della relazione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polistd</author>
  </authors>
  <commentList>
    <comment ref="H63" authorId="0" shapeId="0" xr:uid="{073FAD21-BC79-4972-94E4-B8B3B82D176B}">
      <text>
        <r>
          <rPr>
            <b/>
            <sz val="14"/>
            <color indexed="81"/>
            <rFont val="Tahoma"/>
            <family val="2"/>
          </rPr>
          <t>Braghin M.:
Facoltativo, leggasi paragrafo DPI della relazione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polistd</author>
  </authors>
  <commentList>
    <comment ref="H63" authorId="0" shapeId="0" xr:uid="{806A812F-7A8F-4704-A9E5-A8E61604ABD2}">
      <text>
        <r>
          <rPr>
            <b/>
            <sz val="14"/>
            <color indexed="81"/>
            <rFont val="Tahoma"/>
            <family val="2"/>
          </rPr>
          <t>Braghin M.:
Facoltativo, leggasi paragrafo DPI della relazione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polistd</author>
  </authors>
  <commentList>
    <comment ref="H63" authorId="0" shapeId="0" xr:uid="{1D34118E-7D29-4DBA-9668-0C6C6E46BE3F}">
      <text>
        <r>
          <rPr>
            <b/>
            <sz val="14"/>
            <color indexed="81"/>
            <rFont val="Tahoma"/>
            <family val="2"/>
          </rPr>
          <t>Braghin M.:
Facoltativo, leggasi paragrafo DPI della relazione</t>
        </r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polistd</author>
  </authors>
  <commentList>
    <comment ref="H66" authorId="0" shapeId="0" xr:uid="{00000000-0006-0000-2E00-000001000000}">
      <text>
        <r>
          <rPr>
            <b/>
            <sz val="14"/>
            <color indexed="81"/>
            <rFont val="Tahoma"/>
            <family val="2"/>
          </rPr>
          <t>Braghin M.:
Facoltativo, leggasi paragrafo DPI della relazione</t>
        </r>
      </text>
    </comment>
  </commentList>
</comments>
</file>

<file path=xl/comments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polistd</author>
  </authors>
  <commentList>
    <comment ref="H66" authorId="0" shapeId="0" xr:uid="{00000000-0006-0000-2F00-000001000000}">
      <text>
        <r>
          <rPr>
            <b/>
            <sz val="14"/>
            <color indexed="81"/>
            <rFont val="Tahoma"/>
            <family val="2"/>
          </rPr>
          <t>Braghin M.:
Facoltativo, leggasi paragrafo DPI della relazione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<sst xmlns="http://schemas.openxmlformats.org/spreadsheetml/2006/main" count="12595" uniqueCount="687">
  <si>
    <t>ID</t>
  </si>
  <si>
    <t>Marca</t>
  </si>
  <si>
    <t>Modello</t>
  </si>
  <si>
    <t>Lavorazione e caratterisitche macchina attrezzatura</t>
  </si>
  <si>
    <t>Categoria</t>
  </si>
  <si>
    <t>Data Misurazioni</t>
  </si>
  <si>
    <t>Tempo di riferimento (To) =</t>
  </si>
  <si>
    <t>/</t>
  </si>
  <si>
    <t>Sec.</t>
  </si>
  <si>
    <t>MISURA n°1</t>
  </si>
  <si>
    <t>MISURA n°2</t>
  </si>
  <si>
    <t>MISURA n°3</t>
  </si>
  <si>
    <t>H</t>
  </si>
  <si>
    <t>M</t>
  </si>
  <si>
    <t>L</t>
  </si>
  <si>
    <t>PNR</t>
  </si>
  <si>
    <t>Energia</t>
  </si>
  <si>
    <t xml:space="preserve">Tempo totale di esposizione (min) </t>
  </si>
  <si>
    <t>D.P.I. 
(PNR)</t>
  </si>
  <si>
    <t>±</t>
  </si>
  <si>
    <t>En(A)&gt;80</t>
  </si>
  <si>
    <t>En(C)&gt;80</t>
  </si>
  <si>
    <t>Necessità di perimetrazione dell'area</t>
  </si>
  <si>
    <t>Categoria-marca-modello/posizione di misura</t>
  </si>
  <si>
    <t>(*)</t>
  </si>
  <si>
    <t>GRUPPO OMOGENEO:</t>
  </si>
  <si>
    <t>Tipologia:</t>
  </si>
  <si>
    <t>Cuffie auricolari</t>
  </si>
  <si>
    <t>Marca:</t>
  </si>
  <si>
    <t>Modello:</t>
  </si>
  <si>
    <t>Nota:</t>
  </si>
  <si>
    <t>IN DOTAZIONE</t>
  </si>
  <si>
    <t>DA ACQUISTARE</t>
  </si>
  <si>
    <t>VERIFICA E GIUDIZIO IDONEITA' DISPOSITIVI DI PROTEZIONE INDIVIDUALE</t>
  </si>
  <si>
    <t>COD.</t>
  </si>
  <si>
    <t>A15</t>
  </si>
  <si>
    <t>A1</t>
  </si>
  <si>
    <t>STATO</t>
  </si>
  <si>
    <t>A2</t>
  </si>
  <si>
    <t>3M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</si>
  <si>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</si>
  <si>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</si>
  <si>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</si>
  <si>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</si>
  <si>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</si>
  <si>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</si>
  <si>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</si>
  <si>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</si>
  <si>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</si>
  <si>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</si>
  <si>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</si>
  <si>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</si>
  <si>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A16</t>
  </si>
  <si>
    <t>A17</t>
  </si>
  <si>
    <t>A18</t>
  </si>
  <si>
    <t>A19</t>
  </si>
  <si>
    <t>(*) Valore stimato</t>
  </si>
  <si>
    <t xml:space="preserve">Coeffciente correttivo β = </t>
  </si>
  <si>
    <t>A20</t>
  </si>
  <si>
    <t>A21</t>
  </si>
  <si>
    <t>A22</t>
  </si>
  <si>
    <t>A23</t>
  </si>
  <si>
    <t>A24</t>
  </si>
  <si>
    <t>A25</t>
  </si>
  <si>
    <t>SNR</t>
  </si>
  <si>
    <r>
      <t>L</t>
    </r>
    <r>
      <rPr>
        <b/>
        <vertAlign val="subscript"/>
        <sz val="14"/>
        <rFont val="Arial"/>
        <family val="2"/>
      </rPr>
      <t>AEQ,Tp</t>
    </r>
  </si>
  <si>
    <r>
      <t>L</t>
    </r>
    <r>
      <rPr>
        <b/>
        <vertAlign val="subscript"/>
        <sz val="14"/>
        <rFont val="Arial"/>
        <family val="2"/>
      </rPr>
      <t>EX MAX</t>
    </r>
    <r>
      <rPr>
        <b/>
        <sz val="14"/>
        <rFont val="Arial"/>
        <family val="2"/>
      </rPr>
      <t xml:space="preserve"> =</t>
    </r>
  </si>
  <si>
    <r>
      <t xml:space="preserve">Con attenuazione D.P.I. 
</t>
    </r>
    <r>
      <rPr>
        <sz val="12"/>
        <color indexed="10"/>
        <rFont val="Arial"/>
        <family val="2"/>
      </rPr>
      <t>(al verificarsi delle condizioni di cui all'art. 193 comma 2)</t>
    </r>
    <r>
      <rPr>
        <sz val="18"/>
        <color indexed="10"/>
        <rFont val="Arial"/>
        <family val="2"/>
      </rPr>
      <t xml:space="preserve"> </t>
    </r>
  </si>
  <si>
    <r>
      <t>P</t>
    </r>
    <r>
      <rPr>
        <b/>
        <vertAlign val="subscript"/>
        <sz val="18"/>
        <color indexed="10"/>
        <rFont val="Arial"/>
        <family val="2"/>
      </rPr>
      <t xml:space="preserve">peak </t>
    </r>
    <r>
      <rPr>
        <b/>
        <sz val="18"/>
        <color indexed="10"/>
        <rFont val="Arial"/>
        <family val="2"/>
      </rPr>
      <t>=</t>
    </r>
  </si>
  <si>
    <r>
      <t>L</t>
    </r>
    <r>
      <rPr>
        <b/>
        <vertAlign val="subscript"/>
        <sz val="14"/>
        <rFont val="Arial"/>
        <family val="2"/>
      </rPr>
      <t>EQ(A)F</t>
    </r>
  </si>
  <si>
    <r>
      <t>L</t>
    </r>
    <r>
      <rPr>
        <b/>
        <vertAlign val="subscript"/>
        <sz val="14"/>
        <rFont val="Arial"/>
        <family val="2"/>
      </rPr>
      <t>EQ(C)F</t>
    </r>
  </si>
  <si>
    <r>
      <t>L</t>
    </r>
    <r>
      <rPr>
        <b/>
        <vertAlign val="subscript"/>
        <sz val="14"/>
        <rFont val="Arial"/>
        <family val="2"/>
      </rPr>
      <t>eq(A)'</t>
    </r>
  </si>
  <si>
    <r>
      <t>L</t>
    </r>
    <r>
      <rPr>
        <b/>
        <vertAlign val="subscript"/>
        <sz val="14"/>
        <rFont val="Arial"/>
        <family val="2"/>
      </rPr>
      <t xml:space="preserve">act </t>
    </r>
  </si>
  <si>
    <r>
      <t>d</t>
    </r>
    <r>
      <rPr>
        <b/>
        <vertAlign val="subscript"/>
        <sz val="14"/>
        <rFont val="Arial"/>
        <family val="2"/>
      </rPr>
      <t>m</t>
    </r>
  </si>
  <si>
    <t>Medoto HML</t>
  </si>
  <si>
    <r>
      <t>L</t>
    </r>
    <r>
      <rPr>
        <b/>
        <vertAlign val="subscript"/>
        <sz val="14"/>
        <rFont val="Arial"/>
        <family val="2"/>
      </rPr>
      <t>EX,8h</t>
    </r>
  </si>
  <si>
    <t>A26</t>
  </si>
  <si>
    <t>A27</t>
  </si>
  <si>
    <t>A28</t>
  </si>
  <si>
    <t>A29</t>
  </si>
  <si>
    <t>A30</t>
  </si>
  <si>
    <t>A31</t>
  </si>
  <si>
    <t>A32</t>
  </si>
  <si>
    <t>A33</t>
  </si>
  <si>
    <t>A34</t>
  </si>
  <si>
    <t>A35</t>
  </si>
  <si>
    <t>A36</t>
  </si>
  <si>
    <t>A37</t>
  </si>
  <si>
    <t>A38</t>
  </si>
  <si>
    <t>A39</t>
  </si>
  <si>
    <t>A40</t>
  </si>
  <si>
    <t>A41</t>
  </si>
  <si>
    <t>A42</t>
  </si>
  <si>
    <t>A43</t>
  </si>
  <si>
    <t>A44</t>
  </si>
  <si>
    <t>A45</t>
  </si>
  <si>
    <t>A46</t>
  </si>
  <si>
    <t>A47</t>
  </si>
  <si>
    <t>A48</t>
  </si>
  <si>
    <t>A49</t>
  </si>
  <si>
    <t>A50</t>
  </si>
  <si>
    <t>A51</t>
  </si>
  <si>
    <t>A52</t>
  </si>
  <si>
    <t>A53</t>
  </si>
  <si>
    <t>A54</t>
  </si>
  <si>
    <t>A55</t>
  </si>
  <si>
    <t>A56</t>
  </si>
  <si>
    <t>A57</t>
  </si>
  <si>
    <t>A58</t>
  </si>
  <si>
    <t>A59</t>
  </si>
  <si>
    <t>A60</t>
  </si>
  <si>
    <t>A61</t>
  </si>
  <si>
    <t>A62</t>
  </si>
  <si>
    <t>A63</t>
  </si>
  <si>
    <t>A64</t>
  </si>
  <si>
    <t>A65</t>
  </si>
  <si>
    <t>A66</t>
  </si>
  <si>
    <t>A67</t>
  </si>
  <si>
    <t>A68</t>
  </si>
  <si>
    <t>A69</t>
  </si>
  <si>
    <t>A70</t>
  </si>
  <si>
    <t>A71</t>
  </si>
  <si>
    <t>A72</t>
  </si>
  <si>
    <t>A73</t>
  </si>
  <si>
    <t>A74</t>
  </si>
  <si>
    <t>A75</t>
  </si>
  <si>
    <t>A76</t>
  </si>
  <si>
    <t>A77</t>
  </si>
  <si>
    <t>A78</t>
  </si>
  <si>
    <t>A79</t>
  </si>
  <si>
    <t>A80</t>
  </si>
  <si>
    <t>A81</t>
  </si>
  <si>
    <t>A82</t>
  </si>
  <si>
    <t>A83</t>
  </si>
  <si>
    <t>A84</t>
  </si>
  <si>
    <t>A85</t>
  </si>
  <si>
    <t>A86</t>
  </si>
  <si>
    <t>A87</t>
  </si>
  <si>
    <t>A88</t>
  </si>
  <si>
    <t>A89</t>
  </si>
  <si>
    <t>A90</t>
  </si>
  <si>
    <t>A91</t>
  </si>
  <si>
    <t>A92</t>
  </si>
  <si>
    <t>A93</t>
  </si>
  <si>
    <t>A94</t>
  </si>
  <si>
    <t>A95</t>
  </si>
  <si>
    <t>A96</t>
  </si>
  <si>
    <t>A97</t>
  </si>
  <si>
    <t>A98</t>
  </si>
  <si>
    <t>A99</t>
  </si>
  <si>
    <t>A100</t>
  </si>
  <si>
    <t>A101</t>
  </si>
  <si>
    <t>A102</t>
  </si>
  <si>
    <t>A103</t>
  </si>
  <si>
    <t>A104</t>
  </si>
  <si>
    <t>A105</t>
  </si>
  <si>
    <t>A106</t>
  </si>
  <si>
    <t>A107</t>
  </si>
  <si>
    <t>A108</t>
  </si>
  <si>
    <t>A109</t>
  </si>
  <si>
    <t>A110</t>
  </si>
  <si>
    <t>A111</t>
  </si>
  <si>
    <t>A112</t>
  </si>
  <si>
    <t>A113</t>
  </si>
  <si>
    <t>A114</t>
  </si>
  <si>
    <t>A115</t>
  </si>
  <si>
    <t>A116</t>
  </si>
  <si>
    <t>A117</t>
  </si>
  <si>
    <t>A118</t>
  </si>
  <si>
    <t>A119</t>
  </si>
  <si>
    <t>A120</t>
  </si>
  <si>
    <t>A121</t>
  </si>
  <si>
    <t>A122</t>
  </si>
  <si>
    <t>A123</t>
  </si>
  <si>
    <t>A124</t>
  </si>
  <si>
    <t>A125</t>
  </si>
  <si>
    <t>A126</t>
  </si>
  <si>
    <t>A127</t>
  </si>
  <si>
    <t>A128</t>
  </si>
  <si>
    <t>A129</t>
  </si>
  <si>
    <t>A130</t>
  </si>
  <si>
    <t>A131</t>
  </si>
  <si>
    <t>A132</t>
  </si>
  <si>
    <t>Cuffie ANR</t>
  </si>
  <si>
    <t>Tipologia</t>
  </si>
  <si>
    <r>
      <t>L</t>
    </r>
    <r>
      <rPr>
        <b/>
        <vertAlign val="subscript"/>
        <sz val="16"/>
        <color indexed="18"/>
        <rFont val="Arial"/>
        <family val="2"/>
      </rPr>
      <t>EQ</t>
    </r>
  </si>
  <si>
    <r>
      <t>P</t>
    </r>
    <r>
      <rPr>
        <b/>
        <vertAlign val="subscript"/>
        <sz val="16"/>
        <color indexed="17"/>
        <rFont val="Arial"/>
        <family val="2"/>
      </rPr>
      <t>Peak</t>
    </r>
  </si>
  <si>
    <r>
      <t>L</t>
    </r>
    <r>
      <rPr>
        <b/>
        <vertAlign val="subscript"/>
        <sz val="18"/>
        <color indexed="10"/>
        <rFont val="Arial"/>
        <family val="2"/>
      </rPr>
      <t>EX,8h</t>
    </r>
    <r>
      <rPr>
        <b/>
        <sz val="18"/>
        <color indexed="10"/>
        <rFont val="Arial"/>
        <family val="2"/>
      </rPr>
      <t xml:space="preserve"> = </t>
    </r>
  </si>
  <si>
    <r>
      <t>L</t>
    </r>
    <r>
      <rPr>
        <b/>
        <vertAlign val="subscript"/>
        <sz val="14"/>
        <rFont val="Arial"/>
        <family val="2"/>
      </rPr>
      <t>CEQ,TP</t>
    </r>
  </si>
  <si>
    <t>I</t>
  </si>
  <si>
    <t>S</t>
  </si>
  <si>
    <t>F</t>
  </si>
  <si>
    <t>C</t>
  </si>
  <si>
    <t>⌂</t>
  </si>
  <si>
    <t>AEARO</t>
  </si>
  <si>
    <t>EAR CAPS</t>
  </si>
  <si>
    <t>MISURA n°4</t>
  </si>
  <si>
    <t>MISURA n°5</t>
  </si>
  <si>
    <t>MISURA n°6</t>
  </si>
  <si>
    <t>Strategia di misura
COMPITO
MANSIONI
GIORNATA</t>
  </si>
  <si>
    <t>Compito</t>
  </si>
  <si>
    <r>
      <t>P</t>
    </r>
    <r>
      <rPr>
        <b/>
        <vertAlign val="subscript"/>
        <sz val="12"/>
        <rFont val="Arial"/>
        <family val="2"/>
      </rPr>
      <t xml:space="preserve">PEAK(C)
+
</t>
    </r>
    <r>
      <rPr>
        <b/>
        <sz val="12"/>
        <rFont val="Arial"/>
        <family val="2"/>
      </rPr>
      <t>U</t>
    </r>
    <r>
      <rPr>
        <b/>
        <vertAlign val="subscript"/>
        <sz val="10"/>
        <rFont val="Arial"/>
        <family val="2"/>
      </rPr>
      <t>(Lpicco,C)</t>
    </r>
  </si>
  <si>
    <t>N°campioni</t>
  </si>
  <si>
    <r>
      <t>Esponenziale L</t>
    </r>
    <r>
      <rPr>
        <b/>
        <vertAlign val="subscript"/>
        <sz val="16"/>
        <rFont val="Arial"/>
        <family val="2"/>
      </rPr>
      <t>p,A,eq,tm</t>
    </r>
  </si>
  <si>
    <t>Differenza
Leq medio - Leq,i</t>
  </si>
  <si>
    <t>Quadrati degli scarti Leq medio  - Leq,i</t>
  </si>
  <si>
    <t>U1a (I terrm.)</t>
  </si>
  <si>
    <t>Tipo di rumore</t>
  </si>
  <si>
    <r>
      <t>U</t>
    </r>
    <r>
      <rPr>
        <b/>
        <vertAlign val="subscript"/>
        <sz val="14"/>
        <color indexed="9"/>
        <rFont val="Arial"/>
        <family val="2"/>
      </rPr>
      <t>1a,m</t>
    </r>
  </si>
  <si>
    <r>
      <t>L</t>
    </r>
    <r>
      <rPr>
        <b/>
        <vertAlign val="subscript"/>
        <sz val="12"/>
        <color indexed="9"/>
        <rFont val="Arial"/>
        <family val="2"/>
      </rPr>
      <t xml:space="preserve">EQ(A)Ti
-
</t>
    </r>
    <r>
      <rPr>
        <b/>
        <sz val="12"/>
        <color indexed="9"/>
        <rFont val="Arial"/>
        <family val="2"/>
      </rPr>
      <t>(PNR)</t>
    </r>
  </si>
  <si>
    <t>Conversione minuti/ore</t>
  </si>
  <si>
    <t>II TERM.</t>
  </si>
  <si>
    <t>I TERM</t>
  </si>
  <si>
    <r>
      <t>In caso di variablità di T</t>
    </r>
    <r>
      <rPr>
        <b/>
        <vertAlign val="subscript"/>
        <sz val="12"/>
        <color indexed="9"/>
        <rFont val="Arial"/>
        <family val="2"/>
      </rPr>
      <t>m</t>
    </r>
    <r>
      <rPr>
        <b/>
        <sz val="12"/>
        <color indexed="9"/>
        <rFont val="Arial"/>
        <family val="2"/>
      </rPr>
      <t xml:space="preserve">
T</t>
    </r>
    <r>
      <rPr>
        <b/>
        <vertAlign val="subscript"/>
        <sz val="12"/>
        <color indexed="9"/>
        <rFont val="Arial"/>
        <family val="2"/>
      </rPr>
      <t>max</t>
    </r>
    <r>
      <rPr>
        <b/>
        <sz val="12"/>
        <color indexed="9"/>
        <rFont val="Arial"/>
        <family val="2"/>
      </rPr>
      <t xml:space="preserve">   -   T</t>
    </r>
    <r>
      <rPr>
        <b/>
        <vertAlign val="subscript"/>
        <sz val="12"/>
        <color indexed="9"/>
        <rFont val="Arial"/>
        <family val="2"/>
      </rPr>
      <t>min</t>
    </r>
  </si>
  <si>
    <r>
      <t>T</t>
    </r>
    <r>
      <rPr>
        <b/>
        <vertAlign val="subscript"/>
        <sz val="12"/>
        <color indexed="9"/>
        <rFont val="Arial"/>
        <family val="2"/>
      </rPr>
      <t xml:space="preserve">m </t>
    </r>
    <r>
      <rPr>
        <b/>
        <sz val="12"/>
        <color indexed="9"/>
        <rFont val="Arial"/>
        <family val="2"/>
      </rPr>
      <t xml:space="preserve">
(max)</t>
    </r>
  </si>
  <si>
    <r>
      <t>Incert. strumentale considerata U</t>
    </r>
    <r>
      <rPr>
        <i/>
        <vertAlign val="subscript"/>
        <sz val="12"/>
        <rFont val="Arial"/>
        <family val="2"/>
      </rPr>
      <t>2</t>
    </r>
  </si>
  <si>
    <r>
      <t>Incert. di pos. dello strumento U</t>
    </r>
    <r>
      <rPr>
        <i/>
        <vertAlign val="subscript"/>
        <sz val="12"/>
        <rFont val="Arial"/>
        <family val="2"/>
      </rPr>
      <t>3</t>
    </r>
  </si>
  <si>
    <r>
      <t>Incert. comb. standard u</t>
    </r>
    <r>
      <rPr>
        <vertAlign val="superscript"/>
        <sz val="14"/>
        <color indexed="18"/>
        <rFont val="Arial"/>
        <family val="2"/>
      </rPr>
      <t>2</t>
    </r>
    <r>
      <rPr>
        <vertAlign val="subscript"/>
        <sz val="14"/>
        <color indexed="18"/>
        <rFont val="Arial"/>
        <family val="2"/>
      </rPr>
      <t>(</t>
    </r>
    <r>
      <rPr>
        <i/>
        <vertAlign val="subscript"/>
        <sz val="14"/>
        <color indexed="18"/>
        <rFont val="Arial"/>
        <family val="2"/>
      </rPr>
      <t>LEX,8h</t>
    </r>
    <r>
      <rPr>
        <vertAlign val="subscript"/>
        <sz val="14"/>
        <color indexed="18"/>
        <rFont val="Arial"/>
        <family val="2"/>
      </rPr>
      <t>)</t>
    </r>
    <r>
      <rPr>
        <sz val="14"/>
        <color indexed="18"/>
        <rFont val="Arial"/>
        <family val="2"/>
      </rPr>
      <t>=</t>
    </r>
  </si>
  <si>
    <r>
      <t>L</t>
    </r>
    <r>
      <rPr>
        <b/>
        <vertAlign val="subscript"/>
        <sz val="14"/>
        <color indexed="18"/>
        <rFont val="Arial"/>
        <family val="2"/>
      </rPr>
      <t>EX, 8h</t>
    </r>
    <r>
      <rPr>
        <b/>
        <sz val="14"/>
        <color indexed="18"/>
        <rFont val="Arial"/>
        <family val="2"/>
      </rPr>
      <t xml:space="preserve"> =</t>
    </r>
  </si>
  <si>
    <t>→</t>
  </si>
  <si>
    <t>Parametri d'incerteza usati</t>
  </si>
  <si>
    <t>Coffifciente β dei DPI</t>
  </si>
  <si>
    <t>Inserti auricolari =</t>
  </si>
  <si>
    <t>Cuffie =</t>
  </si>
  <si>
    <t>Altro =</t>
  </si>
  <si>
    <r>
      <t>U</t>
    </r>
    <r>
      <rPr>
        <b/>
        <vertAlign val="subscript"/>
        <sz val="10"/>
        <rFont val="Arial"/>
        <family val="2"/>
      </rPr>
      <t>1b</t>
    </r>
  </si>
  <si>
    <r>
      <t>C</t>
    </r>
    <r>
      <rPr>
        <b/>
        <vertAlign val="subscript"/>
        <sz val="10"/>
        <rFont val="Arial"/>
        <family val="2"/>
      </rPr>
      <t>1a</t>
    </r>
  </si>
  <si>
    <r>
      <t>C</t>
    </r>
    <r>
      <rPr>
        <b/>
        <vertAlign val="subscript"/>
        <sz val="10"/>
        <rFont val="Arial"/>
        <family val="2"/>
      </rPr>
      <t>1b</t>
    </r>
  </si>
  <si>
    <r>
      <t>Parziali L</t>
    </r>
    <r>
      <rPr>
        <b/>
        <vertAlign val="subscript"/>
        <sz val="12"/>
        <rFont val="Arial"/>
        <family val="2"/>
      </rPr>
      <t xml:space="preserve">EX, 8h </t>
    </r>
  </si>
  <si>
    <r>
      <t>L</t>
    </r>
    <r>
      <rPr>
        <b/>
        <vertAlign val="subscript"/>
        <sz val="14"/>
        <rFont val="Arial"/>
        <family val="2"/>
      </rPr>
      <t>Aeq</t>
    </r>
  </si>
  <si>
    <r>
      <t>L</t>
    </r>
    <r>
      <rPr>
        <b/>
        <vertAlign val="subscript"/>
        <sz val="14"/>
        <rFont val="Arial"/>
        <family val="2"/>
      </rPr>
      <t>Aeq(F)</t>
    </r>
  </si>
  <si>
    <r>
      <t>L</t>
    </r>
    <r>
      <rPr>
        <b/>
        <vertAlign val="subscript"/>
        <sz val="14"/>
        <rFont val="Arial"/>
        <family val="2"/>
      </rPr>
      <t>Ceq(F)</t>
    </r>
  </si>
  <si>
    <r>
      <t>L</t>
    </r>
    <r>
      <rPr>
        <b/>
        <vertAlign val="subscript"/>
        <sz val="14"/>
        <rFont val="Arial"/>
        <family val="2"/>
      </rPr>
      <t>EX',8h</t>
    </r>
  </si>
  <si>
    <t>Picco</t>
  </si>
  <si>
    <t>PNR medio</t>
  </si>
  <si>
    <t>DPI n°1</t>
  </si>
  <si>
    <t>Legenda DPI</t>
  </si>
  <si>
    <r>
      <t>L</t>
    </r>
    <r>
      <rPr>
        <b/>
        <vertAlign val="subscript"/>
        <sz val="15"/>
        <rFont val="Arial"/>
        <family val="2"/>
      </rPr>
      <t>eq(A)'</t>
    </r>
  </si>
  <si>
    <r>
      <t>L</t>
    </r>
    <r>
      <rPr>
        <b/>
        <vertAlign val="subscript"/>
        <sz val="15"/>
        <rFont val="Arial"/>
        <family val="2"/>
      </rPr>
      <t xml:space="preserve">act </t>
    </r>
  </si>
  <si>
    <r>
      <t>d</t>
    </r>
    <r>
      <rPr>
        <b/>
        <vertAlign val="subscript"/>
        <sz val="15"/>
        <rFont val="Arial"/>
        <family val="2"/>
      </rPr>
      <t>m</t>
    </r>
  </si>
  <si>
    <r>
      <t>L</t>
    </r>
    <r>
      <rPr>
        <b/>
        <vertAlign val="subscript"/>
        <sz val="15"/>
        <color indexed="18"/>
        <rFont val="Arial"/>
        <family val="2"/>
      </rPr>
      <t>EQ</t>
    </r>
  </si>
  <si>
    <r>
      <t>P</t>
    </r>
    <r>
      <rPr>
        <b/>
        <vertAlign val="subscript"/>
        <sz val="15"/>
        <color indexed="17"/>
        <rFont val="Arial"/>
        <family val="2"/>
      </rPr>
      <t>Peak</t>
    </r>
  </si>
  <si>
    <t>Inserti con archetto</t>
  </si>
  <si>
    <t>Inserti espandibili</t>
  </si>
  <si>
    <t>Inserti su calco dell'orecchio</t>
  </si>
  <si>
    <r>
      <t>T</t>
    </r>
    <r>
      <rPr>
        <b/>
        <vertAlign val="subscript"/>
        <sz val="10"/>
        <rFont val="Arial"/>
        <family val="2"/>
      </rPr>
      <t xml:space="preserve"> max</t>
    </r>
    <r>
      <rPr>
        <b/>
        <sz val="10"/>
        <rFont val="Arial"/>
        <family val="2"/>
      </rPr>
      <t xml:space="preserve">
Inf.</t>
    </r>
  </si>
  <si>
    <r>
      <t>T</t>
    </r>
    <r>
      <rPr>
        <b/>
        <vertAlign val="subscript"/>
        <sz val="10"/>
        <rFont val="Arial"/>
        <family val="2"/>
      </rPr>
      <t xml:space="preserve"> max</t>
    </r>
    <r>
      <rPr>
        <b/>
        <sz val="10"/>
        <rFont val="Arial"/>
        <family val="2"/>
      </rPr>
      <t xml:space="preserve">
Sup.</t>
    </r>
  </si>
  <si>
    <r>
      <t>T</t>
    </r>
    <r>
      <rPr>
        <b/>
        <vertAlign val="subscript"/>
        <sz val="10"/>
        <rFont val="Arial"/>
        <family val="2"/>
      </rPr>
      <t xml:space="preserve"> max</t>
    </r>
    <r>
      <rPr>
        <b/>
        <sz val="10"/>
        <rFont val="Arial"/>
        <family val="2"/>
      </rPr>
      <t xml:space="preserve">
Lim.</t>
    </r>
  </si>
  <si>
    <r>
      <t>d</t>
    </r>
    <r>
      <rPr>
        <b/>
        <vertAlign val="subscript"/>
        <sz val="12"/>
        <rFont val="Arial"/>
        <family val="2"/>
      </rPr>
      <t>m</t>
    </r>
  </si>
  <si>
    <r>
      <t>U</t>
    </r>
    <r>
      <rPr>
        <b/>
        <vertAlign val="subscript"/>
        <sz val="12"/>
        <rFont val="Arial"/>
        <family val="2"/>
      </rPr>
      <t>1a,m</t>
    </r>
  </si>
  <si>
    <r>
      <rPr>
        <i/>
        <sz val="22"/>
        <rFont val="Arial"/>
        <family val="2"/>
      </rPr>
      <t>TITOLO VIII - Capo II del D.Lgs 81/2008</t>
    </r>
    <r>
      <rPr>
        <sz val="22"/>
        <rFont val="Arial"/>
        <family val="2"/>
      </rPr>
      <t xml:space="preserve">
</t>
    </r>
    <r>
      <rPr>
        <b/>
        <sz val="22"/>
        <rFont val="Arial"/>
        <family val="2"/>
      </rPr>
      <t>-- VALUTAZIONE DELL'ESPOSIZIONE AD AGENTI FISICI (RUMORE) --</t>
    </r>
    <r>
      <rPr>
        <sz val="22"/>
        <rFont val="Arial"/>
        <family val="2"/>
      </rPr>
      <t xml:space="preserve">
</t>
    </r>
    <r>
      <rPr>
        <sz val="22"/>
        <color indexed="10"/>
        <rFont val="Arial"/>
        <family val="2"/>
      </rPr>
      <t>ALLEGATO 1 - TABELLA MISURE (</t>
    </r>
    <r>
      <rPr>
        <i/>
        <sz val="20"/>
        <color indexed="10"/>
        <rFont val="Arial"/>
        <family val="2"/>
      </rPr>
      <t>UNI EN ISO 9612:2011 e UNI 9432:2011</t>
    </r>
    <r>
      <rPr>
        <sz val="22"/>
        <color indexed="10"/>
        <rFont val="Arial"/>
        <family val="2"/>
      </rPr>
      <t>)</t>
    </r>
  </si>
  <si>
    <r>
      <t>L'</t>
    </r>
    <r>
      <rPr>
        <b/>
        <vertAlign val="subscript"/>
        <sz val="12"/>
        <color indexed="56"/>
        <rFont val="Arial"/>
        <family val="2"/>
      </rPr>
      <t>Aeq,T</t>
    </r>
  </si>
  <si>
    <r>
      <t>L</t>
    </r>
    <r>
      <rPr>
        <b/>
        <vertAlign val="subscript"/>
        <sz val="14"/>
        <color indexed="9"/>
        <rFont val="Arial"/>
        <family val="2"/>
      </rPr>
      <t>picco,C</t>
    </r>
  </si>
  <si>
    <r>
      <t>L</t>
    </r>
    <r>
      <rPr>
        <b/>
        <vertAlign val="subscript"/>
        <sz val="11"/>
        <rFont val="Arial"/>
        <family val="2"/>
      </rPr>
      <t xml:space="preserve">Aeq,T </t>
    </r>
  </si>
  <si>
    <r>
      <t>L</t>
    </r>
    <r>
      <rPr>
        <b/>
        <vertAlign val="subscript"/>
        <sz val="11"/>
        <rFont val="Arial"/>
        <family val="2"/>
      </rPr>
      <t xml:space="preserve">Ceq,T </t>
    </r>
  </si>
  <si>
    <r>
      <t>L</t>
    </r>
    <r>
      <rPr>
        <b/>
        <vertAlign val="subscript"/>
        <sz val="11"/>
        <rFont val="Arial"/>
        <family val="2"/>
      </rPr>
      <t>picco,C</t>
    </r>
  </si>
  <si>
    <r>
      <t>L</t>
    </r>
    <r>
      <rPr>
        <b/>
        <vertAlign val="subscript"/>
        <sz val="11"/>
        <color indexed="9"/>
        <rFont val="Arial"/>
        <family val="2"/>
      </rPr>
      <t>AS(t)</t>
    </r>
  </si>
  <si>
    <r>
      <t>L</t>
    </r>
    <r>
      <rPr>
        <b/>
        <vertAlign val="subscript"/>
        <sz val="11"/>
        <color indexed="9"/>
        <rFont val="Arial"/>
        <family val="2"/>
      </rPr>
      <t>Aeq,I,T</t>
    </r>
  </si>
  <si>
    <r>
      <t>Massimo dei L</t>
    </r>
    <r>
      <rPr>
        <b/>
        <vertAlign val="subscript"/>
        <sz val="14"/>
        <rFont val="Arial"/>
        <family val="2"/>
      </rPr>
      <t>picco,C</t>
    </r>
    <r>
      <rPr>
        <b/>
        <sz val="14"/>
        <rFont val="Arial"/>
        <family val="2"/>
      </rPr>
      <t xml:space="preserve"> misurati =</t>
    </r>
  </si>
  <si>
    <r>
      <t>L</t>
    </r>
    <r>
      <rPr>
        <b/>
        <vertAlign val="subscript"/>
        <sz val="14"/>
        <color indexed="9"/>
        <rFont val="Arial"/>
        <family val="2"/>
      </rPr>
      <t>Ceq,T</t>
    </r>
  </si>
  <si>
    <r>
      <t>L</t>
    </r>
    <r>
      <rPr>
        <b/>
        <vertAlign val="subscript"/>
        <sz val="14"/>
        <color indexed="9"/>
        <rFont val="Arial"/>
        <family val="2"/>
      </rPr>
      <t>Aeq,T</t>
    </r>
  </si>
  <si>
    <r>
      <t>U</t>
    </r>
    <r>
      <rPr>
        <b/>
        <vertAlign val="superscript"/>
        <sz val="16"/>
        <color indexed="8"/>
        <rFont val="Arial"/>
        <family val="2"/>
      </rPr>
      <t>2</t>
    </r>
    <r>
      <rPr>
        <b/>
        <sz val="16"/>
        <color indexed="8"/>
        <rFont val="Arial"/>
        <family val="2"/>
      </rPr>
      <t>Lex</t>
    </r>
  </si>
  <si>
    <r>
      <t>Parziale e totali 
T</t>
    </r>
    <r>
      <rPr>
        <b/>
        <vertAlign val="subscript"/>
        <sz val="14"/>
        <rFont val="Arial"/>
        <family val="2"/>
      </rPr>
      <t>m</t>
    </r>
    <r>
      <rPr>
        <b/>
        <sz val="14"/>
        <rFont val="Arial"/>
        <family val="2"/>
      </rPr>
      <t xml:space="preserve"> L</t>
    </r>
    <r>
      <rPr>
        <b/>
        <vertAlign val="subscript"/>
        <sz val="14"/>
        <rFont val="Arial"/>
        <family val="2"/>
      </rPr>
      <t>Aeq</t>
    </r>
    <r>
      <rPr>
        <b/>
        <sz val="14"/>
        <rFont val="Arial"/>
        <family val="2"/>
      </rPr>
      <t>&gt;0</t>
    </r>
  </si>
  <si>
    <r>
      <t>VERIFICA E GIUDIZIO IDONEITA' DEL D.P.I. CON CALCOLO DEL PNR GLOBALE PER L</t>
    </r>
    <r>
      <rPr>
        <b/>
        <vertAlign val="subscript"/>
        <sz val="14"/>
        <color indexed="10"/>
        <rFont val="Arial"/>
        <family val="2"/>
      </rPr>
      <t>Aeq,F</t>
    </r>
  </si>
  <si>
    <r>
      <t>VERIFICA E GIUDIZIO IDONEITA' DEL D.P.I. CON CALCOLO DEL PNR GLOBALE PER L</t>
    </r>
    <r>
      <rPr>
        <b/>
        <vertAlign val="subscript"/>
        <sz val="14"/>
        <color indexed="20"/>
        <rFont val="Arial"/>
        <family val="2"/>
      </rPr>
      <t>Aeq,F</t>
    </r>
  </si>
  <si>
    <r>
      <t>L</t>
    </r>
    <r>
      <rPr>
        <b/>
        <vertAlign val="subscript"/>
        <sz val="14"/>
        <rFont val="Arial"/>
        <family val="2"/>
      </rPr>
      <t>Aeq</t>
    </r>
    <r>
      <rPr>
        <b/>
        <sz val="14"/>
        <rFont val="Arial"/>
        <family val="2"/>
      </rPr>
      <t xml:space="preserve"> - PNR</t>
    </r>
  </si>
  <si>
    <r>
      <t>Laeq -PNR (anche per L</t>
    </r>
    <r>
      <rPr>
        <b/>
        <vertAlign val="subscript"/>
        <sz val="12"/>
        <color indexed="9"/>
        <rFont val="Arial"/>
        <family val="2"/>
      </rPr>
      <t>Aeq</t>
    </r>
    <r>
      <rPr>
        <b/>
        <sz val="12"/>
        <color indexed="9"/>
        <rFont val="Arial"/>
        <family val="2"/>
      </rPr>
      <t>&lt;87)</t>
    </r>
  </si>
  <si>
    <r>
      <t>L</t>
    </r>
    <r>
      <rPr>
        <b/>
        <vertAlign val="subscript"/>
        <sz val="14"/>
        <rFont val="Arial"/>
        <family val="2"/>
      </rPr>
      <t xml:space="preserve">Aeq </t>
    </r>
    <r>
      <rPr>
        <b/>
        <sz val="14"/>
        <rFont val="Arial"/>
        <family val="2"/>
      </rPr>
      <t>- PNR
 ( &gt; 87)</t>
    </r>
  </si>
  <si>
    <r>
      <t>T</t>
    </r>
    <r>
      <rPr>
        <b/>
        <vertAlign val="subscript"/>
        <sz val="12"/>
        <color indexed="9"/>
        <rFont val="Arial"/>
        <family val="2"/>
      </rPr>
      <t>max</t>
    </r>
    <r>
      <rPr>
        <b/>
        <sz val="12"/>
        <color indexed="9"/>
        <rFont val="Arial"/>
        <family val="2"/>
      </rPr>
      <t xml:space="preserve">   -   </t>
    </r>
  </si>
  <si>
    <t>Tmin</t>
  </si>
  <si>
    <t>VERIFICA DPI n°1</t>
  </si>
  <si>
    <t>GIORNATA N°1</t>
  </si>
  <si>
    <t>GIORNATA N°2</t>
  </si>
  <si>
    <r>
      <t>Giornata 1 L</t>
    </r>
    <r>
      <rPr>
        <b/>
        <vertAlign val="subscript"/>
        <sz val="14"/>
        <rFont val="Arial"/>
        <family val="2"/>
      </rPr>
      <t xml:space="preserve">aeq </t>
    </r>
  </si>
  <si>
    <r>
      <t>Giornata 2 L</t>
    </r>
    <r>
      <rPr>
        <b/>
        <vertAlign val="subscript"/>
        <sz val="14"/>
        <rFont val="Arial"/>
        <family val="2"/>
      </rPr>
      <t xml:space="preserve">aeq </t>
    </r>
  </si>
  <si>
    <r>
      <t>Giornata 3 L</t>
    </r>
    <r>
      <rPr>
        <b/>
        <vertAlign val="subscript"/>
        <sz val="14"/>
        <rFont val="Arial"/>
        <family val="2"/>
      </rPr>
      <t xml:space="preserve">aeq </t>
    </r>
  </si>
  <si>
    <r>
      <t>Giornata 4 L</t>
    </r>
    <r>
      <rPr>
        <b/>
        <vertAlign val="subscript"/>
        <sz val="14"/>
        <rFont val="Arial"/>
        <family val="2"/>
      </rPr>
      <t xml:space="preserve">aeq </t>
    </r>
  </si>
  <si>
    <r>
      <t>Giornata 5 L</t>
    </r>
    <r>
      <rPr>
        <b/>
        <vertAlign val="subscript"/>
        <sz val="14"/>
        <rFont val="Arial"/>
        <family val="2"/>
      </rPr>
      <t xml:space="preserve">aeq </t>
    </r>
  </si>
  <si>
    <r>
      <t>Giornata 6 L</t>
    </r>
    <r>
      <rPr>
        <b/>
        <vertAlign val="subscript"/>
        <sz val="14"/>
        <rFont val="Arial"/>
        <family val="2"/>
      </rPr>
      <t xml:space="preserve">aeq </t>
    </r>
  </si>
  <si>
    <r>
      <t>Giornata 7 L</t>
    </r>
    <r>
      <rPr>
        <b/>
        <vertAlign val="subscript"/>
        <sz val="14"/>
        <rFont val="Arial"/>
        <family val="2"/>
      </rPr>
      <t xml:space="preserve">aeq </t>
    </r>
  </si>
  <si>
    <t>GIORNATA N°3</t>
  </si>
  <si>
    <t>GIORNATA N°4</t>
  </si>
  <si>
    <t>GIORNATA N°5</t>
  </si>
  <si>
    <t>GIORNATA N°6</t>
  </si>
  <si>
    <t>GIORNATA N°7</t>
  </si>
  <si>
    <r>
      <t>L</t>
    </r>
    <r>
      <rPr>
        <b/>
        <vertAlign val="subscript"/>
        <sz val="14"/>
        <color indexed="18"/>
        <rFont val="Arial"/>
        <family val="2"/>
      </rPr>
      <t>EX, w</t>
    </r>
    <r>
      <rPr>
        <b/>
        <sz val="14"/>
        <color indexed="18"/>
        <rFont val="Arial"/>
        <family val="2"/>
      </rPr>
      <t xml:space="preserve"> =</t>
    </r>
  </si>
  <si>
    <r>
      <t>Incert. comb. standard u</t>
    </r>
    <r>
      <rPr>
        <vertAlign val="superscript"/>
        <sz val="14"/>
        <color indexed="18"/>
        <rFont val="Arial"/>
        <family val="2"/>
      </rPr>
      <t>2</t>
    </r>
    <r>
      <rPr>
        <vertAlign val="subscript"/>
        <sz val="14"/>
        <color indexed="18"/>
        <rFont val="Arial"/>
        <family val="2"/>
      </rPr>
      <t>(</t>
    </r>
    <r>
      <rPr>
        <i/>
        <vertAlign val="subscript"/>
        <sz val="14"/>
        <color indexed="18"/>
        <rFont val="Arial"/>
        <family val="2"/>
      </rPr>
      <t>LEX,W</t>
    </r>
    <r>
      <rPr>
        <vertAlign val="subscript"/>
        <sz val="14"/>
        <color indexed="18"/>
        <rFont val="Arial"/>
        <family val="2"/>
      </rPr>
      <t>)</t>
    </r>
    <r>
      <rPr>
        <sz val="14"/>
        <color indexed="18"/>
        <rFont val="Arial"/>
        <family val="2"/>
      </rPr>
      <t>=</t>
    </r>
  </si>
  <si>
    <r>
      <t>Incertezza estesa  U</t>
    </r>
    <r>
      <rPr>
        <vertAlign val="subscript"/>
        <sz val="14"/>
        <color indexed="18"/>
        <rFont val="Arial"/>
        <family val="2"/>
      </rPr>
      <t>(LEX,8h)</t>
    </r>
    <r>
      <rPr>
        <sz val="14"/>
        <color indexed="18"/>
        <rFont val="Arial"/>
        <family val="2"/>
      </rPr>
      <t>=</t>
    </r>
  </si>
  <si>
    <t>Giornate di riferimento:</t>
  </si>
  <si>
    <t>Giornate lavorative:</t>
  </si>
  <si>
    <r>
      <t>Incertezza estesa  U</t>
    </r>
    <r>
      <rPr>
        <vertAlign val="subscript"/>
        <sz val="14"/>
        <color indexed="18"/>
        <rFont val="Arial"/>
        <family val="2"/>
      </rPr>
      <t>(LEX,w)</t>
    </r>
    <r>
      <rPr>
        <sz val="14"/>
        <color indexed="18"/>
        <rFont val="Arial"/>
        <family val="2"/>
      </rPr>
      <t>=</t>
    </r>
  </si>
  <si>
    <r>
      <t>Incert. comb. standard u</t>
    </r>
    <r>
      <rPr>
        <vertAlign val="subscript"/>
        <sz val="14"/>
        <color indexed="18"/>
        <rFont val="Arial"/>
        <family val="2"/>
      </rPr>
      <t>a</t>
    </r>
    <r>
      <rPr>
        <vertAlign val="superscript"/>
        <sz val="14"/>
        <color indexed="18"/>
        <rFont val="Arial"/>
        <family val="2"/>
      </rPr>
      <t>2</t>
    </r>
    <r>
      <rPr>
        <sz val="14"/>
        <color indexed="18"/>
        <rFont val="Arial"/>
        <family val="2"/>
      </rPr>
      <t>(L</t>
    </r>
    <r>
      <rPr>
        <vertAlign val="subscript"/>
        <sz val="14"/>
        <color indexed="18"/>
        <rFont val="Arial"/>
        <family val="2"/>
      </rPr>
      <t>EX,8h</t>
    </r>
    <r>
      <rPr>
        <sz val="14"/>
        <color indexed="18"/>
        <rFont val="Arial"/>
        <family val="2"/>
      </rPr>
      <t>)=</t>
    </r>
  </si>
  <si>
    <r>
      <t>L</t>
    </r>
    <r>
      <rPr>
        <vertAlign val="subscript"/>
        <sz val="16"/>
        <color indexed="18"/>
        <rFont val="Arial"/>
        <family val="2"/>
      </rPr>
      <t>EX,8h</t>
    </r>
    <r>
      <rPr>
        <sz val="16"/>
        <color indexed="18"/>
        <rFont val="Arial"/>
        <family val="2"/>
      </rPr>
      <t xml:space="preserve"> =</t>
    </r>
  </si>
  <si>
    <r>
      <t>Giornata 1 L</t>
    </r>
    <r>
      <rPr>
        <b/>
        <vertAlign val="subscript"/>
        <sz val="14"/>
        <rFont val="Arial"/>
        <family val="2"/>
      </rPr>
      <t xml:space="preserve">aeq - PNR </t>
    </r>
  </si>
  <si>
    <r>
      <t>Giornata 2 L</t>
    </r>
    <r>
      <rPr>
        <b/>
        <vertAlign val="subscript"/>
        <sz val="14"/>
        <rFont val="Arial"/>
        <family val="2"/>
      </rPr>
      <t xml:space="preserve">aeq  - PNR </t>
    </r>
  </si>
  <si>
    <r>
      <t>Giornata 3 L</t>
    </r>
    <r>
      <rPr>
        <b/>
        <vertAlign val="subscript"/>
        <sz val="14"/>
        <rFont val="Arial"/>
        <family val="2"/>
      </rPr>
      <t xml:space="preserve">aeq  - PNR </t>
    </r>
  </si>
  <si>
    <r>
      <t>Giornata 4 L</t>
    </r>
    <r>
      <rPr>
        <b/>
        <vertAlign val="subscript"/>
        <sz val="14"/>
        <rFont val="Arial"/>
        <family val="2"/>
      </rPr>
      <t xml:space="preserve">aeq  - PNR </t>
    </r>
  </si>
  <si>
    <r>
      <t>Giornata 5 L</t>
    </r>
    <r>
      <rPr>
        <b/>
        <vertAlign val="subscript"/>
        <sz val="14"/>
        <rFont val="Arial"/>
        <family val="2"/>
      </rPr>
      <t xml:space="preserve">aeq  - PNR </t>
    </r>
  </si>
  <si>
    <r>
      <t>Giornata 6 L</t>
    </r>
    <r>
      <rPr>
        <b/>
        <vertAlign val="subscript"/>
        <sz val="14"/>
        <rFont val="Arial"/>
        <family val="2"/>
      </rPr>
      <t xml:space="preserve">aeq  - PNR </t>
    </r>
  </si>
  <si>
    <r>
      <t>Giornata 7 L</t>
    </r>
    <r>
      <rPr>
        <b/>
        <vertAlign val="subscript"/>
        <sz val="14"/>
        <rFont val="Arial"/>
        <family val="2"/>
      </rPr>
      <t xml:space="preserve">aeq  - PNR </t>
    </r>
  </si>
  <si>
    <t>LEX,W -PNR</t>
  </si>
  <si>
    <r>
      <t>U</t>
    </r>
    <r>
      <rPr>
        <b/>
        <vertAlign val="subscript"/>
        <sz val="16"/>
        <color indexed="9"/>
        <rFont val="Arial"/>
        <family val="2"/>
      </rPr>
      <t>1a,m</t>
    </r>
  </si>
  <si>
    <r>
      <t>L</t>
    </r>
    <r>
      <rPr>
        <b/>
        <vertAlign val="subscript"/>
        <sz val="16"/>
        <color indexed="9"/>
        <rFont val="Arial"/>
        <family val="2"/>
      </rPr>
      <t>picco,C</t>
    </r>
  </si>
  <si>
    <r>
      <t>L</t>
    </r>
    <r>
      <rPr>
        <b/>
        <vertAlign val="subscript"/>
        <sz val="16"/>
        <color indexed="9"/>
        <rFont val="Arial"/>
        <family val="2"/>
      </rPr>
      <t>Aeq,T</t>
    </r>
  </si>
  <si>
    <r>
      <t>L</t>
    </r>
    <r>
      <rPr>
        <b/>
        <vertAlign val="subscript"/>
        <sz val="16"/>
        <color indexed="9"/>
        <rFont val="Arial"/>
        <family val="2"/>
      </rPr>
      <t>Ceq,T</t>
    </r>
  </si>
  <si>
    <r>
      <t>L</t>
    </r>
    <r>
      <rPr>
        <b/>
        <vertAlign val="subscript"/>
        <sz val="16"/>
        <color indexed="58"/>
        <rFont val="Arial"/>
        <family val="2"/>
      </rPr>
      <t>aeq</t>
    </r>
  </si>
  <si>
    <r>
      <t>L</t>
    </r>
    <r>
      <rPr>
        <b/>
        <vertAlign val="subscript"/>
        <sz val="16"/>
        <color indexed="58"/>
        <rFont val="Arial"/>
        <family val="2"/>
      </rPr>
      <t>picco</t>
    </r>
  </si>
  <si>
    <t>Verifica D.P.I.</t>
  </si>
  <si>
    <t>Tutti i dispositivi che che riportano un giudizio di esposizione "INSUFFICIENTE" o " IPERPROTEZIONE" non sono idonei, il lavoratore dovrà utilizzare altri dispositivi.
Se non sono presenti altri dispositivi idonei tra quelli in dotazione, il Datore di Lavoro dovrà procedere alla sostituzione.</t>
  </si>
  <si>
    <r>
      <t>VERIFICA E GIUDIZIO IDONEITA' DEI D.P.I. CON CALCOLO DEL PNR PER OGNI SORGENTE SONORA 
CON L</t>
    </r>
    <r>
      <rPr>
        <b/>
        <vertAlign val="subscript"/>
        <sz val="14"/>
        <color indexed="18"/>
        <rFont val="Arial"/>
        <family val="2"/>
      </rPr>
      <t>Aeq</t>
    </r>
    <r>
      <rPr>
        <b/>
        <sz val="14"/>
        <color indexed="18"/>
        <rFont val="Arial"/>
        <family val="2"/>
      </rPr>
      <t xml:space="preserve"> &gt; 80 dB(A) SUL LIVELLO D'ESPOSIZIONE</t>
    </r>
  </si>
  <si>
    <t>To   (tempo di rif. girono)</t>
  </si>
  <si>
    <t>Giorn.
1</t>
  </si>
  <si>
    <t>Giorn.
2</t>
  </si>
  <si>
    <t>Giorn.
3</t>
  </si>
  <si>
    <t>Giorn.
4</t>
  </si>
  <si>
    <t>Giorn.
5</t>
  </si>
  <si>
    <t>Giorn.
6</t>
  </si>
  <si>
    <t>Giorn.
7</t>
  </si>
  <si>
    <t>Calcoli per idoneità DPI</t>
  </si>
  <si>
    <t>calcoli incertezza settimanale</t>
  </si>
  <si>
    <t>DOWN</t>
  </si>
  <si>
    <t>Ua lex</t>
  </si>
  <si>
    <t>UP'</t>
  </si>
  <si>
    <t>UP' x Ualex</t>
  </si>
  <si>
    <t>Convalida delle giornate lavorative</t>
  </si>
  <si>
    <r>
      <t>L</t>
    </r>
    <r>
      <rPr>
        <b/>
        <vertAlign val="subscript"/>
        <sz val="15"/>
        <color indexed="18"/>
        <rFont val="Arial"/>
        <family val="2"/>
      </rPr>
      <t>EX</t>
    </r>
  </si>
  <si>
    <r>
      <t>L</t>
    </r>
    <r>
      <rPr>
        <b/>
        <vertAlign val="subscript"/>
        <sz val="15"/>
        <rFont val="Arial"/>
        <family val="2"/>
      </rPr>
      <t>EX'</t>
    </r>
  </si>
  <si>
    <r>
      <t>TITOLO VIII - Capo II del D.Lgs 81/2008</t>
    </r>
    <r>
      <rPr>
        <sz val="22"/>
        <color indexed="9"/>
        <rFont val="Arial"/>
        <family val="2"/>
      </rPr>
      <t xml:space="preserve">
</t>
    </r>
    <r>
      <rPr>
        <b/>
        <sz val="22"/>
        <color indexed="9"/>
        <rFont val="Arial"/>
        <family val="2"/>
      </rPr>
      <t>-- VALUTAZIONE DELL'ESPOSIZIONE AD AGENTI FISICI (RUMORE) --</t>
    </r>
    <r>
      <rPr>
        <sz val="22"/>
        <color indexed="9"/>
        <rFont val="Arial"/>
        <family val="2"/>
      </rPr>
      <t xml:space="preserve">
"</t>
    </r>
    <r>
      <rPr>
        <b/>
        <i/>
        <sz val="22"/>
        <color indexed="9"/>
        <rFont val="Arial"/>
        <family val="2"/>
      </rPr>
      <t>ALLEGATO 1 - TABELLA MISURE"</t>
    </r>
  </si>
  <si>
    <r>
      <rPr>
        <b/>
        <sz val="24"/>
        <rFont val="Arial"/>
        <family val="2"/>
      </rPr>
      <t>Verifica idoneità D.P.I. per sorgente sonora</t>
    </r>
    <r>
      <rPr>
        <sz val="22"/>
        <rFont val="Arial"/>
        <family val="2"/>
      </rPr>
      <t xml:space="preserve">
</t>
    </r>
    <r>
      <rPr>
        <i/>
        <sz val="20"/>
        <color indexed="17"/>
        <rFont val="Arial"/>
        <family val="2"/>
      </rPr>
      <t>(anche in conformità all'art. 191. c.1 D.Lgs 81/08)</t>
    </r>
  </si>
  <si>
    <t>Saldatrice a filo</t>
  </si>
  <si>
    <t>BOSCH</t>
  </si>
  <si>
    <t>Calandra</t>
  </si>
  <si>
    <t>Piegatrice</t>
  </si>
  <si>
    <t>Pantografo</t>
  </si>
  <si>
    <t>ESAB</t>
  </si>
  <si>
    <t>Trattore</t>
  </si>
  <si>
    <t>FACCIN</t>
  </si>
  <si>
    <t>Sega a nastro</t>
  </si>
  <si>
    <t>SCORTEGAGNA</t>
  </si>
  <si>
    <t>RUSCH 260/320 AF</t>
  </si>
  <si>
    <t>FMB</t>
  </si>
  <si>
    <t>OMERA</t>
  </si>
  <si>
    <t>LIEBHERR</t>
  </si>
  <si>
    <t>MANITOU</t>
  </si>
  <si>
    <t>ERMAKSAN</t>
  </si>
  <si>
    <t>Saldatrice auto a colonna</t>
  </si>
  <si>
    <t>Pressa</t>
  </si>
  <si>
    <t>Gru a torre</t>
  </si>
  <si>
    <t>CTT 141/A</t>
  </si>
  <si>
    <t>Autogru</t>
  </si>
  <si>
    <t>Carrello elevatore</t>
  </si>
  <si>
    <t>LOCATELLI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</si>
  <si>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</si>
  <si>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</si>
  <si>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</si>
  <si>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</si>
  <si>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</si>
  <si>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</si>
  <si>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</si>
  <si>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</si>
  <si>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</si>
  <si>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</si>
  <si>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</si>
  <si>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</si>
  <si>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</si>
  <si>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</si>
  <si>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W15</t>
  </si>
  <si>
    <t>W16</t>
  </si>
  <si>
    <t>W17</t>
  </si>
  <si>
    <t>W18</t>
  </si>
  <si>
    <t>W19</t>
  </si>
  <si>
    <t>W20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</si>
  <si>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</si>
  <si>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</si>
  <si>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</si>
  <si>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</si>
  <si>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</si>
  <si>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</si>
  <si>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</si>
  <si>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</si>
  <si>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</si>
  <si>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</si>
  <si>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</si>
  <si>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</si>
  <si>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</si>
  <si>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</si>
  <si>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</si>
  <si>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</si>
  <si>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</si>
  <si>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</si>
  <si>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</si>
  <si>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</si>
  <si>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</si>
  <si>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</si>
  <si>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</si>
  <si>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</si>
  <si>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</si>
  <si>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</si>
  <si>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</si>
  <si>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</si>
  <si>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</si>
  <si>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</si>
  <si>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</si>
  <si>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E13</t>
  </si>
  <si>
    <t>E14</t>
  </si>
  <si>
    <t>E15</t>
  </si>
  <si>
    <t>E16</t>
  </si>
  <si>
    <t>E17</t>
  </si>
  <si>
    <t>E18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</si>
  <si>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</si>
  <si>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</si>
  <si>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</si>
  <si>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</si>
  <si>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</si>
  <si>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</si>
  <si>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</si>
  <si>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</si>
  <si>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</si>
  <si>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</si>
  <si>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</si>
  <si>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</si>
  <si>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</si>
  <si>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</si>
  <si>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</si>
  <si>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</si>
  <si>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</si>
  <si>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FEIN</t>
  </si>
  <si>
    <t>GC17</t>
  </si>
  <si>
    <t>017/1241</t>
  </si>
  <si>
    <t>Cod. PKL.</t>
  </si>
  <si>
    <t>031/28</t>
  </si>
  <si>
    <t>GRIL 8600 T</t>
  </si>
  <si>
    <t>031/33</t>
  </si>
  <si>
    <t>CAMS</t>
  </si>
  <si>
    <t>SP180</t>
  </si>
  <si>
    <t>252/04</t>
  </si>
  <si>
    <t>4HEL/S 3145</t>
  </si>
  <si>
    <t>252/05</t>
  </si>
  <si>
    <t>3HEL-2121</t>
  </si>
  <si>
    <t>252/06</t>
  </si>
  <si>
    <t>DAVI - PROMAU</t>
  </si>
  <si>
    <t>MCB P30</t>
  </si>
  <si>
    <t>458/30</t>
  </si>
  <si>
    <t>KALMAR</t>
  </si>
  <si>
    <t>DCG160-12</t>
  </si>
  <si>
    <t>458/27</t>
  </si>
  <si>
    <t>MSI 50 T</t>
  </si>
  <si>
    <t>037/ED14</t>
  </si>
  <si>
    <t>TEREX-COMEDIL</t>
  </si>
  <si>
    <t>016/0579</t>
  </si>
  <si>
    <t>Mola grande</t>
  </si>
  <si>
    <t>gws 22-230 LVI</t>
  </si>
  <si>
    <t>Mola piccola</t>
  </si>
  <si>
    <t>017/1254</t>
  </si>
  <si>
    <t>CG17-150</t>
  </si>
  <si>
    <t>017/1419</t>
  </si>
  <si>
    <t>260/03</t>
  </si>
  <si>
    <t xml:space="preserve">Pantografo CN </t>
  </si>
  <si>
    <t xml:space="preserve">SXE-P3 5500 - 5500 x 14000mm </t>
  </si>
  <si>
    <t>260/05</t>
  </si>
  <si>
    <t>SXE-P2 4500 - 2500 x 21000 mm</t>
  </si>
  <si>
    <t>262/01</t>
  </si>
  <si>
    <t>CNCAP 6100-400 - 6000 x 15mm</t>
  </si>
  <si>
    <t>266/01</t>
  </si>
  <si>
    <t xml:space="preserve">PARESA </t>
  </si>
  <si>
    <t>800 t</t>
  </si>
  <si>
    <t>024/B/PRS702</t>
  </si>
  <si>
    <t>LAW520W - MEK4S</t>
  </si>
  <si>
    <t>024/B/PRS726</t>
  </si>
  <si>
    <t>Generat. ARISTO MIG 5000I W MA6 Trainaf. ORIGO FEED 4804W MA24 10P</t>
  </si>
  <si>
    <t>024/B/PRS748</t>
  </si>
  <si>
    <t>024/B/PRS757</t>
  </si>
  <si>
    <t>MILLER</t>
  </si>
  <si>
    <t>Pipeworx 400 Power - Pipeworx Dual Bench Feeder</t>
  </si>
  <si>
    <t>024/B/PRS767</t>
  </si>
  <si>
    <t>022/A/AC6</t>
  </si>
  <si>
    <t>SIMAC</t>
  </si>
  <si>
    <t>MMPH 5X4</t>
  </si>
  <si>
    <t>273/09</t>
  </si>
  <si>
    <t>RUSCH 320/450 G</t>
  </si>
  <si>
    <t>273/10</t>
  </si>
  <si>
    <t>BIANCO</t>
  </si>
  <si>
    <t xml:space="preserve">270 SA 60° - Ø 250mm </t>
  </si>
  <si>
    <t>273/11</t>
  </si>
  <si>
    <t xml:space="preserve">OLIMPUS 2 - Ø 500mm </t>
  </si>
  <si>
    <t>273/12</t>
  </si>
  <si>
    <t>273/16</t>
  </si>
  <si>
    <t>280 SA 60° - Ø 220 mm</t>
  </si>
  <si>
    <t>273/19</t>
  </si>
  <si>
    <t>F.M.B</t>
  </si>
  <si>
    <t>SATURN + VHZ</t>
  </si>
  <si>
    <t>275/07</t>
  </si>
  <si>
    <t>Smussatrice</t>
  </si>
  <si>
    <t>TRIUMPH</t>
  </si>
  <si>
    <t>UZ 50</t>
  </si>
  <si>
    <t>045/25</t>
  </si>
  <si>
    <t>NEW-HOLLAND</t>
  </si>
  <si>
    <t>T6-120</t>
  </si>
  <si>
    <t>024/B/PRS738</t>
  </si>
  <si>
    <t>Fresa diritta</t>
  </si>
  <si>
    <t>URYU</t>
  </si>
  <si>
    <t>UG-65</t>
  </si>
  <si>
    <t>024/B/PRS809</t>
  </si>
  <si>
    <t>ARISTO 500X</t>
  </si>
  <si>
    <t>Movimentazioni interne</t>
  </si>
  <si>
    <t>Cesoia punzonatrice</t>
  </si>
  <si>
    <t xml:space="preserve">OMM45HY - Multimatic 13 (max thk = 30mm) </t>
  </si>
  <si>
    <t>257/01</t>
  </si>
  <si>
    <t>Zona montaggio saldatore e controllo qualità</t>
  </si>
  <si>
    <t>Movimentazioni esterne</t>
  </si>
  <si>
    <t>Movimentazioni esterne in prossimità di autogru</t>
  </si>
  <si>
    <t>Bosch</t>
  </si>
  <si>
    <t>gws 22-230 J</t>
  </si>
  <si>
    <t>Movimentazioni interne con carroponte</t>
  </si>
  <si>
    <t>LTM 1130-5.1</t>
  </si>
  <si>
    <t>031/30</t>
  </si>
  <si>
    <t>458/29</t>
  </si>
  <si>
    <t>OM STILL</t>
  </si>
  <si>
    <t>RX 60-50/600</t>
  </si>
  <si>
    <t>Montaggio - preparazione e movimentazione pezzi</t>
  </si>
  <si>
    <t>024/B/PRS805</t>
  </si>
  <si>
    <t>024/B/PRS701</t>
  </si>
  <si>
    <t>LAW410W - MEK4S</t>
  </si>
  <si>
    <t>024/B/PRS747</t>
  </si>
  <si>
    <t>Saldatrice a filo - puntatura</t>
  </si>
  <si>
    <t>Montaggio-smontaggio con avvitaore pneumatico</t>
  </si>
  <si>
    <t>Swepro</t>
  </si>
  <si>
    <t>SW SP5212</t>
  </si>
  <si>
    <t>024/B/PRS736</t>
  </si>
  <si>
    <t>Mig5000i - Feed3004</t>
  </si>
  <si>
    <t>Gualdo 2</t>
  </si>
  <si>
    <t>Uffici primo piano</t>
  </si>
  <si>
    <t>Gualdo 1</t>
  </si>
  <si>
    <t>Zona manutenzioni</t>
  </si>
  <si>
    <t>Box esterno pausa ristoro</t>
  </si>
  <si>
    <t>Ufficio spedizioni</t>
  </si>
  <si>
    <t>Ufficio tecnico interno produzione</t>
  </si>
  <si>
    <t>Magazzino produzione</t>
  </si>
  <si>
    <t>Magazzino interno</t>
  </si>
  <si>
    <t>Sabbiatura</t>
  </si>
  <si>
    <t>Verniciatura</t>
  </si>
  <si>
    <t>Box piazzale esterno</t>
  </si>
  <si>
    <t>Assistenza durante fase di puizia pezzi con aria compressa</t>
  </si>
  <si>
    <t>Preparazione verniciatura - operazioni manuali di applicazione nastro adesivo</t>
  </si>
  <si>
    <t>Zona miscelazione per preparazione vernici</t>
  </si>
  <si>
    <t>Ambientale officina con operazioni di molatura in reparto</t>
  </si>
  <si>
    <t>Ambientale officina con operazioni di movimentazione in reparto</t>
  </si>
  <si>
    <t>Gauado 1 - capannone B</t>
  </si>
  <si>
    <t>Magazzino zona compressori</t>
  </si>
  <si>
    <t>Ambientale magazzino con operazioni di molatura in reparto officina</t>
  </si>
  <si>
    <t>Ambientale magazzino con operazioni di movimentazione in reparto officina</t>
  </si>
  <si>
    <t>Movimentazione pezzi in uscita dalla verniciatura</t>
  </si>
  <si>
    <t>037/ED15</t>
  </si>
  <si>
    <t>Movimentazione in piazzale esterno</t>
  </si>
  <si>
    <t>Ufficio tecnico</t>
  </si>
  <si>
    <t>w19</t>
  </si>
  <si>
    <t>F18</t>
  </si>
  <si>
    <t>Autocarro</t>
  </si>
  <si>
    <t>M_01-01 - Addetto Movimentazione (Officina)</t>
  </si>
  <si>
    <t>M_01-02 Carpentiere / Montatore (Officina)</t>
  </si>
  <si>
    <t>M_01-03 Saldatore (Officina)</t>
  </si>
  <si>
    <t>M_01-04 Gruista  (operatore a bordo) (Officina)</t>
  </si>
  <si>
    <t>M_01-05 Manutentore meccanico (Officina)</t>
  </si>
  <si>
    <t>M_01-06 Manutentore elettrico (Officina)</t>
  </si>
  <si>
    <t>M_01-07 Addetto Lab. e Ispettore QC (Officina)</t>
  </si>
  <si>
    <t>M_01-08 Attività di responsabili e servizi uffici (Officina)</t>
  </si>
  <si>
    <t>M_01-09 Svolgimento delle operazioni nell'area di lavoro OFFICINA (Officina)</t>
  </si>
  <si>
    <t>M_01_10 Addetto alla Sabbiatura (Officina)</t>
  </si>
  <si>
    <t>M_01_11 Addetto alla Verniciatura (Officina)</t>
  </si>
  <si>
    <t>M_02-01 Addetto alla movimentazione (Cantieri)</t>
  </si>
  <si>
    <t>M_02-02 Carpentiere / montatore (Cantieri)</t>
  </si>
  <si>
    <t>M_02-03 Saldatore (Cantieri)</t>
  </si>
  <si>
    <t>M_02-04 Gruista (operatore a bordo) (Cantieri)</t>
  </si>
  <si>
    <t>M_02-05 Manutentore elettrico (Cantieri)</t>
  </si>
  <si>
    <t>M_02-06 Ispettore QC (Cantieri)</t>
  </si>
  <si>
    <t>M_02-07 Servizi Ufficio (cantieri)</t>
  </si>
  <si>
    <t>M_02-08 Solgimento delle operazioni nell'area di lavoro CANTIERE (cantieri)</t>
  </si>
  <si>
    <t>M_02-09 Interventi di manutenzione meccanica (Cantieri)</t>
  </si>
  <si>
    <t>M_02-10 Addetto alla coibentazione (Cantieri)</t>
  </si>
  <si>
    <t>M_03-01 Impiegati (Palazzina Uffici)</t>
  </si>
  <si>
    <t>M_03-02 Impiegati tecnici - operativi (Palazzina Uffici)</t>
  </si>
  <si>
    <t>M_03-03 Svolgimento delle operazioni nell'area di lavoro UFFICI  (Palazzina Uffici)</t>
  </si>
  <si>
    <t>3M PELTOR</t>
  </si>
  <si>
    <t>Optime I H510P3</t>
  </si>
  <si>
    <t>H505B</t>
  </si>
  <si>
    <t>3M EAR</t>
  </si>
  <si>
    <t>CLASSIC</t>
  </si>
  <si>
    <t>UVEX</t>
  </si>
  <si>
    <t>X-fit</t>
  </si>
  <si>
    <t>Ultrafit</t>
  </si>
  <si>
    <t>COTRAL</t>
  </si>
  <si>
    <t>Qeos green</t>
  </si>
  <si>
    <t>soft FX</t>
  </si>
  <si>
    <t>fein ascm.CMG</t>
  </si>
  <si>
    <t>W21</t>
  </si>
  <si>
    <t>W22</t>
  </si>
  <si>
    <t>W23</t>
  </si>
  <si>
    <t>W24</t>
  </si>
  <si>
    <t>W25</t>
  </si>
  <si>
    <t>W26</t>
  </si>
  <si>
    <t>W27</t>
  </si>
  <si>
    <t>W28</t>
  </si>
  <si>
    <t>W29</t>
  </si>
  <si>
    <t>W30</t>
  </si>
  <si>
    <t>W31</t>
  </si>
  <si>
    <t>W32</t>
  </si>
  <si>
    <t>W33</t>
  </si>
  <si>
    <t>W34</t>
  </si>
  <si>
    <t>W35</t>
  </si>
  <si>
    <t>W36</t>
  </si>
  <si>
    <t>W37</t>
  </si>
  <si>
    <t>Mola assiale</t>
  </si>
  <si>
    <t>GGS28LC</t>
  </si>
  <si>
    <t>533/031</t>
  </si>
  <si>
    <t>Avvitatore</t>
  </si>
  <si>
    <t>ASCM18QX</t>
  </si>
  <si>
    <t>gws 17-150 ci</t>
  </si>
  <si>
    <t>017/0914</t>
  </si>
  <si>
    <t>017/1430</t>
  </si>
  <si>
    <t>016/1071</t>
  </si>
  <si>
    <t>Saldatura</t>
  </si>
  <si>
    <t>Smussatura</t>
  </si>
  <si>
    <t>Saldatura interna gambe in piattaforma</t>
  </si>
  <si>
    <t>Movimentazione con carrello elevatore</t>
  </si>
  <si>
    <t>Movimentazione con autogru in esterno</t>
  </si>
  <si>
    <t>Trasferimenti con trattore in esterno</t>
  </si>
  <si>
    <t>Molatura con mola grande</t>
  </si>
  <si>
    <t>Molatura con mola piccola</t>
  </si>
  <si>
    <t>Molatura con mola assiale</t>
  </si>
  <si>
    <t>Movimentazione con carroponte</t>
  </si>
  <si>
    <t>Vernciciatura</t>
  </si>
  <si>
    <t>Taglio con sega a nastro</t>
  </si>
  <si>
    <t>Calandratura</t>
  </si>
  <si>
    <t>Punzonatura</t>
  </si>
  <si>
    <t>Attività di ufficio</t>
  </si>
  <si>
    <t>Attività di magazzino</t>
  </si>
  <si>
    <t>Preparazione saldatura</t>
  </si>
  <si>
    <t>Movimentazioni in piazzale esterno</t>
  </si>
  <si>
    <t>Movimentazioni in piazzale esterno con gru a torre</t>
  </si>
  <si>
    <t>Saldatura - montaggio</t>
  </si>
  <si>
    <t xml:space="preserve">Montaggio e controllo qualità </t>
  </si>
  <si>
    <t>Controllo impianti tecnici</t>
  </si>
  <si>
    <t>Attività di officina con indotto molatura</t>
  </si>
  <si>
    <t>Attività di officina con indotto movimentazioni</t>
  </si>
  <si>
    <t>Miscelazione per preparazione vernici</t>
  </si>
  <si>
    <t>Attività ufficio tecnico interno produzione</t>
  </si>
  <si>
    <t>Scarico perzzi da pantografo</t>
  </si>
  <si>
    <t>Piegatura</t>
  </si>
  <si>
    <t>Assistenza alle movimentazioni esterne in prossimità di autogru</t>
  </si>
  <si>
    <t>Attività di supporto fasi di movimentazione in box piazzale esterno</t>
  </si>
  <si>
    <t>Manutenzioni</t>
  </si>
  <si>
    <t>Preparazione verniciatura - operazioni di pulizia pezzi in uscita dalla sabbiatura con aria compressa</t>
  </si>
  <si>
    <t>Trasferimenti con autocarro</t>
  </si>
  <si>
    <t>Molatura con mola grande sgrosso</t>
  </si>
  <si>
    <t>Taglio  con mola grande</t>
  </si>
  <si>
    <t>Lucidatura grossa con mola grande</t>
  </si>
  <si>
    <t>Lucidatura sottile con mola grande</t>
  </si>
  <si>
    <t>Taglio con mola piccola</t>
  </si>
  <si>
    <t>Molatura con mola piccola sgrosso</t>
  </si>
  <si>
    <t>Molatura con mola piccola lamellare</t>
  </si>
  <si>
    <t>Molatura con mola assiale sgrosso</t>
  </si>
  <si>
    <t>Taglio  con mola assiale</t>
  </si>
  <si>
    <t>Spazzolatura con mola assiale</t>
  </si>
  <si>
    <t>Montaggio con saldatura</t>
  </si>
  <si>
    <t>Montaggio-smontaggio con avvitatore pneumatico</t>
  </si>
  <si>
    <t>Calandratura con indotto attività di montaggio</t>
  </si>
  <si>
    <t>SI</t>
  </si>
  <si>
    <t xml:space="preserve">Gruppi Omogenei di Esposizione </t>
  </si>
  <si>
    <t>Scheda Gruppo omogeneo</t>
  </si>
  <si>
    <t>Parametro di riferimento</t>
  </si>
  <si>
    <t>Incertezza complessiva  U (LEX,8h)</t>
  </si>
  <si>
    <t>LEX MAX</t>
  </si>
  <si>
    <t xml:space="preserve">Massimo dei PPEAK misurati </t>
  </si>
  <si>
    <t>LEX,8h con attenuazione D.P.I. uditivo (**)</t>
  </si>
  <si>
    <t xml:space="preserve">PPEAK con attenuazione D.P.I. uditivo </t>
  </si>
  <si>
    <t>CLASSE DI RISCHIO BASSA</t>
  </si>
  <si>
    <t>CLASSE DI RISCHIO MEDIA</t>
  </si>
  <si>
    <t>CLASSE DI RISCHIO ALTA</t>
  </si>
  <si>
    <t>Esposizone a vibrazioni (*)</t>
  </si>
  <si>
    <t>Esposizone a ototossici</t>
  </si>
  <si>
    <t>Rumori impulsisi possibili</t>
  </si>
  <si>
    <t>WBV</t>
  </si>
  <si>
    <t>NO</t>
  </si>
  <si>
    <t>WBV-HAV</t>
  </si>
  <si>
    <t>HAV</t>
  </si>
  <si>
    <t>(*) valutate nella relazione specifica delle vibrazioni.</t>
  </si>
  <si>
    <t>(**) Valore con otoprotettore indossato.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</si>
</sst>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€&quot;\ * #,##0.00_-;\-&quot;€&quot;\ * #,##0.00_-;_-&quot;€&quot;\ * &quot;-&quot;??_-;_-@_-"/>
    <numFmt numFmtId="164" formatCode="0.0"/>
    <numFmt numFmtId="165" formatCode="0.000E+00"/>
    <numFmt numFmtId="166" formatCode="0.0000E+00"/>
    <numFmt numFmtId="167" formatCode="0.00000"/>
    <numFmt numFmtId="168" formatCode="0.000000"/>
    <numFmt numFmtId="169" formatCode="&quot;€&quot;\ #,##0.00"/>
  </numFmts>
  <fonts count="107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b/>
      <sz val="14"/>
      <color indexed="81"/>
      <name val="Tahoma"/>
      <family val="2"/>
    </font>
    <font>
      <b/>
      <sz val="22"/>
      <name val="Arial"/>
      <family val="2"/>
    </font>
    <font>
      <sz val="22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b/>
      <vertAlign val="subscript"/>
      <sz val="12"/>
      <name val="Arial"/>
      <family val="2"/>
    </font>
    <font>
      <b/>
      <sz val="14"/>
      <name val="Arial"/>
      <family val="2"/>
    </font>
    <font>
      <b/>
      <vertAlign val="subscript"/>
      <sz val="14"/>
      <name val="Arial"/>
      <family val="2"/>
    </font>
    <font>
      <b/>
      <sz val="10"/>
      <color indexed="9"/>
      <name val="Arial"/>
      <family val="2"/>
    </font>
    <font>
      <b/>
      <vertAlign val="subscript"/>
      <sz val="10"/>
      <name val="Arial"/>
      <family val="2"/>
    </font>
    <font>
      <b/>
      <sz val="16"/>
      <name val="Arial"/>
      <family val="2"/>
    </font>
    <font>
      <b/>
      <sz val="11"/>
      <name val="Arial"/>
      <family val="2"/>
    </font>
    <font>
      <b/>
      <i/>
      <sz val="14"/>
      <name val="Arial"/>
      <family val="2"/>
    </font>
    <font>
      <b/>
      <i/>
      <sz val="14"/>
      <color indexed="9"/>
      <name val="Arial"/>
      <family val="2"/>
    </font>
    <font>
      <sz val="14"/>
      <name val="Arial"/>
      <family val="2"/>
    </font>
    <font>
      <b/>
      <sz val="12"/>
      <color indexed="9"/>
      <name val="Arial"/>
      <family val="2"/>
    </font>
    <font>
      <b/>
      <vertAlign val="subscript"/>
      <sz val="12"/>
      <color indexed="9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sz val="12"/>
      <name val="Arial"/>
      <family val="2"/>
    </font>
    <font>
      <b/>
      <sz val="12"/>
      <color indexed="10"/>
      <name val="Arial"/>
      <family val="2"/>
    </font>
    <font>
      <i/>
      <sz val="10"/>
      <name val="Arial"/>
      <family val="2"/>
    </font>
    <font>
      <b/>
      <u/>
      <sz val="14"/>
      <color indexed="18"/>
      <name val="Arial"/>
      <family val="2"/>
    </font>
    <font>
      <sz val="14"/>
      <color indexed="18"/>
      <name val="Arial"/>
      <family val="2"/>
    </font>
    <font>
      <vertAlign val="subscript"/>
      <sz val="14"/>
      <color indexed="18"/>
      <name val="Arial"/>
      <family val="2"/>
    </font>
    <font>
      <b/>
      <i/>
      <sz val="10"/>
      <color indexed="62"/>
      <name val="Arial"/>
      <family val="2"/>
    </font>
    <font>
      <b/>
      <sz val="14"/>
      <color indexed="60"/>
      <name val="Arial"/>
      <family val="2"/>
    </font>
    <font>
      <b/>
      <i/>
      <u/>
      <sz val="12"/>
      <color indexed="18"/>
      <name val="Arial"/>
      <family val="2"/>
    </font>
    <font>
      <b/>
      <sz val="18"/>
      <color indexed="10"/>
      <name val="Arial"/>
      <family val="2"/>
    </font>
    <font>
      <sz val="12"/>
      <color indexed="10"/>
      <name val="Arial"/>
      <family val="2"/>
    </font>
    <font>
      <sz val="18"/>
      <color indexed="10"/>
      <name val="Arial"/>
      <family val="2"/>
    </font>
    <font>
      <b/>
      <vertAlign val="subscript"/>
      <sz val="18"/>
      <color indexed="10"/>
      <name val="Arial"/>
      <family val="2"/>
    </font>
    <font>
      <i/>
      <sz val="14"/>
      <name val="Arial"/>
      <family val="2"/>
    </font>
    <font>
      <b/>
      <sz val="18"/>
      <name val="Arial"/>
      <family val="2"/>
    </font>
    <font>
      <sz val="18"/>
      <name val="Arial"/>
      <family val="2"/>
    </font>
    <font>
      <b/>
      <u/>
      <sz val="16"/>
      <color indexed="10"/>
      <name val="Arial"/>
      <family val="2"/>
    </font>
    <font>
      <b/>
      <sz val="16"/>
      <color indexed="18"/>
      <name val="Arial"/>
      <family val="2"/>
    </font>
    <font>
      <b/>
      <vertAlign val="subscript"/>
      <sz val="16"/>
      <color indexed="18"/>
      <name val="Arial"/>
      <family val="2"/>
    </font>
    <font>
      <b/>
      <sz val="16"/>
      <color indexed="17"/>
      <name val="Arial"/>
      <family val="2"/>
    </font>
    <font>
      <b/>
      <vertAlign val="subscript"/>
      <sz val="16"/>
      <color indexed="17"/>
      <name val="Arial"/>
      <family val="2"/>
    </font>
    <font>
      <sz val="16"/>
      <color indexed="17"/>
      <name val="Arial"/>
      <family val="2"/>
    </font>
    <font>
      <b/>
      <sz val="14"/>
      <color indexed="18"/>
      <name val="Arial"/>
      <family val="2"/>
    </font>
    <font>
      <b/>
      <sz val="16"/>
      <color indexed="9"/>
      <name val="Arial"/>
      <family val="2"/>
    </font>
    <font>
      <b/>
      <sz val="13"/>
      <name val="Arial"/>
      <family val="2"/>
    </font>
    <font>
      <b/>
      <sz val="14"/>
      <color indexed="9"/>
      <name val="Arial"/>
      <family val="2"/>
    </font>
    <font>
      <b/>
      <vertAlign val="subscript"/>
      <sz val="14"/>
      <color indexed="9"/>
      <name val="Arial"/>
      <family val="2"/>
    </font>
    <font>
      <b/>
      <vertAlign val="subscript"/>
      <sz val="16"/>
      <name val="Arial"/>
      <family val="2"/>
    </font>
    <font>
      <i/>
      <vertAlign val="subscript"/>
      <sz val="12"/>
      <name val="Arial"/>
      <family val="2"/>
    </font>
    <font>
      <vertAlign val="superscript"/>
      <sz val="14"/>
      <color indexed="18"/>
      <name val="Arial"/>
      <family val="2"/>
    </font>
    <font>
      <i/>
      <vertAlign val="subscript"/>
      <sz val="14"/>
      <color indexed="18"/>
      <name val="Arial"/>
      <family val="2"/>
    </font>
    <font>
      <b/>
      <vertAlign val="subscript"/>
      <sz val="14"/>
      <color indexed="18"/>
      <name val="Arial"/>
      <family val="2"/>
    </font>
    <font>
      <u/>
      <sz val="14"/>
      <color indexed="18"/>
      <name val="Arial"/>
      <family val="2"/>
    </font>
    <font>
      <b/>
      <sz val="15"/>
      <name val="Arial"/>
      <family val="2"/>
    </font>
    <font>
      <b/>
      <vertAlign val="subscript"/>
      <sz val="15"/>
      <name val="Arial"/>
      <family val="2"/>
    </font>
    <font>
      <b/>
      <sz val="15"/>
      <color indexed="18"/>
      <name val="Arial"/>
      <family val="2"/>
    </font>
    <font>
      <b/>
      <vertAlign val="subscript"/>
      <sz val="15"/>
      <color indexed="18"/>
      <name val="Arial"/>
      <family val="2"/>
    </font>
    <font>
      <sz val="15"/>
      <name val="Arial"/>
      <family val="2"/>
    </font>
    <font>
      <b/>
      <sz val="15"/>
      <color indexed="17"/>
      <name val="Arial"/>
      <family val="2"/>
    </font>
    <font>
      <b/>
      <vertAlign val="subscript"/>
      <sz val="15"/>
      <color indexed="17"/>
      <name val="Arial"/>
      <family val="2"/>
    </font>
    <font>
      <b/>
      <vertAlign val="subscript"/>
      <sz val="14"/>
      <color indexed="10"/>
      <name val="Arial"/>
      <family val="2"/>
    </font>
    <font>
      <b/>
      <vertAlign val="subscript"/>
      <sz val="14"/>
      <color indexed="20"/>
      <name val="Arial"/>
      <family val="2"/>
    </font>
    <font>
      <i/>
      <sz val="11"/>
      <name val="Arial"/>
      <family val="2"/>
    </font>
    <font>
      <b/>
      <sz val="16"/>
      <color indexed="8"/>
      <name val="Arial"/>
      <family val="2"/>
    </font>
    <font>
      <i/>
      <sz val="15"/>
      <name val="Arial"/>
      <family val="2"/>
    </font>
    <font>
      <b/>
      <i/>
      <sz val="11"/>
      <name val="Arial"/>
      <family val="2"/>
    </font>
    <font>
      <b/>
      <vertAlign val="subscript"/>
      <sz val="11"/>
      <name val="Arial"/>
      <family val="2"/>
    </font>
    <font>
      <sz val="22"/>
      <color indexed="10"/>
      <name val="Arial"/>
      <family val="2"/>
    </font>
    <font>
      <i/>
      <sz val="22"/>
      <name val="Arial"/>
      <family val="2"/>
    </font>
    <font>
      <i/>
      <sz val="20"/>
      <color indexed="10"/>
      <name val="Arial"/>
      <family val="2"/>
    </font>
    <font>
      <b/>
      <vertAlign val="subscript"/>
      <sz val="12"/>
      <color indexed="56"/>
      <name val="Arial"/>
      <family val="2"/>
    </font>
    <font>
      <b/>
      <sz val="24"/>
      <name val="Arial"/>
      <family val="2"/>
    </font>
    <font>
      <i/>
      <sz val="20"/>
      <color indexed="17"/>
      <name val="Arial"/>
      <family val="2"/>
    </font>
    <font>
      <b/>
      <vertAlign val="subscript"/>
      <sz val="11"/>
      <color indexed="9"/>
      <name val="Arial"/>
      <family val="2"/>
    </font>
    <font>
      <b/>
      <vertAlign val="superscript"/>
      <sz val="16"/>
      <color indexed="8"/>
      <name val="Arial"/>
      <family val="2"/>
    </font>
    <font>
      <i/>
      <sz val="20"/>
      <name val="Arial"/>
      <family val="2"/>
    </font>
    <font>
      <b/>
      <i/>
      <u/>
      <sz val="18"/>
      <color indexed="10"/>
      <name val="Arial"/>
      <family val="2"/>
    </font>
    <font>
      <i/>
      <sz val="18"/>
      <name val="Arial"/>
      <family val="2"/>
    </font>
    <font>
      <sz val="16"/>
      <color indexed="18"/>
      <name val="Arial"/>
      <family val="2"/>
    </font>
    <font>
      <vertAlign val="subscript"/>
      <sz val="16"/>
      <color indexed="18"/>
      <name val="Arial"/>
      <family val="2"/>
    </font>
    <font>
      <sz val="18"/>
      <name val="Wingdings"/>
      <charset val="2"/>
    </font>
    <font>
      <i/>
      <sz val="22"/>
      <name val="Wingdings"/>
      <charset val="2"/>
    </font>
    <font>
      <sz val="22"/>
      <name val="Wingdings"/>
      <charset val="2"/>
    </font>
    <font>
      <b/>
      <vertAlign val="subscript"/>
      <sz val="16"/>
      <color indexed="9"/>
      <name val="Arial"/>
      <family val="2"/>
    </font>
    <font>
      <b/>
      <vertAlign val="subscript"/>
      <sz val="16"/>
      <color indexed="58"/>
      <name val="Arial"/>
      <family val="2"/>
    </font>
    <font>
      <b/>
      <sz val="22"/>
      <color indexed="9"/>
      <name val="Arial"/>
      <family val="2"/>
    </font>
    <font>
      <sz val="22"/>
      <color indexed="9"/>
      <name val="Arial"/>
      <family val="2"/>
    </font>
    <font>
      <b/>
      <i/>
      <sz val="22"/>
      <color indexed="9"/>
      <name val="Arial"/>
      <family val="2"/>
    </font>
    <font>
      <b/>
      <sz val="14"/>
      <color theme="0"/>
      <name val="Arial"/>
      <family val="2"/>
    </font>
    <font>
      <b/>
      <sz val="12"/>
      <color rgb="FF002060"/>
      <name val="Arial"/>
      <family val="2"/>
    </font>
    <font>
      <b/>
      <sz val="14"/>
      <color rgb="FF002060"/>
      <name val="Arial"/>
      <family val="2"/>
    </font>
    <font>
      <b/>
      <sz val="11"/>
      <color theme="0"/>
      <name val="Arial"/>
      <family val="2"/>
    </font>
    <font>
      <b/>
      <sz val="11"/>
      <color theme="1"/>
      <name val="Arial"/>
      <family val="2"/>
    </font>
    <font>
      <b/>
      <sz val="16"/>
      <color theme="0"/>
      <name val="Arial"/>
      <family val="2"/>
    </font>
    <font>
      <b/>
      <sz val="16"/>
      <color rgb="FF003300"/>
      <name val="Arial"/>
      <family val="2"/>
    </font>
    <font>
      <i/>
      <sz val="14"/>
      <color rgb="FF003300"/>
      <name val="Arial"/>
      <family val="2"/>
    </font>
    <font>
      <b/>
      <sz val="22"/>
      <color theme="0"/>
      <name val="Arial"/>
      <family val="2"/>
    </font>
    <font>
      <b/>
      <sz val="14"/>
      <color rgb="FFFF0000"/>
      <name val="Arial"/>
      <family val="2"/>
    </font>
    <font>
      <b/>
      <sz val="16"/>
      <color theme="1"/>
      <name val="Arial"/>
      <family val="2"/>
    </font>
    <font>
      <sz val="12"/>
      <name val="Times New Roman"/>
      <family val="1"/>
    </font>
    <font>
      <sz val="8"/>
      <name val="Arial"/>
      <family val="2"/>
    </font>
    <font>
      <sz val="8"/>
      <color rgb="FF000000"/>
      <name val="Arial"/>
      <family val="2"/>
    </font>
    <font>
      <sz val="10"/>
      <color rgb="FFFF0000"/>
      <name val="Arial"/>
      <family val="2"/>
    </font>
    <font>
      <sz val="8"/>
      <color theme="0"/>
      <name val="Arial"/>
      <family val="2"/>
    </font>
    <font>
      <sz val="7"/>
      <color rgb="FF000000"/>
      <name val="Arial"/>
      <family val="2"/>
    </font>
  </fonts>
  <fills count="31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9"/>
        <bgColor indexed="31"/>
      </patternFill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CCFFCC"/>
        <bgColor indexed="64"/>
      </patternFill>
    </fill>
    <fill>
      <patternFill patternType="solid">
        <fgColor rgb="FFFF9966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rgb="FFFF9966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7">
    <xf numFmtId="0" fontId="0" fillId="0" borderId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1" fillId="0" borderId="0"/>
    <xf numFmtId="0" fontId="101" fillId="0" borderId="0">
      <alignment vertical="center"/>
    </xf>
  </cellStyleXfs>
  <cellXfs count="453">
    <xf numFmtId="0" fontId="0" fillId="0" borderId="0" xfId="0"/>
    <xf numFmtId="0" fontId="2" fillId="0" borderId="0" xfId="0" applyFont="1" applyAlignment="1">
      <alignment vertical="center"/>
    </xf>
    <xf numFmtId="0" fontId="6" fillId="0" borderId="1" xfId="0" applyFont="1" applyBorder="1" applyAlignment="1">
      <alignment horizontal="center" vertical="center" wrapText="1"/>
    </xf>
    <xf numFmtId="164" fontId="14" fillId="2" borderId="1" xfId="0" applyNumberFormat="1" applyFont="1" applyFill="1" applyBorder="1" applyAlignment="1">
      <alignment horizontal="center" vertical="center"/>
    </xf>
    <xf numFmtId="164" fontId="6" fillId="3" borderId="1" xfId="0" applyNumberFormat="1" applyFont="1" applyFill="1" applyBorder="1" applyAlignment="1">
      <alignment horizontal="center" vertical="center"/>
    </xf>
    <xf numFmtId="164" fontId="15" fillId="4" borderId="1" xfId="0" applyNumberFormat="1" applyFont="1" applyFill="1" applyBorder="1" applyAlignment="1">
      <alignment horizontal="center" vertical="center"/>
    </xf>
    <xf numFmtId="164" fontId="16" fillId="5" borderId="1" xfId="0" applyNumberFormat="1" applyFont="1" applyFill="1" applyBorder="1" applyAlignment="1">
      <alignment horizontal="center" vertical="center"/>
    </xf>
    <xf numFmtId="1" fontId="14" fillId="4" borderId="1" xfId="0" applyNumberFormat="1" applyFont="1" applyFill="1" applyBorder="1" applyAlignment="1">
      <alignment horizontal="center" vertical="center"/>
    </xf>
    <xf numFmtId="1" fontId="14" fillId="6" borderId="1" xfId="0" applyNumberFormat="1" applyFont="1" applyFill="1" applyBorder="1" applyAlignment="1">
      <alignment horizontal="center" vertical="center"/>
    </xf>
    <xf numFmtId="1" fontId="14" fillId="7" borderId="1" xfId="0" applyNumberFormat="1" applyFont="1" applyFill="1" applyBorder="1" applyAlignment="1">
      <alignment horizontal="center" vertical="center"/>
    </xf>
    <xf numFmtId="1" fontId="6" fillId="0" borderId="2" xfId="0" applyNumberFormat="1" applyFont="1" applyBorder="1" applyAlignment="1">
      <alignment horizontal="center" vertical="center"/>
    </xf>
    <xf numFmtId="164" fontId="6" fillId="2" borderId="3" xfId="0" applyNumberFormat="1" applyFont="1" applyFill="1" applyBorder="1" applyAlignment="1">
      <alignment horizontal="center" vertical="center"/>
    </xf>
    <xf numFmtId="164" fontId="6" fillId="4" borderId="3" xfId="0" applyNumberFormat="1" applyFont="1" applyFill="1" applyBorder="1" applyAlignment="1">
      <alignment horizontal="center" vertical="center"/>
    </xf>
    <xf numFmtId="164" fontId="6" fillId="8" borderId="3" xfId="0" applyNumberFormat="1" applyFont="1" applyFill="1" applyBorder="1" applyAlignment="1">
      <alignment horizontal="center" vertical="center"/>
    </xf>
    <xf numFmtId="1" fontId="6" fillId="0" borderId="3" xfId="0" applyNumberFormat="1" applyFont="1" applyBorder="1" applyAlignment="1">
      <alignment horizontal="center" vertical="center"/>
    </xf>
    <xf numFmtId="164" fontId="2" fillId="0" borderId="0" xfId="0" applyNumberFormat="1" applyFont="1" applyAlignment="1">
      <alignment vertical="center"/>
    </xf>
    <xf numFmtId="164" fontId="15" fillId="4" borderId="2" xfId="0" applyNumberFormat="1" applyFont="1" applyFill="1" applyBorder="1" applyAlignment="1">
      <alignment horizontal="center" vertical="center"/>
    </xf>
    <xf numFmtId="0" fontId="2" fillId="9" borderId="0" xfId="0" applyFont="1" applyFill="1"/>
    <xf numFmtId="0" fontId="17" fillId="9" borderId="0" xfId="0" applyFont="1" applyFill="1"/>
    <xf numFmtId="0" fontId="18" fillId="5" borderId="0" xfId="0" applyFont="1" applyFill="1" applyAlignment="1">
      <alignment horizontal="center" vertical="center" wrapText="1"/>
    </xf>
    <xf numFmtId="0" fontId="6" fillId="9" borderId="0" xfId="0" applyFont="1" applyFill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 wrapText="1"/>
    </xf>
    <xf numFmtId="164" fontId="20" fillId="9" borderId="1" xfId="0" applyNumberFormat="1" applyFont="1" applyFill="1" applyBorder="1" applyAlignment="1">
      <alignment horizontal="center" vertical="center" wrapText="1"/>
    </xf>
    <xf numFmtId="164" fontId="21" fillId="9" borderId="4" xfId="0" applyNumberFormat="1" applyFont="1" applyFill="1" applyBorder="1" applyAlignment="1">
      <alignment horizontal="center" vertical="center" wrapText="1"/>
    </xf>
    <xf numFmtId="0" fontId="21" fillId="9" borderId="1" xfId="0" applyFont="1" applyFill="1" applyBorder="1" applyAlignment="1">
      <alignment horizontal="center" vertical="center" wrapText="1"/>
    </xf>
    <xf numFmtId="2" fontId="21" fillId="9" borderId="0" xfId="0" applyNumberFormat="1" applyFont="1" applyFill="1" applyAlignment="1">
      <alignment horizontal="left"/>
    </xf>
    <xf numFmtId="0" fontId="21" fillId="9" borderId="0" xfId="0" applyFont="1" applyFill="1" applyAlignment="1">
      <alignment horizontal="center" wrapText="1"/>
    </xf>
    <xf numFmtId="0" fontId="22" fillId="9" borderId="0" xfId="0" applyFont="1" applyFill="1"/>
    <xf numFmtId="9" fontId="23" fillId="9" borderId="0" xfId="0" applyNumberFormat="1" applyFont="1" applyFill="1" applyAlignment="1">
      <alignment horizontal="center" wrapText="1"/>
    </xf>
    <xf numFmtId="0" fontId="24" fillId="9" borderId="0" xfId="0" applyFont="1" applyFill="1" applyAlignment="1">
      <alignment horizontal="center" wrapText="1"/>
    </xf>
    <xf numFmtId="0" fontId="24" fillId="9" borderId="0" xfId="0" applyFont="1" applyFill="1" applyAlignment="1">
      <alignment horizontal="right" wrapText="1"/>
    </xf>
    <xf numFmtId="0" fontId="7" fillId="9" borderId="0" xfId="0" applyFont="1" applyFill="1" applyAlignment="1">
      <alignment horizontal="center" vertical="center" wrapText="1"/>
    </xf>
    <xf numFmtId="0" fontId="17" fillId="9" borderId="0" xfId="0" applyFont="1" applyFill="1" applyAlignment="1">
      <alignment horizontal="right"/>
    </xf>
    <xf numFmtId="0" fontId="26" fillId="9" borderId="0" xfId="0" applyFont="1" applyFill="1" applyAlignment="1">
      <alignment horizontal="right"/>
    </xf>
    <xf numFmtId="164" fontId="9" fillId="10" borderId="0" xfId="0" applyNumberFormat="1" applyFont="1" applyFill="1" applyAlignment="1">
      <alignment horizontal="right"/>
    </xf>
    <xf numFmtId="0" fontId="9" fillId="10" borderId="0" xfId="0" applyFont="1" applyFill="1" applyAlignment="1">
      <alignment horizontal="center"/>
    </xf>
    <xf numFmtId="2" fontId="9" fillId="10" borderId="0" xfId="0" applyNumberFormat="1" applyFont="1" applyFill="1" applyAlignment="1">
      <alignment horizontal="left"/>
    </xf>
    <xf numFmtId="0" fontId="9" fillId="10" borderId="0" xfId="0" applyFont="1" applyFill="1" applyAlignment="1">
      <alignment horizontal="right"/>
    </xf>
    <xf numFmtId="164" fontId="9" fillId="10" borderId="5" xfId="0" applyNumberFormat="1" applyFont="1" applyFill="1" applyBorder="1" applyAlignment="1">
      <alignment horizontal="center" wrapText="1"/>
    </xf>
    <xf numFmtId="0" fontId="17" fillId="10" borderId="6" xfId="0" applyFont="1" applyFill="1" applyBorder="1"/>
    <xf numFmtId="0" fontId="17" fillId="10" borderId="0" xfId="0" applyFont="1" applyFill="1"/>
    <xf numFmtId="164" fontId="28" fillId="9" borderId="0" xfId="0" applyNumberFormat="1" applyFont="1" applyFill="1" applyAlignment="1">
      <alignment horizontal="center" wrapText="1"/>
    </xf>
    <xf numFmtId="164" fontId="30" fillId="9" borderId="0" xfId="0" applyNumberFormat="1" applyFont="1" applyFill="1" applyAlignment="1">
      <alignment horizontal="center" wrapText="1"/>
    </xf>
    <xf numFmtId="164" fontId="13" fillId="9" borderId="0" xfId="0" applyNumberFormat="1" applyFont="1" applyFill="1" applyAlignment="1">
      <alignment horizontal="center"/>
    </xf>
    <xf numFmtId="0" fontId="35" fillId="9" borderId="1" xfId="0" applyFont="1" applyFill="1" applyBorder="1" applyAlignment="1">
      <alignment horizontal="center" vertical="center"/>
    </xf>
    <xf numFmtId="0" fontId="13" fillId="9" borderId="1" xfId="0" applyFont="1" applyFill="1" applyBorder="1" applyAlignment="1">
      <alignment horizontal="center" vertical="center"/>
    </xf>
    <xf numFmtId="0" fontId="13" fillId="9" borderId="0" xfId="0" applyFont="1" applyFill="1" applyAlignment="1">
      <alignment horizontal="center" vertical="center"/>
    </xf>
    <xf numFmtId="0" fontId="9" fillId="9" borderId="0" xfId="0" applyFont="1" applyFill="1" applyAlignment="1">
      <alignment horizontal="left"/>
    </xf>
    <xf numFmtId="0" fontId="43" fillId="9" borderId="0" xfId="0" applyFont="1" applyFill="1"/>
    <xf numFmtId="164" fontId="9" fillId="9" borderId="0" xfId="0" applyNumberFormat="1" applyFont="1" applyFill="1" applyAlignment="1">
      <alignment horizontal="center" vertical="center" wrapText="1"/>
    </xf>
    <xf numFmtId="0" fontId="17" fillId="9" borderId="0" xfId="0" applyFont="1" applyFill="1" applyAlignment="1">
      <alignment horizontal="center" vertical="center" wrapText="1"/>
    </xf>
    <xf numFmtId="0" fontId="17" fillId="9" borderId="0" xfId="0" applyFont="1" applyFill="1" applyAlignment="1">
      <alignment horizontal="center" vertical="center"/>
    </xf>
    <xf numFmtId="0" fontId="13" fillId="9" borderId="0" xfId="0" applyFont="1" applyFill="1" applyAlignment="1">
      <alignment shrinkToFit="1"/>
    </xf>
    <xf numFmtId="0" fontId="9" fillId="9" borderId="0" xfId="0" applyFont="1" applyFill="1" applyAlignment="1">
      <alignment horizontal="center" vertical="center"/>
    </xf>
    <xf numFmtId="0" fontId="9" fillId="10" borderId="7" xfId="0" applyFont="1" applyFill="1" applyBorder="1" applyAlignment="1">
      <alignment horizontal="center"/>
    </xf>
    <xf numFmtId="0" fontId="35" fillId="9" borderId="0" xfId="0" applyFont="1" applyFill="1" applyAlignment="1">
      <alignment horizontal="center" vertical="center"/>
    </xf>
    <xf numFmtId="0" fontId="21" fillId="9" borderId="0" xfId="0" applyFont="1" applyFill="1" applyAlignment="1">
      <alignment horizontal="left"/>
    </xf>
    <xf numFmtId="0" fontId="37" fillId="9" borderId="0" xfId="0" applyFont="1" applyFill="1" applyAlignment="1">
      <alignment horizontal="center" vertical="center"/>
    </xf>
    <xf numFmtId="0" fontId="41" fillId="9" borderId="8" xfId="0" applyFont="1" applyFill="1" applyBorder="1" applyAlignment="1">
      <alignment horizontal="center" vertical="center"/>
    </xf>
    <xf numFmtId="164" fontId="9" fillId="6" borderId="8" xfId="0" applyNumberFormat="1" applyFont="1" applyFill="1" applyBorder="1" applyAlignment="1">
      <alignment horizontal="center" vertical="center"/>
    </xf>
    <xf numFmtId="0" fontId="45" fillId="9" borderId="0" xfId="0" applyFont="1" applyFill="1" applyAlignment="1">
      <alignment horizontal="center" vertical="center" wrapText="1" shrinkToFit="1"/>
    </xf>
    <xf numFmtId="0" fontId="13" fillId="9" borderId="0" xfId="0" applyFont="1" applyFill="1" applyAlignment="1">
      <alignment horizontal="right"/>
    </xf>
    <xf numFmtId="164" fontId="9" fillId="3" borderId="1" xfId="0" applyNumberFormat="1" applyFont="1" applyFill="1" applyBorder="1" applyAlignment="1">
      <alignment horizontal="center" vertical="center"/>
    </xf>
    <xf numFmtId="164" fontId="9" fillId="2" borderId="2" xfId="0" applyNumberFormat="1" applyFont="1" applyFill="1" applyBorder="1" applyAlignment="1">
      <alignment horizontal="center" vertical="center"/>
    </xf>
    <xf numFmtId="0" fontId="6" fillId="0" borderId="9" xfId="0" applyFont="1" applyBorder="1" applyAlignment="1">
      <alignment horizontal="center" vertical="center" wrapText="1"/>
    </xf>
    <xf numFmtId="0" fontId="9" fillId="9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0" xfId="0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15" fontId="2" fillId="0" borderId="3" xfId="0" applyNumberFormat="1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15" fontId="1" fillId="0" borderId="3" xfId="0" applyNumberFormat="1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164" fontId="6" fillId="14" borderId="3" xfId="0" applyNumberFormat="1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1" fillId="9" borderId="0" xfId="0" applyFont="1" applyFill="1"/>
    <xf numFmtId="0" fontId="1" fillId="0" borderId="0" xfId="0" applyFont="1"/>
    <xf numFmtId="0" fontId="1" fillId="0" borderId="2" xfId="0" applyFont="1" applyBorder="1" applyAlignment="1">
      <alignment horizontal="center" vertical="center" wrapText="1"/>
    </xf>
    <xf numFmtId="0" fontId="21" fillId="9" borderId="0" xfId="0" applyFont="1" applyFill="1" applyAlignment="1">
      <alignment horizontal="center" vertical="center" wrapText="1"/>
    </xf>
    <xf numFmtId="164" fontId="46" fillId="3" borderId="0" xfId="0" applyNumberFormat="1" applyFont="1" applyFill="1" applyAlignment="1">
      <alignment horizontal="center" vertical="center" wrapText="1"/>
    </xf>
    <xf numFmtId="164" fontId="46" fillId="4" borderId="0" xfId="0" applyNumberFormat="1" applyFont="1" applyFill="1" applyAlignment="1">
      <alignment horizontal="center" vertical="center" wrapText="1"/>
    </xf>
    <xf numFmtId="0" fontId="47" fillId="15" borderId="1" xfId="0" applyFont="1" applyFill="1" applyBorder="1" applyAlignment="1">
      <alignment horizontal="center" vertical="center" wrapText="1"/>
    </xf>
    <xf numFmtId="0" fontId="90" fillId="15" borderId="1" xfId="0" applyFont="1" applyFill="1" applyBorder="1" applyAlignment="1">
      <alignment horizontal="center" vertical="center" wrapText="1"/>
    </xf>
    <xf numFmtId="2" fontId="47" fillId="15" borderId="0" xfId="0" applyNumberFormat="1" applyFont="1" applyFill="1" applyAlignment="1">
      <alignment horizontal="center" vertical="center" wrapText="1"/>
    </xf>
    <xf numFmtId="2" fontId="18" fillId="15" borderId="0" xfId="0" applyNumberFormat="1" applyFont="1" applyFill="1" applyAlignment="1">
      <alignment horizontal="center" vertical="center" wrapText="1"/>
    </xf>
    <xf numFmtId="0" fontId="18" fillId="15" borderId="1" xfId="0" applyFont="1" applyFill="1" applyBorder="1" applyAlignment="1">
      <alignment horizontal="center" vertical="center" wrapText="1"/>
    </xf>
    <xf numFmtId="164" fontId="7" fillId="9" borderId="1" xfId="0" applyNumberFormat="1" applyFont="1" applyFill="1" applyBorder="1" applyAlignment="1">
      <alignment horizontal="center" vertical="center" wrapText="1"/>
    </xf>
    <xf numFmtId="0" fontId="21" fillId="9" borderId="1" xfId="0" applyFont="1" applyFill="1" applyBorder="1" applyAlignment="1">
      <alignment horizontal="right" vertical="center"/>
    </xf>
    <xf numFmtId="1" fontId="25" fillId="9" borderId="0" xfId="0" applyNumberFormat="1" applyFont="1" applyFill="1" applyAlignment="1">
      <alignment horizontal="left" vertical="center" wrapText="1"/>
    </xf>
    <xf numFmtId="164" fontId="25" fillId="9" borderId="0" xfId="0" applyNumberFormat="1" applyFont="1" applyFill="1" applyAlignment="1">
      <alignment horizontal="left" vertical="center" wrapText="1"/>
    </xf>
    <xf numFmtId="2" fontId="54" fillId="9" borderId="0" xfId="0" applyNumberFormat="1" applyFont="1" applyFill="1" applyAlignment="1">
      <alignment horizontal="left" vertical="center" wrapText="1"/>
    </xf>
    <xf numFmtId="0" fontId="44" fillId="9" borderId="0" xfId="0" applyFont="1" applyFill="1" applyAlignment="1">
      <alignment horizontal="right"/>
    </xf>
    <xf numFmtId="0" fontId="21" fillId="9" borderId="13" xfId="0" applyFont="1" applyFill="1" applyBorder="1"/>
    <xf numFmtId="0" fontId="21" fillId="0" borderId="4" xfId="0" applyFont="1" applyBorder="1"/>
    <xf numFmtId="164" fontId="7" fillId="0" borderId="0" xfId="0" applyNumberFormat="1" applyFont="1" applyAlignment="1">
      <alignment horizontal="left"/>
    </xf>
    <xf numFmtId="164" fontId="7" fillId="0" borderId="11" xfId="0" applyNumberFormat="1" applyFont="1" applyBorder="1" applyAlignment="1">
      <alignment horizontal="left"/>
    </xf>
    <xf numFmtId="0" fontId="21" fillId="9" borderId="13" xfId="0" applyFont="1" applyFill="1" applyBorder="1" applyAlignment="1">
      <alignment horizontal="right"/>
    </xf>
    <xf numFmtId="2" fontId="7" fillId="0" borderId="14" xfId="0" applyNumberFormat="1" applyFont="1" applyBorder="1" applyAlignment="1">
      <alignment horizontal="left"/>
    </xf>
    <xf numFmtId="0" fontId="21" fillId="9" borderId="4" xfId="0" applyFont="1" applyFill="1" applyBorder="1" applyAlignment="1">
      <alignment horizontal="right"/>
    </xf>
    <xf numFmtId="2" fontId="7" fillId="0" borderId="3" xfId="0" applyNumberFormat="1" applyFont="1" applyBorder="1" applyAlignment="1">
      <alignment horizontal="left"/>
    </xf>
    <xf numFmtId="164" fontId="0" fillId="0" borderId="1" xfId="0" applyNumberFormat="1" applyBorder="1" applyAlignment="1">
      <alignment horizontal="center" vertical="center"/>
    </xf>
    <xf numFmtId="167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 wrapText="1"/>
    </xf>
    <xf numFmtId="164" fontId="9" fillId="9" borderId="1" xfId="0" applyNumberFormat="1" applyFont="1" applyFill="1" applyBorder="1" applyAlignment="1">
      <alignment horizontal="center" vertical="center"/>
    </xf>
    <xf numFmtId="164" fontId="21" fillId="9" borderId="1" xfId="0" applyNumberFormat="1" applyFont="1" applyFill="1" applyBorder="1" applyAlignment="1">
      <alignment horizontal="center" vertical="center" wrapText="1"/>
    </xf>
    <xf numFmtId="164" fontId="55" fillId="6" borderId="8" xfId="0" applyNumberFormat="1" applyFont="1" applyFill="1" applyBorder="1" applyAlignment="1">
      <alignment horizontal="center" vertical="center"/>
    </xf>
    <xf numFmtId="0" fontId="60" fillId="9" borderId="8" xfId="0" applyFont="1" applyFill="1" applyBorder="1" applyAlignment="1">
      <alignment horizontal="center" vertical="center"/>
    </xf>
    <xf numFmtId="2" fontId="9" fillId="11" borderId="1" xfId="0" applyNumberFormat="1" applyFont="1" applyFill="1" applyBorder="1" applyAlignment="1">
      <alignment horizontal="center" vertical="center"/>
    </xf>
    <xf numFmtId="2" fontId="9" fillId="4" borderId="1" xfId="0" applyNumberFormat="1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1" fontId="13" fillId="11" borderId="1" xfId="0" applyNumberFormat="1" applyFont="1" applyFill="1" applyBorder="1" applyAlignment="1">
      <alignment horizontal="center" vertical="center"/>
    </xf>
    <xf numFmtId="1" fontId="13" fillId="4" borderId="1" xfId="0" applyNumberFormat="1" applyFont="1" applyFill="1" applyBorder="1" applyAlignment="1">
      <alignment horizontal="center" vertical="center"/>
    </xf>
    <xf numFmtId="164" fontId="55" fillId="0" borderId="1" xfId="0" applyNumberFormat="1" applyFont="1" applyBorder="1" applyAlignment="1">
      <alignment horizontal="center" vertical="center"/>
    </xf>
    <xf numFmtId="0" fontId="21" fillId="9" borderId="0" xfId="0" applyFont="1" applyFill="1" applyAlignment="1">
      <alignment horizontal="right"/>
    </xf>
    <xf numFmtId="0" fontId="21" fillId="9" borderId="15" xfId="0" applyFont="1" applyFill="1" applyBorder="1" applyAlignment="1">
      <alignment horizontal="left"/>
    </xf>
    <xf numFmtId="0" fontId="21" fillId="9" borderId="10" xfId="0" applyFont="1" applyFill="1" applyBorder="1" applyAlignment="1">
      <alignment horizontal="right"/>
    </xf>
    <xf numFmtId="0" fontId="21" fillId="9" borderId="13" xfId="0" applyFont="1" applyFill="1" applyBorder="1" applyAlignment="1">
      <alignment horizontal="left"/>
    </xf>
    <xf numFmtId="0" fontId="21" fillId="9" borderId="4" xfId="0" applyFont="1" applyFill="1" applyBorder="1" applyAlignment="1">
      <alignment horizontal="left"/>
    </xf>
    <xf numFmtId="0" fontId="21" fillId="9" borderId="11" xfId="0" applyFont="1" applyFill="1" applyBorder="1" applyAlignment="1">
      <alignment horizontal="right"/>
    </xf>
    <xf numFmtId="0" fontId="17" fillId="9" borderId="16" xfId="0" applyFont="1" applyFill="1" applyBorder="1" applyAlignment="1">
      <alignment horizontal="center" vertical="center"/>
    </xf>
    <xf numFmtId="0" fontId="17" fillId="9" borderId="17" xfId="0" applyFont="1" applyFill="1" applyBorder="1" applyAlignment="1">
      <alignment horizontal="center" vertical="center"/>
    </xf>
    <xf numFmtId="0" fontId="9" fillId="9" borderId="2" xfId="0" applyFont="1" applyFill="1" applyBorder="1" applyAlignment="1">
      <alignment horizontal="right" vertical="center"/>
    </xf>
    <xf numFmtId="0" fontId="17" fillId="9" borderId="18" xfId="0" applyFont="1" applyFill="1" applyBorder="1" applyAlignment="1">
      <alignment horizontal="center" vertical="center"/>
    </xf>
    <xf numFmtId="0" fontId="39" fillId="9" borderId="1" xfId="0" applyFont="1" applyFill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vertical="center"/>
    </xf>
    <xf numFmtId="0" fontId="9" fillId="9" borderId="19" xfId="0" applyFont="1" applyFill="1" applyBorder="1" applyAlignment="1">
      <alignment horizontal="center" vertical="center"/>
    </xf>
    <xf numFmtId="164" fontId="66" fillId="9" borderId="4" xfId="0" applyNumberFormat="1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4" fontId="0" fillId="0" borderId="1" xfId="0" applyNumberFormat="1" applyBorder="1"/>
    <xf numFmtId="164" fontId="6" fillId="16" borderId="3" xfId="0" applyNumberFormat="1" applyFont="1" applyFill="1" applyBorder="1" applyAlignment="1">
      <alignment horizontal="center" vertical="center"/>
    </xf>
    <xf numFmtId="0" fontId="2" fillId="16" borderId="16" xfId="0" applyFont="1" applyFill="1" applyBorder="1" applyAlignment="1">
      <alignment vertical="center"/>
    </xf>
    <xf numFmtId="0" fontId="14" fillId="9" borderId="1" xfId="0" applyFont="1" applyFill="1" applyBorder="1" applyAlignment="1">
      <alignment horizontal="center" vertical="center"/>
    </xf>
    <xf numFmtId="0" fontId="7" fillId="9" borderId="0" xfId="0" applyFont="1" applyFill="1" applyAlignment="1">
      <alignment horizontal="center" vertical="center"/>
    </xf>
    <xf numFmtId="0" fontId="64" fillId="9" borderId="0" xfId="0" applyFont="1" applyFill="1" applyAlignment="1">
      <alignment horizontal="center" vertical="center"/>
    </xf>
    <xf numFmtId="0" fontId="14" fillId="9" borderId="0" xfId="0" applyFont="1" applyFill="1" applyAlignment="1">
      <alignment horizontal="center" vertical="center"/>
    </xf>
    <xf numFmtId="0" fontId="64" fillId="0" borderId="0" xfId="0" applyFont="1"/>
    <xf numFmtId="0" fontId="64" fillId="9" borderId="0" xfId="0" applyFont="1" applyFill="1" applyAlignment="1">
      <alignment horizontal="right" vertical="center"/>
    </xf>
    <xf numFmtId="0" fontId="67" fillId="6" borderId="0" xfId="0" applyFont="1" applyFill="1" applyAlignment="1">
      <alignment horizontal="center" vertical="center"/>
    </xf>
    <xf numFmtId="1" fontId="67" fillId="11" borderId="0" xfId="0" applyNumberFormat="1" applyFont="1" applyFill="1" applyAlignment="1">
      <alignment horizontal="center" vertical="center"/>
    </xf>
    <xf numFmtId="1" fontId="67" fillId="17" borderId="0" xfId="0" applyNumberFormat="1" applyFont="1" applyFill="1" applyAlignment="1">
      <alignment horizontal="center" vertical="center"/>
    </xf>
    <xf numFmtId="1" fontId="0" fillId="0" borderId="0" xfId="0" applyNumberFormat="1"/>
    <xf numFmtId="0" fontId="67" fillId="9" borderId="0" xfId="0" applyFont="1" applyFill="1" applyAlignment="1">
      <alignment horizontal="right" vertical="center"/>
    </xf>
    <xf numFmtId="0" fontId="7" fillId="16" borderId="9" xfId="0" applyFont="1" applyFill="1" applyBorder="1" applyAlignment="1">
      <alignment horizontal="center" vertical="center"/>
    </xf>
    <xf numFmtId="164" fontId="21" fillId="9" borderId="9" xfId="0" applyNumberFormat="1" applyFont="1" applyFill="1" applyBorder="1" applyAlignment="1">
      <alignment horizontal="center" vertical="center" wrapText="1"/>
    </xf>
    <xf numFmtId="0" fontId="91" fillId="14" borderId="20" xfId="0" applyFont="1" applyFill="1" applyBorder="1" applyAlignment="1">
      <alignment horizontal="center" vertical="center" wrapText="1"/>
    </xf>
    <xf numFmtId="0" fontId="91" fillId="14" borderId="8" xfId="0" applyFont="1" applyFill="1" applyBorder="1" applyAlignment="1">
      <alignment horizontal="center" vertical="center" wrapText="1"/>
    </xf>
    <xf numFmtId="0" fontId="92" fillId="14" borderId="0" xfId="0" applyFont="1" applyFill="1" applyAlignment="1">
      <alignment horizontal="center" vertical="center" wrapText="1"/>
    </xf>
    <xf numFmtId="0" fontId="91" fillId="14" borderId="21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92" fillId="14" borderId="22" xfId="0" applyFont="1" applyFill="1" applyBorder="1" applyAlignment="1">
      <alignment horizontal="center" vertical="center" wrapText="1"/>
    </xf>
    <xf numFmtId="0" fontId="92" fillId="14" borderId="11" xfId="0" applyFont="1" applyFill="1" applyBorder="1" applyAlignment="1">
      <alignment horizontal="center" vertical="center" wrapText="1"/>
    </xf>
    <xf numFmtId="0" fontId="92" fillId="14" borderId="6" xfId="0" applyFont="1" applyFill="1" applyBorder="1" applyAlignment="1">
      <alignment horizontal="center" vertical="center" wrapText="1"/>
    </xf>
    <xf numFmtId="0" fontId="92" fillId="14" borderId="5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/>
    </xf>
    <xf numFmtId="0" fontId="14" fillId="13" borderId="1" xfId="0" applyFont="1" applyFill="1" applyBorder="1" applyAlignment="1">
      <alignment horizontal="center" vertical="center"/>
    </xf>
    <xf numFmtId="0" fontId="93" fillId="18" borderId="1" xfId="0" applyFont="1" applyFill="1" applyBorder="1" applyAlignment="1">
      <alignment horizontal="center" vertical="center"/>
    </xf>
    <xf numFmtId="0" fontId="93" fillId="19" borderId="1" xfId="0" applyFont="1" applyFill="1" applyBorder="1" applyAlignment="1">
      <alignment horizontal="center" vertical="center"/>
    </xf>
    <xf numFmtId="164" fontId="9" fillId="10" borderId="0" xfId="0" applyNumberFormat="1" applyFont="1" applyFill="1" applyAlignment="1">
      <alignment horizontal="center" wrapText="1"/>
    </xf>
    <xf numFmtId="0" fontId="1" fillId="9" borderId="0" xfId="0" applyFont="1" applyFill="1" applyAlignment="1">
      <alignment horizontal="center" vertical="center"/>
    </xf>
    <xf numFmtId="0" fontId="1" fillId="9" borderId="17" xfId="0" applyFont="1" applyFill="1" applyBorder="1"/>
    <xf numFmtId="0" fontId="1" fillId="9" borderId="2" xfId="0" applyFont="1" applyFill="1" applyBorder="1"/>
    <xf numFmtId="0" fontId="1" fillId="9" borderId="10" xfId="0" applyFont="1" applyFill="1" applyBorder="1"/>
    <xf numFmtId="0" fontId="1" fillId="9" borderId="12" xfId="0" applyFont="1" applyFill="1" applyBorder="1"/>
    <xf numFmtId="0" fontId="1" fillId="9" borderId="11" xfId="0" applyFont="1" applyFill="1" applyBorder="1"/>
    <xf numFmtId="0" fontId="1" fillId="9" borderId="14" xfId="0" applyFont="1" applyFill="1" applyBorder="1"/>
    <xf numFmtId="0" fontId="1" fillId="9" borderId="3" xfId="0" applyFont="1" applyFill="1" applyBorder="1"/>
    <xf numFmtId="164" fontId="1" fillId="9" borderId="0" xfId="0" applyNumberFormat="1" applyFont="1" applyFill="1"/>
    <xf numFmtId="0" fontId="9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9" fillId="9" borderId="0" xfId="0" applyFont="1" applyFill="1" applyAlignment="1">
      <alignment horizontal="center" wrapText="1"/>
    </xf>
    <xf numFmtId="168" fontId="1" fillId="0" borderId="1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167" fontId="1" fillId="0" borderId="1" xfId="0" applyNumberFormat="1" applyFont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0" borderId="0" xfId="0" applyFont="1" applyProtection="1">
      <protection hidden="1"/>
    </xf>
    <xf numFmtId="0" fontId="5" fillId="9" borderId="0" xfId="0" applyFont="1" applyFill="1" applyAlignment="1">
      <alignment horizontal="right"/>
    </xf>
    <xf numFmtId="0" fontId="5" fillId="9" borderId="0" xfId="0" applyFont="1" applyFill="1" applyAlignment="1">
      <alignment horizontal="left"/>
    </xf>
    <xf numFmtId="166" fontId="1" fillId="9" borderId="0" xfId="0" applyNumberFormat="1" applyFont="1" applyFill="1"/>
    <xf numFmtId="165" fontId="1" fillId="9" borderId="0" xfId="0" applyNumberFormat="1" applyFont="1" applyFill="1"/>
    <xf numFmtId="0" fontId="1" fillId="9" borderId="0" xfId="0" applyFont="1" applyFill="1" applyAlignment="1">
      <alignment horizontal="right"/>
    </xf>
    <xf numFmtId="0" fontId="1" fillId="9" borderId="0" xfId="0" applyFont="1" applyFill="1" applyAlignment="1">
      <alignment shrinkToFit="1"/>
    </xf>
    <xf numFmtId="0" fontId="1" fillId="0" borderId="23" xfId="0" applyFont="1" applyBorder="1"/>
    <xf numFmtId="0" fontId="1" fillId="0" borderId="1" xfId="0" applyFont="1" applyBorder="1" applyAlignment="1">
      <alignment horizontal="center" vertical="center" wrapText="1"/>
    </xf>
    <xf numFmtId="0" fontId="17" fillId="9" borderId="24" xfId="0" applyFont="1" applyFill="1" applyBorder="1" applyAlignment="1">
      <alignment horizontal="center" vertical="center"/>
    </xf>
    <xf numFmtId="0" fontId="21" fillId="9" borderId="23" xfId="0" applyFont="1" applyFill="1" applyBorder="1" applyAlignment="1">
      <alignment horizontal="right" vertical="center"/>
    </xf>
    <xf numFmtId="0" fontId="21" fillId="9" borderId="17" xfId="0" applyFont="1" applyFill="1" applyBorder="1" applyAlignment="1">
      <alignment horizontal="right" vertical="center"/>
    </xf>
    <xf numFmtId="164" fontId="38" fillId="9" borderId="0" xfId="0" applyNumberFormat="1" applyFont="1" applyFill="1" applyAlignment="1">
      <alignment horizontal="center" vertical="center"/>
    </xf>
    <xf numFmtId="0" fontId="18" fillId="5" borderId="1" xfId="0" applyFont="1" applyFill="1" applyBorder="1" applyAlignment="1">
      <alignment horizontal="center" vertical="center" wrapText="1"/>
    </xf>
    <xf numFmtId="0" fontId="37" fillId="9" borderId="0" xfId="0" applyFont="1" applyFill="1"/>
    <xf numFmtId="0" fontId="77" fillId="9" borderId="0" xfId="0" applyFont="1" applyFill="1"/>
    <xf numFmtId="164" fontId="9" fillId="10" borderId="1" xfId="0" applyNumberFormat="1" applyFont="1" applyFill="1" applyBorder="1" applyAlignment="1">
      <alignment horizontal="center" wrapText="1"/>
    </xf>
    <xf numFmtId="164" fontId="7" fillId="9" borderId="0" xfId="0" applyNumberFormat="1" applyFont="1" applyFill="1" applyAlignment="1">
      <alignment horizontal="center" vertical="center" wrapText="1"/>
    </xf>
    <xf numFmtId="0" fontId="1" fillId="19" borderId="0" xfId="0" applyFont="1" applyFill="1" applyAlignment="1">
      <alignment horizontal="center" vertical="center" wrapText="1"/>
    </xf>
    <xf numFmtId="0" fontId="21" fillId="9" borderId="0" xfId="0" applyFont="1" applyFill="1" applyAlignment="1">
      <alignment horizontal="right" vertical="center"/>
    </xf>
    <xf numFmtId="0" fontId="80" fillId="9" borderId="0" xfId="0" applyFont="1" applyFill="1" applyAlignment="1">
      <alignment horizontal="right"/>
    </xf>
    <xf numFmtId="2" fontId="54" fillId="9" borderId="0" xfId="0" applyNumberFormat="1" applyFont="1" applyFill="1" applyAlignment="1">
      <alignment horizontal="center" vertical="center" wrapText="1"/>
    </xf>
    <xf numFmtId="0" fontId="18" fillId="5" borderId="24" xfId="0" applyFont="1" applyFill="1" applyBorder="1" applyAlignment="1">
      <alignment horizontal="center" vertical="center" wrapText="1"/>
    </xf>
    <xf numFmtId="0" fontId="1" fillId="9" borderId="5" xfId="0" applyFont="1" applyFill="1" applyBorder="1"/>
    <xf numFmtId="0" fontId="18" fillId="5" borderId="20" xfId="0" applyFont="1" applyFill="1" applyBorder="1" applyAlignment="1">
      <alignment horizontal="center" vertical="center" wrapText="1"/>
    </xf>
    <xf numFmtId="0" fontId="18" fillId="5" borderId="8" xfId="0" applyFont="1" applyFill="1" applyBorder="1" applyAlignment="1">
      <alignment horizontal="center" vertical="center" wrapText="1"/>
    </xf>
    <xf numFmtId="0" fontId="18" fillId="5" borderId="25" xfId="0" applyFont="1" applyFill="1" applyBorder="1" applyAlignment="1">
      <alignment horizontal="center" vertical="center" wrapText="1"/>
    </xf>
    <xf numFmtId="0" fontId="1" fillId="20" borderId="0" xfId="0" applyFont="1" applyFill="1" applyAlignment="1">
      <alignment horizontal="center" vertical="center"/>
    </xf>
    <xf numFmtId="0" fontId="13" fillId="20" borderId="0" xfId="0" applyFont="1" applyFill="1" applyAlignment="1">
      <alignment horizontal="center" vertical="center"/>
    </xf>
    <xf numFmtId="0" fontId="1" fillId="20" borderId="0" xfId="0" applyFont="1" applyFill="1"/>
    <xf numFmtId="164" fontId="7" fillId="20" borderId="0" xfId="0" applyNumberFormat="1" applyFont="1" applyFill="1" applyAlignment="1">
      <alignment horizontal="center" vertical="center" wrapText="1"/>
    </xf>
    <xf numFmtId="0" fontId="37" fillId="20" borderId="0" xfId="0" applyFont="1" applyFill="1" applyAlignment="1">
      <alignment horizontal="center" vertical="center"/>
    </xf>
    <xf numFmtId="0" fontId="17" fillId="20" borderId="0" xfId="0" applyFont="1" applyFill="1" applyAlignment="1">
      <alignment horizontal="left" vertical="center" wrapText="1"/>
    </xf>
    <xf numFmtId="0" fontId="1" fillId="20" borderId="0" xfId="0" applyFont="1" applyFill="1" applyAlignment="1">
      <alignment shrinkToFit="1"/>
    </xf>
    <xf numFmtId="0" fontId="9" fillId="20" borderId="0" xfId="0" applyFont="1" applyFill="1" applyAlignment="1">
      <alignment horizontal="center" vertical="center"/>
    </xf>
    <xf numFmtId="164" fontId="38" fillId="20" borderId="0" xfId="0" applyNumberFormat="1" applyFont="1" applyFill="1" applyAlignment="1">
      <alignment horizontal="center" vertical="center"/>
    </xf>
    <xf numFmtId="164" fontId="46" fillId="20" borderId="0" xfId="0" applyNumberFormat="1" applyFont="1" applyFill="1" applyAlignment="1">
      <alignment horizontal="center" vertical="center" wrapText="1"/>
    </xf>
    <xf numFmtId="0" fontId="13" fillId="20" borderId="0" xfId="0" applyFont="1" applyFill="1" applyAlignment="1">
      <alignment shrinkToFit="1"/>
    </xf>
    <xf numFmtId="0" fontId="93" fillId="18" borderId="3" xfId="0" applyFont="1" applyFill="1" applyBorder="1" applyAlignment="1">
      <alignment horizontal="center" vertical="center"/>
    </xf>
    <xf numFmtId="0" fontId="9" fillId="16" borderId="1" xfId="0" applyFont="1" applyFill="1" applyBorder="1" applyAlignment="1">
      <alignment horizontal="center" vertical="center" wrapText="1"/>
    </xf>
    <xf numFmtId="0" fontId="21" fillId="21" borderId="1" xfId="0" applyFont="1" applyFill="1" applyBorder="1" applyAlignment="1">
      <alignment horizontal="center" vertical="center" wrapText="1"/>
    </xf>
    <xf numFmtId="0" fontId="21" fillId="21" borderId="9" xfId="0" applyFont="1" applyFill="1" applyBorder="1" applyAlignment="1">
      <alignment horizontal="center" vertical="center" wrapText="1"/>
    </xf>
    <xf numFmtId="164" fontId="54" fillId="9" borderId="0" xfId="0" applyNumberFormat="1" applyFont="1" applyFill="1" applyAlignment="1">
      <alignment horizontal="center" vertical="center" wrapText="1"/>
    </xf>
    <xf numFmtId="2" fontId="22" fillId="9" borderId="0" xfId="0" applyNumberFormat="1" applyFont="1" applyFill="1" applyAlignment="1">
      <alignment horizontal="left"/>
    </xf>
    <xf numFmtId="164" fontId="9" fillId="10" borderId="26" xfId="0" applyNumberFormat="1" applyFont="1" applyFill="1" applyBorder="1" applyAlignment="1">
      <alignment horizontal="center"/>
    </xf>
    <xf numFmtId="0" fontId="9" fillId="10" borderId="26" xfId="0" applyFont="1" applyFill="1" applyBorder="1" applyAlignment="1">
      <alignment horizontal="center"/>
    </xf>
    <xf numFmtId="2" fontId="9" fillId="10" borderId="26" xfId="0" applyNumberFormat="1" applyFont="1" applyFill="1" applyBorder="1" applyAlignment="1">
      <alignment horizontal="left"/>
    </xf>
    <xf numFmtId="0" fontId="5" fillId="9" borderId="26" xfId="0" applyFont="1" applyFill="1" applyBorder="1" applyAlignment="1">
      <alignment horizontal="right"/>
    </xf>
    <xf numFmtId="0" fontId="1" fillId="9" borderId="26" xfId="0" applyFont="1" applyFill="1" applyBorder="1"/>
    <xf numFmtId="0" fontId="9" fillId="10" borderId="26" xfId="0" applyFont="1" applyFill="1" applyBorder="1" applyAlignment="1">
      <alignment horizontal="right"/>
    </xf>
    <xf numFmtId="164" fontId="9" fillId="10" borderId="27" xfId="0" applyNumberFormat="1" applyFont="1" applyFill="1" applyBorder="1" applyAlignment="1">
      <alignment horizontal="center" wrapText="1"/>
    </xf>
    <xf numFmtId="0" fontId="17" fillId="10" borderId="28" xfId="0" applyFont="1" applyFill="1" applyBorder="1"/>
    <xf numFmtId="0" fontId="17" fillId="10" borderId="29" xfId="0" applyFont="1" applyFill="1" applyBorder="1"/>
    <xf numFmtId="0" fontId="9" fillId="10" borderId="29" xfId="0" applyFont="1" applyFill="1" applyBorder="1" applyAlignment="1">
      <alignment horizontal="right"/>
    </xf>
    <xf numFmtId="164" fontId="9" fillId="10" borderId="30" xfId="0" applyNumberFormat="1" applyFont="1" applyFill="1" applyBorder="1" applyAlignment="1">
      <alignment horizontal="center" wrapText="1"/>
    </xf>
    <xf numFmtId="0" fontId="9" fillId="17" borderId="1" xfId="0" applyFont="1" applyFill="1" applyBorder="1" applyAlignment="1">
      <alignment horizontal="center" vertical="center" wrapText="1"/>
    </xf>
    <xf numFmtId="0" fontId="21" fillId="9" borderId="23" xfId="0" applyFont="1" applyFill="1" applyBorder="1" applyAlignment="1">
      <alignment horizontal="right"/>
    </xf>
    <xf numFmtId="164" fontId="7" fillId="0" borderId="0" xfId="0" applyNumberFormat="1" applyFont="1" applyAlignment="1">
      <alignment horizontal="center"/>
    </xf>
    <xf numFmtId="164" fontId="7" fillId="0" borderId="11" xfId="0" applyNumberFormat="1" applyFont="1" applyBorder="1" applyAlignment="1">
      <alignment horizontal="center"/>
    </xf>
    <xf numFmtId="1" fontId="7" fillId="0" borderId="2" xfId="0" applyNumberFormat="1" applyFont="1" applyBorder="1" applyAlignment="1">
      <alignment horizontal="center"/>
    </xf>
    <xf numFmtId="0" fontId="6" fillId="18" borderId="1" xfId="0" applyFont="1" applyFill="1" applyBorder="1" applyAlignment="1">
      <alignment horizontal="center" vertical="center" wrapText="1"/>
    </xf>
    <xf numFmtId="2" fontId="6" fillId="18" borderId="3" xfId="0" applyNumberFormat="1" applyFont="1" applyFill="1" applyBorder="1" applyAlignment="1">
      <alignment horizontal="center" vertical="center" wrapText="1"/>
    </xf>
    <xf numFmtId="2" fontId="6" fillId="18" borderId="2" xfId="0" applyNumberFormat="1" applyFont="1" applyFill="1" applyBorder="1" applyAlignment="1">
      <alignment horizontal="center" vertical="center" wrapText="1"/>
    </xf>
    <xf numFmtId="2" fontId="6" fillId="18" borderId="1" xfId="0" applyNumberFormat="1" applyFont="1" applyFill="1" applyBorder="1" applyAlignment="1">
      <alignment horizontal="center" vertical="center" wrapText="1"/>
    </xf>
    <xf numFmtId="2" fontId="6" fillId="18" borderId="3" xfId="0" applyNumberFormat="1" applyFont="1" applyFill="1" applyBorder="1" applyAlignment="1">
      <alignment horizontal="center" vertical="center"/>
    </xf>
    <xf numFmtId="2" fontId="6" fillId="18" borderId="1" xfId="0" applyNumberFormat="1" applyFont="1" applyFill="1" applyBorder="1" applyAlignment="1">
      <alignment horizontal="center" vertical="center"/>
    </xf>
    <xf numFmtId="2" fontId="14" fillId="18" borderId="1" xfId="0" applyNumberFormat="1" applyFont="1" applyFill="1" applyBorder="1" applyAlignment="1">
      <alignment horizontal="center" vertical="center"/>
    </xf>
    <xf numFmtId="2" fontId="15" fillId="18" borderId="1" xfId="0" applyNumberFormat="1" applyFont="1" applyFill="1" applyBorder="1" applyAlignment="1">
      <alignment horizontal="center" vertical="center"/>
    </xf>
    <xf numFmtId="0" fontId="14" fillId="18" borderId="3" xfId="0" applyFont="1" applyFill="1" applyBorder="1" applyAlignment="1">
      <alignment horizontal="center" vertical="center"/>
    </xf>
    <xf numFmtId="0" fontId="14" fillId="18" borderId="2" xfId="0" applyFont="1" applyFill="1" applyBorder="1" applyAlignment="1">
      <alignment horizontal="center" vertical="center"/>
    </xf>
    <xf numFmtId="0" fontId="2" fillId="18" borderId="1" xfId="0" applyFont="1" applyFill="1" applyBorder="1" applyAlignment="1">
      <alignment horizontal="center" vertical="center" wrapText="1"/>
    </xf>
    <xf numFmtId="0" fontId="2" fillId="18" borderId="23" xfId="0" applyFont="1" applyFill="1" applyBorder="1" applyAlignment="1">
      <alignment horizontal="center" vertical="center" wrapText="1"/>
    </xf>
    <xf numFmtId="0" fontId="91" fillId="18" borderId="14" xfId="0" applyFont="1" applyFill="1" applyBorder="1" applyAlignment="1">
      <alignment horizontal="center" vertical="center" wrapText="1"/>
    </xf>
    <xf numFmtId="0" fontId="91" fillId="18" borderId="13" xfId="0" applyFont="1" applyFill="1" applyBorder="1" applyAlignment="1">
      <alignment horizontal="center" vertical="center" wrapText="1"/>
    </xf>
    <xf numFmtId="0" fontId="6" fillId="18" borderId="2" xfId="0" applyFont="1" applyFill="1" applyBorder="1" applyAlignment="1">
      <alignment horizontal="center" vertical="center"/>
    </xf>
    <xf numFmtId="0" fontId="6" fillId="18" borderId="1" xfId="0" applyFont="1" applyFill="1" applyBorder="1" applyAlignment="1">
      <alignment horizontal="center" vertical="center"/>
    </xf>
    <xf numFmtId="0" fontId="1" fillId="18" borderId="1" xfId="0" applyFont="1" applyFill="1" applyBorder="1" applyAlignment="1">
      <alignment horizontal="center" vertical="center"/>
    </xf>
    <xf numFmtId="0" fontId="2" fillId="18" borderId="0" xfId="0" applyFont="1" applyFill="1" applyAlignment="1">
      <alignment vertical="center"/>
    </xf>
    <xf numFmtId="164" fontId="35" fillId="14" borderId="4" xfId="0" applyNumberFormat="1" applyFont="1" applyFill="1" applyBorder="1" applyAlignment="1">
      <alignment horizontal="center" vertical="center" wrapText="1"/>
    </xf>
    <xf numFmtId="0" fontId="82" fillId="9" borderId="0" xfId="0" applyFont="1" applyFill="1"/>
    <xf numFmtId="164" fontId="83" fillId="9" borderId="4" xfId="0" applyNumberFormat="1" applyFont="1" applyFill="1" applyBorder="1" applyAlignment="1">
      <alignment horizontal="center" vertical="center" wrapText="1"/>
    </xf>
    <xf numFmtId="0" fontId="84" fillId="9" borderId="0" xfId="0" applyFont="1" applyFill="1"/>
    <xf numFmtId="0" fontId="18" fillId="19" borderId="17" xfId="0" applyFont="1" applyFill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164" fontId="9" fillId="3" borderId="9" xfId="0" applyNumberFormat="1" applyFont="1" applyFill="1" applyBorder="1" applyAlignment="1">
      <alignment horizontal="center" vertical="center"/>
    </xf>
    <xf numFmtId="164" fontId="9" fillId="2" borderId="3" xfId="0" applyNumberFormat="1" applyFont="1" applyFill="1" applyBorder="1" applyAlignment="1">
      <alignment horizontal="center" vertical="center"/>
    </xf>
    <xf numFmtId="164" fontId="20" fillId="9" borderId="9" xfId="0" applyNumberFormat="1" applyFont="1" applyFill="1" applyBorder="1" applyAlignment="1">
      <alignment horizontal="center" vertical="center" wrapText="1"/>
    </xf>
    <xf numFmtId="2" fontId="47" fillId="15" borderId="31" xfId="0" applyNumberFormat="1" applyFont="1" applyFill="1" applyBorder="1" applyAlignment="1">
      <alignment horizontal="center" vertical="center" wrapText="1"/>
    </xf>
    <xf numFmtId="2" fontId="18" fillId="15" borderId="31" xfId="0" applyNumberFormat="1" applyFont="1" applyFill="1" applyBorder="1" applyAlignment="1">
      <alignment horizontal="center" vertical="center" wrapText="1"/>
    </xf>
    <xf numFmtId="164" fontId="84" fillId="9" borderId="4" xfId="0" applyNumberFormat="1" applyFont="1" applyFill="1" applyBorder="1" applyAlignment="1">
      <alignment horizontal="center" vertical="center" wrapText="1"/>
    </xf>
    <xf numFmtId="164" fontId="15" fillId="22" borderId="3" xfId="0" applyNumberFormat="1" applyFont="1" applyFill="1" applyBorder="1" applyAlignment="1">
      <alignment horizontal="center" vertical="center"/>
    </xf>
    <xf numFmtId="0" fontId="45" fillId="15" borderId="32" xfId="0" applyFont="1" applyFill="1" applyBorder="1" applyAlignment="1">
      <alignment horizontal="center" vertical="center" wrapText="1"/>
    </xf>
    <xf numFmtId="0" fontId="95" fillId="15" borderId="32" xfId="0" applyFont="1" applyFill="1" applyBorder="1" applyAlignment="1">
      <alignment horizontal="center" vertical="center" wrapText="1"/>
    </xf>
    <xf numFmtId="0" fontId="96" fillId="23" borderId="1" xfId="0" applyFont="1" applyFill="1" applyBorder="1" applyAlignment="1">
      <alignment horizontal="center" vertical="center" wrapText="1"/>
    </xf>
    <xf numFmtId="0" fontId="96" fillId="22" borderId="1" xfId="0" applyFont="1" applyFill="1" applyBorder="1" applyAlignment="1">
      <alignment horizontal="center" vertical="center" wrapText="1"/>
    </xf>
    <xf numFmtId="0" fontId="47" fillId="15" borderId="31" xfId="0" applyFont="1" applyFill="1" applyBorder="1" applyAlignment="1">
      <alignment horizontal="center" vertical="center" wrapText="1"/>
    </xf>
    <xf numFmtId="0" fontId="47" fillId="15" borderId="0" xfId="0" applyFont="1" applyFill="1" applyAlignment="1">
      <alignment horizontal="center" vertical="center" wrapText="1"/>
    </xf>
    <xf numFmtId="164" fontId="97" fillId="14" borderId="4" xfId="0" applyNumberFormat="1" applyFont="1" applyFill="1" applyBorder="1" applyAlignment="1">
      <alignment horizontal="center" vertical="center" wrapText="1"/>
    </xf>
    <xf numFmtId="0" fontId="14" fillId="9" borderId="1" xfId="0" applyFont="1" applyFill="1" applyBorder="1" applyAlignment="1">
      <alignment horizontal="center" vertical="center" wrapText="1"/>
    </xf>
    <xf numFmtId="0" fontId="18" fillId="24" borderId="33" xfId="0" applyFont="1" applyFill="1" applyBorder="1" applyAlignment="1">
      <alignment horizontal="center" vertical="center" wrapText="1"/>
    </xf>
    <xf numFmtId="0" fontId="18" fillId="24" borderId="1" xfId="0" applyFont="1" applyFill="1" applyBorder="1" applyAlignment="1">
      <alignment horizontal="center" vertical="center" wrapText="1"/>
    </xf>
    <xf numFmtId="168" fontId="94" fillId="0" borderId="0" xfId="0" applyNumberFormat="1" applyFont="1" applyAlignment="1">
      <alignment horizontal="center" vertical="center"/>
    </xf>
    <xf numFmtId="0" fontId="1" fillId="25" borderId="0" xfId="0" applyFont="1" applyFill="1"/>
    <xf numFmtId="0" fontId="84" fillId="25" borderId="0" xfId="0" applyFont="1" applyFill="1"/>
    <xf numFmtId="0" fontId="1" fillId="25" borderId="0" xfId="0" applyFont="1" applyFill="1" applyAlignment="1">
      <alignment horizontal="center" vertical="center" wrapText="1"/>
    </xf>
    <xf numFmtId="0" fontId="21" fillId="25" borderId="0" xfId="0" applyFont="1" applyFill="1" applyAlignment="1">
      <alignment horizontal="center" vertical="center" wrapText="1"/>
    </xf>
    <xf numFmtId="0" fontId="7" fillId="25" borderId="0" xfId="0" applyFont="1" applyFill="1" applyAlignment="1">
      <alignment horizontal="center" vertical="center" wrapText="1"/>
    </xf>
    <xf numFmtId="0" fontId="1" fillId="25" borderId="0" xfId="0" applyFont="1" applyFill="1" applyAlignment="1">
      <alignment horizontal="center" vertical="center"/>
    </xf>
    <xf numFmtId="2" fontId="1" fillId="9" borderId="0" xfId="0" applyNumberFormat="1" applyFont="1" applyFill="1"/>
    <xf numFmtId="2" fontId="1" fillId="9" borderId="1" xfId="0" applyNumberFormat="1" applyFont="1" applyFill="1" applyBorder="1"/>
    <xf numFmtId="0" fontId="21" fillId="21" borderId="2" xfId="0" applyFont="1" applyFill="1" applyBorder="1" applyAlignment="1">
      <alignment horizontal="center" vertical="center" wrapText="1"/>
    </xf>
    <xf numFmtId="0" fontId="21" fillId="21" borderId="3" xfId="0" applyFont="1" applyFill="1" applyBorder="1" applyAlignment="1">
      <alignment horizontal="center" vertical="center" wrapText="1"/>
    </xf>
    <xf numFmtId="168" fontId="1" fillId="14" borderId="1" xfId="0" applyNumberFormat="1" applyFont="1" applyFill="1" applyBorder="1" applyAlignment="1">
      <alignment horizontal="center" vertical="center"/>
    </xf>
    <xf numFmtId="164" fontId="1" fillId="14" borderId="1" xfId="0" applyNumberFormat="1" applyFont="1" applyFill="1" applyBorder="1" applyAlignment="1">
      <alignment horizontal="center" vertical="center"/>
    </xf>
    <xf numFmtId="2" fontId="1" fillId="14" borderId="1" xfId="0" applyNumberFormat="1" applyFont="1" applyFill="1" applyBorder="1" applyAlignment="1">
      <alignment horizontal="center" vertical="center"/>
    </xf>
    <xf numFmtId="167" fontId="1" fillId="14" borderId="1" xfId="0" applyNumberFormat="1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  <xf numFmtId="0" fontId="98" fillId="0" borderId="15" xfId="0" applyFont="1" applyBorder="1" applyAlignment="1">
      <alignment horizontal="center" vertical="center" wrapText="1"/>
    </xf>
    <xf numFmtId="2" fontId="9" fillId="9" borderId="1" xfId="0" applyNumberFormat="1" applyFont="1" applyFill="1" applyBorder="1" applyAlignment="1">
      <alignment horizontal="center" vertical="center"/>
    </xf>
    <xf numFmtId="0" fontId="17" fillId="9" borderId="1" xfId="0" applyFont="1" applyFill="1" applyBorder="1" applyAlignment="1">
      <alignment horizontal="center" vertical="center"/>
    </xf>
    <xf numFmtId="0" fontId="57" fillId="9" borderId="1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/>
    </xf>
    <xf numFmtId="0" fontId="18" fillId="19" borderId="23" xfId="0" applyFont="1" applyFill="1" applyBorder="1" applyAlignment="1">
      <alignment horizontal="center" vertical="center" wrapText="1"/>
    </xf>
    <xf numFmtId="0" fontId="37" fillId="0" borderId="0" xfId="0" applyFont="1" applyAlignment="1">
      <alignment horizontal="center" vertical="center"/>
    </xf>
    <xf numFmtId="0" fontId="17" fillId="9" borderId="0" xfId="0" applyFont="1" applyFill="1" applyAlignment="1">
      <alignment horizontal="left" vertical="center" wrapText="1"/>
    </xf>
    <xf numFmtId="0" fontId="35" fillId="9" borderId="1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1" fillId="0" borderId="0" xfId="5"/>
    <xf numFmtId="0" fontId="1" fillId="17" borderId="0" xfId="5" applyFill="1"/>
    <xf numFmtId="0" fontId="1" fillId="0" borderId="0" xfId="5" applyAlignment="1">
      <alignment horizontal="center"/>
    </xf>
    <xf numFmtId="0" fontId="1" fillId="19" borderId="0" xfId="5" applyFill="1"/>
    <xf numFmtId="0" fontId="102" fillId="0" borderId="1" xfId="6" applyFont="1" applyBorder="1" applyAlignment="1" applyProtection="1">
      <alignment horizontal="center" vertical="center" wrapText="1"/>
      <protection locked="0"/>
    </xf>
    <xf numFmtId="49" fontId="102" fillId="0" borderId="1" xfId="5" applyNumberFormat="1" applyFont="1" applyBorder="1" applyAlignment="1">
      <alignment vertical="center" wrapText="1"/>
    </xf>
    <xf numFmtId="0" fontId="102" fillId="0" borderId="1" xfId="5" applyFont="1" applyBorder="1" applyAlignment="1">
      <alignment horizontal="center" vertical="center"/>
    </xf>
    <xf numFmtId="164" fontId="102" fillId="0" borderId="1" xfId="5" applyNumberFormat="1" applyFont="1" applyBorder="1" applyAlignment="1">
      <alignment horizontal="center" vertical="center"/>
    </xf>
    <xf numFmtId="2" fontId="102" fillId="0" borderId="1" xfId="5" applyNumberFormat="1" applyFont="1" applyBorder="1" applyAlignment="1">
      <alignment horizontal="center" vertical="center"/>
    </xf>
    <xf numFmtId="0" fontId="102" fillId="19" borderId="1" xfId="5" applyFont="1" applyFill="1" applyBorder="1" applyAlignment="1">
      <alignment horizontal="center" vertical="center"/>
    </xf>
    <xf numFmtId="0" fontId="103" fillId="0" borderId="1" xfId="0" applyFont="1" applyBorder="1" applyAlignment="1">
      <alignment horizontal="center" vertical="center"/>
    </xf>
    <xf numFmtId="0" fontId="104" fillId="0" borderId="0" xfId="5" applyFont="1"/>
    <xf numFmtId="0" fontId="102" fillId="29" borderId="1" xfId="5" applyFont="1" applyFill="1" applyBorder="1" applyAlignment="1">
      <alignment horizontal="center" vertical="center"/>
    </xf>
    <xf numFmtId="0" fontId="105" fillId="0" borderId="1" xfId="5" applyFont="1" applyBorder="1" applyAlignment="1">
      <alignment horizontal="center" vertical="center"/>
    </xf>
    <xf numFmtId="0" fontId="102" fillId="30" borderId="1" xfId="5" applyFont="1" applyFill="1" applyBorder="1" applyAlignment="1">
      <alignment horizontal="center" vertical="center"/>
    </xf>
    <xf numFmtId="0" fontId="102" fillId="14" borderId="1" xfId="5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6" fillId="7" borderId="23" xfId="0" applyFont="1" applyFill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7" fillId="0" borderId="23" xfId="0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5" fillId="0" borderId="15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26" borderId="22" xfId="0" applyFont="1" applyFill="1" applyBorder="1" applyAlignment="1">
      <alignment horizontal="center" vertical="center"/>
    </xf>
    <xf numFmtId="0" fontId="1" fillId="0" borderId="11" xfId="0" applyFont="1" applyBorder="1" applyAlignment="1">
      <alignment vertical="center"/>
    </xf>
    <xf numFmtId="0" fontId="1" fillId="0" borderId="34" xfId="0" applyFont="1" applyBorder="1" applyAlignment="1">
      <alignment vertical="center"/>
    </xf>
    <xf numFmtId="164" fontId="45" fillId="5" borderId="24" xfId="0" applyNumberFormat="1" applyFont="1" applyFill="1" applyBorder="1" applyAlignment="1">
      <alignment horizontal="center" vertical="center"/>
    </xf>
    <xf numFmtId="0" fontId="1" fillId="0" borderId="1" xfId="0" applyFont="1" applyBorder="1"/>
    <xf numFmtId="0" fontId="44" fillId="9" borderId="1" xfId="0" applyFont="1" applyFill="1" applyBorder="1" applyAlignment="1">
      <alignment horizontal="center" vertical="center"/>
    </xf>
    <xf numFmtId="0" fontId="1" fillId="0" borderId="8" xfId="0" applyFont="1" applyBorder="1"/>
    <xf numFmtId="164" fontId="9" fillId="3" borderId="1" xfId="0" applyNumberFormat="1" applyFont="1" applyFill="1" applyBorder="1" applyAlignment="1">
      <alignment horizontal="center" vertical="center" wrapText="1"/>
    </xf>
    <xf numFmtId="164" fontId="9" fillId="3" borderId="19" xfId="0" applyNumberFormat="1" applyFont="1" applyFill="1" applyBorder="1" applyAlignment="1">
      <alignment horizontal="center" vertical="center" wrapText="1"/>
    </xf>
    <xf numFmtId="0" fontId="45" fillId="5" borderId="20" xfId="0" applyFont="1" applyFill="1" applyBorder="1" applyAlignment="1">
      <alignment horizontal="center" vertical="center" wrapText="1" shrinkToFit="1"/>
    </xf>
    <xf numFmtId="164" fontId="9" fillId="4" borderId="8" xfId="0" applyNumberFormat="1" applyFont="1" applyFill="1" applyBorder="1" applyAlignment="1">
      <alignment horizontal="center" vertical="center" wrapText="1"/>
    </xf>
    <xf numFmtId="164" fontId="9" fillId="4" borderId="25" xfId="0" applyNumberFormat="1" applyFont="1" applyFill="1" applyBorder="1" applyAlignment="1">
      <alignment horizontal="center" vertical="center" wrapText="1"/>
    </xf>
    <xf numFmtId="0" fontId="99" fillId="27" borderId="35" xfId="0" applyFont="1" applyFill="1" applyBorder="1" applyAlignment="1">
      <alignment horizontal="center" vertical="center"/>
    </xf>
    <xf numFmtId="0" fontId="99" fillId="27" borderId="36" xfId="0" applyFont="1" applyFill="1" applyBorder="1" applyAlignment="1">
      <alignment horizontal="center" vertical="center"/>
    </xf>
    <xf numFmtId="0" fontId="99" fillId="27" borderId="37" xfId="0" applyFont="1" applyFill="1" applyBorder="1" applyAlignment="1">
      <alignment horizontal="center" vertical="center"/>
    </xf>
    <xf numFmtId="2" fontId="9" fillId="9" borderId="1" xfId="0" applyNumberFormat="1" applyFont="1" applyFill="1" applyBorder="1" applyAlignment="1">
      <alignment horizontal="center" vertical="center"/>
    </xf>
    <xf numFmtId="0" fontId="17" fillId="9" borderId="1" xfId="0" applyFont="1" applyFill="1" applyBorder="1" applyAlignment="1">
      <alignment horizontal="center" vertical="center"/>
    </xf>
    <xf numFmtId="164" fontId="13" fillId="9" borderId="1" xfId="0" applyNumberFormat="1" applyFont="1" applyFill="1" applyBorder="1" applyAlignment="1">
      <alignment horizontal="center" vertical="center"/>
    </xf>
    <xf numFmtId="164" fontId="38" fillId="9" borderId="19" xfId="0" applyNumberFormat="1" applyFont="1" applyFill="1" applyBorder="1" applyAlignment="1">
      <alignment horizontal="center" vertical="center"/>
    </xf>
    <xf numFmtId="0" fontId="1" fillId="0" borderId="19" xfId="0" applyFont="1" applyBorder="1"/>
    <xf numFmtId="0" fontId="13" fillId="6" borderId="2" xfId="0" applyFont="1" applyFill="1" applyBorder="1" applyAlignment="1">
      <alignment horizontal="center" vertical="center"/>
    </xf>
    <xf numFmtId="0" fontId="13" fillId="6" borderId="1" xfId="0" applyFont="1" applyFill="1" applyBorder="1" applyAlignment="1">
      <alignment horizontal="center" vertical="center"/>
    </xf>
    <xf numFmtId="0" fontId="17" fillId="9" borderId="23" xfId="0" applyFont="1" applyFill="1" applyBorder="1" applyAlignment="1">
      <alignment horizontal="center" vertical="center" wrapText="1"/>
    </xf>
    <xf numFmtId="0" fontId="17" fillId="9" borderId="2" xfId="0" applyFont="1" applyFill="1" applyBorder="1" applyAlignment="1">
      <alignment horizontal="center" vertical="center" wrapText="1"/>
    </xf>
    <xf numFmtId="169" fontId="17" fillId="9" borderId="23" xfId="0" applyNumberFormat="1" applyFont="1" applyFill="1" applyBorder="1" applyAlignment="1">
      <alignment horizontal="center" vertical="center" wrapText="1"/>
    </xf>
    <xf numFmtId="169" fontId="17" fillId="9" borderId="2" xfId="0" applyNumberFormat="1" applyFont="1" applyFill="1" applyBorder="1" applyAlignment="1">
      <alignment horizontal="center" vertical="center" wrapText="1"/>
    </xf>
    <xf numFmtId="0" fontId="17" fillId="9" borderId="0" xfId="0" applyFont="1" applyFill="1" applyAlignment="1">
      <alignment horizontal="left" vertical="center" wrapText="1"/>
    </xf>
    <xf numFmtId="0" fontId="44" fillId="9" borderId="38" xfId="0" applyFont="1" applyFill="1" applyBorder="1" applyAlignment="1">
      <alignment horizontal="center" vertical="center" wrapText="1"/>
    </xf>
    <xf numFmtId="0" fontId="1" fillId="0" borderId="39" xfId="0" applyFont="1" applyBorder="1"/>
    <xf numFmtId="0" fontId="1" fillId="0" borderId="40" xfId="0" applyFont="1" applyBorder="1"/>
    <xf numFmtId="0" fontId="9" fillId="9" borderId="1" xfId="0" applyFont="1" applyFill="1" applyBorder="1" applyAlignment="1">
      <alignment horizontal="center" vertical="center"/>
    </xf>
    <xf numFmtId="0" fontId="44" fillId="28" borderId="24" xfId="0" applyFont="1" applyFill="1" applyBorder="1" applyAlignment="1">
      <alignment horizontal="center" vertical="center"/>
    </xf>
    <xf numFmtId="0" fontId="1" fillId="28" borderId="1" xfId="0" applyFont="1" applyFill="1" applyBorder="1"/>
    <xf numFmtId="0" fontId="1" fillId="28" borderId="19" xfId="0" applyFont="1" applyFill="1" applyBorder="1"/>
    <xf numFmtId="164" fontId="78" fillId="9" borderId="1" xfId="0" applyNumberFormat="1" applyFont="1" applyFill="1" applyBorder="1" applyAlignment="1">
      <alignment horizontal="center" vertical="center"/>
    </xf>
    <xf numFmtId="0" fontId="79" fillId="0" borderId="1" xfId="0" applyFont="1" applyBorder="1"/>
    <xf numFmtId="0" fontId="79" fillId="0" borderId="19" xfId="0" applyFont="1" applyBorder="1"/>
    <xf numFmtId="0" fontId="9" fillId="9" borderId="24" xfId="0" applyFont="1" applyFill="1" applyBorder="1" applyAlignment="1">
      <alignment horizontal="right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57" fillId="9" borderId="1" xfId="0" applyFont="1" applyFill="1" applyBorder="1" applyAlignment="1">
      <alignment horizontal="center" vertical="center"/>
    </xf>
    <xf numFmtId="0" fontId="59" fillId="0" borderId="8" xfId="0" applyFont="1" applyBorder="1" applyAlignment="1">
      <alignment horizontal="center" vertical="center"/>
    </xf>
    <xf numFmtId="0" fontId="7" fillId="14" borderId="23" xfId="0" applyFont="1" applyFill="1" applyBorder="1" applyAlignment="1">
      <alignment horizontal="center" vertical="center"/>
    </xf>
    <xf numFmtId="0" fontId="7" fillId="14" borderId="2" xfId="0" applyFont="1" applyFill="1" applyBorder="1" applyAlignment="1">
      <alignment horizontal="center" vertical="center"/>
    </xf>
    <xf numFmtId="0" fontId="47" fillId="15" borderId="11" xfId="0" applyFont="1" applyFill="1" applyBorder="1" applyAlignment="1">
      <alignment horizontal="center" vertical="center" wrapText="1"/>
    </xf>
    <xf numFmtId="0" fontId="18" fillId="19" borderId="23" xfId="0" applyFont="1" applyFill="1" applyBorder="1" applyAlignment="1">
      <alignment horizontal="center" vertical="center" wrapText="1"/>
    </xf>
    <xf numFmtId="0" fontId="1" fillId="19" borderId="2" xfId="0" applyFont="1" applyFill="1" applyBorder="1" applyAlignment="1">
      <alignment horizontal="center" vertical="center" wrapText="1"/>
    </xf>
    <xf numFmtId="0" fontId="9" fillId="4" borderId="41" xfId="0" applyFont="1" applyFill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1" fillId="0" borderId="42" xfId="0" applyFont="1" applyBorder="1" applyAlignment="1">
      <alignment horizontal="center"/>
    </xf>
    <xf numFmtId="0" fontId="29" fillId="2" borderId="7" xfId="0" applyFont="1" applyFill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0" fontId="1" fillId="0" borderId="28" xfId="0" applyFont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 wrapText="1"/>
    </xf>
    <xf numFmtId="0" fontId="31" fillId="12" borderId="0" xfId="0" applyFont="1" applyFill="1" applyAlignment="1">
      <alignment horizontal="center" vertical="center" wrapText="1"/>
    </xf>
    <xf numFmtId="0" fontId="1" fillId="0" borderId="0" xfId="0" applyFont="1"/>
    <xf numFmtId="0" fontId="31" fillId="12" borderId="0" xfId="0" applyFont="1" applyFill="1" applyAlignment="1">
      <alignment horizontal="right"/>
    </xf>
    <xf numFmtId="164" fontId="31" fillId="12" borderId="0" xfId="0" applyNumberFormat="1" applyFont="1" applyFill="1" applyAlignment="1">
      <alignment horizontal="left"/>
    </xf>
    <xf numFmtId="0" fontId="1" fillId="0" borderId="0" xfId="0" applyFont="1" applyAlignment="1">
      <alignment horizontal="left"/>
    </xf>
    <xf numFmtId="0" fontId="36" fillId="12" borderId="0" xfId="0" applyFont="1" applyFill="1" applyAlignment="1">
      <alignment horizontal="center" vertical="center"/>
    </xf>
    <xf numFmtId="0" fontId="37" fillId="0" borderId="0" xfId="0" applyFont="1" applyAlignment="1">
      <alignment horizontal="center" vertical="center"/>
    </xf>
    <xf numFmtId="0" fontId="100" fillId="0" borderId="23" xfId="0" applyFont="1" applyBorder="1" applyAlignment="1">
      <alignment horizontal="center" vertical="center"/>
    </xf>
    <xf numFmtId="0" fontId="100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9" fillId="6" borderId="28" xfId="0" applyFont="1" applyFill="1" applyBorder="1" applyAlignment="1">
      <alignment horizontal="justify" vertical="center" wrapText="1"/>
    </xf>
    <xf numFmtId="0" fontId="1" fillId="0" borderId="29" xfId="0" applyFont="1" applyBorder="1"/>
    <xf numFmtId="0" fontId="1" fillId="0" borderId="30" xfId="0" applyFont="1" applyBorder="1"/>
    <xf numFmtId="0" fontId="15" fillId="9" borderId="15" xfId="0" applyFont="1" applyFill="1" applyBorder="1" applyAlignment="1">
      <alignment horizontal="center"/>
    </xf>
    <xf numFmtId="0" fontId="15" fillId="0" borderId="10" xfId="0" applyFont="1" applyBorder="1" applyAlignment="1">
      <alignment horizontal="center"/>
    </xf>
    <xf numFmtId="0" fontId="15" fillId="9" borderId="15" xfId="0" applyFont="1" applyFill="1" applyBorder="1" applyAlignment="1">
      <alignment vertical="center"/>
    </xf>
    <xf numFmtId="0" fontId="15" fillId="9" borderId="12" xfId="0" applyFont="1" applyFill="1" applyBorder="1" applyAlignment="1">
      <alignment vertical="center"/>
    </xf>
    <xf numFmtId="0" fontId="15" fillId="9" borderId="17" xfId="0" applyFont="1" applyFill="1" applyBorder="1" applyAlignment="1">
      <alignment horizontal="center" vertical="center"/>
    </xf>
    <xf numFmtId="0" fontId="9" fillId="6" borderId="7" xfId="0" applyFont="1" applyFill="1" applyBorder="1" applyAlignment="1">
      <alignment horizontal="justify" vertical="center" wrapText="1"/>
    </xf>
    <xf numFmtId="0" fontId="1" fillId="0" borderId="26" xfId="0" applyFont="1" applyBorder="1"/>
    <xf numFmtId="0" fontId="1" fillId="0" borderId="27" xfId="0" applyFont="1" applyBorder="1"/>
    <xf numFmtId="0" fontId="29" fillId="2" borderId="26" xfId="0" applyFont="1" applyFill="1" applyBorder="1" applyAlignment="1">
      <alignment horizontal="center" vertical="center" wrapText="1"/>
    </xf>
    <xf numFmtId="0" fontId="29" fillId="2" borderId="27" xfId="0" applyFont="1" applyFill="1" applyBorder="1" applyAlignment="1">
      <alignment horizontal="center" vertical="center" wrapText="1"/>
    </xf>
    <xf numFmtId="0" fontId="29" fillId="2" borderId="28" xfId="0" applyFont="1" applyFill="1" applyBorder="1" applyAlignment="1">
      <alignment horizontal="center" vertical="center" wrapText="1"/>
    </xf>
    <xf numFmtId="0" fontId="29" fillId="2" borderId="29" xfId="0" applyFont="1" applyFill="1" applyBorder="1" applyAlignment="1">
      <alignment horizontal="center" vertical="center" wrapText="1"/>
    </xf>
    <xf numFmtId="0" fontId="29" fillId="2" borderId="30" xfId="0" applyFont="1" applyFill="1" applyBorder="1" applyAlignment="1">
      <alignment horizontal="center" vertical="center" wrapText="1"/>
    </xf>
    <xf numFmtId="0" fontId="18" fillId="5" borderId="7" xfId="0" applyFont="1" applyFill="1" applyBorder="1" applyAlignment="1">
      <alignment horizontal="center" vertical="center" wrapText="1"/>
    </xf>
    <xf numFmtId="0" fontId="0" fillId="0" borderId="26" xfId="0" applyBorder="1"/>
    <xf numFmtId="0" fontId="0" fillId="0" borderId="27" xfId="0" applyBorder="1"/>
    <xf numFmtId="0" fontId="18" fillId="5" borderId="6" xfId="0" applyFont="1" applyFill="1" applyBorder="1" applyAlignment="1">
      <alignment horizontal="center" vertical="center" wrapText="1"/>
    </xf>
    <xf numFmtId="0" fontId="0" fillId="0" borderId="0" xfId="0"/>
    <xf numFmtId="0" fontId="100" fillId="20" borderId="23" xfId="0" applyFont="1" applyFill="1" applyBorder="1" applyAlignment="1">
      <alignment horizontal="center" vertical="center"/>
    </xf>
    <xf numFmtId="0" fontId="100" fillId="20" borderId="2" xfId="0" applyFont="1" applyFill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6" fillId="0" borderId="1" xfId="0" applyFont="1" applyBorder="1" applyAlignment="1">
      <alignment horizontal="center" vertical="center"/>
    </xf>
    <xf numFmtId="0" fontId="45" fillId="15" borderId="31" xfId="0" applyFont="1" applyFill="1" applyBorder="1" applyAlignment="1">
      <alignment horizontal="center" vertical="center" wrapText="1"/>
    </xf>
    <xf numFmtId="0" fontId="20" fillId="9" borderId="0" xfId="0" applyFont="1" applyFill="1" applyAlignment="1">
      <alignment horizontal="center" vertical="center"/>
    </xf>
    <xf numFmtId="0" fontId="106" fillId="0" borderId="0" xfId="0" applyFont="1" applyAlignment="1">
      <alignment horizontal="justify" vertical="center"/>
    </xf>
  </cellXfs>
  <cellStyles count="7">
    <cellStyle name="Euro" xfId="1" xr:uid="{00000000-0005-0000-0000-000000000000}"/>
    <cellStyle name="Euro 2" xfId="2" xr:uid="{00000000-0005-0000-0000-000001000000}"/>
    <cellStyle name="Euro 3" xfId="3" xr:uid="{00000000-0005-0000-0000-000002000000}"/>
    <cellStyle name="Euro 4" xfId="4" xr:uid="{00000000-0005-0000-0000-000003000000}"/>
    <cellStyle name="Normale" xfId="0" builtinId="0"/>
    <cellStyle name="Normale 2" xfId="5" xr:uid="{8F6501B8-5646-42B7-9EA9-B0D9CAAE0EF7}"/>
    <cellStyle name="Normale_Z_ELENC 2" xfId="6" xr:uid="{26046A89-9823-4E89-89EB-EA74854D079D}"/>
  </cellStyles>
  <dxfs count="1254">
    <dxf>
      <font>
        <b/>
        <i val="0"/>
        <color rgb="FF003300"/>
      </font>
      <fill>
        <patternFill>
          <bgColor theme="9"/>
        </patternFill>
      </fill>
    </dxf>
    <dxf>
      <fill>
        <patternFill>
          <bgColor theme="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/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/>
        <color theme="0"/>
      </font>
      <fill>
        <patternFill patternType="solid">
          <fgColor indexed="64"/>
          <bgColor rgb="FF008000"/>
        </patternFill>
      </fill>
    </dxf>
    <dxf>
      <font>
        <color theme="0"/>
      </font>
      <fill>
        <patternFill>
          <bgColor theme="0"/>
        </patternFill>
      </fill>
    </dxf>
    <dxf>
      <font>
        <color auto="1"/>
      </font>
      <fill>
        <patternFill>
          <bgColor rgb="FFFFFF00"/>
        </patternFill>
      </fill>
    </dxf>
    <dxf>
      <font>
        <b val="0"/>
        <i val="0"/>
        <color auto="1"/>
      </font>
      <fill>
        <patternFill>
          <bgColor rgb="FF99FF99"/>
        </patternFill>
      </fill>
    </dxf>
    <dxf>
      <font>
        <b/>
        <i val="0"/>
        <color rgb="FF003300"/>
      </font>
      <fill>
        <patternFill>
          <bgColor theme="9"/>
        </patternFill>
      </fill>
    </dxf>
    <dxf>
      <fill>
        <patternFill>
          <bgColor theme="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/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/>
        <color theme="0"/>
      </font>
      <fill>
        <patternFill patternType="solid">
          <fgColor indexed="64"/>
          <bgColor rgb="FF008000"/>
        </patternFill>
      </fill>
    </dxf>
    <dxf>
      <font>
        <color theme="0"/>
      </font>
      <fill>
        <patternFill>
          <bgColor theme="0"/>
        </patternFill>
      </fill>
    </dxf>
    <dxf>
      <font>
        <color auto="1"/>
      </font>
      <fill>
        <patternFill>
          <bgColor rgb="FFFFFF00"/>
        </patternFill>
      </fill>
    </dxf>
    <dxf>
      <font>
        <b val="0"/>
        <i val="0"/>
        <color auto="1"/>
      </font>
      <fill>
        <patternFill>
          <bgColor rgb="FF99FF99"/>
        </patternFill>
      </fill>
    </dxf>
    <dxf>
      <font>
        <b/>
        <i/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003300"/>
      </font>
      <fill>
        <patternFill>
          <bgColor theme="9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/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/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/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/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/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/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/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/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rgb="FF28F846"/>
          </stop>
        </gradientFill>
      </fill>
    </dxf>
    <dxf>
      <fill>
        <gradientFill degree="90">
          <stop position="0">
            <color theme="0"/>
          </stop>
          <stop position="1">
            <color rgb="FF1D72EF"/>
          </stop>
        </gradientFill>
      </fill>
    </dxf>
    <dxf>
      <font>
        <b/>
        <i/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/>
        </patternFill>
      </fill>
    </dxf>
    <dxf>
      <font>
        <color auto="1"/>
      </font>
      <fill>
        <patternFill>
          <bgColor rgb="FFFFFF00"/>
        </patternFill>
      </fill>
    </dxf>
    <dxf>
      <font>
        <b val="0"/>
        <i val="0"/>
        <color auto="1"/>
      </font>
      <fill>
        <patternFill>
          <bgColor rgb="FF99FF99"/>
        </patternFill>
      </fill>
    </dxf>
    <dxf>
      <font>
        <b/>
        <i/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003300"/>
      </font>
      <fill>
        <patternFill>
          <bgColor theme="9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/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/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/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/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/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/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/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/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rgb="FF28F846"/>
          </stop>
        </gradientFill>
      </fill>
    </dxf>
    <dxf>
      <fill>
        <gradientFill degree="90">
          <stop position="0">
            <color theme="0"/>
          </stop>
          <stop position="1">
            <color rgb="FF1D72EF"/>
          </stop>
        </gradientFill>
      </fill>
    </dxf>
    <dxf>
      <font>
        <b/>
        <i/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/>
        </patternFill>
      </fill>
    </dxf>
    <dxf>
      <font>
        <color auto="1"/>
      </font>
      <fill>
        <patternFill>
          <bgColor rgb="FFFFFF00"/>
        </patternFill>
      </fill>
    </dxf>
    <dxf>
      <font>
        <b val="0"/>
        <i val="0"/>
        <color auto="1"/>
      </font>
      <fill>
        <patternFill>
          <bgColor rgb="FF99FF99"/>
        </patternFill>
      </fill>
    </dxf>
    <dxf>
      <font>
        <b/>
        <i/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003300"/>
      </font>
      <fill>
        <patternFill>
          <bgColor theme="9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/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/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/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/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/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/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/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/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rgb="FF28F846"/>
          </stop>
        </gradientFill>
      </fill>
    </dxf>
    <dxf>
      <fill>
        <gradientFill degree="90">
          <stop position="0">
            <color theme="0"/>
          </stop>
          <stop position="1">
            <color rgb="FF1D72EF"/>
          </stop>
        </gradientFill>
      </fill>
    </dxf>
    <dxf>
      <font>
        <b/>
        <i/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/>
        </patternFill>
      </fill>
    </dxf>
    <dxf>
      <font>
        <color auto="1"/>
      </font>
      <fill>
        <patternFill>
          <bgColor rgb="FFFFFF00"/>
        </patternFill>
      </fill>
    </dxf>
    <dxf>
      <font>
        <b val="0"/>
        <i val="0"/>
        <color auto="1"/>
      </font>
      <fill>
        <patternFill>
          <bgColor rgb="FF99FF99"/>
        </patternFill>
      </fill>
    </dxf>
    <dxf>
      <font>
        <b/>
        <i/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003300"/>
      </font>
      <fill>
        <patternFill>
          <bgColor theme="9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/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/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/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/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/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/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/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/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rgb="FF28F846"/>
          </stop>
        </gradientFill>
      </fill>
    </dxf>
    <dxf>
      <fill>
        <gradientFill degree="90">
          <stop position="0">
            <color theme="0"/>
          </stop>
          <stop position="1">
            <color rgb="FF1D72EF"/>
          </stop>
        </gradientFill>
      </fill>
    </dxf>
    <dxf>
      <font>
        <b/>
        <i/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/>
        </patternFill>
      </fill>
    </dxf>
    <dxf>
      <font>
        <color auto="1"/>
      </font>
      <fill>
        <patternFill>
          <bgColor rgb="FFFFFF00"/>
        </patternFill>
      </fill>
    </dxf>
    <dxf>
      <font>
        <b val="0"/>
        <i val="0"/>
        <color auto="1"/>
      </font>
      <fill>
        <patternFill>
          <bgColor rgb="FF99FF99"/>
        </patternFill>
      </fill>
    </dxf>
    <dxf>
      <font>
        <b/>
        <i/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003300"/>
      </font>
      <fill>
        <patternFill>
          <bgColor theme="9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/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/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/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/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/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/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/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/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rgb="FF28F846"/>
          </stop>
        </gradientFill>
      </fill>
    </dxf>
    <dxf>
      <fill>
        <gradientFill degree="90">
          <stop position="0">
            <color theme="0"/>
          </stop>
          <stop position="1">
            <color rgb="FF1D72EF"/>
          </stop>
        </gradientFill>
      </fill>
    </dxf>
    <dxf>
      <font>
        <b/>
        <i/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/>
        </patternFill>
      </fill>
    </dxf>
    <dxf>
      <font>
        <color auto="1"/>
      </font>
      <fill>
        <patternFill>
          <bgColor rgb="FFFFFF00"/>
        </patternFill>
      </fill>
    </dxf>
    <dxf>
      <font>
        <b val="0"/>
        <i val="0"/>
        <color auto="1"/>
      </font>
      <fill>
        <patternFill>
          <bgColor rgb="FF99FF99"/>
        </patternFill>
      </fill>
    </dxf>
    <dxf>
      <font>
        <b/>
        <i/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003300"/>
      </font>
      <fill>
        <patternFill>
          <bgColor theme="9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/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/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/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/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/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/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/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/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rgb="FF28F846"/>
          </stop>
        </gradientFill>
      </fill>
    </dxf>
    <dxf>
      <fill>
        <gradientFill degree="90">
          <stop position="0">
            <color theme="0"/>
          </stop>
          <stop position="1">
            <color rgb="FF1D72EF"/>
          </stop>
        </gradientFill>
      </fill>
    </dxf>
    <dxf>
      <font>
        <b/>
        <i/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/>
        </patternFill>
      </fill>
    </dxf>
    <dxf>
      <font>
        <color auto="1"/>
      </font>
      <fill>
        <patternFill>
          <bgColor rgb="FFFFFF00"/>
        </patternFill>
      </fill>
    </dxf>
    <dxf>
      <font>
        <b val="0"/>
        <i val="0"/>
        <color auto="1"/>
      </font>
      <fill>
        <patternFill>
          <bgColor rgb="FF99FF99"/>
        </patternFill>
      </fill>
    </dxf>
    <dxf>
      <font>
        <b/>
        <i/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003300"/>
      </font>
      <fill>
        <patternFill>
          <bgColor theme="9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/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/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/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/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/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/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/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/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rgb="FF28F846"/>
          </stop>
        </gradientFill>
      </fill>
    </dxf>
    <dxf>
      <fill>
        <gradientFill degree="90">
          <stop position="0">
            <color theme="0"/>
          </stop>
          <stop position="1">
            <color rgb="FF1D72EF"/>
          </stop>
        </gradientFill>
      </fill>
    </dxf>
    <dxf>
      <font>
        <b/>
        <i/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/>
        </patternFill>
      </fill>
    </dxf>
    <dxf>
      <font>
        <color auto="1"/>
      </font>
      <fill>
        <patternFill>
          <bgColor rgb="FFFFFF00"/>
        </patternFill>
      </fill>
    </dxf>
    <dxf>
      <font>
        <b val="0"/>
        <i val="0"/>
        <color auto="1"/>
      </font>
      <fill>
        <patternFill>
          <bgColor rgb="FF99FF99"/>
        </patternFill>
      </fill>
    </dxf>
    <dxf>
      <font>
        <b/>
        <i/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003300"/>
      </font>
      <fill>
        <patternFill>
          <bgColor theme="9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/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/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/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/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/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/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/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/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rgb="FF28F846"/>
          </stop>
        </gradientFill>
      </fill>
    </dxf>
    <dxf>
      <fill>
        <gradientFill degree="90">
          <stop position="0">
            <color theme="0"/>
          </stop>
          <stop position="1">
            <color rgb="FF1D72EF"/>
          </stop>
        </gradientFill>
      </fill>
    </dxf>
    <dxf>
      <font>
        <b/>
        <i/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/>
        </patternFill>
      </fill>
    </dxf>
    <dxf>
      <font>
        <color auto="1"/>
      </font>
      <fill>
        <patternFill>
          <bgColor rgb="FFFFFF00"/>
        </patternFill>
      </fill>
    </dxf>
    <dxf>
      <font>
        <b val="0"/>
        <i val="0"/>
        <color auto="1"/>
      </font>
      <fill>
        <patternFill>
          <bgColor rgb="FF99FF99"/>
        </patternFill>
      </fill>
    </dxf>
    <dxf>
      <font>
        <b/>
        <i/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003300"/>
      </font>
      <fill>
        <patternFill>
          <bgColor theme="9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/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/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/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/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/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/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/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/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rgb="FF28F846"/>
          </stop>
        </gradientFill>
      </fill>
    </dxf>
    <dxf>
      <fill>
        <gradientFill degree="90">
          <stop position="0">
            <color theme="0"/>
          </stop>
          <stop position="1">
            <color rgb="FF1D72EF"/>
          </stop>
        </gradientFill>
      </fill>
    </dxf>
    <dxf>
      <font>
        <b/>
        <i/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/>
        </patternFill>
      </fill>
    </dxf>
    <dxf>
      <font>
        <color auto="1"/>
      </font>
      <fill>
        <patternFill>
          <bgColor rgb="FFFFFF00"/>
        </patternFill>
      </fill>
    </dxf>
    <dxf>
      <font>
        <b val="0"/>
        <i val="0"/>
        <color auto="1"/>
      </font>
      <fill>
        <patternFill>
          <bgColor rgb="FF99FF99"/>
        </patternFill>
      </fill>
    </dxf>
    <dxf>
      <font>
        <b/>
        <i/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003300"/>
      </font>
      <fill>
        <patternFill>
          <bgColor theme="9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/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/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/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/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/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/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/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/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rgb="FF28F846"/>
          </stop>
        </gradientFill>
      </fill>
    </dxf>
    <dxf>
      <fill>
        <gradientFill degree="90">
          <stop position="0">
            <color theme="0"/>
          </stop>
          <stop position="1">
            <color rgb="FF1D72EF"/>
          </stop>
        </gradientFill>
      </fill>
    </dxf>
    <dxf>
      <font>
        <b/>
        <i/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/>
        </patternFill>
      </fill>
    </dxf>
    <dxf>
      <font>
        <color auto="1"/>
      </font>
      <fill>
        <patternFill>
          <bgColor rgb="FFFFFF00"/>
        </patternFill>
      </fill>
    </dxf>
    <dxf>
      <font>
        <b val="0"/>
        <i val="0"/>
        <color auto="1"/>
      </font>
      <fill>
        <patternFill>
          <bgColor rgb="FF99FF99"/>
        </patternFill>
      </fill>
    </dxf>
    <dxf>
      <font>
        <b/>
        <i/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003300"/>
      </font>
      <fill>
        <patternFill>
          <bgColor theme="9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/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/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/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/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/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/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/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/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rgb="FF28F846"/>
          </stop>
        </gradientFill>
      </fill>
    </dxf>
    <dxf>
      <fill>
        <gradientFill degree="90">
          <stop position="0">
            <color theme="0"/>
          </stop>
          <stop position="1">
            <color rgb="FF1D72EF"/>
          </stop>
        </gradientFill>
      </fill>
    </dxf>
    <dxf>
      <font>
        <b/>
        <i/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/>
        </patternFill>
      </fill>
    </dxf>
    <dxf>
      <font>
        <color auto="1"/>
      </font>
      <fill>
        <patternFill>
          <bgColor rgb="FFFFFF00"/>
        </patternFill>
      </fill>
    </dxf>
    <dxf>
      <font>
        <b val="0"/>
        <i val="0"/>
        <color auto="1"/>
      </font>
      <fill>
        <patternFill>
          <bgColor rgb="FF99FF99"/>
        </patternFill>
      </fill>
    </dxf>
    <dxf>
      <font>
        <b/>
        <i/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003300"/>
      </font>
      <fill>
        <patternFill>
          <bgColor theme="9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/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/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/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/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/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/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/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/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rgb="FF28F846"/>
          </stop>
        </gradientFill>
      </fill>
    </dxf>
    <dxf>
      <fill>
        <gradientFill degree="90">
          <stop position="0">
            <color theme="0"/>
          </stop>
          <stop position="1">
            <color rgb="FF1D72EF"/>
          </stop>
        </gradientFill>
      </fill>
    </dxf>
    <dxf>
      <font>
        <b/>
        <i/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/>
        </patternFill>
      </fill>
    </dxf>
    <dxf>
      <font>
        <color auto="1"/>
      </font>
      <fill>
        <patternFill>
          <bgColor rgb="FFFFFF00"/>
        </patternFill>
      </fill>
    </dxf>
    <dxf>
      <font>
        <b val="0"/>
        <i val="0"/>
        <color auto="1"/>
      </font>
      <fill>
        <patternFill>
          <bgColor rgb="FF99FF99"/>
        </patternFill>
      </fill>
    </dxf>
    <dxf>
      <font>
        <b/>
        <i/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003300"/>
      </font>
      <fill>
        <patternFill>
          <bgColor theme="9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/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/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/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/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/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/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/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/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rgb="FF28F846"/>
          </stop>
        </gradientFill>
      </fill>
    </dxf>
    <dxf>
      <fill>
        <gradientFill degree="90">
          <stop position="0">
            <color theme="0"/>
          </stop>
          <stop position="1">
            <color rgb="FF1D72EF"/>
          </stop>
        </gradientFill>
      </fill>
    </dxf>
    <dxf>
      <font>
        <b/>
        <i/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/>
        </patternFill>
      </fill>
    </dxf>
    <dxf>
      <font>
        <color auto="1"/>
      </font>
      <fill>
        <patternFill>
          <bgColor rgb="FFFFFF00"/>
        </patternFill>
      </fill>
    </dxf>
    <dxf>
      <font>
        <b val="0"/>
        <i val="0"/>
        <color auto="1"/>
      </font>
      <fill>
        <patternFill>
          <bgColor rgb="FF99FF99"/>
        </patternFill>
      </fill>
    </dxf>
    <dxf>
      <font>
        <b/>
        <i/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003300"/>
      </font>
      <fill>
        <patternFill>
          <bgColor theme="9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/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/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/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/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/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/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/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/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rgb="FF28F846"/>
          </stop>
        </gradientFill>
      </fill>
    </dxf>
    <dxf>
      <fill>
        <gradientFill degree="90">
          <stop position="0">
            <color theme="0"/>
          </stop>
          <stop position="1">
            <color rgb="FF1D72EF"/>
          </stop>
        </gradientFill>
      </fill>
    </dxf>
    <dxf>
      <font>
        <b/>
        <i/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/>
        </patternFill>
      </fill>
    </dxf>
    <dxf>
      <font>
        <color auto="1"/>
      </font>
      <fill>
        <patternFill>
          <bgColor rgb="FFFFFF00"/>
        </patternFill>
      </fill>
    </dxf>
    <dxf>
      <font>
        <b val="0"/>
        <i val="0"/>
        <color auto="1"/>
      </font>
      <fill>
        <patternFill>
          <bgColor rgb="FF99FF99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003300"/>
      </font>
      <fill>
        <patternFill>
          <bgColor theme="9"/>
        </patternFill>
      </fill>
    </dxf>
    <dxf>
      <font>
        <color theme="0"/>
      </font>
      <fill>
        <patternFill>
          <bgColor theme="0"/>
        </patternFill>
      </fill>
    </dxf>
    <dxf>
      <font>
        <b/>
        <i/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/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/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/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/>
        <color theme="0"/>
      </font>
      <fill>
        <patternFill patternType="solid">
          <fgColor indexed="64"/>
          <bgColor rgb="FF008000"/>
        </patternFill>
      </fill>
    </dxf>
    <dxf>
      <font>
        <b/>
        <i/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/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/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/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ill>
        <gradientFill degree="90">
          <stop position="0">
            <color theme="0"/>
          </stop>
          <stop position="1">
            <color rgb="FF28F846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rgb="FF1D72EF"/>
          </stop>
        </gradientFill>
      </fill>
    </dxf>
    <dxf>
      <font>
        <b/>
        <i/>
        <color theme="0"/>
      </font>
      <fill>
        <patternFill patternType="solid">
          <fgColor indexed="64"/>
          <bgColor rgb="FF008000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FFFF00"/>
        </patternFill>
      </fill>
    </dxf>
    <dxf>
      <font>
        <b val="0"/>
        <i val="0"/>
        <color auto="1"/>
      </font>
      <fill>
        <patternFill>
          <bgColor rgb="FF99FF99"/>
        </patternFill>
      </fill>
    </dxf>
    <dxf>
      <font>
        <b/>
        <i/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003300"/>
      </font>
      <fill>
        <patternFill>
          <bgColor theme="9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/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/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/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/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/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/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/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/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rgb="FF28F846"/>
          </stop>
        </gradientFill>
      </fill>
    </dxf>
    <dxf>
      <fill>
        <gradientFill degree="90">
          <stop position="0">
            <color theme="0"/>
          </stop>
          <stop position="1">
            <color rgb="FF1D72EF"/>
          </stop>
        </gradientFill>
      </fill>
    </dxf>
    <dxf>
      <font>
        <b/>
        <i/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/>
        </patternFill>
      </fill>
    </dxf>
    <dxf>
      <font>
        <color auto="1"/>
      </font>
      <fill>
        <patternFill>
          <bgColor rgb="FFFFFF00"/>
        </patternFill>
      </fill>
    </dxf>
    <dxf>
      <font>
        <b val="0"/>
        <i val="0"/>
        <color auto="1"/>
      </font>
      <fill>
        <patternFill>
          <bgColor rgb="FF99FF99"/>
        </patternFill>
      </fill>
    </dxf>
    <dxf>
      <font>
        <b/>
        <i/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003300"/>
      </font>
      <fill>
        <patternFill>
          <bgColor theme="9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/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/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/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/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/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/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/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/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rgb="FF28F846"/>
          </stop>
        </gradientFill>
      </fill>
    </dxf>
    <dxf>
      <fill>
        <gradientFill degree="90">
          <stop position="0">
            <color theme="0"/>
          </stop>
          <stop position="1">
            <color rgb="FF1D72EF"/>
          </stop>
        </gradientFill>
      </fill>
    </dxf>
    <dxf>
      <font>
        <b/>
        <i/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/>
        </patternFill>
      </fill>
    </dxf>
    <dxf>
      <font>
        <color auto="1"/>
      </font>
      <fill>
        <patternFill>
          <bgColor rgb="FFFFFF00"/>
        </patternFill>
      </fill>
    </dxf>
    <dxf>
      <font>
        <b val="0"/>
        <i val="0"/>
        <color auto="1"/>
      </font>
      <fill>
        <patternFill>
          <bgColor rgb="FF99FF99"/>
        </patternFill>
      </fill>
    </dxf>
    <dxf>
      <font>
        <b/>
        <i/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003300"/>
      </font>
      <fill>
        <patternFill>
          <bgColor theme="9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/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/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/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/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/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/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/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/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rgb="FF28F846"/>
          </stop>
        </gradientFill>
      </fill>
    </dxf>
    <dxf>
      <fill>
        <gradientFill degree="90">
          <stop position="0">
            <color theme="0"/>
          </stop>
          <stop position="1">
            <color rgb="FF1D72EF"/>
          </stop>
        </gradientFill>
      </fill>
    </dxf>
    <dxf>
      <font>
        <b/>
        <i/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/>
        </patternFill>
      </fill>
    </dxf>
    <dxf>
      <font>
        <color auto="1"/>
      </font>
      <fill>
        <patternFill>
          <bgColor rgb="FFFFFF00"/>
        </patternFill>
      </fill>
    </dxf>
    <dxf>
      <font>
        <b val="0"/>
        <i val="0"/>
        <color auto="1"/>
      </font>
      <fill>
        <patternFill>
          <bgColor rgb="FF99FF99"/>
        </patternFill>
      </fill>
    </dxf>
    <dxf>
      <font>
        <b/>
        <i/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003300"/>
      </font>
      <fill>
        <patternFill>
          <bgColor theme="9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/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/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/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/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/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/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/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/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rgb="FF28F846"/>
          </stop>
        </gradientFill>
      </fill>
    </dxf>
    <dxf>
      <fill>
        <gradientFill degree="90">
          <stop position="0">
            <color theme="0"/>
          </stop>
          <stop position="1">
            <color rgb="FF1D72EF"/>
          </stop>
        </gradientFill>
      </fill>
    </dxf>
    <dxf>
      <font>
        <b/>
        <i/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/>
        </patternFill>
      </fill>
    </dxf>
    <dxf>
      <font>
        <color auto="1"/>
      </font>
      <fill>
        <patternFill>
          <bgColor rgb="FFFFFF00"/>
        </patternFill>
      </fill>
    </dxf>
    <dxf>
      <font>
        <b val="0"/>
        <i val="0"/>
        <color auto="1"/>
      </font>
      <fill>
        <patternFill>
          <bgColor rgb="FF99FF99"/>
        </patternFill>
      </fill>
    </dxf>
    <dxf>
      <font>
        <b/>
        <i/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003300"/>
      </font>
      <fill>
        <patternFill>
          <bgColor theme="9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/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/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/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/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/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/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/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/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rgb="FF28F846"/>
          </stop>
        </gradientFill>
      </fill>
    </dxf>
    <dxf>
      <fill>
        <gradientFill degree="90">
          <stop position="0">
            <color theme="0"/>
          </stop>
          <stop position="1">
            <color rgb="FF1D72EF"/>
          </stop>
        </gradientFill>
      </fill>
    </dxf>
    <dxf>
      <font>
        <b/>
        <i/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/>
        </patternFill>
      </fill>
    </dxf>
    <dxf>
      <font>
        <color auto="1"/>
      </font>
      <fill>
        <patternFill>
          <bgColor rgb="FFFFFF00"/>
        </patternFill>
      </fill>
    </dxf>
    <dxf>
      <font>
        <b val="0"/>
        <i val="0"/>
        <color auto="1"/>
      </font>
      <fill>
        <patternFill>
          <bgColor rgb="FF99FF99"/>
        </patternFill>
      </fill>
    </dxf>
    <dxf>
      <font>
        <b/>
        <i/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003300"/>
      </font>
      <fill>
        <patternFill>
          <bgColor theme="9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/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/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/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/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/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/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/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/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rgb="FF28F846"/>
          </stop>
        </gradientFill>
      </fill>
    </dxf>
    <dxf>
      <fill>
        <gradientFill degree="90">
          <stop position="0">
            <color theme="0"/>
          </stop>
          <stop position="1">
            <color rgb="FF1D72EF"/>
          </stop>
        </gradientFill>
      </fill>
    </dxf>
    <dxf>
      <font>
        <b/>
        <i/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/>
        </patternFill>
      </fill>
    </dxf>
    <dxf>
      <font>
        <color auto="1"/>
      </font>
      <fill>
        <patternFill>
          <bgColor rgb="FFFFFF00"/>
        </patternFill>
      </fill>
    </dxf>
    <dxf>
      <font>
        <b val="0"/>
        <i val="0"/>
        <color auto="1"/>
      </font>
      <fill>
        <patternFill>
          <bgColor rgb="FF99FF99"/>
        </patternFill>
      </fill>
    </dxf>
    <dxf>
      <font>
        <b/>
        <i/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003300"/>
      </font>
      <fill>
        <patternFill>
          <bgColor theme="9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/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/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/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/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/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/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/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/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rgb="FF28F846"/>
          </stop>
        </gradientFill>
      </fill>
    </dxf>
    <dxf>
      <fill>
        <gradientFill degree="90">
          <stop position="0">
            <color theme="0"/>
          </stop>
          <stop position="1">
            <color rgb="FF1D72EF"/>
          </stop>
        </gradientFill>
      </fill>
    </dxf>
    <dxf>
      <font>
        <b/>
        <i/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/>
        </patternFill>
      </fill>
    </dxf>
    <dxf>
      <font>
        <color auto="1"/>
      </font>
      <fill>
        <patternFill>
          <bgColor rgb="FFFFFF00"/>
        </patternFill>
      </fill>
    </dxf>
    <dxf>
      <font>
        <b val="0"/>
        <i val="0"/>
        <color auto="1"/>
      </font>
      <fill>
        <patternFill>
          <bgColor rgb="FF99FF99"/>
        </patternFill>
      </fill>
    </dxf>
    <dxf>
      <font>
        <b/>
        <i/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003300"/>
      </font>
      <fill>
        <patternFill>
          <bgColor theme="9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/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/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/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/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/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/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/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/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rgb="FF28F846"/>
          </stop>
        </gradientFill>
      </fill>
    </dxf>
    <dxf>
      <fill>
        <gradientFill degree="90">
          <stop position="0">
            <color theme="0"/>
          </stop>
          <stop position="1">
            <color rgb="FF1D72EF"/>
          </stop>
        </gradientFill>
      </fill>
    </dxf>
    <dxf>
      <font>
        <b/>
        <i/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/>
        </patternFill>
      </fill>
    </dxf>
    <dxf>
      <font>
        <color auto="1"/>
      </font>
      <fill>
        <patternFill>
          <bgColor rgb="FFFFFF00"/>
        </patternFill>
      </fill>
    </dxf>
    <dxf>
      <font>
        <b val="0"/>
        <i val="0"/>
        <color auto="1"/>
      </font>
      <fill>
        <patternFill>
          <bgColor rgb="FF99FF99"/>
        </patternFill>
      </fill>
    </dxf>
    <dxf>
      <font>
        <b/>
        <i/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003300"/>
      </font>
      <fill>
        <patternFill>
          <bgColor theme="9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/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/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/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/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/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/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/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/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rgb="FF28F846"/>
          </stop>
        </gradientFill>
      </fill>
    </dxf>
    <dxf>
      <fill>
        <gradientFill degree="90">
          <stop position="0">
            <color theme="0"/>
          </stop>
          <stop position="1">
            <color rgb="FF1D72EF"/>
          </stop>
        </gradientFill>
      </fill>
    </dxf>
    <dxf>
      <font>
        <b/>
        <i/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/>
        </patternFill>
      </fill>
    </dxf>
    <dxf>
      <font>
        <color auto="1"/>
      </font>
      <fill>
        <patternFill>
          <bgColor rgb="FFFFFF00"/>
        </patternFill>
      </fill>
    </dxf>
    <dxf>
      <font>
        <b val="0"/>
        <i val="0"/>
        <color auto="1"/>
      </font>
      <fill>
        <patternFill>
          <bgColor rgb="FF99FF99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/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/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C000"/>
        </patternFill>
      </fill>
    </dxf>
    <dxf>
      <font>
        <b/>
        <i val="0"/>
        <color auto="1"/>
      </font>
      <fill>
        <patternFill>
          <bgColor rgb="FFFFC000"/>
        </patternFill>
      </fill>
    </dxf>
    <dxf>
      <font>
        <b/>
        <i val="0"/>
        <color auto="1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/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/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C000"/>
        </patternFill>
      </fill>
    </dxf>
    <dxf>
      <font>
        <b/>
        <i val="0"/>
        <color auto="1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/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/>
        <color theme="0"/>
      </font>
      <fill>
        <patternFill patternType="solid">
          <fgColor indexed="64"/>
          <bgColor rgb="FF008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2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1.xml"/><Relationship Id="rId37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 w="25400">
          <a:noFill/>
        </a:ln>
      </c:spPr>
      <c:txPr>
        <a:bodyPr/>
        <a:lstStyle/>
        <a:p>
          <a:pPr>
            <a:defRPr sz="17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it-IT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spPr>
            <a:solidFill>
              <a:srgbClr val="00FF00"/>
            </a:solidFill>
            <a:ln w="12700">
              <a:solidFill>
                <a:srgbClr val="000000"/>
              </a:solidFill>
              <a:prstDash val="solid"/>
            </a:ln>
          </c:spPr>
          <c:cat>
            <c:strRef>
              <c:f>'Tab-Mis (3)'!$Q$3:$AA$3</c:f>
              <c:strCache>
                <c:ptCount val="11"/>
                <c:pt idx="0">
                  <c:v>MISURA n°1</c:v>
                </c:pt>
                <c:pt idx="6">
                  <c:v>MISURA n°2</c:v>
                </c:pt>
                <c:pt idx="10">
                  <c:v>MISURA n°3</c:v>
                </c:pt>
              </c:strCache>
            </c:strRef>
          </c:cat>
          <c:val>
            <c:numRef>
              <c:f>'Tab-Mis'!#REF!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61-44E1-811C-205957C668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277056"/>
        <c:axId val="75278592"/>
      </c:areaChart>
      <c:catAx>
        <c:axId val="752770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it-IT"/>
          </a:p>
        </c:txPr>
        <c:crossAx val="75278592"/>
        <c:crosses val="autoZero"/>
        <c:auto val="1"/>
        <c:lblAlgn val="ctr"/>
        <c:lblOffset val="100"/>
        <c:tickLblSkip val="3"/>
        <c:tickMarkSkip val="1"/>
        <c:noMultiLvlLbl val="0"/>
      </c:catAx>
      <c:valAx>
        <c:axId val="75278592"/>
        <c:scaling>
          <c:orientation val="minMax"/>
          <c:max val="5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it-IT"/>
          </a:p>
        </c:txPr>
        <c:crossAx val="75277056"/>
        <c:crosses val="autoZero"/>
        <c:crossBetween val="midCat"/>
      </c:valAx>
      <c:spPr>
        <a:noFill/>
        <a:ln w="25400">
          <a:noFill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3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it-IT"/>
        </a:p>
      </c:txPr>
    </c:legend>
    <c:plotVisOnly val="1"/>
    <c:dispBlanksAs val="zero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it-IT"/>
    </a:p>
  </c:txPr>
  <c:printSettings>
    <c:headerFooter alignWithMargins="0"/>
    <c:pageMargins b="1" l="0.75000000000000888" r="0.75000000000000888" t="1" header="0.5" footer="0.5"/>
    <c:pageSetup paperSize="9"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 w="25400">
          <a:noFill/>
        </a:ln>
      </c:spPr>
      <c:txPr>
        <a:bodyPr/>
        <a:lstStyle/>
        <a:p>
          <a:pPr>
            <a:defRPr sz="17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it-IT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spPr>
            <a:solidFill>
              <a:srgbClr val="00FF00"/>
            </a:solidFill>
            <a:ln w="12700">
              <a:solidFill>
                <a:srgbClr val="000000"/>
              </a:solidFill>
              <a:prstDash val="solid"/>
            </a:ln>
          </c:spPr>
          <c:cat>
            <c:strRef>
              <c:f>'Tab-Mis'!$Q$3:$AA$3</c:f>
              <c:strCache>
                <c:ptCount val="11"/>
                <c:pt idx="0">
                  <c:v>MISURA n°1</c:v>
                </c:pt>
                <c:pt idx="6">
                  <c:v>MISURA n°2</c:v>
                </c:pt>
                <c:pt idx="10">
                  <c:v>MISURA n°3</c:v>
                </c:pt>
              </c:strCache>
            </c:strRef>
          </c:cat>
          <c:val>
            <c:numRef>
              <c:f>'Tab-Mis'!#REF!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67-424C-96A7-07663E873F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277056"/>
        <c:axId val="75278592"/>
      </c:areaChart>
      <c:catAx>
        <c:axId val="752770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it-IT"/>
          </a:p>
        </c:txPr>
        <c:crossAx val="75278592"/>
        <c:crosses val="autoZero"/>
        <c:auto val="1"/>
        <c:lblAlgn val="ctr"/>
        <c:lblOffset val="100"/>
        <c:tickLblSkip val="3"/>
        <c:tickMarkSkip val="1"/>
        <c:noMultiLvlLbl val="0"/>
      </c:catAx>
      <c:valAx>
        <c:axId val="75278592"/>
        <c:scaling>
          <c:orientation val="minMax"/>
          <c:max val="5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it-IT"/>
          </a:p>
        </c:txPr>
        <c:crossAx val="75277056"/>
        <c:crosses val="autoZero"/>
        <c:crossBetween val="midCat"/>
      </c:valAx>
      <c:spPr>
        <a:noFill/>
        <a:ln w="25400">
          <a:noFill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3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it-IT"/>
        </a:p>
      </c:txPr>
    </c:legend>
    <c:plotVisOnly val="1"/>
    <c:dispBlanksAs val="zero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it-IT"/>
    </a:p>
  </c:txPr>
  <c:printSettings>
    <c:headerFooter alignWithMargins="0"/>
    <c:pageMargins b="1" l="0.75000000000000888" r="0.75000000000000888" t="1" header="0.5" footer="0.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0</xdr:rowOff>
    </xdr:from>
    <xdr:to>
      <xdr:col>0</xdr:col>
      <xdr:colOff>0</xdr:colOff>
      <xdr:row>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8C458A4-2549-4110-A69C-5944083064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0</xdr:rowOff>
    </xdr:from>
    <xdr:to>
      <xdr:col>0</xdr:col>
      <xdr:colOff>0</xdr:colOff>
      <xdr:row>5</xdr:row>
      <xdr:rowOff>0</xdr:rowOff>
    </xdr:to>
    <xdr:graphicFrame macro="">
      <xdr:nvGraphicFramePr>
        <xdr:cNvPr id="750672" name="Chart 1">
          <a:extLst>
            <a:ext uri="{FF2B5EF4-FFF2-40B4-BE49-F238E27FC236}">
              <a16:creationId xmlns:a16="http://schemas.microsoft.com/office/drawing/2014/main" id="{00000000-0008-0000-0000-000050740B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da%2025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SERVERMES\home\Drive\LAVORO_ERMES\195\929-LUXORY_LIVING\DV_RUM_LUXORY_LIVING_2025.xlsx" TargetMode="External"/><Relationship Id="rId1" Type="http://schemas.openxmlformats.org/officeDocument/2006/relationships/externalLinkPath" Target="/Drive/LAVORO_ERMES/195/929-LUXORY_LIVING/DV_RUM_LUXORY_LIVING_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heda 25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iepilogo (3)"/>
      <sheetName val="Riepilogo (2)"/>
      <sheetName val="Riepilogo"/>
      <sheetName val="Tab-Mis"/>
      <sheetName val="Scheda 1"/>
      <sheetName val="Scheda 2"/>
      <sheetName val="Scheda 3"/>
      <sheetName val="Scheda 4"/>
      <sheetName val="Scheda 5"/>
      <sheetName val="Scheda 6"/>
      <sheetName val="Scheda 7"/>
      <sheetName val="Scheda 8"/>
      <sheetName val="Scheda 9"/>
      <sheetName val="Scheda 10"/>
      <sheetName val="Scheda 11"/>
      <sheetName val="Scheda 12"/>
      <sheetName val="Scheda 13"/>
      <sheetName val="Scheda 14"/>
      <sheetName val="Scheda 15"/>
      <sheetName val="Scheda 16"/>
      <sheetName val="Scheda 17"/>
      <sheetName val="Scheda 18"/>
      <sheetName val="Scheda 19"/>
      <sheetName val="Scheda 20"/>
      <sheetName val="Scheda 21"/>
      <sheetName val="Scheda 22"/>
      <sheetName val="Scheda 23"/>
      <sheetName val="Scheda 24"/>
      <sheetName val="Scheda 25"/>
      <sheetName val="Scheda 26"/>
      <sheetName val="Scheda 27"/>
      <sheetName val="Scheda 28"/>
      <sheetName val="Scheda 29"/>
      <sheetName val="Scheda 30"/>
      <sheetName val="Scheda 31"/>
      <sheetName val="Scheda 32"/>
      <sheetName val="Scheda 33"/>
      <sheetName val="Scheda 34"/>
      <sheetName val="Scheda 35"/>
      <sheetName val="Scheda 36"/>
      <sheetName val="Scheda 37"/>
      <sheetName val="Scheda 38"/>
      <sheetName val="Scheda 39"/>
      <sheetName val="Scheda 40"/>
      <sheetName val="Scheda 41"/>
      <sheetName val="Scheda 42"/>
      <sheetName val="Scheda 43"/>
      <sheetName val="Scheda 44"/>
      <sheetName val="Scheda 45"/>
      <sheetName val="Scheda 46"/>
      <sheetName val="Scheda 47"/>
      <sheetName val="Scheda 48"/>
      <sheetName val="Scheda 49"/>
      <sheetName val="Scheda 50"/>
      <sheetName val="9612_week  (1)"/>
      <sheetName val="9612_week  (2)"/>
      <sheetName val="DPI art.19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44">
          <cell r="H44" t="str">
            <v>LEX,8h</v>
          </cell>
        </row>
      </sheetData>
      <sheetData sheetId="8">
        <row r="44">
          <cell r="H44" t="str">
            <v>LEX,8h</v>
          </cell>
        </row>
      </sheetData>
      <sheetData sheetId="9">
        <row r="44">
          <cell r="H44" t="str">
            <v>LEX,8h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>
        <row r="11">
          <cell r="AM11">
            <v>-9.6432746655328714E-16</v>
          </cell>
        </row>
        <row r="41">
          <cell r="T41">
            <v>0</v>
          </cell>
        </row>
        <row r="44">
          <cell r="H44" t="str">
            <v>LEX,8h</v>
          </cell>
          <cell r="I44">
            <v>62.280177874691525</v>
          </cell>
          <cell r="K44">
            <v>1.9898905977545351</v>
          </cell>
          <cell r="O44">
            <v>64.270068472446056</v>
          </cell>
        </row>
        <row r="45">
          <cell r="O45">
            <v>120.36204993518133</v>
          </cell>
        </row>
      </sheetData>
      <sheetData sheetId="29">
        <row r="8">
          <cell r="F8" t="str">
            <v xml:space="preserve">BALZELLA 54/56 - ADDETTO IMBALLO </v>
          </cell>
        </row>
        <row r="11">
          <cell r="AM11">
            <v>66.277210537979613</v>
          </cell>
        </row>
        <row r="41">
          <cell r="T41">
            <v>0</v>
          </cell>
        </row>
        <row r="44">
          <cell r="H44" t="str">
            <v>LEX,8h</v>
          </cell>
          <cell r="I44">
            <v>78.580351523720466</v>
          </cell>
          <cell r="K44">
            <v>2.8291433795904939</v>
          </cell>
          <cell r="O44">
            <v>81.409494903310957</v>
          </cell>
        </row>
        <row r="45">
          <cell r="O45">
            <v>120.46204993518134</v>
          </cell>
        </row>
      </sheetData>
      <sheetData sheetId="30">
        <row r="8">
          <cell r="F8" t="str">
            <v xml:space="preserve">BALZELLA 54/56 - RESPONSABILE LOGISTICA </v>
          </cell>
        </row>
        <row r="11">
          <cell r="AM11">
            <v>36.602432951548906</v>
          </cell>
        </row>
        <row r="41">
          <cell r="T41">
            <v>0</v>
          </cell>
        </row>
        <row r="44">
          <cell r="H44" t="str">
            <v>LEX,8h</v>
          </cell>
          <cell r="I44">
            <v>55.246143676247684</v>
          </cell>
          <cell r="K44">
            <v>2.3579862684178496</v>
          </cell>
          <cell r="O44">
            <v>57.60412994466553</v>
          </cell>
        </row>
        <row r="45">
          <cell r="O45">
            <v>102.66204993518133</v>
          </cell>
        </row>
      </sheetData>
      <sheetData sheetId="31">
        <row r="8">
          <cell r="F8" t="str">
            <v>BALZELLA 54/56 - ADDETTO PULIZIE</v>
          </cell>
        </row>
        <row r="11">
          <cell r="AM11">
            <v>46.640819318894813</v>
          </cell>
        </row>
        <row r="41">
          <cell r="T41">
            <v>0</v>
          </cell>
        </row>
        <row r="44">
          <cell r="H44" t="str">
            <v>LEX,8h</v>
          </cell>
          <cell r="I44">
            <v>66.318727768684013</v>
          </cell>
          <cell r="K44">
            <v>2.5350751028210556</v>
          </cell>
          <cell r="O44">
            <v>68.853802871505067</v>
          </cell>
        </row>
        <row r="45">
          <cell r="O45">
            <v>113.06204993518134</v>
          </cell>
        </row>
      </sheetData>
      <sheetData sheetId="32">
        <row r="8">
          <cell r="F8" t="str">
            <v>BALZELLA, 71 - ADD.FALEGNAMERIA/CUSCINATURA/INCOLLAGGIO/CARRELLO</v>
          </cell>
        </row>
        <row r="11">
          <cell r="AM11">
            <v>59.788425477088111</v>
          </cell>
        </row>
        <row r="41">
          <cell r="T41">
            <v>132.41204993518133</v>
          </cell>
        </row>
        <row r="44">
          <cell r="H44" t="str">
            <v>LEX,8h</v>
          </cell>
          <cell r="I44">
            <v>84.922743634620431</v>
          </cell>
          <cell r="K44">
            <v>1.4395604185791204</v>
          </cell>
          <cell r="O44">
            <v>86.362304053199551</v>
          </cell>
        </row>
        <row r="45">
          <cell r="O45">
            <v>144.66204993518133</v>
          </cell>
        </row>
      </sheetData>
      <sheetData sheetId="33">
        <row r="8">
          <cell r="F8" t="str">
            <v xml:space="preserve">FACTORY 2  - SALES ASSISTANT/STORE MANAGER </v>
          </cell>
        </row>
        <row r="11">
          <cell r="AM11">
            <v>41.874199980319716</v>
          </cell>
        </row>
        <row r="41">
          <cell r="T41">
            <v>0</v>
          </cell>
        </row>
        <row r="44">
          <cell r="H44" t="str">
            <v>LEX,8h</v>
          </cell>
          <cell r="I44">
            <v>57.359347277003963</v>
          </cell>
          <cell r="K44">
            <v>2.2636127590742174</v>
          </cell>
          <cell r="O44">
            <v>59.622960036078183</v>
          </cell>
        </row>
        <row r="45">
          <cell r="O45">
            <v>89.762049935181338</v>
          </cell>
        </row>
      </sheetData>
      <sheetData sheetId="34">
        <row r="8">
          <cell r="F8" t="str">
            <v xml:space="preserve">FACTORY 2  - ADDETTO UFFICIO STILE </v>
          </cell>
        </row>
        <row r="11">
          <cell r="AM11">
            <v>0</v>
          </cell>
        </row>
        <row r="41">
          <cell r="T41">
            <v>0</v>
          </cell>
        </row>
        <row r="44">
          <cell r="H44" t="str">
            <v>LEX,8h</v>
          </cell>
          <cell r="I44">
            <v>57.418554503441086</v>
          </cell>
          <cell r="K44">
            <v>4.3208829646029345</v>
          </cell>
          <cell r="O44">
            <v>61.739437468044024</v>
          </cell>
        </row>
        <row r="45">
          <cell r="O45">
            <v>86.562049935181335</v>
          </cell>
        </row>
      </sheetData>
      <sheetData sheetId="35">
        <row r="8">
          <cell r="F8" t="str">
            <v xml:space="preserve">FACTORY 1 - SALES ASSISTANT/STORE MANAGER </v>
          </cell>
        </row>
        <row r="11">
          <cell r="AM11">
            <v>0</v>
          </cell>
        </row>
        <row r="41">
          <cell r="T41">
            <v>0</v>
          </cell>
        </row>
        <row r="44">
          <cell r="H44" t="str">
            <v>LEX,8h</v>
          </cell>
          <cell r="I44">
            <v>57.359347277003963</v>
          </cell>
          <cell r="K44">
            <v>2.2636127590742174</v>
          </cell>
          <cell r="O44">
            <v>59.622960036078183</v>
          </cell>
        </row>
        <row r="45">
          <cell r="O45">
            <v>89.762049935181338</v>
          </cell>
        </row>
      </sheetData>
      <sheetData sheetId="36">
        <row r="8">
          <cell r="F8" t="str">
            <v xml:space="preserve">CAMPO DEI FIORI - ADDETTO MAGAZZINO/CARRELLISTA </v>
          </cell>
        </row>
        <row r="11">
          <cell r="AM11">
            <v>0</v>
          </cell>
        </row>
        <row r="41">
          <cell r="T41">
            <v>0</v>
          </cell>
        </row>
        <row r="44">
          <cell r="H44" t="str">
            <v>LEX,8h</v>
          </cell>
          <cell r="I44">
            <v>68.521612838157665</v>
          </cell>
          <cell r="K44">
            <v>3.7338309223612396</v>
          </cell>
          <cell r="O44">
            <v>72.255443760518901</v>
          </cell>
        </row>
        <row r="45">
          <cell r="O45">
            <v>116.06204993518134</v>
          </cell>
        </row>
      </sheetData>
      <sheetData sheetId="37">
        <row r="8">
          <cell r="F8" t="str">
            <v xml:space="preserve">ANTICO ACQUEDOTTO LOTTO A - ADDETTO COMMERCIALE </v>
          </cell>
        </row>
        <row r="11">
          <cell r="AM11">
            <v>41.134154421290525</v>
          </cell>
        </row>
        <row r="41">
          <cell r="T41">
            <v>0</v>
          </cell>
        </row>
        <row r="44">
          <cell r="H44" t="str">
            <v>LEX,8h</v>
          </cell>
          <cell r="I44">
            <v>57.359347277003963</v>
          </cell>
          <cell r="K44">
            <v>2.2636127590742174</v>
          </cell>
          <cell r="O44">
            <v>59.622960036078183</v>
          </cell>
        </row>
        <row r="45">
          <cell r="O45">
            <v>89.762049935181338</v>
          </cell>
        </row>
      </sheetData>
      <sheetData sheetId="38">
        <row r="8">
          <cell r="F8" t="str">
            <v xml:space="preserve">ANTICO ACQUEDOTTO LOTTO A - RESPONSABILE COMMERCIALE </v>
          </cell>
        </row>
        <row r="11">
          <cell r="AM11">
            <v>41.874199980319716</v>
          </cell>
        </row>
        <row r="41">
          <cell r="T41">
            <v>0</v>
          </cell>
        </row>
        <row r="44">
          <cell r="H44" t="str">
            <v>LEX,8h</v>
          </cell>
          <cell r="I44">
            <v>57.359347277003963</v>
          </cell>
          <cell r="K44">
            <v>2.2636127590742174</v>
          </cell>
          <cell r="O44">
            <v>59.622960036078183</v>
          </cell>
        </row>
        <row r="45">
          <cell r="O45">
            <v>89.762049935181338</v>
          </cell>
        </row>
      </sheetData>
      <sheetData sheetId="39">
        <row r="8">
          <cell r="F8" t="str">
            <v>BELLENGHI 1 - ADDETTO MAGAZZINO/CARRELLISTA</v>
          </cell>
        </row>
        <row r="11">
          <cell r="AM11">
            <v>27.612118990269018</v>
          </cell>
        </row>
        <row r="41">
          <cell r="T41">
            <v>0</v>
          </cell>
        </row>
        <row r="44">
          <cell r="H44" t="str">
            <v>LEX,8h</v>
          </cell>
          <cell r="I44">
            <v>71.757587157917314</v>
          </cell>
          <cell r="K44">
            <v>3.5688540483296207</v>
          </cell>
          <cell r="O44">
            <v>75.32644120624694</v>
          </cell>
        </row>
        <row r="45">
          <cell r="O45">
            <v>116.06204993518134</v>
          </cell>
        </row>
      </sheetData>
      <sheetData sheetId="40">
        <row r="8">
          <cell r="F8" t="str">
            <v>BELLENGHI 1 - ADDETTO UFFICIO STILE</v>
          </cell>
        </row>
        <row r="11">
          <cell r="AM11">
            <v>0</v>
          </cell>
        </row>
        <row r="41">
          <cell r="T41">
            <v>0</v>
          </cell>
        </row>
        <row r="44">
          <cell r="I44">
            <v>57.418554503441086</v>
          </cell>
          <cell r="K44">
            <v>4.3208829646029345</v>
          </cell>
          <cell r="O44">
            <v>61.739437468044024</v>
          </cell>
        </row>
        <row r="45">
          <cell r="O45">
            <v>86.562049935181335</v>
          </cell>
        </row>
      </sheetData>
      <sheetData sheetId="41">
        <row r="8">
          <cell r="F8" t="str">
            <v>BELLENGHI 2 - ADDETTO MAGAZZINO/CARRELLISTA</v>
          </cell>
        </row>
        <row r="11">
          <cell r="AM11">
            <v>0</v>
          </cell>
        </row>
        <row r="44">
          <cell r="I44">
            <v>74.429177364145588</v>
          </cell>
          <cell r="K44">
            <v>3.7615135939613382</v>
          </cell>
          <cell r="O44">
            <v>78.190690958106927</v>
          </cell>
        </row>
        <row r="45">
          <cell r="O45">
            <v>113.66204993518133</v>
          </cell>
        </row>
      </sheetData>
      <sheetData sheetId="42">
        <row r="8">
          <cell r="F8" t="str">
            <v>BELLENGHI 2 - AUTISTA/FIERE</v>
          </cell>
        </row>
        <row r="11">
          <cell r="AM11">
            <v>0</v>
          </cell>
        </row>
        <row r="41">
          <cell r="T41">
            <v>0</v>
          </cell>
        </row>
        <row r="44">
          <cell r="I44">
            <v>62.167036358140891</v>
          </cell>
          <cell r="K44">
            <v>1.8889980270925697</v>
          </cell>
          <cell r="O44">
            <v>64.05603438523346</v>
          </cell>
        </row>
        <row r="45">
          <cell r="O45">
            <v>100.06204993518134</v>
          </cell>
        </row>
      </sheetData>
      <sheetData sheetId="43">
        <row r="8">
          <cell r="F8" t="str">
            <v>BELLENGHI 2 - ADDETTO MONTAGGI</v>
          </cell>
        </row>
        <row r="11">
          <cell r="AM11">
            <v>63.966308234138189</v>
          </cell>
        </row>
        <row r="41">
          <cell r="T41">
            <v>0</v>
          </cell>
        </row>
        <row r="44">
          <cell r="H44" t="str">
            <v>LEX,8h</v>
          </cell>
          <cell r="I44">
            <v>73.448154031921518</v>
          </cell>
          <cell r="K44">
            <v>1.7423026559660371</v>
          </cell>
          <cell r="O44">
            <v>75.190456687887561</v>
          </cell>
        </row>
        <row r="45">
          <cell r="O45">
            <v>120.46204993518134</v>
          </cell>
        </row>
      </sheetData>
      <sheetData sheetId="44">
        <row r="8">
          <cell r="F8" t="str">
            <v xml:space="preserve">BELLENGHI 2 - RESPONSABILE SERVIZI GENERALI </v>
          </cell>
        </row>
        <row r="11">
          <cell r="AM11">
            <v>0</v>
          </cell>
        </row>
        <row r="41">
          <cell r="T41">
            <v>0</v>
          </cell>
        </row>
        <row r="44">
          <cell r="H44" t="str">
            <v>LEX,8h</v>
          </cell>
          <cell r="I44">
            <v>59.97370269650942</v>
          </cell>
          <cell r="K44">
            <v>3.7241762583863496</v>
          </cell>
          <cell r="O44">
            <v>63.697878954895771</v>
          </cell>
        </row>
        <row r="45">
          <cell r="O45">
            <v>107.36204993518133</v>
          </cell>
        </row>
      </sheetData>
      <sheetData sheetId="45">
        <row r="8">
          <cell r="F8" t="str">
            <v xml:space="preserve">BELLENGHI 2 - ADDETTO MANUTENZIONE ELETTRICA </v>
          </cell>
        </row>
        <row r="11">
          <cell r="AM11">
            <v>0</v>
          </cell>
        </row>
        <row r="41">
          <cell r="T41">
            <v>0</v>
          </cell>
        </row>
        <row r="44">
          <cell r="H44" t="str">
            <v>LEX,8h</v>
          </cell>
          <cell r="I44">
            <v>69.143918491232455</v>
          </cell>
          <cell r="K44">
            <v>1.6566370968874946</v>
          </cell>
          <cell r="O44">
            <v>70.800555588119948</v>
          </cell>
        </row>
        <row r="45">
          <cell r="O45">
            <v>120.36204993518133</v>
          </cell>
        </row>
      </sheetData>
      <sheetData sheetId="46">
        <row r="8">
          <cell r="F8" t="str">
            <v>BELLENGHI 2 - ADDETTO MANUTENZIONE MECCANICA/EDILE</v>
          </cell>
        </row>
        <row r="11">
          <cell r="AM11">
            <v>53.88087428098661</v>
          </cell>
        </row>
        <row r="41">
          <cell r="T41">
            <v>0</v>
          </cell>
        </row>
        <row r="44">
          <cell r="H44" t="str">
            <v>LEX,8h</v>
          </cell>
          <cell r="I44">
            <v>69.7864427567051</v>
          </cell>
          <cell r="K44">
            <v>1.4604229442226562</v>
          </cell>
          <cell r="O44">
            <v>71.246865700927756</v>
          </cell>
        </row>
        <row r="45">
          <cell r="O45">
            <v>120.36204993518133</v>
          </cell>
        </row>
      </sheetData>
      <sheetData sheetId="47">
        <row r="8">
          <cell r="F8" t="str">
            <v xml:space="preserve">CORSO DIAZ  - ADDETTO MARKETING </v>
          </cell>
        </row>
        <row r="11">
          <cell r="AM11">
            <v>0</v>
          </cell>
        </row>
        <row r="41">
          <cell r="T41">
            <v>0</v>
          </cell>
        </row>
        <row r="44">
          <cell r="H44" t="str">
            <v>LEX,8h</v>
          </cell>
          <cell r="I44">
            <v>57.359347277003963</v>
          </cell>
          <cell r="K44">
            <v>2.2636127590742174</v>
          </cell>
          <cell r="O44">
            <v>59.622960036078183</v>
          </cell>
        </row>
        <row r="45">
          <cell r="O45">
            <v>89.762049935181338</v>
          </cell>
        </row>
      </sheetData>
      <sheetData sheetId="48">
        <row r="8">
          <cell r="F8" t="str">
            <v>CORSO DIAZ - ADDETTO CUSTODE/AUTISTA</v>
          </cell>
        </row>
        <row r="11">
          <cell r="AM11">
            <v>0</v>
          </cell>
        </row>
        <row r="41">
          <cell r="T41">
            <v>0</v>
          </cell>
        </row>
        <row r="44">
          <cell r="H44" t="str">
            <v>LEX,8h</v>
          </cell>
          <cell r="I44">
            <v>58.585109593197743</v>
          </cell>
          <cell r="K44">
            <v>1.6829242600251673</v>
          </cell>
          <cell r="O44">
            <v>60.26803385322291</v>
          </cell>
        </row>
        <row r="45">
          <cell r="O45">
            <v>96.862049935181332</v>
          </cell>
        </row>
      </sheetData>
      <sheetData sheetId="49">
        <row r="8">
          <cell r="F8" t="str">
            <v xml:space="preserve">VIALE MATTEOTTI - SALES ASSISTANT/STORE MANAGER </v>
          </cell>
        </row>
        <row r="11">
          <cell r="AM11">
            <v>0</v>
          </cell>
        </row>
        <row r="41">
          <cell r="T41">
            <v>0</v>
          </cell>
        </row>
        <row r="44">
          <cell r="H44" t="str">
            <v>LEX,8h</v>
          </cell>
          <cell r="I44">
            <v>57.359347277003963</v>
          </cell>
          <cell r="K44">
            <v>2.2636127590742174</v>
          </cell>
          <cell r="O44">
            <v>59.622960036078183</v>
          </cell>
        </row>
        <row r="45">
          <cell r="O45">
            <v>89.762049935181338</v>
          </cell>
        </row>
      </sheetData>
      <sheetData sheetId="50">
        <row r="8">
          <cell r="F8" t="str">
            <v xml:space="preserve">AREA MILANO  - ADDETTO CRM </v>
          </cell>
        </row>
        <row r="11">
          <cell r="AM11">
            <v>39.111562273181086</v>
          </cell>
        </row>
        <row r="41">
          <cell r="T41">
            <v>0</v>
          </cell>
        </row>
        <row r="44">
          <cell r="H44" t="str">
            <v>LEX,8h</v>
          </cell>
          <cell r="I44">
            <v>55.336755128894524</v>
          </cell>
          <cell r="K44">
            <v>2.7729091514192579</v>
          </cell>
          <cell r="O44">
            <v>58.10966428031378</v>
          </cell>
        </row>
        <row r="45">
          <cell r="O45">
            <v>95.662049935181329</v>
          </cell>
        </row>
      </sheetData>
      <sheetData sheetId="51">
        <row r="8">
          <cell r="F8" t="str">
            <v xml:space="preserve">AREA MILANO  - ADDETTO CONTROLLO QUALITA' (MI) </v>
          </cell>
        </row>
        <row r="11">
          <cell r="AM11">
            <v>0</v>
          </cell>
        </row>
        <row r="41">
          <cell r="T41">
            <v>0</v>
          </cell>
        </row>
        <row r="44">
          <cell r="H44" t="str">
            <v>LEX,8h</v>
          </cell>
          <cell r="I44">
            <v>64.921173835612464</v>
          </cell>
          <cell r="K44">
            <v>2.1655875222635812</v>
          </cell>
          <cell r="O44">
            <v>67.086761357876043</v>
          </cell>
        </row>
        <row r="45">
          <cell r="O45">
            <v>107.46204993518134</v>
          </cell>
        </row>
      </sheetData>
      <sheetData sheetId="52">
        <row r="8">
          <cell r="F8" t="str">
            <v xml:space="preserve">AREA MILANO  - ADDETTO COMMERCIALE (MI) </v>
          </cell>
        </row>
        <row r="11">
          <cell r="AM11">
            <v>0</v>
          </cell>
        </row>
        <row r="41">
          <cell r="T41">
            <v>0</v>
          </cell>
        </row>
        <row r="44">
          <cell r="H44" t="str">
            <v>LEX,8h</v>
          </cell>
          <cell r="I44">
            <v>57.359347277003963</v>
          </cell>
          <cell r="K44">
            <v>2.2636127590742174</v>
          </cell>
          <cell r="O44">
            <v>59.622960036078183</v>
          </cell>
        </row>
        <row r="45">
          <cell r="O45">
            <v>89.762049935181338</v>
          </cell>
        </row>
      </sheetData>
      <sheetData sheetId="53">
        <row r="8">
          <cell r="F8" t="str">
            <v xml:space="preserve">AREA MILANO  - ADDETTO MARKETING </v>
          </cell>
        </row>
        <row r="11">
          <cell r="AM11">
            <v>0</v>
          </cell>
        </row>
        <row r="41">
          <cell r="T41">
            <v>0</v>
          </cell>
        </row>
        <row r="44">
          <cell r="H44" t="str">
            <v>LEX,8h</v>
          </cell>
          <cell r="I44">
            <v>57.359347277003963</v>
          </cell>
          <cell r="K44">
            <v>2.2636127590742174</v>
          </cell>
          <cell r="O44">
            <v>59.622960036078183</v>
          </cell>
        </row>
        <row r="45">
          <cell r="O45">
            <v>89.762049935181338</v>
          </cell>
        </row>
      </sheetData>
      <sheetData sheetId="54"/>
      <sheetData sheetId="55"/>
      <sheetData sheetId="5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vmlDrawing" Target="../drawings/vmlDrawing20.v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vmlDrawing" Target="../drawings/vmlDrawing21.v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.xml"/><Relationship Id="rId2" Type="http://schemas.openxmlformats.org/officeDocument/2006/relationships/vmlDrawing" Target="../drawings/vmlDrawing22.v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3.xml"/><Relationship Id="rId2" Type="http://schemas.openxmlformats.org/officeDocument/2006/relationships/vmlDrawing" Target="../drawings/vmlDrawing23.v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4.xml"/><Relationship Id="rId2" Type="http://schemas.openxmlformats.org/officeDocument/2006/relationships/vmlDrawing" Target="../drawings/vmlDrawing24.v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5.xml"/><Relationship Id="rId2" Type="http://schemas.openxmlformats.org/officeDocument/2006/relationships/vmlDrawing" Target="../drawings/vmlDrawing25.v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6.xml"/><Relationship Id="rId2" Type="http://schemas.openxmlformats.org/officeDocument/2006/relationships/vmlDrawing" Target="../drawings/vmlDrawing26.v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7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2E842-540B-4CAF-A0F8-9BC65C64F020}">
  <sheetPr>
    <pageSetUpPr fitToPage="1"/>
  </sheetPr>
  <dimension ref="A1:R57"/>
  <sheetViews>
    <sheetView tabSelected="1" zoomScale="80" zoomScaleNormal="80" workbookViewId="0">
      <selection activeCell="A56" sqref="A56:A57"/>
    </sheetView>
  </sheetViews>
  <sheetFormatPr defaultColWidth="9.140625" defaultRowHeight="12.75" x14ac:dyDescent="0.2"/>
  <cols>
    <col min="1" max="1" width="46.28515625" style="312" bestFit="1" customWidth="1"/>
    <col min="2" max="2" width="8" style="312" customWidth="1"/>
    <col min="3" max="3" width="8.140625" style="312" customWidth="1"/>
    <col min="4" max="4" width="7.42578125" style="312" customWidth="1"/>
    <col min="5" max="5" width="11.7109375" style="312" customWidth="1"/>
    <col min="6" max="6" width="5.28515625" style="312" customWidth="1"/>
    <col min="7" max="7" width="8.42578125" style="312" customWidth="1"/>
    <col min="8" max="9" width="11.7109375" style="314" customWidth="1"/>
    <col min="10" max="10" width="8" style="312" customWidth="1"/>
    <col min="11" max="11" width="8.28515625" style="312" customWidth="1"/>
    <col min="12" max="12" width="8.85546875" style="312" customWidth="1"/>
    <col min="13" max="16384" width="9.140625" style="312"/>
  </cols>
  <sheetData>
    <row r="1" spans="1:18" x14ac:dyDescent="0.2">
      <c r="B1" s="313"/>
    </row>
    <row r="2" spans="1:18" x14ac:dyDescent="0.2">
      <c r="J2" s="315"/>
    </row>
    <row r="4" spans="1:18" ht="45" x14ac:dyDescent="0.2">
      <c r="A4" s="316" t="s">
        <v>667</v>
      </c>
      <c r="B4" s="316" t="s">
        <v>668</v>
      </c>
      <c r="C4" s="316" t="s">
        <v>669</v>
      </c>
      <c r="D4" s="316" t="str">
        <f>'Scheda 1'!H44</f>
        <v>LEX,8h</v>
      </c>
      <c r="E4" s="316" t="s">
        <v>670</v>
      </c>
      <c r="F4" s="316" t="s">
        <v>671</v>
      </c>
      <c r="G4" s="316" t="s">
        <v>672</v>
      </c>
      <c r="H4" s="316" t="s">
        <v>673</v>
      </c>
      <c r="I4" s="316" t="s">
        <v>674</v>
      </c>
      <c r="J4" s="316" t="s">
        <v>675</v>
      </c>
      <c r="K4" s="316" t="s">
        <v>676</v>
      </c>
      <c r="L4" s="316" t="s">
        <v>677</v>
      </c>
      <c r="M4" s="316" t="s">
        <v>678</v>
      </c>
      <c r="N4" s="316" t="s">
        <v>679</v>
      </c>
      <c r="O4" s="316" t="s">
        <v>680</v>
      </c>
    </row>
    <row r="5" spans="1:18" x14ac:dyDescent="0.2">
      <c r="A5" s="317" t="str">
        <f>'Scheda 1'!F8</f>
        <v>M_01-01 - Addetto Movimentazione (Officina)</v>
      </c>
      <c r="B5" s="318">
        <v>1</v>
      </c>
      <c r="C5" s="318" t="str">
        <f>'Scheda 1'!H44</f>
        <v>LEX,8h</v>
      </c>
      <c r="D5" s="319">
        <f>'Scheda 1'!I44</f>
        <v>81.971182463449679</v>
      </c>
      <c r="E5" s="320">
        <f>'Scheda 1'!K44</f>
        <v>1.271105063987521</v>
      </c>
      <c r="F5" s="319">
        <f>'Scheda 1'!O44</f>
        <v>83.242287527437199</v>
      </c>
      <c r="G5" s="319">
        <f>'Scheda 1'!O45</f>
        <v>136.56204993518134</v>
      </c>
      <c r="H5" s="319" t="str">
        <f>IF(F5&gt;87,'Scheda 1'!AM$11,"non previsto")</f>
        <v>non previsto</v>
      </c>
      <c r="I5" s="319" t="str">
        <f>IF(G5&gt;140,'Scheda 1'!T$41,"non previsto")</f>
        <v>non previsto</v>
      </c>
      <c r="J5" s="318" t="str">
        <f>IF(F5&lt;80,"BASSA"," ")</f>
        <v xml:space="preserve"> </v>
      </c>
      <c r="K5" s="324" t="str">
        <f>IF(F5&gt;85," ",IF(F5&gt;80,"MEDIA",IF(F5&lt;80," ",IF(F5&lt;87," "," "))))</f>
        <v>MEDIA</v>
      </c>
      <c r="L5" s="327" t="str">
        <f>IF(F5&gt;85,"ALTA"," ")</f>
        <v xml:space="preserve"> </v>
      </c>
      <c r="M5" s="322" t="s">
        <v>681</v>
      </c>
      <c r="N5" s="322" t="s">
        <v>666</v>
      </c>
      <c r="O5" s="322" t="s">
        <v>682</v>
      </c>
      <c r="P5" s="323"/>
      <c r="Q5" s="323"/>
      <c r="R5" s="323"/>
    </row>
    <row r="6" spans="1:18" x14ac:dyDescent="0.2">
      <c r="A6" s="317" t="str">
        <f>'Scheda 2'!F8</f>
        <v>M_01-02 Carpentiere / Montatore (Officina)</v>
      </c>
      <c r="B6" s="318">
        <v>2</v>
      </c>
      <c r="C6" s="318" t="str">
        <f>'Scheda 2'!H44</f>
        <v>LEX,8h</v>
      </c>
      <c r="D6" s="319">
        <f>'Scheda 2'!I44</f>
        <v>92.581331117022373</v>
      </c>
      <c r="E6" s="320">
        <f>'Scheda 2'!K44</f>
        <v>2.4361064807631649</v>
      </c>
      <c r="F6" s="319">
        <f>'Scheda 2'!O44</f>
        <v>95.017437597785545</v>
      </c>
      <c r="G6" s="319">
        <f>'Scheda 2'!O45</f>
        <v>134.06204993518134</v>
      </c>
      <c r="H6" s="319">
        <f>IF(F6&gt;87,'Scheda 2'!AM$11,"non previsto")</f>
        <v>78.712101656963313</v>
      </c>
      <c r="I6" s="319" t="str">
        <f>IF(G6&gt;140,'Scheda 2'!T$41,"non previsto")</f>
        <v>non previsto</v>
      </c>
      <c r="J6" s="318" t="str">
        <f t="shared" ref="J6:J38" si="0">IF(F6&lt;80,"BASSA"," ")</f>
        <v xml:space="preserve"> </v>
      </c>
      <c r="K6" s="327" t="str">
        <f t="shared" ref="K6:K7" si="1">IF(F6&gt;85," ",IF(F6&gt;80,"MEDIA",IF(F6&lt;80," ",IF(F6&lt;87," "," "))))</f>
        <v xml:space="preserve"> </v>
      </c>
      <c r="L6" s="321" t="str">
        <f t="shared" ref="L6:L7" si="2">IF(F6&gt;85,"ALTA"," ")</f>
        <v>ALTA</v>
      </c>
      <c r="M6" s="322" t="s">
        <v>684</v>
      </c>
      <c r="N6" s="322" t="s">
        <v>666</v>
      </c>
      <c r="O6" s="322" t="s">
        <v>682</v>
      </c>
    </row>
    <row r="7" spans="1:18" x14ac:dyDescent="0.2">
      <c r="A7" s="317" t="str">
        <f>'Scheda 3'!F8</f>
        <v>M_01-03 Saldatore (Officina)</v>
      </c>
      <c r="B7" s="318">
        <v>3</v>
      </c>
      <c r="C7" s="318" t="str">
        <f>'Scheda 3'!H44</f>
        <v>LEX,8h</v>
      </c>
      <c r="D7" s="319">
        <f>'Scheda 3'!I44</f>
        <v>92.058064341799835</v>
      </c>
      <c r="E7" s="320">
        <f>'Scheda 3'!K44</f>
        <v>2.7073998239345496</v>
      </c>
      <c r="F7" s="319">
        <f>'Scheda 3'!O44</f>
        <v>94.765464165734386</v>
      </c>
      <c r="G7" s="319">
        <f>'Scheda 3'!O45</f>
        <v>129.06204993518134</v>
      </c>
      <c r="H7" s="319">
        <f>IF(F7&gt;87,'Scheda 3'!AM$11,"non previsto")</f>
        <v>78.220275502396873</v>
      </c>
      <c r="I7" s="319" t="str">
        <f>IF(G7&gt;140,'Scheda 3'!T$41,"non previsto")</f>
        <v>non previsto</v>
      </c>
      <c r="J7" s="318" t="str">
        <f t="shared" si="0"/>
        <v xml:space="preserve"> </v>
      </c>
      <c r="K7" s="327" t="str">
        <f t="shared" si="1"/>
        <v xml:space="preserve"> </v>
      </c>
      <c r="L7" s="321" t="str">
        <f t="shared" si="2"/>
        <v>ALTA</v>
      </c>
      <c r="M7" s="322" t="s">
        <v>684</v>
      </c>
      <c r="N7" s="322" t="s">
        <v>666</v>
      </c>
      <c r="O7" s="322" t="s">
        <v>682</v>
      </c>
    </row>
    <row r="8" spans="1:18" x14ac:dyDescent="0.2">
      <c r="A8" s="317" t="str">
        <f>'Scheda 4'!F8</f>
        <v>M_01-04 Gruista  (operatore a bordo) (Officina)</v>
      </c>
      <c r="B8" s="318">
        <v>4</v>
      </c>
      <c r="C8" s="318" t="str">
        <f>'Scheda 4'!H44</f>
        <v>LEX,8h</v>
      </c>
      <c r="D8" s="319">
        <f>'Scheda 4'!I44</f>
        <v>83.064434098815113</v>
      </c>
      <c r="E8" s="320">
        <f>'Scheda 4'!K44</f>
        <v>1.8308365701979468</v>
      </c>
      <c r="F8" s="319">
        <f>'Scheda 4'!O44</f>
        <v>84.895270669013058</v>
      </c>
      <c r="G8" s="319">
        <f>'Scheda 4'!O45</f>
        <v>136.56204993518134</v>
      </c>
      <c r="H8" s="319">
        <f>IF(F8&gt;84,'Scheda 4'!AM$11,"non previsto")</f>
        <v>67.210637382429582</v>
      </c>
      <c r="I8" s="319" t="str">
        <f>IF(G8&gt;140,'Scheda 4'!T$41,"non previsto")</f>
        <v>non previsto</v>
      </c>
      <c r="J8" s="318" t="str">
        <f t="shared" si="0"/>
        <v xml:space="preserve"> </v>
      </c>
      <c r="K8" s="324" t="str">
        <f>IF(F8&gt;85," ",IF(F8&gt;80,"MEDIA",IF(F8&lt;80," ",IF(F8&lt;87," "," "))))</f>
        <v>MEDIA</v>
      </c>
      <c r="L8" s="327" t="str">
        <f>IF(F8&gt;85,"ALTA"," ")</f>
        <v xml:space="preserve"> </v>
      </c>
      <c r="M8" s="322" t="s">
        <v>684</v>
      </c>
      <c r="N8" s="322" t="s">
        <v>682</v>
      </c>
      <c r="O8" s="322" t="s">
        <v>682</v>
      </c>
    </row>
    <row r="9" spans="1:18" x14ac:dyDescent="0.2">
      <c r="A9" s="317" t="str">
        <f>'Scheda 5'!F8</f>
        <v>M_01-05 Manutentore meccanico (Officina)</v>
      </c>
      <c r="B9" s="318">
        <v>5</v>
      </c>
      <c r="C9" s="318" t="str">
        <f>'Scheda 5'!H44</f>
        <v>LEX,8h</v>
      </c>
      <c r="D9" s="319">
        <f>'Scheda 5'!I44</f>
        <v>86.354997196693049</v>
      </c>
      <c r="E9" s="320">
        <f>'Scheda 5'!K44</f>
        <v>2.3808194781929912</v>
      </c>
      <c r="F9" s="319">
        <f>'Scheda 5'!O44</f>
        <v>88.735816674886038</v>
      </c>
      <c r="G9" s="319">
        <f>'Scheda 5'!O45</f>
        <v>122.36204993518133</v>
      </c>
      <c r="H9" s="319">
        <f>IF(F9&gt;87,'Scheda 5'!AM$11,"non previsto")</f>
        <v>72.24257666138368</v>
      </c>
      <c r="I9" s="319" t="str">
        <f>IF(G9&gt;540,'Scheda 5'!T$45,"non previsto")</f>
        <v>non previsto</v>
      </c>
      <c r="J9" s="318" t="str">
        <f t="shared" si="0"/>
        <v xml:space="preserve"> </v>
      </c>
      <c r="K9" s="318" t="str">
        <f>IF(F9&gt;85," ",IF(F9&gt;80,"MEDIA",IF(F9&lt;80," ",IF(F9&lt;87," "," "))))</f>
        <v xml:space="preserve"> </v>
      </c>
      <c r="L9" s="321" t="str">
        <f>IF(F9&gt;85,"ALTA"," ")</f>
        <v>ALTA</v>
      </c>
      <c r="M9" s="322" t="s">
        <v>684</v>
      </c>
      <c r="N9" s="322" t="s">
        <v>682</v>
      </c>
      <c r="O9" s="322" t="s">
        <v>682</v>
      </c>
    </row>
    <row r="10" spans="1:18" x14ac:dyDescent="0.2">
      <c r="A10" s="317" t="str">
        <f>'Scheda 6'!F8</f>
        <v>M_01-06 Manutentore elettrico (Officina)</v>
      </c>
      <c r="B10" s="318">
        <v>6</v>
      </c>
      <c r="C10" s="318" t="str">
        <f>'Scheda 6'!H44</f>
        <v>LEX,8h</v>
      </c>
      <c r="D10" s="319">
        <f>'Scheda 6'!I44</f>
        <v>84.744307791827183</v>
      </c>
      <c r="E10" s="320">
        <f>'Scheda 6'!K44</f>
        <v>2.3054956109617213</v>
      </c>
      <c r="F10" s="319">
        <f>'Scheda 6'!O44</f>
        <v>87.04980340278891</v>
      </c>
      <c r="G10" s="319">
        <f>'Scheda 6'!O45</f>
        <v>122.36204993518133</v>
      </c>
      <c r="H10" s="319">
        <f>IF(F10&gt;87,'Scheda 6'!AM$11,"non previsto")</f>
        <v>70.58934585510508</v>
      </c>
      <c r="I10" s="319" t="str">
        <f>IF(G10&gt;140,'Scheda 6'!T$41,"non previsto")</f>
        <v>non previsto</v>
      </c>
      <c r="J10" s="318" t="str">
        <f t="shared" si="0"/>
        <v xml:space="preserve"> </v>
      </c>
      <c r="K10" s="327" t="str">
        <f>IF(F10&gt;85," ",IF(F10&gt;80,"MEDIA",IF(F10&lt;80," ",IF(F10&lt;87," "," "))))</f>
        <v xml:space="preserve"> </v>
      </c>
      <c r="L10" s="321" t="str">
        <f>IF(F10&gt;85,"ALTA"," ")</f>
        <v>ALTA</v>
      </c>
      <c r="M10" s="322" t="s">
        <v>684</v>
      </c>
      <c r="N10" s="322" t="s">
        <v>682</v>
      </c>
      <c r="O10" s="322" t="s">
        <v>682</v>
      </c>
    </row>
    <row r="11" spans="1:18" x14ac:dyDescent="0.2">
      <c r="A11" s="317" t="str">
        <f>'Scheda 7'!F8</f>
        <v>M_01-07 Addetto Lab. e Ispettore QC (Officina)</v>
      </c>
      <c r="B11" s="318">
        <v>7</v>
      </c>
      <c r="C11" s="318" t="str">
        <f>'Scheda 7'!H44</f>
        <v>LEX,8h</v>
      </c>
      <c r="D11" s="319">
        <f>'Scheda 7'!I44</f>
        <v>83.063400134006301</v>
      </c>
      <c r="E11" s="320">
        <f>'Scheda 7'!K44</f>
        <v>1.8749669619581024</v>
      </c>
      <c r="F11" s="319">
        <f>'Scheda 7'!O44</f>
        <v>84.938367095964409</v>
      </c>
      <c r="G11" s="319">
        <f>'Scheda 7'!O45</f>
        <v>127.06204993518134</v>
      </c>
      <c r="H11" s="319" t="str">
        <f>IF(F11&gt;87,'Scheda 7'!AM$11,"non previsto")</f>
        <v>non previsto</v>
      </c>
      <c r="I11" s="319" t="str">
        <f>IF(G11&gt;140,'Scheda 7'!T$41,"non previsto")</f>
        <v>non previsto</v>
      </c>
      <c r="J11" s="318" t="str">
        <f t="shared" si="0"/>
        <v xml:space="preserve"> </v>
      </c>
      <c r="K11" s="324" t="str">
        <f t="shared" ref="K11:K12" si="3">IF(F11&gt;85," ",IF(F11&gt;80,"MEDIA",IF(F11&lt;80," ",IF(F11&lt;87," "," "))))</f>
        <v>MEDIA</v>
      </c>
      <c r="L11" s="327" t="str">
        <f t="shared" ref="L11:L25" si="4">IF(F11&gt;85,"ALTA"," ")</f>
        <v xml:space="preserve"> </v>
      </c>
      <c r="M11" s="322" t="s">
        <v>684</v>
      </c>
      <c r="N11" s="322" t="s">
        <v>682</v>
      </c>
      <c r="O11" s="322" t="s">
        <v>682</v>
      </c>
    </row>
    <row r="12" spans="1:18" x14ac:dyDescent="0.2">
      <c r="A12" s="317" t="str">
        <f>'Scheda 8'!F8</f>
        <v>M_01-08 Attività di responsabili e servizi uffici (Officina)</v>
      </c>
      <c r="B12" s="318">
        <v>8</v>
      </c>
      <c r="C12" s="318" t="str">
        <f>'Scheda 8'!H44</f>
        <v>LEX,8h</v>
      </c>
      <c r="D12" s="319">
        <f>'Scheda 8'!I44</f>
        <v>81.310531794659994</v>
      </c>
      <c r="E12" s="320">
        <f>'Scheda 8'!K44</f>
        <v>1.5757839525158026</v>
      </c>
      <c r="F12" s="319">
        <f>'Scheda 8'!O44</f>
        <v>82.8863157471758</v>
      </c>
      <c r="G12" s="319">
        <f>'Scheda 8'!O45</f>
        <v>112.76204993518134</v>
      </c>
      <c r="H12" s="319" t="str">
        <f>IF(F12&gt;87,'Scheda 8'!AM$11,"non previsto")</f>
        <v>non previsto</v>
      </c>
      <c r="I12" s="319" t="str">
        <f>IF(G12&gt;140,'Scheda 8'!T$41,"non previsto")</f>
        <v>non previsto</v>
      </c>
      <c r="J12" s="318" t="str">
        <f t="shared" si="0"/>
        <v xml:space="preserve"> </v>
      </c>
      <c r="K12" s="324" t="str">
        <f t="shared" si="3"/>
        <v>MEDIA</v>
      </c>
      <c r="L12" s="327" t="str">
        <f t="shared" si="4"/>
        <v xml:space="preserve"> </v>
      </c>
      <c r="M12" s="322" t="s">
        <v>682</v>
      </c>
      <c r="N12" s="322" t="s">
        <v>682</v>
      </c>
      <c r="O12" s="322" t="s">
        <v>682</v>
      </c>
    </row>
    <row r="13" spans="1:18" ht="22.5" x14ac:dyDescent="0.2">
      <c r="A13" s="317" t="str">
        <f>'Scheda 9'!F8</f>
        <v>M_01-09 Svolgimento delle operazioni nell'area di lavoro OFFICINA (Officina)</v>
      </c>
      <c r="B13" s="318">
        <v>9</v>
      </c>
      <c r="C13" s="318" t="str">
        <f>'Scheda 8'!H44</f>
        <v>LEX,8h</v>
      </c>
      <c r="D13" s="319">
        <f>'Scheda 9'!I44</f>
        <v>77.891169030811653</v>
      </c>
      <c r="E13" s="320">
        <f>'Scheda 9'!K44</f>
        <v>2.0950817713955603</v>
      </c>
      <c r="F13" s="319">
        <f>'Scheda 9'!O44</f>
        <v>79.986250802207209</v>
      </c>
      <c r="G13" s="319">
        <f>'Scheda 9'!O45</f>
        <v>112.76204993518134</v>
      </c>
      <c r="H13" s="319" t="str">
        <f>IF(F13&gt;97,'Scheda 9'!AM$11,"non previsto")</f>
        <v>non previsto</v>
      </c>
      <c r="I13" s="319" t="str">
        <f>IF(G13&gt;140,'Scheda 9'!T$41,"non previsto")</f>
        <v>non previsto</v>
      </c>
      <c r="J13" s="326" t="str">
        <f t="shared" si="0"/>
        <v>BASSA</v>
      </c>
      <c r="K13" s="318" t="str">
        <f t="shared" ref="K13:K17" si="5">IF(F13&gt;85," ",IF(F13&gt;80,"X",IF(F13&lt;80," ",IF(F13&lt;87," "," "))))</f>
        <v xml:space="preserve"> </v>
      </c>
      <c r="L13" s="327" t="str">
        <f t="shared" si="4"/>
        <v xml:space="preserve"> </v>
      </c>
      <c r="M13" s="322" t="s">
        <v>681</v>
      </c>
      <c r="N13" s="322" t="s">
        <v>682</v>
      </c>
      <c r="O13" s="322" t="s">
        <v>682</v>
      </c>
    </row>
    <row r="14" spans="1:18" x14ac:dyDescent="0.2">
      <c r="A14" s="317" t="str">
        <f>'Scheda 10'!F8</f>
        <v>M_01_10 Addetto alla Sabbiatura (Officina)</v>
      </c>
      <c r="B14" s="318">
        <v>10</v>
      </c>
      <c r="C14" s="318" t="str">
        <f>'Scheda 10'!H44</f>
        <v>LEX,8h</v>
      </c>
      <c r="D14" s="319">
        <f>'Scheda 10'!I44</f>
        <v>106.09398242232402</v>
      </c>
      <c r="E14" s="320">
        <f>'Scheda 10'!K44</f>
        <v>3.7836397139818878</v>
      </c>
      <c r="F14" s="319">
        <f>'Scheda 10'!O44</f>
        <v>109.8776221363059</v>
      </c>
      <c r="G14" s="319">
        <f>'Scheda 10'!O45</f>
        <v>136.16204993518133</v>
      </c>
      <c r="H14" s="319">
        <f>IF(F14&gt;87,'Scheda 10'!AM$11,"non previsto")</f>
        <v>92.391447028651882</v>
      </c>
      <c r="I14" s="319" t="str">
        <f>IF(G14&gt;140,'Scheda 10'!T$41,"non previsto")</f>
        <v>non previsto</v>
      </c>
      <c r="J14" s="327" t="str">
        <f t="shared" si="0"/>
        <v xml:space="preserve"> </v>
      </c>
      <c r="K14" s="318" t="str">
        <f t="shared" si="5"/>
        <v xml:space="preserve"> </v>
      </c>
      <c r="L14" s="321" t="str">
        <f t="shared" si="4"/>
        <v>ALTA</v>
      </c>
      <c r="M14" s="322" t="s">
        <v>684</v>
      </c>
      <c r="N14" s="322" t="s">
        <v>682</v>
      </c>
      <c r="O14" s="322" t="s">
        <v>682</v>
      </c>
    </row>
    <row r="15" spans="1:18" x14ac:dyDescent="0.2">
      <c r="A15" s="317" t="str">
        <f>'Scheda 11'!F8</f>
        <v>M_01_11 Addetto alla Verniciatura (Officina)</v>
      </c>
      <c r="B15" s="318">
        <v>11</v>
      </c>
      <c r="C15" s="318" t="str">
        <f>'Scheda 11'!H44</f>
        <v>LEX,8h</v>
      </c>
      <c r="D15" s="319">
        <f>'Scheda 11'!I44</f>
        <v>79.381332787589869</v>
      </c>
      <c r="E15" s="320">
        <f>'Scheda 11'!K44</f>
        <v>2.174485970041931</v>
      </c>
      <c r="F15" s="319">
        <f>'Scheda 11'!O44</f>
        <v>81.555818757631798</v>
      </c>
      <c r="G15" s="319">
        <f>'Scheda 11'!O45</f>
        <v>122.66204993518133</v>
      </c>
      <c r="H15" s="319" t="str">
        <f>IF(F15&gt;87,'Scheda 11'!AM$11,"non previsto")</f>
        <v>non previsto</v>
      </c>
      <c r="I15" s="319" t="str">
        <f>IF(G15&gt;140,'Scheda 11'!T$41,"non previsto")</f>
        <v>non previsto</v>
      </c>
      <c r="J15" s="318" t="str">
        <f t="shared" si="0"/>
        <v xml:space="preserve"> </v>
      </c>
      <c r="K15" s="324" t="str">
        <f t="shared" ref="K15" si="6">IF(F15&gt;85," ",IF(F15&gt;80,"MEDIA",IF(F15&lt;80," ",IF(F15&lt;87," "," "))))</f>
        <v>MEDIA</v>
      </c>
      <c r="L15" s="327" t="str">
        <f t="shared" si="4"/>
        <v xml:space="preserve"> </v>
      </c>
      <c r="M15" s="322" t="s">
        <v>681</v>
      </c>
      <c r="N15" s="322" t="s">
        <v>682</v>
      </c>
      <c r="O15" s="322" t="s">
        <v>682</v>
      </c>
    </row>
    <row r="16" spans="1:18" x14ac:dyDescent="0.2">
      <c r="A16" s="317" t="str">
        <f>'Scheda 12'!F8</f>
        <v>M_02-01 Addetto alla movimentazione (Cantieri)</v>
      </c>
      <c r="B16" s="318">
        <v>12</v>
      </c>
      <c r="C16" s="318" t="str">
        <f>'Scheda 12'!H44</f>
        <v>LEX,8h</v>
      </c>
      <c r="D16" s="319">
        <f>'Scheda 12'!I44</f>
        <v>83.906292774932837</v>
      </c>
      <c r="E16" s="320">
        <f>'Scheda 12'!K44</f>
        <v>1.8413137330385962</v>
      </c>
      <c r="F16" s="319">
        <f>'Scheda 12'!O44</f>
        <v>85.747606507971426</v>
      </c>
      <c r="G16" s="319">
        <f>'Scheda 12'!O45</f>
        <v>136.56204993518134</v>
      </c>
      <c r="H16" s="319" t="str">
        <f>IF(F16&gt;87,'Scheda 12'!AM$11,"non previsto")</f>
        <v>non previsto</v>
      </c>
      <c r="I16" s="319" t="str">
        <f>IF(G16&gt;140,'Scheda 12'!T$41,"non previsto")</f>
        <v>non previsto</v>
      </c>
      <c r="J16" s="318" t="str">
        <f t="shared" si="0"/>
        <v xml:space="preserve"> </v>
      </c>
      <c r="K16" s="318" t="str">
        <f t="shared" si="5"/>
        <v xml:space="preserve"> </v>
      </c>
      <c r="L16" s="321" t="str">
        <f t="shared" si="4"/>
        <v>ALTA</v>
      </c>
      <c r="M16" s="322" t="s">
        <v>681</v>
      </c>
      <c r="N16" s="322" t="s">
        <v>666</v>
      </c>
      <c r="O16" s="322" t="s">
        <v>682</v>
      </c>
    </row>
    <row r="17" spans="1:18" x14ac:dyDescent="0.2">
      <c r="A17" s="317" t="str">
        <f>'Scheda 13'!F8</f>
        <v>M_02-02 Carpentiere / montatore (Cantieri)</v>
      </c>
      <c r="B17" s="318">
        <v>13</v>
      </c>
      <c r="C17" s="318" t="str">
        <f>'Scheda 13'!H44</f>
        <v>LEX,8h</v>
      </c>
      <c r="D17" s="319">
        <f>'Scheda 13'!I44</f>
        <v>93.350385465464626</v>
      </c>
      <c r="E17" s="320">
        <f>'Scheda 13'!K44</f>
        <v>1.7668499529700761</v>
      </c>
      <c r="F17" s="319">
        <f>'Scheda 13'!O44</f>
        <v>95.117235418434703</v>
      </c>
      <c r="G17" s="319">
        <f>'Scheda 13'!O45</f>
        <v>126.36204993518133</v>
      </c>
      <c r="H17" s="319">
        <f>IF(F17&gt;87,'Scheda 13'!AM$11,"non previsto")</f>
        <v>79.553244717300714</v>
      </c>
      <c r="I17" s="319" t="str">
        <f>IF(G17&gt;140,'Scheda 13'!T$41,"non previsto")</f>
        <v>non previsto</v>
      </c>
      <c r="J17" s="318" t="str">
        <f t="shared" si="0"/>
        <v xml:space="preserve"> </v>
      </c>
      <c r="K17" s="318" t="str">
        <f t="shared" si="5"/>
        <v xml:space="preserve"> </v>
      </c>
      <c r="L17" s="321" t="str">
        <f t="shared" si="4"/>
        <v>ALTA</v>
      </c>
      <c r="M17" s="322" t="s">
        <v>683</v>
      </c>
      <c r="N17" s="322" t="s">
        <v>666</v>
      </c>
      <c r="O17" s="322" t="s">
        <v>682</v>
      </c>
    </row>
    <row r="18" spans="1:18" x14ac:dyDescent="0.2">
      <c r="A18" s="317" t="str">
        <f>'Scheda 14'!F8</f>
        <v>M_02-03 Saldatore (Cantieri)</v>
      </c>
      <c r="B18" s="318">
        <v>14</v>
      </c>
      <c r="C18" s="318" t="str">
        <f>'Scheda 14'!H44</f>
        <v>LEX,8h</v>
      </c>
      <c r="D18" s="319">
        <f>'Scheda 14'!I44</f>
        <v>93.060467232091838</v>
      </c>
      <c r="E18" s="320">
        <f>'Scheda 14'!K44</f>
        <v>2.5552405056921184</v>
      </c>
      <c r="F18" s="319">
        <f>'Scheda 14'!O44</f>
        <v>95.61570773778395</v>
      </c>
      <c r="G18" s="319">
        <f>'Scheda 14'!O45</f>
        <v>126.36204993518133</v>
      </c>
      <c r="H18" s="319">
        <f>IF(F18&gt;87,'Scheda 14'!AM$11,"non previsto")</f>
        <v>79.288977585473461</v>
      </c>
      <c r="I18" s="319" t="str">
        <f>IF(G18&gt;140,'Scheda 14'!T$41,"non previsto")</f>
        <v>non previsto</v>
      </c>
      <c r="J18" s="318" t="str">
        <f t="shared" si="0"/>
        <v xml:space="preserve"> </v>
      </c>
      <c r="K18" s="325" t="str">
        <f>IF(F18&gt;85," ",IF(F18&gt;80,"X",IF(F18&lt;80," ",IF(F18&lt;87," "," "))))</f>
        <v xml:space="preserve"> </v>
      </c>
      <c r="L18" s="325" t="str">
        <f t="shared" si="4"/>
        <v>ALTA</v>
      </c>
      <c r="M18" s="322" t="s">
        <v>683</v>
      </c>
      <c r="N18" s="322" t="s">
        <v>666</v>
      </c>
      <c r="O18" s="322" t="s">
        <v>682</v>
      </c>
      <c r="P18" s="323"/>
      <c r="Q18" s="323"/>
      <c r="R18" s="323"/>
    </row>
    <row r="19" spans="1:18" x14ac:dyDescent="0.2">
      <c r="A19" s="317" t="str">
        <f>'Scheda 15'!F8</f>
        <v>M_02-04 Gruista (operatore a bordo) (Cantieri)</v>
      </c>
      <c r="B19" s="318">
        <v>15</v>
      </c>
      <c r="C19" s="318" t="str">
        <f>'Scheda 2'!H44</f>
        <v>LEX,8h</v>
      </c>
      <c r="D19" s="319">
        <f>'Scheda 15'!I44</f>
        <v>79.738345641749063</v>
      </c>
      <c r="E19" s="320">
        <f>'Scheda 15'!K44</f>
        <v>1.5832166685307432</v>
      </c>
      <c r="F19" s="319">
        <f>'Scheda 15'!O44</f>
        <v>81.321562310279802</v>
      </c>
      <c r="G19" s="319">
        <f>'Scheda 15'!O45</f>
        <v>132.76204993518132</v>
      </c>
      <c r="H19" s="319" t="str">
        <f>IF(F19&gt;87,'Scheda 15'!AM$11,"non previsto")</f>
        <v>non previsto</v>
      </c>
      <c r="I19" s="319" t="str">
        <f>IF(G19&gt;140,'Scheda 15'!T$41,"non previsto")</f>
        <v>non previsto</v>
      </c>
      <c r="J19" s="318" t="str">
        <f t="shared" si="0"/>
        <v xml:space="preserve"> </v>
      </c>
      <c r="K19" s="324" t="str">
        <f t="shared" ref="K19" si="7">IF(F19&gt;85," ",IF(F19&gt;80,"MEDIA",IF(F19&lt;80," ",IF(F19&lt;87," "," "))))</f>
        <v>MEDIA</v>
      </c>
      <c r="L19" s="327" t="str">
        <f t="shared" si="4"/>
        <v xml:space="preserve"> </v>
      </c>
      <c r="M19" s="322" t="s">
        <v>681</v>
      </c>
      <c r="N19" s="322" t="s">
        <v>682</v>
      </c>
      <c r="O19" s="322" t="s">
        <v>682</v>
      </c>
    </row>
    <row r="20" spans="1:18" x14ac:dyDescent="0.2">
      <c r="A20" s="317" t="str">
        <f>'Scheda 16'!F8</f>
        <v>M_02-05 Manutentore elettrico (Cantieri)</v>
      </c>
      <c r="B20" s="318">
        <v>16</v>
      </c>
      <c r="C20" s="318" t="str">
        <f>'Scheda 16'!H44</f>
        <v>LEX,8h</v>
      </c>
      <c r="D20" s="319">
        <f>'Scheda 16'!I44</f>
        <v>82.11212257250935</v>
      </c>
      <c r="E20" s="320">
        <f>'Scheda 16'!K44</f>
        <v>2.9647678565777675</v>
      </c>
      <c r="F20" s="319">
        <f>'Scheda 16'!O44</f>
        <v>85.076890429087115</v>
      </c>
      <c r="G20" s="319">
        <f>'Scheda 16'!O45</f>
        <v>127.66204993518133</v>
      </c>
      <c r="H20" s="319" t="str">
        <f>IF(F20&gt;87,'Scheda 16'!AM$11,"non previsto")</f>
        <v>non previsto</v>
      </c>
      <c r="I20" s="319" t="str">
        <f>IF(G20&gt;140,'Scheda 16'!T$41,"non previsto")</f>
        <v>non previsto</v>
      </c>
      <c r="J20" s="318" t="str">
        <f t="shared" si="0"/>
        <v xml:space="preserve"> </v>
      </c>
      <c r="K20" s="318" t="str">
        <f>IF(F20&gt;85," ",IF(F20&gt;80,"X",IF(F20&lt;80," ",IF(F20&lt;87," "," "))))</f>
        <v xml:space="preserve"> </v>
      </c>
      <c r="L20" s="321" t="str">
        <f t="shared" si="4"/>
        <v>ALTA</v>
      </c>
      <c r="M20" s="322" t="s">
        <v>684</v>
      </c>
      <c r="N20" s="322" t="s">
        <v>682</v>
      </c>
      <c r="O20" s="322" t="s">
        <v>682</v>
      </c>
    </row>
    <row r="21" spans="1:18" x14ac:dyDescent="0.2">
      <c r="A21" s="317" t="str">
        <f>'Scheda 17'!F8</f>
        <v>M_02-06 Ispettore QC (Cantieri)</v>
      </c>
      <c r="B21" s="318">
        <v>17</v>
      </c>
      <c r="C21" s="318" t="str">
        <f>'Scheda 4'!H44</f>
        <v>LEX,8h</v>
      </c>
      <c r="D21" s="319">
        <f>'Scheda 17'!I44</f>
        <v>82.000379138842874</v>
      </c>
      <c r="E21" s="320">
        <f>'Scheda 17'!K44</f>
        <v>1.7842512885395847</v>
      </c>
      <c r="F21" s="319">
        <f>'Scheda 17'!O44</f>
        <v>83.784630427382453</v>
      </c>
      <c r="G21" s="319">
        <f>'Scheda 17'!O45</f>
        <v>120.96204993518134</v>
      </c>
      <c r="H21" s="319" t="str">
        <f>IF(F21&gt;84,'Scheda 17'!AM$11,"non previsto")</f>
        <v>non previsto</v>
      </c>
      <c r="I21" s="319" t="str">
        <f>IF(G21&gt;140,'Scheda 17'!T$41,"non previsto")</f>
        <v>non previsto</v>
      </c>
      <c r="J21" s="318" t="str">
        <f t="shared" si="0"/>
        <v xml:space="preserve"> </v>
      </c>
      <c r="K21" s="324" t="str">
        <f>IF(F21&gt;85," ",IF(F21&gt;80,"MEDIA",IF(F21&lt;80," ",IF(F21&lt;87," "," "))))</f>
        <v>MEDIA</v>
      </c>
      <c r="L21" s="318" t="str">
        <f t="shared" si="4"/>
        <v xml:space="preserve"> </v>
      </c>
      <c r="M21" s="322" t="s">
        <v>681</v>
      </c>
      <c r="N21" s="322" t="s">
        <v>682</v>
      </c>
      <c r="O21" s="322" t="s">
        <v>682</v>
      </c>
    </row>
    <row r="22" spans="1:18" x14ac:dyDescent="0.2">
      <c r="A22" s="317" t="str">
        <f>'Scheda 18'!F8</f>
        <v>M_02-07 Servizi Ufficio (cantieri)</v>
      </c>
      <c r="B22" s="318">
        <v>18</v>
      </c>
      <c r="C22" s="318" t="str">
        <f>'Scheda 5'!H44</f>
        <v>LEX,8h</v>
      </c>
      <c r="D22" s="319">
        <f>'Scheda 18'!I44</f>
        <v>76.493388227557077</v>
      </c>
      <c r="E22" s="320">
        <f>'Scheda 18'!K44</f>
        <v>2.3713338931244983</v>
      </c>
      <c r="F22" s="319">
        <f>'Scheda 18'!O44</f>
        <v>78.864722120681577</v>
      </c>
      <c r="G22" s="319">
        <f>'Scheda 18'!O45</f>
        <v>120.96204993518134</v>
      </c>
      <c r="H22" s="319" t="str">
        <f>IF(F22&gt;87,'Scheda 18'!AM$11,"non previsto")</f>
        <v>non previsto</v>
      </c>
      <c r="I22" s="319" t="str">
        <f>IF(G22&gt;540,'Scheda 18'!T$45,"non previsto")</f>
        <v>non previsto</v>
      </c>
      <c r="J22" s="326" t="str">
        <f t="shared" si="0"/>
        <v>BASSA</v>
      </c>
      <c r="K22" s="327" t="str">
        <f>IF(F22&gt;85," ",IF(F22&gt;80,"X",IF(F22&lt;80," ",IF(F22&lt;87," "," "))))</f>
        <v xml:space="preserve"> </v>
      </c>
      <c r="L22" s="327" t="str">
        <f t="shared" si="4"/>
        <v xml:space="preserve"> </v>
      </c>
      <c r="M22" s="322" t="s">
        <v>681</v>
      </c>
      <c r="N22" s="322" t="s">
        <v>682</v>
      </c>
      <c r="O22" s="322" t="s">
        <v>682</v>
      </c>
    </row>
    <row r="23" spans="1:18" ht="22.5" x14ac:dyDescent="0.2">
      <c r="A23" s="317" t="str">
        <f>'Scheda 19'!F8</f>
        <v>M_02-08 Solgimento delle operazioni nell'area di lavoro CANTIERE (cantieri)</v>
      </c>
      <c r="B23" s="318">
        <v>19</v>
      </c>
      <c r="C23" s="318" t="str">
        <f>'Scheda 6'!H44</f>
        <v>LEX,8h</v>
      </c>
      <c r="D23" s="319">
        <f>'Scheda 19'!I44</f>
        <v>76.493388227557077</v>
      </c>
      <c r="E23" s="320">
        <f>'Scheda 19'!K44</f>
        <v>2.3713338931244983</v>
      </c>
      <c r="F23" s="319">
        <f>'Scheda 19'!O44</f>
        <v>78.864722120681577</v>
      </c>
      <c r="G23" s="319">
        <f>'Scheda 19'!O45</f>
        <v>120.96204993518134</v>
      </c>
      <c r="H23" s="319" t="str">
        <f>IF(F23&gt;87,'Scheda 19'!AM$11,"non previsto")</f>
        <v>non previsto</v>
      </c>
      <c r="I23" s="319" t="str">
        <f>IF(G23&gt;140,'Scheda 19'!T$41,"non previsto")</f>
        <v>non previsto</v>
      </c>
      <c r="J23" s="326" t="str">
        <f t="shared" si="0"/>
        <v>BASSA</v>
      </c>
      <c r="K23" s="327" t="str">
        <f>IF(F23&gt;85," ",IF(F23&gt;80,"MEDIA",IF(F23&lt;80," ",IF(F23&lt;87," "," "))))</f>
        <v xml:space="preserve"> </v>
      </c>
      <c r="L23" s="327" t="str">
        <f t="shared" si="4"/>
        <v xml:space="preserve"> </v>
      </c>
      <c r="M23" s="322" t="s">
        <v>681</v>
      </c>
      <c r="N23" s="322" t="s">
        <v>682</v>
      </c>
      <c r="O23" s="322" t="s">
        <v>682</v>
      </c>
    </row>
    <row r="24" spans="1:18" x14ac:dyDescent="0.2">
      <c r="A24" s="317" t="str">
        <f>'Scheda 20'!F8</f>
        <v>M_02-09 Interventi di manutenzione meccanica (Cantieri)</v>
      </c>
      <c r="B24" s="318">
        <v>20</v>
      </c>
      <c r="C24" s="318" t="str">
        <f>'Scheda 20'!H44</f>
        <v>LEX,8h</v>
      </c>
      <c r="D24" s="319">
        <f>'Scheda 20'!I44</f>
        <v>83.837933948511392</v>
      </c>
      <c r="E24" s="320">
        <f>'Scheda 20'!K44</f>
        <v>2.9869918404345004</v>
      </c>
      <c r="F24" s="319">
        <f>'Scheda 20'!O44</f>
        <v>86.82492578894589</v>
      </c>
      <c r="G24" s="319">
        <f>'Scheda 20'!O45</f>
        <v>127.66204993518133</v>
      </c>
      <c r="H24" s="319" t="str">
        <f>IF(F24&gt;87,'Scheda 20'!AM$11,"non previsto")</f>
        <v>non previsto</v>
      </c>
      <c r="I24" s="319" t="str">
        <f>IF(G24&gt;140,'Scheda 20'!T$41,"non previsto")</f>
        <v>non previsto</v>
      </c>
      <c r="J24" s="327" t="str">
        <f t="shared" si="0"/>
        <v xml:space="preserve"> </v>
      </c>
      <c r="K24" s="327" t="str">
        <f t="shared" ref="K24:K29" si="8">IF(F24&gt;85," ",IF(F24&gt;80,"X",IF(F24&lt;80," ",IF(F24&lt;87," "," "))))</f>
        <v xml:space="preserve"> </v>
      </c>
      <c r="L24" s="321" t="str">
        <f t="shared" si="4"/>
        <v>ALTA</v>
      </c>
      <c r="M24" s="322" t="s">
        <v>684</v>
      </c>
      <c r="N24" s="322" t="s">
        <v>682</v>
      </c>
      <c r="O24" s="322" t="s">
        <v>682</v>
      </c>
    </row>
    <row r="25" spans="1:18" x14ac:dyDescent="0.2">
      <c r="A25" s="317" t="str">
        <f>'Scheda 21'!F8</f>
        <v>M_02-10 Addetto alla coibentazione (Cantieri)</v>
      </c>
      <c r="B25" s="318">
        <v>21</v>
      </c>
      <c r="C25" s="318" t="str">
        <f>'Scheda 21'!H44</f>
        <v>LEX,8h</v>
      </c>
      <c r="D25" s="319">
        <f>'Scheda 21'!I44</f>
        <v>91.389786950593646</v>
      </c>
      <c r="E25" s="320">
        <f>'Scheda 21'!K44</f>
        <v>4.2823730626109615</v>
      </c>
      <c r="F25" s="319">
        <f>'Scheda 21'!O44</f>
        <v>95.672160013204604</v>
      </c>
      <c r="G25" s="319">
        <f>'Scheda 21'!O45</f>
        <v>129.46204993518134</v>
      </c>
      <c r="H25" s="319">
        <f>IF(F25&gt;87,'Scheda 21'!AM$11,"non previsto")</f>
        <v>77.837866031954334</v>
      </c>
      <c r="I25" s="319" t="str">
        <f>IF(G25&gt;140,'Scheda 21'!T$41,"non previsto")</f>
        <v>non previsto</v>
      </c>
      <c r="J25" s="327" t="str">
        <f t="shared" si="0"/>
        <v xml:space="preserve"> </v>
      </c>
      <c r="K25" s="327" t="str">
        <f t="shared" si="8"/>
        <v xml:space="preserve"> </v>
      </c>
      <c r="L25" s="321" t="str">
        <f t="shared" si="4"/>
        <v>ALTA</v>
      </c>
      <c r="M25" s="322" t="s">
        <v>684</v>
      </c>
      <c r="N25" s="322" t="s">
        <v>682</v>
      </c>
      <c r="O25" s="322" t="s">
        <v>682</v>
      </c>
    </row>
    <row r="26" spans="1:18" x14ac:dyDescent="0.2">
      <c r="A26" s="317" t="str">
        <f>'Scheda 22'!F8</f>
        <v>M_03-01 Impiegati (Palazzina Uffici)</v>
      </c>
      <c r="B26" s="318">
        <v>22</v>
      </c>
      <c r="C26" s="318" t="str">
        <f>'Scheda 22'!H44</f>
        <v>LEX,8h</v>
      </c>
      <c r="D26" s="319">
        <f>'Scheda 22'!I44</f>
        <v>51.17413489533579</v>
      </c>
      <c r="E26" s="320">
        <f>'Scheda 22'!K44</f>
        <v>3.5345177972625494</v>
      </c>
      <c r="F26" s="319">
        <f>'Scheda 22'!O44</f>
        <v>54.708652692598342</v>
      </c>
      <c r="G26" s="319">
        <f>'Scheda 22'!O45</f>
        <v>106.46204993518134</v>
      </c>
      <c r="H26" s="319" t="str">
        <f>IF(F26&gt;87,'Scheda 22'!AM$11,"non previsto")</f>
        <v>non previsto</v>
      </c>
      <c r="I26" s="319" t="str">
        <f>IF(G26&gt;140,'Scheda 22'!T$41,"non previsto")</f>
        <v>non previsto</v>
      </c>
      <c r="J26" s="326" t="str">
        <f t="shared" si="0"/>
        <v>BASSA</v>
      </c>
      <c r="K26" s="327" t="str">
        <f t="shared" si="8"/>
        <v xml:space="preserve"> </v>
      </c>
      <c r="L26" s="327" t="str">
        <f>IF(F26&gt;85,"ALTA"," ")</f>
        <v xml:space="preserve"> </v>
      </c>
      <c r="M26" s="322" t="s">
        <v>682</v>
      </c>
      <c r="N26" s="322" t="s">
        <v>682</v>
      </c>
      <c r="O26" s="322" t="s">
        <v>682</v>
      </c>
    </row>
    <row r="27" spans="1:18" x14ac:dyDescent="0.2">
      <c r="A27" s="317" t="str">
        <f>'Scheda 23'!F8</f>
        <v>M_03-02 Impiegati tecnici - operativi (Palazzina Uffici)</v>
      </c>
      <c r="B27" s="318">
        <v>23</v>
      </c>
      <c r="C27" s="318" t="str">
        <f>'Scheda 23'!H44</f>
        <v>LEX,8h</v>
      </c>
      <c r="D27" s="319">
        <f>'Scheda 23'!I44</f>
        <v>80.780973644239424</v>
      </c>
      <c r="E27" s="320">
        <f>'Scheda 23'!K44</f>
        <v>1.9294784482738461</v>
      </c>
      <c r="F27" s="319">
        <f>'Scheda 23'!O44</f>
        <v>82.710452092513265</v>
      </c>
      <c r="G27" s="319">
        <f>'Scheda 23'!O45</f>
        <v>120.96204993518134</v>
      </c>
      <c r="H27" s="319" t="str">
        <f>IF(F27&gt;87,'Scheda 23'!AM$11,"non previsto")</f>
        <v>non previsto</v>
      </c>
      <c r="I27" s="319" t="str">
        <f>IF(G27&gt;140,'Scheda 23'!T$41,"non previsto")</f>
        <v>non previsto</v>
      </c>
      <c r="J27" s="318" t="str">
        <f t="shared" si="0"/>
        <v xml:space="preserve"> </v>
      </c>
      <c r="K27" s="324" t="str">
        <f>IF(F27&gt;85," ",IF(F27&gt;80,"MEDIA",IF(F27&lt;80," ",IF(F27&lt;87," "," "))))</f>
        <v>MEDIA</v>
      </c>
      <c r="L27" s="327" t="str">
        <f>IF(F27&gt;85,"ALTA"," ")</f>
        <v xml:space="preserve"> </v>
      </c>
      <c r="M27" s="322" t="s">
        <v>682</v>
      </c>
      <c r="N27" s="322" t="s">
        <v>682</v>
      </c>
      <c r="O27" s="322" t="s">
        <v>682</v>
      </c>
    </row>
    <row r="28" spans="1:18" ht="22.5" x14ac:dyDescent="0.2">
      <c r="A28" s="317" t="str">
        <f>'Scheda 24'!F8</f>
        <v>M_03-03 Svolgimento delle operazioni nell'area di lavoro UFFICI  (Palazzina Uffici)</v>
      </c>
      <c r="B28" s="318">
        <v>24</v>
      </c>
      <c r="C28" s="318" t="str">
        <f>'Scheda 24'!H44</f>
        <v>LEX,8h</v>
      </c>
      <c r="D28" s="319">
        <f>'Scheda 24'!I44</f>
        <v>81.647683031378762</v>
      </c>
      <c r="E28" s="320">
        <f>'Scheda 24'!K44</f>
        <v>1.6113211928713678</v>
      </c>
      <c r="F28" s="319">
        <f>'Scheda 24'!O44</f>
        <v>83.259004224250134</v>
      </c>
      <c r="G28" s="319">
        <f>'Scheda 24'!O45</f>
        <v>120.96204993518134</v>
      </c>
      <c r="H28" s="319" t="str">
        <f>IF(F30&gt;87,'Scheda 24'!AM$11,"non previsto")</f>
        <v>non previsto</v>
      </c>
      <c r="I28" s="319" t="str">
        <f>IF(G30&gt;140,'Scheda 24'!T$41,"non previsto")</f>
        <v>non previsto</v>
      </c>
      <c r="J28" s="318" t="str">
        <f t="shared" si="0"/>
        <v xml:space="preserve"> </v>
      </c>
      <c r="K28" s="324" t="str">
        <f>IF(F28&gt;85," ",IF(F28&gt;80,"MEDIA",IF(F28&lt;80," ",IF(F28&lt;87," "," "))))</f>
        <v>MEDIA</v>
      </c>
      <c r="L28" s="327" t="str">
        <f>IF(F30&gt;85,"X"," ")</f>
        <v xml:space="preserve"> </v>
      </c>
      <c r="M28" s="322" t="s">
        <v>682</v>
      </c>
      <c r="N28" s="322" t="s">
        <v>682</v>
      </c>
      <c r="O28" s="322" t="s">
        <v>682</v>
      </c>
    </row>
    <row r="29" spans="1:18" hidden="1" x14ac:dyDescent="0.2">
      <c r="A29" s="317" t="e">
        <f>'[1]Scheda 25'!F8</f>
        <v>#REF!</v>
      </c>
      <c r="B29" s="318">
        <v>25</v>
      </c>
      <c r="C29" s="318" t="str">
        <f>'[2]Scheda 25'!H44</f>
        <v>LEX,8h</v>
      </c>
      <c r="D29" s="319">
        <f>'[2]Scheda 25'!I44</f>
        <v>62.280177874691525</v>
      </c>
      <c r="E29" s="320">
        <f>'[2]Scheda 25'!K44</f>
        <v>1.9898905977545351</v>
      </c>
      <c r="F29" s="319">
        <f>'[2]Scheda 25'!O44</f>
        <v>64.270068472446056</v>
      </c>
      <c r="G29" s="319">
        <f>'[2]Scheda 25'!O45</f>
        <v>120.36204993518133</v>
      </c>
      <c r="H29" s="319" t="str">
        <f>IF(F29&gt;87,'[2]Scheda 25'!AM$11,"non previsto")</f>
        <v>non previsto</v>
      </c>
      <c r="I29" s="319" t="str">
        <f>IF(G29&gt;140,'[2]Scheda 25'!T$41,"non previsto")</f>
        <v>non previsto</v>
      </c>
      <c r="J29" s="318" t="str">
        <f t="shared" si="0"/>
        <v>BASSA</v>
      </c>
      <c r="K29" s="318" t="str">
        <f t="shared" si="8"/>
        <v xml:space="preserve"> </v>
      </c>
      <c r="L29" s="321" t="str">
        <f>IF(F29&gt;85,"ALTA"," ")</f>
        <v xml:space="preserve"> </v>
      </c>
      <c r="M29" s="322" t="s">
        <v>684</v>
      </c>
      <c r="N29" s="322" t="s">
        <v>682</v>
      </c>
      <c r="O29" s="322" t="s">
        <v>682</v>
      </c>
    </row>
    <row r="30" spans="1:18" hidden="1" x14ac:dyDescent="0.2">
      <c r="A30" s="317" t="str">
        <f>'[2]Scheda 26'!F8</f>
        <v xml:space="preserve">BALZELLA 54/56 - ADDETTO IMBALLO </v>
      </c>
      <c r="B30" s="318">
        <v>26</v>
      </c>
      <c r="C30" s="318" t="str">
        <f>'[2]Scheda 26'!H44</f>
        <v>LEX,8h</v>
      </c>
      <c r="D30" s="319">
        <f>'[2]Scheda 26'!I44</f>
        <v>78.580351523720466</v>
      </c>
      <c r="E30" s="320">
        <f>'[2]Scheda 26'!K44</f>
        <v>2.8291433795904939</v>
      </c>
      <c r="F30" s="319">
        <f>'[2]Scheda 26'!O44</f>
        <v>81.409494903310957</v>
      </c>
      <c r="G30" s="319">
        <f>'[2]Scheda 26'!O45</f>
        <v>120.46204993518134</v>
      </c>
      <c r="H30" s="319" t="str">
        <f>IF(F30&gt;87,'[2]Scheda 26'!AM$11,"non previsto")</f>
        <v>non previsto</v>
      </c>
      <c r="I30" s="319" t="str">
        <f>IF(G30&gt;140,'[2]Scheda 26'!T$41,"non previsto")</f>
        <v>non previsto</v>
      </c>
      <c r="J30" s="318" t="str">
        <f t="shared" si="0"/>
        <v xml:space="preserve"> </v>
      </c>
      <c r="K30" s="324" t="str">
        <f>IF(F30&gt;85," ",IF(F30&gt;80,"MEDIA",IF(F30&lt;80," ",IF(F30&lt;87," "," "))))</f>
        <v>MEDIA</v>
      </c>
      <c r="L30" s="318" t="str">
        <f t="shared" ref="L30:L37" si="9">IF(F30&gt;85,"X"," ")</f>
        <v xml:space="preserve"> </v>
      </c>
      <c r="M30" s="322" t="s">
        <v>682</v>
      </c>
      <c r="N30" s="322" t="s">
        <v>682</v>
      </c>
      <c r="O30" s="322" t="s">
        <v>682</v>
      </c>
    </row>
    <row r="31" spans="1:18" hidden="1" x14ac:dyDescent="0.2">
      <c r="A31" s="317" t="str">
        <f>'[2]Scheda 27'!F8</f>
        <v xml:space="preserve">BALZELLA 54/56 - RESPONSABILE LOGISTICA </v>
      </c>
      <c r="B31" s="318">
        <v>27</v>
      </c>
      <c r="C31" s="318" t="str">
        <f>'[2]Scheda 27'!H44</f>
        <v>LEX,8h</v>
      </c>
      <c r="D31" s="319">
        <f>'[2]Scheda 27'!I44</f>
        <v>55.246143676247684</v>
      </c>
      <c r="E31" s="320">
        <f>'[2]Scheda 27'!K44</f>
        <v>2.3579862684178496</v>
      </c>
      <c r="F31" s="319">
        <f>'[2]Scheda 27'!O44</f>
        <v>57.60412994466553</v>
      </c>
      <c r="G31" s="319">
        <f>'[2]Scheda 27'!O45</f>
        <v>102.66204993518133</v>
      </c>
      <c r="H31" s="319" t="str">
        <f>IF(F31&gt;87,'[2]Scheda 27'!AM$11,"non previsto")</f>
        <v>non previsto</v>
      </c>
      <c r="I31" s="319" t="str">
        <f>IF(G31&gt;140,'[2]Scheda 27'!T$41,"non previsto")</f>
        <v>non previsto</v>
      </c>
      <c r="J31" s="318" t="str">
        <f t="shared" si="0"/>
        <v>BASSA</v>
      </c>
      <c r="K31" s="324" t="str">
        <f>IF(F31&gt;85," ",IF(F31&gt;80,"MEDIA",IF(F31&lt;80," ",IF(F31&lt;87," "," "))))</f>
        <v xml:space="preserve"> </v>
      </c>
      <c r="L31" s="318" t="str">
        <f t="shared" si="9"/>
        <v xml:space="preserve"> </v>
      </c>
      <c r="M31" s="322" t="s">
        <v>682</v>
      </c>
      <c r="N31" s="322" t="s">
        <v>682</v>
      </c>
      <c r="O31" s="322" t="s">
        <v>682</v>
      </c>
    </row>
    <row r="32" spans="1:18" hidden="1" x14ac:dyDescent="0.2">
      <c r="A32" s="317" t="str">
        <f>'[2]Scheda 28'!F8</f>
        <v>BALZELLA 54/56 - ADDETTO PULIZIE</v>
      </c>
      <c r="B32" s="318">
        <v>28</v>
      </c>
      <c r="C32" s="318" t="str">
        <f>'[2]Scheda 28'!H44</f>
        <v>LEX,8h</v>
      </c>
      <c r="D32" s="319">
        <f>'[2]Scheda 28'!I44</f>
        <v>66.318727768684013</v>
      </c>
      <c r="E32" s="320">
        <f>'[2]Scheda 28'!K44</f>
        <v>2.5350751028210556</v>
      </c>
      <c r="F32" s="319">
        <f>'[2]Scheda 28'!O44</f>
        <v>68.853802871505067</v>
      </c>
      <c r="G32" s="319">
        <f>'[2]Scheda 28'!O45</f>
        <v>113.06204993518134</v>
      </c>
      <c r="H32" s="319" t="str">
        <f>IF(F32&gt;87,'[2]Scheda 28'!AM$11,"non previsto")</f>
        <v>non previsto</v>
      </c>
      <c r="I32" s="319" t="str">
        <f>IF(G32&gt;140,'[2]Scheda 28'!T$41,"non previsto")</f>
        <v>non previsto</v>
      </c>
      <c r="J32" s="318" t="str">
        <f t="shared" si="0"/>
        <v>BASSA</v>
      </c>
      <c r="K32" s="324" t="str">
        <f>IF(F32&gt;85," ",IF(F32&gt;80,"MEDIA",IF(F32&lt;80," ",IF(F32&lt;87," "," "))))</f>
        <v xml:space="preserve"> </v>
      </c>
      <c r="L32" s="318" t="str">
        <f t="shared" si="9"/>
        <v xml:space="preserve"> </v>
      </c>
      <c r="M32" s="322" t="s">
        <v>682</v>
      </c>
      <c r="N32" s="322" t="s">
        <v>682</v>
      </c>
      <c r="O32" s="322" t="s">
        <v>682</v>
      </c>
    </row>
    <row r="33" spans="1:15" ht="33.75" hidden="1" x14ac:dyDescent="0.2">
      <c r="A33" s="317" t="str">
        <f>'[2]Scheda 29'!$F$8</f>
        <v>BALZELLA, 71 - ADD.FALEGNAMERIA/CUSCINATURA/INCOLLAGGIO/CARRELLO</v>
      </c>
      <c r="B33" s="318">
        <v>29</v>
      </c>
      <c r="C33" s="318" t="str">
        <f>'[2]Scheda 29'!H44</f>
        <v>LEX,8h</v>
      </c>
      <c r="D33" s="319">
        <f>'[2]Scheda 29'!I44</f>
        <v>84.922743634620431</v>
      </c>
      <c r="E33" s="320">
        <f>'[2]Scheda 29'!K44</f>
        <v>1.4395604185791204</v>
      </c>
      <c r="F33" s="319">
        <f>'[2]Scheda 29'!O44</f>
        <v>86.362304053199551</v>
      </c>
      <c r="G33" s="319">
        <f>'[2]Scheda 29'!O45</f>
        <v>144.66204993518133</v>
      </c>
      <c r="H33" s="319" t="str">
        <f>IF(F33&gt;87,'[2]Scheda 29'!AM$11,"non previsto")</f>
        <v>non previsto</v>
      </c>
      <c r="I33" s="319">
        <f>IF(G33&gt;140,'[2]Scheda 29'!T$41,"non previsto")</f>
        <v>132.41204993518133</v>
      </c>
      <c r="J33" s="318" t="str">
        <f t="shared" si="0"/>
        <v xml:space="preserve"> </v>
      </c>
      <c r="K33" s="324" t="str">
        <f t="shared" ref="K33:K34" si="10">IF(F33&gt;85," ",IF(F33&gt;80,"MEDIA",IF(F33&lt;80," ",IF(F33&lt;87," "," "))))</f>
        <v xml:space="preserve"> </v>
      </c>
      <c r="L33" s="318" t="str">
        <f>IF(F33&gt;85,"X"," ")</f>
        <v>X</v>
      </c>
      <c r="M33" s="322" t="s">
        <v>682</v>
      </c>
      <c r="N33" s="322" t="s">
        <v>682</v>
      </c>
      <c r="O33" s="322" t="s">
        <v>682</v>
      </c>
    </row>
    <row r="34" spans="1:15" hidden="1" x14ac:dyDescent="0.2">
      <c r="A34" s="317" t="str">
        <f>'[2]Scheda 30'!$F$8</f>
        <v xml:space="preserve">FACTORY 2  - SALES ASSISTANT/STORE MANAGER </v>
      </c>
      <c r="B34" s="318">
        <v>30</v>
      </c>
      <c r="C34" s="318" t="str">
        <f>'[2]Scheda 30'!H44</f>
        <v>LEX,8h</v>
      </c>
      <c r="D34" s="319">
        <f>'[2]Scheda 30'!I44</f>
        <v>57.359347277003963</v>
      </c>
      <c r="E34" s="320">
        <f>'[2]Scheda 30'!K44</f>
        <v>2.2636127590742174</v>
      </c>
      <c r="F34" s="319">
        <f>'[2]Scheda 30'!O44</f>
        <v>59.622960036078183</v>
      </c>
      <c r="G34" s="319">
        <f>'[2]Scheda 30'!O45</f>
        <v>89.762049935181338</v>
      </c>
      <c r="H34" s="319" t="str">
        <f>IF(F34&gt;87,'[2]Scheda 30'!AM$11,"non previsto")</f>
        <v>non previsto</v>
      </c>
      <c r="I34" s="319" t="str">
        <f>IF(G34&gt;140,'[2]Scheda 30'!T$41,"non previsto")</f>
        <v>non previsto</v>
      </c>
      <c r="J34" s="318" t="str">
        <f t="shared" si="0"/>
        <v>BASSA</v>
      </c>
      <c r="K34" s="324" t="str">
        <f t="shared" si="10"/>
        <v xml:space="preserve"> </v>
      </c>
      <c r="L34" s="318" t="str">
        <f t="shared" si="9"/>
        <v xml:space="preserve"> </v>
      </c>
      <c r="M34" s="322" t="s">
        <v>681</v>
      </c>
      <c r="N34" s="322" t="s">
        <v>682</v>
      </c>
      <c r="O34" s="322" t="s">
        <v>682</v>
      </c>
    </row>
    <row r="35" spans="1:15" hidden="1" x14ac:dyDescent="0.2">
      <c r="A35" s="317" t="str">
        <f>'[2]Scheda 31'!$F$8</f>
        <v xml:space="preserve">FACTORY 2  - ADDETTO UFFICIO STILE </v>
      </c>
      <c r="B35" s="318">
        <v>31</v>
      </c>
      <c r="C35" s="318" t="str">
        <f>'[2]Scheda 31'!H44</f>
        <v>LEX,8h</v>
      </c>
      <c r="D35" s="319">
        <f>'[2]Scheda 31'!I44</f>
        <v>57.418554503441086</v>
      </c>
      <c r="E35" s="320">
        <f>'[2]Scheda 31'!K44</f>
        <v>4.3208829646029345</v>
      </c>
      <c r="F35" s="319">
        <f>'[2]Scheda 31'!O44</f>
        <v>61.739437468044024</v>
      </c>
      <c r="G35" s="319">
        <f>'[2]Scheda 31'!O45</f>
        <v>86.562049935181335</v>
      </c>
      <c r="H35" s="319" t="str">
        <f>IF(F35&gt;87,'[2]Scheda 31'!AM$11,"non previsto")</f>
        <v>non previsto</v>
      </c>
      <c r="I35" s="319" t="str">
        <f>IF(G35&gt;140,'[2]Scheda 31'!T$41,"non previsto")</f>
        <v>non previsto</v>
      </c>
      <c r="J35" s="326" t="str">
        <f t="shared" si="0"/>
        <v>BASSA</v>
      </c>
      <c r="K35" s="318" t="str">
        <f t="shared" ref="K35:K38" si="11">IF(F35&gt;85," ",IF(F35&gt;80,"X",IF(F35&lt;80," ",IF(F35&lt;87," "," "))))</f>
        <v xml:space="preserve"> </v>
      </c>
      <c r="L35" s="318" t="str">
        <f t="shared" si="9"/>
        <v xml:space="preserve"> </v>
      </c>
      <c r="M35" s="322" t="s">
        <v>682</v>
      </c>
      <c r="N35" s="322" t="s">
        <v>682</v>
      </c>
      <c r="O35" s="322" t="s">
        <v>682</v>
      </c>
    </row>
    <row r="36" spans="1:15" hidden="1" x14ac:dyDescent="0.2">
      <c r="A36" s="317" t="str">
        <f>'[2]Scheda 32'!$F$8</f>
        <v xml:space="preserve">FACTORY 1 - SALES ASSISTANT/STORE MANAGER </v>
      </c>
      <c r="B36" s="318">
        <v>32</v>
      </c>
      <c r="C36" s="318" t="str">
        <f>'[2]Scheda 32'!H44</f>
        <v>LEX,8h</v>
      </c>
      <c r="D36" s="319">
        <f>'[2]Scheda 32'!I44</f>
        <v>57.359347277003963</v>
      </c>
      <c r="E36" s="320">
        <f>'[2]Scheda 32'!K44</f>
        <v>2.2636127590742174</v>
      </c>
      <c r="F36" s="319">
        <f>'[2]Scheda 32'!O44</f>
        <v>59.622960036078183</v>
      </c>
      <c r="G36" s="319">
        <f>'[2]Scheda 32'!O45</f>
        <v>89.762049935181338</v>
      </c>
      <c r="H36" s="319" t="str">
        <f>IF(F36&gt;87,'[2]Scheda 32'!AM$11,"non previsto")</f>
        <v>non previsto</v>
      </c>
      <c r="I36" s="319" t="str">
        <f>IF(G36&gt;140,'[2]Scheda 32'!T$41,"non previsto")</f>
        <v>non previsto</v>
      </c>
      <c r="J36" s="318" t="str">
        <f t="shared" si="0"/>
        <v>BASSA</v>
      </c>
      <c r="K36" s="324" t="str">
        <f>IF(F36&gt;85," ",IF(F36&gt;80,"MEDIA",IF(F36&lt;80," ",IF(F36&lt;87," "," "))))</f>
        <v xml:space="preserve"> </v>
      </c>
      <c r="L36" s="318" t="str">
        <f t="shared" si="9"/>
        <v xml:space="preserve"> </v>
      </c>
      <c r="M36" s="322" t="s">
        <v>684</v>
      </c>
      <c r="N36" s="322" t="s">
        <v>682</v>
      </c>
      <c r="O36" s="322" t="s">
        <v>682</v>
      </c>
    </row>
    <row r="37" spans="1:15" hidden="1" x14ac:dyDescent="0.2">
      <c r="A37" s="317" t="str">
        <f>'[2]Scheda 33'!$F$8</f>
        <v xml:space="preserve">CAMPO DEI FIORI - ADDETTO MAGAZZINO/CARRELLISTA </v>
      </c>
      <c r="B37" s="318">
        <v>33</v>
      </c>
      <c r="C37" s="318" t="str">
        <f>'[2]Scheda 33'!H44</f>
        <v>LEX,8h</v>
      </c>
      <c r="D37" s="319">
        <f>'[2]Scheda 33'!I44</f>
        <v>68.521612838157665</v>
      </c>
      <c r="E37" s="320">
        <f>'[2]Scheda 33'!K44</f>
        <v>3.7338309223612396</v>
      </c>
      <c r="F37" s="319">
        <f>'[2]Scheda 33'!O44</f>
        <v>72.255443760518901</v>
      </c>
      <c r="G37" s="319">
        <f>'[2]Scheda 33'!O45</f>
        <v>116.06204993518134</v>
      </c>
      <c r="H37" s="319" t="str">
        <f>IF(F37&gt;87,'[2]Scheda 33'!AM$11,"non previsto")</f>
        <v>non previsto</v>
      </c>
      <c r="I37" s="319" t="str">
        <f>IF(G37&gt;140,'[2]Scheda 33'!T$41,"non previsto")</f>
        <v>non previsto</v>
      </c>
      <c r="J37" s="326" t="str">
        <f t="shared" si="0"/>
        <v>BASSA</v>
      </c>
      <c r="K37" s="318" t="str">
        <f t="shared" si="11"/>
        <v xml:space="preserve"> </v>
      </c>
      <c r="L37" s="318" t="str">
        <f t="shared" si="9"/>
        <v xml:space="preserve"> </v>
      </c>
      <c r="M37" s="322" t="s">
        <v>682</v>
      </c>
      <c r="N37" s="322" t="s">
        <v>682</v>
      </c>
      <c r="O37" s="322" t="s">
        <v>682</v>
      </c>
    </row>
    <row r="38" spans="1:15" hidden="1" x14ac:dyDescent="0.2">
      <c r="A38" s="317" t="str">
        <f>'[2]Scheda 34'!$F$8</f>
        <v xml:space="preserve">ANTICO ACQUEDOTTO LOTTO A - ADDETTO COMMERCIALE </v>
      </c>
      <c r="B38" s="318">
        <v>34</v>
      </c>
      <c r="C38" s="318" t="str">
        <f>'[2]Scheda 34'!H44</f>
        <v>LEX,8h</v>
      </c>
      <c r="D38" s="319">
        <f>'[2]Scheda 34'!I44</f>
        <v>57.359347277003963</v>
      </c>
      <c r="E38" s="320">
        <f>'[2]Scheda 34'!K44</f>
        <v>2.2636127590742174</v>
      </c>
      <c r="F38" s="319">
        <f>'[2]Scheda 34'!O44</f>
        <v>59.622960036078183</v>
      </c>
      <c r="G38" s="319">
        <f>'[2]Scheda 34'!O45</f>
        <v>89.762049935181338</v>
      </c>
      <c r="H38" s="319" t="str">
        <f>IF(F38&gt;87,'[2]Scheda 34'!AM$11,"non previsto")</f>
        <v>non previsto</v>
      </c>
      <c r="I38" s="319" t="str">
        <f>IF(G38&gt;140,'[2]Scheda 34'!T$41,"non previsto")</f>
        <v>non previsto</v>
      </c>
      <c r="J38" s="318" t="str">
        <f t="shared" si="0"/>
        <v>BASSA</v>
      </c>
      <c r="K38" s="318" t="str">
        <f t="shared" si="11"/>
        <v xml:space="preserve"> </v>
      </c>
      <c r="L38" s="321" t="str">
        <f>IF(F38&gt;85,"ALTA"," ")</f>
        <v xml:space="preserve"> </v>
      </c>
      <c r="M38" s="322" t="s">
        <v>684</v>
      </c>
      <c r="N38" s="322" t="s">
        <v>682</v>
      </c>
      <c r="O38" s="322" t="s">
        <v>682</v>
      </c>
    </row>
    <row r="39" spans="1:15" ht="22.5" hidden="1" x14ac:dyDescent="0.2">
      <c r="A39" s="317" t="str">
        <f>'[2]Scheda 35'!$F$8</f>
        <v xml:space="preserve">ANTICO ACQUEDOTTO LOTTO A - RESPONSABILE COMMERCIALE </v>
      </c>
      <c r="B39" s="318">
        <v>35</v>
      </c>
      <c r="C39" s="318" t="str">
        <f>'[2]Scheda 35'!H44</f>
        <v>LEX,8h</v>
      </c>
      <c r="D39" s="319">
        <f>'[2]Scheda 35'!I44</f>
        <v>57.359347277003963</v>
      </c>
      <c r="E39" s="320">
        <f>'[2]Scheda 35'!K44</f>
        <v>2.2636127590742174</v>
      </c>
      <c r="F39" s="319">
        <f>'[2]Scheda 35'!O44</f>
        <v>59.622960036078183</v>
      </c>
      <c r="G39" s="319">
        <f>'[2]Scheda 35'!O45</f>
        <v>89.762049935181338</v>
      </c>
      <c r="H39" s="319" t="str">
        <f>IF(F39&gt;87,'[2]Scheda 35'!AM$11,"non previsto")</f>
        <v>non previsto</v>
      </c>
      <c r="I39" s="319" t="str">
        <f>IF(G39&gt;140,'[2]Scheda 35'!T$41,"non previsto")</f>
        <v>non previsto</v>
      </c>
    </row>
    <row r="40" spans="1:15" hidden="1" x14ac:dyDescent="0.2">
      <c r="A40" s="317" t="str">
        <f>'[2]Scheda 36'!$F$8</f>
        <v>BELLENGHI 1 - ADDETTO MAGAZZINO/CARRELLISTA</v>
      </c>
      <c r="B40" s="318">
        <v>36</v>
      </c>
      <c r="C40" s="318" t="str">
        <f>'[2]Scheda 36'!H44</f>
        <v>LEX,8h</v>
      </c>
      <c r="D40" s="319">
        <f>'[2]Scheda 36'!I44</f>
        <v>71.757587157917314</v>
      </c>
      <c r="E40" s="320">
        <f>'[2]Scheda 36'!K44</f>
        <v>3.5688540483296207</v>
      </c>
      <c r="F40" s="319">
        <f>'[2]Scheda 36'!O44</f>
        <v>75.32644120624694</v>
      </c>
      <c r="G40" s="319">
        <f>'[2]Scheda 36'!O45</f>
        <v>116.06204993518134</v>
      </c>
      <c r="H40" s="319" t="str">
        <f>IF(F40&gt;87,'[2]Scheda 36'!AM$11,"non previsto")</f>
        <v>non previsto</v>
      </c>
      <c r="I40" s="319" t="str">
        <f>IF(G40&gt;140,'[2]Scheda 36'!T$41,"non previsto")</f>
        <v>non previsto</v>
      </c>
    </row>
    <row r="41" spans="1:15" hidden="1" x14ac:dyDescent="0.2">
      <c r="A41" s="317" t="str">
        <f>'[2]Scheda 37'!$F$8</f>
        <v>BELLENGHI 1 - ADDETTO UFFICIO STILE</v>
      </c>
      <c r="B41" s="318">
        <v>37</v>
      </c>
      <c r="C41" s="318" t="str">
        <f>'[2]Scheda 4'!H44</f>
        <v>LEX,8h</v>
      </c>
      <c r="D41" s="319">
        <f>'[2]Scheda 37'!I44</f>
        <v>57.418554503441086</v>
      </c>
      <c r="E41" s="320">
        <f>'[2]Scheda 37'!K44</f>
        <v>4.3208829646029345</v>
      </c>
      <c r="F41" s="319">
        <f>'[2]Scheda 37'!O44</f>
        <v>61.739437468044024</v>
      </c>
      <c r="G41" s="319">
        <f>'[2]Scheda 37'!O45</f>
        <v>86.562049935181335</v>
      </c>
      <c r="H41" s="319" t="str">
        <f>IF(F41&gt;84,'[2]Scheda 37'!AM$11,"non previsto")</f>
        <v>non previsto</v>
      </c>
      <c r="I41" s="319" t="str">
        <f>IF(G41&gt;140,'[2]Scheda 37'!T$41,"non previsto")</f>
        <v>non previsto</v>
      </c>
    </row>
    <row r="42" spans="1:15" hidden="1" x14ac:dyDescent="0.2">
      <c r="A42" s="317" t="str">
        <f>'[2]Scheda 38'!$F$8</f>
        <v>BELLENGHI 2 - ADDETTO MAGAZZINO/CARRELLISTA</v>
      </c>
      <c r="B42" s="318">
        <v>38</v>
      </c>
      <c r="C42" s="318" t="str">
        <f>'[2]Scheda 5'!H44</f>
        <v>LEX,8h</v>
      </c>
      <c r="D42" s="319">
        <f>'[2]Scheda 38'!I44</f>
        <v>74.429177364145588</v>
      </c>
      <c r="E42" s="320">
        <f>'[2]Scheda 38'!K44</f>
        <v>3.7615135939613382</v>
      </c>
      <c r="F42" s="319">
        <f>'[2]Scheda 38'!O44</f>
        <v>78.190690958106927</v>
      </c>
      <c r="G42" s="319">
        <f>'[2]Scheda 38'!O45</f>
        <v>113.66204993518133</v>
      </c>
      <c r="H42" s="319" t="str">
        <f>IF(F42&gt;87,'[2]Scheda 38'!AM$11,"non previsto")</f>
        <v>non previsto</v>
      </c>
      <c r="I42" s="319" t="str">
        <f>IF(G42&gt;540,'[2]Scheda 38'!T$45,"non previsto")</f>
        <v>non previsto</v>
      </c>
    </row>
    <row r="43" spans="1:15" hidden="1" x14ac:dyDescent="0.2">
      <c r="A43" s="317" t="str">
        <f>'[2]Scheda 39'!$F$8</f>
        <v>BELLENGHI 2 - AUTISTA/FIERE</v>
      </c>
      <c r="B43" s="318">
        <v>39</v>
      </c>
      <c r="C43" s="318" t="str">
        <f>'[2]Scheda 6'!H44</f>
        <v>LEX,8h</v>
      </c>
      <c r="D43" s="319">
        <f>'[2]Scheda 39'!I44</f>
        <v>62.167036358140891</v>
      </c>
      <c r="E43" s="320">
        <f>'[2]Scheda 39'!K44</f>
        <v>1.8889980270925697</v>
      </c>
      <c r="F43" s="319">
        <f>'[2]Scheda 39'!O44</f>
        <v>64.05603438523346</v>
      </c>
      <c r="G43" s="319">
        <f>'[2]Scheda 39'!O45</f>
        <v>100.06204993518134</v>
      </c>
      <c r="H43" s="319" t="str">
        <f>IF(F43&gt;87,'[2]Scheda 39'!AM$11,"non previsto")</f>
        <v>non previsto</v>
      </c>
      <c r="I43" s="319" t="str">
        <f>IF(G43&gt;140,'[2]Scheda 39'!T$41,"non previsto")</f>
        <v>non previsto</v>
      </c>
    </row>
    <row r="44" spans="1:15" hidden="1" x14ac:dyDescent="0.2">
      <c r="A44" s="317" t="str">
        <f>'[2]Scheda 40'!$F$8</f>
        <v>BELLENGHI 2 - ADDETTO MONTAGGI</v>
      </c>
      <c r="B44" s="318">
        <v>40</v>
      </c>
      <c r="C44" s="318" t="str">
        <f>'[2]Scheda 40'!H44</f>
        <v>LEX,8h</v>
      </c>
      <c r="D44" s="319">
        <f>'[2]Scheda 40'!I44</f>
        <v>73.448154031921518</v>
      </c>
      <c r="E44" s="320">
        <f>'[2]Scheda 40'!K44</f>
        <v>1.7423026559660371</v>
      </c>
      <c r="F44" s="319">
        <f>'[2]Scheda 40'!O44</f>
        <v>75.190456687887561</v>
      </c>
      <c r="G44" s="319">
        <f>'[2]Scheda 40'!O45</f>
        <v>120.46204993518134</v>
      </c>
      <c r="H44" s="319" t="str">
        <f>IF(F44&gt;87,'[2]Scheda 40'!AM$11,"non previsto")</f>
        <v>non previsto</v>
      </c>
      <c r="I44" s="319" t="str">
        <f>IF(G44&gt;140,'[2]Scheda 40'!T$41,"non previsto")</f>
        <v>non previsto</v>
      </c>
    </row>
    <row r="45" spans="1:15" hidden="1" x14ac:dyDescent="0.2">
      <c r="A45" s="317" t="str">
        <f>'[2]Scheda 41'!$F$8</f>
        <v xml:space="preserve">BELLENGHI 2 - RESPONSABILE SERVIZI GENERALI </v>
      </c>
      <c r="B45" s="318">
        <v>41</v>
      </c>
      <c r="C45" s="318" t="str">
        <f>'[2]Scheda 41'!H44</f>
        <v>LEX,8h</v>
      </c>
      <c r="D45" s="319">
        <f>'[2]Scheda 41'!I44</f>
        <v>59.97370269650942</v>
      </c>
      <c r="E45" s="320">
        <f>'[2]Scheda 41'!K44</f>
        <v>3.7241762583863496</v>
      </c>
      <c r="F45" s="319">
        <f>'[2]Scheda 41'!O44</f>
        <v>63.697878954895771</v>
      </c>
      <c r="G45" s="319">
        <f>'[2]Scheda 41'!O45</f>
        <v>107.36204993518133</v>
      </c>
      <c r="H45" s="319" t="str">
        <f>IF(F45&gt;87,'[2]Scheda 41'!AM$11,"non previsto")</f>
        <v>non previsto</v>
      </c>
      <c r="I45" s="319" t="str">
        <f>IF(G45&gt;140,'[2]Scheda 41'!T$41,"non previsto")</f>
        <v>non previsto</v>
      </c>
    </row>
    <row r="46" spans="1:15" hidden="1" x14ac:dyDescent="0.2">
      <c r="A46" s="317" t="str">
        <f>'[2]Scheda 42'!$F$8</f>
        <v xml:space="preserve">BELLENGHI 2 - ADDETTO MANUTENZIONE ELETTRICA </v>
      </c>
      <c r="B46" s="318">
        <v>42</v>
      </c>
      <c r="C46" s="318" t="str">
        <f>'[2]Scheda 42'!H44</f>
        <v>LEX,8h</v>
      </c>
      <c r="D46" s="319">
        <f>'[2]Scheda 42'!I44</f>
        <v>69.143918491232455</v>
      </c>
      <c r="E46" s="320">
        <f>'[2]Scheda 42'!K44</f>
        <v>1.6566370968874946</v>
      </c>
      <c r="F46" s="319">
        <f>'[2]Scheda 42'!O44</f>
        <v>70.800555588119948</v>
      </c>
      <c r="G46" s="319">
        <f>'[2]Scheda 42'!O45</f>
        <v>120.36204993518133</v>
      </c>
      <c r="H46" s="319" t="str">
        <f>IF(F46&gt;87,'[2]Scheda 42'!AM$11,"non previsto")</f>
        <v>non previsto</v>
      </c>
      <c r="I46" s="319" t="str">
        <f>IF(G46&gt;140,'[2]Scheda 42'!T$41,"non previsto")</f>
        <v>non previsto</v>
      </c>
    </row>
    <row r="47" spans="1:15" hidden="1" x14ac:dyDescent="0.2">
      <c r="A47" s="317" t="str">
        <f>'[2]Scheda 43'!$F$8</f>
        <v>BELLENGHI 2 - ADDETTO MANUTENZIONE MECCANICA/EDILE</v>
      </c>
      <c r="B47" s="318">
        <v>43</v>
      </c>
      <c r="C47" s="318" t="str">
        <f>'[2]Scheda 43'!H44</f>
        <v>LEX,8h</v>
      </c>
      <c r="D47" s="319">
        <f>'[2]Scheda 43'!I44</f>
        <v>69.7864427567051</v>
      </c>
      <c r="E47" s="320">
        <f>'[2]Scheda 43'!K44</f>
        <v>1.4604229442226562</v>
      </c>
      <c r="F47" s="319">
        <f>'[2]Scheda 43'!O44</f>
        <v>71.246865700927756</v>
      </c>
      <c r="G47" s="319">
        <f>'[2]Scheda 43'!O45</f>
        <v>120.36204993518133</v>
      </c>
      <c r="H47" s="319" t="str">
        <f>IF(F47&gt;87,'[2]Scheda 43'!AM$11,"non previsto")</f>
        <v>non previsto</v>
      </c>
      <c r="I47" s="319" t="str">
        <f>IF(G47&gt;140,'[2]Scheda 43'!T$41,"non previsto")</f>
        <v>non previsto</v>
      </c>
    </row>
    <row r="48" spans="1:15" hidden="1" x14ac:dyDescent="0.2">
      <c r="A48" s="317" t="str">
        <f>'[2]Scheda 44'!$F$8</f>
        <v xml:space="preserve">CORSO DIAZ  - ADDETTO MARKETING </v>
      </c>
      <c r="B48" s="318">
        <v>44</v>
      </c>
      <c r="C48" s="318" t="str">
        <f>'[2]Scheda 44'!H44</f>
        <v>LEX,8h</v>
      </c>
      <c r="D48" s="319">
        <f>'[2]Scheda 44'!I44</f>
        <v>57.359347277003963</v>
      </c>
      <c r="E48" s="320">
        <f>'[2]Scheda 44'!K44</f>
        <v>2.2636127590742174</v>
      </c>
      <c r="F48" s="319">
        <f>'[2]Scheda 44'!O44</f>
        <v>59.622960036078183</v>
      </c>
      <c r="G48" s="319">
        <f>'[2]Scheda 44'!O45</f>
        <v>89.762049935181338</v>
      </c>
      <c r="H48" s="319" t="str">
        <f>IF(F50&gt;87,'[2]Scheda 44'!AM$11,"non previsto")</f>
        <v>non previsto</v>
      </c>
      <c r="I48" s="319" t="str">
        <f>IF(G50&gt;140,'[2]Scheda 44'!T$41,"non previsto")</f>
        <v>non previsto</v>
      </c>
    </row>
    <row r="49" spans="1:9" hidden="1" x14ac:dyDescent="0.2">
      <c r="A49" s="317" t="str">
        <f>'[2]Scheda 45'!$F$8</f>
        <v>CORSO DIAZ - ADDETTO CUSTODE/AUTISTA</v>
      </c>
      <c r="B49" s="318">
        <v>45</v>
      </c>
      <c r="C49" s="318" t="str">
        <f>'[2]Scheda 45'!H44</f>
        <v>LEX,8h</v>
      </c>
      <c r="D49" s="319">
        <f>'[2]Scheda 45'!I44</f>
        <v>58.585109593197743</v>
      </c>
      <c r="E49" s="320">
        <f>'[2]Scheda 45'!K44</f>
        <v>1.6829242600251673</v>
      </c>
      <c r="F49" s="319">
        <f>'[2]Scheda 45'!O44</f>
        <v>60.26803385322291</v>
      </c>
      <c r="G49" s="319">
        <f>'[2]Scheda 45'!O45</f>
        <v>96.862049935181332</v>
      </c>
      <c r="H49" s="319" t="str">
        <f>IF(F49&gt;87,'[2]Scheda 45'!AM$11,"non previsto")</f>
        <v>non previsto</v>
      </c>
      <c r="I49" s="319" t="str">
        <f>IF(G49&gt;140,'[2]Scheda 45'!T$41,"non previsto")</f>
        <v>non previsto</v>
      </c>
    </row>
    <row r="50" spans="1:9" hidden="1" x14ac:dyDescent="0.2">
      <c r="A50" s="317" t="str">
        <f>'[2]Scheda 46'!$F$8</f>
        <v xml:space="preserve">VIALE MATTEOTTI - SALES ASSISTANT/STORE MANAGER </v>
      </c>
      <c r="B50" s="318">
        <v>46</v>
      </c>
      <c r="C50" s="318" t="str">
        <f>'[2]Scheda 46'!H44</f>
        <v>LEX,8h</v>
      </c>
      <c r="D50" s="319">
        <f>'[2]Scheda 46'!I44</f>
        <v>57.359347277003963</v>
      </c>
      <c r="E50" s="320">
        <f>'[2]Scheda 46'!K44</f>
        <v>2.2636127590742174</v>
      </c>
      <c r="F50" s="319">
        <f>'[2]Scheda 46'!O44</f>
        <v>59.622960036078183</v>
      </c>
      <c r="G50" s="319">
        <f>'[2]Scheda 46'!O45</f>
        <v>89.762049935181338</v>
      </c>
      <c r="H50" s="319" t="str">
        <f>IF(F50&gt;87,'[2]Scheda 46'!AM$11,"non previsto")</f>
        <v>non previsto</v>
      </c>
      <c r="I50" s="319" t="str">
        <f>IF(G50&gt;140,'[2]Scheda 46'!T$41,"non previsto")</f>
        <v>non previsto</v>
      </c>
    </row>
    <row r="51" spans="1:9" hidden="1" x14ac:dyDescent="0.2">
      <c r="A51" s="317" t="str">
        <f>'[2]Scheda 47'!$F$8</f>
        <v xml:space="preserve">AREA MILANO  - ADDETTO CRM </v>
      </c>
      <c r="B51" s="318">
        <v>47</v>
      </c>
      <c r="C51" s="318" t="str">
        <f>'[2]Scheda 47'!H44</f>
        <v>LEX,8h</v>
      </c>
      <c r="D51" s="319">
        <f>'[2]Scheda 47'!I44</f>
        <v>55.336755128894524</v>
      </c>
      <c r="E51" s="320">
        <f>'[2]Scheda 47'!K44</f>
        <v>2.7729091514192579</v>
      </c>
      <c r="F51" s="319">
        <f>'[2]Scheda 47'!O44</f>
        <v>58.10966428031378</v>
      </c>
      <c r="G51" s="319">
        <f>'[2]Scheda 47'!O45</f>
        <v>95.662049935181329</v>
      </c>
      <c r="H51" s="319" t="str">
        <f>IF(F51&gt;87,'[2]Scheda 47'!AM$11,"non previsto")</f>
        <v>non previsto</v>
      </c>
      <c r="I51" s="319" t="str">
        <f>IF(G51&gt;140,'[2]Scheda 47'!T$41,"non previsto")</f>
        <v>non previsto</v>
      </c>
    </row>
    <row r="52" spans="1:9" hidden="1" x14ac:dyDescent="0.2">
      <c r="A52" s="317" t="str">
        <f>'[2]Scheda 48'!$F$8</f>
        <v xml:space="preserve">AREA MILANO  - ADDETTO CONTROLLO QUALITA' (MI) </v>
      </c>
      <c r="B52" s="318">
        <v>48</v>
      </c>
      <c r="C52" s="318" t="str">
        <f>'[2]Scheda 48'!H44</f>
        <v>LEX,8h</v>
      </c>
      <c r="D52" s="319">
        <f>'[2]Scheda 48'!I44</f>
        <v>64.921173835612464</v>
      </c>
      <c r="E52" s="320">
        <f>'[2]Scheda 48'!K44</f>
        <v>2.1655875222635812</v>
      </c>
      <c r="F52" s="319">
        <f>'[2]Scheda 48'!O44</f>
        <v>67.086761357876043</v>
      </c>
      <c r="G52" s="319">
        <f>'[2]Scheda 48'!O45</f>
        <v>107.46204993518134</v>
      </c>
      <c r="H52" s="319" t="str">
        <f>IF(F52&gt;87,'[2]Scheda 48'!AM$11,"non previsto")</f>
        <v>non previsto</v>
      </c>
      <c r="I52" s="319" t="str">
        <f>IF(G52&gt;140,'[2]Scheda 48'!T$41,"non previsto")</f>
        <v>non previsto</v>
      </c>
    </row>
    <row r="53" spans="1:9" hidden="1" x14ac:dyDescent="0.2">
      <c r="A53" s="317" t="str">
        <f>'[2]Scheda 49'!$F$8</f>
        <v xml:space="preserve">AREA MILANO  - ADDETTO COMMERCIALE (MI) </v>
      </c>
      <c r="B53" s="318">
        <v>49</v>
      </c>
      <c r="C53" s="318" t="str">
        <f>'[2]Scheda 49'!H44</f>
        <v>LEX,8h</v>
      </c>
      <c r="D53" s="319">
        <f>'[2]Scheda 49'!I44</f>
        <v>57.359347277003963</v>
      </c>
      <c r="E53" s="320">
        <f>'[2]Scheda 49'!K44</f>
        <v>2.2636127590742174</v>
      </c>
      <c r="F53" s="319">
        <f>'[2]Scheda 49'!O44</f>
        <v>59.622960036078183</v>
      </c>
      <c r="G53" s="319">
        <f>'[2]Scheda 49'!O45</f>
        <v>89.762049935181338</v>
      </c>
      <c r="H53" s="319" t="str">
        <f>IF(F53&gt;87,'[2]Scheda 49'!AM$11,"non previsto")</f>
        <v>non previsto</v>
      </c>
      <c r="I53" s="319" t="str">
        <f>IF(G53&gt;140,'[2]Scheda 49'!T$41,"non previsto")</f>
        <v>non previsto</v>
      </c>
    </row>
    <row r="54" spans="1:9" hidden="1" x14ac:dyDescent="0.2">
      <c r="A54" s="317" t="str">
        <f>'[2]Scheda 50'!$F$8</f>
        <v xml:space="preserve">AREA MILANO  - ADDETTO MARKETING </v>
      </c>
      <c r="B54" s="318">
        <v>50</v>
      </c>
      <c r="C54" s="318" t="str">
        <f>'[2]Scheda 50'!H44</f>
        <v>LEX,8h</v>
      </c>
      <c r="D54" s="319">
        <f>'[2]Scheda 50'!I44</f>
        <v>57.359347277003963</v>
      </c>
      <c r="E54" s="320">
        <f>'[2]Scheda 50'!K44</f>
        <v>2.2636127590742174</v>
      </c>
      <c r="F54" s="319">
        <f>'[2]Scheda 50'!O44</f>
        <v>59.622960036078183</v>
      </c>
      <c r="G54" s="319">
        <f>'[2]Scheda 50'!O45</f>
        <v>89.762049935181338</v>
      </c>
      <c r="H54" s="319" t="str">
        <f>IF(F54&gt;87,'[2]Scheda 50'!AM$11,"non previsto")</f>
        <v>non previsto</v>
      </c>
      <c r="I54" s="319" t="str">
        <f>IF(G54&gt;140,'[2]Scheda 50'!T$41,"non previsto")</f>
        <v>non previsto</v>
      </c>
    </row>
    <row r="56" spans="1:9" x14ac:dyDescent="0.2">
      <c r="A56" s="452" t="s">
        <v>685</v>
      </c>
    </row>
    <row r="57" spans="1:9" x14ac:dyDescent="0.2">
      <c r="A57" s="452" t="s">
        <v>686</v>
      </c>
    </row>
  </sheetData>
  <pageMargins left="0.70866141732283472" right="0.70866141732283472" top="0.74803149606299213" bottom="0.74803149606299213" header="0.31496062992125984" footer="0.31496062992125984"/>
  <pageSetup paperSize="9" scale="52" orientation="portrait" r:id="rId1"/>
  <headerFooter>
    <oddHeader>&amp;A</oddHeader>
    <oddFooter>Pagina &amp;P di &amp;N</oddFooter>
  </headerFooter>
  <ignoredErrors>
    <ignoredError sqref="D4" unlockedFormula="1"/>
    <ignoredError sqref="K15 K19 K21 K23 L28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20880-3D9D-43E3-B7F2-8F0475562BAC}">
  <sheetPr>
    <pageSetUpPr fitToPage="1"/>
  </sheetPr>
  <dimension ref="A1:CA202"/>
  <sheetViews>
    <sheetView view="pageBreakPreview" zoomScale="70" zoomScaleSheetLayoutView="70" workbookViewId="0">
      <pane xSplit="2" ySplit="4" topLeftCell="C5" activePane="bottomRight" state="frozen"/>
      <selection activeCell="P65" sqref="P65"/>
      <selection pane="topRight" activeCell="P65" sqref="P65"/>
      <selection pane="bottomLeft" activeCell="P65" sqref="P65"/>
      <selection pane="bottomRight" activeCell="I6" sqref="I6:L97"/>
    </sheetView>
  </sheetViews>
  <sheetFormatPr defaultRowHeight="12.75" x14ac:dyDescent="0.2"/>
  <cols>
    <col min="1" max="1" width="13.85546875" style="1" bestFit="1" customWidth="1"/>
    <col min="2" max="2" width="4.85546875" style="1" customWidth="1"/>
    <col min="3" max="3" width="30.28515625" style="1" bestFit="1" customWidth="1"/>
    <col min="4" max="4" width="15.42578125" style="1" customWidth="1"/>
    <col min="5" max="5" width="15" style="1" customWidth="1"/>
    <col min="6" max="6" width="31.85546875" style="1" customWidth="1"/>
    <col min="7" max="7" width="12.28515625" style="1" customWidth="1"/>
    <col min="8" max="8" width="13.5703125" style="1" customWidth="1"/>
    <col min="9" max="10" width="3.140625" style="1" customWidth="1"/>
    <col min="11" max="11" width="3.42578125" style="1" customWidth="1"/>
    <col min="12" max="12" width="3" style="1" customWidth="1"/>
    <col min="13" max="13" width="9.140625" style="1" customWidth="1"/>
    <col min="14" max="14" width="9.42578125" style="1" customWidth="1"/>
    <col min="15" max="15" width="11.42578125" style="1" customWidth="1"/>
    <col min="16" max="16" width="12.28515625" style="1" customWidth="1"/>
    <col min="17" max="17" width="6.28515625" style="1" customWidth="1"/>
    <col min="18" max="18" width="7.42578125" style="1" customWidth="1"/>
    <col min="19" max="19" width="7.85546875" style="1" customWidth="1"/>
    <col min="20" max="20" width="6.85546875" style="1" customWidth="1"/>
    <col min="21" max="22" width="6.85546875" style="1" hidden="1" customWidth="1"/>
    <col min="23" max="23" width="6.28515625" style="1" customWidth="1"/>
    <col min="24" max="26" width="7.42578125" style="1" customWidth="1"/>
    <col min="27" max="27" width="6.7109375" style="1" customWidth="1"/>
    <col min="28" max="30" width="7" style="1" customWidth="1"/>
    <col min="31" max="31" width="6.28515625" style="1" customWidth="1"/>
    <col min="32" max="32" width="7.42578125" style="1" customWidth="1"/>
    <col min="33" max="33" width="7.85546875" style="1" customWidth="1"/>
    <col min="34" max="34" width="6.85546875" style="1" customWidth="1"/>
    <col min="35" max="35" width="6.28515625" style="1" customWidth="1"/>
    <col min="36" max="38" width="7.42578125" style="1" customWidth="1"/>
    <col min="39" max="39" width="6.7109375" style="1" customWidth="1"/>
    <col min="40" max="42" width="7" style="1" customWidth="1"/>
    <col min="43" max="43" width="14.140625" style="1" customWidth="1"/>
    <col min="44" max="44" width="6.42578125" style="1" customWidth="1"/>
    <col min="45" max="45" width="7" style="1" customWidth="1"/>
    <col min="46" max="46" width="6.140625" style="1" customWidth="1"/>
    <col min="47" max="47" width="17.5703125" style="1" customWidth="1"/>
    <col min="48" max="48" width="13.7109375" style="1" customWidth="1"/>
    <col min="49" max="49" width="10.7109375" style="1" customWidth="1"/>
    <col min="50" max="50" width="18.7109375" style="1" customWidth="1"/>
    <col min="51" max="51" width="14.140625" style="1" customWidth="1"/>
    <col min="52" max="52" width="16.7109375" style="1" bestFit="1" customWidth="1"/>
    <col min="53" max="53" width="16.140625" style="1" bestFit="1" customWidth="1"/>
    <col min="54" max="54" width="12" style="1" customWidth="1"/>
    <col min="55" max="55" width="14.42578125" style="1" customWidth="1"/>
    <col min="56" max="56" width="18.7109375" style="1" customWidth="1"/>
    <col min="57" max="57" width="14.140625" style="1" customWidth="1"/>
    <col min="58" max="58" width="16.7109375" style="1" customWidth="1"/>
    <col min="59" max="61" width="12.42578125" style="1" bestFit="1" customWidth="1"/>
    <col min="62" max="65" width="9.28515625" style="1" bestFit="1" customWidth="1"/>
    <col min="66" max="66" width="15.140625" style="1" customWidth="1"/>
    <col min="67" max="70" width="9.28515625" style="1" bestFit="1" customWidth="1"/>
    <col min="71" max="71" width="14.5703125" style="1" customWidth="1"/>
    <col min="72" max="72" width="12.5703125" style="1" customWidth="1"/>
    <col min="73" max="73" width="9.28515625" style="1" bestFit="1" customWidth="1"/>
    <col min="74" max="74" width="10.140625" style="1" bestFit="1" customWidth="1"/>
    <col min="75" max="78" width="9.28515625" style="1" bestFit="1" customWidth="1"/>
    <col min="79" max="16384" width="9.140625" style="1"/>
  </cols>
  <sheetData>
    <row r="1" spans="1:79" s="68" customFormat="1" ht="24.95" customHeight="1" x14ac:dyDescent="0.2">
      <c r="A1" s="301" t="s">
        <v>327</v>
      </c>
      <c r="B1" s="72"/>
      <c r="C1" s="349" t="s">
        <v>250</v>
      </c>
      <c r="D1" s="350"/>
      <c r="E1" s="350"/>
      <c r="F1" s="350"/>
      <c r="G1" s="350"/>
      <c r="H1" s="350"/>
      <c r="I1" s="350"/>
      <c r="J1" s="350"/>
      <c r="K1" s="350"/>
      <c r="L1" s="350"/>
      <c r="M1" s="350"/>
      <c r="N1" s="350"/>
      <c r="O1" s="350"/>
      <c r="P1" s="350"/>
      <c r="Q1" s="350"/>
      <c r="R1" s="350"/>
      <c r="S1" s="350"/>
      <c r="T1" s="350"/>
      <c r="U1" s="350"/>
      <c r="V1" s="350"/>
      <c r="W1" s="350"/>
      <c r="X1" s="350"/>
      <c r="Y1" s="350"/>
      <c r="Z1" s="350"/>
      <c r="AA1" s="350"/>
      <c r="AB1" s="350"/>
      <c r="AC1" s="350"/>
      <c r="AD1" s="350"/>
      <c r="AE1" s="72"/>
      <c r="AF1" s="72"/>
      <c r="AG1" s="72"/>
      <c r="AH1" s="72"/>
      <c r="AI1" s="72"/>
      <c r="AJ1" s="72"/>
      <c r="AK1" s="72"/>
      <c r="AL1" s="72"/>
      <c r="AM1" s="72"/>
      <c r="AN1" s="72"/>
      <c r="AO1" s="72"/>
      <c r="AP1" s="72"/>
      <c r="AQ1" s="72"/>
      <c r="AR1" s="72"/>
      <c r="AS1" s="72"/>
      <c r="AT1" s="73"/>
      <c r="AU1" s="352" t="s">
        <v>328</v>
      </c>
      <c r="AV1" s="353"/>
      <c r="AW1" s="353"/>
      <c r="AX1" s="353"/>
      <c r="AY1" s="353"/>
      <c r="AZ1" s="353"/>
      <c r="BA1" s="353"/>
      <c r="BB1" s="353"/>
      <c r="BC1" s="353"/>
      <c r="BD1" s="353"/>
      <c r="BE1" s="353"/>
      <c r="BF1" s="354"/>
    </row>
    <row r="2" spans="1:79" s="69" customFormat="1" ht="65.099999999999994" customHeight="1" x14ac:dyDescent="0.2">
      <c r="A2" s="74"/>
      <c r="B2" s="75"/>
      <c r="C2" s="351"/>
      <c r="D2" s="351"/>
      <c r="E2" s="351"/>
      <c r="F2" s="351"/>
      <c r="G2" s="351"/>
      <c r="H2" s="351"/>
      <c r="I2" s="351"/>
      <c r="J2" s="351"/>
      <c r="K2" s="351"/>
      <c r="L2" s="351"/>
      <c r="M2" s="351"/>
      <c r="N2" s="351"/>
      <c r="O2" s="351"/>
      <c r="P2" s="351"/>
      <c r="Q2" s="351"/>
      <c r="R2" s="351"/>
      <c r="S2" s="351"/>
      <c r="T2" s="351"/>
      <c r="U2" s="351"/>
      <c r="V2" s="351"/>
      <c r="W2" s="351"/>
      <c r="X2" s="351"/>
      <c r="Y2" s="351"/>
      <c r="Z2" s="351"/>
      <c r="AA2" s="351"/>
      <c r="AB2" s="351"/>
      <c r="AC2" s="351"/>
      <c r="AD2" s="351"/>
      <c r="AE2" s="75"/>
      <c r="AF2" s="75"/>
      <c r="AG2" s="75"/>
      <c r="AH2" s="75"/>
      <c r="AI2" s="75"/>
      <c r="AJ2" s="75"/>
      <c r="AK2" s="75"/>
      <c r="AL2" s="75"/>
      <c r="AM2" s="75"/>
      <c r="AN2" s="75"/>
      <c r="AO2" s="75"/>
      <c r="AP2" s="75"/>
      <c r="AQ2" s="75"/>
      <c r="AR2" s="75"/>
      <c r="AS2" s="75"/>
      <c r="AT2" s="76"/>
      <c r="AU2" s="355"/>
      <c r="AV2" s="356"/>
      <c r="AW2" s="356"/>
      <c r="AX2" s="356"/>
      <c r="AY2" s="356"/>
      <c r="AZ2" s="356"/>
      <c r="BA2" s="356"/>
      <c r="BB2" s="356"/>
      <c r="BC2" s="356"/>
      <c r="BD2" s="356"/>
      <c r="BE2" s="356"/>
      <c r="BF2" s="357"/>
    </row>
    <row r="3" spans="1:79" s="70" customFormat="1" ht="57.75" customHeight="1" x14ac:dyDescent="0.2">
      <c r="A3" s="340" t="s">
        <v>429</v>
      </c>
      <c r="B3" s="340" t="s">
        <v>0</v>
      </c>
      <c r="C3" s="340" t="s">
        <v>4</v>
      </c>
      <c r="D3" s="340" t="s">
        <v>1</v>
      </c>
      <c r="E3" s="340" t="s">
        <v>2</v>
      </c>
      <c r="F3" s="340" t="s">
        <v>3</v>
      </c>
      <c r="G3" s="340" t="s">
        <v>5</v>
      </c>
      <c r="H3" s="340" t="s">
        <v>199</v>
      </c>
      <c r="I3" s="340" t="s">
        <v>207</v>
      </c>
      <c r="J3" s="340"/>
      <c r="K3" s="340"/>
      <c r="L3" s="340"/>
      <c r="M3" s="138"/>
      <c r="N3" s="341" t="s">
        <v>201</v>
      </c>
      <c r="O3" s="342" t="s">
        <v>65</v>
      </c>
      <c r="P3" s="343" t="s">
        <v>188</v>
      </c>
      <c r="Q3" s="344" t="s">
        <v>9</v>
      </c>
      <c r="R3" s="345"/>
      <c r="S3" s="345"/>
      <c r="T3" s="346"/>
      <c r="U3" s="347"/>
      <c r="V3" s="348"/>
      <c r="W3" s="337" t="s">
        <v>10</v>
      </c>
      <c r="X3" s="337"/>
      <c r="Y3" s="337"/>
      <c r="Z3" s="329"/>
      <c r="AA3" s="337" t="s">
        <v>11</v>
      </c>
      <c r="AB3" s="337"/>
      <c r="AC3" s="337"/>
      <c r="AD3" s="329"/>
      <c r="AE3" s="337" t="s">
        <v>196</v>
      </c>
      <c r="AF3" s="337"/>
      <c r="AG3" s="337"/>
      <c r="AH3" s="329"/>
      <c r="AI3" s="337" t="s">
        <v>197</v>
      </c>
      <c r="AJ3" s="337"/>
      <c r="AK3" s="337"/>
      <c r="AL3" s="329"/>
      <c r="AM3" s="337" t="s">
        <v>198</v>
      </c>
      <c r="AN3" s="337"/>
      <c r="AO3" s="337"/>
      <c r="AP3" s="329"/>
      <c r="AQ3" s="338" t="s">
        <v>22</v>
      </c>
      <c r="AR3" s="339" t="s">
        <v>245</v>
      </c>
      <c r="AS3" s="328" t="s">
        <v>246</v>
      </c>
      <c r="AT3" s="330" t="s">
        <v>247</v>
      </c>
      <c r="AU3" s="157" t="str">
        <f>'DPI art.191'!B2</f>
        <v>Cuffie auricolari</v>
      </c>
      <c r="AV3" s="158" t="str">
        <f>'DPI art.191'!C2</f>
        <v>3M PELTOR</v>
      </c>
      <c r="AW3" s="158" t="str">
        <f>'DPI art.191'!D2</f>
        <v>Optime I H510P3</v>
      </c>
      <c r="AX3" s="159" t="str">
        <f>'DPI art.191'!B4</f>
        <v>Cuffie auricolari</v>
      </c>
      <c r="AY3" s="154" t="str">
        <f>'DPI art.191'!C4</f>
        <v>3M PELTOR</v>
      </c>
      <c r="AZ3" s="160" t="str">
        <f>'DPI art.191'!D4</f>
        <v>H505B</v>
      </c>
      <c r="BA3" s="159" t="str">
        <f>'DPI art.191'!B6</f>
        <v>Inserti espandibili</v>
      </c>
      <c r="BB3" s="154" t="str">
        <f>'DPI art.191'!C6</f>
        <v>3M EAR</v>
      </c>
      <c r="BC3" s="160" t="str">
        <f>'DPI art.191'!D6</f>
        <v>CLASSIC</v>
      </c>
      <c r="BD3" s="159" t="str">
        <f>'DPI art.191'!B8</f>
        <v>Inserti espandibili</v>
      </c>
      <c r="BE3" s="154" t="str">
        <f>'DPI art.191'!C8</f>
        <v>UVEX</v>
      </c>
      <c r="BF3" s="160" t="str">
        <f>'DPI art.191'!D8</f>
        <v>X-fit</v>
      </c>
      <c r="BG3" s="332" t="s">
        <v>203</v>
      </c>
      <c r="BH3" s="332"/>
      <c r="BI3" s="332"/>
      <c r="BJ3" s="332"/>
      <c r="BK3" s="332"/>
      <c r="BL3" s="333"/>
      <c r="BM3" s="334" t="s">
        <v>204</v>
      </c>
      <c r="BN3" s="335"/>
      <c r="BO3" s="335"/>
      <c r="BP3" s="335"/>
      <c r="BQ3" s="335"/>
      <c r="BR3" s="336"/>
      <c r="BS3" s="80"/>
      <c r="BU3" s="334" t="s">
        <v>205</v>
      </c>
      <c r="BV3" s="335"/>
      <c r="BW3" s="335"/>
      <c r="BX3" s="335"/>
      <c r="BY3" s="335"/>
      <c r="BZ3" s="336"/>
    </row>
    <row r="4" spans="1:79" s="70" customFormat="1" ht="22.5" customHeight="1" thickBot="1" x14ac:dyDescent="0.25">
      <c r="A4" s="340"/>
      <c r="B4" s="340"/>
      <c r="C4" s="340"/>
      <c r="D4" s="340"/>
      <c r="E4" s="340"/>
      <c r="F4" s="340"/>
      <c r="G4" s="340"/>
      <c r="H4" s="340"/>
      <c r="I4" s="2" t="s">
        <v>189</v>
      </c>
      <c r="J4" s="2" t="s">
        <v>191</v>
      </c>
      <c r="K4" s="2" t="s">
        <v>190</v>
      </c>
      <c r="L4" s="2" t="s">
        <v>192</v>
      </c>
      <c r="M4" s="150" t="s">
        <v>249</v>
      </c>
      <c r="N4" s="341"/>
      <c r="O4" s="329"/>
      <c r="P4" s="329"/>
      <c r="Q4" s="139" t="s">
        <v>8</v>
      </c>
      <c r="R4" s="161" t="s">
        <v>253</v>
      </c>
      <c r="S4" s="162" t="s">
        <v>254</v>
      </c>
      <c r="T4" s="163" t="s">
        <v>255</v>
      </c>
      <c r="U4" s="164" t="s">
        <v>256</v>
      </c>
      <c r="V4" s="165" t="s">
        <v>257</v>
      </c>
      <c r="W4" s="139" t="s">
        <v>8</v>
      </c>
      <c r="X4" s="161" t="s">
        <v>253</v>
      </c>
      <c r="Y4" s="162" t="s">
        <v>254</v>
      </c>
      <c r="Z4" s="163" t="s">
        <v>255</v>
      </c>
      <c r="AA4" s="139" t="s">
        <v>8</v>
      </c>
      <c r="AB4" s="161" t="s">
        <v>253</v>
      </c>
      <c r="AC4" s="162" t="s">
        <v>254</v>
      </c>
      <c r="AD4" s="163" t="s">
        <v>255</v>
      </c>
      <c r="AE4" s="139" t="s">
        <v>8</v>
      </c>
      <c r="AF4" s="161" t="s">
        <v>253</v>
      </c>
      <c r="AG4" s="162" t="s">
        <v>254</v>
      </c>
      <c r="AH4" s="163" t="s">
        <v>255</v>
      </c>
      <c r="AI4" s="139" t="s">
        <v>8</v>
      </c>
      <c r="AJ4" s="161" t="s">
        <v>253</v>
      </c>
      <c r="AK4" s="162" t="s">
        <v>254</v>
      </c>
      <c r="AL4" s="163" t="s">
        <v>255</v>
      </c>
      <c r="AM4" s="139" t="s">
        <v>8</v>
      </c>
      <c r="AN4" s="161" t="s">
        <v>253</v>
      </c>
      <c r="AO4" s="162" t="s">
        <v>254</v>
      </c>
      <c r="AP4" s="163" t="s">
        <v>255</v>
      </c>
      <c r="AQ4" s="329"/>
      <c r="AR4" s="329"/>
      <c r="AS4" s="329"/>
      <c r="AT4" s="331"/>
      <c r="AU4" s="152" t="s">
        <v>15</v>
      </c>
      <c r="AV4" s="153" t="s">
        <v>251</v>
      </c>
      <c r="AW4" s="155" t="s">
        <v>233</v>
      </c>
      <c r="AX4" s="152" t="s">
        <v>15</v>
      </c>
      <c r="AY4" s="153" t="s">
        <v>251</v>
      </c>
      <c r="AZ4" s="155" t="s">
        <v>233</v>
      </c>
      <c r="BA4" s="152" t="s">
        <v>15</v>
      </c>
      <c r="BB4" s="153" t="s">
        <v>251</v>
      </c>
      <c r="BC4" s="155" t="s">
        <v>233</v>
      </c>
      <c r="BD4" s="152" t="s">
        <v>15</v>
      </c>
      <c r="BE4" s="153" t="s">
        <v>251</v>
      </c>
      <c r="BF4" s="155" t="s">
        <v>233</v>
      </c>
      <c r="BG4" s="156">
        <v>1</v>
      </c>
      <c r="BH4" s="134">
        <v>2</v>
      </c>
      <c r="BI4" s="134">
        <v>3</v>
      </c>
      <c r="BJ4" s="134">
        <v>4</v>
      </c>
      <c r="BK4" s="134">
        <v>5</v>
      </c>
      <c r="BL4" s="134">
        <v>6</v>
      </c>
      <c r="BM4" s="134">
        <v>1</v>
      </c>
      <c r="BN4" s="134">
        <v>2</v>
      </c>
      <c r="BO4" s="134">
        <v>3</v>
      </c>
      <c r="BP4" s="134">
        <v>4</v>
      </c>
      <c r="BQ4" s="134">
        <v>5</v>
      </c>
      <c r="BR4" s="134">
        <v>6</v>
      </c>
      <c r="BS4" s="135" t="s">
        <v>202</v>
      </c>
      <c r="BT4" s="135" t="s">
        <v>206</v>
      </c>
      <c r="BU4" s="134">
        <v>1</v>
      </c>
      <c r="BV4" s="134">
        <v>2</v>
      </c>
      <c r="BW4" s="134">
        <v>3</v>
      </c>
      <c r="BX4" s="134">
        <v>4</v>
      </c>
      <c r="BY4" s="134">
        <v>5</v>
      </c>
      <c r="BZ4" s="134">
        <v>6</v>
      </c>
      <c r="CA4" s="80"/>
    </row>
    <row r="5" spans="1:79" s="261" customFormat="1" ht="6.75" customHeight="1" x14ac:dyDescent="0.2">
      <c r="A5" s="244"/>
      <c r="B5" s="244" t="s">
        <v>193</v>
      </c>
      <c r="C5" s="245"/>
      <c r="D5" s="246"/>
      <c r="E5" s="246"/>
      <c r="F5" s="247"/>
      <c r="G5" s="245"/>
      <c r="H5" s="245"/>
      <c r="I5" s="245"/>
      <c r="J5" s="245"/>
      <c r="K5" s="245"/>
      <c r="L5" s="245"/>
      <c r="M5" s="248"/>
      <c r="N5" s="249"/>
      <c r="O5" s="250"/>
      <c r="P5" s="251"/>
      <c r="Q5" s="252"/>
      <c r="R5" s="252"/>
      <c r="S5" s="252"/>
      <c r="T5" s="252"/>
      <c r="U5" s="222"/>
      <c r="V5" s="222"/>
      <c r="W5" s="253"/>
      <c r="X5" s="252"/>
      <c r="Y5" s="252"/>
      <c r="Z5" s="252"/>
      <c r="AA5" s="253"/>
      <c r="AB5" s="252"/>
      <c r="AC5" s="252"/>
      <c r="AD5" s="252"/>
      <c r="AE5" s="252"/>
      <c r="AF5" s="252"/>
      <c r="AG5" s="252"/>
      <c r="AH5" s="252"/>
      <c r="AI5" s="253"/>
      <c r="AJ5" s="252"/>
      <c r="AK5" s="252"/>
      <c r="AL5" s="252"/>
      <c r="AM5" s="253"/>
      <c r="AN5" s="252"/>
      <c r="AO5" s="252"/>
      <c r="AP5" s="252"/>
      <c r="AQ5" s="254"/>
      <c r="AR5" s="254"/>
      <c r="AS5" s="254"/>
      <c r="AT5" s="255"/>
      <c r="AU5" s="256"/>
      <c r="AV5" s="257"/>
      <c r="AW5" s="257"/>
      <c r="AX5" s="256"/>
      <c r="AY5" s="257"/>
      <c r="AZ5" s="257"/>
      <c r="BA5" s="256"/>
      <c r="BB5" s="257"/>
      <c r="BC5" s="257"/>
      <c r="BD5" s="256"/>
      <c r="BE5" s="257"/>
      <c r="BF5" s="257"/>
      <c r="BG5" s="258"/>
      <c r="BH5" s="259"/>
      <c r="BI5" s="259"/>
      <c r="BJ5" s="259"/>
      <c r="BK5" s="259"/>
      <c r="BL5" s="259"/>
      <c r="BM5" s="259"/>
      <c r="BN5" s="259"/>
      <c r="BO5" s="259"/>
      <c r="BP5" s="259"/>
      <c r="BQ5" s="259"/>
      <c r="BR5" s="259"/>
      <c r="BS5" s="260"/>
      <c r="BT5" s="260"/>
      <c r="BU5" s="259"/>
      <c r="BV5" s="259"/>
      <c r="BW5" s="259"/>
      <c r="BX5" s="259"/>
      <c r="BY5" s="259"/>
      <c r="BZ5" s="259"/>
    </row>
    <row r="6" spans="1:79" ht="18.75" x14ac:dyDescent="0.2">
      <c r="A6" s="2" t="s">
        <v>532</v>
      </c>
      <c r="B6" s="65" t="s">
        <v>352</v>
      </c>
      <c r="C6" s="78" t="s">
        <v>499</v>
      </c>
      <c r="D6" s="83" t="s">
        <v>500</v>
      </c>
      <c r="E6" s="83" t="s">
        <v>501</v>
      </c>
      <c r="F6" s="192" t="s">
        <v>628</v>
      </c>
      <c r="G6" s="71">
        <v>45996</v>
      </c>
      <c r="H6" s="77" t="s">
        <v>200</v>
      </c>
      <c r="I6" s="77" t="str">
        <f t="shared" ref="I6:I69" si="0">IF((V6-R6)&gt;3,"SI","")</f>
        <v/>
      </c>
      <c r="J6" s="77" t="s">
        <v>666</v>
      </c>
      <c r="K6" s="77"/>
      <c r="L6" s="77"/>
      <c r="M6" s="137">
        <f t="shared" ref="M6:M16" si="1">IF(R6&gt;0,(SQRT(BT6*(SUM(BU6:BZ6)))),"")</f>
        <v>0.93842383785679306</v>
      </c>
      <c r="N6" s="4">
        <f t="shared" ref="N6:N69" si="2">IF(T6&gt;0,(MAX(T6,Z6,AD6,AH6,AL6,AP6))+SQRT(1.2^2+1^2),"")</f>
        <v>122.36204993518133</v>
      </c>
      <c r="O6" s="3">
        <f t="shared" ref="O6:O16" si="3">IF(R6="",0,10*LOG10(SUM(BG6:BL6)/(COUNT(R6,X6,AB6,AF6,AJ6,AN6))))</f>
        <v>98.10579549148143</v>
      </c>
      <c r="P6" s="5">
        <f t="shared" ref="P6:P69" si="4">IF(AND(Y6="",AC6="",AG6="",AK6="",AO6=""),S6,AVERAGE(S6,Y6,AC6,AG6,AK6,AO6)+STDEV(S6,Y6,AC6,AG6,AK6,AO6))</f>
        <v>99.014316926982588</v>
      </c>
      <c r="Q6" s="14">
        <v>300</v>
      </c>
      <c r="R6" s="11">
        <v>98.6</v>
      </c>
      <c r="S6" s="12">
        <v>98.3</v>
      </c>
      <c r="T6" s="13">
        <v>120.7</v>
      </c>
      <c r="U6" s="79"/>
      <c r="V6" s="79"/>
      <c r="W6" s="10">
        <v>300</v>
      </c>
      <c r="X6" s="11">
        <v>98.6</v>
      </c>
      <c r="Y6" s="12">
        <v>97.8</v>
      </c>
      <c r="Z6" s="13">
        <v>119.4</v>
      </c>
      <c r="AA6" s="10">
        <v>300</v>
      </c>
      <c r="AB6" s="11">
        <v>98.1</v>
      </c>
      <c r="AC6" s="12">
        <v>96.9</v>
      </c>
      <c r="AD6" s="13">
        <v>117.8</v>
      </c>
      <c r="AE6" s="14">
        <v>300</v>
      </c>
      <c r="AF6" s="11">
        <v>93.7</v>
      </c>
      <c r="AG6" s="12">
        <v>93.1</v>
      </c>
      <c r="AH6" s="13">
        <v>117.2</v>
      </c>
      <c r="AI6" s="10">
        <v>300</v>
      </c>
      <c r="AJ6" s="11">
        <v>100.3</v>
      </c>
      <c r="AK6" s="12">
        <v>99.2</v>
      </c>
      <c r="AL6" s="13">
        <v>116</v>
      </c>
      <c r="AM6" s="10">
        <v>300</v>
      </c>
      <c r="AN6" s="11">
        <v>96.8</v>
      </c>
      <c r="AO6" s="12">
        <v>95.6</v>
      </c>
      <c r="AP6" s="13">
        <v>120.8</v>
      </c>
      <c r="AQ6" s="6" t="str">
        <f t="shared" ref="AQ6:AQ69" si="5">IF(AND((O6)&lt;85,N6&lt;137),"NO","SI")</f>
        <v>SI</v>
      </c>
      <c r="AR6" s="7">
        <f t="shared" ref="AR6:AR69" si="6">IF((480*(10^(7.95-(O6/10))))&lt;480,480*(10^(7.95-(O6/10))),480)</f>
        <v>6.6170084345226972</v>
      </c>
      <c r="AS6" s="8">
        <f t="shared" ref="AS6:AS69" si="7">IF((480*(10^(8.45-(O6/10))))&lt;480,480*(10^(8.45-(O6/10))),480)</f>
        <v>20.924817949636818</v>
      </c>
      <c r="AT6" s="9">
        <f t="shared" ref="AT6:AT69" si="8">IF((480*(10^(8.65-(O6/10))))&lt;480,480*(10^(8.65-(O6/10))),480)</f>
        <v>33.163601521867591</v>
      </c>
      <c r="AU6" s="151">
        <f>IF(O6&lt;80,"0",IF((P6-O6)&lt;=2,('DPI art.191'!$G$3-(('DPI art.191'!$F$3-'DPI art.191'!$G$3)/4)*(P6-O6-2)),('DPI art.191'!$G$3-(('DPI art.191'!$F$3-'DPI art.191'!$H$3)/8)*(P6-O6-2))))</f>
        <v>19.091870077591796</v>
      </c>
      <c r="AV6" s="24">
        <f t="shared" ref="AV6:AV69" si="9">O6-AU6</f>
        <v>79.013925413889638</v>
      </c>
      <c r="AW6" s="24">
        <f>IF(N6&lt;135,N6,N6-'DPI art.191'!$I$3)</f>
        <v>122.36204993518133</v>
      </c>
      <c r="AX6" s="111" t="e">
        <f>IF(I6&lt;80,"0",IF((J6-I6)&lt;=2,('DPI art.191'!$G$7-(('DPI art.191'!$F$7-'DPI art.191'!$G$7)/4)*(I6-J6-2)),('DPI art.191'!$G$7-(('DPI art.191'!$G$7-'DPI art.191'!$H$7)/8)*(J6-I6-2))))</f>
        <v>#VALUE!</v>
      </c>
      <c r="AY6" s="24" t="e">
        <f t="shared" ref="AY6:AY69" si="10">I6-AX6</f>
        <v>#VALUE!</v>
      </c>
      <c r="AZ6" s="24" t="e">
        <f>IF(H6&lt;135,H6,H6-'DPI art.191'!$I$7)</f>
        <v>#VALUE!</v>
      </c>
      <c r="BA6" s="111">
        <f>IF(O6&lt;80,"0",IF((P6-O6)&lt;=2,('DPI art.191'!$G$5-(('DPI art.191'!$F$5-'DPI art.191'!$G$5)/4)*(P6-O6-2)),('DPI art.191'!$G$5-(('DPI art.191'!$G$5-'DPI art.191'!$H$5)/8)*(P6-O6-2))))</f>
        <v>16.841870077591796</v>
      </c>
      <c r="BB6" s="24">
        <f t="shared" ref="BB6:BB69" si="11">R6-BA6</f>
        <v>81.758129922408202</v>
      </c>
      <c r="BC6" s="24">
        <f>IF(N6&lt;135,N6,N6-'DPI art.191'!$I$5)</f>
        <v>122.36204993518133</v>
      </c>
      <c r="BD6" s="111">
        <f>IF(O6&lt;80,"0",IF((P6-O6)&lt;=2,('DPI art.191'!$G$7-(('DPI art.191'!$F$7-'DPI art.191'!$G$7)/4)*(O6-P6-2)),('DPI art.191'!$G$7-(('DPI art.191'!$G$7-'DPI art.191'!$H$7)/8)*(P6-O6-2))))</f>
        <v>14.954260717750579</v>
      </c>
      <c r="BE6" s="24">
        <f t="shared" ref="BE6:BE69" si="12">O6-BD6</f>
        <v>83.151534773730845</v>
      </c>
      <c r="BF6" s="24">
        <f>IF(N6&lt;135,N6,N6-'DPI art.191'!$I$7)</f>
        <v>122.36204993518133</v>
      </c>
      <c r="BG6" s="108">
        <f t="shared" ref="BG6:BG69" si="13">10^(0.1*R6)</f>
        <v>7244359600.7499132</v>
      </c>
      <c r="BH6" s="108">
        <f t="shared" ref="BH6:BH69" si="14">10^(0.1*X6)</f>
        <v>7244359600.7499132</v>
      </c>
      <c r="BI6" s="108">
        <f t="shared" ref="BI6:BI69" si="15">10^(0.1*AB6)</f>
        <v>6456542290.3465691</v>
      </c>
      <c r="BJ6" s="108">
        <f t="shared" ref="BJ6:BJ69" si="16">10^(0.1*AF6)</f>
        <v>2344228815.3199286</v>
      </c>
      <c r="BK6" s="108">
        <f t="shared" ref="BK6:BK69" si="17">10^(0.1*AJ6)</f>
        <v>10715193052.376102</v>
      </c>
      <c r="BL6" s="108">
        <f t="shared" ref="BL6:BL69" si="18">10^(0.1*AN6)</f>
        <v>4786300923.2263832</v>
      </c>
      <c r="BM6" s="106">
        <f t="shared" ref="BM6:BM69" si="19">IF(R6&gt;0,(O6-R6),"")</f>
        <v>-0.49420450851856401</v>
      </c>
      <c r="BN6" s="106">
        <f t="shared" ref="BN6:BN69" si="20">IF(X6&gt;0,(O6-X6),"")</f>
        <v>-0.49420450851856401</v>
      </c>
      <c r="BO6" s="106">
        <f t="shared" ref="BO6:BO69" si="21">IF(AB6&gt;0,(O6-AB6),"")</f>
        <v>5.7954914814359881E-3</v>
      </c>
      <c r="BP6" s="106">
        <f t="shared" ref="BP6:BP69" si="22">IF(AF6&gt;0,(O6-AF6),"")</f>
        <v>4.4057954914814275</v>
      </c>
      <c r="BQ6" s="106">
        <f t="shared" ref="BQ6:BQ69" si="23">IF(AJ6&gt;0,(O6-AJ6),"")</f>
        <v>-2.1942045085185669</v>
      </c>
      <c r="BR6" s="106">
        <f t="shared" ref="BR6:BR69" si="24">IF(AN6&gt;0,(O6-AN6),"")</f>
        <v>1.3057954914814331</v>
      </c>
      <c r="BS6" s="106">
        <f t="shared" ref="BS6:BS69" si="25">COUNT(BM6:BR6)</f>
        <v>6</v>
      </c>
      <c r="BT6" s="107">
        <f t="shared" ref="BT6:BT69" si="26">IF(BS6=0,0,IF(BS6=1,0,1/(BS6*(BS6-1))))</f>
        <v>3.3333333333333333E-2</v>
      </c>
      <c r="BU6" s="136">
        <f t="shared" ref="BU6:BU69" si="27">IF(R6&gt;0,(BM6^2),"")</f>
        <v>0.24423809624007542</v>
      </c>
      <c r="BV6" s="136">
        <f t="shared" ref="BV6:BV69" si="28">IF(X6&gt;0,(BN6^2),"")</f>
        <v>0.24423809624007542</v>
      </c>
      <c r="BW6" s="136">
        <f t="shared" ref="BW6:BW69" si="29">IF(AB6&gt;0,(BO6^2),"")</f>
        <v>3.3587721511397105E-5</v>
      </c>
      <c r="BX6" s="136">
        <f t="shared" ref="BX6:BX69" si="30">IF(AF6&gt;0,(BP6^2),"")</f>
        <v>19.411033912758072</v>
      </c>
      <c r="BY6" s="136">
        <f t="shared" ref="BY6:BY69" si="31">IF(AJ6&gt;0,(BQ6^2),"")</f>
        <v>4.8145334252032059</v>
      </c>
      <c r="BZ6" s="136">
        <f t="shared" ref="BZ6:BZ69" si="32">IF(AN6&gt;0,(BR6^2),"")</f>
        <v>1.7051018655732375</v>
      </c>
    </row>
    <row r="7" spans="1:79" ht="51" x14ac:dyDescent="0.2">
      <c r="A7" s="2" t="s">
        <v>474</v>
      </c>
      <c r="B7" s="65" t="s">
        <v>353</v>
      </c>
      <c r="C7" s="78" t="s">
        <v>329</v>
      </c>
      <c r="D7" s="83" t="s">
        <v>472</v>
      </c>
      <c r="E7" s="83" t="s">
        <v>473</v>
      </c>
      <c r="F7" s="192" t="s">
        <v>620</v>
      </c>
      <c r="G7" s="71">
        <v>45996</v>
      </c>
      <c r="H7" s="77" t="s">
        <v>200</v>
      </c>
      <c r="I7" s="77" t="str">
        <f t="shared" si="0"/>
        <v/>
      </c>
      <c r="J7" s="77" t="s">
        <v>666</v>
      </c>
      <c r="K7" s="77"/>
      <c r="L7" s="77"/>
      <c r="M7" s="137">
        <f t="shared" si="1"/>
        <v>2.6356257327717829</v>
      </c>
      <c r="N7" s="4">
        <f t="shared" si="2"/>
        <v>124.46204993518134</v>
      </c>
      <c r="O7" s="3">
        <f t="shared" si="3"/>
        <v>92.99985822292301</v>
      </c>
      <c r="P7" s="5">
        <f t="shared" si="4"/>
        <v>94.945271413860226</v>
      </c>
      <c r="Q7" s="14">
        <v>300</v>
      </c>
      <c r="R7" s="11">
        <v>88.7</v>
      </c>
      <c r="S7" s="12">
        <v>87.9</v>
      </c>
      <c r="T7" s="13">
        <v>118.3</v>
      </c>
      <c r="U7" s="79"/>
      <c r="V7" s="79"/>
      <c r="W7" s="10">
        <v>300</v>
      </c>
      <c r="X7" s="11">
        <v>91.9</v>
      </c>
      <c r="Y7" s="12">
        <v>91.4</v>
      </c>
      <c r="Z7" s="13">
        <v>116.7</v>
      </c>
      <c r="AA7" s="10">
        <v>300</v>
      </c>
      <c r="AB7" s="11">
        <v>80.5</v>
      </c>
      <c r="AC7" s="12">
        <v>82.8</v>
      </c>
      <c r="AD7" s="13">
        <v>113.7</v>
      </c>
      <c r="AE7" s="14">
        <v>300</v>
      </c>
      <c r="AF7" s="11">
        <v>90.3</v>
      </c>
      <c r="AG7" s="12">
        <v>90.3</v>
      </c>
      <c r="AH7" s="13">
        <v>117.7</v>
      </c>
      <c r="AI7" s="10">
        <v>300</v>
      </c>
      <c r="AJ7" s="11">
        <v>93.4</v>
      </c>
      <c r="AK7" s="12">
        <v>92.7</v>
      </c>
      <c r="AL7" s="13">
        <v>117.5</v>
      </c>
      <c r="AM7" s="10">
        <v>300</v>
      </c>
      <c r="AN7" s="11">
        <v>98</v>
      </c>
      <c r="AO7" s="12">
        <v>96.6</v>
      </c>
      <c r="AP7" s="13">
        <v>122.9</v>
      </c>
      <c r="AQ7" s="6" t="str">
        <f t="shared" si="5"/>
        <v>SI</v>
      </c>
      <c r="AR7" s="7">
        <f t="shared" si="6"/>
        <v>21.441512378106076</v>
      </c>
      <c r="AS7" s="8">
        <f t="shared" si="7"/>
        <v>67.804015593508481</v>
      </c>
      <c r="AT7" s="9">
        <f t="shared" si="8"/>
        <v>107.46212273567905</v>
      </c>
      <c r="AU7" s="151">
        <f>IF(O7&lt;80,"0",IF((P7-O7)&lt;=2,('DPI art.191'!$G$3-(('DPI art.191'!$F$3-'DPI art.191'!$G$3)/4)*(P7-O7-2)),('DPI art.191'!$G$3-(('DPI art.191'!$F$3-'DPI art.191'!$H$3)/8)*(P7-O7-2))))</f>
        <v>17.342115240293445</v>
      </c>
      <c r="AV7" s="24">
        <f t="shared" si="9"/>
        <v>75.657742982629571</v>
      </c>
      <c r="AW7" s="24">
        <f>IF(N7&lt;135,N7,N7-'DPI art.191'!$I$3)</f>
        <v>124.46204993518134</v>
      </c>
      <c r="AX7" s="111" t="e">
        <f>IF(I7&lt;80,"0",IF((J7-I7)&lt;=2,('DPI art.191'!$G$7-(('DPI art.191'!$F$7-'DPI art.191'!$G$7)/4)*(I7-J7-2)),('DPI art.191'!$G$7-(('DPI art.191'!$G$7-'DPI art.191'!$H$7)/8)*(J7-I7-2))))</f>
        <v>#VALUE!</v>
      </c>
      <c r="AY7" s="24" t="e">
        <f t="shared" si="10"/>
        <v>#VALUE!</v>
      </c>
      <c r="AZ7" s="24" t="e">
        <f>IF(H7&lt;135,H7,H7-'DPI art.191'!$I$7)</f>
        <v>#VALUE!</v>
      </c>
      <c r="BA7" s="111">
        <f>IF(O7&lt;80,"0",IF((P7-O7)&lt;=2,('DPI art.191'!$G$5-(('DPI art.191'!$F$5-'DPI art.191'!$G$5)/4)*(P7-O7-2)),('DPI art.191'!$G$5-(('DPI art.191'!$G$5-'DPI art.191'!$H$5)/8)*(P7-O7-2))))</f>
        <v>15.092115240293447</v>
      </c>
      <c r="BB7" s="24">
        <f t="shared" si="11"/>
        <v>73.60788475970655</v>
      </c>
      <c r="BC7" s="24">
        <f>IF(N7&lt;135,N7,N7-'DPI art.191'!$I$5)</f>
        <v>124.46204993518134</v>
      </c>
      <c r="BD7" s="111">
        <f>IF(O7&lt;80,"0",IF((P7-O7)&lt;=2,('DPI art.191'!$G$7-(('DPI art.191'!$F$7-'DPI art.191'!$G$7)/4)*(O7-P7-2)),('DPI art.191'!$G$7-(('DPI art.191'!$G$7-'DPI art.191'!$H$7)/8)*(P7-O7-2))))</f>
        <v>15.472706595468608</v>
      </c>
      <c r="BE7" s="24">
        <f t="shared" si="12"/>
        <v>77.527151627454401</v>
      </c>
      <c r="BF7" s="24">
        <f>IF(N7&lt;135,N7,N7-'DPI art.191'!$I$7)</f>
        <v>124.46204993518134</v>
      </c>
      <c r="BG7" s="108">
        <f t="shared" si="13"/>
        <v>741310241.30092049</v>
      </c>
      <c r="BH7" s="108">
        <f t="shared" si="14"/>
        <v>1548816618.9124885</v>
      </c>
      <c r="BI7" s="108">
        <f t="shared" si="15"/>
        <v>112201845.43019688</v>
      </c>
      <c r="BJ7" s="108">
        <f t="shared" si="16"/>
        <v>1071519305.2376053</v>
      </c>
      <c r="BK7" s="108">
        <f t="shared" si="17"/>
        <v>2187761623.9495673</v>
      </c>
      <c r="BL7" s="108">
        <f t="shared" si="18"/>
        <v>6309573444.8019466</v>
      </c>
      <c r="BM7" s="106">
        <f t="shared" si="19"/>
        <v>4.2998582229230067</v>
      </c>
      <c r="BN7" s="106">
        <f t="shared" si="20"/>
        <v>1.0998582229230038</v>
      </c>
      <c r="BO7" s="106">
        <f t="shared" si="21"/>
        <v>12.49985822292301</v>
      </c>
      <c r="BP7" s="106">
        <f t="shared" si="22"/>
        <v>2.6998582229230124</v>
      </c>
      <c r="BQ7" s="106">
        <f t="shared" si="23"/>
        <v>-0.40014177707699616</v>
      </c>
      <c r="BR7" s="106">
        <f t="shared" si="24"/>
        <v>-5.0001417770769905</v>
      </c>
      <c r="BS7" s="106">
        <f t="shared" si="25"/>
        <v>6</v>
      </c>
      <c r="BT7" s="107">
        <f t="shared" si="26"/>
        <v>3.3333333333333333E-2</v>
      </c>
      <c r="BU7" s="136">
        <f t="shared" si="27"/>
        <v>18.488780737238596</v>
      </c>
      <c r="BV7" s="136">
        <f t="shared" si="28"/>
        <v>1.2096881105313479</v>
      </c>
      <c r="BW7" s="136">
        <f t="shared" si="29"/>
        <v>156.24645559317597</v>
      </c>
      <c r="BX7" s="136">
        <f t="shared" si="30"/>
        <v>7.2892344238850066</v>
      </c>
      <c r="BY7" s="136">
        <f t="shared" si="31"/>
        <v>0.16011344176233649</v>
      </c>
      <c r="BZ7" s="136">
        <f t="shared" si="32"/>
        <v>25.001417790870644</v>
      </c>
    </row>
    <row r="8" spans="1:79" ht="18.75" x14ac:dyDescent="0.2">
      <c r="A8" s="2" t="s">
        <v>428</v>
      </c>
      <c r="B8" s="65" t="s">
        <v>354</v>
      </c>
      <c r="C8" s="78" t="s">
        <v>452</v>
      </c>
      <c r="D8" s="83" t="s">
        <v>426</v>
      </c>
      <c r="E8" s="83" t="s">
        <v>427</v>
      </c>
      <c r="F8" s="192" t="s">
        <v>627</v>
      </c>
      <c r="G8" s="71">
        <v>45996</v>
      </c>
      <c r="H8" s="77" t="s">
        <v>200</v>
      </c>
      <c r="I8" s="77" t="str">
        <f t="shared" si="0"/>
        <v/>
      </c>
      <c r="J8" s="77" t="s">
        <v>666</v>
      </c>
      <c r="K8" s="77"/>
      <c r="L8" s="77"/>
      <c r="M8" s="137">
        <f t="shared" si="1"/>
        <v>1.5410015953764389</v>
      </c>
      <c r="N8" s="4">
        <f t="shared" si="2"/>
        <v>127.66204993518133</v>
      </c>
      <c r="O8" s="3">
        <f t="shared" si="3"/>
        <v>98.528270163968372</v>
      </c>
      <c r="P8" s="5">
        <f t="shared" si="4"/>
        <v>99.69386489685634</v>
      </c>
      <c r="Q8" s="14">
        <v>300</v>
      </c>
      <c r="R8" s="11">
        <v>93.9</v>
      </c>
      <c r="S8" s="12">
        <v>93.9</v>
      </c>
      <c r="T8" s="13">
        <v>121.1</v>
      </c>
      <c r="U8" s="79"/>
      <c r="V8" s="79"/>
      <c r="W8" s="10">
        <v>300</v>
      </c>
      <c r="X8" s="11">
        <v>92.9</v>
      </c>
      <c r="Y8" s="12">
        <v>92.6</v>
      </c>
      <c r="Z8" s="13">
        <v>119.6</v>
      </c>
      <c r="AA8" s="10">
        <v>300</v>
      </c>
      <c r="AB8" s="11">
        <v>98.3</v>
      </c>
      <c r="AC8" s="12">
        <v>98.4</v>
      </c>
      <c r="AD8" s="13">
        <v>124.2</v>
      </c>
      <c r="AE8" s="14">
        <v>300</v>
      </c>
      <c r="AF8" s="11">
        <v>97.7</v>
      </c>
      <c r="AG8" s="12">
        <v>96.5</v>
      </c>
      <c r="AH8" s="13">
        <v>126.1</v>
      </c>
      <c r="AI8" s="10">
        <v>300</v>
      </c>
      <c r="AJ8" s="11">
        <v>102.7</v>
      </c>
      <c r="AK8" s="12">
        <v>101.2</v>
      </c>
      <c r="AL8" s="13">
        <v>120.5</v>
      </c>
      <c r="AM8" s="10">
        <v>300</v>
      </c>
      <c r="AN8" s="11">
        <v>98.5</v>
      </c>
      <c r="AO8" s="12">
        <v>97</v>
      </c>
      <c r="AP8" s="13">
        <v>120.3</v>
      </c>
      <c r="AQ8" s="6" t="str">
        <f t="shared" si="5"/>
        <v>SI</v>
      </c>
      <c r="AR8" s="7">
        <f t="shared" si="6"/>
        <v>6.0036341731901413</v>
      </c>
      <c r="AS8" s="8">
        <f t="shared" si="7"/>
        <v>18.985158225702605</v>
      </c>
      <c r="AT8" s="9">
        <f t="shared" si="8"/>
        <v>30.089448029713246</v>
      </c>
      <c r="AU8" s="151">
        <f>IF(O8&lt;80,"0",IF((P8-O8)&lt;=2,('DPI art.191'!$G$3-(('DPI art.191'!$F$3-'DPI art.191'!$G$3)/4)*(P8-O8-2)),('DPI art.191'!$G$3-(('DPI art.191'!$F$3-'DPI art.191'!$H$3)/8)*(P8-O8-2))))</f>
        <v>18.658058888251553</v>
      </c>
      <c r="AV8" s="24">
        <f t="shared" si="9"/>
        <v>79.870211275716827</v>
      </c>
      <c r="AW8" s="24">
        <f>IF(N8&lt;135,N8,N8-'DPI art.191'!$I$3)</f>
        <v>127.66204993518133</v>
      </c>
      <c r="AX8" s="111" t="e">
        <f>IF(I8&lt;80,"0",IF((J8-I8)&lt;=2,('DPI art.191'!$G$7-(('DPI art.191'!$F$7-'DPI art.191'!$G$7)/4)*(I8-J8-2)),('DPI art.191'!$G$7-(('DPI art.191'!$G$7-'DPI art.191'!$H$7)/8)*(J8-I8-2))))</f>
        <v>#VALUE!</v>
      </c>
      <c r="AY8" s="24" t="e">
        <f t="shared" si="10"/>
        <v>#VALUE!</v>
      </c>
      <c r="AZ8" s="24" t="e">
        <f>IF(H8&lt;135,H8,H8-'DPI art.191'!$I$7)</f>
        <v>#VALUE!</v>
      </c>
      <c r="BA8" s="111">
        <f>IF(O8&lt;80,"0",IF((P8-O8)&lt;=2,('DPI art.191'!$G$5-(('DPI art.191'!$F$5-'DPI art.191'!$G$5)/4)*(P8-O8-2)),('DPI art.191'!$G$5-(('DPI art.191'!$G$5-'DPI art.191'!$H$5)/8)*(P8-O8-2))))</f>
        <v>16.408058888251553</v>
      </c>
      <c r="BB8" s="24">
        <f t="shared" si="11"/>
        <v>77.491941111748446</v>
      </c>
      <c r="BC8" s="24">
        <f>IF(N8&lt;135,N8,N8-'DPI art.191'!$I$5)</f>
        <v>127.66204993518133</v>
      </c>
      <c r="BD8" s="111">
        <f>IF(O8&lt;80,"0",IF((P8-O8)&lt;=2,('DPI art.191'!$G$7-(('DPI art.191'!$F$7-'DPI art.191'!$G$7)/4)*(O8-P8-2)),('DPI art.191'!$G$7-(('DPI art.191'!$G$7-'DPI art.191'!$H$7)/8)*(P8-O8-2))))</f>
        <v>15.082797366443984</v>
      </c>
      <c r="BE8" s="24">
        <f t="shared" si="12"/>
        <v>83.445472797524388</v>
      </c>
      <c r="BF8" s="24">
        <f>IF(N8&lt;135,N8,N8-'DPI art.191'!$I$7)</f>
        <v>127.66204993518133</v>
      </c>
      <c r="BG8" s="108">
        <f t="shared" si="13"/>
        <v>2454708915.6850371</v>
      </c>
      <c r="BH8" s="108">
        <f t="shared" si="14"/>
        <v>1949844599.7580523</v>
      </c>
      <c r="BI8" s="108">
        <f t="shared" si="15"/>
        <v>6760829753.9198313</v>
      </c>
      <c r="BJ8" s="108">
        <f t="shared" si="16"/>
        <v>5888436553.5559263</v>
      </c>
      <c r="BK8" s="108">
        <f t="shared" si="17"/>
        <v>18620871366.628765</v>
      </c>
      <c r="BL8" s="108">
        <f t="shared" si="18"/>
        <v>7079457843.8414173</v>
      </c>
      <c r="BM8" s="106">
        <f t="shared" si="19"/>
        <v>4.6282701639683665</v>
      </c>
      <c r="BN8" s="106">
        <f t="shared" si="20"/>
        <v>5.6282701639683665</v>
      </c>
      <c r="BO8" s="106">
        <f t="shared" si="21"/>
        <v>0.22827016396837507</v>
      </c>
      <c r="BP8" s="106">
        <f t="shared" si="22"/>
        <v>0.82827016396836939</v>
      </c>
      <c r="BQ8" s="106">
        <f t="shared" si="23"/>
        <v>-4.1717298360316306</v>
      </c>
      <c r="BR8" s="106">
        <f t="shared" si="24"/>
        <v>2.8270163968372231E-2</v>
      </c>
      <c r="BS8" s="106">
        <f t="shared" si="25"/>
        <v>6</v>
      </c>
      <c r="BT8" s="107">
        <f t="shared" si="26"/>
        <v>3.3333333333333333E-2</v>
      </c>
      <c r="BU8" s="136">
        <f t="shared" si="27"/>
        <v>21.420884710679772</v>
      </c>
      <c r="BV8" s="136">
        <f t="shared" si="28"/>
        <v>31.677425038616505</v>
      </c>
      <c r="BW8" s="136">
        <f t="shared" si="29"/>
        <v>5.2107267758148841E-2</v>
      </c>
      <c r="BX8" s="136">
        <f t="shared" si="30"/>
        <v>0.68603146452018948</v>
      </c>
      <c r="BY8" s="136">
        <f t="shared" si="31"/>
        <v>17.403329824836497</v>
      </c>
      <c r="BZ8" s="136">
        <f t="shared" si="32"/>
        <v>7.9920217079865153E-4</v>
      </c>
    </row>
    <row r="9" spans="1:79" ht="18.75" x14ac:dyDescent="0.2">
      <c r="A9" s="2" t="s">
        <v>491</v>
      </c>
      <c r="B9" s="65" t="s">
        <v>355</v>
      </c>
      <c r="C9" s="78" t="s">
        <v>492</v>
      </c>
      <c r="D9" s="83" t="s">
        <v>493</v>
      </c>
      <c r="E9" s="83" t="s">
        <v>494</v>
      </c>
      <c r="F9" s="192" t="s">
        <v>621</v>
      </c>
      <c r="G9" s="71">
        <v>45996</v>
      </c>
      <c r="H9" s="77" t="s">
        <v>200</v>
      </c>
      <c r="I9" s="77" t="str">
        <f t="shared" si="0"/>
        <v/>
      </c>
      <c r="J9" s="77" t="s">
        <v>666</v>
      </c>
      <c r="K9" s="77"/>
      <c r="L9" s="77"/>
      <c r="M9" s="137">
        <f t="shared" si="1"/>
        <v>0.50487027085113156</v>
      </c>
      <c r="N9" s="4">
        <f t="shared" si="2"/>
        <v>122.96204993518134</v>
      </c>
      <c r="O9" s="3">
        <f t="shared" si="3"/>
        <v>93.670862953382681</v>
      </c>
      <c r="P9" s="5">
        <f t="shared" si="4"/>
        <v>94.969313494465766</v>
      </c>
      <c r="Q9" s="14">
        <v>300</v>
      </c>
      <c r="R9" s="11">
        <v>94.5</v>
      </c>
      <c r="S9" s="12">
        <v>95</v>
      </c>
      <c r="T9" s="13">
        <v>121.2</v>
      </c>
      <c r="U9" s="79"/>
      <c r="V9" s="79"/>
      <c r="W9" s="10">
        <v>300</v>
      </c>
      <c r="X9" s="11">
        <v>91.8</v>
      </c>
      <c r="Y9" s="12">
        <v>92.6</v>
      </c>
      <c r="Z9" s="13">
        <v>115.9</v>
      </c>
      <c r="AA9" s="10">
        <v>300</v>
      </c>
      <c r="AB9" s="11">
        <v>92.3</v>
      </c>
      <c r="AC9" s="12">
        <v>92.9</v>
      </c>
      <c r="AD9" s="13">
        <v>117.4</v>
      </c>
      <c r="AE9" s="14">
        <v>300</v>
      </c>
      <c r="AF9" s="11">
        <v>94.5</v>
      </c>
      <c r="AG9" s="12">
        <v>94</v>
      </c>
      <c r="AH9" s="13">
        <v>121.1</v>
      </c>
      <c r="AI9" s="10">
        <v>300</v>
      </c>
      <c r="AJ9" s="11">
        <v>93.5</v>
      </c>
      <c r="AK9" s="12">
        <v>95</v>
      </c>
      <c r="AL9" s="13">
        <v>121.4</v>
      </c>
      <c r="AM9" s="10">
        <v>300</v>
      </c>
      <c r="AN9" s="11">
        <v>94.6</v>
      </c>
      <c r="AO9" s="12">
        <v>94.2</v>
      </c>
      <c r="AP9" s="13">
        <v>121.2</v>
      </c>
      <c r="AQ9" s="6" t="str">
        <f t="shared" si="5"/>
        <v>SI</v>
      </c>
      <c r="AR9" s="7">
        <f t="shared" si="6"/>
        <v>18.371936769312811</v>
      </c>
      <c r="AS9" s="8">
        <f t="shared" si="7"/>
        <v>58.09716521962384</v>
      </c>
      <c r="AT9" s="9">
        <f t="shared" si="8"/>
        <v>92.077801657870594</v>
      </c>
      <c r="AU9" s="151">
        <f>IF(O9&lt;80,"0",IF((P9-O9)&lt;=2,('DPI art.191'!$G$3-(('DPI art.191'!$F$3-'DPI art.191'!$G$3)/4)*(P9-O9-2)),('DPI art.191'!$G$3-(('DPI art.191'!$F$3-'DPI art.191'!$H$3)/8)*(P9-O9-2))))</f>
        <v>18.433864711922293</v>
      </c>
      <c r="AV9" s="24">
        <f t="shared" si="9"/>
        <v>75.236998241460384</v>
      </c>
      <c r="AW9" s="24">
        <f>IF(N9&lt;135,N9,N9-'DPI art.191'!$I$3)</f>
        <v>122.96204993518134</v>
      </c>
      <c r="AX9" s="111" t="e">
        <f>IF(I9&lt;80,"0",IF((J9-I9)&lt;=2,('DPI art.191'!$G$7-(('DPI art.191'!$F$7-'DPI art.191'!$G$7)/4)*(I9-J9-2)),('DPI art.191'!$G$7-(('DPI art.191'!$G$7-'DPI art.191'!$H$7)/8)*(J9-I9-2))))</f>
        <v>#VALUE!</v>
      </c>
      <c r="AY9" s="24" t="e">
        <f t="shared" si="10"/>
        <v>#VALUE!</v>
      </c>
      <c r="AZ9" s="24" t="e">
        <f>IF(H9&lt;135,H9,H9-'DPI art.191'!$I$7)</f>
        <v>#VALUE!</v>
      </c>
      <c r="BA9" s="111">
        <f>IF(O9&lt;80,"0",IF((P9-O9)&lt;=2,('DPI art.191'!$G$5-(('DPI art.191'!$F$5-'DPI art.191'!$G$5)/4)*(P9-O9-2)),('DPI art.191'!$G$5-(('DPI art.191'!$G$5-'DPI art.191'!$H$5)/8)*(P9-O9-2))))</f>
        <v>16.183864711922293</v>
      </c>
      <c r="BB9" s="24">
        <f t="shared" si="11"/>
        <v>78.316135288077703</v>
      </c>
      <c r="BC9" s="24">
        <f>IF(N9&lt;135,N9,N9-'DPI art.191'!$I$5)</f>
        <v>122.96204993518134</v>
      </c>
      <c r="BD9" s="111">
        <f>IF(O9&lt;80,"0",IF((P9-O9)&lt;=2,('DPI art.191'!$G$7-(('DPI art.191'!$F$7-'DPI art.191'!$G$7)/4)*(O9-P9-2)),('DPI art.191'!$G$7-(('DPI art.191'!$G$7-'DPI art.191'!$H$7)/8)*(P9-O9-2))))</f>
        <v>15.149225270541542</v>
      </c>
      <c r="BE9" s="24">
        <f t="shared" si="12"/>
        <v>78.521637682841146</v>
      </c>
      <c r="BF9" s="24">
        <f>IF(N9&lt;135,N9,N9-'DPI art.191'!$I$7)</f>
        <v>122.96204993518134</v>
      </c>
      <c r="BG9" s="108">
        <f t="shared" si="13"/>
        <v>2818382931.2644696</v>
      </c>
      <c r="BH9" s="108">
        <f t="shared" si="14"/>
        <v>1513561248.4362099</v>
      </c>
      <c r="BI9" s="108">
        <f t="shared" si="15"/>
        <v>1698243652.4617515</v>
      </c>
      <c r="BJ9" s="108">
        <f t="shared" si="16"/>
        <v>2818382931.2644696</v>
      </c>
      <c r="BK9" s="108">
        <f t="shared" si="17"/>
        <v>2238721138.5683384</v>
      </c>
      <c r="BL9" s="108">
        <f t="shared" si="18"/>
        <v>2884031503.1266017</v>
      </c>
      <c r="BM9" s="106">
        <f t="shared" si="19"/>
        <v>-0.82913704661731913</v>
      </c>
      <c r="BN9" s="106">
        <f t="shared" si="20"/>
        <v>1.8708629533826837</v>
      </c>
      <c r="BO9" s="106">
        <f t="shared" si="21"/>
        <v>1.3708629533826837</v>
      </c>
      <c r="BP9" s="106">
        <f t="shared" si="22"/>
        <v>-0.82913704661731913</v>
      </c>
      <c r="BQ9" s="106">
        <f t="shared" si="23"/>
        <v>0.17086295338268087</v>
      </c>
      <c r="BR9" s="106">
        <f t="shared" si="24"/>
        <v>-0.92913704661731344</v>
      </c>
      <c r="BS9" s="106">
        <f t="shared" si="25"/>
        <v>6</v>
      </c>
      <c r="BT9" s="107">
        <f t="shared" si="26"/>
        <v>3.3333333333333333E-2</v>
      </c>
      <c r="BU9" s="136">
        <f t="shared" si="27"/>
        <v>0.68746824207329038</v>
      </c>
      <c r="BV9" s="136">
        <f t="shared" si="28"/>
        <v>3.5001281903397778</v>
      </c>
      <c r="BW9" s="136">
        <f t="shared" si="29"/>
        <v>1.8792652369570941</v>
      </c>
      <c r="BX9" s="136">
        <f t="shared" si="30"/>
        <v>0.68746824207329038</v>
      </c>
      <c r="BY9" s="136">
        <f t="shared" si="31"/>
        <v>2.9194148838652175E-2</v>
      </c>
      <c r="BZ9" s="136">
        <f t="shared" si="32"/>
        <v>0.86329565139674369</v>
      </c>
    </row>
    <row r="10" spans="1:79" ht="18.75" x14ac:dyDescent="0.2">
      <c r="A10" s="2" t="s">
        <v>455</v>
      </c>
      <c r="B10" s="65" t="s">
        <v>356</v>
      </c>
      <c r="C10" s="78" t="s">
        <v>452</v>
      </c>
      <c r="D10" s="83" t="s">
        <v>426</v>
      </c>
      <c r="E10" s="83" t="s">
        <v>454</v>
      </c>
      <c r="F10" s="192" t="s">
        <v>627</v>
      </c>
      <c r="G10" s="71">
        <v>45996</v>
      </c>
      <c r="H10" s="77" t="s">
        <v>200</v>
      </c>
      <c r="I10" s="77" t="str">
        <f t="shared" si="0"/>
        <v/>
      </c>
      <c r="J10" s="77" t="s">
        <v>666</v>
      </c>
      <c r="K10" s="77"/>
      <c r="L10" s="77"/>
      <c r="M10" s="137">
        <f t="shared" si="1"/>
        <v>1.8040387085265359</v>
      </c>
      <c r="N10" s="4">
        <f t="shared" si="2"/>
        <v>132.06204993518134</v>
      </c>
      <c r="O10" s="3">
        <f t="shared" si="3"/>
        <v>103.13934456104684</v>
      </c>
      <c r="P10" s="5">
        <f t="shared" si="4"/>
        <v>104.29302991370781</v>
      </c>
      <c r="Q10" s="14">
        <v>300</v>
      </c>
      <c r="R10" s="11">
        <v>103</v>
      </c>
      <c r="S10" s="12">
        <v>101.5</v>
      </c>
      <c r="T10" s="13">
        <v>125.9</v>
      </c>
      <c r="U10" s="79"/>
      <c r="V10" s="79"/>
      <c r="W10" s="10">
        <v>300</v>
      </c>
      <c r="X10" s="11">
        <v>101.8</v>
      </c>
      <c r="Y10" s="12">
        <v>100.2</v>
      </c>
      <c r="Z10" s="13">
        <v>130.5</v>
      </c>
      <c r="AA10" s="10">
        <v>300</v>
      </c>
      <c r="AB10" s="11">
        <v>98.3</v>
      </c>
      <c r="AC10" s="12">
        <v>96.8</v>
      </c>
      <c r="AD10" s="13">
        <v>125.9</v>
      </c>
      <c r="AE10" s="14">
        <v>300</v>
      </c>
      <c r="AF10" s="11">
        <v>106.3</v>
      </c>
      <c r="AG10" s="12">
        <v>104.7</v>
      </c>
      <c r="AH10" s="13">
        <v>125.3</v>
      </c>
      <c r="AI10" s="10">
        <v>300</v>
      </c>
      <c r="AJ10" s="11">
        <v>105.5</v>
      </c>
      <c r="AK10" s="12">
        <v>104</v>
      </c>
      <c r="AL10" s="13">
        <v>128.30000000000001</v>
      </c>
      <c r="AM10" s="10">
        <v>300</v>
      </c>
      <c r="AN10" s="11">
        <v>95.6</v>
      </c>
      <c r="AO10" s="12">
        <v>94.5</v>
      </c>
      <c r="AP10" s="13">
        <v>124.3</v>
      </c>
      <c r="AQ10" s="6" t="str">
        <f t="shared" si="5"/>
        <v>SI</v>
      </c>
      <c r="AR10" s="7">
        <f t="shared" si="6"/>
        <v>2.0763797333746266</v>
      </c>
      <c r="AS10" s="8">
        <f t="shared" si="7"/>
        <v>6.5660892448769443</v>
      </c>
      <c r="AT10" s="9">
        <f t="shared" si="8"/>
        <v>10.406550145297629</v>
      </c>
      <c r="AU10" s="151">
        <f>IF(O10&lt;80,"0",IF((P10-O10)&lt;=2,('DPI art.191'!$G$3-(('DPI art.191'!$F$3-'DPI art.191'!$G$3)/4)*(P10-O10-2)),('DPI art.191'!$G$3-(('DPI art.191'!$F$3-'DPI art.191'!$H$3)/8)*(P10-O10-2))))</f>
        <v>18.678155967384612</v>
      </c>
      <c r="AV10" s="24">
        <f t="shared" si="9"/>
        <v>84.461188593662229</v>
      </c>
      <c r="AW10" s="24">
        <f>IF(N10&lt;135,N10,N10-'DPI art.191'!$I$3)</f>
        <v>132.06204993518134</v>
      </c>
      <c r="AX10" s="111" t="e">
        <f>IF(I10&lt;80,"0",IF((J10-I10)&lt;=2,('DPI art.191'!$G$7-(('DPI art.191'!$F$7-'DPI art.191'!$G$7)/4)*(I10-J10-2)),('DPI art.191'!$G$7-(('DPI art.191'!$G$7-'DPI art.191'!$H$7)/8)*(J10-I10-2))))</f>
        <v>#VALUE!</v>
      </c>
      <c r="AY10" s="24" t="e">
        <f t="shared" si="10"/>
        <v>#VALUE!</v>
      </c>
      <c r="AZ10" s="24" t="e">
        <f>IF(H10&lt;135,H10,H10-'DPI art.191'!$I$7)</f>
        <v>#VALUE!</v>
      </c>
      <c r="BA10" s="111">
        <f>IF(O10&lt;80,"0",IF((P10-O10)&lt;=2,('DPI art.191'!$G$5-(('DPI art.191'!$F$5-'DPI art.191'!$G$5)/4)*(P10-O10-2)),('DPI art.191'!$G$5-(('DPI art.191'!$G$5-'DPI art.191'!$H$5)/8)*(P10-O10-2))))</f>
        <v>16.428155967384612</v>
      </c>
      <c r="BB10" s="24">
        <f t="shared" si="11"/>
        <v>86.571844032615388</v>
      </c>
      <c r="BC10" s="24">
        <f>IF(N10&lt;135,N10,N10-'DPI art.191'!$I$5)</f>
        <v>132.06204993518134</v>
      </c>
      <c r="BD10" s="111">
        <f>IF(O10&lt;80,"0",IF((P10-O10)&lt;=2,('DPI art.191'!$G$7-(('DPI art.191'!$F$7-'DPI art.191'!$G$7)/4)*(O10-P10-2)),('DPI art.191'!$G$7-(('DPI art.191'!$G$7-'DPI art.191'!$H$7)/8)*(P10-O10-2))))</f>
        <v>15.076842676330486</v>
      </c>
      <c r="BE10" s="24">
        <f t="shared" si="12"/>
        <v>88.062501884716355</v>
      </c>
      <c r="BF10" s="24">
        <f>IF(N10&lt;135,N10,N10-'DPI art.191'!$I$7)</f>
        <v>132.06204993518134</v>
      </c>
      <c r="BG10" s="108">
        <f t="shared" si="13"/>
        <v>19952623149.688889</v>
      </c>
      <c r="BH10" s="108">
        <f t="shared" si="14"/>
        <v>15135612484.362116</v>
      </c>
      <c r="BI10" s="108">
        <f t="shared" si="15"/>
        <v>6760829753.9198313</v>
      </c>
      <c r="BJ10" s="108">
        <f t="shared" si="16"/>
        <v>42657951880.159477</v>
      </c>
      <c r="BK10" s="108">
        <f t="shared" si="17"/>
        <v>35481338923.357628</v>
      </c>
      <c r="BL10" s="108">
        <f t="shared" si="18"/>
        <v>3630780547.7010303</v>
      </c>
      <c r="BM10" s="106">
        <f t="shared" si="19"/>
        <v>0.13934456104684045</v>
      </c>
      <c r="BN10" s="106">
        <f t="shared" si="20"/>
        <v>1.3393445610468433</v>
      </c>
      <c r="BO10" s="106">
        <f t="shared" si="21"/>
        <v>4.8393445610468433</v>
      </c>
      <c r="BP10" s="106">
        <f t="shared" si="22"/>
        <v>-3.1606554389531567</v>
      </c>
      <c r="BQ10" s="106">
        <f t="shared" si="23"/>
        <v>-2.3606554389531595</v>
      </c>
      <c r="BR10" s="106">
        <f t="shared" si="24"/>
        <v>7.5393445610468461</v>
      </c>
      <c r="BS10" s="106">
        <f t="shared" si="25"/>
        <v>6</v>
      </c>
      <c r="BT10" s="107">
        <f t="shared" si="26"/>
        <v>3.3333333333333333E-2</v>
      </c>
      <c r="BU10" s="136">
        <f t="shared" si="27"/>
        <v>1.9416906693336646E-2</v>
      </c>
      <c r="BV10" s="136">
        <f t="shared" si="28"/>
        <v>1.7938438532057615</v>
      </c>
      <c r="BW10" s="136">
        <f t="shared" si="29"/>
        <v>23.419255780533664</v>
      </c>
      <c r="BX10" s="136">
        <f t="shared" si="30"/>
        <v>9.9897428037841713</v>
      </c>
      <c r="BY10" s="136">
        <f t="shared" si="31"/>
        <v>5.5726941014591347</v>
      </c>
      <c r="BZ10" s="136">
        <f t="shared" si="32"/>
        <v>56.841716410186663</v>
      </c>
    </row>
    <row r="11" spans="1:79" ht="25.5" x14ac:dyDescent="0.2">
      <c r="A11" s="2" t="s">
        <v>502</v>
      </c>
      <c r="B11" s="65" t="s">
        <v>357</v>
      </c>
      <c r="C11" s="78" t="s">
        <v>329</v>
      </c>
      <c r="D11" s="83" t="s">
        <v>334</v>
      </c>
      <c r="E11" s="83" t="s">
        <v>503</v>
      </c>
      <c r="F11" s="192" t="s">
        <v>622</v>
      </c>
      <c r="G11" s="71">
        <v>45996</v>
      </c>
      <c r="H11" s="77" t="s">
        <v>200</v>
      </c>
      <c r="I11" s="77" t="str">
        <f t="shared" si="0"/>
        <v/>
      </c>
      <c r="J11" s="77" t="s">
        <v>666</v>
      </c>
      <c r="K11" s="77"/>
      <c r="L11" s="77"/>
      <c r="M11" s="137">
        <f t="shared" si="1"/>
        <v>3.8216268702611353</v>
      </c>
      <c r="N11" s="4">
        <f t="shared" si="2"/>
        <v>129.06204993518134</v>
      </c>
      <c r="O11" s="3">
        <f t="shared" si="3"/>
        <v>95.303420221753584</v>
      </c>
      <c r="P11" s="5">
        <f t="shared" si="4"/>
        <v>95.899014357653073</v>
      </c>
      <c r="Q11" s="14">
        <v>300</v>
      </c>
      <c r="R11" s="11">
        <v>86.1</v>
      </c>
      <c r="S11" s="12">
        <v>88.1</v>
      </c>
      <c r="T11" s="13">
        <v>125.6</v>
      </c>
      <c r="U11" s="79"/>
      <c r="V11" s="79"/>
      <c r="W11" s="10">
        <v>300</v>
      </c>
      <c r="X11" s="11">
        <v>84.4</v>
      </c>
      <c r="Y11" s="12">
        <v>87.9</v>
      </c>
      <c r="Z11" s="13">
        <v>123</v>
      </c>
      <c r="AA11" s="10">
        <v>300</v>
      </c>
      <c r="AB11" s="11">
        <v>87.3</v>
      </c>
      <c r="AC11" s="12">
        <v>89.9</v>
      </c>
      <c r="AD11" s="13">
        <v>119.6</v>
      </c>
      <c r="AE11" s="14">
        <v>300</v>
      </c>
      <c r="AF11" s="11">
        <v>102.5</v>
      </c>
      <c r="AG11" s="12">
        <v>101.1</v>
      </c>
      <c r="AH11" s="13">
        <v>127.5</v>
      </c>
      <c r="AI11" s="10">
        <v>300</v>
      </c>
      <c r="AJ11" s="11">
        <v>89.8</v>
      </c>
      <c r="AK11" s="12">
        <v>90</v>
      </c>
      <c r="AL11" s="13">
        <v>115.4</v>
      </c>
      <c r="AM11" s="10">
        <v>300</v>
      </c>
      <c r="AN11" s="11">
        <v>85.9</v>
      </c>
      <c r="AO11" s="12">
        <v>86.1</v>
      </c>
      <c r="AP11" s="13">
        <v>121.3</v>
      </c>
      <c r="AQ11" s="6" t="str">
        <f t="shared" si="5"/>
        <v>SI</v>
      </c>
      <c r="AR11" s="7">
        <f t="shared" si="6"/>
        <v>12.615347418299597</v>
      </c>
      <c r="AS11" s="8">
        <f t="shared" si="7"/>
        <v>39.893231316151585</v>
      </c>
      <c r="AT11" s="9">
        <f t="shared" si="8"/>
        <v>63.226510738245317</v>
      </c>
      <c r="AU11" s="151">
        <f>IF(O11&lt;80,"0",IF((P11-O11)&lt;=2,('DPI art.191'!$G$3-(('DPI art.191'!$F$3-'DPI art.191'!$G$3)/4)*(P11-O11-2)),('DPI art.191'!$G$3-(('DPI art.191'!$F$3-'DPI art.191'!$H$3)/8)*(P11-O11-2))))</f>
        <v>19.619934895669612</v>
      </c>
      <c r="AV11" s="24">
        <f t="shared" si="9"/>
        <v>75.683485326083968</v>
      </c>
      <c r="AW11" s="24">
        <f>IF(N11&lt;135,N11,N11-'DPI art.191'!$I$3)</f>
        <v>129.06204993518134</v>
      </c>
      <c r="AX11" s="111" t="e">
        <f>IF(I11&lt;80,"0",IF((J11-I11)&lt;=2,('DPI art.191'!$G$7-(('DPI art.191'!$F$7-'DPI art.191'!$G$7)/4)*(I11-J11-2)),('DPI art.191'!$G$7-(('DPI art.191'!$G$7-'DPI art.191'!$H$7)/8)*(J11-I11-2))))</f>
        <v>#VALUE!</v>
      </c>
      <c r="AY11" s="24" t="e">
        <f t="shared" si="10"/>
        <v>#VALUE!</v>
      </c>
      <c r="AZ11" s="24" t="e">
        <f>IF(H11&lt;135,H11,H11-'DPI art.191'!$I$7)</f>
        <v>#VALUE!</v>
      </c>
      <c r="BA11" s="111">
        <f>IF(O11&lt;80,"0",IF((P11-O11)&lt;=2,('DPI art.191'!$G$5-(('DPI art.191'!$F$5-'DPI art.191'!$G$5)/4)*(P11-O11-2)),('DPI art.191'!$G$5-(('DPI art.191'!$G$5-'DPI art.191'!$H$5)/8)*(P11-O11-2))))</f>
        <v>17.369934895669612</v>
      </c>
      <c r="BB11" s="24">
        <f t="shared" si="11"/>
        <v>68.730065104330379</v>
      </c>
      <c r="BC11" s="24">
        <f>IF(N11&lt;135,N11,N11-'DPI art.191'!$I$5)</f>
        <v>129.06204993518134</v>
      </c>
      <c r="BD11" s="111">
        <f>IF(O11&lt;80,"0",IF((P11-O11)&lt;=2,('DPI art.191'!$G$7-(('DPI art.191'!$F$7-'DPI art.191'!$G$7)/4)*(O11-P11-2)),('DPI art.191'!$G$7-(('DPI art.191'!$G$7-'DPI art.191'!$H$7)/8)*(P11-O11-2))))</f>
        <v>14.797797067949745</v>
      </c>
      <c r="BE11" s="24">
        <f t="shared" si="12"/>
        <v>80.505623153803839</v>
      </c>
      <c r="BF11" s="24">
        <f>IF(N11&lt;135,N11,N11-'DPI art.191'!$I$7)</f>
        <v>129.06204993518134</v>
      </c>
      <c r="BG11" s="108">
        <f t="shared" si="13"/>
        <v>407380277.80411249</v>
      </c>
      <c r="BH11" s="108">
        <f t="shared" si="14"/>
        <v>275422870.3338179</v>
      </c>
      <c r="BI11" s="108">
        <f t="shared" si="15"/>
        <v>537031796.37025368</v>
      </c>
      <c r="BJ11" s="108">
        <f t="shared" si="16"/>
        <v>17782794100.389256</v>
      </c>
      <c r="BK11" s="108">
        <f t="shared" si="17"/>
        <v>954992586.02143884</v>
      </c>
      <c r="BL11" s="108">
        <f t="shared" si="18"/>
        <v>389045144.99428326</v>
      </c>
      <c r="BM11" s="106">
        <f t="shared" si="19"/>
        <v>9.2034202217535892</v>
      </c>
      <c r="BN11" s="106">
        <f t="shared" si="20"/>
        <v>10.903420221753578</v>
      </c>
      <c r="BO11" s="106">
        <f t="shared" si="21"/>
        <v>8.0034202217535864</v>
      </c>
      <c r="BP11" s="106">
        <f t="shared" si="22"/>
        <v>-7.1965797782464165</v>
      </c>
      <c r="BQ11" s="106">
        <f t="shared" si="23"/>
        <v>5.5034202217535864</v>
      </c>
      <c r="BR11" s="106">
        <f t="shared" si="24"/>
        <v>9.4034202217535778</v>
      </c>
      <c r="BS11" s="106">
        <f t="shared" si="25"/>
        <v>6</v>
      </c>
      <c r="BT11" s="107">
        <f t="shared" si="26"/>
        <v>3.3333333333333333E-2</v>
      </c>
      <c r="BU11" s="136">
        <f t="shared" si="27"/>
        <v>84.702943778182885</v>
      </c>
      <c r="BV11" s="136">
        <f t="shared" si="28"/>
        <v>118.88457253214484</v>
      </c>
      <c r="BW11" s="136">
        <f t="shared" si="29"/>
        <v>64.054735245974229</v>
      </c>
      <c r="BX11" s="136">
        <f t="shared" si="30"/>
        <v>51.790760504665244</v>
      </c>
      <c r="BY11" s="136">
        <f t="shared" si="31"/>
        <v>30.287634137206293</v>
      </c>
      <c r="BZ11" s="136">
        <f t="shared" si="32"/>
        <v>88.424311866884111</v>
      </c>
    </row>
    <row r="12" spans="1:79" ht="25.5" x14ac:dyDescent="0.2">
      <c r="A12" s="2" t="s">
        <v>442</v>
      </c>
      <c r="B12" s="65" t="s">
        <v>358</v>
      </c>
      <c r="C12" s="78" t="s">
        <v>350</v>
      </c>
      <c r="D12" s="83" t="s">
        <v>443</v>
      </c>
      <c r="E12" s="83" t="s">
        <v>444</v>
      </c>
      <c r="F12" s="192" t="s">
        <v>623</v>
      </c>
      <c r="G12" s="71">
        <v>45996</v>
      </c>
      <c r="H12" s="77" t="s">
        <v>200</v>
      </c>
      <c r="I12" s="77" t="str">
        <f t="shared" si="0"/>
        <v/>
      </c>
      <c r="J12" s="77" t="s">
        <v>666</v>
      </c>
      <c r="K12" s="77"/>
      <c r="L12" s="77"/>
      <c r="M12" s="137">
        <f t="shared" si="1"/>
        <v>2.4877796178857805</v>
      </c>
      <c r="N12" s="4">
        <f t="shared" si="2"/>
        <v>129.56204993518134</v>
      </c>
      <c r="O12" s="3">
        <f t="shared" si="3"/>
        <v>80.070434915636724</v>
      </c>
      <c r="P12" s="5">
        <f t="shared" si="4"/>
        <v>94.270287005756117</v>
      </c>
      <c r="Q12" s="14">
        <v>300</v>
      </c>
      <c r="R12" s="11">
        <v>84.5</v>
      </c>
      <c r="S12" s="12">
        <v>94</v>
      </c>
      <c r="T12" s="13">
        <v>128</v>
      </c>
      <c r="U12" s="79"/>
      <c r="V12" s="79"/>
      <c r="W12" s="10">
        <v>300</v>
      </c>
      <c r="X12" s="11">
        <v>74.599999999999994</v>
      </c>
      <c r="Y12" s="12">
        <v>92.8</v>
      </c>
      <c r="Z12" s="13">
        <v>109.5</v>
      </c>
      <c r="AA12" s="10">
        <v>300</v>
      </c>
      <c r="AB12" s="11">
        <v>72.7</v>
      </c>
      <c r="AC12" s="12">
        <v>93.9</v>
      </c>
      <c r="AD12" s="13">
        <v>111.1</v>
      </c>
      <c r="AE12" s="14">
        <v>300</v>
      </c>
      <c r="AF12" s="11">
        <v>77</v>
      </c>
      <c r="AG12" s="12">
        <v>91.2</v>
      </c>
      <c r="AH12" s="13">
        <v>121.1</v>
      </c>
      <c r="AI12" s="10">
        <v>300</v>
      </c>
      <c r="AJ12" s="11">
        <v>83.3</v>
      </c>
      <c r="AK12" s="12">
        <v>92.1</v>
      </c>
      <c r="AL12" s="13">
        <v>117.1</v>
      </c>
      <c r="AM12" s="10">
        <v>300</v>
      </c>
      <c r="AN12" s="11">
        <v>72.2</v>
      </c>
      <c r="AO12" s="12">
        <v>87.8</v>
      </c>
      <c r="AP12" s="13">
        <v>116.4</v>
      </c>
      <c r="AQ12" s="6" t="str">
        <f t="shared" si="5"/>
        <v>NO</v>
      </c>
      <c r="AR12" s="7">
        <f t="shared" si="6"/>
        <v>420.91824001192782</v>
      </c>
      <c r="AS12" s="8">
        <f t="shared" si="7"/>
        <v>480</v>
      </c>
      <c r="AT12" s="9">
        <f t="shared" si="8"/>
        <v>480</v>
      </c>
      <c r="AU12" s="151">
        <f>IF(O12&lt;80,"0",IF((P12-O12)&lt;=2,('DPI art.191'!$G$3-(('DPI art.191'!$F$3-'DPI art.191'!$G$3)/4)*(P12-O12-2)),('DPI art.191'!$G$3-(('DPI art.191'!$F$3-'DPI art.191'!$H$3)/8)*(P12-O12-2))))</f>
        <v>-2.1935142686277835</v>
      </c>
      <c r="AV12" s="24">
        <f t="shared" si="9"/>
        <v>82.263949184264504</v>
      </c>
      <c r="AW12" s="24">
        <f>IF(N12&lt;135,N12,N12-'DPI art.191'!$I$3)</f>
        <v>129.56204993518134</v>
      </c>
      <c r="AX12" s="111" t="e">
        <f>IF(I12&lt;80,"0",IF((J12-I12)&lt;=2,('DPI art.191'!$G$7-(('DPI art.191'!$F$7-'DPI art.191'!$G$7)/4)*(I12-J12-2)),('DPI art.191'!$G$7-(('DPI art.191'!$G$7-'DPI art.191'!$H$7)/8)*(J12-I12-2))))</f>
        <v>#VALUE!</v>
      </c>
      <c r="AY12" s="24" t="e">
        <f t="shared" si="10"/>
        <v>#VALUE!</v>
      </c>
      <c r="AZ12" s="24" t="e">
        <f>IF(H12&lt;135,H12,H12-'DPI art.191'!$I$7)</f>
        <v>#VALUE!</v>
      </c>
      <c r="BA12" s="111">
        <f>IF(O12&lt;80,"0",IF((P12-O12)&lt;=2,('DPI art.191'!$G$5-(('DPI art.191'!$F$5-'DPI art.191'!$G$5)/4)*(P12-O12-2)),('DPI art.191'!$G$5-(('DPI art.191'!$G$5-'DPI art.191'!$H$5)/8)*(P12-O12-2))))</f>
        <v>6.9938470658591481</v>
      </c>
      <c r="BB12" s="24">
        <f t="shared" si="11"/>
        <v>77.506152934140857</v>
      </c>
      <c r="BC12" s="24">
        <f>IF(N12&lt;135,N12,N12-'DPI art.191'!$I$5)</f>
        <v>129.56204993518134</v>
      </c>
      <c r="BD12" s="111">
        <f>IF(O12&lt;80,"0",IF((P12-O12)&lt;=2,('DPI art.191'!$G$7-(('DPI art.191'!$F$7-'DPI art.191'!$G$7)/4)*(O12-P12-2)),('DPI art.191'!$G$7-(('DPI art.191'!$G$7-'DPI art.191'!$H$7)/8)*(P12-O12-2))))</f>
        <v>12.737509244367537</v>
      </c>
      <c r="BE12" s="24">
        <f t="shared" si="12"/>
        <v>67.33292567126918</v>
      </c>
      <c r="BF12" s="24">
        <f>IF(N12&lt;135,N12,N12-'DPI art.191'!$I$7)</f>
        <v>129.56204993518134</v>
      </c>
      <c r="BG12" s="108">
        <f t="shared" si="13"/>
        <v>281838293.12644666</v>
      </c>
      <c r="BH12" s="108">
        <f t="shared" si="14"/>
        <v>28840315.031266052</v>
      </c>
      <c r="BI12" s="108">
        <f t="shared" si="15"/>
        <v>18620871.366628703</v>
      </c>
      <c r="BJ12" s="108">
        <f t="shared" si="16"/>
        <v>50118723.362727284</v>
      </c>
      <c r="BK12" s="108">
        <f t="shared" si="17"/>
        <v>213796208.95022365</v>
      </c>
      <c r="BL12" s="108">
        <f t="shared" si="18"/>
        <v>16595869.074375641</v>
      </c>
      <c r="BM12" s="106">
        <f t="shared" si="19"/>
        <v>-4.4295650843632757</v>
      </c>
      <c r="BN12" s="106">
        <f t="shared" si="20"/>
        <v>5.47043491563673</v>
      </c>
      <c r="BO12" s="106">
        <f t="shared" si="21"/>
        <v>7.3704349156367215</v>
      </c>
      <c r="BP12" s="106">
        <f t="shared" si="22"/>
        <v>3.0704349156367243</v>
      </c>
      <c r="BQ12" s="106">
        <f t="shared" si="23"/>
        <v>-3.2295650843632728</v>
      </c>
      <c r="BR12" s="106">
        <f t="shared" si="24"/>
        <v>7.8704349156367215</v>
      </c>
      <c r="BS12" s="106">
        <f t="shared" si="25"/>
        <v>6</v>
      </c>
      <c r="BT12" s="107">
        <f t="shared" si="26"/>
        <v>3.3333333333333333E-2</v>
      </c>
      <c r="BU12" s="136">
        <f t="shared" si="27"/>
        <v>19.621046836610233</v>
      </c>
      <c r="BV12" s="136">
        <f t="shared" si="28"/>
        <v>29.925658166217438</v>
      </c>
      <c r="BW12" s="136">
        <f t="shared" si="29"/>
        <v>54.323310845636883</v>
      </c>
      <c r="BX12" s="136">
        <f t="shared" si="30"/>
        <v>9.4275705711610982</v>
      </c>
      <c r="BY12" s="136">
        <f t="shared" si="31"/>
        <v>10.430090634138354</v>
      </c>
      <c r="BZ12" s="136">
        <f t="shared" si="32"/>
        <v>61.943745761273604</v>
      </c>
    </row>
    <row r="13" spans="1:79" ht="25.5" x14ac:dyDescent="0.2">
      <c r="A13" s="2" t="s">
        <v>445</v>
      </c>
      <c r="B13" s="65" t="s">
        <v>359</v>
      </c>
      <c r="C13" s="78" t="s">
        <v>350</v>
      </c>
      <c r="D13" s="83" t="s">
        <v>343</v>
      </c>
      <c r="E13" s="83" t="s">
        <v>446</v>
      </c>
      <c r="F13" s="192" t="s">
        <v>623</v>
      </c>
      <c r="G13" s="71">
        <v>45996</v>
      </c>
      <c r="H13" s="77" t="s">
        <v>200</v>
      </c>
      <c r="I13" s="77" t="str">
        <f t="shared" si="0"/>
        <v/>
      </c>
      <c r="J13" s="77" t="s">
        <v>666</v>
      </c>
      <c r="K13" s="77"/>
      <c r="L13" s="77"/>
      <c r="M13" s="137">
        <f t="shared" si="1"/>
        <v>1.4064816191459686</v>
      </c>
      <c r="N13" s="4">
        <f t="shared" si="2"/>
        <v>127.96204993518134</v>
      </c>
      <c r="O13" s="3">
        <f t="shared" si="3"/>
        <v>88.26016379171034</v>
      </c>
      <c r="P13" s="5">
        <f t="shared" si="4"/>
        <v>99.427008509554511</v>
      </c>
      <c r="Q13" s="14">
        <v>300</v>
      </c>
      <c r="R13" s="11">
        <v>83</v>
      </c>
      <c r="S13" s="12">
        <v>98.3</v>
      </c>
      <c r="T13" s="13">
        <v>115.1</v>
      </c>
      <c r="U13" s="79"/>
      <c r="V13" s="79"/>
      <c r="W13" s="10">
        <v>300</v>
      </c>
      <c r="X13" s="11">
        <v>88</v>
      </c>
      <c r="Y13" s="12">
        <v>100.3</v>
      </c>
      <c r="Z13" s="13">
        <v>118.6</v>
      </c>
      <c r="AA13" s="10">
        <v>300</v>
      </c>
      <c r="AB13" s="11">
        <v>92.5</v>
      </c>
      <c r="AC13" s="12">
        <v>96.8</v>
      </c>
      <c r="AD13" s="13">
        <v>126.4</v>
      </c>
      <c r="AE13" s="14">
        <v>300</v>
      </c>
      <c r="AF13" s="11">
        <v>85.7</v>
      </c>
      <c r="AG13" s="12">
        <v>96.1</v>
      </c>
      <c r="AH13" s="13">
        <v>118.1</v>
      </c>
      <c r="AI13" s="10">
        <v>300</v>
      </c>
      <c r="AJ13" s="11">
        <v>88.3</v>
      </c>
      <c r="AK13" s="12">
        <v>96.9</v>
      </c>
      <c r="AL13" s="13">
        <v>116.9</v>
      </c>
      <c r="AM13" s="10">
        <v>300</v>
      </c>
      <c r="AN13" s="11">
        <v>85.6</v>
      </c>
      <c r="AO13" s="12">
        <v>98.8</v>
      </c>
      <c r="AP13" s="13">
        <v>119.2</v>
      </c>
      <c r="AQ13" s="6" t="str">
        <f t="shared" si="5"/>
        <v>SI</v>
      </c>
      <c r="AR13" s="7">
        <f t="shared" si="6"/>
        <v>63.859403596201986</v>
      </c>
      <c r="AS13" s="8">
        <f t="shared" si="7"/>
        <v>201.94116538394545</v>
      </c>
      <c r="AT13" s="9">
        <f t="shared" si="8"/>
        <v>320.05517829467976</v>
      </c>
      <c r="AU13" s="151">
        <f>IF(O13&lt;80,"0",IF((P13-O13)&lt;=2,('DPI art.191'!$G$3-(('DPI art.191'!$F$3-'DPI art.191'!$G$3)/4)*(P13-O13-2)),('DPI art.191'!$G$3-(('DPI art.191'!$F$3-'DPI art.191'!$H$3)/8)*(P13-O13-2))))</f>
        <v>2.6403412309358529</v>
      </c>
      <c r="AV13" s="24">
        <f t="shared" si="9"/>
        <v>85.61982256077448</v>
      </c>
      <c r="AW13" s="24">
        <f>IF(N13&lt;135,N13,N13-'DPI art.191'!$I$3)</f>
        <v>127.96204993518134</v>
      </c>
      <c r="AX13" s="111" t="e">
        <f>IF(I13&lt;80,"0",IF((J13-I13)&lt;=2,('DPI art.191'!$G$7-(('DPI art.191'!$F$7-'DPI art.191'!$G$7)/4)*(I13-J13-2)),('DPI art.191'!$G$7-(('DPI art.191'!$G$7-'DPI art.191'!$H$7)/8)*(J13-I13-2))))</f>
        <v>#VALUE!</v>
      </c>
      <c r="AY13" s="24" t="e">
        <f t="shared" si="10"/>
        <v>#VALUE!</v>
      </c>
      <c r="AZ13" s="24" t="e">
        <f>IF(H13&lt;135,H13,H13-'DPI art.191'!$I$7)</f>
        <v>#VALUE!</v>
      </c>
      <c r="BA13" s="111">
        <f>IF(O13&lt;80,"0",IF((P13-O13)&lt;=2,('DPI art.191'!$G$5-(('DPI art.191'!$F$5-'DPI art.191'!$G$5)/4)*(P13-O13-2)),('DPI art.191'!$G$5-(('DPI art.191'!$G$5-'DPI art.191'!$H$5)/8)*(P13-O13-2))))</f>
        <v>8.9842581539147623</v>
      </c>
      <c r="BB13" s="24">
        <f t="shared" si="11"/>
        <v>74.015741846085234</v>
      </c>
      <c r="BC13" s="24">
        <f>IF(N13&lt;135,N13,N13-'DPI art.191'!$I$5)</f>
        <v>127.96204993518134</v>
      </c>
      <c r="BD13" s="111">
        <f>IF(O13&lt;80,"0",IF((P13-O13)&lt;=2,('DPI art.191'!$G$7-(('DPI art.191'!$F$7-'DPI art.191'!$G$7)/4)*(O13-P13-2)),('DPI art.191'!$G$7-(('DPI art.191'!$G$7-'DPI art.191'!$H$7)/8)*(P13-O13-2))))</f>
        <v>12.927072205134738</v>
      </c>
      <c r="BE13" s="24">
        <f t="shared" si="12"/>
        <v>75.333091586575605</v>
      </c>
      <c r="BF13" s="24">
        <f>IF(N13&lt;135,N13,N13-'DPI art.191'!$I$7)</f>
        <v>127.96204993518134</v>
      </c>
      <c r="BG13" s="108">
        <f t="shared" si="13"/>
        <v>199526231.49688843</v>
      </c>
      <c r="BH13" s="108">
        <f t="shared" si="14"/>
        <v>630957344.48019624</v>
      </c>
      <c r="BI13" s="108">
        <f t="shared" si="15"/>
        <v>1778279410.0389235</v>
      </c>
      <c r="BJ13" s="108">
        <f t="shared" si="16"/>
        <v>371535229.09717381</v>
      </c>
      <c r="BK13" s="108">
        <f t="shared" si="17"/>
        <v>676082975.39198244</v>
      </c>
      <c r="BL13" s="108">
        <f t="shared" si="18"/>
        <v>363078054.77010262</v>
      </c>
      <c r="BM13" s="106">
        <f t="shared" si="19"/>
        <v>5.2601637917103403</v>
      </c>
      <c r="BN13" s="106">
        <f t="shared" si="20"/>
        <v>0.26016379171034032</v>
      </c>
      <c r="BO13" s="106">
        <f t="shared" si="21"/>
        <v>-4.2398362082896597</v>
      </c>
      <c r="BP13" s="106">
        <f t="shared" si="22"/>
        <v>2.5601637917103375</v>
      </c>
      <c r="BQ13" s="106">
        <f t="shared" si="23"/>
        <v>-3.9836208289656838E-2</v>
      </c>
      <c r="BR13" s="106">
        <f t="shared" si="24"/>
        <v>2.660163791710346</v>
      </c>
      <c r="BS13" s="106">
        <f t="shared" si="25"/>
        <v>6</v>
      </c>
      <c r="BT13" s="107">
        <f t="shared" si="26"/>
        <v>3.3333333333333333E-2</v>
      </c>
      <c r="BU13" s="136">
        <f t="shared" si="27"/>
        <v>27.669323115620504</v>
      </c>
      <c r="BV13" s="136">
        <f t="shared" si="28"/>
        <v>6.7685198517101336E-2</v>
      </c>
      <c r="BW13" s="136">
        <f t="shared" si="29"/>
        <v>17.976211073124038</v>
      </c>
      <c r="BX13" s="136">
        <f t="shared" si="30"/>
        <v>6.5544386403846522</v>
      </c>
      <c r="BY13" s="136">
        <f t="shared" si="31"/>
        <v>1.5869234908969241E-3</v>
      </c>
      <c r="BZ13" s="136">
        <f t="shared" si="32"/>
        <v>7.0764713987267651</v>
      </c>
    </row>
    <row r="14" spans="1:79" ht="25.5" x14ac:dyDescent="0.2">
      <c r="A14" s="2" t="s">
        <v>430</v>
      </c>
      <c r="B14" s="65" t="s">
        <v>360</v>
      </c>
      <c r="C14" s="78" t="s">
        <v>349</v>
      </c>
      <c r="D14" s="83" t="s">
        <v>351</v>
      </c>
      <c r="E14" s="83" t="s">
        <v>431</v>
      </c>
      <c r="F14" s="192" t="s">
        <v>624</v>
      </c>
      <c r="G14" s="71">
        <v>45996</v>
      </c>
      <c r="H14" s="77" t="s">
        <v>200</v>
      </c>
      <c r="I14" s="77" t="str">
        <f t="shared" si="0"/>
        <v/>
      </c>
      <c r="J14" s="77" t="s">
        <v>666</v>
      </c>
      <c r="K14" s="77"/>
      <c r="L14" s="77"/>
      <c r="M14" s="137">
        <f t="shared" si="1"/>
        <v>1.0252563363809051</v>
      </c>
      <c r="N14" s="4">
        <f t="shared" si="2"/>
        <v>121.86204993518133</v>
      </c>
      <c r="O14" s="3">
        <f t="shared" si="3"/>
        <v>79.203939282419356</v>
      </c>
      <c r="P14" s="5">
        <f t="shared" si="4"/>
        <v>91.289339982644364</v>
      </c>
      <c r="Q14" s="14">
        <v>300</v>
      </c>
      <c r="R14" s="11">
        <v>75.5</v>
      </c>
      <c r="S14" s="12">
        <v>89.1</v>
      </c>
      <c r="T14" s="13">
        <v>117</v>
      </c>
      <c r="U14" s="79"/>
      <c r="V14" s="79"/>
      <c r="W14" s="10">
        <v>300</v>
      </c>
      <c r="X14" s="11">
        <v>79.400000000000006</v>
      </c>
      <c r="Y14" s="12">
        <v>87.5</v>
      </c>
      <c r="Z14" s="13">
        <v>106</v>
      </c>
      <c r="AA14" s="10">
        <v>300</v>
      </c>
      <c r="AB14" s="11">
        <v>75.900000000000006</v>
      </c>
      <c r="AC14" s="12">
        <v>86.4</v>
      </c>
      <c r="AD14" s="13">
        <v>104</v>
      </c>
      <c r="AE14" s="14">
        <v>300</v>
      </c>
      <c r="AF14" s="11">
        <v>79.2</v>
      </c>
      <c r="AG14" s="12">
        <v>87.8</v>
      </c>
      <c r="AH14" s="13">
        <v>120.3</v>
      </c>
      <c r="AI14" s="10">
        <v>300</v>
      </c>
      <c r="AJ14" s="11">
        <v>81.2</v>
      </c>
      <c r="AK14" s="12">
        <v>90.3</v>
      </c>
      <c r="AL14" s="13">
        <v>117.4</v>
      </c>
      <c r="AM14" s="10">
        <v>300</v>
      </c>
      <c r="AN14" s="11">
        <v>80.900000000000006</v>
      </c>
      <c r="AO14" s="12">
        <v>92.8</v>
      </c>
      <c r="AP14" s="13">
        <v>114.5</v>
      </c>
      <c r="AQ14" s="6" t="str">
        <f t="shared" si="5"/>
        <v>NO</v>
      </c>
      <c r="AR14" s="7">
        <f t="shared" si="6"/>
        <v>480</v>
      </c>
      <c r="AS14" s="8">
        <f t="shared" si="7"/>
        <v>480</v>
      </c>
      <c r="AT14" s="9">
        <f t="shared" si="8"/>
        <v>480</v>
      </c>
      <c r="AU14" s="151" t="str">
        <f>IF(O14&lt;80,"0",IF((P14-O14)&lt;=2,('DPI art.191'!$G$3-(('DPI art.191'!$F$3-'DPI art.191'!$G$3)/4)*(P14-O14-2)),('DPI art.191'!$G$3-(('DPI art.191'!$F$3-'DPI art.191'!$H$3)/8)*(P14-O14-2))))</f>
        <v>0</v>
      </c>
      <c r="AV14" s="24">
        <f t="shared" si="9"/>
        <v>79.203939282419356</v>
      </c>
      <c r="AW14" s="24">
        <f>IF(N14&lt;135,N14,N14-'DPI art.191'!$I$3)</f>
        <v>121.86204993518133</v>
      </c>
      <c r="AX14" s="111" t="e">
        <f>IF(I14&lt;80,"0",IF((J14-I14)&lt;=2,('DPI art.191'!$G$7-(('DPI art.191'!$F$7-'DPI art.191'!$G$7)/4)*(I14-J14-2)),('DPI art.191'!$G$7-(('DPI art.191'!$G$7-'DPI art.191'!$H$7)/8)*(J14-I14-2))))</f>
        <v>#VALUE!</v>
      </c>
      <c r="AY14" s="24" t="e">
        <f t="shared" si="10"/>
        <v>#VALUE!</v>
      </c>
      <c r="AZ14" s="24" t="e">
        <f>IF(H14&lt;135,H14,H14-'DPI art.191'!$I$7)</f>
        <v>#VALUE!</v>
      </c>
      <c r="BA14" s="111" t="str">
        <f>IF(O14&lt;80,"0",IF((P14-O14)&lt;=2,('DPI art.191'!$G$5-(('DPI art.191'!$F$5-'DPI art.191'!$G$5)/4)*(P14-O14-2)),('DPI art.191'!$G$5-(('DPI art.191'!$G$5-'DPI art.191'!$H$5)/8)*(P14-O14-2))))</f>
        <v>0</v>
      </c>
      <c r="BB14" s="24">
        <f t="shared" si="11"/>
        <v>75.5</v>
      </c>
      <c r="BC14" s="24">
        <f>IF(N14&lt;135,N14,N14-'DPI art.191'!$I$5)</f>
        <v>121.86204993518133</v>
      </c>
      <c r="BD14" s="111" t="str">
        <f>IF(O14&lt;80,"0",IF((P14-O14)&lt;=2,('DPI art.191'!$G$7-(('DPI art.191'!$F$7-'DPI art.191'!$G$7)/4)*(O14-P14-2)),('DPI art.191'!$G$7-(('DPI art.191'!$G$7-'DPI art.191'!$H$7)/8)*(P14-O14-2))))</f>
        <v>0</v>
      </c>
      <c r="BE14" s="24">
        <f t="shared" si="12"/>
        <v>79.203939282419356</v>
      </c>
      <c r="BF14" s="24">
        <f>IF(N14&lt;135,N14,N14-'DPI art.191'!$I$7)</f>
        <v>121.86204993518133</v>
      </c>
      <c r="BG14" s="108">
        <f t="shared" si="13"/>
        <v>35481338.923357636</v>
      </c>
      <c r="BH14" s="108">
        <f t="shared" si="14"/>
        <v>87096358.995608568</v>
      </c>
      <c r="BI14" s="108">
        <f t="shared" si="15"/>
        <v>38904514.499428138</v>
      </c>
      <c r="BJ14" s="108">
        <f t="shared" si="16"/>
        <v>83176377.110267311</v>
      </c>
      <c r="BK14" s="108">
        <f t="shared" si="17"/>
        <v>131825673.85564126</v>
      </c>
      <c r="BL14" s="108">
        <f t="shared" si="18"/>
        <v>123026877.0812387</v>
      </c>
      <c r="BM14" s="106">
        <f t="shared" si="19"/>
        <v>3.7039392824193555</v>
      </c>
      <c r="BN14" s="106">
        <f t="shared" si="20"/>
        <v>-0.19606071758065013</v>
      </c>
      <c r="BO14" s="106">
        <f t="shared" si="21"/>
        <v>3.3039392824193499</v>
      </c>
      <c r="BP14" s="106">
        <f t="shared" si="22"/>
        <v>3.9392824193527076E-3</v>
      </c>
      <c r="BQ14" s="106">
        <f t="shared" si="23"/>
        <v>-1.9960607175806473</v>
      </c>
      <c r="BR14" s="106">
        <f t="shared" si="24"/>
        <v>-1.6960607175806501</v>
      </c>
      <c r="BS14" s="106">
        <f t="shared" si="25"/>
        <v>6</v>
      </c>
      <c r="BT14" s="107">
        <f t="shared" si="26"/>
        <v>3.3333333333333333E-2</v>
      </c>
      <c r="BU14" s="136">
        <f t="shared" si="27"/>
        <v>13.719166207849211</v>
      </c>
      <c r="BV14" s="136">
        <f t="shared" si="28"/>
        <v>3.8439804978239456E-2</v>
      </c>
      <c r="BW14" s="136">
        <f t="shared" si="29"/>
        <v>10.916014781913688</v>
      </c>
      <c r="BX14" s="136">
        <f t="shared" si="30"/>
        <v>1.5517945979421323E-5</v>
      </c>
      <c r="BY14" s="136">
        <f t="shared" si="31"/>
        <v>3.9842583882685685</v>
      </c>
      <c r="BZ14" s="136">
        <f t="shared" si="32"/>
        <v>2.8766219577201899</v>
      </c>
    </row>
    <row r="15" spans="1:79" ht="25.5" x14ac:dyDescent="0.2">
      <c r="A15" s="2" t="s">
        <v>432</v>
      </c>
      <c r="B15" s="65" t="s">
        <v>361</v>
      </c>
      <c r="C15" s="78" t="s">
        <v>349</v>
      </c>
      <c r="D15" s="83" t="s">
        <v>433</v>
      </c>
      <c r="E15" s="83" t="s">
        <v>434</v>
      </c>
      <c r="F15" s="192" t="s">
        <v>624</v>
      </c>
      <c r="G15" s="71">
        <v>45996</v>
      </c>
      <c r="H15" s="77" t="s">
        <v>200</v>
      </c>
      <c r="I15" s="77" t="str">
        <f t="shared" si="0"/>
        <v/>
      </c>
      <c r="J15" s="77" t="s">
        <v>666</v>
      </c>
      <c r="K15" s="77"/>
      <c r="L15" s="77"/>
      <c r="M15" s="137">
        <f t="shared" si="1"/>
        <v>0.46331088754420607</v>
      </c>
      <c r="N15" s="4">
        <f t="shared" si="2"/>
        <v>132.76204993518132</v>
      </c>
      <c r="O15" s="3">
        <f t="shared" si="3"/>
        <v>82.253316680911695</v>
      </c>
      <c r="P15" s="5">
        <f t="shared" si="4"/>
        <v>108.5740919612181</v>
      </c>
      <c r="Q15" s="14">
        <v>300</v>
      </c>
      <c r="R15" s="11">
        <v>81.5</v>
      </c>
      <c r="S15" s="12">
        <v>104.6</v>
      </c>
      <c r="T15" s="13">
        <v>131.19999999999999</v>
      </c>
      <c r="U15" s="79"/>
      <c r="V15" s="79"/>
      <c r="W15" s="10">
        <v>300</v>
      </c>
      <c r="X15" s="11">
        <v>80.599999999999994</v>
      </c>
      <c r="Y15" s="12">
        <v>107.5</v>
      </c>
      <c r="Z15" s="13">
        <v>121.1</v>
      </c>
      <c r="AA15" s="10">
        <v>300</v>
      </c>
      <c r="AB15" s="11">
        <v>81.400000000000006</v>
      </c>
      <c r="AC15" s="12">
        <v>110.3</v>
      </c>
      <c r="AD15" s="13">
        <v>121.2</v>
      </c>
      <c r="AE15" s="14">
        <v>300</v>
      </c>
      <c r="AF15" s="11">
        <v>82.8</v>
      </c>
      <c r="AG15" s="12">
        <v>106.1</v>
      </c>
      <c r="AH15" s="13">
        <v>120.7</v>
      </c>
      <c r="AI15" s="10">
        <v>300</v>
      </c>
      <c r="AJ15" s="11">
        <v>83</v>
      </c>
      <c r="AK15" s="12">
        <v>103.3</v>
      </c>
      <c r="AL15" s="13">
        <v>113.9</v>
      </c>
      <c r="AM15" s="10">
        <v>300</v>
      </c>
      <c r="AN15" s="11">
        <v>83.5</v>
      </c>
      <c r="AO15" s="12">
        <v>104</v>
      </c>
      <c r="AP15" s="13">
        <v>118.8</v>
      </c>
      <c r="AQ15" s="6" t="str">
        <f t="shared" si="5"/>
        <v>NO</v>
      </c>
      <c r="AR15" s="7">
        <f t="shared" si="6"/>
        <v>254.62999955469991</v>
      </c>
      <c r="AS15" s="8">
        <f t="shared" si="7"/>
        <v>480</v>
      </c>
      <c r="AT15" s="9">
        <f t="shared" si="8"/>
        <v>480</v>
      </c>
      <c r="AU15" s="151">
        <f>IF(O15&lt;80,"0",IF((P15-O15)&lt;=2,('DPI art.191'!$G$3-(('DPI art.191'!$F$3-'DPI art.191'!$G$3)/4)*(P15-O15-2)),('DPI art.191'!$G$3-(('DPI art.191'!$F$3-'DPI art.191'!$H$3)/8)*(P15-O15-2))))</f>
        <v>-21.511235602988336</v>
      </c>
      <c r="AV15" s="24">
        <f t="shared" si="9"/>
        <v>103.76455228390003</v>
      </c>
      <c r="AW15" s="24">
        <f>IF(N15&lt;135,N15,N15-'DPI art.191'!$I$3)</f>
        <v>132.76204993518132</v>
      </c>
      <c r="AX15" s="111" t="e">
        <f>IF(I15&lt;80,"0",IF((J15-I15)&lt;=2,('DPI art.191'!$G$7-(('DPI art.191'!$F$7-'DPI art.191'!$G$7)/4)*(I15-J15-2)),('DPI art.191'!$G$7-(('DPI art.191'!$G$7-'DPI art.191'!$H$7)/8)*(J15-I15-2))))</f>
        <v>#VALUE!</v>
      </c>
      <c r="AY15" s="24" t="e">
        <f t="shared" si="10"/>
        <v>#VALUE!</v>
      </c>
      <c r="AZ15" s="24" t="e">
        <f>IF(H15&lt;135,H15,H15-'DPI art.191'!$I$7)</f>
        <v>#VALUE!</v>
      </c>
      <c r="BA15" s="111">
        <f>IF(O15&lt;80,"0",IF((P15-O15)&lt;=2,('DPI art.191'!$G$5-(('DPI art.191'!$F$5-'DPI art.191'!$G$5)/4)*(P15-O15-2)),('DPI art.191'!$G$5-(('DPI art.191'!$G$5-'DPI art.191'!$H$5)/8)*(P15-O15-2))))</f>
        <v>-0.96050877770107945</v>
      </c>
      <c r="BB15" s="24">
        <f t="shared" si="11"/>
        <v>82.460508777701079</v>
      </c>
      <c r="BC15" s="24">
        <f>IF(N15&lt;135,N15,N15-'DPI art.191'!$I$5)</f>
        <v>132.76204993518132</v>
      </c>
      <c r="BD15" s="111">
        <f>IF(O15&lt;80,"0",IF((P15-O15)&lt;=2,('DPI art.191'!$G$7-(('DPI art.191'!$F$7-'DPI art.191'!$G$7)/4)*(O15-P15-2)),('DPI art.191'!$G$7-(('DPI art.191'!$G$7-'DPI art.191'!$H$7)/8)*(P15-O15-2))))</f>
        <v>11.97995154498085</v>
      </c>
      <c r="BE15" s="24">
        <f t="shared" si="12"/>
        <v>70.273365135930845</v>
      </c>
      <c r="BF15" s="24">
        <f>IF(N15&lt;135,N15,N15-'DPI art.191'!$I$7)</f>
        <v>132.76204993518132</v>
      </c>
      <c r="BG15" s="108">
        <f t="shared" si="13"/>
        <v>141253754.46227598</v>
      </c>
      <c r="BH15" s="108">
        <f t="shared" si="14"/>
        <v>114815362.14968841</v>
      </c>
      <c r="BI15" s="108">
        <f t="shared" si="15"/>
        <v>138038426.46028903</v>
      </c>
      <c r="BJ15" s="108">
        <f t="shared" si="16"/>
        <v>190546071.79632455</v>
      </c>
      <c r="BK15" s="108">
        <f t="shared" si="17"/>
        <v>199526231.49688843</v>
      </c>
      <c r="BL15" s="108">
        <f t="shared" si="18"/>
        <v>223872113.85683441</v>
      </c>
      <c r="BM15" s="106">
        <f t="shared" si="19"/>
        <v>0.7533166809116949</v>
      </c>
      <c r="BN15" s="106">
        <f t="shared" si="20"/>
        <v>1.6533166809117006</v>
      </c>
      <c r="BO15" s="106">
        <f t="shared" si="21"/>
        <v>0.85331668091168922</v>
      </c>
      <c r="BP15" s="106">
        <f t="shared" si="22"/>
        <v>-0.54668331908830226</v>
      </c>
      <c r="BQ15" s="106">
        <f t="shared" si="23"/>
        <v>-0.7466833190883051</v>
      </c>
      <c r="BR15" s="106">
        <f t="shared" si="24"/>
        <v>-1.2466833190883051</v>
      </c>
      <c r="BS15" s="106">
        <f t="shared" si="25"/>
        <v>6</v>
      </c>
      <c r="BT15" s="107">
        <f t="shared" si="26"/>
        <v>3.3333333333333333E-2</v>
      </c>
      <c r="BU15" s="136">
        <f t="shared" si="27"/>
        <v>0.56748602173981233</v>
      </c>
      <c r="BV15" s="136">
        <f t="shared" si="28"/>
        <v>2.7334560473808818</v>
      </c>
      <c r="BW15" s="136">
        <f t="shared" si="29"/>
        <v>0.72814935792214164</v>
      </c>
      <c r="BX15" s="136">
        <f t="shared" si="30"/>
        <v>0.29886265136940249</v>
      </c>
      <c r="BY15" s="136">
        <f t="shared" si="31"/>
        <v>0.55753597900472762</v>
      </c>
      <c r="BZ15" s="136">
        <f t="shared" si="32"/>
        <v>1.5542192980930327</v>
      </c>
    </row>
    <row r="16" spans="1:79" ht="18.75" x14ac:dyDescent="0.2">
      <c r="A16" s="2" t="s">
        <v>495</v>
      </c>
      <c r="B16" s="65" t="s">
        <v>362</v>
      </c>
      <c r="C16" s="78" t="s">
        <v>335</v>
      </c>
      <c r="D16" s="83" t="s">
        <v>496</v>
      </c>
      <c r="E16" s="83" t="s">
        <v>497</v>
      </c>
      <c r="F16" s="192" t="s">
        <v>625</v>
      </c>
      <c r="G16" s="71">
        <v>45996</v>
      </c>
      <c r="H16" s="77" t="s">
        <v>200</v>
      </c>
      <c r="I16" s="77" t="str">
        <f t="shared" si="0"/>
        <v/>
      </c>
      <c r="J16" s="77" t="s">
        <v>666</v>
      </c>
      <c r="K16" s="77"/>
      <c r="L16" s="77"/>
      <c r="M16" s="137">
        <f t="shared" si="1"/>
        <v>1.7685804717272751</v>
      </c>
      <c r="N16" s="4">
        <f t="shared" si="2"/>
        <v>136.56204993518134</v>
      </c>
      <c r="O16" s="3">
        <f t="shared" si="3"/>
        <v>88.886527466732645</v>
      </c>
      <c r="P16" s="5">
        <f t="shared" si="4"/>
        <v>97.445704542670697</v>
      </c>
      <c r="Q16" s="14">
        <v>300</v>
      </c>
      <c r="R16" s="11">
        <v>82</v>
      </c>
      <c r="S16" s="12">
        <v>92.2</v>
      </c>
      <c r="T16" s="13">
        <v>132.5</v>
      </c>
      <c r="U16" s="79"/>
      <c r="V16" s="79"/>
      <c r="W16" s="10">
        <v>300</v>
      </c>
      <c r="X16" s="11">
        <v>89.7</v>
      </c>
      <c r="Y16" s="12">
        <v>100.1</v>
      </c>
      <c r="Z16" s="13">
        <v>134.69999999999999</v>
      </c>
      <c r="AA16" s="10">
        <v>300</v>
      </c>
      <c r="AB16" s="11">
        <v>91.4</v>
      </c>
      <c r="AC16" s="12">
        <v>93.3</v>
      </c>
      <c r="AD16" s="13">
        <v>117.9</v>
      </c>
      <c r="AE16" s="14">
        <v>300</v>
      </c>
      <c r="AF16" s="11">
        <v>82.8</v>
      </c>
      <c r="AG16" s="12">
        <v>94.7</v>
      </c>
      <c r="AH16" s="13">
        <v>135</v>
      </c>
      <c r="AI16" s="10">
        <v>300</v>
      </c>
      <c r="AJ16" s="11">
        <v>89.7</v>
      </c>
      <c r="AK16" s="12">
        <v>92</v>
      </c>
      <c r="AL16" s="13">
        <v>128.69999999999999</v>
      </c>
      <c r="AM16" s="10">
        <v>300</v>
      </c>
      <c r="AN16" s="11">
        <v>90.2</v>
      </c>
      <c r="AO16" s="12">
        <v>94.5</v>
      </c>
      <c r="AP16" s="13">
        <v>133.9</v>
      </c>
      <c r="AQ16" s="6" t="str">
        <f t="shared" si="5"/>
        <v>SI</v>
      </c>
      <c r="AR16" s="7">
        <f t="shared" si="6"/>
        <v>55.282603885022688</v>
      </c>
      <c r="AS16" s="8">
        <f t="shared" si="7"/>
        <v>174.81894326154455</v>
      </c>
      <c r="AT16" s="9">
        <f t="shared" si="8"/>
        <v>277.06935308846829</v>
      </c>
      <c r="AU16" s="151">
        <f>IF(O16&lt;80,"0",IF((P16-O16)&lt;=2,('DPI art.191'!$G$3-(('DPI art.191'!$F$3-'DPI art.191'!$G$3)/4)*(P16-O16-2)),('DPI art.191'!$G$3-(('DPI art.191'!$F$3-'DPI art.191'!$H$3)/8)*(P16-O16-2))))</f>
        <v>6.7963115352237295</v>
      </c>
      <c r="AV16" s="24">
        <f t="shared" si="9"/>
        <v>82.090215931508908</v>
      </c>
      <c r="AW16" s="24">
        <f>IF(N16&lt;135,N16,N16-'DPI art.191'!$I$3)</f>
        <v>130.31204993518134</v>
      </c>
      <c r="AX16" s="111" t="e">
        <f>IF(I16&lt;80,"0",IF((J16-I16)&lt;=2,('DPI art.191'!$G$7-(('DPI art.191'!$F$7-'DPI art.191'!$G$7)/4)*(I16-J16-2)),('DPI art.191'!$G$7-(('DPI art.191'!$G$7-'DPI art.191'!$H$7)/8)*(J16-I16-2))))</f>
        <v>#VALUE!</v>
      </c>
      <c r="AY16" s="24" t="e">
        <f t="shared" si="10"/>
        <v>#VALUE!</v>
      </c>
      <c r="AZ16" s="24" t="e">
        <f>IF(H16&lt;135,H16,H16-'DPI art.191'!$I$7)</f>
        <v>#VALUE!</v>
      </c>
      <c r="BA16" s="111">
        <f>IF(O16&lt;80,"0",IF((P16-O16)&lt;=2,('DPI art.191'!$G$5-(('DPI art.191'!$F$5-'DPI art.191'!$G$5)/4)*(P16-O16-2)),('DPI art.191'!$G$5-(('DPI art.191'!$G$5-'DPI art.191'!$H$5)/8)*(P16-O16-2))))</f>
        <v>10.695540043915653</v>
      </c>
      <c r="BB16" s="24">
        <f t="shared" si="11"/>
        <v>71.304459956084344</v>
      </c>
      <c r="BC16" s="24">
        <f>IF(N16&lt;135,N16,N16-'DPI art.191'!$I$5)</f>
        <v>131.81204993518134</v>
      </c>
      <c r="BD16" s="111">
        <f>IF(O16&lt;80,"0",IF((P16-O16)&lt;=2,('DPI art.191'!$G$7-(('DPI art.191'!$F$7-'DPI art.191'!$G$7)/4)*(O16-P16-2)),('DPI art.191'!$G$7-(('DPI art.191'!$G$7-'DPI art.191'!$H$7)/8)*(P16-O16-2))))</f>
        <v>13.090051432753871</v>
      </c>
      <c r="BE16" s="24">
        <f t="shared" si="12"/>
        <v>75.796476033978777</v>
      </c>
      <c r="BF16" s="24">
        <f>IF(N16&lt;135,N16,N16-'DPI art.191'!$I$7)</f>
        <v>128.56204993518134</v>
      </c>
      <c r="BG16" s="108">
        <f t="shared" si="13"/>
        <v>158489319.24611187</v>
      </c>
      <c r="BH16" s="108">
        <f t="shared" si="14"/>
        <v>933254300.79699397</v>
      </c>
      <c r="BI16" s="108">
        <f t="shared" si="15"/>
        <v>1380384264.6028919</v>
      </c>
      <c r="BJ16" s="108">
        <f t="shared" si="16"/>
        <v>190546071.79632455</v>
      </c>
      <c r="BK16" s="108">
        <f t="shared" si="17"/>
        <v>933254300.79699397</v>
      </c>
      <c r="BL16" s="108">
        <f t="shared" si="18"/>
        <v>1047128548.0509061</v>
      </c>
      <c r="BM16" s="106">
        <f t="shared" si="19"/>
        <v>6.8865274667326446</v>
      </c>
      <c r="BN16" s="106">
        <f t="shared" si="20"/>
        <v>-0.81347253326735824</v>
      </c>
      <c r="BO16" s="106">
        <f t="shared" si="21"/>
        <v>-2.5134725332673611</v>
      </c>
      <c r="BP16" s="106">
        <f t="shared" si="22"/>
        <v>6.0865274667326474</v>
      </c>
      <c r="BQ16" s="106">
        <f t="shared" si="23"/>
        <v>-0.81347253326735824</v>
      </c>
      <c r="BR16" s="106">
        <f t="shared" si="24"/>
        <v>-1.3134725332673582</v>
      </c>
      <c r="BS16" s="106">
        <f t="shared" si="25"/>
        <v>6</v>
      </c>
      <c r="BT16" s="107">
        <f t="shared" si="26"/>
        <v>3.3333333333333333E-2</v>
      </c>
      <c r="BU16" s="136">
        <f t="shared" si="27"/>
        <v>47.424260550063138</v>
      </c>
      <c r="BV16" s="136">
        <f t="shared" si="28"/>
        <v>0.66173756238041326</v>
      </c>
      <c r="BW16" s="136">
        <f t="shared" si="29"/>
        <v>6.3175441754894459</v>
      </c>
      <c r="BX16" s="136">
        <f t="shared" si="30"/>
        <v>37.045816603290938</v>
      </c>
      <c r="BY16" s="136">
        <f t="shared" si="31"/>
        <v>0.66173756238041326</v>
      </c>
      <c r="BZ16" s="136">
        <f t="shared" si="32"/>
        <v>1.7252100956477716</v>
      </c>
    </row>
    <row r="17" spans="1:78" ht="18.75" x14ac:dyDescent="0.2">
      <c r="A17" s="2" t="s">
        <v>530</v>
      </c>
      <c r="B17" s="65" t="s">
        <v>363</v>
      </c>
      <c r="C17" s="78" t="s">
        <v>450</v>
      </c>
      <c r="D17" s="83" t="s">
        <v>511</v>
      </c>
      <c r="E17" s="83" t="s">
        <v>512</v>
      </c>
      <c r="F17" s="192" t="s">
        <v>626</v>
      </c>
      <c r="G17" s="71">
        <v>46003</v>
      </c>
      <c r="H17" s="77" t="s">
        <v>200</v>
      </c>
      <c r="I17" s="77" t="str">
        <f t="shared" si="0"/>
        <v/>
      </c>
      <c r="J17" s="77" t="s">
        <v>666</v>
      </c>
      <c r="K17" s="77"/>
      <c r="L17" s="77"/>
      <c r="M17" s="137">
        <f t="shared" ref="M17:M80" si="33">IF(R17&gt;0,(SQRT(BT17*(SUM(BU17:BZ17)))),"")</f>
        <v>1.2893677394844298</v>
      </c>
      <c r="N17" s="4">
        <f t="shared" si="2"/>
        <v>125.16204993518133</v>
      </c>
      <c r="O17" s="3">
        <f t="shared" ref="O17:O80" si="34">IF(R17="",0,10*LOG10(SUM(BG17:BL17)/(COUNT(R17,X17,AB17,AF17,AJ17,AN17))))</f>
        <v>98.677280205917015</v>
      </c>
      <c r="P17" s="5">
        <f t="shared" si="4"/>
        <v>100.31512439559</v>
      </c>
      <c r="Q17" s="14">
        <v>300</v>
      </c>
      <c r="R17" s="11">
        <v>100.4</v>
      </c>
      <c r="S17" s="12">
        <v>99.9</v>
      </c>
      <c r="T17" s="13">
        <v>123.6</v>
      </c>
      <c r="U17" s="79"/>
      <c r="V17" s="79"/>
      <c r="W17" s="10">
        <v>300</v>
      </c>
      <c r="X17" s="11">
        <v>100.4</v>
      </c>
      <c r="Y17" s="12">
        <v>99.7</v>
      </c>
      <c r="Z17" s="13">
        <v>121</v>
      </c>
      <c r="AA17" s="10">
        <v>300</v>
      </c>
      <c r="AB17" s="11">
        <v>95</v>
      </c>
      <c r="AC17" s="12">
        <v>94.3</v>
      </c>
      <c r="AD17" s="13">
        <v>119.1</v>
      </c>
      <c r="AE17" s="14">
        <v>300</v>
      </c>
      <c r="AF17" s="11">
        <v>93.3</v>
      </c>
      <c r="AG17" s="12">
        <v>92.4</v>
      </c>
      <c r="AH17" s="13">
        <v>121</v>
      </c>
      <c r="AI17" s="10">
        <v>300</v>
      </c>
      <c r="AJ17" s="11">
        <v>99.9</v>
      </c>
      <c r="AK17" s="12">
        <v>98.9</v>
      </c>
      <c r="AL17" s="13">
        <v>120.6</v>
      </c>
      <c r="AM17" s="10">
        <v>300</v>
      </c>
      <c r="AN17" s="11">
        <v>98.6</v>
      </c>
      <c r="AO17" s="12">
        <v>98</v>
      </c>
      <c r="AP17" s="13">
        <v>121.8</v>
      </c>
      <c r="AQ17" s="6" t="str">
        <f t="shared" si="5"/>
        <v>SI</v>
      </c>
      <c r="AR17" s="7">
        <f t="shared" si="6"/>
        <v>5.801138267244716</v>
      </c>
      <c r="AS17" s="8">
        <f t="shared" si="7"/>
        <v>18.344809946055829</v>
      </c>
      <c r="AT17" s="9">
        <f t="shared" si="8"/>
        <v>29.074564400496882</v>
      </c>
      <c r="AU17" s="151">
        <f>IF(O17&lt;80,"0",IF((P17-O17)&lt;=2,('DPI art.191'!$G$3-(('DPI art.191'!$F$3-'DPI art.191'!$G$3)/4)*(P17-O17-2)),('DPI art.191'!$G$3-(('DPI art.191'!$F$3-'DPI art.191'!$H$3)/8)*(P17-O17-2))))</f>
        <v>17.86113792992683</v>
      </c>
      <c r="AV17" s="24">
        <f t="shared" si="9"/>
        <v>80.816142275990188</v>
      </c>
      <c r="AW17" s="24">
        <f>IF(N17&lt;135,N17,N17-'DPI art.191'!$I$3)</f>
        <v>125.16204993518133</v>
      </c>
      <c r="AX17" s="111" t="e">
        <f>IF(I17&lt;80,"0",IF((J17-I17)&lt;=2,('DPI art.191'!$G$7-(('DPI art.191'!$F$7-'DPI art.191'!$G$7)/4)*(I17-J17-2)),('DPI art.191'!$G$7-(('DPI art.191'!$G$7-'DPI art.191'!$H$7)/8)*(J17-I17-2))))</f>
        <v>#VALUE!</v>
      </c>
      <c r="AY17" s="24" t="e">
        <f t="shared" si="10"/>
        <v>#VALUE!</v>
      </c>
      <c r="AZ17" s="24" t="e">
        <f>IF(H17&lt;135,H17,H17-'DPI art.191'!$I$7)</f>
        <v>#VALUE!</v>
      </c>
      <c r="BA17" s="111">
        <f>IF(O17&lt;80,"0",IF((P17-O17)&lt;=2,('DPI art.191'!$G$5-(('DPI art.191'!$F$5-'DPI art.191'!$G$5)/4)*(P17-O17-2)),('DPI art.191'!$G$5-(('DPI art.191'!$G$5-'DPI art.191'!$H$5)/8)*(P17-O17-2))))</f>
        <v>15.61113792992683</v>
      </c>
      <c r="BB17" s="24">
        <f t="shared" si="11"/>
        <v>84.788862070073179</v>
      </c>
      <c r="BC17" s="24">
        <f>IF(N17&lt;135,N17,N17-'DPI art.191'!$I$5)</f>
        <v>125.16204993518133</v>
      </c>
      <c r="BD17" s="111">
        <f>IF(O17&lt;80,"0",IF((P17-O17)&lt;=2,('DPI art.191'!$G$7-(('DPI art.191'!$F$7-'DPI art.191'!$G$7)/4)*(O17-P17-2)),('DPI art.191'!$G$7-(('DPI art.191'!$G$7-'DPI art.191'!$H$7)/8)*(P17-O17-2))))</f>
        <v>15.318922094836495</v>
      </c>
      <c r="BE17" s="24">
        <f t="shared" si="12"/>
        <v>83.35835811108052</v>
      </c>
      <c r="BF17" s="24">
        <f>IF(N17&lt;135,N17,N17-'DPI art.191'!$I$7)</f>
        <v>125.16204993518133</v>
      </c>
      <c r="BG17" s="108">
        <f t="shared" si="13"/>
        <v>10964781961.431889</v>
      </c>
      <c r="BH17" s="108">
        <f t="shared" si="14"/>
        <v>10964781961.431889</v>
      </c>
      <c r="BI17" s="108">
        <f t="shared" si="15"/>
        <v>3162277660.1683846</v>
      </c>
      <c r="BJ17" s="108">
        <f t="shared" si="16"/>
        <v>2137962089.502239</v>
      </c>
      <c r="BK17" s="108">
        <f t="shared" si="17"/>
        <v>9772372209.5581818</v>
      </c>
      <c r="BL17" s="108">
        <f t="shared" si="18"/>
        <v>7244359600.7499132</v>
      </c>
      <c r="BM17" s="106">
        <f t="shared" si="19"/>
        <v>-1.722719794082991</v>
      </c>
      <c r="BN17" s="106">
        <f t="shared" si="20"/>
        <v>-1.722719794082991</v>
      </c>
      <c r="BO17" s="106">
        <f t="shared" si="21"/>
        <v>3.6772802059170147</v>
      </c>
      <c r="BP17" s="106">
        <f t="shared" si="22"/>
        <v>5.3772802059170175</v>
      </c>
      <c r="BQ17" s="106">
        <f t="shared" si="23"/>
        <v>-1.222719794082991</v>
      </c>
      <c r="BR17" s="106">
        <f t="shared" si="24"/>
        <v>7.7280205917020339E-2</v>
      </c>
      <c r="BS17" s="106">
        <f t="shared" si="25"/>
        <v>6</v>
      </c>
      <c r="BT17" s="107">
        <f t="shared" si="26"/>
        <v>3.3333333333333333E-2</v>
      </c>
      <c r="BU17" s="136">
        <f t="shared" si="27"/>
        <v>2.967763488925343</v>
      </c>
      <c r="BV17" s="136">
        <f t="shared" si="28"/>
        <v>2.967763488925343</v>
      </c>
      <c r="BW17" s="136">
        <f t="shared" si="29"/>
        <v>13.522389712829082</v>
      </c>
      <c r="BX17" s="136">
        <f t="shared" si="30"/>
        <v>28.915142412946963</v>
      </c>
      <c r="BY17" s="136">
        <f t="shared" si="31"/>
        <v>1.495043694842352</v>
      </c>
      <c r="BZ17" s="136">
        <f t="shared" si="32"/>
        <v>5.9722302265770655E-3</v>
      </c>
    </row>
    <row r="18" spans="1:78" ht="18.75" x14ac:dyDescent="0.2">
      <c r="A18" s="2" t="s">
        <v>530</v>
      </c>
      <c r="B18" s="65" t="s">
        <v>364</v>
      </c>
      <c r="C18" s="78" t="s">
        <v>452</v>
      </c>
      <c r="D18" s="83" t="s">
        <v>426</v>
      </c>
      <c r="E18" s="83" t="s">
        <v>454</v>
      </c>
      <c r="F18" s="192" t="s">
        <v>627</v>
      </c>
      <c r="G18" s="71">
        <v>46003</v>
      </c>
      <c r="H18" s="77" t="s">
        <v>200</v>
      </c>
      <c r="I18" s="77" t="str">
        <f t="shared" si="0"/>
        <v/>
      </c>
      <c r="J18" s="77" t="s">
        <v>666</v>
      </c>
      <c r="K18" s="77"/>
      <c r="L18" s="77"/>
      <c r="M18" s="137">
        <f t="shared" si="33"/>
        <v>2.3138505348659155</v>
      </c>
      <c r="N18" s="4">
        <f t="shared" si="2"/>
        <v>129.46204993518134</v>
      </c>
      <c r="O18" s="3">
        <f t="shared" si="34"/>
        <v>103.39645891725128</v>
      </c>
      <c r="P18" s="5">
        <f t="shared" si="4"/>
        <v>105.34472312929519</v>
      </c>
      <c r="Q18" s="14">
        <v>300</v>
      </c>
      <c r="R18" s="11">
        <v>103.9</v>
      </c>
      <c r="S18" s="12">
        <v>102.5</v>
      </c>
      <c r="T18" s="13">
        <v>126.1</v>
      </c>
      <c r="U18" s="79"/>
      <c r="V18" s="79"/>
      <c r="W18" s="10">
        <v>300</v>
      </c>
      <c r="X18" s="11">
        <v>102.1</v>
      </c>
      <c r="Y18" s="12">
        <v>100.7</v>
      </c>
      <c r="Z18" s="13">
        <v>123.4</v>
      </c>
      <c r="AA18" s="10">
        <v>300</v>
      </c>
      <c r="AB18" s="11">
        <v>101.9</v>
      </c>
      <c r="AC18" s="12">
        <v>100.3</v>
      </c>
      <c r="AD18" s="13">
        <v>124.5</v>
      </c>
      <c r="AE18" s="14">
        <v>300</v>
      </c>
      <c r="AF18" s="11">
        <v>106.9</v>
      </c>
      <c r="AG18" s="12">
        <v>105.3</v>
      </c>
      <c r="AH18" s="13">
        <v>127.9</v>
      </c>
      <c r="AI18" s="10">
        <v>300</v>
      </c>
      <c r="AJ18" s="11">
        <v>103.9</v>
      </c>
      <c r="AK18" s="12">
        <v>102.3</v>
      </c>
      <c r="AL18" s="13">
        <v>126.4</v>
      </c>
      <c r="AM18" s="10">
        <v>300</v>
      </c>
      <c r="AN18" s="11">
        <v>91.4</v>
      </c>
      <c r="AO18" s="12">
        <v>90.6</v>
      </c>
      <c r="AP18" s="13">
        <v>119</v>
      </c>
      <c r="AQ18" s="6" t="str">
        <f t="shared" si="5"/>
        <v>SI</v>
      </c>
      <c r="AR18" s="7">
        <f t="shared" si="6"/>
        <v>1.957020367910806</v>
      </c>
      <c r="AS18" s="8">
        <f t="shared" si="7"/>
        <v>6.1886417899388322</v>
      </c>
      <c r="AT18" s="9">
        <f t="shared" si="8"/>
        <v>9.8083362434544377</v>
      </c>
      <c r="AU18" s="151">
        <f>IF(O18&lt;80,"0",IF((P18-O18)&lt;=2,('DPI art.191'!$G$3-(('DPI art.191'!$F$3-'DPI art.191'!$G$3)/4)*(P18-O18-2)),('DPI art.191'!$G$3-(('DPI art.191'!$F$3-'DPI art.191'!$H$3)/8)*(P18-O18-2))))</f>
        <v>17.337304142175903</v>
      </c>
      <c r="AV18" s="24">
        <f t="shared" si="9"/>
        <v>86.05915477507537</v>
      </c>
      <c r="AW18" s="24">
        <f>IF(N18&lt;135,N18,N18-'DPI art.191'!$I$3)</f>
        <v>129.46204993518134</v>
      </c>
      <c r="AX18" s="111" t="e">
        <f>IF(I18&lt;80,"0",IF((J18-I18)&lt;=2,('DPI art.191'!$G$7-(('DPI art.191'!$F$7-'DPI art.191'!$G$7)/4)*(I18-J18-2)),('DPI art.191'!$G$7-(('DPI art.191'!$G$7-'DPI art.191'!$H$7)/8)*(J18-I18-2))))</f>
        <v>#VALUE!</v>
      </c>
      <c r="AY18" s="24" t="e">
        <f t="shared" si="10"/>
        <v>#VALUE!</v>
      </c>
      <c r="AZ18" s="24" t="e">
        <f>IF(H18&lt;135,H18,H18-'DPI art.191'!$I$7)</f>
        <v>#VALUE!</v>
      </c>
      <c r="BA18" s="111">
        <f>IF(O18&lt;80,"0",IF((P18-O18)&lt;=2,('DPI art.191'!$G$5-(('DPI art.191'!$F$5-'DPI art.191'!$G$5)/4)*(P18-O18-2)),('DPI art.191'!$G$5-(('DPI art.191'!$G$5-'DPI art.191'!$H$5)/8)*(P18-O18-2))))</f>
        <v>15.087304142175903</v>
      </c>
      <c r="BB18" s="24">
        <f t="shared" si="11"/>
        <v>88.81269585782411</v>
      </c>
      <c r="BC18" s="24">
        <f>IF(N18&lt;135,N18,N18-'DPI art.191'!$I$5)</f>
        <v>129.46204993518134</v>
      </c>
      <c r="BD18" s="111">
        <f>IF(O18&lt;80,"0",IF((P18-O18)&lt;=2,('DPI art.191'!$G$7-(('DPI art.191'!$F$7-'DPI art.191'!$G$7)/4)*(O18-P18-2)),('DPI art.191'!$G$7-(('DPI art.191'!$G$7-'DPI art.191'!$H$7)/8)*(P18-O18-2))))</f>
        <v>15.474132106021955</v>
      </c>
      <c r="BE18" s="24">
        <f t="shared" si="12"/>
        <v>87.922326811229325</v>
      </c>
      <c r="BF18" s="24">
        <f>IF(N18&lt;135,N18,N18-'DPI art.191'!$I$7)</f>
        <v>129.46204993518134</v>
      </c>
      <c r="BG18" s="108">
        <f t="shared" si="13"/>
        <v>24547089156.850395</v>
      </c>
      <c r="BH18" s="108">
        <f t="shared" si="14"/>
        <v>16218100973.589388</v>
      </c>
      <c r="BI18" s="108">
        <f t="shared" si="15"/>
        <v>15488166189.124901</v>
      </c>
      <c r="BJ18" s="108">
        <f t="shared" si="16"/>
        <v>48977881936.844841</v>
      </c>
      <c r="BK18" s="108">
        <f t="shared" si="17"/>
        <v>24547089156.850395</v>
      </c>
      <c r="BL18" s="108">
        <f t="shared" si="18"/>
        <v>1380384264.6028919</v>
      </c>
      <c r="BM18" s="106">
        <f t="shared" si="19"/>
        <v>-0.50354108274872544</v>
      </c>
      <c r="BN18" s="106">
        <f t="shared" si="20"/>
        <v>1.2964589172512859</v>
      </c>
      <c r="BO18" s="106">
        <f t="shared" si="21"/>
        <v>1.4964589172512746</v>
      </c>
      <c r="BP18" s="106">
        <f t="shared" si="22"/>
        <v>-3.5035410827487254</v>
      </c>
      <c r="BQ18" s="106">
        <f t="shared" si="23"/>
        <v>-0.50354108274872544</v>
      </c>
      <c r="BR18" s="106">
        <f t="shared" si="24"/>
        <v>11.996458917251275</v>
      </c>
      <c r="BS18" s="106">
        <f t="shared" si="25"/>
        <v>6</v>
      </c>
      <c r="BT18" s="107">
        <f t="shared" si="26"/>
        <v>3.3333333333333333E-2</v>
      </c>
      <c r="BU18" s="136">
        <f t="shared" si="27"/>
        <v>0.25355362201575876</v>
      </c>
      <c r="BV18" s="136">
        <f t="shared" si="28"/>
        <v>1.6808057241203767</v>
      </c>
      <c r="BW18" s="136">
        <f t="shared" si="29"/>
        <v>2.2393892910208568</v>
      </c>
      <c r="BX18" s="136">
        <f t="shared" si="30"/>
        <v>12.274800118508111</v>
      </c>
      <c r="BY18" s="136">
        <f t="shared" si="31"/>
        <v>0.25355362201575876</v>
      </c>
      <c r="BZ18" s="136">
        <f t="shared" si="32"/>
        <v>143.91502655329762</v>
      </c>
    </row>
    <row r="19" spans="1:78" ht="25.5" x14ac:dyDescent="0.2">
      <c r="A19" s="2" t="s">
        <v>530</v>
      </c>
      <c r="B19" s="65" t="s">
        <v>365</v>
      </c>
      <c r="C19" s="78" t="s">
        <v>513</v>
      </c>
      <c r="D19" s="83" t="s">
        <v>7</v>
      </c>
      <c r="E19" s="83" t="s">
        <v>7</v>
      </c>
      <c r="F19" s="192" t="s">
        <v>629</v>
      </c>
      <c r="G19" s="71">
        <v>46003</v>
      </c>
      <c r="H19" s="77" t="s">
        <v>200</v>
      </c>
      <c r="I19" s="77" t="str">
        <f t="shared" si="0"/>
        <v/>
      </c>
      <c r="J19" s="77" t="s">
        <v>666</v>
      </c>
      <c r="K19" s="77"/>
      <c r="L19" s="77"/>
      <c r="M19" s="137">
        <f t="shared" si="33"/>
        <v>1.6272249245091281</v>
      </c>
      <c r="N19" s="4">
        <f t="shared" si="2"/>
        <v>121.56204993518134</v>
      </c>
      <c r="O19" s="3">
        <f t="shared" si="34"/>
        <v>81.677041633039451</v>
      </c>
      <c r="P19" s="5">
        <f t="shared" si="4"/>
        <v>85.345223492023692</v>
      </c>
      <c r="Q19" s="14">
        <v>300</v>
      </c>
      <c r="R19" s="11">
        <v>83</v>
      </c>
      <c r="S19" s="12">
        <v>85.5</v>
      </c>
      <c r="T19" s="13">
        <v>113.7</v>
      </c>
      <c r="U19" s="79"/>
      <c r="V19" s="79"/>
      <c r="W19" s="10">
        <v>300</v>
      </c>
      <c r="X19" s="11">
        <v>79.3</v>
      </c>
      <c r="Y19" s="12">
        <v>81.2</v>
      </c>
      <c r="Z19" s="13">
        <v>114.9</v>
      </c>
      <c r="AA19" s="10">
        <v>300</v>
      </c>
      <c r="AB19" s="11">
        <v>80.900000000000006</v>
      </c>
      <c r="AC19" s="12">
        <v>84.2</v>
      </c>
      <c r="AD19" s="13">
        <v>110.3</v>
      </c>
      <c r="AE19" s="14">
        <v>300</v>
      </c>
      <c r="AF19" s="11">
        <v>85.8</v>
      </c>
      <c r="AG19" s="12">
        <v>85.4</v>
      </c>
      <c r="AH19" s="13">
        <v>119.1</v>
      </c>
      <c r="AI19" s="10">
        <v>300</v>
      </c>
      <c r="AJ19" s="11">
        <v>75.400000000000006</v>
      </c>
      <c r="AK19" s="12">
        <v>79.8</v>
      </c>
      <c r="AL19" s="13">
        <v>108</v>
      </c>
      <c r="AM19" s="10">
        <v>300</v>
      </c>
      <c r="AN19" s="11">
        <v>77.8</v>
      </c>
      <c r="AO19" s="12">
        <v>79.900000000000006</v>
      </c>
      <c r="AP19" s="13">
        <v>120</v>
      </c>
      <c r="AQ19" s="6" t="str">
        <f t="shared" si="5"/>
        <v>NO</v>
      </c>
      <c r="AR19" s="7">
        <f t="shared" si="6"/>
        <v>290.76161610064548</v>
      </c>
      <c r="AS19" s="8">
        <f t="shared" si="7"/>
        <v>480</v>
      </c>
      <c r="AT19" s="9">
        <f t="shared" si="8"/>
        <v>480</v>
      </c>
      <c r="AU19" s="151">
        <f>IF(O19&lt;80,"0",IF((P19-O19)&lt;=2,('DPI art.191'!$G$3-(('DPI art.191'!$F$3-'DPI art.191'!$G$3)/4)*(P19-O19-2)),('DPI art.191'!$G$3-(('DPI art.191'!$F$3-'DPI art.191'!$H$3)/8)*(P19-O19-2))))</f>
        <v>14.591335162243865</v>
      </c>
      <c r="AV19" s="24">
        <f t="shared" si="9"/>
        <v>67.085706470795586</v>
      </c>
      <c r="AW19" s="24">
        <f>IF(N19&lt;135,N19,N19-'DPI art.191'!$I$3)</f>
        <v>121.56204993518134</v>
      </c>
      <c r="AX19" s="111" t="e">
        <f>IF(I19&lt;80,"0",IF((J19-I19)&lt;=2,('DPI art.191'!$G$7-(('DPI art.191'!$F$7-'DPI art.191'!$G$7)/4)*(I19-J19-2)),('DPI art.191'!$G$7-(('DPI art.191'!$G$7-'DPI art.191'!$H$7)/8)*(J19-I19-2))))</f>
        <v>#VALUE!</v>
      </c>
      <c r="AY19" s="24" t="e">
        <f t="shared" si="10"/>
        <v>#VALUE!</v>
      </c>
      <c r="AZ19" s="24" t="e">
        <f>IF(H19&lt;135,H19,H19-'DPI art.191'!$I$7)</f>
        <v>#VALUE!</v>
      </c>
      <c r="BA19" s="111">
        <f>IF(O19&lt;80,"0",IF((P19-O19)&lt;=2,('DPI art.191'!$G$5-(('DPI art.191'!$F$5-'DPI art.191'!$G$5)/4)*(P19-O19-2)),('DPI art.191'!$G$5-(('DPI art.191'!$G$5-'DPI art.191'!$H$5)/8)*(P19-O19-2))))</f>
        <v>13.905255655041593</v>
      </c>
      <c r="BB19" s="24">
        <f t="shared" si="11"/>
        <v>69.0947443449584</v>
      </c>
      <c r="BC19" s="24">
        <f>IF(N19&lt;135,N19,N19-'DPI art.191'!$I$5)</f>
        <v>121.56204993518134</v>
      </c>
      <c r="BD19" s="111">
        <f>IF(O19&lt;80,"0",IF((P19-O19)&lt;=2,('DPI art.191'!$G$7-(('DPI art.191'!$F$7-'DPI art.191'!$G$7)/4)*(O19-P19-2)),('DPI art.191'!$G$7-(('DPI art.191'!$G$7-'DPI art.191'!$H$7)/8)*(P19-O19-2))))</f>
        <v>13.395738633813485</v>
      </c>
      <c r="BE19" s="24">
        <f t="shared" si="12"/>
        <v>68.281302999225971</v>
      </c>
      <c r="BF19" s="24">
        <f>IF(N19&lt;135,N19,N19-'DPI art.191'!$I$7)</f>
        <v>121.56204993518134</v>
      </c>
      <c r="BG19" s="108">
        <f t="shared" si="13"/>
        <v>199526231.49688843</v>
      </c>
      <c r="BH19" s="108">
        <f t="shared" si="14"/>
        <v>85113803.820237845</v>
      </c>
      <c r="BI19" s="108">
        <f t="shared" si="15"/>
        <v>123026877.0812387</v>
      </c>
      <c r="BJ19" s="108">
        <f t="shared" si="16"/>
        <v>380189396.32056242</v>
      </c>
      <c r="BK19" s="108">
        <f t="shared" si="17"/>
        <v>34673685.045253254</v>
      </c>
      <c r="BL19" s="108">
        <f t="shared" si="18"/>
        <v>60255958.607436009</v>
      </c>
      <c r="BM19" s="106">
        <f t="shared" si="19"/>
        <v>-1.3229583669605489</v>
      </c>
      <c r="BN19" s="106">
        <f t="shared" si="20"/>
        <v>2.3770416330394539</v>
      </c>
      <c r="BO19" s="106">
        <f t="shared" si="21"/>
        <v>0.7770416330394454</v>
      </c>
      <c r="BP19" s="106">
        <f t="shared" si="22"/>
        <v>-4.1229583669605461</v>
      </c>
      <c r="BQ19" s="106">
        <f t="shared" si="23"/>
        <v>6.2770416330394454</v>
      </c>
      <c r="BR19" s="106">
        <f t="shared" si="24"/>
        <v>3.8770416330394539</v>
      </c>
      <c r="BS19" s="106">
        <f t="shared" si="25"/>
        <v>6</v>
      </c>
      <c r="BT19" s="107">
        <f t="shared" si="26"/>
        <v>3.3333333333333333E-2</v>
      </c>
      <c r="BU19" s="136">
        <f t="shared" si="27"/>
        <v>1.7502188407109225</v>
      </c>
      <c r="BV19" s="136">
        <f t="shared" si="28"/>
        <v>5.6503269252028741</v>
      </c>
      <c r="BW19" s="136">
        <f t="shared" si="29"/>
        <v>0.6037936994766081</v>
      </c>
      <c r="BX19" s="136">
        <f t="shared" si="30"/>
        <v>16.998785695689971</v>
      </c>
      <c r="BY19" s="136">
        <f t="shared" si="31"/>
        <v>39.401251662910511</v>
      </c>
      <c r="BZ19" s="136">
        <f t="shared" si="32"/>
        <v>15.031451824321236</v>
      </c>
    </row>
    <row r="20" spans="1:78" ht="25.5" x14ac:dyDescent="0.2">
      <c r="A20" s="2" t="s">
        <v>515</v>
      </c>
      <c r="B20" s="65" t="s">
        <v>366</v>
      </c>
      <c r="C20" s="78" t="s">
        <v>349</v>
      </c>
      <c r="D20" s="83" t="s">
        <v>342</v>
      </c>
      <c r="E20" s="83" t="s">
        <v>514</v>
      </c>
      <c r="F20" s="192" t="s">
        <v>624</v>
      </c>
      <c r="G20" s="71">
        <v>46003</v>
      </c>
      <c r="H20" s="77" t="s">
        <v>200</v>
      </c>
      <c r="I20" s="77" t="str">
        <f t="shared" si="0"/>
        <v/>
      </c>
      <c r="J20" s="77" t="s">
        <v>666</v>
      </c>
      <c r="K20" s="77"/>
      <c r="L20" s="77"/>
      <c r="M20" s="137">
        <f t="shared" si="33"/>
        <v>1.6720223495631443</v>
      </c>
      <c r="N20" s="4">
        <f t="shared" si="2"/>
        <v>115.26204993518134</v>
      </c>
      <c r="O20" s="3">
        <f t="shared" si="34"/>
        <v>82.530251252557179</v>
      </c>
      <c r="P20" s="5">
        <f t="shared" si="4"/>
        <v>88.831754471628287</v>
      </c>
      <c r="Q20" s="14">
        <v>300</v>
      </c>
      <c r="R20" s="11">
        <v>77.8</v>
      </c>
      <c r="S20" s="12">
        <v>83.6</v>
      </c>
      <c r="T20" s="13">
        <v>108.8</v>
      </c>
      <c r="U20" s="79"/>
      <c r="V20" s="79"/>
      <c r="W20" s="10">
        <v>300</v>
      </c>
      <c r="X20" s="11">
        <v>83.2</v>
      </c>
      <c r="Y20" s="12">
        <v>87.6</v>
      </c>
      <c r="Z20" s="13">
        <v>113.7</v>
      </c>
      <c r="AA20" s="10">
        <v>300</v>
      </c>
      <c r="AB20" s="11">
        <v>87</v>
      </c>
      <c r="AC20" s="12">
        <v>90.5</v>
      </c>
      <c r="AD20" s="13">
        <v>112.6</v>
      </c>
      <c r="AE20" s="14">
        <v>300</v>
      </c>
      <c r="AF20" s="11">
        <v>82.5</v>
      </c>
      <c r="AG20" s="12">
        <v>86.7</v>
      </c>
      <c r="AH20" s="13">
        <v>112.8</v>
      </c>
      <c r="AI20" s="10">
        <v>300</v>
      </c>
      <c r="AJ20" s="11">
        <v>77.900000000000006</v>
      </c>
      <c r="AK20" s="12">
        <v>84.6</v>
      </c>
      <c r="AL20" s="13">
        <v>109.7</v>
      </c>
      <c r="AM20" s="10">
        <v>300</v>
      </c>
      <c r="AN20" s="11">
        <v>78.099999999999994</v>
      </c>
      <c r="AO20" s="12">
        <v>84.9</v>
      </c>
      <c r="AP20" s="13">
        <v>110.2</v>
      </c>
      <c r="AQ20" s="6" t="str">
        <f t="shared" si="5"/>
        <v>NO</v>
      </c>
      <c r="AR20" s="7">
        <f t="shared" si="6"/>
        <v>238.89997930020073</v>
      </c>
      <c r="AS20" s="8">
        <f t="shared" si="7"/>
        <v>480</v>
      </c>
      <c r="AT20" s="9">
        <f t="shared" si="8"/>
        <v>480</v>
      </c>
      <c r="AU20" s="151">
        <f>IF(O20&lt;80,"0",IF((P20-O20)&lt;=2,('DPI art.191'!$G$3-(('DPI art.191'!$F$3-'DPI art.191'!$G$3)/4)*(P20-O20-2)),('DPI art.191'!$G$3-(('DPI art.191'!$F$3-'DPI art.191'!$H$3)/8)*(P20-O20-2))))</f>
        <v>10.394479244605421</v>
      </c>
      <c r="AV20" s="24">
        <f t="shared" si="9"/>
        <v>72.135772007951758</v>
      </c>
      <c r="AW20" s="24">
        <f>IF(N20&lt;135,N20,N20-'DPI art.191'!$I$3)</f>
        <v>115.26204993518134</v>
      </c>
      <c r="AX20" s="111" t="e">
        <f>IF(I20&lt;80,"0",IF((J20-I20)&lt;=2,('DPI art.191'!$G$7-(('DPI art.191'!$F$7-'DPI art.191'!$G$7)/4)*(I20-J20-2)),('DPI art.191'!$G$7-(('DPI art.191'!$G$7-'DPI art.191'!$H$7)/8)*(J20-I20-2))))</f>
        <v>#VALUE!</v>
      </c>
      <c r="AY20" s="24" t="e">
        <f t="shared" si="10"/>
        <v>#VALUE!</v>
      </c>
      <c r="AZ20" s="24" t="e">
        <f>IF(H20&lt;135,H20,H20-'DPI art.191'!$I$7)</f>
        <v>#VALUE!</v>
      </c>
      <c r="BA20" s="111">
        <f>IF(O20&lt;80,"0",IF((P20-O20)&lt;=2,('DPI art.191'!$G$5-(('DPI art.191'!$F$5-'DPI art.191'!$G$5)/4)*(P20-O20-2)),('DPI art.191'!$G$5-(('DPI art.191'!$G$5-'DPI art.191'!$H$5)/8)*(P20-O20-2))))</f>
        <v>12.177138512484586</v>
      </c>
      <c r="BB20" s="24">
        <f t="shared" si="11"/>
        <v>65.622861487515408</v>
      </c>
      <c r="BC20" s="24">
        <f>IF(N20&lt;135,N20,N20-'DPI art.191'!$I$5)</f>
        <v>115.26204993518134</v>
      </c>
      <c r="BD20" s="111">
        <f>IF(O20&lt;80,"0",IF((P20-O20)&lt;=2,('DPI art.191'!$G$7-(('DPI art.191'!$F$7-'DPI art.191'!$G$7)/4)*(O20-P20-2)),('DPI art.191'!$G$7-(('DPI art.191'!$G$7-'DPI art.191'!$H$7)/8)*(P20-O20-2))))</f>
        <v>13.231156048808057</v>
      </c>
      <c r="BE20" s="24">
        <f t="shared" si="12"/>
        <v>69.299095203749118</v>
      </c>
      <c r="BF20" s="24">
        <f>IF(N20&lt;135,N20,N20-'DPI art.191'!$I$7)</f>
        <v>115.26204993518134</v>
      </c>
      <c r="BG20" s="108">
        <f t="shared" si="13"/>
        <v>60255958.607436009</v>
      </c>
      <c r="BH20" s="108">
        <f t="shared" si="14"/>
        <v>208929613.08540443</v>
      </c>
      <c r="BI20" s="108">
        <f t="shared" si="15"/>
        <v>501187233.62727517</v>
      </c>
      <c r="BJ20" s="108">
        <f t="shared" si="16"/>
        <v>177827941.00389281</v>
      </c>
      <c r="BK20" s="108">
        <f t="shared" si="17"/>
        <v>61659500.18614845</v>
      </c>
      <c r="BL20" s="108">
        <f t="shared" si="18"/>
        <v>64565422.903465554</v>
      </c>
      <c r="BM20" s="106">
        <f t="shared" si="19"/>
        <v>4.7302512525571814</v>
      </c>
      <c r="BN20" s="106">
        <f t="shared" si="20"/>
        <v>-0.66974874744282431</v>
      </c>
      <c r="BO20" s="106">
        <f t="shared" si="21"/>
        <v>-4.4697487474428215</v>
      </c>
      <c r="BP20" s="106">
        <f t="shared" si="22"/>
        <v>3.0251252557178532E-2</v>
      </c>
      <c r="BQ20" s="106">
        <f t="shared" si="23"/>
        <v>4.6302512525571728</v>
      </c>
      <c r="BR20" s="106">
        <f t="shared" si="24"/>
        <v>4.4302512525571842</v>
      </c>
      <c r="BS20" s="106">
        <f t="shared" si="25"/>
        <v>6</v>
      </c>
      <c r="BT20" s="107">
        <f t="shared" si="26"/>
        <v>3.3333333333333333E-2</v>
      </c>
      <c r="BU20" s="136">
        <f t="shared" si="27"/>
        <v>22.375276912318782</v>
      </c>
      <c r="BV20" s="136">
        <f t="shared" si="28"/>
        <v>0.44856338470123208</v>
      </c>
      <c r="BW20" s="136">
        <f t="shared" si="29"/>
        <v>19.978653865266672</v>
      </c>
      <c r="BX20" s="136">
        <f t="shared" si="30"/>
        <v>9.1513828127820062E-4</v>
      </c>
      <c r="BY20" s="136">
        <f t="shared" si="31"/>
        <v>21.439226661807268</v>
      </c>
      <c r="BZ20" s="136">
        <f t="shared" si="32"/>
        <v>19.627126160784499</v>
      </c>
    </row>
    <row r="21" spans="1:78" ht="25.5" x14ac:dyDescent="0.2">
      <c r="A21" s="2" t="s">
        <v>516</v>
      </c>
      <c r="B21" s="65" t="s">
        <v>367</v>
      </c>
      <c r="C21" s="78" t="s">
        <v>350</v>
      </c>
      <c r="D21" s="83" t="s">
        <v>517</v>
      </c>
      <c r="E21" s="83" t="s">
        <v>518</v>
      </c>
      <c r="F21" s="192" t="s">
        <v>623</v>
      </c>
      <c r="G21" s="71">
        <v>46003</v>
      </c>
      <c r="H21" s="77" t="s">
        <v>200</v>
      </c>
      <c r="I21" s="77" t="str">
        <f t="shared" si="0"/>
        <v/>
      </c>
      <c r="J21" s="77" t="s">
        <v>666</v>
      </c>
      <c r="K21" s="77"/>
      <c r="L21" s="77"/>
      <c r="M21" s="137">
        <f t="shared" si="33"/>
        <v>3.0239483232471818</v>
      </c>
      <c r="N21" s="4">
        <f t="shared" si="2"/>
        <v>135.16204993518133</v>
      </c>
      <c r="O21" s="3">
        <f t="shared" si="34"/>
        <v>75.312175360342167</v>
      </c>
      <c r="P21" s="5">
        <f t="shared" si="4"/>
        <v>90.921142519825665</v>
      </c>
      <c r="Q21" s="14">
        <v>300</v>
      </c>
      <c r="R21" s="11">
        <v>78.8</v>
      </c>
      <c r="S21" s="12">
        <v>96.4</v>
      </c>
      <c r="T21" s="13">
        <v>133.6</v>
      </c>
      <c r="U21" s="79"/>
      <c r="V21" s="79"/>
      <c r="W21" s="10">
        <v>300</v>
      </c>
      <c r="X21" s="11">
        <v>79.599999999999994</v>
      </c>
      <c r="Y21" s="12">
        <v>86.7</v>
      </c>
      <c r="Z21" s="13">
        <v>111.3</v>
      </c>
      <c r="AA21" s="10">
        <v>300</v>
      </c>
      <c r="AB21" s="11">
        <v>71.7</v>
      </c>
      <c r="AC21" s="12">
        <v>80.7</v>
      </c>
      <c r="AD21" s="13">
        <v>109.5</v>
      </c>
      <c r="AE21" s="14">
        <v>300</v>
      </c>
      <c r="AF21" s="11">
        <v>64.2</v>
      </c>
      <c r="AG21" s="12">
        <v>80</v>
      </c>
      <c r="AH21" s="13">
        <v>96.2</v>
      </c>
      <c r="AI21" s="10">
        <v>300</v>
      </c>
      <c r="AJ21" s="11">
        <v>65.5</v>
      </c>
      <c r="AK21" s="12">
        <v>81.900000000000006</v>
      </c>
      <c r="AL21" s="13">
        <v>103.3</v>
      </c>
      <c r="AM21" s="10">
        <v>300</v>
      </c>
      <c r="AN21" s="11">
        <v>72</v>
      </c>
      <c r="AO21" s="12">
        <v>82.8</v>
      </c>
      <c r="AP21" s="13">
        <v>111.6</v>
      </c>
      <c r="AQ21" s="6" t="str">
        <f t="shared" si="5"/>
        <v>NO</v>
      </c>
      <c r="AR21" s="7">
        <f t="shared" si="6"/>
        <v>480</v>
      </c>
      <c r="AS21" s="8">
        <f t="shared" si="7"/>
        <v>480</v>
      </c>
      <c r="AT21" s="9">
        <f t="shared" si="8"/>
        <v>480</v>
      </c>
      <c r="AU21" s="151" t="str">
        <f>IF(O21&lt;80,"0",IF((P21-O21)&lt;=2,('DPI art.191'!$G$3-(('DPI art.191'!$F$3-'DPI art.191'!$G$3)/4)*(P21-O21-2)),('DPI art.191'!$G$3-(('DPI art.191'!$F$3-'DPI art.191'!$H$3)/8)*(P21-O21-2))))</f>
        <v>0</v>
      </c>
      <c r="AV21" s="24">
        <f t="shared" si="9"/>
        <v>75.312175360342167</v>
      </c>
      <c r="AW21" s="24">
        <f>IF(N21&lt;135,N21,N21-'DPI art.191'!$I$3)</f>
        <v>128.91204993518133</v>
      </c>
      <c r="AX21" s="111" t="e">
        <f>IF(I21&lt;80,"0",IF((J21-I21)&lt;=2,('DPI art.191'!$G$7-(('DPI art.191'!$F$7-'DPI art.191'!$G$7)/4)*(I21-J21-2)),('DPI art.191'!$G$7-(('DPI art.191'!$G$7-'DPI art.191'!$H$7)/8)*(J21-I21-2))))</f>
        <v>#VALUE!</v>
      </c>
      <c r="AY21" s="24" t="e">
        <f t="shared" si="10"/>
        <v>#VALUE!</v>
      </c>
      <c r="AZ21" s="24" t="e">
        <f>IF(H21&lt;135,H21,H21-'DPI art.191'!$I$7)</f>
        <v>#VALUE!</v>
      </c>
      <c r="BA21" s="111" t="str">
        <f>IF(O21&lt;80,"0",IF((P21-O21)&lt;=2,('DPI art.191'!$G$5-(('DPI art.191'!$F$5-'DPI art.191'!$G$5)/4)*(P21-O21-2)),('DPI art.191'!$G$5-(('DPI art.191'!$G$5-'DPI art.191'!$H$5)/8)*(P21-O21-2))))</f>
        <v>0</v>
      </c>
      <c r="BB21" s="24">
        <f t="shared" si="11"/>
        <v>78.8</v>
      </c>
      <c r="BC21" s="24">
        <f>IF(N21&lt;135,N21,N21-'DPI art.191'!$I$5)</f>
        <v>130.41204993518133</v>
      </c>
      <c r="BD21" s="111" t="str">
        <f>IF(O21&lt;80,"0",IF((P21-O21)&lt;=2,('DPI art.191'!$G$7-(('DPI art.191'!$F$7-'DPI art.191'!$G$7)/4)*(O21-P21-2)),('DPI art.191'!$G$7-(('DPI art.191'!$G$7-'DPI art.191'!$H$7)/8)*(P21-O21-2))))</f>
        <v>0</v>
      </c>
      <c r="BE21" s="24">
        <f t="shared" si="12"/>
        <v>75.312175360342167</v>
      </c>
      <c r="BF21" s="24">
        <f>IF(N21&lt;135,N21,N21-'DPI art.191'!$I$7)</f>
        <v>127.16204993518133</v>
      </c>
      <c r="BG21" s="108">
        <f t="shared" si="13"/>
        <v>75857757.502918601</v>
      </c>
      <c r="BH21" s="108">
        <f t="shared" si="14"/>
        <v>91201083.935591161</v>
      </c>
      <c r="BI21" s="108">
        <f t="shared" si="15"/>
        <v>14791083.881682113</v>
      </c>
      <c r="BJ21" s="108">
        <f t="shared" si="16"/>
        <v>2630267.9918953888</v>
      </c>
      <c r="BK21" s="108">
        <f t="shared" si="17"/>
        <v>3548133.892335766</v>
      </c>
      <c r="BL21" s="108">
        <f t="shared" si="18"/>
        <v>15848931.924611172</v>
      </c>
      <c r="BM21" s="106">
        <f t="shared" si="19"/>
        <v>-3.4878246396578305</v>
      </c>
      <c r="BN21" s="106">
        <f t="shared" si="20"/>
        <v>-4.2878246396578277</v>
      </c>
      <c r="BO21" s="106">
        <f t="shared" si="21"/>
        <v>3.6121753603421638</v>
      </c>
      <c r="BP21" s="106">
        <f t="shared" si="22"/>
        <v>11.112175360342164</v>
      </c>
      <c r="BQ21" s="106">
        <f t="shared" si="23"/>
        <v>9.8121753603421666</v>
      </c>
      <c r="BR21" s="106">
        <f t="shared" si="24"/>
        <v>3.3121753603421666</v>
      </c>
      <c r="BS21" s="106">
        <f t="shared" si="25"/>
        <v>6</v>
      </c>
      <c r="BT21" s="107">
        <f t="shared" si="26"/>
        <v>3.3333333333333333E-2</v>
      </c>
      <c r="BU21" s="136">
        <f t="shared" si="27"/>
        <v>12.164920717004275</v>
      </c>
      <c r="BV21" s="136">
        <f t="shared" si="28"/>
        <v>18.38544014045678</v>
      </c>
      <c r="BW21" s="136">
        <f t="shared" si="29"/>
        <v>13.047810833863041</v>
      </c>
      <c r="BX21" s="136">
        <f t="shared" si="30"/>
        <v>123.4804412389955</v>
      </c>
      <c r="BY21" s="136">
        <f t="shared" si="31"/>
        <v>96.278785302105931</v>
      </c>
      <c r="BZ21" s="136">
        <f t="shared" si="32"/>
        <v>10.970505617657761</v>
      </c>
    </row>
    <row r="22" spans="1:78" ht="25.5" x14ac:dyDescent="0.2">
      <c r="A22" s="2" t="s">
        <v>498</v>
      </c>
      <c r="B22" s="65" t="s">
        <v>368</v>
      </c>
      <c r="C22" s="78" t="s">
        <v>329</v>
      </c>
      <c r="D22" s="83" t="s">
        <v>334</v>
      </c>
      <c r="E22" s="83" t="s">
        <v>467</v>
      </c>
      <c r="F22" s="192" t="s">
        <v>620</v>
      </c>
      <c r="G22" s="71">
        <v>46003</v>
      </c>
      <c r="H22" s="77" t="s">
        <v>200</v>
      </c>
      <c r="I22" s="77" t="str">
        <f t="shared" si="0"/>
        <v/>
      </c>
      <c r="J22" s="77" t="s">
        <v>666</v>
      </c>
      <c r="K22" s="77"/>
      <c r="L22" s="77"/>
      <c r="M22" s="137">
        <f t="shared" si="33"/>
        <v>0.64240944582271331</v>
      </c>
      <c r="N22" s="4">
        <f t="shared" si="2"/>
        <v>125.86204993518133</v>
      </c>
      <c r="O22" s="3">
        <f t="shared" si="34"/>
        <v>84.629725167683802</v>
      </c>
      <c r="P22" s="5">
        <f t="shared" si="4"/>
        <v>86.537814719698275</v>
      </c>
      <c r="Q22" s="14">
        <v>300</v>
      </c>
      <c r="R22" s="11">
        <v>84.9</v>
      </c>
      <c r="S22" s="12">
        <v>84.6</v>
      </c>
      <c r="T22" s="13">
        <v>124.3</v>
      </c>
      <c r="U22" s="79"/>
      <c r="V22" s="79"/>
      <c r="W22" s="10">
        <v>300</v>
      </c>
      <c r="X22" s="11">
        <v>81.8</v>
      </c>
      <c r="Y22" s="12">
        <v>82.4</v>
      </c>
      <c r="Z22" s="13">
        <v>123.2</v>
      </c>
      <c r="AA22" s="10">
        <v>300</v>
      </c>
      <c r="AB22" s="11">
        <v>86</v>
      </c>
      <c r="AC22" s="12">
        <v>87.1</v>
      </c>
      <c r="AD22" s="13">
        <v>120.9</v>
      </c>
      <c r="AE22" s="14">
        <v>300</v>
      </c>
      <c r="AF22" s="11">
        <v>84.6</v>
      </c>
      <c r="AG22" s="12">
        <v>85.1</v>
      </c>
      <c r="AH22" s="13">
        <v>118.3</v>
      </c>
      <c r="AI22" s="10">
        <v>300</v>
      </c>
      <c r="AJ22" s="11">
        <v>85.7</v>
      </c>
      <c r="AK22" s="12">
        <v>86.2</v>
      </c>
      <c r="AL22" s="13">
        <v>114.5</v>
      </c>
      <c r="AM22" s="10">
        <v>300</v>
      </c>
      <c r="AN22" s="11">
        <v>83.5</v>
      </c>
      <c r="AO22" s="12">
        <v>83.4</v>
      </c>
      <c r="AP22" s="13">
        <v>122.5</v>
      </c>
      <c r="AQ22" s="6" t="str">
        <f t="shared" si="5"/>
        <v>NO</v>
      </c>
      <c r="AR22" s="7">
        <f t="shared" si="6"/>
        <v>147.3223780731538</v>
      </c>
      <c r="AS22" s="8">
        <f t="shared" si="7"/>
        <v>465.87426502361313</v>
      </c>
      <c r="AT22" s="9">
        <f t="shared" si="8"/>
        <v>480</v>
      </c>
      <c r="AU22" s="151">
        <f>IF(O22&lt;80,"0",IF((P22-O22)&lt;=2,('DPI art.191'!$G$3-(('DPI art.191'!$F$3-'DPI art.191'!$G$3)/4)*(P22-O22-2)),('DPI art.191'!$G$3-(('DPI art.191'!$F$3-'DPI art.191'!$H$3)/8)*(P22-O22-2))))</f>
        <v>17.405098880975576</v>
      </c>
      <c r="AV22" s="24">
        <f t="shared" si="9"/>
        <v>67.224626286708229</v>
      </c>
      <c r="AW22" s="24">
        <f>IF(N22&lt;135,N22,N22-'DPI art.191'!$I$3)</f>
        <v>125.86204993518133</v>
      </c>
      <c r="AX22" s="111" t="e">
        <f>IF(I22&lt;80,"0",IF((J22-I22)&lt;=2,('DPI art.191'!$G$7-(('DPI art.191'!$F$7-'DPI art.191'!$G$7)/4)*(I22-J22-2)),('DPI art.191'!$G$7-(('DPI art.191'!$G$7-'DPI art.191'!$H$7)/8)*(J22-I22-2))))</f>
        <v>#VALUE!</v>
      </c>
      <c r="AY22" s="24" t="e">
        <f t="shared" si="10"/>
        <v>#VALUE!</v>
      </c>
      <c r="AZ22" s="24" t="e">
        <f>IF(H22&lt;135,H22,H22-'DPI art.191'!$I$7)</f>
        <v>#VALUE!</v>
      </c>
      <c r="BA22" s="111">
        <f>IF(O22&lt;80,"0",IF((P22-O22)&lt;=2,('DPI art.191'!$G$5-(('DPI art.191'!$F$5-'DPI art.191'!$G$5)/4)*(P22-O22-2)),('DPI art.191'!$G$5-(('DPI art.191'!$G$5-'DPI art.191'!$H$5)/8)*(P22-O22-2))))</f>
        <v>15.155098880975576</v>
      </c>
      <c r="BB22" s="24">
        <f t="shared" si="11"/>
        <v>69.744901119024433</v>
      </c>
      <c r="BC22" s="24">
        <f>IF(N22&lt;135,N22,N22-'DPI art.191'!$I$5)</f>
        <v>125.86204993518133</v>
      </c>
      <c r="BD22" s="111">
        <f>IF(O22&lt;80,"0",IF((P22-O22)&lt;=2,('DPI art.191'!$G$7-(('DPI art.191'!$F$7-'DPI art.191'!$G$7)/4)*(O22-P22-2)),('DPI art.191'!$G$7-(('DPI art.191'!$G$7-'DPI art.191'!$H$7)/8)*(P22-O22-2))))</f>
        <v>15.454044776007237</v>
      </c>
      <c r="BE22" s="24">
        <f t="shared" si="12"/>
        <v>69.175680391676565</v>
      </c>
      <c r="BF22" s="24">
        <f>IF(N22&lt;135,N22,N22-'DPI art.191'!$I$7)</f>
        <v>125.86204993518133</v>
      </c>
      <c r="BG22" s="108">
        <f t="shared" si="13"/>
        <v>309029543.25135922</v>
      </c>
      <c r="BH22" s="108">
        <f t="shared" si="14"/>
        <v>151356124.84362081</v>
      </c>
      <c r="BI22" s="108">
        <f t="shared" si="15"/>
        <v>398107170.55349708</v>
      </c>
      <c r="BJ22" s="108">
        <f t="shared" si="16"/>
        <v>288403150.31266087</v>
      </c>
      <c r="BK22" s="108">
        <f t="shared" si="17"/>
        <v>371535229.09717381</v>
      </c>
      <c r="BL22" s="108">
        <f t="shared" si="18"/>
        <v>223872113.85683441</v>
      </c>
      <c r="BM22" s="106">
        <f t="shared" si="19"/>
        <v>-0.27027483231620408</v>
      </c>
      <c r="BN22" s="106">
        <f t="shared" si="20"/>
        <v>2.8297251676838044</v>
      </c>
      <c r="BO22" s="106">
        <f t="shared" si="21"/>
        <v>-1.3702748323161984</v>
      </c>
      <c r="BP22" s="106">
        <f t="shared" si="22"/>
        <v>2.9725167683807285E-2</v>
      </c>
      <c r="BQ22" s="106">
        <f t="shared" si="23"/>
        <v>-1.0702748323162012</v>
      </c>
      <c r="BR22" s="106">
        <f t="shared" si="24"/>
        <v>1.1297251676838016</v>
      </c>
      <c r="BS22" s="106">
        <f t="shared" si="25"/>
        <v>6</v>
      </c>
      <c r="BT22" s="107">
        <f t="shared" si="26"/>
        <v>3.3333333333333333E-2</v>
      </c>
      <c r="BU22" s="136">
        <f t="shared" si="27"/>
        <v>7.3048484983552237E-2</v>
      </c>
      <c r="BV22" s="136">
        <f t="shared" si="28"/>
        <v>8.0073445246231358</v>
      </c>
      <c r="BW22" s="136">
        <f t="shared" si="29"/>
        <v>1.8776531160791856</v>
      </c>
      <c r="BX22" s="136">
        <f t="shared" si="30"/>
        <v>8.8358559383046092E-4</v>
      </c>
      <c r="BY22" s="136">
        <f t="shared" si="31"/>
        <v>1.1454882166894726</v>
      </c>
      <c r="BZ22" s="136">
        <f t="shared" si="32"/>
        <v>1.2762789544981936</v>
      </c>
    </row>
    <row r="23" spans="1:78" ht="25.5" x14ac:dyDescent="0.2">
      <c r="A23" s="2" t="s">
        <v>521</v>
      </c>
      <c r="B23" s="65" t="s">
        <v>369</v>
      </c>
      <c r="C23" s="78" t="s">
        <v>329</v>
      </c>
      <c r="D23" s="83" t="s">
        <v>334</v>
      </c>
      <c r="E23" s="83" t="s">
        <v>522</v>
      </c>
      <c r="F23" s="192" t="s">
        <v>620</v>
      </c>
      <c r="G23" s="71">
        <v>46003</v>
      </c>
      <c r="H23" s="77" t="s">
        <v>200</v>
      </c>
      <c r="I23" s="77" t="str">
        <f t="shared" si="0"/>
        <v/>
      </c>
      <c r="J23" s="77" t="s">
        <v>666</v>
      </c>
      <c r="K23" s="77"/>
      <c r="L23" s="77"/>
      <c r="M23" s="137">
        <f t="shared" si="33"/>
        <v>3.0111707720043204</v>
      </c>
      <c r="N23" s="4">
        <f t="shared" si="2"/>
        <v>135.36204993518135</v>
      </c>
      <c r="O23" s="3">
        <f t="shared" si="34"/>
        <v>89.689414927959149</v>
      </c>
      <c r="P23" s="5">
        <f t="shared" si="4"/>
        <v>91.517856998276599</v>
      </c>
      <c r="Q23" s="14">
        <v>300</v>
      </c>
      <c r="R23" s="11">
        <v>83</v>
      </c>
      <c r="S23" s="12">
        <v>82.8</v>
      </c>
      <c r="T23" s="13">
        <v>123.4</v>
      </c>
      <c r="U23" s="79"/>
      <c r="V23" s="79"/>
      <c r="W23" s="10">
        <v>300</v>
      </c>
      <c r="X23" s="11">
        <v>85.8</v>
      </c>
      <c r="Y23" s="12">
        <v>87.9</v>
      </c>
      <c r="Z23" s="13">
        <v>119</v>
      </c>
      <c r="AA23" s="10">
        <v>300</v>
      </c>
      <c r="AB23" s="11">
        <v>80.7</v>
      </c>
      <c r="AC23" s="12">
        <v>82.9</v>
      </c>
      <c r="AD23" s="13">
        <v>117.1</v>
      </c>
      <c r="AE23" s="14">
        <v>300</v>
      </c>
      <c r="AF23" s="11">
        <v>83.8</v>
      </c>
      <c r="AG23" s="12">
        <v>86</v>
      </c>
      <c r="AH23" s="13">
        <v>129.4</v>
      </c>
      <c r="AI23" s="10">
        <v>300</v>
      </c>
      <c r="AJ23" s="11">
        <v>96.5</v>
      </c>
      <c r="AK23" s="12">
        <v>95.8</v>
      </c>
      <c r="AL23" s="13">
        <v>133.80000000000001</v>
      </c>
      <c r="AM23" s="10">
        <v>300</v>
      </c>
      <c r="AN23" s="11">
        <v>82.6</v>
      </c>
      <c r="AO23" s="12">
        <v>84.3</v>
      </c>
      <c r="AP23" s="13">
        <v>114.9</v>
      </c>
      <c r="AQ23" s="6" t="str">
        <f t="shared" si="5"/>
        <v>SI</v>
      </c>
      <c r="AR23" s="7">
        <f t="shared" si="6"/>
        <v>45.951505491646692</v>
      </c>
      <c r="AS23" s="8">
        <f t="shared" si="7"/>
        <v>145.31141926733864</v>
      </c>
      <c r="AT23" s="9">
        <f t="shared" si="8"/>
        <v>230.30307918366827</v>
      </c>
      <c r="AU23" s="151">
        <f>IF(O23&lt;80,"0",IF((P23-O23)&lt;=2,('DPI art.191'!$G$3-(('DPI art.191'!$F$3-'DPI art.191'!$G$3)/4)*(P23-O23-2)),('DPI art.191'!$G$3-(('DPI art.191'!$F$3-'DPI art.191'!$H$3)/8)*(P23-O23-2))))</f>
        <v>17.539504006339303</v>
      </c>
      <c r="AV23" s="24">
        <f t="shared" si="9"/>
        <v>72.149910921619849</v>
      </c>
      <c r="AW23" s="24">
        <f>IF(N23&lt;135,N23,N23-'DPI art.191'!$I$3)</f>
        <v>129.11204993518135</v>
      </c>
      <c r="AX23" s="111" t="e">
        <f>IF(I23&lt;80,"0",IF((J23-I23)&lt;=2,('DPI art.191'!$G$7-(('DPI art.191'!$F$7-'DPI art.191'!$G$7)/4)*(I23-J23-2)),('DPI art.191'!$G$7-(('DPI art.191'!$G$7-'DPI art.191'!$H$7)/8)*(J23-I23-2))))</f>
        <v>#VALUE!</v>
      </c>
      <c r="AY23" s="24" t="e">
        <f t="shared" si="10"/>
        <v>#VALUE!</v>
      </c>
      <c r="AZ23" s="24" t="e">
        <f>IF(H23&lt;135,H23,H23-'DPI art.191'!$I$7)</f>
        <v>#VALUE!</v>
      </c>
      <c r="BA23" s="111">
        <f>IF(O23&lt;80,"0",IF((P23-O23)&lt;=2,('DPI art.191'!$G$5-(('DPI art.191'!$F$5-'DPI art.191'!$G$5)/4)*(P23-O23-2)),('DPI art.191'!$G$5-(('DPI art.191'!$G$5-'DPI art.191'!$H$5)/8)*(P23-O23-2))))</f>
        <v>15.289504006339303</v>
      </c>
      <c r="BB23" s="24">
        <f t="shared" si="11"/>
        <v>67.7104959936607</v>
      </c>
      <c r="BC23" s="24">
        <f>IF(N23&lt;135,N23,N23-'DPI art.191'!$I$5)</f>
        <v>130.61204993518135</v>
      </c>
      <c r="BD23" s="111">
        <f>IF(O23&lt;80,"0",IF((P23-O23)&lt;=2,('DPI art.191'!$G$7-(('DPI art.191'!$F$7-'DPI art.191'!$G$7)/4)*(O23-P23-2)),('DPI art.191'!$G$7-(('DPI art.191'!$G$7-'DPI art.191'!$H$7)/8)*(P23-O23-2))))</f>
        <v>15.414221035158725</v>
      </c>
      <c r="BE23" s="24">
        <f t="shared" si="12"/>
        <v>74.275193892800417</v>
      </c>
      <c r="BF23" s="24">
        <f>IF(N23&lt;135,N23,N23-'DPI art.191'!$I$7)</f>
        <v>127.36204993518135</v>
      </c>
      <c r="BG23" s="108">
        <f t="shared" si="13"/>
        <v>199526231.49688843</v>
      </c>
      <c r="BH23" s="108">
        <f t="shared" si="14"/>
        <v>380189396.32056242</v>
      </c>
      <c r="BI23" s="108">
        <f t="shared" si="15"/>
        <v>117489755.49395308</v>
      </c>
      <c r="BJ23" s="108">
        <f t="shared" si="16"/>
        <v>239883291.9019503</v>
      </c>
      <c r="BK23" s="108">
        <f t="shared" si="17"/>
        <v>4466835921.5096483</v>
      </c>
      <c r="BL23" s="108">
        <f t="shared" si="18"/>
        <v>181970085.86099887</v>
      </c>
      <c r="BM23" s="106">
        <f t="shared" si="19"/>
        <v>6.6894149279591488</v>
      </c>
      <c r="BN23" s="106">
        <f t="shared" si="20"/>
        <v>3.8894149279591517</v>
      </c>
      <c r="BO23" s="106">
        <f t="shared" si="21"/>
        <v>8.989414927959146</v>
      </c>
      <c r="BP23" s="106">
        <f t="shared" si="22"/>
        <v>5.8894149279591517</v>
      </c>
      <c r="BQ23" s="106">
        <f t="shared" si="23"/>
        <v>-6.8105850720408512</v>
      </c>
      <c r="BR23" s="106">
        <f t="shared" si="24"/>
        <v>7.0894149279591545</v>
      </c>
      <c r="BS23" s="106">
        <f t="shared" si="25"/>
        <v>6</v>
      </c>
      <c r="BT23" s="107">
        <f t="shared" si="26"/>
        <v>3.3333333333333333E-2</v>
      </c>
      <c r="BU23" s="136">
        <f t="shared" si="27"/>
        <v>44.748272078402707</v>
      </c>
      <c r="BV23" s="136">
        <f t="shared" si="28"/>
        <v>15.127548481831493</v>
      </c>
      <c r="BW23" s="136">
        <f t="shared" si="29"/>
        <v>80.809580747014735</v>
      </c>
      <c r="BX23" s="136">
        <f t="shared" si="30"/>
        <v>34.685208193668103</v>
      </c>
      <c r="BY23" s="136">
        <f t="shared" si="31"/>
        <v>46.384069023505688</v>
      </c>
      <c r="BZ23" s="136">
        <f t="shared" si="32"/>
        <v>50.259804020770105</v>
      </c>
    </row>
    <row r="24" spans="1:78" ht="18.75" x14ac:dyDescent="0.2">
      <c r="A24" s="2" t="s">
        <v>539</v>
      </c>
      <c r="B24" s="65" t="s">
        <v>370</v>
      </c>
      <c r="C24" s="78" t="s">
        <v>539</v>
      </c>
      <c r="D24" s="83" t="s">
        <v>7</v>
      </c>
      <c r="E24" s="83" t="s">
        <v>7</v>
      </c>
      <c r="F24" s="192" t="s">
        <v>539</v>
      </c>
      <c r="G24" s="71">
        <v>46003</v>
      </c>
      <c r="H24" s="77" t="s">
        <v>200</v>
      </c>
      <c r="I24" s="77" t="str">
        <f t="shared" si="0"/>
        <v/>
      </c>
      <c r="J24" s="77" t="s">
        <v>666</v>
      </c>
      <c r="K24" s="77"/>
      <c r="L24" s="77"/>
      <c r="M24" s="137">
        <f t="shared" si="33"/>
        <v>1.0930549823356379</v>
      </c>
      <c r="N24" s="4">
        <f t="shared" si="2"/>
        <v>129.06204993518134</v>
      </c>
      <c r="O24" s="3">
        <f t="shared" si="34"/>
        <v>92.8775049588765</v>
      </c>
      <c r="P24" s="5">
        <f t="shared" si="4"/>
        <v>95.363954886261624</v>
      </c>
      <c r="Q24" s="14">
        <v>300</v>
      </c>
      <c r="R24" s="11">
        <v>88.3</v>
      </c>
      <c r="S24" s="12">
        <v>93.7</v>
      </c>
      <c r="T24" s="13">
        <v>127.5</v>
      </c>
      <c r="U24" s="79"/>
      <c r="V24" s="79"/>
      <c r="W24" s="10">
        <v>300</v>
      </c>
      <c r="X24" s="11">
        <v>92.7</v>
      </c>
      <c r="Y24" s="12">
        <v>94.2</v>
      </c>
      <c r="Z24" s="13">
        <v>121.7</v>
      </c>
      <c r="AA24" s="10">
        <v>300</v>
      </c>
      <c r="AB24" s="11">
        <v>92.8</v>
      </c>
      <c r="AC24" s="12">
        <v>94.5</v>
      </c>
      <c r="AD24" s="13">
        <v>121.3</v>
      </c>
      <c r="AE24" s="14">
        <v>300</v>
      </c>
      <c r="AF24" s="11">
        <v>91.4</v>
      </c>
      <c r="AG24" s="12">
        <v>93.3</v>
      </c>
      <c r="AH24" s="13">
        <v>122.8</v>
      </c>
      <c r="AI24" s="10">
        <v>300</v>
      </c>
      <c r="AJ24" s="11">
        <v>91.9</v>
      </c>
      <c r="AK24" s="12">
        <v>93.8</v>
      </c>
      <c r="AL24" s="13">
        <v>123</v>
      </c>
      <c r="AM24" s="10">
        <v>300</v>
      </c>
      <c r="AN24" s="11">
        <v>96.3</v>
      </c>
      <c r="AO24" s="12">
        <v>96.3</v>
      </c>
      <c r="AP24" s="13">
        <v>126.7</v>
      </c>
      <c r="AQ24" s="6" t="str">
        <f t="shared" si="5"/>
        <v>SI</v>
      </c>
      <c r="AR24" s="7">
        <f t="shared" si="6"/>
        <v>22.05417119680568</v>
      </c>
      <c r="AS24" s="8">
        <f t="shared" si="7"/>
        <v>69.741412889187401</v>
      </c>
      <c r="AT24" s="9">
        <f t="shared" si="8"/>
        <v>110.53269052069315</v>
      </c>
      <c r="AU24" s="151">
        <f>IF(O24&lt;80,"0",IF((P24-O24)&lt;=2,('DPI art.191'!$G$3-(('DPI art.191'!$F$3-'DPI art.191'!$G$3)/4)*(P24-O24-2)),('DPI art.191'!$G$3-(('DPI art.191'!$F$3-'DPI art.191'!$H$3)/8)*(P24-O24-2))))</f>
        <v>16.474720428229958</v>
      </c>
      <c r="AV24" s="24">
        <f t="shared" si="9"/>
        <v>76.402784530646542</v>
      </c>
      <c r="AW24" s="24">
        <f>IF(N24&lt;135,N24,N24-'DPI art.191'!$I$3)</f>
        <v>129.06204993518134</v>
      </c>
      <c r="AX24" s="111" t="e">
        <f>IF(I24&lt;80,"0",IF((J24-I24)&lt;=2,('DPI art.191'!$G$7-(('DPI art.191'!$F$7-'DPI art.191'!$G$7)/4)*(I24-J24-2)),('DPI art.191'!$G$7-(('DPI art.191'!$G$7-'DPI art.191'!$H$7)/8)*(J24-I24-2))))</f>
        <v>#VALUE!</v>
      </c>
      <c r="AY24" s="24" t="e">
        <f t="shared" si="10"/>
        <v>#VALUE!</v>
      </c>
      <c r="AZ24" s="24" t="e">
        <f>IF(H24&lt;135,H24,H24-'DPI art.191'!$I$7)</f>
        <v>#VALUE!</v>
      </c>
      <c r="BA24" s="111">
        <f>IF(O24&lt;80,"0",IF((P24-O24)&lt;=2,('DPI art.191'!$G$5-(('DPI art.191'!$F$5-'DPI art.191'!$G$5)/4)*(P24-O24-2)),('DPI art.191'!$G$5-(('DPI art.191'!$G$5-'DPI art.191'!$H$5)/8)*(P24-O24-2))))</f>
        <v>14.680767235153512</v>
      </c>
      <c r="BB24" s="24">
        <f t="shared" si="11"/>
        <v>73.619232764846487</v>
      </c>
      <c r="BC24" s="24">
        <f>IF(N24&lt;135,N24,N24-'DPI art.191'!$I$5)</f>
        <v>129.06204993518134</v>
      </c>
      <c r="BD24" s="111">
        <f>IF(O24&lt;80,"0",IF((P24-O24)&lt;=2,('DPI art.191'!$G$7-(('DPI art.191'!$F$7-'DPI art.191'!$G$7)/4)*(O24-P24-2)),('DPI art.191'!$G$7-(('DPI art.191'!$G$7-'DPI art.191'!$H$7)/8)*(P24-O24-2))))</f>
        <v>13.469596879538429</v>
      </c>
      <c r="BE24" s="24">
        <f t="shared" si="12"/>
        <v>79.407908079338071</v>
      </c>
      <c r="BF24" s="24">
        <f>IF(N24&lt;135,N24,N24-'DPI art.191'!$I$7)</f>
        <v>129.06204993518134</v>
      </c>
      <c r="BG24" s="108">
        <f t="shared" si="13"/>
        <v>676082975.39198244</v>
      </c>
      <c r="BH24" s="108">
        <f t="shared" si="14"/>
        <v>1862087136.6628745</v>
      </c>
      <c r="BI24" s="108">
        <f t="shared" si="15"/>
        <v>1905460717.9632475</v>
      </c>
      <c r="BJ24" s="108">
        <f t="shared" si="16"/>
        <v>1380384264.6028919</v>
      </c>
      <c r="BK24" s="108">
        <f t="shared" si="17"/>
        <v>1548816618.9124885</v>
      </c>
      <c r="BL24" s="108">
        <f t="shared" si="18"/>
        <v>4265795188.0159435</v>
      </c>
      <c r="BM24" s="106">
        <f t="shared" si="19"/>
        <v>4.5775049588765029</v>
      </c>
      <c r="BN24" s="106">
        <f t="shared" si="20"/>
        <v>0.1775049588764972</v>
      </c>
      <c r="BO24" s="106">
        <f t="shared" si="21"/>
        <v>7.7504958876502883E-2</v>
      </c>
      <c r="BP24" s="106">
        <f t="shared" si="22"/>
        <v>1.4775049588764944</v>
      </c>
      <c r="BQ24" s="106">
        <f t="shared" si="23"/>
        <v>0.97750495887649436</v>
      </c>
      <c r="BR24" s="106">
        <f t="shared" si="24"/>
        <v>-3.4224950411234971</v>
      </c>
      <c r="BS24" s="106">
        <f t="shared" si="25"/>
        <v>6</v>
      </c>
      <c r="BT24" s="107">
        <f t="shared" si="26"/>
        <v>3.3333333333333333E-2</v>
      </c>
      <c r="BU24" s="136">
        <f t="shared" si="27"/>
        <v>20.953551648538973</v>
      </c>
      <c r="BV24" s="136">
        <f t="shared" si="28"/>
        <v>3.1508010425746961E-2</v>
      </c>
      <c r="BW24" s="136">
        <f t="shared" si="29"/>
        <v>6.0070186504484029E-3</v>
      </c>
      <c r="BX24" s="136">
        <f t="shared" si="30"/>
        <v>2.1830209035046311</v>
      </c>
      <c r="BY24" s="136">
        <f t="shared" si="31"/>
        <v>0.95551594462813694</v>
      </c>
      <c r="BZ24" s="136">
        <f t="shared" si="32"/>
        <v>11.713472306514928</v>
      </c>
    </row>
    <row r="25" spans="1:78" ht="18.75" x14ac:dyDescent="0.2">
      <c r="A25" s="2" t="s">
        <v>540</v>
      </c>
      <c r="B25" s="65" t="s">
        <v>371</v>
      </c>
      <c r="C25" s="78" t="s">
        <v>540</v>
      </c>
      <c r="D25" s="83" t="s">
        <v>7</v>
      </c>
      <c r="E25" s="83" t="s">
        <v>7</v>
      </c>
      <c r="F25" s="192" t="s">
        <v>630</v>
      </c>
      <c r="G25" s="71">
        <v>46003</v>
      </c>
      <c r="H25" s="77" t="s">
        <v>200</v>
      </c>
      <c r="I25" s="77" t="str">
        <f t="shared" si="0"/>
        <v/>
      </c>
      <c r="J25" s="77" t="s">
        <v>666</v>
      </c>
      <c r="K25" s="77"/>
      <c r="L25" s="77"/>
      <c r="M25" s="137">
        <f t="shared" si="33"/>
        <v>1.2236840029261769</v>
      </c>
      <c r="N25" s="4">
        <f t="shared" si="2"/>
        <v>122.66204993518133</v>
      </c>
      <c r="O25" s="3">
        <f t="shared" si="34"/>
        <v>79.856007643568645</v>
      </c>
      <c r="P25" s="5">
        <f t="shared" si="4"/>
        <v>84.474652592992371</v>
      </c>
      <c r="Q25" s="14">
        <v>300</v>
      </c>
      <c r="R25" s="11">
        <v>81.400000000000006</v>
      </c>
      <c r="S25" s="12">
        <v>84</v>
      </c>
      <c r="T25" s="13">
        <v>116.1</v>
      </c>
      <c r="U25" s="79"/>
      <c r="V25" s="79"/>
      <c r="W25" s="10">
        <v>300</v>
      </c>
      <c r="X25" s="11">
        <v>81.900000000000006</v>
      </c>
      <c r="Y25" s="12">
        <v>83.7</v>
      </c>
      <c r="Z25" s="13">
        <v>119.5</v>
      </c>
      <c r="AA25" s="10">
        <v>300</v>
      </c>
      <c r="AB25" s="11">
        <v>80.5</v>
      </c>
      <c r="AC25" s="12">
        <v>83.1</v>
      </c>
      <c r="AD25" s="13">
        <v>121.1</v>
      </c>
      <c r="AE25" s="14">
        <v>300</v>
      </c>
      <c r="AF25" s="11">
        <v>74</v>
      </c>
      <c r="AG25" s="12">
        <v>75.2</v>
      </c>
      <c r="AH25" s="13">
        <v>111.6</v>
      </c>
      <c r="AI25" s="10">
        <v>300</v>
      </c>
      <c r="AJ25" s="11">
        <v>78</v>
      </c>
      <c r="AK25" s="12">
        <v>78.7</v>
      </c>
      <c r="AL25" s="13">
        <v>114.8</v>
      </c>
      <c r="AM25" s="10">
        <v>300</v>
      </c>
      <c r="AN25" s="11">
        <v>79.400000000000006</v>
      </c>
      <c r="AO25" s="12">
        <v>81.400000000000006</v>
      </c>
      <c r="AP25" s="13">
        <v>116.8</v>
      </c>
      <c r="AQ25" s="6" t="str">
        <f t="shared" si="5"/>
        <v>NO</v>
      </c>
      <c r="AR25" s="7">
        <f t="shared" si="6"/>
        <v>442.22213097072085</v>
      </c>
      <c r="AS25" s="8">
        <f t="shared" si="7"/>
        <v>480</v>
      </c>
      <c r="AT25" s="9">
        <f t="shared" si="8"/>
        <v>480</v>
      </c>
      <c r="AU25" s="151" t="str">
        <f>IF(O25&lt;80,"0",IF((P25-O25)&lt;=2,('DPI art.191'!$G$3-(('DPI art.191'!$F$3-'DPI art.191'!$G$3)/4)*(P25-O25-2)),('DPI art.191'!$G$3-(('DPI art.191'!$F$3-'DPI art.191'!$H$3)/8)*(P25-O25-2))))</f>
        <v>0</v>
      </c>
      <c r="AV25" s="24">
        <f t="shared" si="9"/>
        <v>79.856007643568645</v>
      </c>
      <c r="AW25" s="24">
        <f>IF(N25&lt;135,N25,N25-'DPI art.191'!$I$3)</f>
        <v>122.66204993518133</v>
      </c>
      <c r="AX25" s="111" t="e">
        <f>IF(I25&lt;80,"0",IF((J25-I25)&lt;=2,('DPI art.191'!$G$7-(('DPI art.191'!$F$7-'DPI art.191'!$G$7)/4)*(I25-J25-2)),('DPI art.191'!$G$7-(('DPI art.191'!$G$7-'DPI art.191'!$H$7)/8)*(J25-I25-2))))</f>
        <v>#VALUE!</v>
      </c>
      <c r="AY25" s="24" t="e">
        <f t="shared" si="10"/>
        <v>#VALUE!</v>
      </c>
      <c r="AZ25" s="24" t="e">
        <f>IF(H25&lt;135,H25,H25-'DPI art.191'!$I$7)</f>
        <v>#VALUE!</v>
      </c>
      <c r="BA25" s="111" t="str">
        <f>IF(O25&lt;80,"0",IF((P25-O25)&lt;=2,('DPI art.191'!$G$5-(('DPI art.191'!$F$5-'DPI art.191'!$G$5)/4)*(P25-O25-2)),('DPI art.191'!$G$5-(('DPI art.191'!$G$5-'DPI art.191'!$H$5)/8)*(P25-O25-2))))</f>
        <v>0</v>
      </c>
      <c r="BB25" s="24">
        <f t="shared" si="11"/>
        <v>81.400000000000006</v>
      </c>
      <c r="BC25" s="24">
        <f>IF(N25&lt;135,N25,N25-'DPI art.191'!$I$5)</f>
        <v>122.66204993518133</v>
      </c>
      <c r="BD25" s="111" t="str">
        <f>IF(O25&lt;80,"0",IF((P25-O25)&lt;=2,('DPI art.191'!$G$7-(('DPI art.191'!$F$7-'DPI art.191'!$G$7)/4)*(O25-P25-2)),('DPI art.191'!$G$7-(('DPI art.191'!$G$7-'DPI art.191'!$H$7)/8)*(P25-O25-2))))</f>
        <v>0</v>
      </c>
      <c r="BE25" s="24">
        <f t="shared" si="12"/>
        <v>79.856007643568645</v>
      </c>
      <c r="BF25" s="24">
        <f>IF(N25&lt;135,N25,N25-'DPI art.191'!$I$7)</f>
        <v>122.66204993518133</v>
      </c>
      <c r="BG25" s="108">
        <f t="shared" si="13"/>
        <v>138038426.46028903</v>
      </c>
      <c r="BH25" s="108">
        <f t="shared" si="14"/>
        <v>154881661.89124867</v>
      </c>
      <c r="BI25" s="108">
        <f t="shared" si="15"/>
        <v>112201845.43019688</v>
      </c>
      <c r="BJ25" s="108">
        <f t="shared" si="16"/>
        <v>25118864.315095898</v>
      </c>
      <c r="BK25" s="108">
        <f t="shared" si="17"/>
        <v>63095734.448019557</v>
      </c>
      <c r="BL25" s="108">
        <f t="shared" si="18"/>
        <v>87096358.995608568</v>
      </c>
      <c r="BM25" s="106">
        <f t="shared" si="19"/>
        <v>-1.5439923564313602</v>
      </c>
      <c r="BN25" s="106">
        <f t="shared" si="20"/>
        <v>-2.0439923564313602</v>
      </c>
      <c r="BO25" s="106">
        <f t="shared" si="21"/>
        <v>-0.64399235643135455</v>
      </c>
      <c r="BP25" s="106">
        <f t="shared" si="22"/>
        <v>5.8560076435686454</v>
      </c>
      <c r="BQ25" s="106">
        <f t="shared" si="23"/>
        <v>1.8560076435686454</v>
      </c>
      <c r="BR25" s="106">
        <f t="shared" si="24"/>
        <v>0.45600764356863976</v>
      </c>
      <c r="BS25" s="106">
        <f t="shared" si="25"/>
        <v>6</v>
      </c>
      <c r="BT25" s="107">
        <f t="shared" si="26"/>
        <v>3.3333333333333333E-2</v>
      </c>
      <c r="BU25" s="136">
        <f t="shared" si="27"/>
        <v>2.3839123967184643</v>
      </c>
      <c r="BV25" s="136">
        <f t="shared" si="28"/>
        <v>4.177904753149825</v>
      </c>
      <c r="BW25" s="136">
        <f t="shared" si="29"/>
        <v>0.41472615514200878</v>
      </c>
      <c r="BX25" s="136">
        <f t="shared" si="30"/>
        <v>34.292825521534397</v>
      </c>
      <c r="BY25" s="136">
        <f t="shared" si="31"/>
        <v>3.4447643729852362</v>
      </c>
      <c r="BZ25" s="136">
        <f t="shared" si="32"/>
        <v>0.20794297099302361</v>
      </c>
    </row>
    <row r="26" spans="1:78" ht="25.5" x14ac:dyDescent="0.2">
      <c r="A26" s="2" t="s">
        <v>483</v>
      </c>
      <c r="B26" s="65" t="s">
        <v>372</v>
      </c>
      <c r="C26" s="78" t="s">
        <v>337</v>
      </c>
      <c r="D26" s="83" t="s">
        <v>340</v>
      </c>
      <c r="E26" s="83" t="s">
        <v>484</v>
      </c>
      <c r="F26" s="192" t="s">
        <v>631</v>
      </c>
      <c r="G26" s="71">
        <v>45996</v>
      </c>
      <c r="H26" s="77" t="s">
        <v>200</v>
      </c>
      <c r="I26" s="77" t="str">
        <f t="shared" si="0"/>
        <v>SI</v>
      </c>
      <c r="J26" s="77" t="str">
        <f t="shared" ref="J26:J79" si="35">IF((U26-R26)&gt;3,"SI","")</f>
        <v/>
      </c>
      <c r="K26" s="77"/>
      <c r="L26" s="77"/>
      <c r="M26" s="137">
        <f t="shared" si="33"/>
        <v>1.5170959818886849</v>
      </c>
      <c r="N26" s="4">
        <f t="shared" si="2"/>
        <v>109.16204993518133</v>
      </c>
      <c r="O26" s="3">
        <f t="shared" si="34"/>
        <v>87.098569257325067</v>
      </c>
      <c r="P26" s="5">
        <f t="shared" si="4"/>
        <v>88.653932997971069</v>
      </c>
      <c r="Q26" s="14">
        <v>300</v>
      </c>
      <c r="R26" s="11">
        <v>91.9</v>
      </c>
      <c r="S26" s="12">
        <v>91.2</v>
      </c>
      <c r="T26" s="13">
        <v>107.6</v>
      </c>
      <c r="U26" s="79">
        <v>92</v>
      </c>
      <c r="V26" s="79">
        <v>95.1</v>
      </c>
      <c r="W26" s="10">
        <v>300</v>
      </c>
      <c r="X26" s="11">
        <v>81.8</v>
      </c>
      <c r="Y26" s="12">
        <v>81.900000000000006</v>
      </c>
      <c r="Z26" s="13">
        <v>99.5</v>
      </c>
      <c r="AA26" s="10">
        <v>300</v>
      </c>
      <c r="AB26" s="11">
        <v>85.3</v>
      </c>
      <c r="AC26" s="12">
        <v>85</v>
      </c>
      <c r="AD26" s="13">
        <v>102.5</v>
      </c>
      <c r="AE26" s="14">
        <v>300</v>
      </c>
      <c r="AF26" s="11">
        <v>86.4</v>
      </c>
      <c r="AG26" s="12">
        <v>86</v>
      </c>
      <c r="AH26" s="13">
        <v>102.4</v>
      </c>
      <c r="AI26" s="10">
        <v>300</v>
      </c>
      <c r="AJ26" s="11">
        <v>85.7</v>
      </c>
      <c r="AK26" s="12">
        <v>85.4</v>
      </c>
      <c r="AL26" s="13">
        <v>103.1</v>
      </c>
      <c r="AM26" s="10">
        <v>300</v>
      </c>
      <c r="AN26" s="11">
        <v>83.6</v>
      </c>
      <c r="AO26" s="12">
        <v>83.3</v>
      </c>
      <c r="AP26" s="13">
        <v>104.6</v>
      </c>
      <c r="AQ26" s="6" t="str">
        <f t="shared" si="5"/>
        <v>SI</v>
      </c>
      <c r="AR26" s="7">
        <f t="shared" si="6"/>
        <v>83.441924416389512</v>
      </c>
      <c r="AS26" s="8">
        <f t="shared" si="7"/>
        <v>263.86653350340646</v>
      </c>
      <c r="AT26" s="9">
        <f t="shared" si="8"/>
        <v>418.20027266786229</v>
      </c>
      <c r="AU26" s="151">
        <f>IF(O26&lt;80,"0",IF((P26-O26)&lt;=2,('DPI art.191'!$G$3-(('DPI art.191'!$F$3-'DPI art.191'!$G$3)/4)*(P26-O26-2)),('DPI art.191'!$G$3-(('DPI art.191'!$F$3-'DPI art.191'!$H$3)/8)*(P26-O26-2))))</f>
        <v>18.000323687659872</v>
      </c>
      <c r="AV26" s="24">
        <f t="shared" si="9"/>
        <v>69.098245569665195</v>
      </c>
      <c r="AW26" s="24">
        <f>IF(N26&lt;135,N26,N26-'DPI art.191'!$I$3)</f>
        <v>109.16204993518133</v>
      </c>
      <c r="AX26" s="111" t="e">
        <f>IF(I26&lt;80,"0",IF((J26-I26)&lt;=2,('DPI art.191'!$G$7-(('DPI art.191'!$F$7-'DPI art.191'!$G$7)/4)*(I26-J26-2)),('DPI art.191'!$G$7-(('DPI art.191'!$G$7-'DPI art.191'!$H$7)/8)*(J26-I26-2))))</f>
        <v>#VALUE!</v>
      </c>
      <c r="AY26" s="24" t="e">
        <f t="shared" si="10"/>
        <v>#VALUE!</v>
      </c>
      <c r="AZ26" s="24" t="e">
        <f>IF(H26&lt;135,H26,H26-'DPI art.191'!$I$7)</f>
        <v>#VALUE!</v>
      </c>
      <c r="BA26" s="111">
        <f>IF(O26&lt;80,"0",IF((P26-O26)&lt;=2,('DPI art.191'!$G$5-(('DPI art.191'!$F$5-'DPI art.191'!$G$5)/4)*(P26-O26-2)),('DPI art.191'!$G$5-(('DPI art.191'!$G$5-'DPI art.191'!$H$5)/8)*(P26-O26-2))))</f>
        <v>15.750323687659872</v>
      </c>
      <c r="BB26" s="24">
        <f t="shared" si="11"/>
        <v>76.149676312340134</v>
      </c>
      <c r="BC26" s="24">
        <f>IF(N26&lt;135,N26,N26-'DPI art.191'!$I$5)</f>
        <v>109.16204993518133</v>
      </c>
      <c r="BD26" s="111">
        <f>IF(O26&lt;80,"0",IF((P26-O26)&lt;=2,('DPI art.191'!$G$7-(('DPI art.191'!$F$7-'DPI art.191'!$G$7)/4)*(O26-P26-2)),('DPI art.191'!$G$7-(('DPI art.191'!$G$7-'DPI art.191'!$H$7)/8)*(P26-O26-2))))</f>
        <v>15.277681870323001</v>
      </c>
      <c r="BE26" s="24">
        <f t="shared" si="12"/>
        <v>71.820887387002074</v>
      </c>
      <c r="BF26" s="24">
        <f>IF(N26&lt;135,N26,N26-'DPI art.191'!$I$7)</f>
        <v>109.16204993518133</v>
      </c>
      <c r="BG26" s="108">
        <f t="shared" si="13"/>
        <v>1548816618.9124885</v>
      </c>
      <c r="BH26" s="108">
        <f t="shared" si="14"/>
        <v>151356124.84362081</v>
      </c>
      <c r="BI26" s="108">
        <f t="shared" si="15"/>
        <v>338844156.13920259</v>
      </c>
      <c r="BJ26" s="108">
        <f t="shared" si="16"/>
        <v>436515832.24016714</v>
      </c>
      <c r="BK26" s="108">
        <f t="shared" si="17"/>
        <v>371535229.09717381</v>
      </c>
      <c r="BL26" s="108">
        <f t="shared" si="18"/>
        <v>229086765.27677771</v>
      </c>
      <c r="BM26" s="106">
        <f t="shared" si="19"/>
        <v>-4.8014307426749383</v>
      </c>
      <c r="BN26" s="106">
        <f t="shared" si="20"/>
        <v>5.2985692573250702</v>
      </c>
      <c r="BO26" s="106">
        <f t="shared" si="21"/>
        <v>1.7985692573250702</v>
      </c>
      <c r="BP26" s="106">
        <f t="shared" si="22"/>
        <v>0.6985692573250617</v>
      </c>
      <c r="BQ26" s="106">
        <f t="shared" si="23"/>
        <v>1.3985692573250645</v>
      </c>
      <c r="BR26" s="106">
        <f t="shared" si="24"/>
        <v>3.4985692573250731</v>
      </c>
      <c r="BS26" s="106">
        <f t="shared" si="25"/>
        <v>6</v>
      </c>
      <c r="BT26" s="107">
        <f t="shared" si="26"/>
        <v>3.3333333333333333E-2</v>
      </c>
      <c r="BU26" s="136">
        <f t="shared" si="27"/>
        <v>23.053737176704011</v>
      </c>
      <c r="BV26" s="136">
        <f t="shared" si="28"/>
        <v>28.074836174670345</v>
      </c>
      <c r="BW26" s="136">
        <f t="shared" si="29"/>
        <v>3.2348513733948545</v>
      </c>
      <c r="BX26" s="136">
        <f t="shared" si="30"/>
        <v>0.48799900727968826</v>
      </c>
      <c r="BY26" s="136">
        <f t="shared" si="31"/>
        <v>1.9559959675347827</v>
      </c>
      <c r="BZ26" s="136">
        <f t="shared" si="32"/>
        <v>12.239986848300113</v>
      </c>
    </row>
    <row r="27" spans="1:78" ht="25.5" x14ac:dyDescent="0.2">
      <c r="A27" s="2" t="s">
        <v>485</v>
      </c>
      <c r="B27" s="65" t="s">
        <v>373</v>
      </c>
      <c r="C27" s="78" t="s">
        <v>337</v>
      </c>
      <c r="D27" s="83" t="s">
        <v>338</v>
      </c>
      <c r="E27" s="83" t="s">
        <v>339</v>
      </c>
      <c r="F27" s="192" t="s">
        <v>631</v>
      </c>
      <c r="G27" s="71">
        <v>45996</v>
      </c>
      <c r="H27" s="77" t="s">
        <v>200</v>
      </c>
      <c r="I27" s="77" t="str">
        <f t="shared" si="0"/>
        <v>SI</v>
      </c>
      <c r="J27" s="77" t="str">
        <f t="shared" si="35"/>
        <v/>
      </c>
      <c r="K27" s="77"/>
      <c r="L27" s="77"/>
      <c r="M27" s="137">
        <f t="shared" si="33"/>
        <v>0.70229394396347056</v>
      </c>
      <c r="N27" s="4">
        <f t="shared" si="2"/>
        <v>108.36204993518133</v>
      </c>
      <c r="O27" s="3">
        <f t="shared" si="34"/>
        <v>77.605108417578762</v>
      </c>
      <c r="P27" s="5">
        <f t="shared" si="4"/>
        <v>80.112929858538891</v>
      </c>
      <c r="Q27" s="14">
        <v>300</v>
      </c>
      <c r="R27" s="11">
        <v>76.5</v>
      </c>
      <c r="S27" s="12">
        <v>78.599999999999994</v>
      </c>
      <c r="T27" s="13">
        <v>105.9</v>
      </c>
      <c r="U27" s="79">
        <v>76.5</v>
      </c>
      <c r="V27" s="79">
        <v>79.900000000000006</v>
      </c>
      <c r="W27" s="10">
        <v>300</v>
      </c>
      <c r="X27" s="11">
        <v>74.8</v>
      </c>
      <c r="Y27" s="12">
        <v>77.900000000000006</v>
      </c>
      <c r="Z27" s="13">
        <v>106.8</v>
      </c>
      <c r="AA27" s="10">
        <v>300</v>
      </c>
      <c r="AB27" s="11">
        <v>78.2</v>
      </c>
      <c r="AC27" s="12">
        <v>79.2</v>
      </c>
      <c r="AD27" s="13">
        <v>102.2</v>
      </c>
      <c r="AE27" s="14">
        <v>300</v>
      </c>
      <c r="AF27" s="11">
        <v>77.8</v>
      </c>
      <c r="AG27" s="12">
        <v>79</v>
      </c>
      <c r="AH27" s="13">
        <v>102.7</v>
      </c>
      <c r="AI27" s="10">
        <v>300</v>
      </c>
      <c r="AJ27" s="11">
        <v>79.8</v>
      </c>
      <c r="AK27" s="12">
        <v>81</v>
      </c>
      <c r="AL27" s="13">
        <v>102</v>
      </c>
      <c r="AM27" s="10">
        <v>300</v>
      </c>
      <c r="AN27" s="11">
        <v>76.900000000000006</v>
      </c>
      <c r="AO27" s="12">
        <v>78.7</v>
      </c>
      <c r="AP27" s="13">
        <v>99.9</v>
      </c>
      <c r="AQ27" s="6" t="str">
        <f t="shared" si="5"/>
        <v>NO</v>
      </c>
      <c r="AR27" s="7">
        <f t="shared" si="6"/>
        <v>480</v>
      </c>
      <c r="AS27" s="8">
        <f t="shared" si="7"/>
        <v>480</v>
      </c>
      <c r="AT27" s="9">
        <f t="shared" si="8"/>
        <v>480</v>
      </c>
      <c r="AU27" s="151" t="str">
        <f>IF(O27&lt;80,"0",IF((P27-O27)&lt;=2,('DPI art.191'!$G$3-(('DPI art.191'!$F$3-'DPI art.191'!$G$3)/4)*(P27-O27-2)),('DPI art.191'!$G$3-(('DPI art.191'!$F$3-'DPI art.191'!$H$3)/8)*(P27-O27-2))))</f>
        <v>0</v>
      </c>
      <c r="AV27" s="24">
        <f t="shared" si="9"/>
        <v>77.605108417578762</v>
      </c>
      <c r="AW27" s="24">
        <f>IF(N27&lt;135,N27,N27-'DPI art.191'!$I$3)</f>
        <v>108.36204993518133</v>
      </c>
      <c r="AX27" s="111" t="e">
        <f>IF(I27&lt;80,"0",IF((J27-I27)&lt;=2,('DPI art.191'!$G$7-(('DPI art.191'!$F$7-'DPI art.191'!$G$7)/4)*(I27-J27-2)),('DPI art.191'!$G$7-(('DPI art.191'!$G$7-'DPI art.191'!$H$7)/8)*(J27-I27-2))))</f>
        <v>#VALUE!</v>
      </c>
      <c r="AY27" s="24" t="e">
        <f t="shared" si="10"/>
        <v>#VALUE!</v>
      </c>
      <c r="AZ27" s="24" t="e">
        <f>IF(H27&lt;135,H27,H27-'DPI art.191'!$I$7)</f>
        <v>#VALUE!</v>
      </c>
      <c r="BA27" s="111" t="str">
        <f>IF(O27&lt;80,"0",IF((P27-O27)&lt;=2,('DPI art.191'!$G$5-(('DPI art.191'!$F$5-'DPI art.191'!$G$5)/4)*(P27-O27-2)),('DPI art.191'!$G$5-(('DPI art.191'!$G$5-'DPI art.191'!$H$5)/8)*(P27-O27-2))))</f>
        <v>0</v>
      </c>
      <c r="BB27" s="24">
        <f t="shared" si="11"/>
        <v>76.5</v>
      </c>
      <c r="BC27" s="24">
        <f>IF(N27&lt;135,N27,N27-'DPI art.191'!$I$5)</f>
        <v>108.36204993518133</v>
      </c>
      <c r="BD27" s="111" t="str">
        <f>IF(O27&lt;80,"0",IF((P27-O27)&lt;=2,('DPI art.191'!$G$7-(('DPI art.191'!$F$7-'DPI art.191'!$G$7)/4)*(O27-P27-2)),('DPI art.191'!$G$7-(('DPI art.191'!$G$7-'DPI art.191'!$H$7)/8)*(P27-O27-2))))</f>
        <v>0</v>
      </c>
      <c r="BE27" s="24">
        <f t="shared" si="12"/>
        <v>77.605108417578762</v>
      </c>
      <c r="BF27" s="24">
        <f>IF(N27&lt;135,N27,N27-'DPI art.191'!$I$7)</f>
        <v>108.36204993518133</v>
      </c>
      <c r="BG27" s="108">
        <f t="shared" si="13"/>
        <v>44668359.215096377</v>
      </c>
      <c r="BH27" s="108">
        <f t="shared" si="14"/>
        <v>30199517.204020258</v>
      </c>
      <c r="BI27" s="108">
        <f t="shared" si="15"/>
        <v>66069344.80075983</v>
      </c>
      <c r="BJ27" s="108">
        <f t="shared" si="16"/>
        <v>60255958.607436009</v>
      </c>
      <c r="BK27" s="108">
        <f t="shared" si="17"/>
        <v>95499258.602143779</v>
      </c>
      <c r="BL27" s="108">
        <f t="shared" si="18"/>
        <v>48977881.936844848</v>
      </c>
      <c r="BM27" s="106">
        <f t="shared" si="19"/>
        <v>1.1051084175787622</v>
      </c>
      <c r="BN27" s="106">
        <f t="shared" si="20"/>
        <v>2.8051084175787651</v>
      </c>
      <c r="BO27" s="106">
        <f t="shared" si="21"/>
        <v>-0.59489158242124063</v>
      </c>
      <c r="BP27" s="106">
        <f t="shared" si="22"/>
        <v>-0.19489158242123494</v>
      </c>
      <c r="BQ27" s="106">
        <f t="shared" si="23"/>
        <v>-2.1948915824212349</v>
      </c>
      <c r="BR27" s="106">
        <f t="shared" si="24"/>
        <v>0.70510841757875653</v>
      </c>
      <c r="BS27" s="106">
        <f t="shared" si="25"/>
        <v>6</v>
      </c>
      <c r="BT27" s="107">
        <f t="shared" si="26"/>
        <v>3.3333333333333333E-2</v>
      </c>
      <c r="BU27" s="136">
        <f t="shared" si="27"/>
        <v>1.2212646146034358</v>
      </c>
      <c r="BV27" s="136">
        <f t="shared" si="28"/>
        <v>7.8686332343712433</v>
      </c>
      <c r="BW27" s="136">
        <f t="shared" si="29"/>
        <v>0.35389599483564771</v>
      </c>
      <c r="BX27" s="136">
        <f t="shared" si="30"/>
        <v>3.7982728898653013E-2</v>
      </c>
      <c r="BY27" s="136">
        <f t="shared" si="31"/>
        <v>4.8175490585835927</v>
      </c>
      <c r="BZ27" s="136">
        <f t="shared" si="32"/>
        <v>0.49717788054041812</v>
      </c>
    </row>
    <row r="28" spans="1:78" ht="18.75" x14ac:dyDescent="0.2">
      <c r="A28" s="2" t="s">
        <v>439</v>
      </c>
      <c r="B28" s="65" t="s">
        <v>374</v>
      </c>
      <c r="C28" s="78" t="s">
        <v>331</v>
      </c>
      <c r="D28" s="83" t="s">
        <v>440</v>
      </c>
      <c r="E28" s="83" t="s">
        <v>441</v>
      </c>
      <c r="F28" s="192" t="s">
        <v>632</v>
      </c>
      <c r="G28" s="71">
        <v>45996</v>
      </c>
      <c r="H28" s="77" t="s">
        <v>200</v>
      </c>
      <c r="I28" s="77" t="str">
        <f t="shared" si="0"/>
        <v>SI</v>
      </c>
      <c r="J28" s="77" t="str">
        <f t="shared" si="35"/>
        <v/>
      </c>
      <c r="K28" s="77"/>
      <c r="L28" s="77"/>
      <c r="M28" s="137">
        <f t="shared" si="33"/>
        <v>1.3429956648646901</v>
      </c>
      <c r="N28" s="4">
        <f t="shared" si="2"/>
        <v>119.56204993518134</v>
      </c>
      <c r="O28" s="3">
        <f t="shared" si="34"/>
        <v>82.058516859453704</v>
      </c>
      <c r="P28" s="5">
        <f t="shared" si="4"/>
        <v>85.624410034143878</v>
      </c>
      <c r="Q28" s="14">
        <v>300</v>
      </c>
      <c r="R28" s="11">
        <v>78</v>
      </c>
      <c r="S28" s="12">
        <v>81.2</v>
      </c>
      <c r="T28" s="13">
        <v>113.8</v>
      </c>
      <c r="U28" s="79">
        <v>78</v>
      </c>
      <c r="V28" s="79">
        <v>83.5</v>
      </c>
      <c r="W28" s="10">
        <v>300</v>
      </c>
      <c r="X28" s="11">
        <v>77.599999999999994</v>
      </c>
      <c r="Y28" s="12">
        <v>80.8</v>
      </c>
      <c r="Z28" s="13">
        <v>110.9</v>
      </c>
      <c r="AA28" s="10">
        <v>300</v>
      </c>
      <c r="AB28" s="11">
        <v>80.099999999999994</v>
      </c>
      <c r="AC28" s="12">
        <v>83.3</v>
      </c>
      <c r="AD28" s="13">
        <v>113.1</v>
      </c>
      <c r="AE28" s="14">
        <v>300</v>
      </c>
      <c r="AF28" s="11">
        <v>82.1</v>
      </c>
      <c r="AG28" s="12">
        <v>85.1</v>
      </c>
      <c r="AH28" s="13">
        <v>115.6</v>
      </c>
      <c r="AI28" s="10">
        <v>300</v>
      </c>
      <c r="AJ28" s="11">
        <v>85.5</v>
      </c>
      <c r="AK28" s="12">
        <v>86.6</v>
      </c>
      <c r="AL28" s="13">
        <v>118</v>
      </c>
      <c r="AM28" s="10">
        <v>300</v>
      </c>
      <c r="AN28" s="11">
        <v>83.5</v>
      </c>
      <c r="AO28" s="12">
        <v>83.4</v>
      </c>
      <c r="AP28" s="13">
        <v>106</v>
      </c>
      <c r="AQ28" s="6" t="str">
        <f t="shared" si="5"/>
        <v>NO</v>
      </c>
      <c r="AR28" s="7">
        <f t="shared" si="6"/>
        <v>266.31127351834226</v>
      </c>
      <c r="AS28" s="8">
        <f t="shared" si="7"/>
        <v>480</v>
      </c>
      <c r="AT28" s="9">
        <f t="shared" si="8"/>
        <v>480</v>
      </c>
      <c r="AU28" s="151">
        <f>IF(O28&lt;80,"0",IF((P28-O28)&lt;=2,('DPI art.191'!$G$3-(('DPI art.191'!$F$3-'DPI art.191'!$G$3)/4)*(P28-O28-2)),('DPI art.191'!$G$3-(('DPI art.191'!$F$3-'DPI art.191'!$H$3)/8)*(P28-O28-2))))</f>
        <v>14.754357752837535</v>
      </c>
      <c r="AV28" s="24">
        <f t="shared" si="9"/>
        <v>67.304159106616169</v>
      </c>
      <c r="AW28" s="24">
        <f>IF(N28&lt;135,N28,N28-'DPI art.191'!$I$3)</f>
        <v>119.56204993518134</v>
      </c>
      <c r="AX28" s="111" t="e">
        <f>IF(I28&lt;80,"0",IF((J28-I28)&lt;=2,('DPI art.191'!$G$7-(('DPI art.191'!$F$7-'DPI art.191'!$G$7)/4)*(I28-J28-2)),('DPI art.191'!$G$7-(('DPI art.191'!$G$7-'DPI art.191'!$H$7)/8)*(J28-I28-2))))</f>
        <v>#VALUE!</v>
      </c>
      <c r="AY28" s="24" t="e">
        <f t="shared" si="10"/>
        <v>#VALUE!</v>
      </c>
      <c r="AZ28" s="24" t="e">
        <f>IF(H28&lt;135,H28,H28-'DPI art.191'!$I$7)</f>
        <v>#VALUE!</v>
      </c>
      <c r="BA28" s="111">
        <f>IF(O28&lt;80,"0",IF((P28-O28)&lt;=2,('DPI art.191'!$G$5-(('DPI art.191'!$F$5-'DPI art.191'!$G$5)/4)*(P28-O28-2)),('DPI art.191'!$G$5-(('DPI art.191'!$G$5-'DPI art.191'!$H$5)/8)*(P28-O28-2))))</f>
        <v>13.972382604109573</v>
      </c>
      <c r="BB28" s="24">
        <f t="shared" si="11"/>
        <v>64.027617395890431</v>
      </c>
      <c r="BC28" s="24">
        <f>IF(N28&lt;135,N28,N28-'DPI art.191'!$I$5)</f>
        <v>119.56204993518134</v>
      </c>
      <c r="BD28" s="111">
        <f>IF(O28&lt;80,"0",IF((P28-O28)&lt;=2,('DPI art.191'!$G$7-(('DPI art.191'!$F$7-'DPI art.191'!$G$7)/4)*(O28-P28-2)),('DPI art.191'!$G$7-(('DPI art.191'!$G$7-'DPI art.191'!$H$7)/8)*(P28-O28-2))))</f>
        <v>13.402131676581863</v>
      </c>
      <c r="BE28" s="24">
        <f t="shared" si="12"/>
        <v>68.656385182871844</v>
      </c>
      <c r="BF28" s="24">
        <f>IF(N28&lt;135,N28,N28-'DPI art.191'!$I$7)</f>
        <v>119.56204993518134</v>
      </c>
      <c r="BG28" s="108">
        <f t="shared" si="13"/>
        <v>63095734.448019557</v>
      </c>
      <c r="BH28" s="108">
        <f t="shared" si="14"/>
        <v>57543993.73371572</v>
      </c>
      <c r="BI28" s="108">
        <f t="shared" si="15"/>
        <v>102329299.22807558</v>
      </c>
      <c r="BJ28" s="108">
        <f t="shared" si="16"/>
        <v>162181009.73589295</v>
      </c>
      <c r="BK28" s="108">
        <f t="shared" si="17"/>
        <v>354813389.23357671</v>
      </c>
      <c r="BL28" s="108">
        <f t="shared" si="18"/>
        <v>223872113.85683441</v>
      </c>
      <c r="BM28" s="106">
        <f t="shared" si="19"/>
        <v>4.0585168594537038</v>
      </c>
      <c r="BN28" s="106">
        <f t="shared" si="20"/>
        <v>4.4585168594537095</v>
      </c>
      <c r="BO28" s="106">
        <f t="shared" si="21"/>
        <v>1.9585168594537095</v>
      </c>
      <c r="BP28" s="106">
        <f t="shared" si="22"/>
        <v>-4.1483140546290542E-2</v>
      </c>
      <c r="BQ28" s="106">
        <f t="shared" si="23"/>
        <v>-3.4414831405462962</v>
      </c>
      <c r="BR28" s="106">
        <f t="shared" si="24"/>
        <v>-1.4414831405462962</v>
      </c>
      <c r="BS28" s="106">
        <f t="shared" si="25"/>
        <v>6</v>
      </c>
      <c r="BT28" s="107">
        <f t="shared" si="26"/>
        <v>3.3333333333333333E-2</v>
      </c>
      <c r="BU28" s="136">
        <f t="shared" si="27"/>
        <v>16.471559098469953</v>
      </c>
      <c r="BV28" s="136">
        <f t="shared" si="28"/>
        <v>19.878372586032967</v>
      </c>
      <c r="BW28" s="136">
        <f t="shared" si="29"/>
        <v>3.8357882887644212</v>
      </c>
      <c r="BX28" s="136">
        <f t="shared" si="30"/>
        <v>1.7208509495832945E-3</v>
      </c>
      <c r="BY28" s="136">
        <f t="shared" si="31"/>
        <v>11.843806206664398</v>
      </c>
      <c r="BZ28" s="136">
        <f t="shared" si="32"/>
        <v>2.0778736444792134</v>
      </c>
    </row>
    <row r="29" spans="1:78" ht="18.75" x14ac:dyDescent="0.2">
      <c r="A29" s="2" t="s">
        <v>449</v>
      </c>
      <c r="B29" s="65" t="s">
        <v>375</v>
      </c>
      <c r="C29" s="78" t="s">
        <v>450</v>
      </c>
      <c r="D29" s="83" t="s">
        <v>330</v>
      </c>
      <c r="E29" s="83" t="s">
        <v>451</v>
      </c>
      <c r="F29" s="192" t="s">
        <v>626</v>
      </c>
      <c r="G29" s="71">
        <v>45996</v>
      </c>
      <c r="H29" s="77" t="s">
        <v>200</v>
      </c>
      <c r="I29" s="77" t="str">
        <f t="shared" si="0"/>
        <v/>
      </c>
      <c r="J29" s="77" t="s">
        <v>666</v>
      </c>
      <c r="K29" s="77"/>
      <c r="L29" s="77"/>
      <c r="M29" s="137">
        <f t="shared" si="33"/>
        <v>1.0156763406113392</v>
      </c>
      <c r="N29" s="4">
        <f t="shared" si="2"/>
        <v>126.36204993518133</v>
      </c>
      <c r="O29" s="3">
        <f t="shared" si="34"/>
        <v>104.83527532843551</v>
      </c>
      <c r="P29" s="5">
        <f t="shared" si="4"/>
        <v>105.33940616291189</v>
      </c>
      <c r="Q29" s="14">
        <v>300</v>
      </c>
      <c r="R29" s="11">
        <v>104.9</v>
      </c>
      <c r="S29" s="12">
        <v>103.4</v>
      </c>
      <c r="T29" s="13">
        <v>122</v>
      </c>
      <c r="U29" s="79">
        <v>104.8</v>
      </c>
      <c r="V29" s="79">
        <v>106.9</v>
      </c>
      <c r="W29" s="10">
        <v>300</v>
      </c>
      <c r="X29" s="11">
        <v>103.2</v>
      </c>
      <c r="Y29" s="12">
        <v>101.8</v>
      </c>
      <c r="Z29" s="13">
        <v>118.8</v>
      </c>
      <c r="AA29" s="10">
        <v>300</v>
      </c>
      <c r="AB29" s="11">
        <v>100.1</v>
      </c>
      <c r="AC29" s="12">
        <v>98.7</v>
      </c>
      <c r="AD29" s="13">
        <v>119.8</v>
      </c>
      <c r="AE29" s="14">
        <v>300</v>
      </c>
      <c r="AF29" s="11">
        <v>105.9</v>
      </c>
      <c r="AG29" s="12">
        <v>104.7</v>
      </c>
      <c r="AH29" s="13">
        <v>123.3</v>
      </c>
      <c r="AI29" s="10">
        <v>300</v>
      </c>
      <c r="AJ29" s="11">
        <v>107</v>
      </c>
      <c r="AK29" s="12">
        <v>105.5</v>
      </c>
      <c r="AL29" s="13">
        <v>124</v>
      </c>
      <c r="AM29" s="10">
        <v>300</v>
      </c>
      <c r="AN29" s="11">
        <v>105</v>
      </c>
      <c r="AO29" s="12">
        <v>103.4</v>
      </c>
      <c r="AP29" s="13">
        <v>124.8</v>
      </c>
      <c r="AQ29" s="6" t="str">
        <f t="shared" si="5"/>
        <v>SI</v>
      </c>
      <c r="AR29" s="7">
        <f t="shared" si="6"/>
        <v>1.4051209353819192</v>
      </c>
      <c r="AS29" s="8">
        <f t="shared" si="7"/>
        <v>4.4433825437931311</v>
      </c>
      <c r="AT29" s="9">
        <f t="shared" si="8"/>
        <v>7.0422867451582967</v>
      </c>
      <c r="AU29" s="151">
        <f>IF(O29&lt;80,"0",IF((P29-O29)&lt;=2,('DPI art.191'!$G$3-(('DPI art.191'!$F$3-'DPI art.191'!$G$3)/4)*(P29-O29-2)),('DPI art.191'!$G$3-(('DPI art.191'!$F$3-'DPI art.191'!$H$3)/8)*(P29-O29-2))))</f>
        <v>19.774279216821125</v>
      </c>
      <c r="AV29" s="24">
        <f t="shared" si="9"/>
        <v>85.060996111614386</v>
      </c>
      <c r="AW29" s="24">
        <f>IF(N29&lt;135,N29,N29-'DPI art.191'!$I$3)</f>
        <v>126.36204993518133</v>
      </c>
      <c r="AX29" s="111" t="e">
        <f>IF(I29&lt;80,"0",IF((J29-I29)&lt;=2,('DPI art.191'!$G$7-(('DPI art.191'!$F$7-'DPI art.191'!$G$7)/4)*(I29-J29-2)),('DPI art.191'!$G$7-(('DPI art.191'!$G$7-'DPI art.191'!$H$7)/8)*(J29-I29-2))))</f>
        <v>#VALUE!</v>
      </c>
      <c r="AY29" s="24" t="e">
        <f t="shared" si="10"/>
        <v>#VALUE!</v>
      </c>
      <c r="AZ29" s="24" t="e">
        <f>IF(H29&lt;135,H29,H29-'DPI art.191'!$I$7)</f>
        <v>#VALUE!</v>
      </c>
      <c r="BA29" s="111">
        <f>IF(O29&lt;80,"0",IF((P29-O29)&lt;=2,('DPI art.191'!$G$5-(('DPI art.191'!$F$5-'DPI art.191'!$G$5)/4)*(P29-O29-2)),('DPI art.191'!$G$5-(('DPI art.191'!$G$5-'DPI art.191'!$H$5)/8)*(P29-O29-2))))</f>
        <v>17.524279216821125</v>
      </c>
      <c r="BB29" s="24">
        <f t="shared" si="11"/>
        <v>87.375720783178878</v>
      </c>
      <c r="BC29" s="24">
        <f>IF(N29&lt;135,N29,N29-'DPI art.191'!$I$5)</f>
        <v>126.36204993518133</v>
      </c>
      <c r="BD29" s="111">
        <f>IF(O29&lt;80,"0",IF((P29-O29)&lt;=2,('DPI art.191'!$G$7-(('DPI art.191'!$F$7-'DPI art.191'!$G$7)/4)*(O29-P29-2)),('DPI art.191'!$G$7-(('DPI art.191'!$G$7-'DPI art.191'!$H$7)/8)*(P29-O29-2))))</f>
        <v>14.752065417238185</v>
      </c>
      <c r="BE29" s="24">
        <f t="shared" si="12"/>
        <v>90.083209911197329</v>
      </c>
      <c r="BF29" s="24">
        <f>IF(N29&lt;135,N29,N29-'DPI art.191'!$I$7)</f>
        <v>126.36204993518133</v>
      </c>
      <c r="BG29" s="108">
        <f t="shared" si="13"/>
        <v>30902954325.136101</v>
      </c>
      <c r="BH29" s="108">
        <f t="shared" si="14"/>
        <v>20892961308.540489</v>
      </c>
      <c r="BI29" s="108">
        <f t="shared" si="15"/>
        <v>10232929922.807545</v>
      </c>
      <c r="BJ29" s="108">
        <f t="shared" si="16"/>
        <v>38904514499.428268</v>
      </c>
      <c r="BK29" s="108">
        <f t="shared" si="17"/>
        <v>50118723362.727448</v>
      </c>
      <c r="BL29" s="108">
        <f t="shared" si="18"/>
        <v>31622776601.68388</v>
      </c>
      <c r="BM29" s="106">
        <f t="shared" si="19"/>
        <v>-6.4724671564491132E-2</v>
      </c>
      <c r="BN29" s="106">
        <f t="shared" si="20"/>
        <v>1.6352753284355117</v>
      </c>
      <c r="BO29" s="106">
        <f t="shared" si="21"/>
        <v>4.7352753284355202</v>
      </c>
      <c r="BP29" s="106">
        <f t="shared" si="22"/>
        <v>-1.0647246715644911</v>
      </c>
      <c r="BQ29" s="106">
        <f t="shared" si="23"/>
        <v>-2.1647246715644854</v>
      </c>
      <c r="BR29" s="106">
        <f t="shared" si="24"/>
        <v>-0.16472467156448545</v>
      </c>
      <c r="BS29" s="106">
        <f t="shared" si="25"/>
        <v>6</v>
      </c>
      <c r="BT29" s="107">
        <f t="shared" si="26"/>
        <v>3.3333333333333333E-2</v>
      </c>
      <c r="BU29" s="136">
        <f t="shared" si="27"/>
        <v>4.1892831091312468E-3</v>
      </c>
      <c r="BV29" s="136">
        <f t="shared" si="28"/>
        <v>2.6741253997898706</v>
      </c>
      <c r="BW29" s="136">
        <f t="shared" si="29"/>
        <v>22.422832436090125</v>
      </c>
      <c r="BX29" s="136">
        <f t="shared" si="30"/>
        <v>1.1336386262381135</v>
      </c>
      <c r="BY29" s="136">
        <f t="shared" si="31"/>
        <v>4.6860329036799691</v>
      </c>
      <c r="BZ29" s="136">
        <f t="shared" si="32"/>
        <v>2.7134217422027599E-2</v>
      </c>
    </row>
    <row r="30" spans="1:78" ht="18.75" x14ac:dyDescent="0.2">
      <c r="A30" s="2" t="s">
        <v>453</v>
      </c>
      <c r="B30" s="65" t="s">
        <v>376</v>
      </c>
      <c r="C30" s="78" t="s">
        <v>452</v>
      </c>
      <c r="D30" s="83" t="s">
        <v>426</v>
      </c>
      <c r="E30" s="83" t="s">
        <v>454</v>
      </c>
      <c r="F30" s="192" t="s">
        <v>627</v>
      </c>
      <c r="G30" s="71">
        <v>45996</v>
      </c>
      <c r="H30" s="77" t="s">
        <v>200</v>
      </c>
      <c r="I30" s="77"/>
      <c r="J30" s="77" t="str">
        <f t="shared" si="35"/>
        <v>SI</v>
      </c>
      <c r="K30" s="77"/>
      <c r="L30" s="77"/>
      <c r="M30" s="137">
        <f t="shared" si="33"/>
        <v>1.1908660888162297</v>
      </c>
      <c r="N30" s="4">
        <f t="shared" si="2"/>
        <v>119.86204993518133</v>
      </c>
      <c r="O30" s="3">
        <f t="shared" si="34"/>
        <v>97.758764737357666</v>
      </c>
      <c r="P30" s="5">
        <f t="shared" si="4"/>
        <v>100.18598030555916</v>
      </c>
      <c r="Q30" s="14">
        <v>300</v>
      </c>
      <c r="R30" s="11">
        <v>98</v>
      </c>
      <c r="S30" s="12">
        <v>100.5</v>
      </c>
      <c r="T30" s="13">
        <v>118.3</v>
      </c>
      <c r="U30" s="79">
        <v>102.2</v>
      </c>
      <c r="V30" s="79">
        <v>103.9</v>
      </c>
      <c r="W30" s="10">
        <v>300</v>
      </c>
      <c r="X30" s="11">
        <v>96</v>
      </c>
      <c r="Y30" s="12">
        <v>98</v>
      </c>
      <c r="Z30" s="13">
        <v>112.3</v>
      </c>
      <c r="AA30" s="10">
        <v>300</v>
      </c>
      <c r="AB30" s="11">
        <v>94</v>
      </c>
      <c r="AC30" s="12">
        <v>94.3</v>
      </c>
      <c r="AD30" s="13">
        <v>99.1</v>
      </c>
      <c r="AE30" s="14">
        <v>300</v>
      </c>
      <c r="AF30" s="11">
        <v>95.9</v>
      </c>
      <c r="AG30" s="12">
        <v>94.4</v>
      </c>
      <c r="AH30" s="13">
        <v>113.4</v>
      </c>
      <c r="AI30" s="10">
        <v>300</v>
      </c>
      <c r="AJ30" s="11">
        <v>101.9</v>
      </c>
      <c r="AK30" s="12">
        <v>100.3</v>
      </c>
      <c r="AL30" s="13">
        <v>116.2</v>
      </c>
      <c r="AM30" s="10">
        <v>300</v>
      </c>
      <c r="AN30" s="11">
        <v>95.6</v>
      </c>
      <c r="AO30" s="12">
        <v>97.3</v>
      </c>
      <c r="AP30" s="13">
        <v>107.9</v>
      </c>
      <c r="AQ30" s="6" t="str">
        <f t="shared" si="5"/>
        <v>SI</v>
      </c>
      <c r="AR30" s="7">
        <f t="shared" si="6"/>
        <v>7.1674515124138161</v>
      </c>
      <c r="AS30" s="8">
        <f t="shared" si="7"/>
        <v>22.66547179804623</v>
      </c>
      <c r="AT30" s="9">
        <f t="shared" si="8"/>
        <v>35.922351956642913</v>
      </c>
      <c r="AU30" s="151">
        <f>IF(O30&lt;80,"0",IF((P30-O30)&lt;=2,('DPI art.191'!$G$3-(('DPI art.191'!$F$3-'DPI art.191'!$G$3)/4)*(P30-O30-2)),('DPI art.191'!$G$3-(('DPI art.191'!$F$3-'DPI art.191'!$H$3)/8)*(P30-O30-2))))</f>
        <v>16.569125188178877</v>
      </c>
      <c r="AV30" s="24">
        <f t="shared" si="9"/>
        <v>81.189639549178793</v>
      </c>
      <c r="AW30" s="24">
        <f>IF(N30&lt;135,N30,N30-'DPI art.191'!$I$3)</f>
        <v>119.86204993518133</v>
      </c>
      <c r="AX30" s="111" t="str">
        <f>IF(I30&lt;80,"0",IF((J30-I30)&lt;=2,('DPI art.191'!$G$7-(('DPI art.191'!$F$7-'DPI art.191'!$G$7)/4)*(I30-J30-2)),('DPI art.191'!$G$7-(('DPI art.191'!$G$7-'DPI art.191'!$H$7)/8)*(J30-I30-2))))</f>
        <v>0</v>
      </c>
      <c r="AY30" s="24">
        <f t="shared" si="10"/>
        <v>0</v>
      </c>
      <c r="AZ30" s="24" t="e">
        <f>IF(H30&lt;135,H30,H30-'DPI art.191'!$I$7)</f>
        <v>#VALUE!</v>
      </c>
      <c r="BA30" s="111">
        <f>IF(O30&lt;80,"0",IF((P30-O30)&lt;=2,('DPI art.191'!$G$5-(('DPI art.191'!$F$5-'DPI art.191'!$G$5)/4)*(P30-O30-2)),('DPI art.191'!$G$5-(('DPI art.191'!$G$5-'DPI art.191'!$H$5)/8)*(P30-O30-2))))</f>
        <v>14.719639783367771</v>
      </c>
      <c r="BB30" s="24">
        <f t="shared" si="11"/>
        <v>83.280360216632232</v>
      </c>
      <c r="BC30" s="24">
        <f>IF(N30&lt;135,N30,N30-'DPI art.191'!$I$5)</f>
        <v>119.86204993518133</v>
      </c>
      <c r="BD30" s="111">
        <f>IF(O30&lt;80,"0",IF((P30-O30)&lt;=2,('DPI art.191'!$G$7-(('DPI art.191'!$F$7-'DPI art.191'!$G$7)/4)*(O30-P30-2)),('DPI art.191'!$G$7-(('DPI art.191'!$G$7-'DPI art.191'!$H$7)/8)*(P30-O30-2))))</f>
        <v>13.473299026987407</v>
      </c>
      <c r="BE30" s="24">
        <f t="shared" si="12"/>
        <v>84.285465710370261</v>
      </c>
      <c r="BF30" s="24">
        <f>IF(N30&lt;135,N30,N30-'DPI art.191'!$I$7)</f>
        <v>119.86204993518133</v>
      </c>
      <c r="BG30" s="108">
        <f t="shared" si="13"/>
        <v>6309573444.8019466</v>
      </c>
      <c r="BH30" s="108">
        <f t="shared" si="14"/>
        <v>3981071705.5349894</v>
      </c>
      <c r="BI30" s="108">
        <f t="shared" si="15"/>
        <v>2511886431.5095868</v>
      </c>
      <c r="BJ30" s="108">
        <f t="shared" si="16"/>
        <v>3890451449.9428229</v>
      </c>
      <c r="BK30" s="108">
        <f t="shared" si="17"/>
        <v>15488166189.124901</v>
      </c>
      <c r="BL30" s="108">
        <f t="shared" si="18"/>
        <v>3630780547.7010303</v>
      </c>
      <c r="BM30" s="106">
        <f t="shared" si="19"/>
        <v>-0.24123526264233419</v>
      </c>
      <c r="BN30" s="106">
        <f t="shared" si="20"/>
        <v>1.7587647373576658</v>
      </c>
      <c r="BO30" s="106">
        <f t="shared" si="21"/>
        <v>3.7587647373576658</v>
      </c>
      <c r="BP30" s="106">
        <f t="shared" si="22"/>
        <v>1.8587647373576601</v>
      </c>
      <c r="BQ30" s="106">
        <f t="shared" si="23"/>
        <v>-4.1412352626423399</v>
      </c>
      <c r="BR30" s="106">
        <f t="shared" si="24"/>
        <v>2.1587647373576715</v>
      </c>
      <c r="BS30" s="106">
        <f t="shared" si="25"/>
        <v>6</v>
      </c>
      <c r="BT30" s="107">
        <f t="shared" si="26"/>
        <v>3.3333333333333333E-2</v>
      </c>
      <c r="BU30" s="136">
        <f t="shared" si="27"/>
        <v>5.8194451942115956E-2</v>
      </c>
      <c r="BV30" s="136">
        <f t="shared" si="28"/>
        <v>3.0932534013727793</v>
      </c>
      <c r="BW30" s="136">
        <f t="shared" si="29"/>
        <v>14.128312350803442</v>
      </c>
      <c r="BX30" s="136">
        <f t="shared" si="30"/>
        <v>3.4550063488442913</v>
      </c>
      <c r="BY30" s="136">
        <f t="shared" si="31"/>
        <v>17.149829500552368</v>
      </c>
      <c r="BZ30" s="136">
        <f t="shared" si="32"/>
        <v>4.6602651912589366</v>
      </c>
    </row>
    <row r="31" spans="1:78" ht="25.5" x14ac:dyDescent="0.2">
      <c r="A31" s="2" t="s">
        <v>466</v>
      </c>
      <c r="B31" s="65" t="s">
        <v>377</v>
      </c>
      <c r="C31" s="78" t="s">
        <v>329</v>
      </c>
      <c r="D31" s="83" t="s">
        <v>334</v>
      </c>
      <c r="E31" s="83" t="s">
        <v>467</v>
      </c>
      <c r="F31" s="192" t="s">
        <v>620</v>
      </c>
      <c r="G31" s="71">
        <v>45996</v>
      </c>
      <c r="H31" s="77" t="s">
        <v>200</v>
      </c>
      <c r="I31" s="77" t="str">
        <f t="shared" si="0"/>
        <v>SI</v>
      </c>
      <c r="J31" s="77" t="str">
        <f t="shared" si="35"/>
        <v/>
      </c>
      <c r="K31" s="77"/>
      <c r="L31" s="77"/>
      <c r="M31" s="137">
        <f t="shared" si="33"/>
        <v>1.7221040179204108</v>
      </c>
      <c r="N31" s="4">
        <f t="shared" si="2"/>
        <v>126.86204993518133</v>
      </c>
      <c r="O31" s="3">
        <f t="shared" si="34"/>
        <v>82.143290974047687</v>
      </c>
      <c r="P31" s="5">
        <f t="shared" si="4"/>
        <v>84.967708163846396</v>
      </c>
      <c r="Q31" s="14">
        <v>300</v>
      </c>
      <c r="R31" s="11">
        <v>83.5</v>
      </c>
      <c r="S31" s="12">
        <v>84.9</v>
      </c>
      <c r="T31" s="13">
        <v>106.8</v>
      </c>
      <c r="U31" s="79">
        <v>83.5</v>
      </c>
      <c r="V31" s="79">
        <v>86.6</v>
      </c>
      <c r="W31" s="10">
        <v>300</v>
      </c>
      <c r="X31" s="11">
        <v>82.2</v>
      </c>
      <c r="Y31" s="12">
        <v>82.6</v>
      </c>
      <c r="Z31" s="13">
        <v>106.6</v>
      </c>
      <c r="AA31" s="10">
        <v>300</v>
      </c>
      <c r="AB31" s="11">
        <v>85.8</v>
      </c>
      <c r="AC31" s="12">
        <v>85.5</v>
      </c>
      <c r="AD31" s="13">
        <v>125.3</v>
      </c>
      <c r="AE31" s="14">
        <v>300</v>
      </c>
      <c r="AF31" s="11">
        <v>80.900000000000006</v>
      </c>
      <c r="AG31" s="12">
        <v>81.3</v>
      </c>
      <c r="AH31" s="13">
        <v>108.8</v>
      </c>
      <c r="AI31" s="10">
        <v>300</v>
      </c>
      <c r="AJ31" s="11">
        <v>77.7</v>
      </c>
      <c r="AK31" s="12">
        <v>78.599999999999994</v>
      </c>
      <c r="AL31" s="13">
        <v>103.3</v>
      </c>
      <c r="AM31" s="10">
        <v>300</v>
      </c>
      <c r="AN31" s="11">
        <v>74.900000000000006</v>
      </c>
      <c r="AO31" s="12">
        <v>77.7</v>
      </c>
      <c r="AP31" s="13">
        <v>98.2</v>
      </c>
      <c r="AQ31" s="6" t="str">
        <f t="shared" si="5"/>
        <v>NO</v>
      </c>
      <c r="AR31" s="7">
        <f t="shared" si="6"/>
        <v>261.16329540419224</v>
      </c>
      <c r="AS31" s="8">
        <f t="shared" si="7"/>
        <v>480</v>
      </c>
      <c r="AT31" s="9">
        <f t="shared" si="8"/>
        <v>480</v>
      </c>
      <c r="AU31" s="151">
        <f>IF(O31&lt;80,"0",IF((P31-O31)&lt;=2,('DPI art.191'!$G$3-(('DPI art.191'!$F$3-'DPI art.191'!$G$3)/4)*(P31-O31-2)),('DPI art.191'!$G$3-(('DPI art.191'!$F$3-'DPI art.191'!$H$3)/8)*(P31-O31-2))))</f>
        <v>15.936085103758309</v>
      </c>
      <c r="AV31" s="24">
        <f t="shared" si="9"/>
        <v>66.207205870289386</v>
      </c>
      <c r="AW31" s="24">
        <f>IF(N31&lt;135,N31,N31-'DPI art.191'!$I$3)</f>
        <v>126.86204993518133</v>
      </c>
      <c r="AX31" s="111" t="e">
        <f>IF(I31&lt;80,"0",IF((J31-I31)&lt;=2,('DPI art.191'!$G$7-(('DPI art.191'!$F$7-'DPI art.191'!$G$7)/4)*(I31-J31-2)),('DPI art.191'!$G$7-(('DPI art.191'!$G$7-'DPI art.191'!$H$7)/8)*(J31-I31-2))))</f>
        <v>#VALUE!</v>
      </c>
      <c r="AY31" s="24" t="e">
        <f t="shared" si="10"/>
        <v>#VALUE!</v>
      </c>
      <c r="AZ31" s="24" t="e">
        <f>IF(H31&lt;135,H31,H31-'DPI art.191'!$I$7)</f>
        <v>#VALUE!</v>
      </c>
      <c r="BA31" s="111">
        <f>IF(O31&lt;80,"0",IF((P31-O31)&lt;=2,('DPI art.191'!$G$5-(('DPI art.191'!$F$5-'DPI art.191'!$G$5)/4)*(P31-O31-2)),('DPI art.191'!$G$5-(('DPI art.191'!$G$5-'DPI art.191'!$H$5)/8)*(P31-O31-2))))</f>
        <v>14.458976219194597</v>
      </c>
      <c r="BB31" s="24">
        <f t="shared" si="11"/>
        <v>69.041023780805403</v>
      </c>
      <c r="BC31" s="24">
        <f>IF(N31&lt;135,N31,N31-'DPI art.191'!$I$5)</f>
        <v>126.86204993518133</v>
      </c>
      <c r="BD31" s="111">
        <f>IF(O31&lt;80,"0",IF((P31-O31)&lt;=2,('DPI art.191'!$G$7-(('DPI art.191'!$F$7-'DPI art.191'!$G$7)/4)*(O31-P31-2)),('DPI art.191'!$G$7-(('DPI art.191'!$G$7-'DPI art.191'!$H$7)/8)*(P31-O31-2))))</f>
        <v>13.448473925637581</v>
      </c>
      <c r="BE31" s="24">
        <f t="shared" si="12"/>
        <v>68.694817048410101</v>
      </c>
      <c r="BF31" s="24">
        <f>IF(N31&lt;135,N31,N31-'DPI art.191'!$I$7)</f>
        <v>126.86204993518133</v>
      </c>
      <c r="BG31" s="108">
        <f t="shared" si="13"/>
        <v>223872113.85683441</v>
      </c>
      <c r="BH31" s="108">
        <f t="shared" si="14"/>
        <v>165958690.74375659</v>
      </c>
      <c r="BI31" s="108">
        <f t="shared" si="15"/>
        <v>380189396.32056242</v>
      </c>
      <c r="BJ31" s="108">
        <f t="shared" si="16"/>
        <v>123026877.0812387</v>
      </c>
      <c r="BK31" s="108">
        <f t="shared" si="17"/>
        <v>58884365.535559125</v>
      </c>
      <c r="BL31" s="108">
        <f t="shared" si="18"/>
        <v>30902954.325135998</v>
      </c>
      <c r="BM31" s="106">
        <f t="shared" si="19"/>
        <v>-1.3567090259523127</v>
      </c>
      <c r="BN31" s="106">
        <f t="shared" si="20"/>
        <v>-5.6709025952315528E-2</v>
      </c>
      <c r="BO31" s="106">
        <f t="shared" si="21"/>
        <v>-3.6567090259523098</v>
      </c>
      <c r="BP31" s="106">
        <f t="shared" si="22"/>
        <v>1.2432909740476816</v>
      </c>
      <c r="BQ31" s="106">
        <f t="shared" si="23"/>
        <v>4.4432909740476845</v>
      </c>
      <c r="BR31" s="106">
        <f t="shared" si="24"/>
        <v>7.2432909740476816</v>
      </c>
      <c r="BS31" s="106">
        <f t="shared" si="25"/>
        <v>6</v>
      </c>
      <c r="BT31" s="107">
        <f t="shared" si="26"/>
        <v>3.3333333333333333E-2</v>
      </c>
      <c r="BU31" s="136">
        <f t="shared" si="27"/>
        <v>1.840659381100473</v>
      </c>
      <c r="BV31" s="136">
        <f t="shared" si="28"/>
        <v>3.2159136244603961E-3</v>
      </c>
      <c r="BW31" s="136">
        <f t="shared" si="29"/>
        <v>13.371520900481091</v>
      </c>
      <c r="BX31" s="136">
        <f t="shared" si="30"/>
        <v>1.545772446148433</v>
      </c>
      <c r="BY31" s="136">
        <f t="shared" si="31"/>
        <v>19.742834680053619</v>
      </c>
      <c r="BZ31" s="136">
        <f t="shared" si="32"/>
        <v>52.465264134720613</v>
      </c>
    </row>
    <row r="32" spans="1:78" ht="18.75" x14ac:dyDescent="0.2">
      <c r="A32" s="2" t="s">
        <v>437</v>
      </c>
      <c r="B32" s="65" t="s">
        <v>378</v>
      </c>
      <c r="C32" s="78" t="s">
        <v>331</v>
      </c>
      <c r="D32" s="83" t="s">
        <v>336</v>
      </c>
      <c r="E32" s="83" t="s">
        <v>438</v>
      </c>
      <c r="F32" s="192" t="s">
        <v>632</v>
      </c>
      <c r="G32" s="71">
        <v>45996</v>
      </c>
      <c r="H32" s="77" t="s">
        <v>200</v>
      </c>
      <c r="I32" s="77" t="str">
        <f t="shared" si="0"/>
        <v>SI</v>
      </c>
      <c r="J32" s="77" t="str">
        <f t="shared" si="35"/>
        <v/>
      </c>
      <c r="K32" s="77"/>
      <c r="L32" s="77"/>
      <c r="M32" s="137">
        <f t="shared" si="33"/>
        <v>1.2075112927543545</v>
      </c>
      <c r="N32" s="4">
        <f t="shared" si="2"/>
        <v>127.26204993518134</v>
      </c>
      <c r="O32" s="3">
        <f t="shared" si="34"/>
        <v>87.69591363845376</v>
      </c>
      <c r="P32" s="5">
        <f t="shared" si="4"/>
        <v>89.865169111411575</v>
      </c>
      <c r="Q32" s="14">
        <v>300</v>
      </c>
      <c r="R32" s="11">
        <v>83.5</v>
      </c>
      <c r="S32" s="12">
        <v>83.7</v>
      </c>
      <c r="T32" s="13">
        <v>107.3</v>
      </c>
      <c r="U32" s="79">
        <v>83.4</v>
      </c>
      <c r="V32" s="79">
        <v>90.4</v>
      </c>
      <c r="W32" s="10">
        <v>300</v>
      </c>
      <c r="X32" s="11">
        <v>84.6</v>
      </c>
      <c r="Y32" s="12">
        <v>84.7</v>
      </c>
      <c r="Z32" s="13">
        <v>104.1</v>
      </c>
      <c r="AA32" s="10">
        <v>300</v>
      </c>
      <c r="AB32" s="11">
        <v>88.6</v>
      </c>
      <c r="AC32" s="12">
        <v>88.4</v>
      </c>
      <c r="AD32" s="13">
        <v>125.7</v>
      </c>
      <c r="AE32" s="14">
        <v>300</v>
      </c>
      <c r="AF32" s="11">
        <v>90.9</v>
      </c>
      <c r="AG32" s="12">
        <v>91.2</v>
      </c>
      <c r="AH32" s="13">
        <v>122.8</v>
      </c>
      <c r="AI32" s="10">
        <v>300</v>
      </c>
      <c r="AJ32" s="11">
        <v>88.5</v>
      </c>
      <c r="AK32" s="12">
        <v>88.7</v>
      </c>
      <c r="AL32" s="13">
        <v>124.6</v>
      </c>
      <c r="AM32" s="10">
        <v>300</v>
      </c>
      <c r="AN32" s="11">
        <v>85.5</v>
      </c>
      <c r="AO32" s="12">
        <v>84.8</v>
      </c>
      <c r="AP32" s="13">
        <v>107.2</v>
      </c>
      <c r="AQ32" s="6" t="str">
        <f t="shared" si="5"/>
        <v>SI</v>
      </c>
      <c r="AR32" s="7">
        <f t="shared" si="6"/>
        <v>72.719330782422119</v>
      </c>
      <c r="AS32" s="8">
        <f t="shared" si="7"/>
        <v>229.95871519564781</v>
      </c>
      <c r="AT32" s="9">
        <f t="shared" si="8"/>
        <v>364.46000226068713</v>
      </c>
      <c r="AU32" s="151">
        <f>IF(O32&lt;80,"0",IF((P32-O32)&lt;=2,('DPI art.191'!$G$3-(('DPI art.191'!$F$3-'DPI art.191'!$G$3)/4)*(P32-O32-2)),('DPI art.191'!$G$3-(('DPI art.191'!$F$3-'DPI art.191'!$H$3)/8)*(P32-O32-2))))</f>
        <v>16.980249089973483</v>
      </c>
      <c r="AV32" s="24">
        <f t="shared" si="9"/>
        <v>70.715664548480277</v>
      </c>
      <c r="AW32" s="24">
        <f>IF(N32&lt;135,N32,N32-'DPI art.191'!$I$3)</f>
        <v>127.26204993518134</v>
      </c>
      <c r="AX32" s="111" t="e">
        <f>IF(I32&lt;80,"0",IF((J32-I32)&lt;=2,('DPI art.191'!$G$7-(('DPI art.191'!$F$7-'DPI art.191'!$G$7)/4)*(I32-J32-2)),('DPI art.191'!$G$7-(('DPI art.191'!$G$7-'DPI art.191'!$H$7)/8)*(J32-I32-2))))</f>
        <v>#VALUE!</v>
      </c>
      <c r="AY32" s="24" t="e">
        <f t="shared" si="10"/>
        <v>#VALUE!</v>
      </c>
      <c r="AZ32" s="24" t="e">
        <f>IF(H32&lt;135,H32,H32-'DPI art.191'!$I$7)</f>
        <v>#VALUE!</v>
      </c>
      <c r="BA32" s="111">
        <f>IF(O32&lt;80,"0",IF((P32-O32)&lt;=2,('DPI art.191'!$G$5-(('DPI art.191'!$F$5-'DPI art.191'!$G$5)/4)*(P32-O32-2)),('DPI art.191'!$G$5-(('DPI art.191'!$G$5-'DPI art.191'!$H$5)/8)*(P32-O32-2))))</f>
        <v>14.888926095871433</v>
      </c>
      <c r="BB32" s="24">
        <f t="shared" si="11"/>
        <v>68.611073904128574</v>
      </c>
      <c r="BC32" s="24">
        <f>IF(N32&lt;135,N32,N32-'DPI art.191'!$I$5)</f>
        <v>127.26204993518134</v>
      </c>
      <c r="BD32" s="111">
        <f>IF(O32&lt;80,"0",IF((P32-O32)&lt;=2,('DPI art.191'!$G$7-(('DPI art.191'!$F$7-'DPI art.191'!$G$7)/4)*(O32-P32-2)),('DPI art.191'!$G$7-(('DPI art.191'!$G$7-'DPI art.191'!$H$7)/8)*(P32-O32-2))))</f>
        <v>13.489421532940137</v>
      </c>
      <c r="BE32" s="24">
        <f t="shared" si="12"/>
        <v>74.206492105513618</v>
      </c>
      <c r="BF32" s="24">
        <f>IF(N32&lt;135,N32,N32-'DPI art.191'!$I$7)</f>
        <v>127.26204993518134</v>
      </c>
      <c r="BG32" s="108">
        <f t="shared" si="13"/>
        <v>223872113.85683441</v>
      </c>
      <c r="BH32" s="108">
        <f t="shared" si="14"/>
        <v>288403150.31266087</v>
      </c>
      <c r="BI32" s="108">
        <f t="shared" si="15"/>
        <v>724435960.07499051</v>
      </c>
      <c r="BJ32" s="108">
        <f t="shared" si="16"/>
        <v>1230268770.8123884</v>
      </c>
      <c r="BK32" s="108">
        <f t="shared" si="17"/>
        <v>707945784.38413846</v>
      </c>
      <c r="BL32" s="108">
        <f t="shared" si="18"/>
        <v>354813389.23357671</v>
      </c>
      <c r="BM32" s="106">
        <f t="shared" si="19"/>
        <v>4.1959136384537601</v>
      </c>
      <c r="BN32" s="106">
        <f t="shared" si="20"/>
        <v>3.0959136384537658</v>
      </c>
      <c r="BO32" s="106">
        <f t="shared" si="21"/>
        <v>-0.90408636154623423</v>
      </c>
      <c r="BP32" s="106">
        <f t="shared" si="22"/>
        <v>-3.2040863615462456</v>
      </c>
      <c r="BQ32" s="106">
        <f t="shared" si="23"/>
        <v>-0.80408636154623991</v>
      </c>
      <c r="BR32" s="106">
        <f t="shared" si="24"/>
        <v>2.1959136384537601</v>
      </c>
      <c r="BS32" s="106">
        <f t="shared" si="25"/>
        <v>6</v>
      </c>
      <c r="BT32" s="107">
        <f t="shared" si="26"/>
        <v>3.3333333333333333E-2</v>
      </c>
      <c r="BU32" s="136">
        <f t="shared" si="27"/>
        <v>17.605691261362271</v>
      </c>
      <c r="BV32" s="136">
        <f t="shared" si="28"/>
        <v>9.5846812567640338</v>
      </c>
      <c r="BW32" s="136">
        <f t="shared" si="29"/>
        <v>0.81737214913390821</v>
      </c>
      <c r="BX32" s="136">
        <f t="shared" si="30"/>
        <v>10.266169412246658</v>
      </c>
      <c r="BY32" s="136">
        <f t="shared" si="31"/>
        <v>0.6465548768246705</v>
      </c>
      <c r="BZ32" s="136">
        <f t="shared" si="32"/>
        <v>4.8220367075472312</v>
      </c>
    </row>
    <row r="33" spans="1:78" ht="51" x14ac:dyDescent="0.2">
      <c r="A33" s="2" t="s">
        <v>507</v>
      </c>
      <c r="B33" s="65" t="s">
        <v>379</v>
      </c>
      <c r="C33" s="78" t="s">
        <v>505</v>
      </c>
      <c r="D33" s="83" t="s">
        <v>341</v>
      </c>
      <c r="E33" s="83" t="s">
        <v>506</v>
      </c>
      <c r="F33" s="192" t="s">
        <v>633</v>
      </c>
      <c r="G33" s="71">
        <v>45996</v>
      </c>
      <c r="H33" s="77" t="s">
        <v>200</v>
      </c>
      <c r="I33" s="77" t="str">
        <f t="shared" si="0"/>
        <v/>
      </c>
      <c r="J33" s="77" t="s">
        <v>666</v>
      </c>
      <c r="K33" s="77"/>
      <c r="L33" s="77"/>
      <c r="M33" s="137">
        <f t="shared" si="33"/>
        <v>0.3681611448508485</v>
      </c>
      <c r="N33" s="4">
        <f t="shared" si="2"/>
        <v>118.16204993518133</v>
      </c>
      <c r="O33" s="3">
        <f t="shared" si="34"/>
        <v>84.140767413405229</v>
      </c>
      <c r="P33" s="5">
        <f t="shared" si="4"/>
        <v>84.853518494709675</v>
      </c>
      <c r="Q33" s="14">
        <v>300</v>
      </c>
      <c r="R33" s="11">
        <v>83.5</v>
      </c>
      <c r="S33" s="12">
        <v>83.9</v>
      </c>
      <c r="T33" s="13">
        <v>110.4</v>
      </c>
      <c r="U33" s="79">
        <v>83.5</v>
      </c>
      <c r="V33" s="79">
        <v>86.5</v>
      </c>
      <c r="W33" s="10">
        <v>300</v>
      </c>
      <c r="X33" s="11">
        <v>84</v>
      </c>
      <c r="Y33" s="12">
        <v>84.3</v>
      </c>
      <c r="Z33" s="13">
        <v>103.7</v>
      </c>
      <c r="AA33" s="10">
        <v>300</v>
      </c>
      <c r="AB33" s="11">
        <v>85</v>
      </c>
      <c r="AC33" s="12">
        <v>85.1</v>
      </c>
      <c r="AD33" s="13">
        <v>116.6</v>
      </c>
      <c r="AE33" s="14">
        <v>300</v>
      </c>
      <c r="AF33" s="11">
        <v>82.6</v>
      </c>
      <c r="AG33" s="12">
        <v>82.9</v>
      </c>
      <c r="AH33" s="13">
        <v>109.2</v>
      </c>
      <c r="AI33" s="10">
        <v>300</v>
      </c>
      <c r="AJ33" s="11">
        <v>84.7</v>
      </c>
      <c r="AK33" s="12">
        <v>84.3</v>
      </c>
      <c r="AL33" s="13">
        <v>108.9</v>
      </c>
      <c r="AM33" s="10">
        <v>300</v>
      </c>
      <c r="AN33" s="11">
        <v>84.6</v>
      </c>
      <c r="AO33" s="12">
        <v>84.3</v>
      </c>
      <c r="AP33" s="13">
        <v>108.2</v>
      </c>
      <c r="AQ33" s="6" t="str">
        <f t="shared" si="5"/>
        <v>NO</v>
      </c>
      <c r="AR33" s="7">
        <f t="shared" si="6"/>
        <v>164.87867778374283</v>
      </c>
      <c r="AS33" s="8">
        <f t="shared" si="7"/>
        <v>480</v>
      </c>
      <c r="AT33" s="9">
        <f t="shared" si="8"/>
        <v>480</v>
      </c>
      <c r="AU33" s="151">
        <f>IF(O33&lt;80,"0",IF((P33-O33)&lt;=2,('DPI art.191'!$G$3-(('DPI art.191'!$F$3-'DPI art.191'!$G$3)/4)*(P33-O33-2)),('DPI art.191'!$G$3-(('DPI art.191'!$F$3-'DPI art.191'!$H$3)/8)*(P33-O33-2))))</f>
        <v>19.422232550298745</v>
      </c>
      <c r="AV33" s="24">
        <f t="shared" si="9"/>
        <v>64.718534863106484</v>
      </c>
      <c r="AW33" s="24">
        <f>IF(N33&lt;135,N33,N33-'DPI art.191'!$I$3)</f>
        <v>118.16204993518133</v>
      </c>
      <c r="AX33" s="111" t="e">
        <f>IF(I33&lt;80,"0",IF((J33-I33)&lt;=2,('DPI art.191'!$G$7-(('DPI art.191'!$F$7-'DPI art.191'!$G$7)/4)*(I33-J33-2)),('DPI art.191'!$G$7-(('DPI art.191'!$G$7-'DPI art.191'!$H$7)/8)*(J33-I33-2))))</f>
        <v>#VALUE!</v>
      </c>
      <c r="AY33" s="24" t="e">
        <f t="shared" si="10"/>
        <v>#VALUE!</v>
      </c>
      <c r="AZ33" s="24" t="e">
        <f>IF(H33&lt;135,H33,H33-'DPI art.191'!$I$7)</f>
        <v>#VALUE!</v>
      </c>
      <c r="BA33" s="111">
        <f>IF(O33&lt;80,"0",IF((P33-O33)&lt;=2,('DPI art.191'!$G$5-(('DPI art.191'!$F$5-'DPI art.191'!$G$5)/4)*(P33-O33-2)),('DPI art.191'!$G$5-(('DPI art.191'!$G$5-'DPI art.191'!$H$5)/8)*(P33-O33-2))))</f>
        <v>17.172232550298745</v>
      </c>
      <c r="BB33" s="24">
        <f t="shared" si="11"/>
        <v>66.327767449701255</v>
      </c>
      <c r="BC33" s="24">
        <f>IF(N33&lt;135,N33,N33-'DPI art.191'!$I$5)</f>
        <v>118.16204993518133</v>
      </c>
      <c r="BD33" s="111">
        <f>IF(O33&lt;80,"0",IF((P33-O33)&lt;=2,('DPI art.191'!$G$7-(('DPI art.191'!$F$7-'DPI art.191'!$G$7)/4)*(O33-P33-2)),('DPI art.191'!$G$7-(('DPI art.191'!$G$7-'DPI art.191'!$H$7)/8)*(P33-O33-2))))</f>
        <v>14.856375540652223</v>
      </c>
      <c r="BE33" s="24">
        <f t="shared" si="12"/>
        <v>69.284391872753005</v>
      </c>
      <c r="BF33" s="24">
        <f>IF(N33&lt;135,N33,N33-'DPI art.191'!$I$7)</f>
        <v>118.16204993518133</v>
      </c>
      <c r="BG33" s="108">
        <f t="shared" si="13"/>
        <v>223872113.85683441</v>
      </c>
      <c r="BH33" s="108">
        <f t="shared" si="14"/>
        <v>251188643.15095839</v>
      </c>
      <c r="BI33" s="108">
        <f t="shared" si="15"/>
        <v>316227766.01683807</v>
      </c>
      <c r="BJ33" s="108">
        <f t="shared" si="16"/>
        <v>181970085.86099887</v>
      </c>
      <c r="BK33" s="108">
        <f t="shared" si="17"/>
        <v>295120922.66663986</v>
      </c>
      <c r="BL33" s="108">
        <f t="shared" si="18"/>
        <v>288403150.31266087</v>
      </c>
      <c r="BM33" s="106">
        <f t="shared" si="19"/>
        <v>0.64076741340522858</v>
      </c>
      <c r="BN33" s="106">
        <f t="shared" si="20"/>
        <v>0.14076741340522858</v>
      </c>
      <c r="BO33" s="106">
        <f t="shared" si="21"/>
        <v>-0.85923258659477142</v>
      </c>
      <c r="BP33" s="106">
        <f t="shared" si="22"/>
        <v>1.5407674134052343</v>
      </c>
      <c r="BQ33" s="106">
        <f t="shared" si="23"/>
        <v>-0.55923258659477426</v>
      </c>
      <c r="BR33" s="106">
        <f t="shared" si="24"/>
        <v>-0.45923258659476573</v>
      </c>
      <c r="BS33" s="106">
        <f t="shared" si="25"/>
        <v>6</v>
      </c>
      <c r="BT33" s="107">
        <f t="shared" si="26"/>
        <v>3.3333333333333333E-2</v>
      </c>
      <c r="BU33" s="136">
        <f t="shared" si="27"/>
        <v>0.41058287808202709</v>
      </c>
      <c r="BV33" s="136">
        <f t="shared" si="28"/>
        <v>1.9815464676798528E-2</v>
      </c>
      <c r="BW33" s="136">
        <f t="shared" si="29"/>
        <v>0.73828063786634135</v>
      </c>
      <c r="BX33" s="136">
        <f t="shared" si="30"/>
        <v>2.3739642222114559</v>
      </c>
      <c r="BY33" s="136">
        <f t="shared" si="31"/>
        <v>0.31274108590948169</v>
      </c>
      <c r="BZ33" s="136">
        <f t="shared" si="32"/>
        <v>0.210894568590519</v>
      </c>
    </row>
    <row r="34" spans="1:78" ht="18.75" x14ac:dyDescent="0.2">
      <c r="A34" s="2" t="s">
        <v>532</v>
      </c>
      <c r="B34" s="65" t="s">
        <v>380</v>
      </c>
      <c r="C34" s="78" t="s">
        <v>509</v>
      </c>
      <c r="D34" s="83" t="s">
        <v>7</v>
      </c>
      <c r="E34" s="83" t="s">
        <v>7</v>
      </c>
      <c r="F34" s="78" t="s">
        <v>509</v>
      </c>
      <c r="G34" s="71">
        <v>45996</v>
      </c>
      <c r="H34" s="77" t="s">
        <v>200</v>
      </c>
      <c r="I34" s="77" t="str">
        <f t="shared" si="0"/>
        <v>SI</v>
      </c>
      <c r="J34" s="77" t="str">
        <f t="shared" si="35"/>
        <v/>
      </c>
      <c r="K34" s="77"/>
      <c r="L34" s="77"/>
      <c r="M34" s="137">
        <f t="shared" si="33"/>
        <v>1.2074733912476714</v>
      </c>
      <c r="N34" s="4">
        <f t="shared" si="2"/>
        <v>112.66204993518133</v>
      </c>
      <c r="O34" s="3">
        <f t="shared" si="34"/>
        <v>68.039342017960848</v>
      </c>
      <c r="P34" s="5">
        <f t="shared" si="4"/>
        <v>81.749975490063562</v>
      </c>
      <c r="Q34" s="14">
        <v>300</v>
      </c>
      <c r="R34" s="11">
        <v>68.5</v>
      </c>
      <c r="S34" s="12">
        <v>81.3</v>
      </c>
      <c r="T34" s="13">
        <v>98.1</v>
      </c>
      <c r="U34" s="79">
        <v>68.5</v>
      </c>
      <c r="V34" s="79">
        <v>71.7</v>
      </c>
      <c r="W34" s="10">
        <v>300</v>
      </c>
      <c r="X34" s="11">
        <v>71</v>
      </c>
      <c r="Y34" s="12">
        <v>82.1</v>
      </c>
      <c r="Z34" s="13">
        <v>111.1</v>
      </c>
      <c r="AA34" s="10">
        <v>300</v>
      </c>
      <c r="AB34" s="11">
        <v>69.400000000000006</v>
      </c>
      <c r="AC34" s="12">
        <v>81.099999999999994</v>
      </c>
      <c r="AD34" s="13">
        <v>104.1</v>
      </c>
      <c r="AE34" s="14">
        <v>300</v>
      </c>
      <c r="AF34" s="11">
        <v>66.7</v>
      </c>
      <c r="AG34" s="12">
        <v>76.900000000000006</v>
      </c>
      <c r="AH34" s="13">
        <v>99.2</v>
      </c>
      <c r="AI34" s="10">
        <v>300</v>
      </c>
      <c r="AJ34" s="11">
        <v>64.3</v>
      </c>
      <c r="AK34" s="12">
        <v>77.400000000000006</v>
      </c>
      <c r="AL34" s="13">
        <v>93.7</v>
      </c>
      <c r="AM34" s="10">
        <v>300</v>
      </c>
      <c r="AN34" s="11">
        <v>63.9</v>
      </c>
      <c r="AO34" s="12">
        <v>78.099999999999994</v>
      </c>
      <c r="AP34" s="13">
        <v>99.6</v>
      </c>
      <c r="AQ34" s="6" t="str">
        <f t="shared" si="5"/>
        <v>NO</v>
      </c>
      <c r="AR34" s="7">
        <f t="shared" si="6"/>
        <v>480</v>
      </c>
      <c r="AS34" s="8">
        <f t="shared" si="7"/>
        <v>480</v>
      </c>
      <c r="AT34" s="9">
        <f t="shared" si="8"/>
        <v>480</v>
      </c>
      <c r="AU34" s="151" t="str">
        <f>IF(O34&lt;80,"0",IF((P34-O34)&lt;=2,('DPI art.191'!$G$3-(('DPI art.191'!$F$3-'DPI art.191'!$G$3)/4)*(P34-O34-2)),('DPI art.191'!$G$3-(('DPI art.191'!$F$3-'DPI art.191'!$H$3)/8)*(P34-O34-2))))</f>
        <v>0</v>
      </c>
      <c r="AV34" s="24">
        <f t="shared" si="9"/>
        <v>68.039342017960848</v>
      </c>
      <c r="AW34" s="24">
        <f>IF(N34&lt;135,N34,N34-'DPI art.191'!$I$3)</f>
        <v>112.66204993518133</v>
      </c>
      <c r="AX34" s="111" t="e">
        <f>IF(I34&lt;80,"0",IF((J34-I34)&lt;=2,('DPI art.191'!$G$7-(('DPI art.191'!$F$7-'DPI art.191'!$G$7)/4)*(I34-J34-2)),('DPI art.191'!$G$7-(('DPI art.191'!$G$7-'DPI art.191'!$H$7)/8)*(J34-I34-2))))</f>
        <v>#VALUE!</v>
      </c>
      <c r="AY34" s="24" t="e">
        <f t="shared" si="10"/>
        <v>#VALUE!</v>
      </c>
      <c r="AZ34" s="24" t="e">
        <f>IF(H34&lt;135,H34,H34-'DPI art.191'!$I$7)</f>
        <v>#VALUE!</v>
      </c>
      <c r="BA34" s="111" t="str">
        <f>IF(O34&lt;80,"0",IF((P34-O34)&lt;=2,('DPI art.191'!$G$5-(('DPI art.191'!$F$5-'DPI art.191'!$G$5)/4)*(P34-O34-2)),('DPI art.191'!$G$5-(('DPI art.191'!$G$5-'DPI art.191'!$H$5)/8)*(P34-O34-2))))</f>
        <v>0</v>
      </c>
      <c r="BB34" s="24">
        <f t="shared" si="11"/>
        <v>68.5</v>
      </c>
      <c r="BC34" s="24">
        <f>IF(N34&lt;135,N34,N34-'DPI art.191'!$I$5)</f>
        <v>112.66204993518133</v>
      </c>
      <c r="BD34" s="111" t="str">
        <f>IF(O34&lt;80,"0",IF((P34-O34)&lt;=2,('DPI art.191'!$G$7-(('DPI art.191'!$F$7-'DPI art.191'!$G$7)/4)*(O34-P34-2)),('DPI art.191'!$G$7-(('DPI art.191'!$G$7-'DPI art.191'!$H$7)/8)*(P34-O34-2))))</f>
        <v>0</v>
      </c>
      <c r="BE34" s="24">
        <f t="shared" si="12"/>
        <v>68.039342017960848</v>
      </c>
      <c r="BF34" s="24">
        <f>IF(N34&lt;135,N34,N34-'DPI art.191'!$I$7)</f>
        <v>112.66204993518133</v>
      </c>
      <c r="BG34" s="108">
        <f t="shared" si="13"/>
        <v>7079457.8438413935</v>
      </c>
      <c r="BH34" s="108">
        <f t="shared" si="14"/>
        <v>12589254.117941713</v>
      </c>
      <c r="BI34" s="108">
        <f t="shared" si="15"/>
        <v>8709635.8995608483</v>
      </c>
      <c r="BJ34" s="108">
        <f t="shared" si="16"/>
        <v>4677351.4128719997</v>
      </c>
      <c r="BK34" s="108">
        <f t="shared" si="17"/>
        <v>2691534.8039269177</v>
      </c>
      <c r="BL34" s="108">
        <f t="shared" si="18"/>
        <v>2454708.9156850376</v>
      </c>
      <c r="BM34" s="106">
        <f t="shared" si="19"/>
        <v>-0.46065798203915165</v>
      </c>
      <c r="BN34" s="106">
        <f t="shared" si="20"/>
        <v>-2.9606579820391516</v>
      </c>
      <c r="BO34" s="106">
        <f t="shared" si="21"/>
        <v>-1.3606579820391573</v>
      </c>
      <c r="BP34" s="106">
        <f t="shared" si="22"/>
        <v>1.3393420179608455</v>
      </c>
      <c r="BQ34" s="106">
        <f t="shared" si="23"/>
        <v>3.7393420179608512</v>
      </c>
      <c r="BR34" s="106">
        <f t="shared" si="24"/>
        <v>4.1393420179608498</v>
      </c>
      <c r="BS34" s="106">
        <f t="shared" si="25"/>
        <v>6</v>
      </c>
      <c r="BT34" s="107">
        <f t="shared" si="26"/>
        <v>3.3333333333333333E-2</v>
      </c>
      <c r="BU34" s="136">
        <f t="shared" si="27"/>
        <v>0.21220577641638336</v>
      </c>
      <c r="BV34" s="136">
        <f t="shared" si="28"/>
        <v>8.765495686612141</v>
      </c>
      <c r="BW34" s="136">
        <f t="shared" si="29"/>
        <v>1.8513901440868719</v>
      </c>
      <c r="BX34" s="136">
        <f t="shared" si="30"/>
        <v>1.7938370410754299</v>
      </c>
      <c r="BY34" s="136">
        <f t="shared" si="31"/>
        <v>13.982678727287531</v>
      </c>
      <c r="BZ34" s="136">
        <f t="shared" si="32"/>
        <v>17.1341523416562</v>
      </c>
    </row>
    <row r="35" spans="1:78" ht="18.75" x14ac:dyDescent="0.2">
      <c r="A35" s="2" t="s">
        <v>532</v>
      </c>
      <c r="B35" s="65" t="s">
        <v>381</v>
      </c>
      <c r="C35" s="78" t="s">
        <v>535</v>
      </c>
      <c r="D35" s="83" t="s">
        <v>7</v>
      </c>
      <c r="E35" s="83" t="s">
        <v>7</v>
      </c>
      <c r="F35" s="192" t="s">
        <v>634</v>
      </c>
      <c r="G35" s="71">
        <v>45996</v>
      </c>
      <c r="H35" s="77" t="s">
        <v>200</v>
      </c>
      <c r="I35" s="77" t="str">
        <f t="shared" si="0"/>
        <v>SI</v>
      </c>
      <c r="J35" s="77" t="str">
        <f t="shared" si="35"/>
        <v/>
      </c>
      <c r="K35" s="77"/>
      <c r="L35" s="77"/>
      <c r="M35" s="137">
        <f t="shared" si="33"/>
        <v>1.8010361237223345</v>
      </c>
      <c r="N35" s="4">
        <f t="shared" si="2"/>
        <v>100.16204993518133</v>
      </c>
      <c r="O35" s="3">
        <f t="shared" si="34"/>
        <v>55.586564635645573</v>
      </c>
      <c r="P35" s="5">
        <f t="shared" si="4"/>
        <v>64.616220615242781</v>
      </c>
      <c r="Q35" s="14">
        <v>300</v>
      </c>
      <c r="R35" s="11">
        <v>59.4</v>
      </c>
      <c r="S35" s="12">
        <v>65.599999999999994</v>
      </c>
      <c r="T35" s="13">
        <v>98.6</v>
      </c>
      <c r="U35" s="79">
        <v>59.6</v>
      </c>
      <c r="V35" s="79">
        <v>67.2</v>
      </c>
      <c r="W35" s="10">
        <v>300</v>
      </c>
      <c r="X35" s="11">
        <v>49.7</v>
      </c>
      <c r="Y35" s="12">
        <v>60.1</v>
      </c>
      <c r="Z35" s="13">
        <v>89.4</v>
      </c>
      <c r="AA35" s="10">
        <v>300</v>
      </c>
      <c r="AB35" s="11">
        <v>54.6</v>
      </c>
      <c r="AC35" s="12">
        <v>61.7</v>
      </c>
      <c r="AD35" s="13">
        <v>97.1</v>
      </c>
      <c r="AE35" s="14">
        <v>300</v>
      </c>
      <c r="AF35" s="11">
        <v>54.4</v>
      </c>
      <c r="AG35" s="12">
        <v>59.3</v>
      </c>
      <c r="AH35" s="13">
        <v>82.5</v>
      </c>
      <c r="AI35" s="10">
        <v>300</v>
      </c>
      <c r="AJ35" s="11">
        <v>49.1</v>
      </c>
      <c r="AK35" s="12">
        <v>62.9</v>
      </c>
      <c r="AL35" s="13">
        <v>89.8</v>
      </c>
      <c r="AM35" s="10">
        <v>300</v>
      </c>
      <c r="AN35" s="11">
        <v>57.5</v>
      </c>
      <c r="AO35" s="12">
        <v>63.9</v>
      </c>
      <c r="AP35" s="13">
        <v>95.1</v>
      </c>
      <c r="AQ35" s="6" t="str">
        <f t="shared" si="5"/>
        <v>NO</v>
      </c>
      <c r="AR35" s="7">
        <f t="shared" si="6"/>
        <v>480</v>
      </c>
      <c r="AS35" s="8">
        <f t="shared" si="7"/>
        <v>480</v>
      </c>
      <c r="AT35" s="9">
        <f t="shared" si="8"/>
        <v>480</v>
      </c>
      <c r="AU35" s="111" t="str">
        <f>IF(O35&lt;80,"0",IF((P35-O35)&lt;=2,('DPI art.191'!$G$3-(('DPI art.191'!$F$3-'DPI art.191'!$G$3)/4)*(P35-O35-2)),('DPI art.191'!$G$3-(('DPI art.191'!$G$3-'DPI art.191'!$H$3)/8)*(P35-O35-2))))</f>
        <v>0</v>
      </c>
      <c r="AV35" s="24">
        <f t="shared" si="9"/>
        <v>55.586564635645573</v>
      </c>
      <c r="AW35" s="24">
        <f>IF(N35&lt;135,N35,N35-'DPI art.191'!$I$3)</f>
        <v>100.16204993518133</v>
      </c>
      <c r="AX35" s="111" t="e">
        <f>IF(I35&lt;80,"0",IF((J35-I35)&lt;=2,('DPI art.191'!$G$7-(('DPI art.191'!$F$7-'DPI art.191'!$G$7)/4)*(I35-J35-2)),('DPI art.191'!$G$7-(('DPI art.191'!$G$7-'DPI art.191'!$H$7)/8)*(J35-I35-2))))</f>
        <v>#VALUE!</v>
      </c>
      <c r="AY35" s="24" t="e">
        <f t="shared" si="10"/>
        <v>#VALUE!</v>
      </c>
      <c r="AZ35" s="24" t="e">
        <f>IF(H35&lt;135,H35,H35-'DPI art.191'!$I$7)</f>
        <v>#VALUE!</v>
      </c>
      <c r="BA35" s="111" t="str">
        <f>IF(O35&lt;80,"0",IF((P35-O35)&lt;=2,('DPI art.191'!$G$5-(('DPI art.191'!$F$5-'DPI art.191'!$G$5)/4)*(P35-O35-2)),('DPI art.191'!$G$5-(('DPI art.191'!$G$5-'DPI art.191'!$H$5)/8)*(P35-O35-2))))</f>
        <v>0</v>
      </c>
      <c r="BB35" s="24">
        <f t="shared" si="11"/>
        <v>59.4</v>
      </c>
      <c r="BC35" s="24">
        <f>IF(N35&lt;135,N35,N35-'DPI art.191'!$I$5)</f>
        <v>100.16204993518133</v>
      </c>
      <c r="BD35" s="111" t="str">
        <f>IF(O35&lt;80,"0",IF((P35-O35)&lt;=2,('DPI art.191'!$G$7-(('DPI art.191'!$F$7-'DPI art.191'!$G$7)/4)*(O35-P35-2)),('DPI art.191'!$G$7-(('DPI art.191'!$G$7-'DPI art.191'!$H$7)/8)*(P35-O35-2))))</f>
        <v>0</v>
      </c>
      <c r="BE35" s="24">
        <f t="shared" si="12"/>
        <v>55.586564635645573</v>
      </c>
      <c r="BF35" s="24">
        <f>IF(N35&lt;135,N35,N35-'DPI art.191'!$I$7)</f>
        <v>100.16204993518133</v>
      </c>
      <c r="BG35" s="108">
        <f t="shared" si="13"/>
        <v>870963.58995608229</v>
      </c>
      <c r="BH35" s="108">
        <f t="shared" si="14"/>
        <v>93325.430079699319</v>
      </c>
      <c r="BI35" s="108">
        <f t="shared" si="15"/>
        <v>288403.15031266143</v>
      </c>
      <c r="BJ35" s="108">
        <f t="shared" si="16"/>
        <v>275422.87033381703</v>
      </c>
      <c r="BK35" s="108">
        <f t="shared" si="17"/>
        <v>81283.051616410012</v>
      </c>
      <c r="BL35" s="108">
        <f t="shared" si="18"/>
        <v>562341.32519035018</v>
      </c>
      <c r="BM35" s="106">
        <f t="shared" si="19"/>
        <v>-3.8134353643544259</v>
      </c>
      <c r="BN35" s="106">
        <f t="shared" si="20"/>
        <v>5.8865646356455699</v>
      </c>
      <c r="BO35" s="106">
        <f t="shared" si="21"/>
        <v>0.98656463564557129</v>
      </c>
      <c r="BP35" s="106">
        <f t="shared" si="22"/>
        <v>1.1865646356455741</v>
      </c>
      <c r="BQ35" s="106">
        <f t="shared" si="23"/>
        <v>6.4865646356455713</v>
      </c>
      <c r="BR35" s="106">
        <f t="shared" si="24"/>
        <v>-1.9134353643544273</v>
      </c>
      <c r="BS35" s="106">
        <f t="shared" si="25"/>
        <v>6</v>
      </c>
      <c r="BT35" s="107">
        <f t="shared" si="26"/>
        <v>3.3333333333333333E-2</v>
      </c>
      <c r="BU35" s="136">
        <f t="shared" si="27"/>
        <v>14.542289278108973</v>
      </c>
      <c r="BV35" s="136">
        <f t="shared" si="28"/>
        <v>34.651643209633058</v>
      </c>
      <c r="BW35" s="136">
        <f t="shared" si="29"/>
        <v>0.97330978030647886</v>
      </c>
      <c r="BX35" s="136">
        <f t="shared" si="30"/>
        <v>1.407935634564714</v>
      </c>
      <c r="BY35" s="136">
        <f t="shared" si="31"/>
        <v>42.075520772407764</v>
      </c>
      <c r="BZ35" s="136">
        <f t="shared" si="32"/>
        <v>3.6612348935621601</v>
      </c>
    </row>
    <row r="36" spans="1:78" ht="18.75" x14ac:dyDescent="0.2">
      <c r="A36" s="2" t="s">
        <v>532</v>
      </c>
      <c r="B36" s="65" t="s">
        <v>382</v>
      </c>
      <c r="C36" s="78" t="s">
        <v>537</v>
      </c>
      <c r="D36" s="83" t="s">
        <v>7</v>
      </c>
      <c r="E36" s="83" t="s">
        <v>7</v>
      </c>
      <c r="F36" s="78" t="s">
        <v>635</v>
      </c>
      <c r="G36" s="71">
        <v>45996</v>
      </c>
      <c r="H36" s="77" t="s">
        <v>200</v>
      </c>
      <c r="I36" s="77" t="str">
        <f t="shared" si="0"/>
        <v/>
      </c>
      <c r="J36" s="77" t="s">
        <v>666</v>
      </c>
      <c r="K36" s="77"/>
      <c r="L36" s="77"/>
      <c r="M36" s="137">
        <f t="shared" si="33"/>
        <v>0.60111297969181376</v>
      </c>
      <c r="N36" s="4">
        <f t="shared" si="2"/>
        <v>105.66204993518133</v>
      </c>
      <c r="O36" s="3">
        <f t="shared" si="34"/>
        <v>72.243694101880209</v>
      </c>
      <c r="P36" s="5">
        <f t="shared" si="4"/>
        <v>75.536268029577073</v>
      </c>
      <c r="Q36" s="14">
        <v>300</v>
      </c>
      <c r="R36" s="11">
        <v>73.400000000000006</v>
      </c>
      <c r="S36" s="12">
        <v>75.5</v>
      </c>
      <c r="T36" s="13">
        <v>94.5</v>
      </c>
      <c r="U36" s="79">
        <v>73.400000000000006</v>
      </c>
      <c r="V36" s="79">
        <v>75</v>
      </c>
      <c r="W36" s="10">
        <v>300</v>
      </c>
      <c r="X36" s="11">
        <v>70.3</v>
      </c>
      <c r="Y36" s="12">
        <v>72.900000000000006</v>
      </c>
      <c r="Z36" s="13">
        <v>89.1</v>
      </c>
      <c r="AA36" s="10">
        <v>300</v>
      </c>
      <c r="AB36" s="11">
        <v>73.2</v>
      </c>
      <c r="AC36" s="12">
        <v>74.599999999999994</v>
      </c>
      <c r="AD36" s="13">
        <v>95.5</v>
      </c>
      <c r="AE36" s="14">
        <v>300</v>
      </c>
      <c r="AF36" s="11">
        <v>70.3</v>
      </c>
      <c r="AG36" s="12">
        <v>74.8</v>
      </c>
      <c r="AH36" s="13">
        <v>96.9</v>
      </c>
      <c r="AI36" s="10">
        <v>300</v>
      </c>
      <c r="AJ36" s="11">
        <v>73.2</v>
      </c>
      <c r="AK36" s="12">
        <v>75.3</v>
      </c>
      <c r="AL36" s="13">
        <v>94.3</v>
      </c>
      <c r="AM36" s="10">
        <v>300</v>
      </c>
      <c r="AN36" s="11">
        <v>71.900000000000006</v>
      </c>
      <c r="AO36" s="12">
        <v>74.599999999999994</v>
      </c>
      <c r="AP36" s="13">
        <v>104.1</v>
      </c>
      <c r="AQ36" s="6" t="str">
        <f t="shared" si="5"/>
        <v>NO</v>
      </c>
      <c r="AR36" s="7">
        <f t="shared" si="6"/>
        <v>480</v>
      </c>
      <c r="AS36" s="8">
        <f t="shared" si="7"/>
        <v>480</v>
      </c>
      <c r="AT36" s="9">
        <f t="shared" si="8"/>
        <v>480</v>
      </c>
      <c r="AU36" s="111" t="str">
        <f>IF(O36&lt;80,"0",IF((P36-O36)&lt;=2,('DPI art.191'!$G$3-(('DPI art.191'!$F$3-'DPI art.191'!$G$3)/4)*(P36-O36-2)),('DPI art.191'!$G$3-(('DPI art.191'!$G$3-'DPI art.191'!$H$3)/8)*(P36-O36-2))))</f>
        <v>0</v>
      </c>
      <c r="AV36" s="24">
        <f t="shared" si="9"/>
        <v>72.243694101880209</v>
      </c>
      <c r="AW36" s="24">
        <f>IF(N36&lt;135,N36,N36-'DPI art.191'!$I$3)</f>
        <v>105.66204993518133</v>
      </c>
      <c r="AX36" s="111" t="e">
        <f>IF(I36&lt;80,"0",IF((J36-I36)&lt;=2,('DPI art.191'!$G$7-(('DPI art.191'!$F$7-'DPI art.191'!$G$7)/4)*(I36-J36-2)),('DPI art.191'!$G$7-(('DPI art.191'!$G$7-'DPI art.191'!$H$7)/8)*(J36-I36-2))))</f>
        <v>#VALUE!</v>
      </c>
      <c r="AY36" s="24" t="e">
        <f t="shared" si="10"/>
        <v>#VALUE!</v>
      </c>
      <c r="AZ36" s="24" t="e">
        <f>IF(H36&lt;135,H36,H36-'DPI art.191'!$I$7)</f>
        <v>#VALUE!</v>
      </c>
      <c r="BA36" s="111" t="str">
        <f>IF(O36&lt;80,"0",IF((P36-O36)&lt;=2,('DPI art.191'!$G$5-(('DPI art.191'!$F$5-'DPI art.191'!$G$5)/4)*(P36-O36-2)),('DPI art.191'!$G$5-(('DPI art.191'!$G$5-'DPI art.191'!$H$5)/8)*(P36-O36-2))))</f>
        <v>0</v>
      </c>
      <c r="BB36" s="24">
        <f t="shared" si="11"/>
        <v>73.400000000000006</v>
      </c>
      <c r="BC36" s="24">
        <f>IF(N36&lt;135,N36,N36-'DPI art.191'!$I$5)</f>
        <v>105.66204993518133</v>
      </c>
      <c r="BD36" s="111" t="str">
        <f>IF(O36&lt;80,"0",IF((P36-O36)&lt;=2,('DPI art.191'!$G$7-(('DPI art.191'!$F$7-'DPI art.191'!$G$7)/4)*(O36-P36-2)),('DPI art.191'!$G$7-(('DPI art.191'!$G$7-'DPI art.191'!$H$7)/8)*(P36-O36-2))))</f>
        <v>0</v>
      </c>
      <c r="BE36" s="24">
        <f t="shared" si="12"/>
        <v>72.243694101880209</v>
      </c>
      <c r="BF36" s="24">
        <f>IF(N36&lt;135,N36,N36-'DPI art.191'!$I$7)</f>
        <v>105.66204993518133</v>
      </c>
      <c r="BG36" s="108">
        <f t="shared" si="13"/>
        <v>21877616.239495624</v>
      </c>
      <c r="BH36" s="108">
        <f t="shared" si="14"/>
        <v>10715193.052376067</v>
      </c>
      <c r="BI36" s="108">
        <f t="shared" si="15"/>
        <v>20892961.308540419</v>
      </c>
      <c r="BJ36" s="108">
        <f t="shared" si="16"/>
        <v>10715193.052376067</v>
      </c>
      <c r="BK36" s="108">
        <f t="shared" si="17"/>
        <v>20892961.308540419</v>
      </c>
      <c r="BL36" s="108">
        <f t="shared" si="18"/>
        <v>15488166.189124905</v>
      </c>
      <c r="BM36" s="106">
        <f t="shared" si="19"/>
        <v>-1.1563058981197969</v>
      </c>
      <c r="BN36" s="106">
        <f t="shared" si="20"/>
        <v>1.9436941018802116</v>
      </c>
      <c r="BO36" s="106">
        <f t="shared" si="21"/>
        <v>-0.95630589811979405</v>
      </c>
      <c r="BP36" s="106">
        <f t="shared" si="22"/>
        <v>1.9436941018802116</v>
      </c>
      <c r="BQ36" s="106">
        <f t="shared" si="23"/>
        <v>-0.95630589811979405</v>
      </c>
      <c r="BR36" s="106">
        <f t="shared" si="24"/>
        <v>0.34369410188020311</v>
      </c>
      <c r="BS36" s="106">
        <f t="shared" si="25"/>
        <v>6</v>
      </c>
      <c r="BT36" s="107">
        <f t="shared" si="26"/>
        <v>3.3333333333333333E-2</v>
      </c>
      <c r="BU36" s="136">
        <f t="shared" si="27"/>
        <v>1.33704333002663</v>
      </c>
      <c r="BV36" s="136">
        <f t="shared" si="28"/>
        <v>3.7779467616839226</v>
      </c>
      <c r="BW36" s="136">
        <f t="shared" si="29"/>
        <v>0.91452097077870587</v>
      </c>
      <c r="BX36" s="136">
        <f t="shared" si="30"/>
        <v>3.7779467616839226</v>
      </c>
      <c r="BY36" s="136">
        <f t="shared" si="31"/>
        <v>0.91452097077870587</v>
      </c>
      <c r="BZ36" s="136">
        <f t="shared" si="32"/>
        <v>0.11812563566723944</v>
      </c>
    </row>
    <row r="37" spans="1:78" ht="38.25" x14ac:dyDescent="0.2">
      <c r="A37" s="2" t="s">
        <v>530</v>
      </c>
      <c r="B37" s="65" t="s">
        <v>383</v>
      </c>
      <c r="C37" s="78" t="s">
        <v>549</v>
      </c>
      <c r="D37" s="83" t="s">
        <v>7</v>
      </c>
      <c r="E37" s="83" t="s">
        <v>7</v>
      </c>
      <c r="F37" s="78" t="s">
        <v>635</v>
      </c>
      <c r="G37" s="71">
        <v>46003</v>
      </c>
      <c r="H37" s="77" t="s">
        <v>200</v>
      </c>
      <c r="I37" s="77" t="str">
        <f t="shared" si="0"/>
        <v/>
      </c>
      <c r="J37" s="77" t="s">
        <v>666</v>
      </c>
      <c r="K37" s="77"/>
      <c r="L37" s="77"/>
      <c r="M37" s="137">
        <f t="shared" si="33"/>
        <v>1.873073254279322</v>
      </c>
      <c r="N37" s="4">
        <f t="shared" si="2"/>
        <v>99.862049935181332</v>
      </c>
      <c r="O37" s="3">
        <f t="shared" si="34"/>
        <v>59.844147674550484</v>
      </c>
      <c r="P37" s="5">
        <f t="shared" si="4"/>
        <v>62.160680387360358</v>
      </c>
      <c r="Q37" s="14">
        <v>300</v>
      </c>
      <c r="R37" s="11">
        <v>59.2</v>
      </c>
      <c r="S37" s="12">
        <v>58.7</v>
      </c>
      <c r="T37" s="13">
        <v>85.7</v>
      </c>
      <c r="U37" s="79">
        <v>59.2</v>
      </c>
      <c r="V37" s="79">
        <v>61</v>
      </c>
      <c r="W37" s="10">
        <v>300</v>
      </c>
      <c r="X37" s="11">
        <v>62.2</v>
      </c>
      <c r="Y37" s="12">
        <v>62</v>
      </c>
      <c r="Z37" s="13">
        <v>98.3</v>
      </c>
      <c r="AA37" s="10">
        <v>300</v>
      </c>
      <c r="AB37" s="11">
        <v>61.2</v>
      </c>
      <c r="AC37" s="12">
        <v>62</v>
      </c>
      <c r="AD37" s="13">
        <v>96.6</v>
      </c>
      <c r="AE37" s="14">
        <v>300</v>
      </c>
      <c r="AF37" s="11">
        <v>59.2</v>
      </c>
      <c r="AG37" s="12">
        <v>60.4</v>
      </c>
      <c r="AH37" s="13">
        <v>93.6</v>
      </c>
      <c r="AI37" s="10">
        <v>300</v>
      </c>
      <c r="AJ37" s="11">
        <v>60.2</v>
      </c>
      <c r="AK37" s="12">
        <v>61.1</v>
      </c>
      <c r="AL37" s="13">
        <v>89.4</v>
      </c>
      <c r="AM37" s="10">
        <v>300</v>
      </c>
      <c r="AN37" s="11">
        <v>50</v>
      </c>
      <c r="AO37" s="12">
        <v>57.2</v>
      </c>
      <c r="AP37" s="13">
        <v>94.9</v>
      </c>
      <c r="AQ37" s="6" t="str">
        <f t="shared" si="5"/>
        <v>NO</v>
      </c>
      <c r="AR37" s="7">
        <f t="shared" si="6"/>
        <v>480</v>
      </c>
      <c r="AS37" s="8">
        <f t="shared" si="7"/>
        <v>480</v>
      </c>
      <c r="AT37" s="9">
        <f t="shared" si="8"/>
        <v>480</v>
      </c>
      <c r="AU37" s="111" t="str">
        <f>IF(O37&lt;80,"0",IF((P37-O37)&lt;=2,('DPI art.191'!$G$3-(('DPI art.191'!$F$3-'DPI art.191'!$G$3)/4)*(P37-O37-2)),('DPI art.191'!$G$3-(('DPI art.191'!$G$3-'DPI art.191'!$H$3)/8)*(P37-O37-2))))</f>
        <v>0</v>
      </c>
      <c r="AV37" s="24">
        <f t="shared" si="9"/>
        <v>59.844147674550484</v>
      </c>
      <c r="AW37" s="24">
        <f>IF(N37&lt;135,N37,N37-'DPI art.191'!$I$3)</f>
        <v>99.862049935181332</v>
      </c>
      <c r="AX37" s="111" t="e">
        <f>IF(I37&lt;80,"0",IF((J37-I37)&lt;=2,('DPI art.191'!$G$7-(('DPI art.191'!$F$7-'DPI art.191'!$G$7)/4)*(I37-J37-2)),('DPI art.191'!$G$7-(('DPI art.191'!$G$7-'DPI art.191'!$H$7)/8)*(J37-I37-2))))</f>
        <v>#VALUE!</v>
      </c>
      <c r="AY37" s="24" t="e">
        <f t="shared" si="10"/>
        <v>#VALUE!</v>
      </c>
      <c r="AZ37" s="24" t="e">
        <f>IF(H37&lt;135,H37,H37-'DPI art.191'!$I$7)</f>
        <v>#VALUE!</v>
      </c>
      <c r="BA37" s="111" t="str">
        <f>IF(O37&lt;80,"0",IF((P37-O37)&lt;=2,('DPI art.191'!$G$5-(('DPI art.191'!$F$5-'DPI art.191'!$G$5)/4)*(P37-O37-2)),('DPI art.191'!$G$5-(('DPI art.191'!$G$5-'DPI art.191'!$H$5)/8)*(P37-O37-2))))</f>
        <v>0</v>
      </c>
      <c r="BB37" s="24">
        <f t="shared" si="11"/>
        <v>59.2</v>
      </c>
      <c r="BC37" s="24">
        <f>IF(N37&lt;135,N37,N37-'DPI art.191'!$I$5)</f>
        <v>99.862049935181332</v>
      </c>
      <c r="BD37" s="111" t="str">
        <f>IF(O37&lt;80,"0",IF((P37-O37)&lt;=2,('DPI art.191'!$G$7-(('DPI art.191'!$F$7-'DPI art.191'!$G$7)/4)*(O37-P37-2)),('DPI art.191'!$G$7-(('DPI art.191'!$G$7-'DPI art.191'!$H$7)/8)*(P37-O37-2))))</f>
        <v>0</v>
      </c>
      <c r="BE37" s="24">
        <f t="shared" si="12"/>
        <v>59.844147674550484</v>
      </c>
      <c r="BF37" s="24">
        <f>IF(N37&lt;135,N37,N37-'DPI art.191'!$I$7)</f>
        <v>99.862049935181332</v>
      </c>
      <c r="BG37" s="108">
        <f t="shared" si="13"/>
        <v>831763.77110267419</v>
      </c>
      <c r="BH37" s="108">
        <f t="shared" si="14"/>
        <v>1659586.9074375653</v>
      </c>
      <c r="BI37" s="108">
        <f t="shared" si="15"/>
        <v>1318256.738556412</v>
      </c>
      <c r="BJ37" s="108">
        <f t="shared" si="16"/>
        <v>831763.77110267419</v>
      </c>
      <c r="BK37" s="108">
        <f t="shared" si="17"/>
        <v>1047128.5480509026</v>
      </c>
      <c r="BL37" s="108">
        <f t="shared" si="18"/>
        <v>100000</v>
      </c>
      <c r="BM37" s="106">
        <f t="shared" si="19"/>
        <v>0.6441476745504815</v>
      </c>
      <c r="BN37" s="106">
        <f t="shared" si="20"/>
        <v>-2.3558523254495185</v>
      </c>
      <c r="BO37" s="106">
        <f t="shared" si="21"/>
        <v>-1.3558523254495185</v>
      </c>
      <c r="BP37" s="106">
        <f t="shared" si="22"/>
        <v>0.6441476745504815</v>
      </c>
      <c r="BQ37" s="106">
        <f t="shared" si="23"/>
        <v>-0.3558523254495185</v>
      </c>
      <c r="BR37" s="106">
        <f t="shared" si="24"/>
        <v>9.8441476745504843</v>
      </c>
      <c r="BS37" s="106">
        <f t="shared" si="25"/>
        <v>6</v>
      </c>
      <c r="BT37" s="107">
        <f t="shared" si="26"/>
        <v>3.3333333333333333E-2</v>
      </c>
      <c r="BU37" s="136">
        <f t="shared" si="27"/>
        <v>0.41492622662879303</v>
      </c>
      <c r="BV37" s="136">
        <f t="shared" si="28"/>
        <v>5.5500401793259044</v>
      </c>
      <c r="BW37" s="136">
        <f t="shared" si="29"/>
        <v>1.838335528426867</v>
      </c>
      <c r="BX37" s="136">
        <f t="shared" si="30"/>
        <v>0.41492622662879303</v>
      </c>
      <c r="BY37" s="136">
        <f t="shared" si="31"/>
        <v>0.12663087752783003</v>
      </c>
      <c r="BZ37" s="136">
        <f t="shared" si="32"/>
        <v>96.90724343835771</v>
      </c>
    </row>
    <row r="38" spans="1:78" ht="38.25" x14ac:dyDescent="0.2">
      <c r="A38" s="2" t="s">
        <v>530</v>
      </c>
      <c r="B38" s="65" t="s">
        <v>384</v>
      </c>
      <c r="C38" s="78" t="s">
        <v>550</v>
      </c>
      <c r="D38" s="83" t="s">
        <v>7</v>
      </c>
      <c r="E38" s="83" t="s">
        <v>7</v>
      </c>
      <c r="F38" s="78" t="s">
        <v>635</v>
      </c>
      <c r="G38" s="71">
        <v>46003</v>
      </c>
      <c r="H38" s="77" t="s">
        <v>200</v>
      </c>
      <c r="I38" s="77" t="str">
        <f t="shared" si="0"/>
        <v>SI</v>
      </c>
      <c r="J38" s="77" t="str">
        <f t="shared" si="35"/>
        <v/>
      </c>
      <c r="K38" s="77"/>
      <c r="L38" s="77"/>
      <c r="M38" s="137">
        <f t="shared" si="33"/>
        <v>1.6073203358650783</v>
      </c>
      <c r="N38" s="4">
        <f t="shared" si="2"/>
        <v>94.662049935181329</v>
      </c>
      <c r="O38" s="3">
        <f t="shared" si="34"/>
        <v>47.278916112167117</v>
      </c>
      <c r="P38" s="5">
        <f t="shared" si="4"/>
        <v>59.692058257162756</v>
      </c>
      <c r="Q38" s="14">
        <v>300</v>
      </c>
      <c r="R38" s="11">
        <v>47</v>
      </c>
      <c r="S38" s="12">
        <v>61.3</v>
      </c>
      <c r="T38" s="13">
        <v>93.1</v>
      </c>
      <c r="U38" s="79">
        <v>46.8</v>
      </c>
      <c r="V38" s="79">
        <v>54.6</v>
      </c>
      <c r="W38" s="10">
        <v>300</v>
      </c>
      <c r="X38" s="11">
        <v>47</v>
      </c>
      <c r="Y38" s="12">
        <v>54.8</v>
      </c>
      <c r="Z38" s="13">
        <v>88.1</v>
      </c>
      <c r="AA38" s="10">
        <v>300</v>
      </c>
      <c r="AB38" s="11">
        <v>50.7</v>
      </c>
      <c r="AC38" s="12">
        <v>54.9</v>
      </c>
      <c r="AD38" s="13">
        <v>86.2</v>
      </c>
      <c r="AE38" s="14">
        <v>300</v>
      </c>
      <c r="AF38" s="11">
        <v>47.9</v>
      </c>
      <c r="AG38" s="12">
        <v>58.6</v>
      </c>
      <c r="AH38" s="13">
        <v>85.3</v>
      </c>
      <c r="AI38" s="10">
        <v>300</v>
      </c>
      <c r="AJ38" s="11">
        <v>45.1</v>
      </c>
      <c r="AK38" s="12">
        <v>55.8</v>
      </c>
      <c r="AL38" s="13">
        <v>82.7</v>
      </c>
      <c r="AM38" s="10">
        <v>300</v>
      </c>
      <c r="AN38" s="11">
        <v>39.5</v>
      </c>
      <c r="AO38" s="12">
        <v>50.3</v>
      </c>
      <c r="AP38" s="13">
        <v>68.900000000000006</v>
      </c>
      <c r="AQ38" s="6" t="str">
        <f t="shared" si="5"/>
        <v>NO</v>
      </c>
      <c r="AR38" s="7">
        <f t="shared" si="6"/>
        <v>480</v>
      </c>
      <c r="AS38" s="8">
        <f t="shared" si="7"/>
        <v>480</v>
      </c>
      <c r="AT38" s="9">
        <f t="shared" si="8"/>
        <v>480</v>
      </c>
      <c r="AU38" s="111" t="str">
        <f>IF(O38&lt;80,"0",IF((P38-O38)&lt;=2,('DPI art.191'!$G$3-(('DPI art.191'!$F$3-'DPI art.191'!$G$3)/4)*(P38-O38-2)),('DPI art.191'!$G$3-(('DPI art.191'!$G$3-'DPI art.191'!$H$3)/8)*(P38-O38-2))))</f>
        <v>0</v>
      </c>
      <c r="AV38" s="24">
        <f t="shared" si="9"/>
        <v>47.278916112167117</v>
      </c>
      <c r="AW38" s="24">
        <f>IF(N38&lt;135,N38,N38-'DPI art.191'!$I$3)</f>
        <v>94.662049935181329</v>
      </c>
      <c r="AX38" s="111" t="e">
        <f>IF(I38&lt;80,"0",IF((J38-I38)&lt;=2,('DPI art.191'!$G$7-(('DPI art.191'!$F$7-'DPI art.191'!$G$7)/4)*(I38-J38-2)),('DPI art.191'!$G$7-(('DPI art.191'!$G$7-'DPI art.191'!$H$7)/8)*(J38-I38-2))))</f>
        <v>#VALUE!</v>
      </c>
      <c r="AY38" s="24" t="e">
        <f t="shared" si="10"/>
        <v>#VALUE!</v>
      </c>
      <c r="AZ38" s="24" t="e">
        <f>IF(H38&lt;135,H38,H38-'DPI art.191'!$I$7)</f>
        <v>#VALUE!</v>
      </c>
      <c r="BA38" s="111" t="str">
        <f>IF(O38&lt;80,"0",IF((P38-O38)&lt;=2,('DPI art.191'!$G$5-(('DPI art.191'!$F$5-'DPI art.191'!$G$5)/4)*(P38-O38-2)),('DPI art.191'!$G$5-(('DPI art.191'!$G$5-'DPI art.191'!$H$5)/8)*(P38-O38-2))))</f>
        <v>0</v>
      </c>
      <c r="BB38" s="24">
        <f t="shared" si="11"/>
        <v>47</v>
      </c>
      <c r="BC38" s="24">
        <f>IF(N38&lt;135,N38,N38-'DPI art.191'!$I$5)</f>
        <v>94.662049935181329</v>
      </c>
      <c r="BD38" s="111" t="str">
        <f>IF(O38&lt;80,"0",IF((P38-O38)&lt;=2,('DPI art.191'!$G$7-(('DPI art.191'!$F$7-'DPI art.191'!$G$7)/4)*(O38-P38-2)),('DPI art.191'!$G$7-(('DPI art.191'!$G$7-'DPI art.191'!$H$7)/8)*(P38-O38-2))))</f>
        <v>0</v>
      </c>
      <c r="BE38" s="24">
        <f t="shared" si="12"/>
        <v>47.278916112167117</v>
      </c>
      <c r="BF38" s="24">
        <f>IF(N38&lt;135,N38,N38-'DPI art.191'!$I$7)</f>
        <v>94.662049935181329</v>
      </c>
      <c r="BG38" s="108">
        <f t="shared" si="13"/>
        <v>50118.723362727294</v>
      </c>
      <c r="BH38" s="108">
        <f t="shared" si="14"/>
        <v>50118.723362727294</v>
      </c>
      <c r="BI38" s="108">
        <f t="shared" si="15"/>
        <v>117489.75549395311</v>
      </c>
      <c r="BJ38" s="108">
        <f t="shared" si="16"/>
        <v>61659.500186148245</v>
      </c>
      <c r="BK38" s="108">
        <f t="shared" si="17"/>
        <v>32359.365692962925</v>
      </c>
      <c r="BL38" s="108">
        <f t="shared" si="18"/>
        <v>8912.5093813374679</v>
      </c>
      <c r="BM38" s="106">
        <f t="shared" si="19"/>
        <v>0.27891611216711709</v>
      </c>
      <c r="BN38" s="106">
        <f t="shared" si="20"/>
        <v>0.27891611216711709</v>
      </c>
      <c r="BO38" s="106">
        <f t="shared" si="21"/>
        <v>-3.4210838878328858</v>
      </c>
      <c r="BP38" s="106">
        <f t="shared" si="22"/>
        <v>-0.62108388783288149</v>
      </c>
      <c r="BQ38" s="106">
        <f t="shared" si="23"/>
        <v>2.1789161121671157</v>
      </c>
      <c r="BR38" s="106">
        <f t="shared" si="24"/>
        <v>7.7789161121671171</v>
      </c>
      <c r="BS38" s="106">
        <f t="shared" si="25"/>
        <v>6</v>
      </c>
      <c r="BT38" s="107">
        <f t="shared" si="26"/>
        <v>3.3333333333333333E-2</v>
      </c>
      <c r="BU38" s="136">
        <f t="shared" si="27"/>
        <v>7.7794197626419842E-2</v>
      </c>
      <c r="BV38" s="136">
        <f t="shared" si="28"/>
        <v>7.7794197626419842E-2</v>
      </c>
      <c r="BW38" s="136">
        <f t="shared" si="29"/>
        <v>11.703814967589773</v>
      </c>
      <c r="BX38" s="136">
        <f t="shared" si="30"/>
        <v>0.38574519572560734</v>
      </c>
      <c r="BY38" s="136">
        <f t="shared" si="31"/>
        <v>4.7476754238614589</v>
      </c>
      <c r="BZ38" s="136">
        <f t="shared" si="32"/>
        <v>60.511535880133174</v>
      </c>
    </row>
    <row r="39" spans="1:78" ht="76.5" x14ac:dyDescent="0.2">
      <c r="A39" s="2" t="s">
        <v>470</v>
      </c>
      <c r="B39" s="65" t="s">
        <v>385</v>
      </c>
      <c r="C39" s="78" t="s">
        <v>524</v>
      </c>
      <c r="D39" s="83" t="s">
        <v>334</v>
      </c>
      <c r="E39" s="83" t="s">
        <v>469</v>
      </c>
      <c r="F39" s="192" t="s">
        <v>636</v>
      </c>
      <c r="G39" s="71">
        <v>46003</v>
      </c>
      <c r="H39" s="77" t="s">
        <v>200</v>
      </c>
      <c r="I39" s="77" t="str">
        <f t="shared" si="0"/>
        <v>SI</v>
      </c>
      <c r="J39" s="77" t="str">
        <f t="shared" si="35"/>
        <v/>
      </c>
      <c r="K39" s="77"/>
      <c r="L39" s="77"/>
      <c r="M39" s="137">
        <f t="shared" si="33"/>
        <v>5.1202363226736889</v>
      </c>
      <c r="N39" s="4">
        <f t="shared" si="2"/>
        <v>93.962049935181341</v>
      </c>
      <c r="O39" s="3">
        <f t="shared" si="34"/>
        <v>55.994847950837119</v>
      </c>
      <c r="P39" s="5">
        <f t="shared" si="4"/>
        <v>60.943760485035867</v>
      </c>
      <c r="Q39" s="14">
        <v>300</v>
      </c>
      <c r="R39" s="11">
        <v>41.4</v>
      </c>
      <c r="S39" s="12">
        <v>52.3</v>
      </c>
      <c r="T39" s="13">
        <v>83.2</v>
      </c>
      <c r="U39" s="79">
        <v>41.4</v>
      </c>
      <c r="V39" s="79">
        <v>47.1</v>
      </c>
      <c r="W39" s="10">
        <v>300</v>
      </c>
      <c r="X39" s="11">
        <v>39</v>
      </c>
      <c r="Y39" s="12">
        <v>53.2</v>
      </c>
      <c r="Z39" s="13">
        <v>88</v>
      </c>
      <c r="AA39" s="10">
        <v>300</v>
      </c>
      <c r="AB39" s="11">
        <v>40.200000000000003</v>
      </c>
      <c r="AC39" s="12">
        <v>50.8</v>
      </c>
      <c r="AD39" s="13">
        <v>79.3</v>
      </c>
      <c r="AE39" s="14">
        <v>300</v>
      </c>
      <c r="AF39" s="11">
        <v>57</v>
      </c>
      <c r="AG39" s="12">
        <v>59.9</v>
      </c>
      <c r="AH39" s="13">
        <v>91</v>
      </c>
      <c r="AI39" s="10">
        <v>300</v>
      </c>
      <c r="AJ39" s="11">
        <v>55.3</v>
      </c>
      <c r="AK39" s="12">
        <v>58.2</v>
      </c>
      <c r="AL39" s="13">
        <v>92.4</v>
      </c>
      <c r="AM39" s="10">
        <v>300</v>
      </c>
      <c r="AN39" s="11">
        <v>61.8</v>
      </c>
      <c r="AO39" s="12">
        <v>62.7</v>
      </c>
      <c r="AP39" s="13">
        <v>91.9</v>
      </c>
      <c r="AQ39" s="6" t="str">
        <f t="shared" si="5"/>
        <v>NO</v>
      </c>
      <c r="AR39" s="7">
        <f t="shared" si="6"/>
        <v>480</v>
      </c>
      <c r="AS39" s="8">
        <f t="shared" si="7"/>
        <v>480</v>
      </c>
      <c r="AT39" s="9">
        <f t="shared" si="8"/>
        <v>480</v>
      </c>
      <c r="AU39" s="111" t="str">
        <f>IF(O39&lt;80,"0",IF((P39-O39)&lt;=2,('DPI art.191'!$G$3-(('DPI art.191'!$F$3-'DPI art.191'!$G$3)/4)*(P39-O39-2)),('DPI art.191'!$G$3-(('DPI art.191'!$G$3-'DPI art.191'!$H$3)/8)*(P39-O39-2))))</f>
        <v>0</v>
      </c>
      <c r="AV39" s="24">
        <f t="shared" si="9"/>
        <v>55.994847950837119</v>
      </c>
      <c r="AW39" s="24">
        <f>IF(N39&lt;135,N39,N39-'DPI art.191'!$I$3)</f>
        <v>93.962049935181341</v>
      </c>
      <c r="AX39" s="111" t="e">
        <f>IF(I39&lt;80,"0",IF((J39-I39)&lt;=2,('DPI art.191'!$G$7-(('DPI art.191'!$F$7-'DPI art.191'!$G$7)/4)*(I39-J39-2)),('DPI art.191'!$G$7-(('DPI art.191'!$G$7-'DPI art.191'!$H$7)/8)*(J39-I39-2))))</f>
        <v>#VALUE!</v>
      </c>
      <c r="AY39" s="24" t="e">
        <f t="shared" si="10"/>
        <v>#VALUE!</v>
      </c>
      <c r="AZ39" s="24" t="e">
        <f>IF(H39&lt;135,H39,H39-'DPI art.191'!$I$7)</f>
        <v>#VALUE!</v>
      </c>
      <c r="BA39" s="111" t="str">
        <f>IF(O39&lt;80,"0",IF((P39-O39)&lt;=2,('DPI art.191'!$G$5-(('DPI art.191'!$F$5-'DPI art.191'!$G$5)/4)*(P39-O39-2)),('DPI art.191'!$G$5-(('DPI art.191'!$G$5-'DPI art.191'!$H$5)/8)*(P39-O39-2))))</f>
        <v>0</v>
      </c>
      <c r="BB39" s="24">
        <f t="shared" si="11"/>
        <v>41.4</v>
      </c>
      <c r="BC39" s="24">
        <f>IF(N39&lt;135,N39,N39-'DPI art.191'!$I$5)</f>
        <v>93.962049935181341</v>
      </c>
      <c r="BD39" s="111" t="str">
        <f>IF(O39&lt;80,"0",IF((P39-O39)&lt;=2,('DPI art.191'!$G$7-(('DPI art.191'!$F$7-'DPI art.191'!$G$7)/4)*(O39-P39-2)),('DPI art.191'!$G$7-(('DPI art.191'!$G$7-'DPI art.191'!$H$7)/8)*(P39-O39-2))))</f>
        <v>0</v>
      </c>
      <c r="BE39" s="24">
        <f t="shared" si="12"/>
        <v>55.994847950837119</v>
      </c>
      <c r="BF39" s="24">
        <f>IF(N39&lt;135,N39,N39-'DPI art.191'!$I$7)</f>
        <v>93.962049935181341</v>
      </c>
      <c r="BG39" s="108">
        <f t="shared" si="13"/>
        <v>13803.842646028841</v>
      </c>
      <c r="BH39" s="108">
        <f t="shared" si="14"/>
        <v>7943.2823472428299</v>
      </c>
      <c r="BI39" s="108">
        <f t="shared" si="15"/>
        <v>10471.285480509021</v>
      </c>
      <c r="BJ39" s="108">
        <f t="shared" si="16"/>
        <v>501187.23362727347</v>
      </c>
      <c r="BK39" s="108">
        <f t="shared" si="17"/>
        <v>338844.15613920329</v>
      </c>
      <c r="BL39" s="108">
        <f t="shared" si="18"/>
        <v>1513561.2484362102</v>
      </c>
      <c r="BM39" s="106">
        <f t="shared" si="19"/>
        <v>14.594847950837121</v>
      </c>
      <c r="BN39" s="106">
        <f t="shared" si="20"/>
        <v>16.994847950837119</v>
      </c>
      <c r="BO39" s="106">
        <f t="shared" si="21"/>
        <v>15.794847950837116</v>
      </c>
      <c r="BP39" s="106">
        <f t="shared" si="22"/>
        <v>-1.0051520491628807</v>
      </c>
      <c r="BQ39" s="106">
        <f t="shared" si="23"/>
        <v>0.69484795083712214</v>
      </c>
      <c r="BR39" s="106">
        <f t="shared" si="24"/>
        <v>-5.8051520491628779</v>
      </c>
      <c r="BS39" s="106">
        <f t="shared" si="25"/>
        <v>6</v>
      </c>
      <c r="BT39" s="107">
        <f t="shared" si="26"/>
        <v>3.3333333333333333E-2</v>
      </c>
      <c r="BU39" s="136">
        <f t="shared" si="27"/>
        <v>213.00958670805451</v>
      </c>
      <c r="BV39" s="136">
        <f t="shared" si="28"/>
        <v>288.82485687207264</v>
      </c>
      <c r="BW39" s="136">
        <f t="shared" si="29"/>
        <v>249.47722179006345</v>
      </c>
      <c r="BX39" s="136">
        <f t="shared" si="30"/>
        <v>1.010330641936338</v>
      </c>
      <c r="BY39" s="136">
        <f t="shared" si="31"/>
        <v>0.48281367478254772</v>
      </c>
      <c r="BZ39" s="136">
        <f t="shared" si="32"/>
        <v>33.69979031389996</v>
      </c>
    </row>
    <row r="40" spans="1:78" ht="25.5" x14ac:dyDescent="0.2">
      <c r="A40" s="2" t="s">
        <v>480</v>
      </c>
      <c r="B40" s="65" t="s">
        <v>386</v>
      </c>
      <c r="C40" s="78" t="s">
        <v>337</v>
      </c>
      <c r="D40" s="83" t="s">
        <v>481</v>
      </c>
      <c r="E40" s="83" t="s">
        <v>482</v>
      </c>
      <c r="F40" s="192" t="s">
        <v>631</v>
      </c>
      <c r="G40" s="71">
        <v>46003</v>
      </c>
      <c r="H40" s="77" t="s">
        <v>200</v>
      </c>
      <c r="I40" s="77" t="str">
        <f t="shared" si="0"/>
        <v>SI</v>
      </c>
      <c r="J40" s="77" t="str">
        <f t="shared" si="35"/>
        <v/>
      </c>
      <c r="K40" s="77"/>
      <c r="L40" s="77"/>
      <c r="M40" s="137">
        <f t="shared" si="33"/>
        <v>0.69737500031813437</v>
      </c>
      <c r="N40" s="4">
        <f t="shared" si="2"/>
        <v>127.06204993518134</v>
      </c>
      <c r="O40" s="3">
        <f t="shared" si="34"/>
        <v>83.336426868428717</v>
      </c>
      <c r="P40" s="5">
        <f t="shared" si="4"/>
        <v>84.485284083388947</v>
      </c>
      <c r="Q40" s="14">
        <v>300</v>
      </c>
      <c r="R40" s="11">
        <v>81</v>
      </c>
      <c r="S40" s="12">
        <v>82.2</v>
      </c>
      <c r="T40" s="13">
        <v>120.2</v>
      </c>
      <c r="U40" s="79">
        <v>81.099999999999994</v>
      </c>
      <c r="V40" s="79">
        <v>86.8</v>
      </c>
      <c r="W40" s="10">
        <v>300</v>
      </c>
      <c r="X40" s="11">
        <v>84.3</v>
      </c>
      <c r="Y40" s="12">
        <v>84.1</v>
      </c>
      <c r="Z40" s="13">
        <v>125.5</v>
      </c>
      <c r="AA40" s="10">
        <v>300</v>
      </c>
      <c r="AB40" s="11">
        <v>85.4</v>
      </c>
      <c r="AC40" s="12">
        <v>85</v>
      </c>
      <c r="AD40" s="13">
        <v>122.4</v>
      </c>
      <c r="AE40" s="14">
        <v>300</v>
      </c>
      <c r="AF40" s="11">
        <v>83.4</v>
      </c>
      <c r="AG40" s="12">
        <v>83.6</v>
      </c>
      <c r="AH40" s="13">
        <v>117.7</v>
      </c>
      <c r="AI40" s="10">
        <v>300</v>
      </c>
      <c r="AJ40" s="11">
        <v>82.9</v>
      </c>
      <c r="AK40" s="12">
        <v>83.1</v>
      </c>
      <c r="AL40" s="13">
        <v>118.6</v>
      </c>
      <c r="AM40" s="10">
        <v>300</v>
      </c>
      <c r="AN40" s="11">
        <v>81.400000000000006</v>
      </c>
      <c r="AO40" s="12">
        <v>81.900000000000006</v>
      </c>
      <c r="AP40" s="13">
        <v>121.9</v>
      </c>
      <c r="AQ40" s="6" t="str">
        <f t="shared" si="5"/>
        <v>NO</v>
      </c>
      <c r="AR40" s="7">
        <f t="shared" si="6"/>
        <v>198.42598759630746</v>
      </c>
      <c r="AS40" s="8">
        <f t="shared" si="7"/>
        <v>480</v>
      </c>
      <c r="AT40" s="9">
        <f t="shared" si="8"/>
        <v>480</v>
      </c>
      <c r="AU40" s="111">
        <f>IF(O40&lt;80,"0",IF((P40-O40)&lt;=2,('DPI art.191'!$G$3-(('DPI art.191'!$F$3-'DPI art.191'!$G$3)/4)*(P40-O40-2)),('DPI art.191'!$G$3-(('DPI art.191'!$G$3-'DPI art.191'!$H$3)/8)*(P40-O40-2))))</f>
        <v>18.686303449754611</v>
      </c>
      <c r="AV40" s="24">
        <f t="shared" si="9"/>
        <v>64.650123418674099</v>
      </c>
      <c r="AW40" s="24">
        <f>IF(N40&lt;135,N40,N40-'DPI art.191'!$I$3)</f>
        <v>127.06204993518134</v>
      </c>
      <c r="AX40" s="111" t="e">
        <f>IF(I40&lt;80,"0",IF((J40-I40)&lt;=2,('DPI art.191'!$G$7-(('DPI art.191'!$F$7-'DPI art.191'!$G$7)/4)*(I40-J40-2)),('DPI art.191'!$G$7-(('DPI art.191'!$G$7-'DPI art.191'!$H$7)/8)*(J40-I40-2))))</f>
        <v>#VALUE!</v>
      </c>
      <c r="AY40" s="24" t="e">
        <f t="shared" si="10"/>
        <v>#VALUE!</v>
      </c>
      <c r="AZ40" s="24" t="e">
        <f>IF(H40&lt;135,H40,H40-'DPI art.191'!$I$7)</f>
        <v>#VALUE!</v>
      </c>
      <c r="BA40" s="111">
        <f>IF(O40&lt;80,"0",IF((P40-O40)&lt;=2,('DPI art.191'!$G$5-(('DPI art.191'!$F$5-'DPI art.191'!$G$5)/4)*(P40-O40-2)),('DPI art.191'!$G$5-(('DPI art.191'!$G$5-'DPI art.191'!$H$5)/8)*(P40-O40-2))))</f>
        <v>16.436303449754611</v>
      </c>
      <c r="BB40" s="24">
        <f t="shared" si="11"/>
        <v>64.563696550245396</v>
      </c>
      <c r="BC40" s="24">
        <f>IF(N40&lt;135,N40,N40-'DPI art.191'!$I$5)</f>
        <v>127.06204993518134</v>
      </c>
      <c r="BD40" s="111">
        <f>IF(O40&lt;80,"0",IF((P40-O40)&lt;=2,('DPI art.191'!$G$7-(('DPI art.191'!$F$7-'DPI art.191'!$G$7)/4)*(O40-P40-2)),('DPI art.191'!$G$7-(('DPI art.191'!$G$7-'DPI art.191'!$H$7)/8)*(P40-O40-2))))</f>
        <v>15.074428607480115</v>
      </c>
      <c r="BE40" s="24">
        <f t="shared" si="12"/>
        <v>68.261998260948602</v>
      </c>
      <c r="BF40" s="24">
        <f>IF(N40&lt;135,N40,N40-'DPI art.191'!$I$7)</f>
        <v>127.06204993518134</v>
      </c>
      <c r="BG40" s="108">
        <f t="shared" si="13"/>
        <v>125892541.17941682</v>
      </c>
      <c r="BH40" s="108">
        <f t="shared" si="14"/>
        <v>269153480.39269191</v>
      </c>
      <c r="BI40" s="108">
        <f t="shared" si="15"/>
        <v>346736850.45253289</v>
      </c>
      <c r="BJ40" s="108">
        <f t="shared" si="16"/>
        <v>218776162.39495647</v>
      </c>
      <c r="BK40" s="108">
        <f t="shared" si="17"/>
        <v>194984459.97580501</v>
      </c>
      <c r="BL40" s="108">
        <f t="shared" si="18"/>
        <v>138038426.46028903</v>
      </c>
      <c r="BM40" s="106">
        <f t="shared" si="19"/>
        <v>2.3364268684287168</v>
      </c>
      <c r="BN40" s="106">
        <f t="shared" si="20"/>
        <v>-0.96357313157128033</v>
      </c>
      <c r="BO40" s="106">
        <f t="shared" si="21"/>
        <v>-2.0635731315712889</v>
      </c>
      <c r="BP40" s="106">
        <f t="shared" si="22"/>
        <v>-6.3573131571288855E-2</v>
      </c>
      <c r="BQ40" s="106">
        <f t="shared" si="23"/>
        <v>0.43642686842871115</v>
      </c>
      <c r="BR40" s="106">
        <f t="shared" si="24"/>
        <v>1.9364268684287111</v>
      </c>
      <c r="BS40" s="106">
        <f t="shared" si="25"/>
        <v>6</v>
      </c>
      <c r="BT40" s="107">
        <f t="shared" si="26"/>
        <v>3.3333333333333333E-2</v>
      </c>
      <c r="BU40" s="136">
        <f t="shared" si="27"/>
        <v>5.4588905115156203</v>
      </c>
      <c r="BV40" s="136">
        <f t="shared" si="28"/>
        <v>0.92847317988608391</v>
      </c>
      <c r="BW40" s="136">
        <f t="shared" si="29"/>
        <v>4.2583340693429355</v>
      </c>
      <c r="BX40" s="136">
        <f t="shared" si="30"/>
        <v>4.0415430577804036E-3</v>
      </c>
      <c r="BY40" s="136">
        <f t="shared" si="31"/>
        <v>0.19046841148649155</v>
      </c>
      <c r="BZ40" s="136">
        <f t="shared" si="32"/>
        <v>3.7497490167726251</v>
      </c>
    </row>
    <row r="41" spans="1:78" ht="25.5" x14ac:dyDescent="0.2">
      <c r="A41" s="2" t="s">
        <v>540</v>
      </c>
      <c r="B41" s="65" t="s">
        <v>387</v>
      </c>
      <c r="C41" s="78" t="s">
        <v>542</v>
      </c>
      <c r="D41" s="83" t="s">
        <v>7</v>
      </c>
      <c r="E41" s="83" t="s">
        <v>7</v>
      </c>
      <c r="F41" s="78" t="s">
        <v>542</v>
      </c>
      <c r="G41" s="71">
        <v>46003</v>
      </c>
      <c r="H41" s="77" t="s">
        <v>200</v>
      </c>
      <c r="I41" s="77" t="str">
        <f t="shared" si="0"/>
        <v>SI</v>
      </c>
      <c r="J41" s="77" t="str">
        <f t="shared" si="35"/>
        <v/>
      </c>
      <c r="K41" s="77"/>
      <c r="L41" s="77"/>
      <c r="M41" s="137">
        <f t="shared" si="33"/>
        <v>1.0497998688220882</v>
      </c>
      <c r="N41" s="4">
        <f t="shared" si="2"/>
        <v>120.76204993518134</v>
      </c>
      <c r="O41" s="3">
        <f t="shared" si="34"/>
        <v>83.797241764089705</v>
      </c>
      <c r="P41" s="5">
        <f t="shared" si="4"/>
        <v>85.585355682180406</v>
      </c>
      <c r="Q41" s="14">
        <v>300</v>
      </c>
      <c r="R41" s="11">
        <v>84.3</v>
      </c>
      <c r="S41" s="12">
        <v>84.5</v>
      </c>
      <c r="T41" s="13">
        <v>112.6</v>
      </c>
      <c r="U41" s="79">
        <v>84.2</v>
      </c>
      <c r="V41" s="79">
        <v>87.5</v>
      </c>
      <c r="W41" s="10">
        <v>300</v>
      </c>
      <c r="X41" s="11">
        <v>82.2</v>
      </c>
      <c r="Y41" s="12">
        <v>83.1</v>
      </c>
      <c r="Z41" s="13">
        <v>117.7</v>
      </c>
      <c r="AA41" s="10">
        <v>300</v>
      </c>
      <c r="AB41" s="11">
        <v>82.7</v>
      </c>
      <c r="AC41" s="12">
        <v>83.6</v>
      </c>
      <c r="AD41" s="13">
        <v>113.7</v>
      </c>
      <c r="AE41" s="14">
        <v>300</v>
      </c>
      <c r="AF41" s="11">
        <v>85.4</v>
      </c>
      <c r="AG41" s="12">
        <v>85.5</v>
      </c>
      <c r="AH41" s="13">
        <v>119.2</v>
      </c>
      <c r="AI41" s="10">
        <v>300</v>
      </c>
      <c r="AJ41" s="11">
        <v>85.9</v>
      </c>
      <c r="AK41" s="12">
        <v>86</v>
      </c>
      <c r="AL41" s="13">
        <v>112</v>
      </c>
      <c r="AM41" s="10">
        <v>300</v>
      </c>
      <c r="AN41" s="11">
        <v>79.099999999999994</v>
      </c>
      <c r="AO41" s="12">
        <v>82.4</v>
      </c>
      <c r="AP41" s="13">
        <v>113.2</v>
      </c>
      <c r="AQ41" s="6" t="str">
        <f t="shared" si="5"/>
        <v>NO</v>
      </c>
      <c r="AR41" s="7">
        <f t="shared" si="6"/>
        <v>178.45020901277718</v>
      </c>
      <c r="AS41" s="8">
        <f t="shared" si="7"/>
        <v>480</v>
      </c>
      <c r="AT41" s="9">
        <f t="shared" si="8"/>
        <v>480</v>
      </c>
      <c r="AU41" s="111">
        <f>IF(O41&lt;80,"0",IF((P41-O41)&lt;=2,('DPI art.191'!$G$3-(('DPI art.191'!$F$3-'DPI art.191'!$G$3)/4)*(P41-O41-2)),('DPI art.191'!$G$3-(('DPI art.191'!$G$3-'DPI art.191'!$H$3)/8)*(P41-O41-2))))</f>
        <v>17.607557763221941</v>
      </c>
      <c r="AV41" s="24">
        <f t="shared" si="9"/>
        <v>66.189684000867771</v>
      </c>
      <c r="AW41" s="24">
        <f>IF(N41&lt;135,N41,N41-'DPI art.191'!$I$3)</f>
        <v>120.76204993518134</v>
      </c>
      <c r="AX41" s="111" t="e">
        <f>IF(I41&lt;80,"0",IF((J41-I41)&lt;=2,('DPI art.191'!$G$7-(('DPI art.191'!$F$7-'DPI art.191'!$G$7)/4)*(I41-J41-2)),('DPI art.191'!$G$7-(('DPI art.191'!$G$7-'DPI art.191'!$H$7)/8)*(J41-I41-2))))</f>
        <v>#VALUE!</v>
      </c>
      <c r="AY41" s="24" t="e">
        <f t="shared" si="10"/>
        <v>#VALUE!</v>
      </c>
      <c r="AZ41" s="24" t="e">
        <f>IF(H41&lt;135,H41,H41-'DPI art.191'!$I$7)</f>
        <v>#VALUE!</v>
      </c>
      <c r="BA41" s="111">
        <f>IF(O41&lt;80,"0",IF((P41-O41)&lt;=2,('DPI art.191'!$G$5-(('DPI art.191'!$F$5-'DPI art.191'!$G$5)/4)*(P41-O41-2)),('DPI art.191'!$G$5-(('DPI art.191'!$G$5-'DPI art.191'!$H$5)/8)*(P41-O41-2))))</f>
        <v>15.357557763221941</v>
      </c>
      <c r="BB41" s="24">
        <f t="shared" si="11"/>
        <v>68.942442236778049</v>
      </c>
      <c r="BC41" s="24">
        <f>IF(N41&lt;135,N41,N41-'DPI art.191'!$I$5)</f>
        <v>120.76204993518134</v>
      </c>
      <c r="BD41" s="111">
        <f>IF(O41&lt;80,"0",IF((P41-O41)&lt;=2,('DPI art.191'!$G$7-(('DPI art.191'!$F$7-'DPI art.191'!$G$7)/4)*(O41-P41-2)),('DPI art.191'!$G$7-(('DPI art.191'!$G$7-'DPI art.191'!$H$7)/8)*(P41-O41-2))))</f>
        <v>15.394056959045351</v>
      </c>
      <c r="BE41" s="24">
        <f t="shared" si="12"/>
        <v>68.403184805044361</v>
      </c>
      <c r="BF41" s="24">
        <f>IF(N41&lt;135,N41,N41-'DPI art.191'!$I$7)</f>
        <v>120.76204993518134</v>
      </c>
      <c r="BG41" s="108">
        <f t="shared" si="13"/>
        <v>269153480.39269191</v>
      </c>
      <c r="BH41" s="108">
        <f t="shared" si="14"/>
        <v>165958690.74375659</v>
      </c>
      <c r="BI41" s="108">
        <f t="shared" si="15"/>
        <v>186208713.6662879</v>
      </c>
      <c r="BJ41" s="108">
        <f t="shared" si="16"/>
        <v>346736850.45253289</v>
      </c>
      <c r="BK41" s="108">
        <f t="shared" si="17"/>
        <v>389045144.99428326</v>
      </c>
      <c r="BL41" s="108">
        <f t="shared" si="18"/>
        <v>81283051.616410136</v>
      </c>
      <c r="BM41" s="106">
        <f t="shared" si="19"/>
        <v>-0.50275823591029223</v>
      </c>
      <c r="BN41" s="106">
        <f t="shared" si="20"/>
        <v>1.5972417640897021</v>
      </c>
      <c r="BO41" s="106">
        <f t="shared" si="21"/>
        <v>1.0972417640897021</v>
      </c>
      <c r="BP41" s="106">
        <f t="shared" si="22"/>
        <v>-1.6027582359103008</v>
      </c>
      <c r="BQ41" s="106">
        <f t="shared" si="23"/>
        <v>-2.1027582359103008</v>
      </c>
      <c r="BR41" s="106">
        <f t="shared" si="24"/>
        <v>4.6972417640897106</v>
      </c>
      <c r="BS41" s="106">
        <f t="shared" si="25"/>
        <v>6</v>
      </c>
      <c r="BT41" s="107">
        <f t="shared" si="26"/>
        <v>3.3333333333333333E-2</v>
      </c>
      <c r="BU41" s="136">
        <f t="shared" si="27"/>
        <v>0.25276584377562905</v>
      </c>
      <c r="BV41" s="136">
        <f t="shared" si="28"/>
        <v>2.5511812529523836</v>
      </c>
      <c r="BW41" s="136">
        <f t="shared" si="29"/>
        <v>1.2039394888626815</v>
      </c>
      <c r="BX41" s="136">
        <f t="shared" si="30"/>
        <v>2.5688339627782995</v>
      </c>
      <c r="BY41" s="136">
        <f t="shared" si="31"/>
        <v>4.4215921986886002</v>
      </c>
      <c r="BZ41" s="136">
        <f t="shared" si="32"/>
        <v>22.064080190308616</v>
      </c>
    </row>
    <row r="42" spans="1:78" ht="25.5" x14ac:dyDescent="0.2">
      <c r="A42" s="2" t="s">
        <v>540</v>
      </c>
      <c r="B42" s="65" t="s">
        <v>388</v>
      </c>
      <c r="C42" s="78" t="s">
        <v>551</v>
      </c>
      <c r="D42" s="83" t="s">
        <v>7</v>
      </c>
      <c r="E42" s="83" t="s">
        <v>7</v>
      </c>
      <c r="F42" s="78" t="s">
        <v>551</v>
      </c>
      <c r="G42" s="71">
        <v>46003</v>
      </c>
      <c r="H42" s="77" t="s">
        <v>200</v>
      </c>
      <c r="I42" s="77" t="str">
        <f t="shared" si="0"/>
        <v/>
      </c>
      <c r="J42" s="77" t="s">
        <v>666</v>
      </c>
      <c r="K42" s="77"/>
      <c r="L42" s="77"/>
      <c r="M42" s="137">
        <f t="shared" si="33"/>
        <v>0.60823317671837829</v>
      </c>
      <c r="N42" s="4">
        <f t="shared" si="2"/>
        <v>99.162049935181329</v>
      </c>
      <c r="O42" s="3">
        <f t="shared" si="34"/>
        <v>76.060356532386152</v>
      </c>
      <c r="P42" s="5">
        <f t="shared" si="4"/>
        <v>78.110320999837995</v>
      </c>
      <c r="Q42" s="14">
        <v>300</v>
      </c>
      <c r="R42" s="11">
        <v>77.099999999999994</v>
      </c>
      <c r="S42" s="12">
        <v>77.8</v>
      </c>
      <c r="T42" s="13">
        <v>94.4</v>
      </c>
      <c r="U42" s="79">
        <v>77.099999999999994</v>
      </c>
      <c r="V42" s="79">
        <v>78.7</v>
      </c>
      <c r="W42" s="10">
        <v>300</v>
      </c>
      <c r="X42" s="11">
        <v>76.5</v>
      </c>
      <c r="Y42" s="12">
        <v>77.2</v>
      </c>
      <c r="Z42" s="13">
        <v>92.5</v>
      </c>
      <c r="AA42" s="10">
        <v>300</v>
      </c>
      <c r="AB42" s="11">
        <v>77.400000000000006</v>
      </c>
      <c r="AC42" s="12">
        <v>77.5</v>
      </c>
      <c r="AD42" s="13">
        <v>94.4</v>
      </c>
      <c r="AE42" s="14">
        <v>300</v>
      </c>
      <c r="AF42" s="11">
        <v>75.2</v>
      </c>
      <c r="AG42" s="12">
        <v>75.8</v>
      </c>
      <c r="AH42" s="13">
        <v>97.6</v>
      </c>
      <c r="AI42" s="10">
        <v>300</v>
      </c>
      <c r="AJ42" s="11">
        <v>73.400000000000006</v>
      </c>
      <c r="AK42" s="12">
        <v>71.400000000000006</v>
      </c>
      <c r="AL42" s="13">
        <v>87.6</v>
      </c>
      <c r="AM42" s="10">
        <v>300</v>
      </c>
      <c r="AN42" s="11">
        <v>75.599999999999994</v>
      </c>
      <c r="AO42" s="12">
        <v>73.8</v>
      </c>
      <c r="AP42" s="13">
        <v>96.1</v>
      </c>
      <c r="AQ42" s="6" t="str">
        <f t="shared" si="5"/>
        <v>NO</v>
      </c>
      <c r="AR42" s="7">
        <f t="shared" si="6"/>
        <v>480</v>
      </c>
      <c r="AS42" s="8">
        <f t="shared" si="7"/>
        <v>480</v>
      </c>
      <c r="AT42" s="9">
        <f t="shared" si="8"/>
        <v>480</v>
      </c>
      <c r="AU42" s="111" t="str">
        <f>IF(O42&lt;80,"0",IF((P42-O42)&lt;=2,('DPI art.191'!$G$3-(('DPI art.191'!$F$3-'DPI art.191'!$G$3)/4)*(P42-O42-2)),('DPI art.191'!$G$3-(('DPI art.191'!$G$3-'DPI art.191'!$H$3)/8)*(P42-O42-2))))</f>
        <v>0</v>
      </c>
      <c r="AV42" s="24">
        <f t="shared" si="9"/>
        <v>76.060356532386152</v>
      </c>
      <c r="AW42" s="24">
        <f>IF(N42&lt;135,N42,N42-'DPI art.191'!$I$3)</f>
        <v>99.162049935181329</v>
      </c>
      <c r="AX42" s="111" t="e">
        <f>IF(I42&lt;80,"0",IF((J42-I42)&lt;=2,('DPI art.191'!$G$7-(('DPI art.191'!$F$7-'DPI art.191'!$G$7)/4)*(I42-J42-2)),('DPI art.191'!$G$7-(('DPI art.191'!$G$7-'DPI art.191'!$H$7)/8)*(J42-I42-2))))</f>
        <v>#VALUE!</v>
      </c>
      <c r="AY42" s="24" t="e">
        <f t="shared" si="10"/>
        <v>#VALUE!</v>
      </c>
      <c r="AZ42" s="24" t="e">
        <f>IF(H42&lt;135,H42,H42-'DPI art.191'!$I$7)</f>
        <v>#VALUE!</v>
      </c>
      <c r="BA42" s="111" t="str">
        <f>IF(O42&lt;80,"0",IF((P42-O42)&lt;=2,('DPI art.191'!$G$5-(('DPI art.191'!$F$5-'DPI art.191'!$G$5)/4)*(P42-O42-2)),('DPI art.191'!$G$5-(('DPI art.191'!$G$5-'DPI art.191'!$H$5)/8)*(P42-O42-2))))</f>
        <v>0</v>
      </c>
      <c r="BB42" s="24">
        <f t="shared" si="11"/>
        <v>77.099999999999994</v>
      </c>
      <c r="BC42" s="24">
        <f>IF(N42&lt;135,N42,N42-'DPI art.191'!$I$5)</f>
        <v>99.162049935181329</v>
      </c>
      <c r="BD42" s="111" t="str">
        <f>IF(O42&lt;80,"0",IF((P42-O42)&lt;=2,('DPI art.191'!$G$7-(('DPI art.191'!$F$7-'DPI art.191'!$G$7)/4)*(O42-P42-2)),('DPI art.191'!$G$7-(('DPI art.191'!$G$7-'DPI art.191'!$H$7)/8)*(P42-O42-2))))</f>
        <v>0</v>
      </c>
      <c r="BE42" s="24">
        <f t="shared" si="12"/>
        <v>76.060356532386152</v>
      </c>
      <c r="BF42" s="24">
        <f>IF(N42&lt;135,N42,N42-'DPI art.191'!$I$7)</f>
        <v>99.162049935181329</v>
      </c>
      <c r="BG42" s="108">
        <f t="shared" si="13"/>
        <v>51286138.399136536</v>
      </c>
      <c r="BH42" s="108">
        <f t="shared" si="14"/>
        <v>44668359.215096377</v>
      </c>
      <c r="BI42" s="108">
        <f t="shared" si="15"/>
        <v>54954087.385762684</v>
      </c>
      <c r="BJ42" s="108">
        <f t="shared" si="16"/>
        <v>33113112.1482592</v>
      </c>
      <c r="BK42" s="108">
        <f t="shared" si="17"/>
        <v>21877616.239495624</v>
      </c>
      <c r="BL42" s="108">
        <f t="shared" si="18"/>
        <v>36307805.47701022</v>
      </c>
      <c r="BM42" s="106">
        <f t="shared" si="19"/>
        <v>-1.0396434676138426</v>
      </c>
      <c r="BN42" s="106">
        <f t="shared" si="20"/>
        <v>-0.43964346761384832</v>
      </c>
      <c r="BO42" s="106">
        <f t="shared" si="21"/>
        <v>-1.339643467613854</v>
      </c>
      <c r="BP42" s="106">
        <f t="shared" si="22"/>
        <v>0.86035653238614884</v>
      </c>
      <c r="BQ42" s="106">
        <f t="shared" si="23"/>
        <v>2.660356532386146</v>
      </c>
      <c r="BR42" s="106">
        <f t="shared" si="24"/>
        <v>0.46035653238615737</v>
      </c>
      <c r="BS42" s="106">
        <f t="shared" si="25"/>
        <v>6</v>
      </c>
      <c r="BT42" s="107">
        <f t="shared" si="26"/>
        <v>3.3333333333333333E-2</v>
      </c>
      <c r="BU42" s="136">
        <f t="shared" si="27"/>
        <v>1.0808585397521351</v>
      </c>
      <c r="BV42" s="136">
        <f t="shared" si="28"/>
        <v>0.19328637861552889</v>
      </c>
      <c r="BW42" s="136">
        <f t="shared" si="29"/>
        <v>1.7946446203204711</v>
      </c>
      <c r="BX42" s="136">
        <f t="shared" si="30"/>
        <v>0.74021336281951833</v>
      </c>
      <c r="BY42" s="136">
        <f t="shared" si="31"/>
        <v>7.0774968794096393</v>
      </c>
      <c r="BZ42" s="136">
        <f t="shared" si="32"/>
        <v>0.21192813691060716</v>
      </c>
    </row>
    <row r="43" spans="1:78" ht="25.5" x14ac:dyDescent="0.2">
      <c r="A43" s="2" t="s">
        <v>532</v>
      </c>
      <c r="B43" s="65" t="s">
        <v>389</v>
      </c>
      <c r="C43" s="78" t="s">
        <v>553</v>
      </c>
      <c r="D43" s="83" t="s">
        <v>7</v>
      </c>
      <c r="E43" s="83" t="s">
        <v>7</v>
      </c>
      <c r="F43" s="78" t="s">
        <v>637</v>
      </c>
      <c r="G43" s="71">
        <v>46003</v>
      </c>
      <c r="H43" s="77" t="s">
        <v>200</v>
      </c>
      <c r="I43" s="77" t="str">
        <f t="shared" si="0"/>
        <v/>
      </c>
      <c r="J43" s="77" t="s">
        <v>666</v>
      </c>
      <c r="K43" s="77"/>
      <c r="L43" s="77"/>
      <c r="M43" s="137">
        <f t="shared" si="33"/>
        <v>2.3928078908384225</v>
      </c>
      <c r="N43" s="4">
        <f t="shared" si="2"/>
        <v>101.86204993518133</v>
      </c>
      <c r="O43" s="3">
        <f t="shared" si="34"/>
        <v>79.46875113771064</v>
      </c>
      <c r="P43" s="5">
        <f t="shared" si="4"/>
        <v>84.003331957060041</v>
      </c>
      <c r="Q43" s="14">
        <v>300</v>
      </c>
      <c r="R43" s="11">
        <v>81.099999999999994</v>
      </c>
      <c r="S43" s="12">
        <v>83.1</v>
      </c>
      <c r="T43" s="13">
        <v>98.7</v>
      </c>
      <c r="U43" s="79">
        <v>80.7</v>
      </c>
      <c r="V43" s="79">
        <v>83.1</v>
      </c>
      <c r="W43" s="10">
        <v>300</v>
      </c>
      <c r="X43" s="11">
        <v>83.5</v>
      </c>
      <c r="Y43" s="12">
        <v>85.7</v>
      </c>
      <c r="Z43" s="13">
        <v>100.3</v>
      </c>
      <c r="AA43" s="10">
        <v>300</v>
      </c>
      <c r="AB43" s="11">
        <v>78.900000000000006</v>
      </c>
      <c r="AC43" s="12">
        <v>80.3</v>
      </c>
      <c r="AD43" s="13">
        <v>97.7</v>
      </c>
      <c r="AE43" s="14">
        <v>300</v>
      </c>
      <c r="AF43" s="11">
        <v>78.5</v>
      </c>
      <c r="AG43" s="12">
        <v>79.5</v>
      </c>
      <c r="AH43" s="13">
        <v>94.2</v>
      </c>
      <c r="AI43" s="10">
        <v>300</v>
      </c>
      <c r="AJ43" s="11">
        <v>73.5</v>
      </c>
      <c r="AK43" s="12">
        <v>76</v>
      </c>
      <c r="AL43" s="13">
        <v>92</v>
      </c>
      <c r="AM43" s="10">
        <v>300</v>
      </c>
      <c r="AN43" s="11">
        <v>68.7</v>
      </c>
      <c r="AO43" s="12">
        <v>75.2</v>
      </c>
      <c r="AP43" s="13">
        <v>96.9</v>
      </c>
      <c r="AQ43" s="6" t="str">
        <f t="shared" si="5"/>
        <v>NO</v>
      </c>
      <c r="AR43" s="7">
        <f t="shared" si="6"/>
        <v>480</v>
      </c>
      <c r="AS43" s="8">
        <f t="shared" si="7"/>
        <v>480</v>
      </c>
      <c r="AT43" s="9">
        <f t="shared" si="8"/>
        <v>480</v>
      </c>
      <c r="AU43" s="111" t="str">
        <f>IF(O43&lt;80,"0",IF((P43-O43)&lt;=2,('DPI art.191'!$G$3-(('DPI art.191'!$F$3-'DPI art.191'!$G$3)/4)*(P43-O43-2)),('DPI art.191'!$G$3-(('DPI art.191'!$G$3-'DPI art.191'!$H$3)/8)*(P43-O43-2))))</f>
        <v>0</v>
      </c>
      <c r="AV43" s="24">
        <f t="shared" si="9"/>
        <v>79.46875113771064</v>
      </c>
      <c r="AW43" s="24">
        <f>IF(N43&lt;135,N43,N43-'DPI art.191'!$I$3)</f>
        <v>101.86204993518133</v>
      </c>
      <c r="AX43" s="111" t="e">
        <f>IF(I43&lt;80,"0",IF((J43-I43)&lt;=2,('DPI art.191'!$G$7-(('DPI art.191'!$F$7-'DPI art.191'!$G$7)/4)*(I43-J43-2)),('DPI art.191'!$G$7-(('DPI art.191'!$G$7-'DPI art.191'!$H$7)/8)*(J43-I43-2))))</f>
        <v>#VALUE!</v>
      </c>
      <c r="AY43" s="24" t="e">
        <f t="shared" si="10"/>
        <v>#VALUE!</v>
      </c>
      <c r="AZ43" s="24" t="e">
        <f>IF(H43&lt;135,H43,H43-'DPI art.191'!$I$7)</f>
        <v>#VALUE!</v>
      </c>
      <c r="BA43" s="111" t="str">
        <f>IF(O43&lt;80,"0",IF((P43-O43)&lt;=2,('DPI art.191'!$G$5-(('DPI art.191'!$F$5-'DPI art.191'!$G$5)/4)*(P43-O43-2)),('DPI art.191'!$G$5-(('DPI art.191'!$G$5-'DPI art.191'!$H$5)/8)*(P43-O43-2))))</f>
        <v>0</v>
      </c>
      <c r="BB43" s="24">
        <f t="shared" si="11"/>
        <v>81.099999999999994</v>
      </c>
      <c r="BC43" s="24">
        <f>IF(N43&lt;135,N43,N43-'DPI art.191'!$I$5)</f>
        <v>101.86204993518133</v>
      </c>
      <c r="BD43" s="111" t="str">
        <f>IF(O43&lt;80,"0",IF((P43-O43)&lt;=2,('DPI art.191'!$G$7-(('DPI art.191'!$F$7-'DPI art.191'!$G$7)/4)*(O43-P43-2)),('DPI art.191'!$G$7-(('DPI art.191'!$G$7-'DPI art.191'!$H$7)/8)*(P43-O43-2))))</f>
        <v>0</v>
      </c>
      <c r="BE43" s="24">
        <f t="shared" si="12"/>
        <v>79.46875113771064</v>
      </c>
      <c r="BF43" s="24">
        <f>IF(N43&lt;135,N43,N43-'DPI art.191'!$I$7)</f>
        <v>101.86204993518133</v>
      </c>
      <c r="BG43" s="108">
        <f t="shared" si="13"/>
        <v>128824955.16931349</v>
      </c>
      <c r="BH43" s="108">
        <f t="shared" si="14"/>
        <v>223872113.85683441</v>
      </c>
      <c r="BI43" s="108">
        <f t="shared" si="15"/>
        <v>77624711.662869394</v>
      </c>
      <c r="BJ43" s="108">
        <f t="shared" si="16"/>
        <v>70794578.438414022</v>
      </c>
      <c r="BK43" s="108">
        <f t="shared" si="17"/>
        <v>22387211.385683496</v>
      </c>
      <c r="BL43" s="108">
        <f t="shared" si="18"/>
        <v>7413102.4130092021</v>
      </c>
      <c r="BM43" s="106">
        <f t="shared" si="19"/>
        <v>-1.631248862289354</v>
      </c>
      <c r="BN43" s="106">
        <f t="shared" si="20"/>
        <v>-4.0312488622893596</v>
      </c>
      <c r="BO43" s="106">
        <f t="shared" si="21"/>
        <v>0.56875113771063468</v>
      </c>
      <c r="BP43" s="106">
        <f t="shared" si="22"/>
        <v>0.96875113771064036</v>
      </c>
      <c r="BQ43" s="106">
        <f t="shared" si="23"/>
        <v>5.9687511377106404</v>
      </c>
      <c r="BR43" s="106">
        <f t="shared" si="24"/>
        <v>10.768751137710638</v>
      </c>
      <c r="BS43" s="106">
        <f t="shared" si="25"/>
        <v>6</v>
      </c>
      <c r="BT43" s="107">
        <f t="shared" si="26"/>
        <v>3.3333333333333333E-2</v>
      </c>
      <c r="BU43" s="136">
        <f t="shared" si="27"/>
        <v>2.6609728507203116</v>
      </c>
      <c r="BV43" s="136">
        <f t="shared" si="28"/>
        <v>16.250967389709256</v>
      </c>
      <c r="BW43" s="136">
        <f t="shared" si="29"/>
        <v>0.32347785664714135</v>
      </c>
      <c r="BX43" s="136">
        <f t="shared" si="30"/>
        <v>0.93847876681566011</v>
      </c>
      <c r="BY43" s="136">
        <f t="shared" si="31"/>
        <v>35.625990143922067</v>
      </c>
      <c r="BZ43" s="136">
        <f t="shared" si="32"/>
        <v>115.96600106594416</v>
      </c>
    </row>
    <row r="44" spans="1:78" ht="25.5" x14ac:dyDescent="0.2">
      <c r="A44" s="2" t="s">
        <v>552</v>
      </c>
      <c r="B44" s="65" t="s">
        <v>390</v>
      </c>
      <c r="C44" s="78" t="s">
        <v>347</v>
      </c>
      <c r="D44" s="83" t="s">
        <v>448</v>
      </c>
      <c r="E44" s="83" t="s">
        <v>348</v>
      </c>
      <c r="F44" s="78" t="s">
        <v>638</v>
      </c>
      <c r="G44" s="71">
        <v>46003</v>
      </c>
      <c r="H44" s="77" t="s">
        <v>200</v>
      </c>
      <c r="I44" s="77" t="str">
        <f t="shared" si="0"/>
        <v>SI</v>
      </c>
      <c r="J44" s="77" t="str">
        <f t="shared" si="35"/>
        <v/>
      </c>
      <c r="K44" s="77"/>
      <c r="L44" s="77"/>
      <c r="M44" s="137">
        <f t="shared" si="33"/>
        <v>1.9145797269465192</v>
      </c>
      <c r="N44" s="4">
        <f t="shared" si="2"/>
        <v>105.16204993518133</v>
      </c>
      <c r="O44" s="3">
        <f t="shared" si="34"/>
        <v>65.018872801392561</v>
      </c>
      <c r="P44" s="5">
        <f t="shared" si="4"/>
        <v>76.326267650163217</v>
      </c>
      <c r="Q44" s="14">
        <v>300</v>
      </c>
      <c r="R44" s="11">
        <v>66.900000000000006</v>
      </c>
      <c r="S44" s="12">
        <v>75</v>
      </c>
      <c r="T44" s="13">
        <v>99.6</v>
      </c>
      <c r="U44" s="79">
        <v>66.900000000000006</v>
      </c>
      <c r="V44" s="79">
        <v>72.5</v>
      </c>
      <c r="W44" s="10">
        <v>300</v>
      </c>
      <c r="X44" s="11">
        <v>69.5</v>
      </c>
      <c r="Y44" s="12">
        <v>77.099999999999994</v>
      </c>
      <c r="Z44" s="13">
        <v>101.5</v>
      </c>
      <c r="AA44" s="10">
        <v>300</v>
      </c>
      <c r="AB44" s="11">
        <v>62.3</v>
      </c>
      <c r="AC44" s="12">
        <v>74.400000000000006</v>
      </c>
      <c r="AD44" s="13">
        <v>100.6</v>
      </c>
      <c r="AE44" s="14">
        <v>300</v>
      </c>
      <c r="AF44" s="11">
        <v>63</v>
      </c>
      <c r="AG44" s="12">
        <v>75.7</v>
      </c>
      <c r="AH44" s="13">
        <v>103.6</v>
      </c>
      <c r="AI44" s="10">
        <v>300</v>
      </c>
      <c r="AJ44" s="11">
        <v>58.9</v>
      </c>
      <c r="AK44" s="12">
        <v>72.8</v>
      </c>
      <c r="AL44" s="13">
        <v>102.1</v>
      </c>
      <c r="AM44" s="10">
        <v>300</v>
      </c>
      <c r="AN44" s="11">
        <v>58.9</v>
      </c>
      <c r="AO44" s="12">
        <v>72.599999999999994</v>
      </c>
      <c r="AP44" s="13">
        <v>89.8</v>
      </c>
      <c r="AQ44" s="6" t="str">
        <f t="shared" si="5"/>
        <v>NO</v>
      </c>
      <c r="AR44" s="7">
        <f t="shared" si="6"/>
        <v>480</v>
      </c>
      <c r="AS44" s="8">
        <f t="shared" si="7"/>
        <v>480</v>
      </c>
      <c r="AT44" s="9">
        <f t="shared" si="8"/>
        <v>480</v>
      </c>
      <c r="AU44" s="111" t="str">
        <f>IF(O44&lt;80,"0",IF((P44-O44)&lt;=2,('DPI art.191'!$G$3-(('DPI art.191'!$F$3-'DPI art.191'!$G$3)/4)*(P44-O44-2)),('DPI art.191'!$G$3-(('DPI art.191'!$G$3-'DPI art.191'!$H$3)/8)*(P44-O44-2))))</f>
        <v>0</v>
      </c>
      <c r="AV44" s="24">
        <f t="shared" si="9"/>
        <v>65.018872801392561</v>
      </c>
      <c r="AW44" s="24">
        <f>IF(N44&lt;135,N44,N44-'DPI art.191'!$I$3)</f>
        <v>105.16204993518133</v>
      </c>
      <c r="AX44" s="111" t="e">
        <f>IF(I44&lt;80,"0",IF((J44-I44)&lt;=2,('DPI art.191'!$G$7-(('DPI art.191'!$F$7-'DPI art.191'!$G$7)/4)*(I44-J44-2)),('DPI art.191'!$G$7-(('DPI art.191'!$G$7-'DPI art.191'!$H$7)/8)*(J44-I44-2))))</f>
        <v>#VALUE!</v>
      </c>
      <c r="AY44" s="24" t="e">
        <f t="shared" si="10"/>
        <v>#VALUE!</v>
      </c>
      <c r="AZ44" s="24" t="e">
        <f>IF(H44&lt;135,H44,H44-'DPI art.191'!$I$7)</f>
        <v>#VALUE!</v>
      </c>
      <c r="BA44" s="111" t="str">
        <f>IF(O44&lt;80,"0",IF((P44-O44)&lt;=2,('DPI art.191'!$G$5-(('DPI art.191'!$F$5-'DPI art.191'!$G$5)/4)*(P44-O44-2)),('DPI art.191'!$G$5-(('DPI art.191'!$G$5-'DPI art.191'!$H$5)/8)*(P44-O44-2))))</f>
        <v>0</v>
      </c>
      <c r="BB44" s="24">
        <f t="shared" si="11"/>
        <v>66.900000000000006</v>
      </c>
      <c r="BC44" s="24">
        <f>IF(N44&lt;135,N44,N44-'DPI art.191'!$I$5)</f>
        <v>105.16204993518133</v>
      </c>
      <c r="BD44" s="111" t="str">
        <f>IF(O44&lt;80,"0",IF((P44-O44)&lt;=2,('DPI art.191'!$G$7-(('DPI art.191'!$F$7-'DPI art.191'!$G$7)/4)*(O44-P44-2)),('DPI art.191'!$G$7-(('DPI art.191'!$G$7-'DPI art.191'!$H$7)/8)*(P44-O44-2))))</f>
        <v>0</v>
      </c>
      <c r="BE44" s="24">
        <f t="shared" si="12"/>
        <v>65.018872801392561</v>
      </c>
      <c r="BF44" s="24">
        <f>IF(N44&lt;135,N44,N44-'DPI art.191'!$I$7)</f>
        <v>105.16204993518133</v>
      </c>
      <c r="BG44" s="108">
        <f t="shared" si="13"/>
        <v>4897788.1936844792</v>
      </c>
      <c r="BH44" s="108">
        <f t="shared" si="14"/>
        <v>8912509.3813374657</v>
      </c>
      <c r="BI44" s="108">
        <f t="shared" si="15"/>
        <v>1698243.6524617488</v>
      </c>
      <c r="BJ44" s="108">
        <f t="shared" si="16"/>
        <v>1995262.314968887</v>
      </c>
      <c r="BK44" s="108">
        <f t="shared" si="17"/>
        <v>776247.11662869353</v>
      </c>
      <c r="BL44" s="108">
        <f t="shared" si="18"/>
        <v>776247.11662869353</v>
      </c>
      <c r="BM44" s="106">
        <f t="shared" si="19"/>
        <v>-1.8811271986074445</v>
      </c>
      <c r="BN44" s="106">
        <f t="shared" si="20"/>
        <v>-4.4811271986074388</v>
      </c>
      <c r="BO44" s="106">
        <f t="shared" si="21"/>
        <v>2.718872801392564</v>
      </c>
      <c r="BP44" s="106">
        <f t="shared" si="22"/>
        <v>2.0188728013925612</v>
      </c>
      <c r="BQ44" s="106">
        <f t="shared" si="23"/>
        <v>6.1188728013925626</v>
      </c>
      <c r="BR44" s="106">
        <f t="shared" si="24"/>
        <v>6.1188728013925626</v>
      </c>
      <c r="BS44" s="106">
        <f t="shared" si="25"/>
        <v>6</v>
      </c>
      <c r="BT44" s="107">
        <f t="shared" si="26"/>
        <v>3.3333333333333333E-2</v>
      </c>
      <c r="BU44" s="136">
        <f t="shared" si="27"/>
        <v>3.5386395373406918</v>
      </c>
      <c r="BV44" s="136">
        <f t="shared" si="28"/>
        <v>20.080500970099351</v>
      </c>
      <c r="BW44" s="136">
        <f t="shared" si="29"/>
        <v>7.3922693101522494</v>
      </c>
      <c r="BX44" s="136">
        <f t="shared" si="30"/>
        <v>4.0758473882026482</v>
      </c>
      <c r="BY44" s="136">
        <f t="shared" si="31"/>
        <v>37.440604359621666</v>
      </c>
      <c r="BZ44" s="136">
        <f t="shared" si="32"/>
        <v>37.440604359621666</v>
      </c>
    </row>
    <row r="45" spans="1:78" ht="25.5" x14ac:dyDescent="0.2">
      <c r="A45" s="2" t="s">
        <v>468</v>
      </c>
      <c r="B45" s="65" t="s">
        <v>391</v>
      </c>
      <c r="C45" s="78" t="s">
        <v>329</v>
      </c>
      <c r="D45" s="83" t="s">
        <v>334</v>
      </c>
      <c r="E45" s="83" t="s">
        <v>467</v>
      </c>
      <c r="F45" s="192" t="s">
        <v>639</v>
      </c>
      <c r="G45" s="71">
        <v>45996</v>
      </c>
      <c r="H45" s="77" t="s">
        <v>200</v>
      </c>
      <c r="I45" s="77" t="str">
        <f t="shared" si="0"/>
        <v>SI</v>
      </c>
      <c r="J45" s="77" t="str">
        <f t="shared" si="35"/>
        <v/>
      </c>
      <c r="K45" s="77"/>
      <c r="L45" s="77"/>
      <c r="M45" s="137">
        <f t="shared" si="33"/>
        <v>2.2124636320536939</v>
      </c>
      <c r="N45" s="4">
        <f t="shared" si="2"/>
        <v>118.36204993518133</v>
      </c>
      <c r="O45" s="3">
        <f t="shared" si="34"/>
        <v>80.270015405274222</v>
      </c>
      <c r="P45" s="5">
        <f t="shared" si="4"/>
        <v>82.374990241985074</v>
      </c>
      <c r="Q45" s="14">
        <v>300</v>
      </c>
      <c r="R45" s="11">
        <v>86</v>
      </c>
      <c r="S45" s="12">
        <v>84.9</v>
      </c>
      <c r="T45" s="13">
        <v>116.8</v>
      </c>
      <c r="U45" s="79">
        <v>86</v>
      </c>
      <c r="V45" s="79">
        <v>89.2</v>
      </c>
      <c r="W45" s="10">
        <v>300</v>
      </c>
      <c r="X45" s="11">
        <v>79.900000000000006</v>
      </c>
      <c r="Y45" s="12">
        <v>80.2</v>
      </c>
      <c r="Z45" s="13">
        <v>109.9</v>
      </c>
      <c r="AA45" s="10">
        <v>300</v>
      </c>
      <c r="AB45" s="11">
        <v>77.599999999999994</v>
      </c>
      <c r="AC45" s="12">
        <v>79.3</v>
      </c>
      <c r="AD45" s="13">
        <v>101.9</v>
      </c>
      <c r="AE45" s="14">
        <v>300</v>
      </c>
      <c r="AF45" s="11">
        <v>74.400000000000006</v>
      </c>
      <c r="AG45" s="12">
        <v>75.5</v>
      </c>
      <c r="AH45" s="13">
        <v>101.7</v>
      </c>
      <c r="AI45" s="10">
        <v>300</v>
      </c>
      <c r="AJ45" s="11">
        <v>73.099999999999994</v>
      </c>
      <c r="AK45" s="12">
        <v>75.400000000000006</v>
      </c>
      <c r="AL45" s="13">
        <v>103.8</v>
      </c>
      <c r="AM45" s="10">
        <v>300</v>
      </c>
      <c r="AN45" s="11">
        <v>75.7</v>
      </c>
      <c r="AO45" s="12">
        <v>77.599999999999994</v>
      </c>
      <c r="AP45" s="13">
        <v>114.9</v>
      </c>
      <c r="AQ45" s="6" t="str">
        <f t="shared" si="5"/>
        <v>NO</v>
      </c>
      <c r="AR45" s="7">
        <f t="shared" si="6"/>
        <v>402.0126294009936</v>
      </c>
      <c r="AS45" s="8">
        <f t="shared" si="7"/>
        <v>480</v>
      </c>
      <c r="AT45" s="9">
        <f t="shared" si="8"/>
        <v>480</v>
      </c>
      <c r="AU45" s="111">
        <f>IF(O45&lt;80,"0",IF((P45-O45)&lt;=2,('DPI art.191'!$G$3-(('DPI art.191'!$F$3-'DPI art.191'!$G$3)/4)*(P45-O45-2)),('DPI art.191'!$G$3-(('DPI art.191'!$G$3-'DPI art.191'!$H$3)/8)*(P45-O45-2))))</f>
        <v>17.171268872466861</v>
      </c>
      <c r="AV45" s="24">
        <f t="shared" si="9"/>
        <v>63.098746532807361</v>
      </c>
      <c r="AW45" s="24">
        <f>IF(N45&lt;135,N45,N45-'DPI art.191'!$I$3)</f>
        <v>118.36204993518133</v>
      </c>
      <c r="AX45" s="111" t="e">
        <f>IF(I45&lt;80,"0",IF((J45-I45)&lt;=2,('DPI art.191'!$G$7-(('DPI art.191'!$F$7-'DPI art.191'!$G$7)/4)*(I45-J45-2)),('DPI art.191'!$G$7-(('DPI art.191'!$G$7-'DPI art.191'!$H$7)/8)*(J45-I45-2))))</f>
        <v>#VALUE!</v>
      </c>
      <c r="AY45" s="24" t="e">
        <f t="shared" si="10"/>
        <v>#VALUE!</v>
      </c>
      <c r="AZ45" s="24" t="e">
        <f>IF(H45&lt;135,H45,H45-'DPI art.191'!$I$7)</f>
        <v>#VALUE!</v>
      </c>
      <c r="BA45" s="111">
        <f>IF(O45&lt;80,"0",IF((P45-O45)&lt;=2,('DPI art.191'!$G$5-(('DPI art.191'!$F$5-'DPI art.191'!$G$5)/4)*(P45-O45-2)),('DPI art.191'!$G$5-(('DPI art.191'!$G$5-'DPI art.191'!$H$5)/8)*(P45-O45-2))))</f>
        <v>14.931110263408502</v>
      </c>
      <c r="BB45" s="24">
        <f t="shared" si="11"/>
        <v>71.068889736591501</v>
      </c>
      <c r="BC45" s="24">
        <f>IF(N45&lt;135,N45,N45-'DPI art.191'!$I$5)</f>
        <v>118.36204993518133</v>
      </c>
      <c r="BD45" s="111">
        <f>IF(O45&lt;80,"0",IF((P45-O45)&lt;=2,('DPI art.191'!$G$7-(('DPI art.191'!$F$7-'DPI art.191'!$G$7)/4)*(O45-P45-2)),('DPI art.191'!$G$7-(('DPI art.191'!$G$7-'DPI art.191'!$H$7)/8)*(P45-O45-2))))</f>
        <v>13.493439072705572</v>
      </c>
      <c r="BE45" s="24">
        <f t="shared" si="12"/>
        <v>66.776576332568652</v>
      </c>
      <c r="BF45" s="24">
        <f>IF(N45&lt;135,N45,N45-'DPI art.191'!$I$7)</f>
        <v>118.36204993518133</v>
      </c>
      <c r="BG45" s="108">
        <f t="shared" si="13"/>
        <v>398107170.55349708</v>
      </c>
      <c r="BH45" s="108">
        <f t="shared" si="14"/>
        <v>97723722.095581591</v>
      </c>
      <c r="BI45" s="108">
        <f t="shared" si="15"/>
        <v>57543993.73371572</v>
      </c>
      <c r="BJ45" s="108">
        <f t="shared" si="16"/>
        <v>27542287.03338176</v>
      </c>
      <c r="BK45" s="108">
        <f t="shared" si="17"/>
        <v>20417379.446695317</v>
      </c>
      <c r="BL45" s="108">
        <f t="shared" si="18"/>
        <v>37153522.909717336</v>
      </c>
      <c r="BM45" s="106">
        <f t="shared" si="19"/>
        <v>-5.7299845947257779</v>
      </c>
      <c r="BN45" s="106">
        <f t="shared" si="20"/>
        <v>0.37001540527421639</v>
      </c>
      <c r="BO45" s="106">
        <f t="shared" si="21"/>
        <v>2.6700154052742278</v>
      </c>
      <c r="BP45" s="106">
        <f t="shared" si="22"/>
        <v>5.8700154052742164</v>
      </c>
      <c r="BQ45" s="106">
        <f t="shared" si="23"/>
        <v>7.1700154052742278</v>
      </c>
      <c r="BR45" s="106">
        <f t="shared" si="24"/>
        <v>4.5700154052742192</v>
      </c>
      <c r="BS45" s="106">
        <f t="shared" si="25"/>
        <v>6</v>
      </c>
      <c r="BT45" s="107">
        <f t="shared" si="26"/>
        <v>3.3333333333333333E-2</v>
      </c>
      <c r="BU45" s="136">
        <f t="shared" si="27"/>
        <v>32.832723455794735</v>
      </c>
      <c r="BV45" s="136">
        <f t="shared" si="28"/>
        <v>0.13691140014024261</v>
      </c>
      <c r="BW45" s="136">
        <f t="shared" si="29"/>
        <v>7.1289822644016985</v>
      </c>
      <c r="BX45" s="136">
        <f t="shared" si="30"/>
        <v>34.457080858156623</v>
      </c>
      <c r="BY45" s="136">
        <f t="shared" si="31"/>
        <v>51.409120911869749</v>
      </c>
      <c r="BZ45" s="136">
        <f t="shared" si="32"/>
        <v>20.885040804443687</v>
      </c>
    </row>
    <row r="46" spans="1:78" ht="18.75" x14ac:dyDescent="0.2">
      <c r="A46" s="2" t="s">
        <v>532</v>
      </c>
      <c r="B46" s="65" t="s">
        <v>392</v>
      </c>
      <c r="C46" s="78" t="s">
        <v>538</v>
      </c>
      <c r="D46" s="83" t="s">
        <v>7</v>
      </c>
      <c r="E46" s="83" t="s">
        <v>7</v>
      </c>
      <c r="F46" s="78" t="s">
        <v>635</v>
      </c>
      <c r="G46" s="71">
        <v>45996</v>
      </c>
      <c r="H46" s="77" t="s">
        <v>200</v>
      </c>
      <c r="I46" s="77" t="str">
        <f t="shared" si="0"/>
        <v>SI</v>
      </c>
      <c r="J46" s="77" t="str">
        <f t="shared" si="35"/>
        <v/>
      </c>
      <c r="K46" s="77"/>
      <c r="L46" s="77"/>
      <c r="M46" s="137">
        <f t="shared" si="33"/>
        <v>0.88949592041040293</v>
      </c>
      <c r="N46" s="4">
        <f t="shared" si="2"/>
        <v>106.66204993518133</v>
      </c>
      <c r="O46" s="3">
        <f t="shared" si="34"/>
        <v>64.517957739708592</v>
      </c>
      <c r="P46" s="5">
        <f t="shared" si="4"/>
        <v>70.087464564563021</v>
      </c>
      <c r="Q46" s="14">
        <v>300</v>
      </c>
      <c r="R46" s="11">
        <v>63</v>
      </c>
      <c r="S46" s="12">
        <v>69.099999999999994</v>
      </c>
      <c r="T46" s="13">
        <v>105.1</v>
      </c>
      <c r="U46" s="79">
        <v>63</v>
      </c>
      <c r="V46" s="79">
        <v>72.900000000000006</v>
      </c>
      <c r="W46" s="10">
        <v>300</v>
      </c>
      <c r="X46" s="11">
        <v>68</v>
      </c>
      <c r="Y46" s="12">
        <v>70.900000000000006</v>
      </c>
      <c r="Z46" s="13">
        <v>104.4</v>
      </c>
      <c r="AA46" s="10">
        <v>300</v>
      </c>
      <c r="AB46" s="11">
        <v>64.099999999999994</v>
      </c>
      <c r="AC46" s="12">
        <v>68.099999999999994</v>
      </c>
      <c r="AD46" s="13">
        <v>101.2</v>
      </c>
      <c r="AE46" s="14">
        <v>300</v>
      </c>
      <c r="AF46" s="11">
        <v>62.9</v>
      </c>
      <c r="AG46" s="12">
        <v>67.400000000000006</v>
      </c>
      <c r="AH46" s="13">
        <v>102.6</v>
      </c>
      <c r="AI46" s="10">
        <v>300</v>
      </c>
      <c r="AJ46" s="11">
        <v>62</v>
      </c>
      <c r="AK46" s="12">
        <v>67.099999999999994</v>
      </c>
      <c r="AL46" s="13">
        <v>104.4</v>
      </c>
      <c r="AM46" s="10">
        <v>300</v>
      </c>
      <c r="AN46" s="11">
        <v>64.099999999999994</v>
      </c>
      <c r="AO46" s="12">
        <v>69.400000000000006</v>
      </c>
      <c r="AP46" s="13">
        <v>103.1</v>
      </c>
      <c r="AQ46" s="6" t="str">
        <f t="shared" si="5"/>
        <v>NO</v>
      </c>
      <c r="AR46" s="7">
        <f t="shared" si="6"/>
        <v>480</v>
      </c>
      <c r="AS46" s="8">
        <f t="shared" si="7"/>
        <v>480</v>
      </c>
      <c r="AT46" s="9">
        <f t="shared" si="8"/>
        <v>480</v>
      </c>
      <c r="AU46" s="111" t="str">
        <f>IF(O46&lt;80,"0",IF((P46-O46)&lt;=2,('DPI art.191'!$G$3-(('DPI art.191'!$F$3-'DPI art.191'!$G$3)/4)*(P46-O46-2)),('DPI art.191'!$G$3-(('DPI art.191'!$G$3-'DPI art.191'!$H$3)/8)*(P46-O46-2))))</f>
        <v>0</v>
      </c>
      <c r="AV46" s="24">
        <f t="shared" si="9"/>
        <v>64.517957739708592</v>
      </c>
      <c r="AW46" s="24">
        <f>IF(N46&lt;135,N46,N46-'DPI art.191'!$I$3)</f>
        <v>106.66204993518133</v>
      </c>
      <c r="AX46" s="111" t="e">
        <f>IF(I46&lt;80,"0",IF((J46-I46)&lt;=2,('DPI art.191'!$G$7-(('DPI art.191'!$F$7-'DPI art.191'!$G$7)/4)*(I46-J46-2)),('DPI art.191'!$G$7-(('DPI art.191'!$G$7-'DPI art.191'!$H$7)/8)*(J46-I46-2))))</f>
        <v>#VALUE!</v>
      </c>
      <c r="AY46" s="24" t="e">
        <f t="shared" si="10"/>
        <v>#VALUE!</v>
      </c>
      <c r="AZ46" s="24" t="e">
        <f>IF(H46&lt;135,H46,H46-'DPI art.191'!$I$7)</f>
        <v>#VALUE!</v>
      </c>
      <c r="BA46" s="111" t="str">
        <f>IF(O46&lt;80,"0",IF((P46-O46)&lt;=2,('DPI art.191'!$G$5-(('DPI art.191'!$F$5-'DPI art.191'!$G$5)/4)*(P46-O46-2)),('DPI art.191'!$G$5-(('DPI art.191'!$G$5-'DPI art.191'!$H$5)/8)*(P46-O46-2))))</f>
        <v>0</v>
      </c>
      <c r="BB46" s="24">
        <f t="shared" si="11"/>
        <v>63</v>
      </c>
      <c r="BC46" s="24">
        <f>IF(N46&lt;135,N46,N46-'DPI art.191'!$I$5)</f>
        <v>106.66204993518133</v>
      </c>
      <c r="BD46" s="111" t="str">
        <f>IF(O46&lt;80,"0",IF((P46-O46)&lt;=2,('DPI art.191'!$G$7-(('DPI art.191'!$F$7-'DPI art.191'!$G$7)/4)*(O46-P46-2)),('DPI art.191'!$G$7-(('DPI art.191'!$G$7-'DPI art.191'!$H$7)/8)*(P46-O46-2))))</f>
        <v>0</v>
      </c>
      <c r="BE46" s="24">
        <f t="shared" si="12"/>
        <v>64.517957739708592</v>
      </c>
      <c r="BF46" s="24">
        <f>IF(N46&lt;135,N46,N46-'DPI art.191'!$I$7)</f>
        <v>106.66204993518133</v>
      </c>
      <c r="BG46" s="108">
        <f t="shared" si="13"/>
        <v>1995262.314968887</v>
      </c>
      <c r="BH46" s="108">
        <f t="shared" si="14"/>
        <v>6309573.444801949</v>
      </c>
      <c r="BI46" s="108">
        <f t="shared" si="15"/>
        <v>2570395.782768866</v>
      </c>
      <c r="BJ46" s="108">
        <f t="shared" si="16"/>
        <v>1949844.5997580495</v>
      </c>
      <c r="BK46" s="108">
        <f t="shared" si="17"/>
        <v>1584893.1924611153</v>
      </c>
      <c r="BL46" s="108">
        <f t="shared" si="18"/>
        <v>2570395.782768866</v>
      </c>
      <c r="BM46" s="106">
        <f t="shared" si="19"/>
        <v>1.5179577397085922</v>
      </c>
      <c r="BN46" s="106">
        <f t="shared" si="20"/>
        <v>-3.4820422602914078</v>
      </c>
      <c r="BO46" s="106">
        <f t="shared" si="21"/>
        <v>0.41795773970859784</v>
      </c>
      <c r="BP46" s="106">
        <f t="shared" si="22"/>
        <v>1.6179577397085936</v>
      </c>
      <c r="BQ46" s="106">
        <f t="shared" si="23"/>
        <v>2.5179577397085922</v>
      </c>
      <c r="BR46" s="106">
        <f t="shared" si="24"/>
        <v>0.41795773970859784</v>
      </c>
      <c r="BS46" s="106">
        <f t="shared" si="25"/>
        <v>6</v>
      </c>
      <c r="BT46" s="107">
        <f t="shared" si="26"/>
        <v>3.3333333333333333E-2</v>
      </c>
      <c r="BU46" s="136">
        <f t="shared" si="27"/>
        <v>2.3041956995412178</v>
      </c>
      <c r="BV46" s="136">
        <f t="shared" si="28"/>
        <v>12.124618302455296</v>
      </c>
      <c r="BW46" s="136">
        <f t="shared" si="29"/>
        <v>0.17468867218232004</v>
      </c>
      <c r="BX46" s="136">
        <f t="shared" si="30"/>
        <v>2.6177872474829411</v>
      </c>
      <c r="BY46" s="136">
        <f t="shared" si="31"/>
        <v>6.3401111789584021</v>
      </c>
      <c r="BZ46" s="136">
        <f t="shared" si="32"/>
        <v>0.17468867218232004</v>
      </c>
    </row>
    <row r="47" spans="1:78" ht="25.5" x14ac:dyDescent="0.2">
      <c r="A47" s="2" t="s">
        <v>486</v>
      </c>
      <c r="B47" s="65" t="s">
        <v>393</v>
      </c>
      <c r="C47" s="78" t="s">
        <v>337</v>
      </c>
      <c r="D47" s="83" t="s">
        <v>481</v>
      </c>
      <c r="E47" s="83" t="s">
        <v>487</v>
      </c>
      <c r="F47" s="192" t="s">
        <v>631</v>
      </c>
      <c r="G47" s="71">
        <v>45996</v>
      </c>
      <c r="H47" s="77" t="s">
        <v>200</v>
      </c>
      <c r="I47" s="77" t="str">
        <f>IF((V47-R47)&gt;3,"SI","")</f>
        <v>SI</v>
      </c>
      <c r="J47" s="77" t="str">
        <f>IF((U47-R47)&gt;3,"SI","")</f>
        <v/>
      </c>
      <c r="K47" s="77"/>
      <c r="L47" s="77"/>
      <c r="M47" s="137">
        <f t="shared" si="33"/>
        <v>0.23387297499919912</v>
      </c>
      <c r="N47" s="4">
        <f t="shared" si="2"/>
        <v>111.16204993518133</v>
      </c>
      <c r="O47" s="3">
        <f t="shared" si="34"/>
        <v>78.281350313792387</v>
      </c>
      <c r="P47" s="5">
        <f t="shared" si="4"/>
        <v>81.110182051940754</v>
      </c>
      <c r="Q47" s="14">
        <v>300</v>
      </c>
      <c r="R47" s="11">
        <v>78.5</v>
      </c>
      <c r="S47" s="12">
        <v>80.099999999999994</v>
      </c>
      <c r="T47" s="13">
        <v>106.8</v>
      </c>
      <c r="U47" s="79">
        <v>78.400000000000006</v>
      </c>
      <c r="V47" s="79">
        <v>83.8</v>
      </c>
      <c r="W47" s="10">
        <v>300</v>
      </c>
      <c r="X47" s="11">
        <v>77.900000000000006</v>
      </c>
      <c r="Y47" s="12">
        <v>80</v>
      </c>
      <c r="Z47" s="13">
        <v>96.2</v>
      </c>
      <c r="AA47" s="10">
        <v>300</v>
      </c>
      <c r="AB47" s="11">
        <v>77.5</v>
      </c>
      <c r="AC47" s="12">
        <v>79.5</v>
      </c>
      <c r="AD47" s="13">
        <v>104.5</v>
      </c>
      <c r="AE47" s="14">
        <v>300</v>
      </c>
      <c r="AF47" s="11">
        <v>77.900000000000006</v>
      </c>
      <c r="AG47" s="12">
        <v>80</v>
      </c>
      <c r="AH47" s="13">
        <v>97.2</v>
      </c>
      <c r="AI47" s="10">
        <v>300</v>
      </c>
      <c r="AJ47" s="11">
        <v>79</v>
      </c>
      <c r="AK47" s="12">
        <v>80.5</v>
      </c>
      <c r="AL47" s="13">
        <v>109.6</v>
      </c>
      <c r="AM47" s="10">
        <v>300</v>
      </c>
      <c r="AN47" s="11">
        <v>78.7</v>
      </c>
      <c r="AO47" s="12">
        <v>81.8</v>
      </c>
      <c r="AP47" s="13">
        <v>102.2</v>
      </c>
      <c r="AQ47" s="6" t="str">
        <f t="shared" si="5"/>
        <v>NO</v>
      </c>
      <c r="AR47" s="7">
        <f t="shared" si="6"/>
        <v>480</v>
      </c>
      <c r="AS47" s="8">
        <f t="shared" si="7"/>
        <v>480</v>
      </c>
      <c r="AT47" s="9">
        <f t="shared" si="8"/>
        <v>480</v>
      </c>
      <c r="AU47" s="111" t="str">
        <f>IF(O47&lt;80,"0",IF((P47-O47)&lt;=2,('DPI art.191'!$G$3-(('DPI art.191'!$F$3-'DPI art.191'!$G$3)/4)*(P47-O47-2)),('DPI art.191'!$G$3-(('DPI art.191'!$G$3-'DPI art.191'!$H$3)/8)*(P47-O47-2))))</f>
        <v>0</v>
      </c>
      <c r="AV47" s="24">
        <f t="shared" si="9"/>
        <v>78.281350313792387</v>
      </c>
      <c r="AW47" s="24">
        <f>IF(N47&lt;135,N47,N47-'DPI art.191'!$I$3)</f>
        <v>111.16204993518133</v>
      </c>
      <c r="AX47" s="111" t="e">
        <f>IF(I47&lt;80,"0",IF((J47-I47)&lt;=2,('DPI art.191'!$G$7-(('DPI art.191'!$F$7-'DPI art.191'!$G$7)/4)*(I47-J47-2)),('DPI art.191'!$G$7-(('DPI art.191'!$G$7-'DPI art.191'!$H$7)/8)*(J47-I47-2))))</f>
        <v>#VALUE!</v>
      </c>
      <c r="AY47" s="24" t="e">
        <f t="shared" si="10"/>
        <v>#VALUE!</v>
      </c>
      <c r="AZ47" s="24" t="e">
        <f>IF(H47&lt;135,H47,H47-'DPI art.191'!$I$7)</f>
        <v>#VALUE!</v>
      </c>
      <c r="BA47" s="111" t="str">
        <f>IF(O47&lt;80,"0",IF((P47-O47)&lt;=2,('DPI art.191'!$G$5-(('DPI art.191'!$F$5-'DPI art.191'!$G$5)/4)*(P47-O47-2)),('DPI art.191'!$G$5-(('DPI art.191'!$G$5-'DPI art.191'!$H$5)/8)*(P47-O47-2))))</f>
        <v>0</v>
      </c>
      <c r="BB47" s="24">
        <f t="shared" si="11"/>
        <v>78.5</v>
      </c>
      <c r="BC47" s="24">
        <f>IF(N47&lt;135,N47,N47-'DPI art.191'!$I$5)</f>
        <v>111.16204993518133</v>
      </c>
      <c r="BD47" s="111" t="str">
        <f>IF(O47&lt;80,"0",IF((P47-O47)&lt;=2,('DPI art.191'!$G$7-(('DPI art.191'!$F$7-'DPI art.191'!$G$7)/4)*(O47-P47-2)),('DPI art.191'!$G$7-(('DPI art.191'!$G$7-'DPI art.191'!$H$7)/8)*(P47-O47-2))))</f>
        <v>0</v>
      </c>
      <c r="BE47" s="24">
        <f t="shared" si="12"/>
        <v>78.281350313792387</v>
      </c>
      <c r="BF47" s="24">
        <f>IF(N47&lt;135,N47,N47-'DPI art.191'!$I$7)</f>
        <v>111.16204993518133</v>
      </c>
      <c r="BG47" s="108">
        <f t="shared" si="13"/>
        <v>70794578.438414022</v>
      </c>
      <c r="BH47" s="108">
        <f t="shared" si="14"/>
        <v>61659500.18614845</v>
      </c>
      <c r="BI47" s="108">
        <f t="shared" si="15"/>
        <v>56234132.519034937</v>
      </c>
      <c r="BJ47" s="108">
        <f t="shared" si="16"/>
        <v>61659500.18614845</v>
      </c>
      <c r="BK47" s="108">
        <f t="shared" si="17"/>
        <v>79432823.472428367</v>
      </c>
      <c r="BL47" s="108">
        <f t="shared" si="18"/>
        <v>74131024.130091965</v>
      </c>
      <c r="BM47" s="106">
        <f t="shared" si="19"/>
        <v>-0.2186496862076126</v>
      </c>
      <c r="BN47" s="106">
        <f t="shared" si="20"/>
        <v>0.38135031379238171</v>
      </c>
      <c r="BO47" s="106">
        <f t="shared" si="21"/>
        <v>0.7813503137923874</v>
      </c>
      <c r="BP47" s="106">
        <f t="shared" si="22"/>
        <v>0.38135031379238171</v>
      </c>
      <c r="BQ47" s="106">
        <f t="shared" si="23"/>
        <v>-0.7186496862076126</v>
      </c>
      <c r="BR47" s="106">
        <f t="shared" si="24"/>
        <v>-0.41864968620761545</v>
      </c>
      <c r="BS47" s="106">
        <f t="shared" si="25"/>
        <v>6</v>
      </c>
      <c r="BT47" s="107">
        <f t="shared" si="26"/>
        <v>3.3333333333333333E-2</v>
      </c>
      <c r="BU47" s="136">
        <f t="shared" si="27"/>
        <v>4.7807685278687458E-2</v>
      </c>
      <c r="BV47" s="136">
        <f t="shared" si="28"/>
        <v>0.14542806182954801</v>
      </c>
      <c r="BW47" s="136">
        <f t="shared" si="29"/>
        <v>0.6105083128634623</v>
      </c>
      <c r="BX47" s="136">
        <f t="shared" si="30"/>
        <v>0.14542806182954801</v>
      </c>
      <c r="BY47" s="136">
        <f t="shared" si="31"/>
        <v>0.51645737148630011</v>
      </c>
      <c r="BZ47" s="136">
        <f t="shared" si="32"/>
        <v>0.17526755976173489</v>
      </c>
    </row>
    <row r="48" spans="1:78" ht="38.25" x14ac:dyDescent="0.2">
      <c r="A48" s="2" t="s">
        <v>456</v>
      </c>
      <c r="B48" s="65" t="s">
        <v>394</v>
      </c>
      <c r="C48" s="78" t="s">
        <v>457</v>
      </c>
      <c r="D48" s="83" t="s">
        <v>334</v>
      </c>
      <c r="E48" s="83" t="s">
        <v>458</v>
      </c>
      <c r="F48" s="192" t="s">
        <v>333</v>
      </c>
      <c r="G48" s="71">
        <v>45996</v>
      </c>
      <c r="H48" s="77" t="s">
        <v>200</v>
      </c>
      <c r="I48" s="77" t="str">
        <f t="shared" si="0"/>
        <v/>
      </c>
      <c r="J48" s="77" t="s">
        <v>666</v>
      </c>
      <c r="K48" s="77"/>
      <c r="L48" s="77"/>
      <c r="M48" s="137">
        <f t="shared" si="33"/>
        <v>0.92002342657574321</v>
      </c>
      <c r="N48" s="4">
        <f t="shared" si="2"/>
        <v>113.56204993518134</v>
      </c>
      <c r="O48" s="3">
        <f t="shared" si="34"/>
        <v>88.084250884945561</v>
      </c>
      <c r="P48" s="5">
        <f t="shared" si="4"/>
        <v>89.324012223749861</v>
      </c>
      <c r="Q48" s="14">
        <v>300</v>
      </c>
      <c r="R48" s="11">
        <v>86.1</v>
      </c>
      <c r="S48" s="12">
        <v>85.8</v>
      </c>
      <c r="T48" s="13">
        <v>108.9</v>
      </c>
      <c r="U48" s="79">
        <v>86.1</v>
      </c>
      <c r="V48" s="79">
        <v>88.5</v>
      </c>
      <c r="W48" s="10">
        <v>300</v>
      </c>
      <c r="X48" s="11">
        <v>90.2</v>
      </c>
      <c r="Y48" s="12">
        <v>89.2</v>
      </c>
      <c r="Z48" s="13">
        <v>111.1</v>
      </c>
      <c r="AA48" s="10">
        <v>300</v>
      </c>
      <c r="AB48" s="11">
        <v>85.2</v>
      </c>
      <c r="AC48" s="12">
        <v>85.2</v>
      </c>
      <c r="AD48" s="13">
        <v>105.9</v>
      </c>
      <c r="AE48" s="14">
        <v>300</v>
      </c>
      <c r="AF48" s="11">
        <v>85.7</v>
      </c>
      <c r="AG48" s="12">
        <v>86.2</v>
      </c>
      <c r="AH48" s="13">
        <v>107.5</v>
      </c>
      <c r="AI48" s="10">
        <v>300</v>
      </c>
      <c r="AJ48" s="11">
        <v>89.2</v>
      </c>
      <c r="AK48" s="12">
        <v>89</v>
      </c>
      <c r="AL48" s="13">
        <v>109.1</v>
      </c>
      <c r="AM48" s="10">
        <v>300</v>
      </c>
      <c r="AN48" s="11">
        <v>89.4</v>
      </c>
      <c r="AO48" s="12">
        <v>89.2</v>
      </c>
      <c r="AP48" s="13">
        <v>112</v>
      </c>
      <c r="AQ48" s="6" t="str">
        <f t="shared" si="5"/>
        <v>SI</v>
      </c>
      <c r="AR48" s="7">
        <f t="shared" si="6"/>
        <v>66.499158382687042</v>
      </c>
      <c r="AS48" s="8">
        <f t="shared" si="7"/>
        <v>210.28880297356969</v>
      </c>
      <c r="AT48" s="9">
        <f t="shared" si="8"/>
        <v>333.28529228360776</v>
      </c>
      <c r="AU48" s="111">
        <f>IF(O48&lt;80,"0",IF((P48-O48)&lt;=2,('DPI art.191'!$G$3-(('DPI art.191'!$F$3-'DPI art.191'!$G$3)/4)*(P48-O48-2)),('DPI art.191'!$G$3-(('DPI art.191'!$G$3-'DPI art.191'!$H$3)/8)*(P48-O48-2))))</f>
        <v>18.532902740767746</v>
      </c>
      <c r="AV48" s="24">
        <f t="shared" si="9"/>
        <v>69.551348144177808</v>
      </c>
      <c r="AW48" s="24">
        <f>IF(N48&lt;135,N48,N48-'DPI art.191'!$I$3)</f>
        <v>113.56204993518134</v>
      </c>
      <c r="AX48" s="111" t="e">
        <f>IF(I48&lt;80,"0",IF((J48-I48)&lt;=2,('DPI art.191'!$G$7-(('DPI art.191'!$F$7-'DPI art.191'!$G$7)/4)*(I48-J48-2)),('DPI art.191'!$G$7-(('DPI art.191'!$G$7-'DPI art.191'!$H$7)/8)*(J48-I48-2))))</f>
        <v>#VALUE!</v>
      </c>
      <c r="AY48" s="24" t="e">
        <f t="shared" si="10"/>
        <v>#VALUE!</v>
      </c>
      <c r="AZ48" s="24" t="e">
        <f>IF(H48&lt;135,H48,H48-'DPI art.191'!$I$7)</f>
        <v>#VALUE!</v>
      </c>
      <c r="BA48" s="111">
        <f>IF(O48&lt;80,"0",IF((P48-O48)&lt;=2,('DPI art.191'!$G$5-(('DPI art.191'!$F$5-'DPI art.191'!$G$5)/4)*(P48-O48-2)),('DPI art.191'!$G$5-(('DPI art.191'!$G$5-'DPI art.191'!$H$5)/8)*(P48-O48-2))))</f>
        <v>16.282902740767746</v>
      </c>
      <c r="BB48" s="24">
        <f t="shared" si="11"/>
        <v>69.817097259232241</v>
      </c>
      <c r="BC48" s="24">
        <f>IF(N48&lt;135,N48,N48-'DPI art.191'!$I$5)</f>
        <v>113.56204993518134</v>
      </c>
      <c r="BD48" s="111">
        <f>IF(O48&lt;80,"0",IF((P48-O48)&lt;=2,('DPI art.191'!$G$7-(('DPI art.191'!$F$7-'DPI art.191'!$G$7)/4)*(O48-P48-2)),('DPI art.191'!$G$7-(('DPI art.191'!$G$7-'DPI art.191'!$H$7)/8)*(P48-O48-2))))</f>
        <v>15.11988066940215</v>
      </c>
      <c r="BE48" s="24">
        <f t="shared" si="12"/>
        <v>72.964370215543411</v>
      </c>
      <c r="BF48" s="24">
        <f>IF(N48&lt;135,N48,N48-'DPI art.191'!$I$7)</f>
        <v>113.56204993518134</v>
      </c>
      <c r="BG48" s="108">
        <f t="shared" si="13"/>
        <v>407380277.80411249</v>
      </c>
      <c r="BH48" s="108">
        <f t="shared" si="14"/>
        <v>1047128548.0509061</v>
      </c>
      <c r="BI48" s="108">
        <f t="shared" si="15"/>
        <v>331131121.4825924</v>
      </c>
      <c r="BJ48" s="108">
        <f t="shared" si="16"/>
        <v>371535229.09717381</v>
      </c>
      <c r="BK48" s="108">
        <f t="shared" si="17"/>
        <v>831763771.10267103</v>
      </c>
      <c r="BL48" s="108">
        <f t="shared" si="18"/>
        <v>870963589.95608366</v>
      </c>
      <c r="BM48" s="106">
        <f t="shared" si="19"/>
        <v>1.9842508849455669</v>
      </c>
      <c r="BN48" s="106">
        <f t="shared" si="20"/>
        <v>-2.1157491150544416</v>
      </c>
      <c r="BO48" s="106">
        <f t="shared" si="21"/>
        <v>2.8842508849455584</v>
      </c>
      <c r="BP48" s="106">
        <f t="shared" si="22"/>
        <v>2.3842508849455584</v>
      </c>
      <c r="BQ48" s="106">
        <f t="shared" si="23"/>
        <v>-1.1157491150544416</v>
      </c>
      <c r="BR48" s="106">
        <f t="shared" si="24"/>
        <v>-1.3157491150544445</v>
      </c>
      <c r="BS48" s="106">
        <f t="shared" si="25"/>
        <v>6</v>
      </c>
      <c r="BT48" s="107">
        <f t="shared" si="26"/>
        <v>3.3333333333333333E-2</v>
      </c>
      <c r="BU48" s="136">
        <f t="shared" si="27"/>
        <v>3.9372515744072651</v>
      </c>
      <c r="BV48" s="136">
        <f t="shared" si="28"/>
        <v>4.4763943178536527</v>
      </c>
      <c r="BW48" s="136">
        <f t="shared" si="29"/>
        <v>8.3189031673092373</v>
      </c>
      <c r="BX48" s="136">
        <f t="shared" si="30"/>
        <v>5.684652282363678</v>
      </c>
      <c r="BY48" s="136">
        <f t="shared" si="31"/>
        <v>1.2448960877447697</v>
      </c>
      <c r="BZ48" s="136">
        <f t="shared" si="32"/>
        <v>1.7311957337665538</v>
      </c>
    </row>
    <row r="49" spans="1:78" ht="18.75" x14ac:dyDescent="0.2">
      <c r="A49" s="2" t="s">
        <v>475</v>
      </c>
      <c r="B49" s="65" t="s">
        <v>395</v>
      </c>
      <c r="C49" s="78" t="s">
        <v>345</v>
      </c>
      <c r="D49" s="83" t="s">
        <v>476</v>
      </c>
      <c r="E49" s="83" t="s">
        <v>477</v>
      </c>
      <c r="F49" s="78" t="s">
        <v>345</v>
      </c>
      <c r="G49" s="71">
        <v>45996</v>
      </c>
      <c r="H49" s="77" t="s">
        <v>200</v>
      </c>
      <c r="I49" s="77" t="str">
        <f t="shared" si="0"/>
        <v/>
      </c>
      <c r="J49" s="77" t="s">
        <v>666</v>
      </c>
      <c r="K49" s="77"/>
      <c r="L49" s="77"/>
      <c r="M49" s="137">
        <f t="shared" si="33"/>
        <v>0.95643922072379228</v>
      </c>
      <c r="N49" s="4">
        <f t="shared" si="2"/>
        <v>118.66204993518133</v>
      </c>
      <c r="O49" s="3">
        <f t="shared" si="34"/>
        <v>82.173159502381253</v>
      </c>
      <c r="P49" s="5">
        <f t="shared" si="4"/>
        <v>84.175153785040095</v>
      </c>
      <c r="Q49" s="14">
        <v>300</v>
      </c>
      <c r="R49" s="11">
        <v>83.2</v>
      </c>
      <c r="S49" s="12">
        <v>83.5</v>
      </c>
      <c r="T49" s="13">
        <v>108.9</v>
      </c>
      <c r="U49" s="79">
        <v>83.2</v>
      </c>
      <c r="V49" s="79">
        <v>84.9</v>
      </c>
      <c r="W49" s="10">
        <v>300</v>
      </c>
      <c r="X49" s="11">
        <v>82.9</v>
      </c>
      <c r="Y49" s="12">
        <v>82.8</v>
      </c>
      <c r="Z49" s="13">
        <v>109.5</v>
      </c>
      <c r="AA49" s="10">
        <v>300</v>
      </c>
      <c r="AB49" s="11">
        <v>80.5</v>
      </c>
      <c r="AC49" s="12">
        <v>80.8</v>
      </c>
      <c r="AD49" s="13">
        <v>109.3</v>
      </c>
      <c r="AE49" s="14">
        <v>300</v>
      </c>
      <c r="AF49" s="11">
        <v>80.7</v>
      </c>
      <c r="AG49" s="12">
        <v>81.7</v>
      </c>
      <c r="AH49" s="13">
        <v>105.4</v>
      </c>
      <c r="AI49" s="10">
        <v>300</v>
      </c>
      <c r="AJ49" s="11">
        <v>84.6</v>
      </c>
      <c r="AK49" s="12">
        <v>85</v>
      </c>
      <c r="AL49" s="13">
        <v>117.1</v>
      </c>
      <c r="AM49" s="10">
        <v>300</v>
      </c>
      <c r="AN49" s="11">
        <v>78.3</v>
      </c>
      <c r="AO49" s="12">
        <v>79.599999999999994</v>
      </c>
      <c r="AP49" s="13">
        <v>103</v>
      </c>
      <c r="AQ49" s="6" t="str">
        <f t="shared" si="5"/>
        <v>NO</v>
      </c>
      <c r="AR49" s="7">
        <f t="shared" si="6"/>
        <v>259.37331167633113</v>
      </c>
      <c r="AS49" s="8">
        <f t="shared" si="7"/>
        <v>480</v>
      </c>
      <c r="AT49" s="9">
        <f t="shared" si="8"/>
        <v>480</v>
      </c>
      <c r="AU49" s="111">
        <f>IF(O49&lt;80,"0",IF((P49-O49)&lt;=2,('DPI art.191'!$G$3-(('DPI art.191'!$F$3-'DPI art.191'!$G$3)/4)*(P49-O49-2)),('DPI art.191'!$G$3-(('DPI art.191'!$G$3-'DPI art.191'!$H$3)/8)*(P49-O49-2))))</f>
        <v>17.248504288005869</v>
      </c>
      <c r="AV49" s="24">
        <f t="shared" si="9"/>
        <v>64.924655214375377</v>
      </c>
      <c r="AW49" s="24">
        <f>IF(N49&lt;135,N49,N49-'DPI art.191'!$I$3)</f>
        <v>118.66204993518133</v>
      </c>
      <c r="AX49" s="111" t="e">
        <f>IF(I49&lt;80,"0",IF((J49-I49)&lt;=2,('DPI art.191'!$G$7-(('DPI art.191'!$F$7-'DPI art.191'!$G$7)/4)*(I49-J49-2)),('DPI art.191'!$G$7-(('DPI art.191'!$G$7-'DPI art.191'!$H$7)/8)*(J49-I49-2))))</f>
        <v>#VALUE!</v>
      </c>
      <c r="AY49" s="24" t="e">
        <f t="shared" si="10"/>
        <v>#VALUE!</v>
      </c>
      <c r="AZ49" s="24" t="e">
        <f>IF(H49&lt;135,H49,H49-'DPI art.191'!$I$7)</f>
        <v>#VALUE!</v>
      </c>
      <c r="BA49" s="111">
        <f>IF(O49&lt;80,"0",IF((P49-O49)&lt;=2,('DPI art.191'!$G$5-(('DPI art.191'!$F$5-'DPI art.191'!$G$5)/4)*(P49-O49-2)),('DPI art.191'!$G$5-(('DPI art.191'!$G$5-'DPI art.191'!$H$5)/8)*(P49-O49-2))))</f>
        <v>14.998691252005134</v>
      </c>
      <c r="BB49" s="24">
        <f t="shared" si="11"/>
        <v>68.201308747994872</v>
      </c>
      <c r="BC49" s="24">
        <f>IF(N49&lt;135,N49,N49-'DPI art.191'!$I$5)</f>
        <v>118.66204993518133</v>
      </c>
      <c r="BD49" s="111">
        <f>IF(O49&lt;80,"0",IF((P49-O49)&lt;=2,('DPI art.191'!$G$7-(('DPI art.191'!$F$7-'DPI art.191'!$G$7)/4)*(O49-P49-2)),('DPI art.191'!$G$7-(('DPI art.191'!$G$7-'DPI art.191'!$H$7)/8)*(P49-O49-2))))</f>
        <v>13.499875357333822</v>
      </c>
      <c r="BE49" s="24">
        <f t="shared" si="12"/>
        <v>68.673284145047433</v>
      </c>
      <c r="BF49" s="24">
        <f>IF(N49&lt;135,N49,N49-'DPI art.191'!$I$7)</f>
        <v>118.66204993518133</v>
      </c>
      <c r="BG49" s="108">
        <f t="shared" si="13"/>
        <v>208929613.08540443</v>
      </c>
      <c r="BH49" s="108">
        <f t="shared" si="14"/>
        <v>194984459.97580501</v>
      </c>
      <c r="BI49" s="108">
        <f t="shared" si="15"/>
        <v>112201845.43019688</v>
      </c>
      <c r="BJ49" s="108">
        <f t="shared" si="16"/>
        <v>117489755.49395308</v>
      </c>
      <c r="BK49" s="108">
        <f t="shared" si="17"/>
        <v>288403150.31266087</v>
      </c>
      <c r="BL49" s="108">
        <f t="shared" si="18"/>
        <v>67608297.539198399</v>
      </c>
      <c r="BM49" s="106">
        <f t="shared" si="19"/>
        <v>-1.0268404976187497</v>
      </c>
      <c r="BN49" s="106">
        <f t="shared" si="20"/>
        <v>-0.72684049761875258</v>
      </c>
      <c r="BO49" s="106">
        <f t="shared" si="21"/>
        <v>1.6731595023812531</v>
      </c>
      <c r="BP49" s="106">
        <f t="shared" si="22"/>
        <v>1.4731595023812503</v>
      </c>
      <c r="BQ49" s="106">
        <f t="shared" si="23"/>
        <v>-2.4268404976187412</v>
      </c>
      <c r="BR49" s="106">
        <f t="shared" si="24"/>
        <v>3.8731595023812559</v>
      </c>
      <c r="BS49" s="106">
        <f t="shared" si="25"/>
        <v>6</v>
      </c>
      <c r="BT49" s="107">
        <f t="shared" si="26"/>
        <v>3.3333333333333333E-2</v>
      </c>
      <c r="BU49" s="136">
        <f t="shared" si="27"/>
        <v>1.0544014075499215</v>
      </c>
      <c r="BV49" s="136">
        <f t="shared" si="28"/>
        <v>0.52829710897867588</v>
      </c>
      <c r="BW49" s="136">
        <f t="shared" si="29"/>
        <v>2.7994627204086826</v>
      </c>
      <c r="BX49" s="136">
        <f t="shared" si="30"/>
        <v>2.170198919456173</v>
      </c>
      <c r="BY49" s="136">
        <f t="shared" si="31"/>
        <v>5.8895548008823795</v>
      </c>
      <c r="BZ49" s="136">
        <f t="shared" si="32"/>
        <v>15.001364530886217</v>
      </c>
    </row>
    <row r="50" spans="1:78" ht="25.5" x14ac:dyDescent="0.2">
      <c r="A50" s="2" t="s">
        <v>532</v>
      </c>
      <c r="B50" s="65" t="s">
        <v>396</v>
      </c>
      <c r="C50" s="78" t="s">
        <v>508</v>
      </c>
      <c r="D50" s="83" t="s">
        <v>7</v>
      </c>
      <c r="E50" s="83" t="s">
        <v>7</v>
      </c>
      <c r="F50" s="192" t="s">
        <v>640</v>
      </c>
      <c r="G50" s="71">
        <v>45996</v>
      </c>
      <c r="H50" s="77" t="s">
        <v>200</v>
      </c>
      <c r="I50" s="77" t="str">
        <f t="shared" si="0"/>
        <v/>
      </c>
      <c r="J50" s="77" t="s">
        <v>666</v>
      </c>
      <c r="K50" s="77"/>
      <c r="L50" s="77"/>
      <c r="M50" s="137">
        <f t="shared" si="33"/>
        <v>0.67060402959833842</v>
      </c>
      <c r="N50" s="4">
        <f t="shared" si="2"/>
        <v>111.86204993518133</v>
      </c>
      <c r="O50" s="3">
        <f t="shared" si="34"/>
        <v>88.935972602540289</v>
      </c>
      <c r="P50" s="5">
        <f t="shared" si="4"/>
        <v>89.214213562373089</v>
      </c>
      <c r="Q50" s="14">
        <v>300</v>
      </c>
      <c r="R50" s="11">
        <v>88.8</v>
      </c>
      <c r="S50" s="12">
        <v>87.9</v>
      </c>
      <c r="T50" s="13">
        <v>106.9</v>
      </c>
      <c r="U50" s="79">
        <v>88.8</v>
      </c>
      <c r="V50" s="79">
        <v>90.4</v>
      </c>
      <c r="W50" s="10">
        <v>300</v>
      </c>
      <c r="X50" s="11">
        <v>91.1</v>
      </c>
      <c r="Y50" s="12">
        <v>89.9</v>
      </c>
      <c r="Z50" s="13">
        <v>110.3</v>
      </c>
      <c r="AA50" s="10">
        <v>300</v>
      </c>
      <c r="AB50" s="11">
        <v>87.2</v>
      </c>
      <c r="AC50" s="12">
        <v>86.6</v>
      </c>
      <c r="AD50" s="13">
        <v>106.4</v>
      </c>
      <c r="AE50" s="14">
        <v>300</v>
      </c>
      <c r="AF50" s="11">
        <v>89.5</v>
      </c>
      <c r="AG50" s="12">
        <v>88.5</v>
      </c>
      <c r="AH50" s="13">
        <v>106.3</v>
      </c>
      <c r="AI50" s="10">
        <v>300</v>
      </c>
      <c r="AJ50" s="11">
        <v>88.9</v>
      </c>
      <c r="AK50" s="12">
        <v>88</v>
      </c>
      <c r="AL50" s="13">
        <v>106.8</v>
      </c>
      <c r="AM50" s="10">
        <v>300</v>
      </c>
      <c r="AN50" s="11">
        <v>86.6</v>
      </c>
      <c r="AO50" s="12">
        <v>85.9</v>
      </c>
      <c r="AP50" s="13">
        <v>105.5</v>
      </c>
      <c r="AQ50" s="6" t="str">
        <f t="shared" si="5"/>
        <v>SI</v>
      </c>
      <c r="AR50" s="7">
        <f t="shared" si="6"/>
        <v>54.656771774670538</v>
      </c>
      <c r="AS50" s="8">
        <f t="shared" si="7"/>
        <v>172.83988835996192</v>
      </c>
      <c r="AT50" s="9">
        <f t="shared" si="8"/>
        <v>273.93276244744317</v>
      </c>
      <c r="AU50" s="111">
        <f>IF(O50&lt;80,"0",IF((P50-O50)&lt;=2,('DPI art.191'!$G$3-(('DPI art.191'!$F$3-'DPI art.191'!$G$3)/4)*(P50-O50-2)),('DPI art.191'!$G$3-(('DPI art.191'!$G$3-'DPI art.191'!$H$3)/8)*(P50-O50-2))))</f>
        <v>20.155468380282151</v>
      </c>
      <c r="AV50" s="24">
        <f t="shared" si="9"/>
        <v>68.780504222258145</v>
      </c>
      <c r="AW50" s="24">
        <f>IF(N50&lt;135,N50,N50-'DPI art.191'!$I$3)</f>
        <v>111.86204993518133</v>
      </c>
      <c r="AX50" s="111" t="e">
        <f>IF(I50&lt;80,"0",IF((J50-I50)&lt;=2,('DPI art.191'!$G$7-(('DPI art.191'!$F$7-'DPI art.191'!$G$7)/4)*(I50-J50-2)),('DPI art.191'!$G$7-(('DPI art.191'!$G$7-'DPI art.191'!$H$7)/8)*(J50-I50-2))))</f>
        <v>#VALUE!</v>
      </c>
      <c r="AY50" s="24" t="e">
        <f t="shared" si="10"/>
        <v>#VALUE!</v>
      </c>
      <c r="AZ50" s="24" t="e">
        <f>IF(H50&lt;135,H50,H50-'DPI art.191'!$I$7)</f>
        <v>#VALUE!</v>
      </c>
      <c r="BA50" s="111">
        <f>IF(O50&lt;80,"0",IF((P50-O50)&lt;=2,('DPI art.191'!$G$5-(('DPI art.191'!$F$5-'DPI art.191'!$G$5)/4)*(P50-O50-2)),('DPI art.191'!$G$5-(('DPI art.191'!$G$5-'DPI art.191'!$H$5)/8)*(P50-O50-2))))</f>
        <v>17.905468380282151</v>
      </c>
      <c r="BB50" s="24">
        <f t="shared" si="11"/>
        <v>70.894531619717839</v>
      </c>
      <c r="BC50" s="24">
        <f>IF(N50&lt;135,N50,N50-'DPI art.191'!$I$5)</f>
        <v>111.86204993518133</v>
      </c>
      <c r="BD50" s="111">
        <f>IF(O50&lt;80,"0",IF((P50-O50)&lt;=2,('DPI art.191'!$G$7-(('DPI art.191'!$F$7-'DPI art.191'!$G$7)/4)*(O50-P50-2)),('DPI art.191'!$G$7-(('DPI art.191'!$G$7-'DPI art.191'!$H$7)/8)*(P50-O50-2))))</f>
        <v>14.6391204799164</v>
      </c>
      <c r="BE50" s="24">
        <f t="shared" si="12"/>
        <v>74.296852122623889</v>
      </c>
      <c r="BF50" s="24">
        <f>IF(N50&lt;135,N50,N50-'DPI art.191'!$I$7)</f>
        <v>111.86204993518133</v>
      </c>
      <c r="BG50" s="108">
        <f t="shared" si="13"/>
        <v>758577575.02918684</v>
      </c>
      <c r="BH50" s="108">
        <f t="shared" si="14"/>
        <v>1288249551.6931362</v>
      </c>
      <c r="BI50" s="108">
        <f t="shared" si="15"/>
        <v>524807460.24977362</v>
      </c>
      <c r="BJ50" s="108">
        <f t="shared" si="16"/>
        <v>891250938.13374853</v>
      </c>
      <c r="BK50" s="108">
        <f t="shared" si="17"/>
        <v>776247116.62869477</v>
      </c>
      <c r="BL50" s="108">
        <f t="shared" si="18"/>
        <v>457088189.61487621</v>
      </c>
      <c r="BM50" s="106">
        <f t="shared" si="19"/>
        <v>0.13597260254029209</v>
      </c>
      <c r="BN50" s="106">
        <f t="shared" si="20"/>
        <v>-2.1640273974597051</v>
      </c>
      <c r="BO50" s="106">
        <f t="shared" si="21"/>
        <v>1.7359726025402864</v>
      </c>
      <c r="BP50" s="106">
        <f t="shared" si="22"/>
        <v>-0.56402739745971076</v>
      </c>
      <c r="BQ50" s="106">
        <f t="shared" si="23"/>
        <v>3.597260254028356E-2</v>
      </c>
      <c r="BR50" s="106">
        <f t="shared" si="24"/>
        <v>2.3359726025402949</v>
      </c>
      <c r="BS50" s="106">
        <f t="shared" si="25"/>
        <v>6</v>
      </c>
      <c r="BT50" s="107">
        <f t="shared" si="26"/>
        <v>3.3333333333333333E-2</v>
      </c>
      <c r="BU50" s="136">
        <f t="shared" si="27"/>
        <v>1.8488548641580248E-2</v>
      </c>
      <c r="BV50" s="136">
        <f t="shared" si="28"/>
        <v>4.6830145769562241</v>
      </c>
      <c r="BW50" s="136">
        <f t="shared" si="29"/>
        <v>3.0136008767704952</v>
      </c>
      <c r="BX50" s="136">
        <f t="shared" si="30"/>
        <v>0.31812690508517455</v>
      </c>
      <c r="BY50" s="136">
        <f t="shared" si="31"/>
        <v>1.2940281335212152E-3</v>
      </c>
      <c r="BZ50" s="136">
        <f t="shared" si="32"/>
        <v>5.4567679998188785</v>
      </c>
    </row>
    <row r="51" spans="1:78" ht="18.75" x14ac:dyDescent="0.2">
      <c r="A51" s="2" t="s">
        <v>435</v>
      </c>
      <c r="B51" s="65" t="s">
        <v>397</v>
      </c>
      <c r="C51" s="78" t="s">
        <v>331</v>
      </c>
      <c r="D51" s="83" t="s">
        <v>336</v>
      </c>
      <c r="E51" s="83" t="s">
        <v>436</v>
      </c>
      <c r="F51" s="192" t="s">
        <v>632</v>
      </c>
      <c r="G51" s="71">
        <v>45996</v>
      </c>
      <c r="H51" s="77" t="s">
        <v>200</v>
      </c>
      <c r="I51" s="77" t="str">
        <f t="shared" si="0"/>
        <v/>
      </c>
      <c r="J51" s="77" t="s">
        <v>666</v>
      </c>
      <c r="K51" s="77"/>
      <c r="L51" s="77"/>
      <c r="M51" s="137">
        <f t="shared" si="33"/>
        <v>0.77532076548401496</v>
      </c>
      <c r="N51" s="4">
        <f t="shared" si="2"/>
        <v>109.36204993518133</v>
      </c>
      <c r="O51" s="3">
        <f t="shared" si="34"/>
        <v>84.506877896746943</v>
      </c>
      <c r="P51" s="5">
        <f t="shared" si="4"/>
        <v>85.628528137840092</v>
      </c>
      <c r="Q51" s="14">
        <v>300</v>
      </c>
      <c r="R51" s="11">
        <v>85.5</v>
      </c>
      <c r="S51" s="12">
        <v>85.3</v>
      </c>
      <c r="T51" s="13">
        <v>101.9</v>
      </c>
      <c r="U51" s="79">
        <v>85.6</v>
      </c>
      <c r="V51" s="79">
        <v>87</v>
      </c>
      <c r="W51" s="10">
        <v>300</v>
      </c>
      <c r="X51" s="11">
        <v>80.900000000000006</v>
      </c>
      <c r="Y51" s="12">
        <v>81.8</v>
      </c>
      <c r="Z51" s="13">
        <v>99.5</v>
      </c>
      <c r="AA51" s="10">
        <v>300</v>
      </c>
      <c r="AB51" s="11">
        <v>85.2</v>
      </c>
      <c r="AC51" s="12">
        <v>85.1</v>
      </c>
      <c r="AD51" s="13">
        <v>105.3</v>
      </c>
      <c r="AE51" s="14">
        <v>300</v>
      </c>
      <c r="AF51" s="11">
        <v>85.7</v>
      </c>
      <c r="AG51" s="12">
        <v>85.2</v>
      </c>
      <c r="AH51" s="13">
        <v>102.5</v>
      </c>
      <c r="AI51" s="10">
        <v>300</v>
      </c>
      <c r="AJ51" s="11">
        <v>84.9</v>
      </c>
      <c r="AK51" s="12">
        <v>84.6</v>
      </c>
      <c r="AL51" s="13">
        <v>99.5</v>
      </c>
      <c r="AM51" s="10">
        <v>300</v>
      </c>
      <c r="AN51" s="11">
        <v>83.1</v>
      </c>
      <c r="AO51" s="12">
        <v>83.6</v>
      </c>
      <c r="AP51" s="13">
        <v>107.8</v>
      </c>
      <c r="AQ51" s="6" t="str">
        <f t="shared" si="5"/>
        <v>NO</v>
      </c>
      <c r="AR51" s="7">
        <f t="shared" si="6"/>
        <v>151.54913005230839</v>
      </c>
      <c r="AS51" s="8">
        <f t="shared" si="7"/>
        <v>479.24042838236625</v>
      </c>
      <c r="AT51" s="9">
        <f t="shared" si="8"/>
        <v>480</v>
      </c>
      <c r="AU51" s="111">
        <f>IF(O51&lt;80,"0",IF((P51-O51)&lt;=2,('DPI art.191'!$G$3-(('DPI art.191'!$F$3-'DPI art.191'!$G$3)/4)*(P51-O51-2)),('DPI art.191'!$G$3-(('DPI art.191'!$G$3-'DPI art.191'!$H$3)/8)*(P51-O51-2))))</f>
        <v>18.732215218155311</v>
      </c>
      <c r="AV51" s="24">
        <f t="shared" si="9"/>
        <v>65.774662678591625</v>
      </c>
      <c r="AW51" s="24">
        <f>IF(N51&lt;135,N51,N51-'DPI art.191'!$I$3)</f>
        <v>109.36204993518133</v>
      </c>
      <c r="AX51" s="111" t="e">
        <f>IF(I51&lt;80,"0",IF((J51-I51)&lt;=2,('DPI art.191'!$G$7-(('DPI art.191'!$F$7-'DPI art.191'!$G$7)/4)*(I51-J51-2)),('DPI art.191'!$G$7-(('DPI art.191'!$G$7-'DPI art.191'!$H$7)/8)*(J51-I51-2))))</f>
        <v>#VALUE!</v>
      </c>
      <c r="AY51" s="24" t="e">
        <f t="shared" si="10"/>
        <v>#VALUE!</v>
      </c>
      <c r="AZ51" s="24" t="e">
        <f>IF(H51&lt;135,H51,H51-'DPI art.191'!$I$7)</f>
        <v>#VALUE!</v>
      </c>
      <c r="BA51" s="111">
        <f>IF(O51&lt;80,"0",IF((P51-O51)&lt;=2,('DPI art.191'!$G$5-(('DPI art.191'!$F$5-'DPI art.191'!$G$5)/4)*(P51-O51-2)),('DPI art.191'!$G$5-(('DPI art.191'!$G$5-'DPI art.191'!$H$5)/8)*(P51-O51-2))))</f>
        <v>16.482215218155311</v>
      </c>
      <c r="BB51" s="24">
        <f t="shared" si="11"/>
        <v>69.017784781844682</v>
      </c>
      <c r="BC51" s="24">
        <f>IF(N51&lt;135,N51,N51-'DPI art.191'!$I$5)</f>
        <v>109.36204993518133</v>
      </c>
      <c r="BD51" s="111">
        <f>IF(O51&lt;80,"0",IF((P51-O51)&lt;=2,('DPI art.191'!$G$7-(('DPI art.191'!$F$7-'DPI art.191'!$G$7)/4)*(O51-P51-2)),('DPI art.191'!$G$7-(('DPI art.191'!$G$7-'DPI art.191'!$H$7)/8)*(P51-O51-2))))</f>
        <v>15.060825120546575</v>
      </c>
      <c r="BE51" s="24">
        <f t="shared" si="12"/>
        <v>69.446052776200361</v>
      </c>
      <c r="BF51" s="24">
        <f>IF(N51&lt;135,N51,N51-'DPI art.191'!$I$7)</f>
        <v>109.36204993518133</v>
      </c>
      <c r="BG51" s="108">
        <f t="shared" si="13"/>
        <v>354813389.23357671</v>
      </c>
      <c r="BH51" s="108">
        <f t="shared" si="14"/>
        <v>123026877.0812387</v>
      </c>
      <c r="BI51" s="108">
        <f t="shared" si="15"/>
        <v>331131121.4825924</v>
      </c>
      <c r="BJ51" s="108">
        <f t="shared" si="16"/>
        <v>371535229.09717381</v>
      </c>
      <c r="BK51" s="108">
        <f t="shared" si="17"/>
        <v>309029543.25135922</v>
      </c>
      <c r="BL51" s="108">
        <f t="shared" si="18"/>
        <v>204173794.4669534</v>
      </c>
      <c r="BM51" s="106">
        <f t="shared" si="19"/>
        <v>-0.99312210325305728</v>
      </c>
      <c r="BN51" s="106">
        <f t="shared" si="20"/>
        <v>3.606877896746937</v>
      </c>
      <c r="BO51" s="106">
        <f t="shared" si="21"/>
        <v>-0.69312210325306012</v>
      </c>
      <c r="BP51" s="106">
        <f t="shared" si="22"/>
        <v>-1.1931221032530601</v>
      </c>
      <c r="BQ51" s="106">
        <f t="shared" si="23"/>
        <v>-0.39312210325306296</v>
      </c>
      <c r="BR51" s="106">
        <f t="shared" si="24"/>
        <v>1.4068778967469484</v>
      </c>
      <c r="BS51" s="106">
        <f t="shared" si="25"/>
        <v>6</v>
      </c>
      <c r="BT51" s="107">
        <f t="shared" si="26"/>
        <v>3.3333333333333333E-2</v>
      </c>
      <c r="BU51" s="136">
        <f t="shared" si="27"/>
        <v>0.98629151196977616</v>
      </c>
      <c r="BV51" s="136">
        <f t="shared" si="28"/>
        <v>13.009568162041608</v>
      </c>
      <c r="BW51" s="136">
        <f t="shared" si="29"/>
        <v>0.48041825001794575</v>
      </c>
      <c r="BX51" s="136">
        <f t="shared" si="30"/>
        <v>1.4235403532710058</v>
      </c>
      <c r="BY51" s="136">
        <f t="shared" si="31"/>
        <v>0.15454498806611189</v>
      </c>
      <c r="BZ51" s="136">
        <f t="shared" si="32"/>
        <v>1.9793054163551171</v>
      </c>
    </row>
    <row r="52" spans="1:78" ht="18.75" x14ac:dyDescent="0.2">
      <c r="A52" s="2" t="s">
        <v>532</v>
      </c>
      <c r="B52" s="65" t="s">
        <v>398</v>
      </c>
      <c r="C52" s="78" t="s">
        <v>509</v>
      </c>
      <c r="D52" s="83" t="s">
        <v>7</v>
      </c>
      <c r="E52" s="83" t="s">
        <v>7</v>
      </c>
      <c r="F52" s="78" t="s">
        <v>509</v>
      </c>
      <c r="G52" s="71">
        <v>45996</v>
      </c>
      <c r="H52" s="77" t="s">
        <v>200</v>
      </c>
      <c r="I52" s="77" t="str">
        <f t="shared" si="0"/>
        <v/>
      </c>
      <c r="J52" s="77" t="s">
        <v>666</v>
      </c>
      <c r="K52" s="77"/>
      <c r="L52" s="77"/>
      <c r="M52" s="137">
        <f t="shared" si="33"/>
        <v>1.0609006486562831</v>
      </c>
      <c r="N52" s="4">
        <f t="shared" si="2"/>
        <v>103.26204993518134</v>
      </c>
      <c r="O52" s="3">
        <f t="shared" si="34"/>
        <v>62.786210073468723</v>
      </c>
      <c r="P52" s="5">
        <f t="shared" si="4"/>
        <v>77.062050415800257</v>
      </c>
      <c r="Q52" s="14">
        <v>300</v>
      </c>
      <c r="R52" s="11">
        <v>66.599999999999994</v>
      </c>
      <c r="S52" s="12">
        <v>78.8</v>
      </c>
      <c r="T52" s="13">
        <v>101.7</v>
      </c>
      <c r="U52" s="79">
        <v>66.7</v>
      </c>
      <c r="V52" s="79">
        <v>68.7</v>
      </c>
      <c r="W52" s="10">
        <v>300</v>
      </c>
      <c r="X52" s="11">
        <v>62.9</v>
      </c>
      <c r="Y52" s="12">
        <v>74.099999999999994</v>
      </c>
      <c r="Z52" s="13">
        <v>95.4</v>
      </c>
      <c r="AA52" s="10">
        <v>300</v>
      </c>
      <c r="AB52" s="11">
        <v>60.5</v>
      </c>
      <c r="AC52" s="12">
        <v>71.599999999999994</v>
      </c>
      <c r="AD52" s="13">
        <v>93.8</v>
      </c>
      <c r="AE52" s="14">
        <v>300</v>
      </c>
      <c r="AF52" s="11">
        <v>61.8</v>
      </c>
      <c r="AG52" s="12">
        <v>74.7</v>
      </c>
      <c r="AH52" s="13">
        <v>96.1</v>
      </c>
      <c r="AI52" s="10">
        <v>300</v>
      </c>
      <c r="AJ52" s="11">
        <v>59.5</v>
      </c>
      <c r="AK52" s="12">
        <v>73.2</v>
      </c>
      <c r="AL52" s="13">
        <v>92.8</v>
      </c>
      <c r="AM52" s="10">
        <v>300</v>
      </c>
      <c r="AN52" s="11">
        <v>61.3</v>
      </c>
      <c r="AO52" s="12">
        <v>75.400000000000006</v>
      </c>
      <c r="AP52" s="13">
        <v>95.9</v>
      </c>
      <c r="AQ52" s="6" t="str">
        <f t="shared" si="5"/>
        <v>NO</v>
      </c>
      <c r="AR52" s="7">
        <f t="shared" si="6"/>
        <v>480</v>
      </c>
      <c r="AS52" s="8">
        <f t="shared" si="7"/>
        <v>480</v>
      </c>
      <c r="AT52" s="9">
        <f t="shared" si="8"/>
        <v>480</v>
      </c>
      <c r="AU52" s="111" t="str">
        <f>IF(O52&lt;80,"0",IF((P52-O52)&lt;=2,('DPI art.191'!$G$3-(('DPI art.191'!$F$3-'DPI art.191'!$G$3)/4)*(P52-O52-2)),('DPI art.191'!$G$3-(('DPI art.191'!$G$3-'DPI art.191'!$H$3)/8)*(P52-O52-2))))</f>
        <v>0</v>
      </c>
      <c r="AV52" s="24">
        <f t="shared" si="9"/>
        <v>62.786210073468723</v>
      </c>
      <c r="AW52" s="24">
        <f>IF(N52&lt;135,N52,N52-'DPI art.191'!$I$3)</f>
        <v>103.26204993518134</v>
      </c>
      <c r="AX52" s="111" t="e">
        <f>IF(I52&lt;80,"0",IF((J52-I52)&lt;=2,('DPI art.191'!$G$7-(('DPI art.191'!$F$7-'DPI art.191'!$G$7)/4)*(I52-J52-2)),('DPI art.191'!$G$7-(('DPI art.191'!$G$7-'DPI art.191'!$H$7)/8)*(J52-I52-2))))</f>
        <v>#VALUE!</v>
      </c>
      <c r="AY52" s="24" t="e">
        <f t="shared" si="10"/>
        <v>#VALUE!</v>
      </c>
      <c r="AZ52" s="24" t="e">
        <f>IF(H52&lt;135,H52,H52-'DPI art.191'!$I$7)</f>
        <v>#VALUE!</v>
      </c>
      <c r="BA52" s="111" t="str">
        <f>IF(O52&lt;80,"0",IF((P52-O52)&lt;=2,('DPI art.191'!$G$5-(('DPI art.191'!$F$5-'DPI art.191'!$G$5)/4)*(P52-O52-2)),('DPI art.191'!$G$5-(('DPI art.191'!$G$5-'DPI art.191'!$H$5)/8)*(P52-O52-2))))</f>
        <v>0</v>
      </c>
      <c r="BB52" s="24">
        <f t="shared" si="11"/>
        <v>66.599999999999994</v>
      </c>
      <c r="BC52" s="24">
        <f>IF(N52&lt;135,N52,N52-'DPI art.191'!$I$5)</f>
        <v>103.26204993518134</v>
      </c>
      <c r="BD52" s="111" t="str">
        <f>IF(O52&lt;80,"0",IF((P52-O52)&lt;=2,('DPI art.191'!$G$7-(('DPI art.191'!$F$7-'DPI art.191'!$G$7)/4)*(O52-P52-2)),('DPI art.191'!$G$7-(('DPI art.191'!$G$7-'DPI art.191'!$H$7)/8)*(P52-O52-2))))</f>
        <v>0</v>
      </c>
      <c r="BE52" s="24">
        <f t="shared" si="12"/>
        <v>62.786210073468723</v>
      </c>
      <c r="BF52" s="24">
        <f>IF(N52&lt;135,N52,N52-'DPI art.191'!$I$7)</f>
        <v>103.26204993518134</v>
      </c>
      <c r="BG52" s="108">
        <f t="shared" si="13"/>
        <v>4570881.8961487599</v>
      </c>
      <c r="BH52" s="108">
        <f t="shared" si="14"/>
        <v>1949844.5997580495</v>
      </c>
      <c r="BI52" s="108">
        <f t="shared" si="15"/>
        <v>1122018.4543019664</v>
      </c>
      <c r="BJ52" s="108">
        <f t="shared" si="16"/>
        <v>1513561.2484362102</v>
      </c>
      <c r="BK52" s="108">
        <f t="shared" si="17"/>
        <v>891250.93813374708</v>
      </c>
      <c r="BL52" s="108">
        <f t="shared" si="18"/>
        <v>1348962.8825916562</v>
      </c>
      <c r="BM52" s="106">
        <f t="shared" si="19"/>
        <v>-3.8137899265312711</v>
      </c>
      <c r="BN52" s="106">
        <f t="shared" si="20"/>
        <v>-0.1137899265312754</v>
      </c>
      <c r="BO52" s="106">
        <f t="shared" si="21"/>
        <v>2.2862100734687232</v>
      </c>
      <c r="BP52" s="106">
        <f t="shared" si="22"/>
        <v>0.98621007346872602</v>
      </c>
      <c r="BQ52" s="106">
        <f t="shared" si="23"/>
        <v>3.2862100734687232</v>
      </c>
      <c r="BR52" s="106">
        <f t="shared" si="24"/>
        <v>1.486210073468726</v>
      </c>
      <c r="BS52" s="106">
        <f t="shared" si="25"/>
        <v>6</v>
      </c>
      <c r="BT52" s="107">
        <f t="shared" si="26"/>
        <v>3.3333333333333333E-2</v>
      </c>
      <c r="BU52" s="136">
        <f t="shared" si="27"/>
        <v>14.544993603711399</v>
      </c>
      <c r="BV52" s="136">
        <f t="shared" si="28"/>
        <v>1.2948147379993053E-2</v>
      </c>
      <c r="BW52" s="136">
        <f t="shared" si="29"/>
        <v>5.2267565000298646</v>
      </c>
      <c r="BX52" s="136">
        <f t="shared" si="30"/>
        <v>0.97261030901118994</v>
      </c>
      <c r="BY52" s="136">
        <f t="shared" si="31"/>
        <v>10.799176646967311</v>
      </c>
      <c r="BZ52" s="136">
        <f t="shared" si="32"/>
        <v>2.208820382479916</v>
      </c>
    </row>
    <row r="53" spans="1:78" ht="18.75" x14ac:dyDescent="0.2">
      <c r="A53" s="2" t="s">
        <v>532</v>
      </c>
      <c r="B53" s="65" t="s">
        <v>399</v>
      </c>
      <c r="C53" s="78" t="s">
        <v>554</v>
      </c>
      <c r="D53" s="83" t="s">
        <v>7</v>
      </c>
      <c r="E53" s="83" t="s">
        <v>7</v>
      </c>
      <c r="F53" s="192" t="s">
        <v>634</v>
      </c>
      <c r="G53" s="71">
        <v>45996</v>
      </c>
      <c r="H53" s="77" t="s">
        <v>200</v>
      </c>
      <c r="I53" s="77" t="str">
        <f t="shared" si="0"/>
        <v>SI</v>
      </c>
      <c r="J53" s="77" t="str">
        <f t="shared" si="35"/>
        <v/>
      </c>
      <c r="K53" s="77"/>
      <c r="L53" s="77"/>
      <c r="M53" s="137">
        <f t="shared" si="33"/>
        <v>2.3469281972202842</v>
      </c>
      <c r="N53" s="4">
        <f t="shared" si="2"/>
        <v>96.562049935181335</v>
      </c>
      <c r="O53" s="3">
        <f t="shared" si="34"/>
        <v>55.442667808838564</v>
      </c>
      <c r="P53" s="5">
        <f t="shared" si="4"/>
        <v>64.164963884220811</v>
      </c>
      <c r="Q53" s="14">
        <v>300</v>
      </c>
      <c r="R53" s="11">
        <v>61.3</v>
      </c>
      <c r="S53" s="12">
        <v>65.599999999999994</v>
      </c>
      <c r="T53" s="13">
        <v>95</v>
      </c>
      <c r="U53" s="79">
        <v>61.4</v>
      </c>
      <c r="V53" s="79">
        <v>68.3</v>
      </c>
      <c r="W53" s="10">
        <v>300</v>
      </c>
      <c r="X53" s="11">
        <v>53</v>
      </c>
      <c r="Y53" s="12">
        <v>62</v>
      </c>
      <c r="Z53" s="13">
        <v>90.5</v>
      </c>
      <c r="AA53" s="10">
        <v>300</v>
      </c>
      <c r="AB53" s="11">
        <v>46.2</v>
      </c>
      <c r="AC53" s="12">
        <v>58.2</v>
      </c>
      <c r="AD53" s="13">
        <v>81.900000000000006</v>
      </c>
      <c r="AE53" s="14">
        <v>300</v>
      </c>
      <c r="AF53" s="11">
        <v>50.1</v>
      </c>
      <c r="AG53" s="12">
        <v>57.5</v>
      </c>
      <c r="AH53" s="13">
        <v>85.9</v>
      </c>
      <c r="AI53" s="10">
        <v>300</v>
      </c>
      <c r="AJ53" s="11">
        <v>53</v>
      </c>
      <c r="AK53" s="12">
        <v>59.8</v>
      </c>
      <c r="AL53" s="13">
        <v>88.4</v>
      </c>
      <c r="AM53" s="10">
        <v>300</v>
      </c>
      <c r="AN53" s="11">
        <v>53.2</v>
      </c>
      <c r="AO53" s="12">
        <v>63.2</v>
      </c>
      <c r="AP53" s="13">
        <v>93.5</v>
      </c>
      <c r="AQ53" s="6" t="str">
        <f t="shared" si="5"/>
        <v>NO</v>
      </c>
      <c r="AR53" s="7">
        <f t="shared" si="6"/>
        <v>480</v>
      </c>
      <c r="AS53" s="8">
        <f t="shared" si="7"/>
        <v>480</v>
      </c>
      <c r="AT53" s="9">
        <f t="shared" si="8"/>
        <v>480</v>
      </c>
      <c r="AU53" s="111" t="str">
        <f>IF(O53&lt;80,"0",IF((P53-O53)&lt;=2,('DPI art.191'!$G$3-(('DPI art.191'!$F$3-'DPI art.191'!$G$3)/4)*(P53-O53-2)),('DPI art.191'!$G$3-(('DPI art.191'!$G$3-'DPI art.191'!$H$3)/8)*(P53-O53-2))))</f>
        <v>0</v>
      </c>
      <c r="AV53" s="24">
        <f t="shared" si="9"/>
        <v>55.442667808838564</v>
      </c>
      <c r="AW53" s="24">
        <f>IF(N53&lt;135,N53,N53-'DPI art.191'!$I$3)</f>
        <v>96.562049935181335</v>
      </c>
      <c r="AX53" s="111" t="e">
        <f>IF(I53&lt;80,"0",IF((J53-I53)&lt;=2,('DPI art.191'!$G$7-(('DPI art.191'!$F$7-'DPI art.191'!$G$7)/4)*(I53-J53-2)),('DPI art.191'!$G$7-(('DPI art.191'!$G$7-'DPI art.191'!$H$7)/8)*(J53-I53-2))))</f>
        <v>#VALUE!</v>
      </c>
      <c r="AY53" s="24" t="e">
        <f t="shared" si="10"/>
        <v>#VALUE!</v>
      </c>
      <c r="AZ53" s="24" t="e">
        <f>IF(H53&lt;135,H53,H53-'DPI art.191'!$I$7)</f>
        <v>#VALUE!</v>
      </c>
      <c r="BA53" s="111" t="str">
        <f>IF(O53&lt;80,"0",IF((P53-O53)&lt;=2,('DPI art.191'!$G$5-(('DPI art.191'!$F$5-'DPI art.191'!$G$5)/4)*(P53-O53-2)),('DPI art.191'!$G$5-(('DPI art.191'!$G$5-'DPI art.191'!$H$5)/8)*(P53-O53-2))))</f>
        <v>0</v>
      </c>
      <c r="BB53" s="24">
        <f t="shared" si="11"/>
        <v>61.3</v>
      </c>
      <c r="BC53" s="24">
        <f>IF(N53&lt;135,N53,N53-'DPI art.191'!$I$5)</f>
        <v>96.562049935181335</v>
      </c>
      <c r="BD53" s="111" t="str">
        <f>IF(O53&lt;80,"0",IF((P53-O53)&lt;=2,('DPI art.191'!$G$7-(('DPI art.191'!$F$7-'DPI art.191'!$G$7)/4)*(O53-P53-2)),('DPI art.191'!$G$7-(('DPI art.191'!$G$7-'DPI art.191'!$H$7)/8)*(P53-O53-2))))</f>
        <v>0</v>
      </c>
      <c r="BE53" s="24">
        <f t="shared" si="12"/>
        <v>55.442667808838564</v>
      </c>
      <c r="BF53" s="24">
        <f>IF(N53&lt;135,N53,N53-'DPI art.191'!$I$7)</f>
        <v>96.562049935181335</v>
      </c>
      <c r="BG53" s="108">
        <f t="shared" si="13"/>
        <v>1348962.8825916562</v>
      </c>
      <c r="BH53" s="108">
        <f t="shared" si="14"/>
        <v>199526.2314968885</v>
      </c>
      <c r="BI53" s="108">
        <f t="shared" si="15"/>
        <v>41686.938347033625</v>
      </c>
      <c r="BJ53" s="108">
        <f t="shared" si="16"/>
        <v>102329.2992280756</v>
      </c>
      <c r="BK53" s="108">
        <f t="shared" si="17"/>
        <v>199526.2314968885</v>
      </c>
      <c r="BL53" s="108">
        <f t="shared" si="18"/>
        <v>208929.61308540447</v>
      </c>
      <c r="BM53" s="106">
        <f t="shared" si="19"/>
        <v>-5.8573321911614329</v>
      </c>
      <c r="BN53" s="106">
        <f t="shared" si="20"/>
        <v>2.4426678088385643</v>
      </c>
      <c r="BO53" s="106">
        <f t="shared" si="21"/>
        <v>9.2426678088385614</v>
      </c>
      <c r="BP53" s="106">
        <f t="shared" si="22"/>
        <v>5.3426678088385628</v>
      </c>
      <c r="BQ53" s="106">
        <f t="shared" si="23"/>
        <v>2.4426678088385643</v>
      </c>
      <c r="BR53" s="106">
        <f t="shared" si="24"/>
        <v>2.2426678088385614</v>
      </c>
      <c r="BS53" s="106">
        <f t="shared" si="25"/>
        <v>6</v>
      </c>
      <c r="BT53" s="107">
        <f t="shared" si="26"/>
        <v>3.3333333333333333E-2</v>
      </c>
      <c r="BU53" s="136">
        <f t="shared" si="27"/>
        <v>34.308340397615993</v>
      </c>
      <c r="BV53" s="136">
        <f t="shared" si="28"/>
        <v>5.9666260243361924</v>
      </c>
      <c r="BW53" s="136">
        <f t="shared" si="29"/>
        <v>85.426908224540611</v>
      </c>
      <c r="BX53" s="136">
        <f t="shared" si="30"/>
        <v>28.544099315599851</v>
      </c>
      <c r="BY53" s="136">
        <f t="shared" si="31"/>
        <v>5.9666260243361924</v>
      </c>
      <c r="BZ53" s="136">
        <f t="shared" si="32"/>
        <v>5.0295589008007546</v>
      </c>
    </row>
    <row r="54" spans="1:78" ht="18.75" x14ac:dyDescent="0.2">
      <c r="A54" s="2" t="s">
        <v>532</v>
      </c>
      <c r="B54" s="65" t="s">
        <v>400</v>
      </c>
      <c r="C54" s="78" t="s">
        <v>548</v>
      </c>
      <c r="D54" s="83" t="s">
        <v>7</v>
      </c>
      <c r="E54" s="83" t="s">
        <v>7</v>
      </c>
      <c r="F54" s="192" t="s">
        <v>641</v>
      </c>
      <c r="G54" s="71">
        <v>45996</v>
      </c>
      <c r="H54" s="77" t="s">
        <v>200</v>
      </c>
      <c r="I54" s="77" t="str">
        <f t="shared" si="0"/>
        <v/>
      </c>
      <c r="J54" s="77" t="s">
        <v>666</v>
      </c>
      <c r="K54" s="77"/>
      <c r="L54" s="77"/>
      <c r="M54" s="137">
        <f t="shared" si="33"/>
        <v>0.21273477136050142</v>
      </c>
      <c r="N54" s="4">
        <f t="shared" si="2"/>
        <v>100.16204993518133</v>
      </c>
      <c r="O54" s="3">
        <f t="shared" si="34"/>
        <v>75.293589875492287</v>
      </c>
      <c r="P54" s="5">
        <f t="shared" si="4"/>
        <v>79.797030938997651</v>
      </c>
      <c r="Q54" s="14">
        <v>300</v>
      </c>
      <c r="R54" s="11">
        <v>74.900000000000006</v>
      </c>
      <c r="S54" s="12">
        <v>79.400000000000006</v>
      </c>
      <c r="T54" s="13">
        <v>94.8</v>
      </c>
      <c r="U54" s="79">
        <v>74.900000000000006</v>
      </c>
      <c r="V54" s="79">
        <v>76</v>
      </c>
      <c r="W54" s="10">
        <v>300</v>
      </c>
      <c r="X54" s="11">
        <v>74.8</v>
      </c>
      <c r="Y54" s="12">
        <v>79.3</v>
      </c>
      <c r="Z54" s="13">
        <v>93.5</v>
      </c>
      <c r="AA54" s="10">
        <v>300</v>
      </c>
      <c r="AB54" s="11">
        <v>76.2</v>
      </c>
      <c r="AC54" s="12">
        <v>79.8</v>
      </c>
      <c r="AD54" s="13">
        <v>95.5</v>
      </c>
      <c r="AE54" s="14">
        <v>300</v>
      </c>
      <c r="AF54" s="11">
        <v>75.5</v>
      </c>
      <c r="AG54" s="12">
        <v>79.8</v>
      </c>
      <c r="AH54" s="13">
        <v>98.6</v>
      </c>
      <c r="AI54" s="10">
        <v>300</v>
      </c>
      <c r="AJ54" s="11">
        <v>75</v>
      </c>
      <c r="AK54" s="12">
        <v>79.7</v>
      </c>
      <c r="AL54" s="13">
        <v>94.5</v>
      </c>
      <c r="AM54" s="10">
        <v>300</v>
      </c>
      <c r="AN54" s="11">
        <v>75.2</v>
      </c>
      <c r="AO54" s="12">
        <v>79.5</v>
      </c>
      <c r="AP54" s="13">
        <v>95.2</v>
      </c>
      <c r="AQ54" s="6" t="str">
        <f t="shared" si="5"/>
        <v>NO</v>
      </c>
      <c r="AR54" s="7">
        <f t="shared" si="6"/>
        <v>480</v>
      </c>
      <c r="AS54" s="8">
        <f t="shared" si="7"/>
        <v>480</v>
      </c>
      <c r="AT54" s="9">
        <f t="shared" si="8"/>
        <v>480</v>
      </c>
      <c r="AU54" s="111" t="str">
        <f>IF(O54&lt;80,"0",IF((P54-O54)&lt;=2,('DPI art.191'!$G$3-(('DPI art.191'!$F$3-'DPI art.191'!$G$3)/4)*(P54-O54-2)),('DPI art.191'!$G$3-(('DPI art.191'!$G$3-'DPI art.191'!$H$3)/8)*(P54-O54-2))))</f>
        <v>0</v>
      </c>
      <c r="AV54" s="24">
        <f t="shared" si="9"/>
        <v>75.293589875492287</v>
      </c>
      <c r="AW54" s="24">
        <f>IF(N54&lt;135,N54,N54-'DPI art.191'!$I$3)</f>
        <v>100.16204993518133</v>
      </c>
      <c r="AX54" s="111" t="e">
        <f>IF(I54&lt;80,"0",IF((J54-I54)&lt;=2,('DPI art.191'!$G$7-(('DPI art.191'!$F$7-'DPI art.191'!$G$7)/4)*(I54-J54-2)),('DPI art.191'!$G$7-(('DPI art.191'!$G$7-'DPI art.191'!$H$7)/8)*(J54-I54-2))))</f>
        <v>#VALUE!</v>
      </c>
      <c r="AY54" s="24" t="e">
        <f t="shared" si="10"/>
        <v>#VALUE!</v>
      </c>
      <c r="AZ54" s="24" t="e">
        <f>IF(H54&lt;135,H54,H54-'DPI art.191'!$I$7)</f>
        <v>#VALUE!</v>
      </c>
      <c r="BA54" s="111" t="str">
        <f>IF(O54&lt;80,"0",IF((P54-O54)&lt;=2,('DPI art.191'!$G$5-(('DPI art.191'!$F$5-'DPI art.191'!$G$5)/4)*(P54-O54-2)),('DPI art.191'!$G$5-(('DPI art.191'!$G$5-'DPI art.191'!$H$5)/8)*(P54-O54-2))))</f>
        <v>0</v>
      </c>
      <c r="BB54" s="24">
        <f t="shared" si="11"/>
        <v>74.900000000000006</v>
      </c>
      <c r="BC54" s="24">
        <f>IF(N54&lt;135,N54,N54-'DPI art.191'!$I$5)</f>
        <v>100.16204993518133</v>
      </c>
      <c r="BD54" s="111" t="str">
        <f>IF(O54&lt;80,"0",IF((P54-O54)&lt;=2,('DPI art.191'!$G$7-(('DPI art.191'!$F$7-'DPI art.191'!$G$7)/4)*(O54-P54-2)),('DPI art.191'!$G$7-(('DPI art.191'!$G$7-'DPI art.191'!$H$7)/8)*(P54-O54-2))))</f>
        <v>0</v>
      </c>
      <c r="BE54" s="24">
        <f t="shared" si="12"/>
        <v>75.293589875492287</v>
      </c>
      <c r="BF54" s="24">
        <f>IF(N54&lt;135,N54,N54-'DPI art.191'!$I$7)</f>
        <v>100.16204993518133</v>
      </c>
      <c r="BG54" s="108">
        <f t="shared" si="13"/>
        <v>30902954.325135998</v>
      </c>
      <c r="BH54" s="108">
        <f t="shared" si="14"/>
        <v>30199517.204020258</v>
      </c>
      <c r="BI54" s="108">
        <f t="shared" si="15"/>
        <v>41686938.347033761</v>
      </c>
      <c r="BJ54" s="108">
        <f t="shared" si="16"/>
        <v>35481338.923357636</v>
      </c>
      <c r="BK54" s="108">
        <f t="shared" si="17"/>
        <v>31622776.601683889</v>
      </c>
      <c r="BL54" s="108">
        <f t="shared" si="18"/>
        <v>33113112.1482592</v>
      </c>
      <c r="BM54" s="106">
        <f t="shared" si="19"/>
        <v>0.39358987549228175</v>
      </c>
      <c r="BN54" s="106">
        <f t="shared" si="20"/>
        <v>0.49358987549229028</v>
      </c>
      <c r="BO54" s="106">
        <f t="shared" si="21"/>
        <v>-0.90641012450771541</v>
      </c>
      <c r="BP54" s="106">
        <f t="shared" si="22"/>
        <v>-0.20641012450771257</v>
      </c>
      <c r="BQ54" s="106">
        <f t="shared" si="23"/>
        <v>0.29358987549228743</v>
      </c>
      <c r="BR54" s="106">
        <f t="shared" si="24"/>
        <v>9.3589875492284591E-2</v>
      </c>
      <c r="BS54" s="106">
        <f t="shared" si="25"/>
        <v>6</v>
      </c>
      <c r="BT54" s="107">
        <f t="shared" si="26"/>
        <v>3.3333333333333333E-2</v>
      </c>
      <c r="BU54" s="136">
        <f t="shared" si="27"/>
        <v>0.15491299009002985</v>
      </c>
      <c r="BV54" s="136">
        <f t="shared" si="28"/>
        <v>0.24363096518849461</v>
      </c>
      <c r="BW54" s="136">
        <f t="shared" si="29"/>
        <v>0.82157931381009219</v>
      </c>
      <c r="BX54" s="136">
        <f t="shared" si="30"/>
        <v>4.2605139499289402E-2</v>
      </c>
      <c r="BY54" s="136">
        <f t="shared" si="31"/>
        <v>8.6195014991576835E-2</v>
      </c>
      <c r="BZ54" s="136">
        <f t="shared" si="32"/>
        <v>8.759064794661332E-3</v>
      </c>
    </row>
    <row r="55" spans="1:78" ht="25.5" x14ac:dyDescent="0.2">
      <c r="A55" s="2" t="s">
        <v>530</v>
      </c>
      <c r="B55" s="65" t="s">
        <v>401</v>
      </c>
      <c r="C55" s="78" t="s">
        <v>545</v>
      </c>
      <c r="D55" s="83" t="s">
        <v>7</v>
      </c>
      <c r="E55" s="83" t="s">
        <v>7</v>
      </c>
      <c r="F55" s="192" t="s">
        <v>642</v>
      </c>
      <c r="G55" s="71">
        <v>46003</v>
      </c>
      <c r="H55" s="77" t="s">
        <v>200</v>
      </c>
      <c r="I55" s="77" t="str">
        <f t="shared" si="0"/>
        <v/>
      </c>
      <c r="J55" s="77" t="s">
        <v>666</v>
      </c>
      <c r="K55" s="77"/>
      <c r="L55" s="77"/>
      <c r="M55" s="137">
        <f t="shared" si="33"/>
        <v>2.3550360154927157</v>
      </c>
      <c r="N55" s="4">
        <f t="shared" si="2"/>
        <v>104.36204993518133</v>
      </c>
      <c r="O55" s="3">
        <f t="shared" si="34"/>
        <v>78.160614295375566</v>
      </c>
      <c r="P55" s="5">
        <f t="shared" si="4"/>
        <v>80.282750829829382</v>
      </c>
      <c r="Q55" s="14">
        <v>300</v>
      </c>
      <c r="R55" s="11">
        <v>80</v>
      </c>
      <c r="S55" s="12">
        <v>78.8</v>
      </c>
      <c r="T55" s="13">
        <v>102.8</v>
      </c>
      <c r="U55" s="79">
        <v>80</v>
      </c>
      <c r="V55" s="79">
        <v>81.400000000000006</v>
      </c>
      <c r="W55" s="10">
        <v>300</v>
      </c>
      <c r="X55" s="11">
        <v>80.3</v>
      </c>
      <c r="Y55" s="12">
        <v>79</v>
      </c>
      <c r="Z55" s="13">
        <v>101.5</v>
      </c>
      <c r="AA55" s="10">
        <v>300</v>
      </c>
      <c r="AB55" s="11">
        <v>79.400000000000006</v>
      </c>
      <c r="AC55" s="12">
        <v>78</v>
      </c>
      <c r="AD55" s="13">
        <v>101.2</v>
      </c>
      <c r="AE55" s="14">
        <v>300</v>
      </c>
      <c r="AF55" s="11">
        <v>76.5</v>
      </c>
      <c r="AG55" s="12">
        <v>75.2</v>
      </c>
      <c r="AH55" s="13">
        <v>101.8</v>
      </c>
      <c r="AI55" s="10">
        <v>300</v>
      </c>
      <c r="AJ55" s="11">
        <v>77</v>
      </c>
      <c r="AK55" s="12">
        <v>75.599999999999994</v>
      </c>
      <c r="AL55" s="13">
        <v>98.3</v>
      </c>
      <c r="AM55" s="10">
        <v>300</v>
      </c>
      <c r="AN55" s="11">
        <v>65.8</v>
      </c>
      <c r="AO55" s="12">
        <v>66.2</v>
      </c>
      <c r="AP55" s="13">
        <v>97.1</v>
      </c>
      <c r="AQ55" s="6" t="str">
        <f t="shared" si="5"/>
        <v>NO</v>
      </c>
      <c r="AR55" s="7">
        <f t="shared" si="6"/>
        <v>480</v>
      </c>
      <c r="AS55" s="8">
        <f t="shared" si="7"/>
        <v>480</v>
      </c>
      <c r="AT55" s="9">
        <f t="shared" si="8"/>
        <v>480</v>
      </c>
      <c r="AU55" s="111" t="str">
        <f>IF(O55&lt;80,"0",IF((P55-O55)&lt;=2,('DPI art.191'!$G$3-(('DPI art.191'!$F$3-'DPI art.191'!$G$3)/4)*(P55-O55-2)),('DPI art.191'!$G$3-(('DPI art.191'!$G$3-'DPI art.191'!$H$3)/8)*(P55-O55-2))))</f>
        <v>0</v>
      </c>
      <c r="AV55" s="24">
        <f t="shared" si="9"/>
        <v>78.160614295375566</v>
      </c>
      <c r="AW55" s="24">
        <f>IF(N55&lt;135,N55,N55-'DPI art.191'!$I$3)</f>
        <v>104.36204993518133</v>
      </c>
      <c r="AX55" s="111" t="e">
        <f>IF(I55&lt;80,"0",IF((J55-I55)&lt;=2,('DPI art.191'!$G$7-(('DPI art.191'!$F$7-'DPI art.191'!$G$7)/4)*(I55-J55-2)),('DPI art.191'!$G$7-(('DPI art.191'!$G$7-'DPI art.191'!$H$7)/8)*(J55-I55-2))))</f>
        <v>#VALUE!</v>
      </c>
      <c r="AY55" s="24" t="e">
        <f t="shared" si="10"/>
        <v>#VALUE!</v>
      </c>
      <c r="AZ55" s="24" t="e">
        <f>IF(H55&lt;135,H55,H55-'DPI art.191'!$I$7)</f>
        <v>#VALUE!</v>
      </c>
      <c r="BA55" s="111" t="str">
        <f>IF(O55&lt;80,"0",IF((P55-O55)&lt;=2,('DPI art.191'!$G$5-(('DPI art.191'!$F$5-'DPI art.191'!$G$5)/4)*(P55-O55-2)),('DPI art.191'!$G$5-(('DPI art.191'!$G$5-'DPI art.191'!$H$5)/8)*(P55-O55-2))))</f>
        <v>0</v>
      </c>
      <c r="BB55" s="24">
        <f t="shared" si="11"/>
        <v>80</v>
      </c>
      <c r="BC55" s="24">
        <f>IF(N55&lt;135,N55,N55-'DPI art.191'!$I$5)</f>
        <v>104.36204993518133</v>
      </c>
      <c r="BD55" s="111" t="str">
        <f>IF(O55&lt;80,"0",IF((P55-O55)&lt;=2,('DPI art.191'!$G$7-(('DPI art.191'!$F$7-'DPI art.191'!$G$7)/4)*(O55-P55-2)),('DPI art.191'!$G$7-(('DPI art.191'!$G$7-'DPI art.191'!$H$7)/8)*(P55-O55-2))))</f>
        <v>0</v>
      </c>
      <c r="BE55" s="24">
        <f t="shared" si="12"/>
        <v>78.160614295375566</v>
      </c>
      <c r="BF55" s="24">
        <f>IF(N55&lt;135,N55,N55-'DPI art.191'!$I$7)</f>
        <v>104.36204993518133</v>
      </c>
      <c r="BG55" s="108">
        <f t="shared" si="13"/>
        <v>100000000</v>
      </c>
      <c r="BH55" s="108">
        <f t="shared" si="14"/>
        <v>107151930.5237608</v>
      </c>
      <c r="BI55" s="108">
        <f t="shared" si="15"/>
        <v>87096358.995608568</v>
      </c>
      <c r="BJ55" s="108">
        <f t="shared" si="16"/>
        <v>44668359.215096377</v>
      </c>
      <c r="BK55" s="108">
        <f t="shared" si="17"/>
        <v>50118723.362727284</v>
      </c>
      <c r="BL55" s="108">
        <f t="shared" si="18"/>
        <v>3801893.963205616</v>
      </c>
      <c r="BM55" s="106">
        <f t="shared" si="19"/>
        <v>-1.8393857046244335</v>
      </c>
      <c r="BN55" s="106">
        <f t="shared" si="20"/>
        <v>-2.1393857046244307</v>
      </c>
      <c r="BO55" s="106">
        <f t="shared" si="21"/>
        <v>-1.2393857046244392</v>
      </c>
      <c r="BP55" s="106">
        <f t="shared" si="22"/>
        <v>1.6606142953755665</v>
      </c>
      <c r="BQ55" s="106">
        <f t="shared" si="23"/>
        <v>1.1606142953755665</v>
      </c>
      <c r="BR55" s="106">
        <f t="shared" si="24"/>
        <v>12.360614295375569</v>
      </c>
      <c r="BS55" s="106">
        <f t="shared" si="25"/>
        <v>6</v>
      </c>
      <c r="BT55" s="107">
        <f t="shared" si="26"/>
        <v>3.3333333333333333E-2</v>
      </c>
      <c r="BU55" s="136">
        <f t="shared" si="27"/>
        <v>3.3833397703767236</v>
      </c>
      <c r="BV55" s="136">
        <f t="shared" si="28"/>
        <v>4.5769711931513717</v>
      </c>
      <c r="BW55" s="136">
        <f t="shared" si="29"/>
        <v>1.5360769248274178</v>
      </c>
      <c r="BX55" s="136">
        <f t="shared" si="30"/>
        <v>2.757639838005689</v>
      </c>
      <c r="BY55" s="136">
        <f t="shared" si="31"/>
        <v>1.3470255426301228</v>
      </c>
      <c r="BZ55" s="136">
        <f t="shared" si="32"/>
        <v>152.78478575904288</v>
      </c>
    </row>
    <row r="56" spans="1:78" ht="25.5" x14ac:dyDescent="0.2">
      <c r="A56" s="2" t="s">
        <v>530</v>
      </c>
      <c r="B56" s="65" t="s">
        <v>402</v>
      </c>
      <c r="C56" s="78" t="s">
        <v>545</v>
      </c>
      <c r="D56" s="83" t="s">
        <v>7</v>
      </c>
      <c r="E56" s="83" t="s">
        <v>7</v>
      </c>
      <c r="F56" s="192" t="s">
        <v>642</v>
      </c>
      <c r="G56" s="71">
        <v>46003</v>
      </c>
      <c r="H56" s="77" t="s">
        <v>200</v>
      </c>
      <c r="I56" s="77" t="str">
        <f t="shared" si="0"/>
        <v>SI</v>
      </c>
      <c r="J56" s="77" t="str">
        <f t="shared" si="35"/>
        <v/>
      </c>
      <c r="K56" s="77"/>
      <c r="L56" s="77"/>
      <c r="M56" s="137">
        <f t="shared" si="33"/>
        <v>0.93769238012896272</v>
      </c>
      <c r="N56" s="4">
        <f t="shared" si="2"/>
        <v>115.26204993518134</v>
      </c>
      <c r="O56" s="3">
        <f t="shared" si="34"/>
        <v>69.371895847459641</v>
      </c>
      <c r="P56" s="5">
        <f t="shared" si="4"/>
        <v>76.87858783821946</v>
      </c>
      <c r="Q56" s="14">
        <v>300</v>
      </c>
      <c r="R56" s="11">
        <v>67.400000000000006</v>
      </c>
      <c r="S56" s="12">
        <v>75.7</v>
      </c>
      <c r="T56" s="13">
        <v>96.3</v>
      </c>
      <c r="U56" s="79">
        <v>67.3</v>
      </c>
      <c r="V56" s="79">
        <v>70.5</v>
      </c>
      <c r="W56" s="10">
        <v>300</v>
      </c>
      <c r="X56" s="11">
        <v>66.599999999999994</v>
      </c>
      <c r="Y56" s="12">
        <v>69.7</v>
      </c>
      <c r="Z56" s="13">
        <v>95.1</v>
      </c>
      <c r="AA56" s="10">
        <v>300</v>
      </c>
      <c r="AB56" s="11">
        <v>73</v>
      </c>
      <c r="AC56" s="12">
        <v>73.400000000000006</v>
      </c>
      <c r="AD56" s="13">
        <v>99.6</v>
      </c>
      <c r="AE56" s="14">
        <v>300</v>
      </c>
      <c r="AF56" s="11">
        <v>68.599999999999994</v>
      </c>
      <c r="AG56" s="12">
        <v>77.7</v>
      </c>
      <c r="AH56" s="13">
        <v>92.8</v>
      </c>
      <c r="AI56" s="10">
        <v>300</v>
      </c>
      <c r="AJ56" s="11">
        <v>68.599999999999994</v>
      </c>
      <c r="AK56" s="12">
        <v>74.7</v>
      </c>
      <c r="AL56" s="13">
        <v>99.2</v>
      </c>
      <c r="AM56" s="10">
        <v>300</v>
      </c>
      <c r="AN56" s="11">
        <v>68.7</v>
      </c>
      <c r="AO56" s="12">
        <v>68.099999999999994</v>
      </c>
      <c r="AP56" s="13">
        <v>113.7</v>
      </c>
      <c r="AQ56" s="6" t="str">
        <f t="shared" si="5"/>
        <v>NO</v>
      </c>
      <c r="AR56" s="7">
        <f t="shared" si="6"/>
        <v>480</v>
      </c>
      <c r="AS56" s="8">
        <f t="shared" si="7"/>
        <v>480</v>
      </c>
      <c r="AT56" s="9">
        <f t="shared" si="8"/>
        <v>480</v>
      </c>
      <c r="AU56" s="111" t="str">
        <f>IF(O56&lt;80,"0",IF((P56-O56)&lt;=2,('DPI art.191'!$G$3-(('DPI art.191'!$F$3-'DPI art.191'!$G$3)/4)*(P56-O56-2)),('DPI art.191'!$G$3-(('DPI art.191'!$G$3-'DPI art.191'!$H$3)/8)*(P56-O56-2))))</f>
        <v>0</v>
      </c>
      <c r="AV56" s="24">
        <f t="shared" si="9"/>
        <v>69.371895847459641</v>
      </c>
      <c r="AW56" s="24">
        <f>IF(N56&lt;135,N56,N56-'DPI art.191'!$I$3)</f>
        <v>115.26204993518134</v>
      </c>
      <c r="AX56" s="111" t="e">
        <f>IF(I56&lt;80,"0",IF((J56-I56)&lt;=2,('DPI art.191'!$G$7-(('DPI art.191'!$F$7-'DPI art.191'!$G$7)/4)*(I56-J56-2)),('DPI art.191'!$G$7-(('DPI art.191'!$G$7-'DPI art.191'!$H$7)/8)*(J56-I56-2))))</f>
        <v>#VALUE!</v>
      </c>
      <c r="AY56" s="24" t="e">
        <f t="shared" si="10"/>
        <v>#VALUE!</v>
      </c>
      <c r="AZ56" s="24" t="e">
        <f>IF(H56&lt;135,H56,H56-'DPI art.191'!$I$7)</f>
        <v>#VALUE!</v>
      </c>
      <c r="BA56" s="111" t="str">
        <f>IF(O56&lt;80,"0",IF((P56-O56)&lt;=2,('DPI art.191'!$G$5-(('DPI art.191'!$F$5-'DPI art.191'!$G$5)/4)*(P56-O56-2)),('DPI art.191'!$G$5-(('DPI art.191'!$G$5-'DPI art.191'!$H$5)/8)*(P56-O56-2))))</f>
        <v>0</v>
      </c>
      <c r="BB56" s="24">
        <f t="shared" si="11"/>
        <v>67.400000000000006</v>
      </c>
      <c r="BC56" s="24">
        <f>IF(N56&lt;135,N56,N56-'DPI art.191'!$I$5)</f>
        <v>115.26204993518134</v>
      </c>
      <c r="BD56" s="111" t="str">
        <f>IF(O56&lt;80,"0",IF((P56-O56)&lt;=2,('DPI art.191'!$G$7-(('DPI art.191'!$F$7-'DPI art.191'!$G$7)/4)*(O56-P56-2)),('DPI art.191'!$G$7-(('DPI art.191'!$G$7-'DPI art.191'!$H$7)/8)*(P56-O56-2))))</f>
        <v>0</v>
      </c>
      <c r="BE56" s="24">
        <f t="shared" si="12"/>
        <v>69.371895847459641</v>
      </c>
      <c r="BF56" s="24">
        <f>IF(N56&lt;135,N56,N56-'DPI art.191'!$I$7)</f>
        <v>115.26204993518134</v>
      </c>
      <c r="BG56" s="108">
        <f t="shared" si="13"/>
        <v>5495408.7385762623</v>
      </c>
      <c r="BH56" s="108">
        <f t="shared" si="14"/>
        <v>4570881.8961487599</v>
      </c>
      <c r="BI56" s="108">
        <f t="shared" si="15"/>
        <v>19952623.149688892</v>
      </c>
      <c r="BJ56" s="108">
        <f t="shared" si="16"/>
        <v>7244359.6007499024</v>
      </c>
      <c r="BK56" s="108">
        <f t="shared" si="17"/>
        <v>7244359.6007499024</v>
      </c>
      <c r="BL56" s="108">
        <f t="shared" si="18"/>
        <v>7413102.4130092021</v>
      </c>
      <c r="BM56" s="106">
        <f t="shared" si="19"/>
        <v>1.9718958474596349</v>
      </c>
      <c r="BN56" s="106">
        <f t="shared" si="20"/>
        <v>2.7718958474596462</v>
      </c>
      <c r="BO56" s="106">
        <f t="shared" si="21"/>
        <v>-3.6281041525403595</v>
      </c>
      <c r="BP56" s="106">
        <f t="shared" si="22"/>
        <v>0.77189584745964623</v>
      </c>
      <c r="BQ56" s="106">
        <f t="shared" si="23"/>
        <v>0.77189584745964623</v>
      </c>
      <c r="BR56" s="106">
        <f t="shared" si="24"/>
        <v>0.67189584745963771</v>
      </c>
      <c r="BS56" s="106">
        <f t="shared" si="25"/>
        <v>6</v>
      </c>
      <c r="BT56" s="107">
        <f t="shared" si="26"/>
        <v>3.3333333333333333E-2</v>
      </c>
      <c r="BU56" s="136">
        <f t="shared" si="27"/>
        <v>3.8883732332285517</v>
      </c>
      <c r="BV56" s="136">
        <f t="shared" si="28"/>
        <v>7.6834065891640302</v>
      </c>
      <c r="BW56" s="136">
        <f t="shared" si="29"/>
        <v>13.163139741680601</v>
      </c>
      <c r="BX56" s="136">
        <f t="shared" si="30"/>
        <v>0.59582319932544547</v>
      </c>
      <c r="BY56" s="136">
        <f t="shared" si="31"/>
        <v>0.59582319932544547</v>
      </c>
      <c r="BZ56" s="136">
        <f t="shared" si="32"/>
        <v>0.45144402983350473</v>
      </c>
    </row>
    <row r="57" spans="1:78" ht="25.5" x14ac:dyDescent="0.2">
      <c r="A57" s="2" t="s">
        <v>530</v>
      </c>
      <c r="B57" s="65" t="s">
        <v>403</v>
      </c>
      <c r="C57" s="78" t="s">
        <v>546</v>
      </c>
      <c r="D57" s="83" t="s">
        <v>7</v>
      </c>
      <c r="E57" s="83" t="s">
        <v>7</v>
      </c>
      <c r="F57" s="192" t="s">
        <v>643</v>
      </c>
      <c r="G57" s="71">
        <v>46003</v>
      </c>
      <c r="H57" s="77" t="s">
        <v>200</v>
      </c>
      <c r="I57" s="77" t="str">
        <f t="shared" si="0"/>
        <v>SI</v>
      </c>
      <c r="J57" s="77" t="str">
        <f t="shared" si="35"/>
        <v/>
      </c>
      <c r="K57" s="77"/>
      <c r="L57" s="77"/>
      <c r="M57" s="137">
        <f t="shared" si="33"/>
        <v>1.6317750153795669</v>
      </c>
      <c r="N57" s="4">
        <f t="shared" si="2"/>
        <v>93.362049935181332</v>
      </c>
      <c r="O57" s="3">
        <f t="shared" si="34"/>
        <v>59.361384080046584</v>
      </c>
      <c r="P57" s="5">
        <f t="shared" si="4"/>
        <v>63.592813968691082</v>
      </c>
      <c r="Q57" s="14">
        <v>300</v>
      </c>
      <c r="R57" s="11">
        <v>56.2</v>
      </c>
      <c r="S57" s="12">
        <v>61.5</v>
      </c>
      <c r="T57" s="13">
        <v>86.8</v>
      </c>
      <c r="U57" s="79">
        <v>56.2</v>
      </c>
      <c r="V57" s="79">
        <v>61</v>
      </c>
      <c r="W57" s="10">
        <v>300</v>
      </c>
      <c r="X57" s="11">
        <v>57.7</v>
      </c>
      <c r="Y57" s="12">
        <v>62.6</v>
      </c>
      <c r="Z57" s="13">
        <v>91.8</v>
      </c>
      <c r="AA57" s="10">
        <v>300</v>
      </c>
      <c r="AB57" s="11">
        <v>56.3</v>
      </c>
      <c r="AC57" s="12">
        <v>61.8</v>
      </c>
      <c r="AD57" s="13">
        <v>82.3</v>
      </c>
      <c r="AE57" s="14">
        <v>300</v>
      </c>
      <c r="AF57" s="11">
        <v>58.8</v>
      </c>
      <c r="AG57" s="12">
        <v>62.6</v>
      </c>
      <c r="AH57" s="13">
        <v>88.7</v>
      </c>
      <c r="AI57" s="10">
        <v>300</v>
      </c>
      <c r="AJ57" s="11">
        <v>53.7</v>
      </c>
      <c r="AK57" s="12">
        <v>60.6</v>
      </c>
      <c r="AL57" s="13">
        <v>77</v>
      </c>
      <c r="AM57" s="10">
        <v>300</v>
      </c>
      <c r="AN57" s="11">
        <v>64.400000000000006</v>
      </c>
      <c r="AO57" s="12">
        <v>64.5</v>
      </c>
      <c r="AP57" s="13">
        <v>90.8</v>
      </c>
      <c r="AQ57" s="6" t="str">
        <f t="shared" si="5"/>
        <v>NO</v>
      </c>
      <c r="AR57" s="7">
        <f t="shared" si="6"/>
        <v>480</v>
      </c>
      <c r="AS57" s="8">
        <f t="shared" si="7"/>
        <v>480</v>
      </c>
      <c r="AT57" s="9">
        <f t="shared" si="8"/>
        <v>480</v>
      </c>
      <c r="AU57" s="111" t="str">
        <f>IF(O57&lt;80,"0",IF((P57-O57)&lt;=2,('DPI art.191'!$G$3-(('DPI art.191'!$F$3-'DPI art.191'!$G$3)/4)*(P57-O57-2)),('DPI art.191'!$G$3-(('DPI art.191'!$G$3-'DPI art.191'!$H$3)/8)*(P57-O57-2))))</f>
        <v>0</v>
      </c>
      <c r="AV57" s="24">
        <f t="shared" si="9"/>
        <v>59.361384080046584</v>
      </c>
      <c r="AW57" s="24">
        <f>IF(N57&lt;135,N57,N57-'DPI art.191'!$I$3)</f>
        <v>93.362049935181332</v>
      </c>
      <c r="AX57" s="111" t="e">
        <f>IF(I57&lt;80,"0",IF((J57-I57)&lt;=2,('DPI art.191'!$G$7-(('DPI art.191'!$F$7-'DPI art.191'!$G$7)/4)*(I57-J57-2)),('DPI art.191'!$G$7-(('DPI art.191'!$G$7-'DPI art.191'!$H$7)/8)*(J57-I57-2))))</f>
        <v>#VALUE!</v>
      </c>
      <c r="AY57" s="24" t="e">
        <f t="shared" si="10"/>
        <v>#VALUE!</v>
      </c>
      <c r="AZ57" s="24" t="e">
        <f>IF(H57&lt;135,H57,H57-'DPI art.191'!$I$7)</f>
        <v>#VALUE!</v>
      </c>
      <c r="BA57" s="111" t="str">
        <f>IF(O57&lt;80,"0",IF((P57-O57)&lt;=2,('DPI art.191'!$G$5-(('DPI art.191'!$F$5-'DPI art.191'!$G$5)/4)*(P57-O57-2)),('DPI art.191'!$G$5-(('DPI art.191'!$G$5-'DPI art.191'!$H$5)/8)*(P57-O57-2))))</f>
        <v>0</v>
      </c>
      <c r="BB57" s="24">
        <f t="shared" si="11"/>
        <v>56.2</v>
      </c>
      <c r="BC57" s="24">
        <f>IF(N57&lt;135,N57,N57-'DPI art.191'!$I$5)</f>
        <v>93.362049935181332</v>
      </c>
      <c r="BD57" s="111" t="str">
        <f>IF(O57&lt;80,"0",IF((P57-O57)&lt;=2,('DPI art.191'!$G$7-(('DPI art.191'!$F$7-'DPI art.191'!$G$7)/4)*(O57-P57-2)),('DPI art.191'!$G$7-(('DPI art.191'!$G$7-'DPI art.191'!$H$7)/8)*(P57-O57-2))))</f>
        <v>0</v>
      </c>
      <c r="BE57" s="24">
        <f t="shared" si="12"/>
        <v>59.361384080046584</v>
      </c>
      <c r="BF57" s="24">
        <f>IF(N57&lt;135,N57,N57-'DPI art.191'!$I$7)</f>
        <v>93.362049935181332</v>
      </c>
      <c r="BG57" s="108">
        <f t="shared" si="13"/>
        <v>416869.38347033673</v>
      </c>
      <c r="BH57" s="108">
        <f t="shared" si="14"/>
        <v>588843.65535558993</v>
      </c>
      <c r="BI57" s="108">
        <f t="shared" si="15"/>
        <v>426579.51880159322</v>
      </c>
      <c r="BJ57" s="108">
        <f t="shared" si="16"/>
        <v>758577.57502918423</v>
      </c>
      <c r="BK57" s="108">
        <f t="shared" si="17"/>
        <v>234422.8815319931</v>
      </c>
      <c r="BL57" s="108">
        <f t="shared" si="18"/>
        <v>2754228.7033381779</v>
      </c>
      <c r="BM57" s="106">
        <f t="shared" si="19"/>
        <v>3.1613840800465809</v>
      </c>
      <c r="BN57" s="106">
        <f t="shared" si="20"/>
        <v>1.6613840800465809</v>
      </c>
      <c r="BO57" s="106">
        <f t="shared" si="21"/>
        <v>3.0613840800465866</v>
      </c>
      <c r="BP57" s="106">
        <f t="shared" si="22"/>
        <v>0.56138408004658658</v>
      </c>
      <c r="BQ57" s="106">
        <f t="shared" si="23"/>
        <v>5.6613840800465809</v>
      </c>
      <c r="BR57" s="106">
        <f t="shared" si="24"/>
        <v>-5.038615919953422</v>
      </c>
      <c r="BS57" s="106">
        <f t="shared" si="25"/>
        <v>6</v>
      </c>
      <c r="BT57" s="107">
        <f t="shared" si="26"/>
        <v>3.3333333333333333E-2</v>
      </c>
      <c r="BU57" s="136">
        <f t="shared" si="27"/>
        <v>9.9943493015719671</v>
      </c>
      <c r="BV57" s="136">
        <f t="shared" si="28"/>
        <v>2.760197061432224</v>
      </c>
      <c r="BW57" s="136">
        <f t="shared" si="29"/>
        <v>9.3720724855626845</v>
      </c>
      <c r="BX57" s="136">
        <f t="shared" si="30"/>
        <v>0.31515208532975231</v>
      </c>
      <c r="BY57" s="136">
        <f t="shared" si="31"/>
        <v>32.05126970180487</v>
      </c>
      <c r="BZ57" s="136">
        <f t="shared" si="32"/>
        <v>25.387650388808069</v>
      </c>
    </row>
    <row r="58" spans="1:78" ht="25.5" x14ac:dyDescent="0.2">
      <c r="A58" s="2" t="s">
        <v>547</v>
      </c>
      <c r="B58" s="65" t="s">
        <v>404</v>
      </c>
      <c r="C58" s="78" t="s">
        <v>519</v>
      </c>
      <c r="D58" s="83" t="s">
        <v>7</v>
      </c>
      <c r="E58" s="83" t="s">
        <v>7</v>
      </c>
      <c r="F58" s="78" t="s">
        <v>519</v>
      </c>
      <c r="G58" s="71">
        <v>46003</v>
      </c>
      <c r="H58" s="77" t="s">
        <v>200</v>
      </c>
      <c r="I58" s="77" t="str">
        <f t="shared" si="0"/>
        <v>SI</v>
      </c>
      <c r="J58" s="77" t="str">
        <f t="shared" si="35"/>
        <v/>
      </c>
      <c r="K58" s="77"/>
      <c r="L58" s="77"/>
      <c r="M58" s="137">
        <f t="shared" si="33"/>
        <v>2.1892179295455798</v>
      </c>
      <c r="N58" s="4">
        <f t="shared" si="2"/>
        <v>122.86204993518133</v>
      </c>
      <c r="O58" s="3">
        <f t="shared" si="34"/>
        <v>83.440112086821557</v>
      </c>
      <c r="P58" s="5">
        <f t="shared" si="4"/>
        <v>86.006090808500247</v>
      </c>
      <c r="Q58" s="14">
        <v>300</v>
      </c>
      <c r="R58" s="11">
        <v>76.900000000000006</v>
      </c>
      <c r="S58" s="12">
        <v>79.8</v>
      </c>
      <c r="T58" s="13">
        <v>101.9</v>
      </c>
      <c r="U58" s="79">
        <v>77</v>
      </c>
      <c r="V58" s="79">
        <v>80.900000000000006</v>
      </c>
      <c r="W58" s="10">
        <v>300</v>
      </c>
      <c r="X58" s="11">
        <v>78.7</v>
      </c>
      <c r="Y58" s="12">
        <v>80.599999999999994</v>
      </c>
      <c r="Z58" s="13">
        <v>107.3</v>
      </c>
      <c r="AA58" s="10">
        <v>300</v>
      </c>
      <c r="AB58" s="11">
        <v>75.7</v>
      </c>
      <c r="AC58" s="12">
        <v>77.2</v>
      </c>
      <c r="AD58" s="13">
        <v>104.6</v>
      </c>
      <c r="AE58" s="14">
        <v>300</v>
      </c>
      <c r="AF58" s="11">
        <v>85.2</v>
      </c>
      <c r="AG58" s="12">
        <v>85.5</v>
      </c>
      <c r="AH58" s="13">
        <v>116.6</v>
      </c>
      <c r="AI58" s="10">
        <v>300</v>
      </c>
      <c r="AJ58" s="11">
        <v>86.8</v>
      </c>
      <c r="AK58" s="12">
        <v>86.2</v>
      </c>
      <c r="AL58" s="13">
        <v>121.3</v>
      </c>
      <c r="AM58" s="10">
        <v>300</v>
      </c>
      <c r="AN58" s="11">
        <v>85.5</v>
      </c>
      <c r="AO58" s="12">
        <v>84.8</v>
      </c>
      <c r="AP58" s="13">
        <v>109</v>
      </c>
      <c r="AQ58" s="6" t="str">
        <f t="shared" si="5"/>
        <v>NO</v>
      </c>
      <c r="AR58" s="7">
        <f t="shared" si="6"/>
        <v>193.74478821144763</v>
      </c>
      <c r="AS58" s="8">
        <f t="shared" si="7"/>
        <v>480</v>
      </c>
      <c r="AT58" s="9">
        <f t="shared" si="8"/>
        <v>480</v>
      </c>
      <c r="AU58" s="111">
        <f>IF(O58&lt;80,"0",IF((P58-O58)&lt;=2,('DPI art.191'!$G$3-(('DPI art.191'!$F$3-'DPI art.191'!$G$3)/4)*(P58-O58-2)),('DPI art.191'!$G$3-(('DPI art.191'!$G$3-'DPI art.191'!$H$3)/8)*(P58-O58-2))))</f>
        <v>16.825515958740983</v>
      </c>
      <c r="AV58" s="24">
        <f t="shared" si="9"/>
        <v>66.614596128080578</v>
      </c>
      <c r="AW58" s="24">
        <f>IF(N58&lt;135,N58,N58-'DPI art.191'!$I$3)</f>
        <v>122.86204993518133</v>
      </c>
      <c r="AX58" s="111" t="e">
        <f>IF(I58&lt;80,"0",IF((J58-I58)&lt;=2,('DPI art.191'!$G$7-(('DPI art.191'!$F$7-'DPI art.191'!$G$7)/4)*(I58-J58-2)),('DPI art.191'!$G$7-(('DPI art.191'!$G$7-'DPI art.191'!$H$7)/8)*(J58-I58-2))))</f>
        <v>#VALUE!</v>
      </c>
      <c r="AY58" s="24" t="e">
        <f t="shared" si="10"/>
        <v>#VALUE!</v>
      </c>
      <c r="AZ58" s="24" t="e">
        <f>IF(H58&lt;135,H58,H58-'DPI art.191'!$I$7)</f>
        <v>#VALUE!</v>
      </c>
      <c r="BA58" s="111">
        <f>IF(O58&lt;80,"0",IF((P58-O58)&lt;=2,('DPI art.191'!$G$5-(('DPI art.191'!$F$5-'DPI art.191'!$G$5)/4)*(P58-O58-2)),('DPI art.191'!$G$5-(('DPI art.191'!$G$5-'DPI art.191'!$H$5)/8)*(P58-O58-2))))</f>
        <v>14.62857646389836</v>
      </c>
      <c r="BB58" s="24">
        <f t="shared" si="11"/>
        <v>62.271423536101643</v>
      </c>
      <c r="BC58" s="24">
        <f>IF(N58&lt;135,N58,N58-'DPI art.191'!$I$5)</f>
        <v>122.86204993518133</v>
      </c>
      <c r="BD58" s="111">
        <f>IF(O58&lt;80,"0",IF((P58-O58)&lt;=2,('DPI art.191'!$G$7-(('DPI art.191'!$F$7-'DPI art.191'!$G$7)/4)*(O58-P58-2)),('DPI art.191'!$G$7-(('DPI art.191'!$G$7-'DPI art.191'!$H$7)/8)*(P58-O58-2))))</f>
        <v>13.464626329895083</v>
      </c>
      <c r="BE58" s="24">
        <f t="shared" si="12"/>
        <v>69.975485756926474</v>
      </c>
      <c r="BF58" s="24">
        <f>IF(N58&lt;135,N58,N58-'DPI art.191'!$I$7)</f>
        <v>122.86204993518133</v>
      </c>
      <c r="BG58" s="108">
        <f t="shared" si="13"/>
        <v>48977881.936844848</v>
      </c>
      <c r="BH58" s="108">
        <f t="shared" si="14"/>
        <v>74131024.130091965</v>
      </c>
      <c r="BI58" s="108">
        <f t="shared" si="15"/>
        <v>37153522.909717336</v>
      </c>
      <c r="BJ58" s="108">
        <f t="shared" si="16"/>
        <v>331131121.4825924</v>
      </c>
      <c r="BK58" s="108">
        <f t="shared" si="17"/>
        <v>478630092.32263947</v>
      </c>
      <c r="BL58" s="108">
        <f t="shared" si="18"/>
        <v>354813389.23357671</v>
      </c>
      <c r="BM58" s="106">
        <f t="shared" si="19"/>
        <v>6.5401120868215514</v>
      </c>
      <c r="BN58" s="106">
        <f t="shared" si="20"/>
        <v>4.7401120868215543</v>
      </c>
      <c r="BO58" s="106">
        <f t="shared" si="21"/>
        <v>7.7401120868215543</v>
      </c>
      <c r="BP58" s="106">
        <f t="shared" si="22"/>
        <v>-1.7598879131784457</v>
      </c>
      <c r="BQ58" s="106">
        <f t="shared" si="23"/>
        <v>-3.35988791317844</v>
      </c>
      <c r="BR58" s="106">
        <f t="shared" si="24"/>
        <v>-2.0598879131784429</v>
      </c>
      <c r="BS58" s="106">
        <f t="shared" si="25"/>
        <v>6</v>
      </c>
      <c r="BT58" s="107">
        <f t="shared" si="26"/>
        <v>3.3333333333333333E-2</v>
      </c>
      <c r="BU58" s="136">
        <f t="shared" si="27"/>
        <v>42.773066108189347</v>
      </c>
      <c r="BV58" s="136">
        <f t="shared" si="28"/>
        <v>22.468662595631791</v>
      </c>
      <c r="BW58" s="136">
        <f t="shared" si="29"/>
        <v>59.909335116561117</v>
      </c>
      <c r="BX58" s="136">
        <f t="shared" si="30"/>
        <v>3.0972054669515847</v>
      </c>
      <c r="BY58" s="136">
        <f t="shared" si="31"/>
        <v>11.288846789122573</v>
      </c>
      <c r="BZ58" s="136">
        <f t="shared" si="32"/>
        <v>4.2431382148586403</v>
      </c>
    </row>
    <row r="59" spans="1:78" ht="25.5" x14ac:dyDescent="0.2">
      <c r="A59" s="2" t="s">
        <v>405</v>
      </c>
      <c r="B59" s="65" t="s">
        <v>405</v>
      </c>
      <c r="C59" s="78" t="s">
        <v>525</v>
      </c>
      <c r="D59" s="83" t="s">
        <v>526</v>
      </c>
      <c r="E59" s="83" t="s">
        <v>527</v>
      </c>
      <c r="F59" s="78" t="s">
        <v>525</v>
      </c>
      <c r="G59" s="71">
        <v>46003</v>
      </c>
      <c r="H59" s="77" t="s">
        <v>200</v>
      </c>
      <c r="I59" s="77" t="str">
        <f t="shared" si="0"/>
        <v>SI</v>
      </c>
      <c r="J59" s="77" t="str">
        <f t="shared" si="35"/>
        <v/>
      </c>
      <c r="K59" s="77"/>
      <c r="L59" s="77"/>
      <c r="M59" s="137">
        <f t="shared" si="33"/>
        <v>0.72030183061076214</v>
      </c>
      <c r="N59" s="4">
        <f t="shared" si="2"/>
        <v>134.06204993518134</v>
      </c>
      <c r="O59" s="3">
        <f t="shared" si="34"/>
        <v>92.922175466940132</v>
      </c>
      <c r="P59" s="5">
        <f t="shared" si="4"/>
        <v>93.384376641855638</v>
      </c>
      <c r="Q59" s="14">
        <v>300</v>
      </c>
      <c r="R59" s="11">
        <v>94</v>
      </c>
      <c r="S59" s="12">
        <v>92.9</v>
      </c>
      <c r="T59" s="13">
        <v>126.6</v>
      </c>
      <c r="U59" s="79">
        <v>94</v>
      </c>
      <c r="V59" s="79">
        <v>101.4</v>
      </c>
      <c r="W59" s="10">
        <v>300</v>
      </c>
      <c r="X59" s="11">
        <v>92.3</v>
      </c>
      <c r="Y59" s="12">
        <v>91.1</v>
      </c>
      <c r="Z59" s="13">
        <v>121.4</v>
      </c>
      <c r="AA59" s="10">
        <v>300</v>
      </c>
      <c r="AB59" s="11">
        <v>89.5</v>
      </c>
      <c r="AC59" s="12">
        <v>88.4</v>
      </c>
      <c r="AD59" s="13">
        <v>119.8</v>
      </c>
      <c r="AE59" s="14">
        <v>300</v>
      </c>
      <c r="AF59" s="11">
        <v>94.3</v>
      </c>
      <c r="AG59" s="12">
        <v>93.3</v>
      </c>
      <c r="AH59" s="13">
        <v>127.2</v>
      </c>
      <c r="AI59" s="10">
        <v>300</v>
      </c>
      <c r="AJ59" s="11">
        <v>92.5</v>
      </c>
      <c r="AK59" s="12">
        <v>91.4</v>
      </c>
      <c r="AL59" s="13">
        <v>122.1</v>
      </c>
      <c r="AM59" s="10">
        <v>300</v>
      </c>
      <c r="AN59" s="11">
        <v>93.4</v>
      </c>
      <c r="AO59" s="12">
        <v>92.5</v>
      </c>
      <c r="AP59" s="13">
        <v>132.5</v>
      </c>
      <c r="AQ59" s="6" t="str">
        <f t="shared" si="5"/>
        <v>SI</v>
      </c>
      <c r="AR59" s="7">
        <f t="shared" si="6"/>
        <v>21.828489825930994</v>
      </c>
      <c r="AS59" s="8">
        <f t="shared" si="7"/>
        <v>69.027745731754209</v>
      </c>
      <c r="AT59" s="9">
        <f t="shared" si="8"/>
        <v>109.40160430119421</v>
      </c>
      <c r="AU59" s="111">
        <f>IF(O59&lt;80,"0",IF((P59-O59)&lt;=2,('DPI art.191'!$G$3-(('DPI art.191'!$F$3-'DPI art.191'!$G$3)/4)*(P59-O59-2)),('DPI art.191'!$G$3-(('DPI art.191'!$G$3-'DPI art.191'!$H$3)/8)*(P59-O59-2))))</f>
        <v>19.845035517330082</v>
      </c>
      <c r="AV59" s="24">
        <f t="shared" si="9"/>
        <v>73.077139949610057</v>
      </c>
      <c r="AW59" s="24">
        <f>IF(N59&lt;135,N59,N59-'DPI art.191'!$I$3)</f>
        <v>134.06204993518134</v>
      </c>
      <c r="AX59" s="111" t="e">
        <f>IF(I59&lt;80,"0",IF((J59-I59)&lt;=2,('DPI art.191'!$G$7-(('DPI art.191'!$F$7-'DPI art.191'!$G$7)/4)*(I59-J59-2)),('DPI art.191'!$G$7-(('DPI art.191'!$G$7-'DPI art.191'!$H$7)/8)*(J59-I59-2))))</f>
        <v>#VALUE!</v>
      </c>
      <c r="AY59" s="24" t="e">
        <f t="shared" si="10"/>
        <v>#VALUE!</v>
      </c>
      <c r="AZ59" s="24" t="e">
        <f>IF(H59&lt;135,H59,H59-'DPI art.191'!$I$7)</f>
        <v>#VALUE!</v>
      </c>
      <c r="BA59" s="111">
        <f>IF(O59&lt;80,"0",IF((P59-O59)&lt;=2,('DPI art.191'!$G$5-(('DPI art.191'!$F$5-'DPI art.191'!$G$5)/4)*(P59-O59-2)),('DPI art.191'!$G$5-(('DPI art.191'!$G$5-'DPI art.191'!$H$5)/8)*(P59-O59-2))))</f>
        <v>17.595035517330082</v>
      </c>
      <c r="BB59" s="24">
        <f t="shared" si="11"/>
        <v>76.404964482669925</v>
      </c>
      <c r="BC59" s="24">
        <f>IF(N59&lt;135,N59,N59-'DPI art.191'!$I$5)</f>
        <v>134.06204993518134</v>
      </c>
      <c r="BD59" s="111">
        <f>IF(O59&lt;80,"0",IF((P59-O59)&lt;=2,('DPI art.191'!$G$7-(('DPI art.191'!$F$7-'DPI art.191'!$G$7)/4)*(O59-P59-2)),('DPI art.191'!$G$7-(('DPI art.191'!$G$7-'DPI art.191'!$H$7)/8)*(P59-O59-2))))</f>
        <v>14.731100587457753</v>
      </c>
      <c r="BE59" s="24">
        <f t="shared" si="12"/>
        <v>78.191074879482386</v>
      </c>
      <c r="BF59" s="24">
        <f>IF(N59&lt;135,N59,N59-'DPI art.191'!$I$7)</f>
        <v>134.06204993518134</v>
      </c>
      <c r="BG59" s="108">
        <f t="shared" si="13"/>
        <v>2511886431.5095868</v>
      </c>
      <c r="BH59" s="108">
        <f t="shared" si="14"/>
        <v>1698243652.4617515</v>
      </c>
      <c r="BI59" s="108">
        <f t="shared" si="15"/>
        <v>891250938.13374853</v>
      </c>
      <c r="BJ59" s="108">
        <f t="shared" si="16"/>
        <v>2691534803.9269218</v>
      </c>
      <c r="BK59" s="108">
        <f t="shared" si="17"/>
        <v>1778279410.0389235</v>
      </c>
      <c r="BL59" s="108">
        <f t="shared" si="18"/>
        <v>2187761623.9495673</v>
      </c>
      <c r="BM59" s="106">
        <f t="shared" si="19"/>
        <v>-1.0778245330598679</v>
      </c>
      <c r="BN59" s="106">
        <f t="shared" si="20"/>
        <v>0.62217546694013492</v>
      </c>
      <c r="BO59" s="106">
        <f t="shared" si="21"/>
        <v>3.4221754669401321</v>
      </c>
      <c r="BP59" s="106">
        <f t="shared" si="22"/>
        <v>-1.3778245330598651</v>
      </c>
      <c r="BQ59" s="106">
        <f t="shared" si="23"/>
        <v>0.42217546694013208</v>
      </c>
      <c r="BR59" s="106">
        <f t="shared" si="24"/>
        <v>-0.4778245330598736</v>
      </c>
      <c r="BS59" s="106">
        <f t="shared" si="25"/>
        <v>6</v>
      </c>
      <c r="BT59" s="107">
        <f t="shared" si="26"/>
        <v>3.3333333333333333E-2</v>
      </c>
      <c r="BU59" s="136">
        <f t="shared" si="27"/>
        <v>1.1617057240657223</v>
      </c>
      <c r="BV59" s="136">
        <f t="shared" si="28"/>
        <v>0.3871023116621749</v>
      </c>
      <c r="BW59" s="136">
        <f t="shared" si="29"/>
        <v>11.711284926526911</v>
      </c>
      <c r="BX59" s="136">
        <f t="shared" si="30"/>
        <v>1.8984004439016353</v>
      </c>
      <c r="BY59" s="136">
        <f t="shared" si="31"/>
        <v>0.17823212488611856</v>
      </c>
      <c r="BZ59" s="136">
        <f t="shared" si="32"/>
        <v>0.22831628439388624</v>
      </c>
    </row>
    <row r="60" spans="1:78" ht="76.5" x14ac:dyDescent="0.2">
      <c r="A60" s="2" t="s">
        <v>523</v>
      </c>
      <c r="B60" s="65" t="s">
        <v>406</v>
      </c>
      <c r="C60" s="78" t="s">
        <v>329</v>
      </c>
      <c r="D60" s="83" t="s">
        <v>334</v>
      </c>
      <c r="E60" s="83" t="s">
        <v>469</v>
      </c>
      <c r="F60" s="192" t="s">
        <v>620</v>
      </c>
      <c r="G60" s="71">
        <v>46003</v>
      </c>
      <c r="H60" s="77" t="s">
        <v>200</v>
      </c>
      <c r="I60" s="77" t="str">
        <f t="shared" si="0"/>
        <v/>
      </c>
      <c r="J60" s="77" t="s">
        <v>666</v>
      </c>
      <c r="K60" s="77"/>
      <c r="L60" s="77"/>
      <c r="M60" s="137">
        <f t="shared" si="33"/>
        <v>3.1575423280355599</v>
      </c>
      <c r="N60" s="4">
        <f t="shared" si="2"/>
        <v>122.96204993518134</v>
      </c>
      <c r="O60" s="3">
        <f t="shared" si="34"/>
        <v>93.084615853195928</v>
      </c>
      <c r="P60" s="5">
        <f t="shared" si="4"/>
        <v>94.983382642782203</v>
      </c>
      <c r="Q60" s="14">
        <v>300</v>
      </c>
      <c r="R60" s="11">
        <v>97.4</v>
      </c>
      <c r="S60" s="12">
        <v>95.8</v>
      </c>
      <c r="T60" s="13">
        <v>121.1</v>
      </c>
      <c r="U60" s="79">
        <v>97.2</v>
      </c>
      <c r="V60" s="79">
        <v>99.7</v>
      </c>
      <c r="W60" s="10">
        <v>300</v>
      </c>
      <c r="X60" s="11">
        <v>94.6</v>
      </c>
      <c r="Y60" s="12">
        <v>93.1</v>
      </c>
      <c r="Z60" s="13">
        <v>121.4</v>
      </c>
      <c r="AA60" s="10">
        <v>300</v>
      </c>
      <c r="AB60" s="11">
        <v>78.5</v>
      </c>
      <c r="AC60" s="12">
        <v>80.5</v>
      </c>
      <c r="AD60" s="13">
        <v>112.8</v>
      </c>
      <c r="AE60" s="14">
        <v>300</v>
      </c>
      <c r="AF60" s="11">
        <v>93.4</v>
      </c>
      <c r="AG60" s="12">
        <v>91.9</v>
      </c>
      <c r="AH60" s="13">
        <v>116.9</v>
      </c>
      <c r="AI60" s="10">
        <v>300</v>
      </c>
      <c r="AJ60" s="11">
        <v>90.9</v>
      </c>
      <c r="AK60" s="12">
        <v>89.7</v>
      </c>
      <c r="AL60" s="13">
        <v>113</v>
      </c>
      <c r="AM60" s="10">
        <v>300</v>
      </c>
      <c r="AN60" s="11">
        <v>85.3</v>
      </c>
      <c r="AO60" s="12">
        <v>85.1</v>
      </c>
      <c r="AP60" s="13">
        <v>118.2</v>
      </c>
      <c r="AQ60" s="6" t="str">
        <f t="shared" si="5"/>
        <v>SI</v>
      </c>
      <c r="AR60" s="7">
        <f t="shared" si="6"/>
        <v>21.027113166644671</v>
      </c>
      <c r="AS60" s="8">
        <f t="shared" si="7"/>
        <v>66.493570224712698</v>
      </c>
      <c r="AT60" s="9">
        <f t="shared" si="8"/>
        <v>105.38520679158241</v>
      </c>
      <c r="AU60" s="111">
        <f>IF(O60&lt;80,"0",IF((P60-O60)&lt;=2,('DPI art.191'!$G$3-(('DPI art.191'!$F$3-'DPI art.191'!$G$3)/4)*(P60-O60-2)),('DPI art.191'!$G$3-(('DPI art.191'!$G$3-'DPI art.191'!$H$3)/8)*(P60-O60-2))))</f>
        <v>17.420831042573159</v>
      </c>
      <c r="AV60" s="24">
        <f t="shared" si="9"/>
        <v>75.663784810622772</v>
      </c>
      <c r="AW60" s="24">
        <f>IF(N60&lt;135,N60,N60-'DPI art.191'!$I$3)</f>
        <v>122.96204993518134</v>
      </c>
      <c r="AX60" s="111" t="e">
        <f>IF(I60&lt;80,"0",IF((J60-I60)&lt;=2,('DPI art.191'!$G$7-(('DPI art.191'!$F$7-'DPI art.191'!$G$7)/4)*(I60-J60-2)),('DPI art.191'!$G$7-(('DPI art.191'!$G$7-'DPI art.191'!$H$7)/8)*(J60-I60-2))))</f>
        <v>#VALUE!</v>
      </c>
      <c r="AY60" s="24" t="e">
        <f t="shared" si="10"/>
        <v>#VALUE!</v>
      </c>
      <c r="AZ60" s="24" t="e">
        <f>IF(H60&lt;135,H60,H60-'DPI art.191'!$I$7)</f>
        <v>#VALUE!</v>
      </c>
      <c r="BA60" s="111">
        <f>IF(O60&lt;80,"0",IF((P60-O60)&lt;=2,('DPI art.191'!$G$5-(('DPI art.191'!$F$5-'DPI art.191'!$G$5)/4)*(P60-O60-2)),('DPI art.191'!$G$5-(('DPI art.191'!$G$5-'DPI art.191'!$H$5)/8)*(P60-O60-2))))</f>
        <v>15.170831042573159</v>
      </c>
      <c r="BB60" s="24">
        <f t="shared" si="11"/>
        <v>82.22916895742685</v>
      </c>
      <c r="BC60" s="24">
        <f>IF(N60&lt;135,N60,N60-'DPI art.191'!$I$5)</f>
        <v>122.96204993518134</v>
      </c>
      <c r="BD60" s="111">
        <f>IF(O60&lt;80,"0",IF((P60-O60)&lt;=2,('DPI art.191'!$G$7-(('DPI art.191'!$F$7-'DPI art.191'!$G$7)/4)*(O60-P60-2)),('DPI art.191'!$G$7-(('DPI art.191'!$G$7-'DPI art.191'!$H$7)/8)*(P60-O60-2))))</f>
        <v>15.449383394793138</v>
      </c>
      <c r="BE60" s="24">
        <f t="shared" si="12"/>
        <v>77.635232458402783</v>
      </c>
      <c r="BF60" s="24">
        <f>IF(N60&lt;135,N60,N60-'DPI art.191'!$I$7)</f>
        <v>122.96204993518134</v>
      </c>
      <c r="BG60" s="108">
        <f t="shared" si="13"/>
        <v>5495408738.5762806</v>
      </c>
      <c r="BH60" s="108">
        <f t="shared" si="14"/>
        <v>2884031503.1266017</v>
      </c>
      <c r="BI60" s="108">
        <f t="shared" si="15"/>
        <v>70794578.438414022</v>
      </c>
      <c r="BJ60" s="108">
        <f t="shared" si="16"/>
        <v>2187761623.9495673</v>
      </c>
      <c r="BK60" s="108">
        <f t="shared" si="17"/>
        <v>1230268770.8123884</v>
      </c>
      <c r="BL60" s="108">
        <f t="shared" si="18"/>
        <v>338844156.13920259</v>
      </c>
      <c r="BM60" s="106">
        <f t="shared" si="19"/>
        <v>-4.3153841468040781</v>
      </c>
      <c r="BN60" s="106">
        <f t="shared" si="20"/>
        <v>-1.5153841468040667</v>
      </c>
      <c r="BO60" s="106">
        <f t="shared" si="21"/>
        <v>14.584615853195928</v>
      </c>
      <c r="BP60" s="106">
        <f t="shared" si="22"/>
        <v>-0.31538414680407811</v>
      </c>
      <c r="BQ60" s="106">
        <f t="shared" si="23"/>
        <v>2.1846158531959219</v>
      </c>
      <c r="BR60" s="106">
        <f t="shared" si="24"/>
        <v>7.7846158531959304</v>
      </c>
      <c r="BS60" s="106">
        <f t="shared" si="25"/>
        <v>6</v>
      </c>
      <c r="BT60" s="107">
        <f t="shared" si="26"/>
        <v>3.3333333333333333E-2</v>
      </c>
      <c r="BU60" s="136">
        <f t="shared" si="27"/>
        <v>18.622540334487962</v>
      </c>
      <c r="BV60" s="136">
        <f t="shared" si="28"/>
        <v>2.2963891123850892</v>
      </c>
      <c r="BW60" s="136">
        <f t="shared" si="29"/>
        <v>212.71101958529397</v>
      </c>
      <c r="BX60" s="136">
        <f t="shared" si="30"/>
        <v>9.946716005533629E-2</v>
      </c>
      <c r="BY60" s="136">
        <f t="shared" si="31"/>
        <v>4.7725464260349462</v>
      </c>
      <c r="BZ60" s="136">
        <f t="shared" si="32"/>
        <v>60.600243981829401</v>
      </c>
    </row>
    <row r="61" spans="1:78" ht="25.5" x14ac:dyDescent="0.2">
      <c r="A61" s="2" t="s">
        <v>540</v>
      </c>
      <c r="B61" s="65" t="s">
        <v>407</v>
      </c>
      <c r="C61" s="78" t="s">
        <v>544</v>
      </c>
      <c r="D61" s="83" t="s">
        <v>7</v>
      </c>
      <c r="E61" s="83" t="s">
        <v>7</v>
      </c>
      <c r="F61" s="78" t="s">
        <v>644</v>
      </c>
      <c r="G61" s="71">
        <v>46003</v>
      </c>
      <c r="H61" s="77" t="s">
        <v>200</v>
      </c>
      <c r="I61" s="77" t="str">
        <f t="shared" si="0"/>
        <v/>
      </c>
      <c r="J61" s="77" t="s">
        <v>666</v>
      </c>
      <c r="K61" s="77"/>
      <c r="L61" s="77"/>
      <c r="M61" s="137">
        <f t="shared" si="33"/>
        <v>1.1283263044867493</v>
      </c>
      <c r="N61" s="4">
        <f t="shared" si="2"/>
        <v>107.06204993518134</v>
      </c>
      <c r="O61" s="3">
        <f t="shared" si="34"/>
        <v>78.097653492186893</v>
      </c>
      <c r="P61" s="5">
        <f t="shared" si="4"/>
        <v>80.467333222259228</v>
      </c>
      <c r="Q61" s="14">
        <v>300</v>
      </c>
      <c r="R61" s="11">
        <v>77.3</v>
      </c>
      <c r="S61" s="12">
        <v>77.599999999999994</v>
      </c>
      <c r="T61" s="13">
        <v>96.1</v>
      </c>
      <c r="U61" s="79">
        <v>77.3</v>
      </c>
      <c r="V61" s="79">
        <v>80.099999999999994</v>
      </c>
      <c r="W61" s="10">
        <v>300</v>
      </c>
      <c r="X61" s="11">
        <v>79.7</v>
      </c>
      <c r="Y61" s="12">
        <v>79.7</v>
      </c>
      <c r="Z61" s="13">
        <v>97.3</v>
      </c>
      <c r="AA61" s="10">
        <v>300</v>
      </c>
      <c r="AB61" s="11">
        <v>80.3</v>
      </c>
      <c r="AC61" s="12">
        <v>80.099999999999994</v>
      </c>
      <c r="AD61" s="13">
        <v>97.2</v>
      </c>
      <c r="AE61" s="14">
        <v>300</v>
      </c>
      <c r="AF61" s="11">
        <v>77.099999999999994</v>
      </c>
      <c r="AG61" s="12">
        <v>78.5</v>
      </c>
      <c r="AH61" s="13">
        <v>105.5</v>
      </c>
      <c r="AI61" s="10">
        <v>300</v>
      </c>
      <c r="AJ61" s="11">
        <v>72.7</v>
      </c>
      <c r="AK61" s="12">
        <v>74.900000000000006</v>
      </c>
      <c r="AL61" s="13">
        <v>92.2</v>
      </c>
      <c r="AM61" s="10">
        <v>300</v>
      </c>
      <c r="AN61" s="11">
        <v>78</v>
      </c>
      <c r="AO61" s="12">
        <v>80</v>
      </c>
      <c r="AP61" s="13">
        <v>98.8</v>
      </c>
      <c r="AQ61" s="6" t="str">
        <f t="shared" si="5"/>
        <v>NO</v>
      </c>
      <c r="AR61" s="7">
        <f t="shared" si="6"/>
        <v>480</v>
      </c>
      <c r="AS61" s="8">
        <f t="shared" si="7"/>
        <v>480</v>
      </c>
      <c r="AT61" s="9">
        <f t="shared" si="8"/>
        <v>480</v>
      </c>
      <c r="AU61" s="111" t="str">
        <f>IF(O61&lt;80,"0",IF((P61-O61)&lt;=2,('DPI art.191'!$G$3-(('DPI art.191'!$F$3-'DPI art.191'!$G$3)/4)*(P61-O61-2)),('DPI art.191'!$G$3-(('DPI art.191'!$G$3-'DPI art.191'!$H$3)/8)*(P61-O61-2))))</f>
        <v>0</v>
      </c>
      <c r="AV61" s="24">
        <f t="shared" si="9"/>
        <v>78.097653492186893</v>
      </c>
      <c r="AW61" s="24">
        <f>IF(N61&lt;135,N61,N61-'DPI art.191'!$I$3)</f>
        <v>107.06204993518134</v>
      </c>
      <c r="AX61" s="111" t="e">
        <f>IF(I61&lt;80,"0",IF((J61-I61)&lt;=2,('DPI art.191'!$G$7-(('DPI art.191'!$F$7-'DPI art.191'!$G$7)/4)*(I61-J61-2)),('DPI art.191'!$G$7-(('DPI art.191'!$G$7-'DPI art.191'!$H$7)/8)*(J61-I61-2))))</f>
        <v>#VALUE!</v>
      </c>
      <c r="AY61" s="24" t="e">
        <f t="shared" si="10"/>
        <v>#VALUE!</v>
      </c>
      <c r="AZ61" s="24" t="e">
        <f>IF(H61&lt;135,H61,H61-'DPI art.191'!$I$7)</f>
        <v>#VALUE!</v>
      </c>
      <c r="BA61" s="111" t="str">
        <f>IF(O61&lt;80,"0",IF((P61-O61)&lt;=2,('DPI art.191'!$G$5-(('DPI art.191'!$F$5-'DPI art.191'!$G$5)/4)*(P61-O61-2)),('DPI art.191'!$G$5-(('DPI art.191'!$G$5-'DPI art.191'!$H$5)/8)*(P61-O61-2))))</f>
        <v>0</v>
      </c>
      <c r="BB61" s="24">
        <f t="shared" si="11"/>
        <v>77.3</v>
      </c>
      <c r="BC61" s="24">
        <f>IF(N61&lt;135,N61,N61-'DPI art.191'!$I$5)</f>
        <v>107.06204993518134</v>
      </c>
      <c r="BD61" s="111" t="str">
        <f>IF(O61&lt;80,"0",IF((P61-O61)&lt;=2,('DPI art.191'!$G$7-(('DPI art.191'!$F$7-'DPI art.191'!$G$7)/4)*(O61-P61-2)),('DPI art.191'!$G$7-(('DPI art.191'!$G$7-'DPI art.191'!$H$7)/8)*(P61-O61-2))))</f>
        <v>0</v>
      </c>
      <c r="BE61" s="24">
        <f t="shared" si="12"/>
        <v>78.097653492186893</v>
      </c>
      <c r="BF61" s="24">
        <f>IF(N61&lt;135,N61,N61-'DPI art.191'!$I$7)</f>
        <v>107.06204993518134</v>
      </c>
      <c r="BG61" s="108">
        <f t="shared" si="13"/>
        <v>53703179.637025505</v>
      </c>
      <c r="BH61" s="108">
        <f t="shared" si="14"/>
        <v>93325430.079699293</v>
      </c>
      <c r="BI61" s="108">
        <f t="shared" si="15"/>
        <v>107151930.5237608</v>
      </c>
      <c r="BJ61" s="108">
        <f t="shared" si="16"/>
        <v>51286138.399136536</v>
      </c>
      <c r="BK61" s="108">
        <f t="shared" si="17"/>
        <v>18620871.366628703</v>
      </c>
      <c r="BL61" s="108">
        <f t="shared" si="18"/>
        <v>63095734.448019557</v>
      </c>
      <c r="BM61" s="106">
        <f t="shared" si="19"/>
        <v>0.79765349218689607</v>
      </c>
      <c r="BN61" s="106">
        <f t="shared" si="20"/>
        <v>-1.6023465078131096</v>
      </c>
      <c r="BO61" s="106">
        <f t="shared" si="21"/>
        <v>-2.2023465078131039</v>
      </c>
      <c r="BP61" s="106">
        <f t="shared" si="22"/>
        <v>0.99765349218689892</v>
      </c>
      <c r="BQ61" s="106">
        <f t="shared" si="23"/>
        <v>5.3976534921868904</v>
      </c>
      <c r="BR61" s="106">
        <f t="shared" si="24"/>
        <v>9.7653492186893232E-2</v>
      </c>
      <c r="BS61" s="106">
        <f t="shared" si="25"/>
        <v>6</v>
      </c>
      <c r="BT61" s="107">
        <f t="shared" si="26"/>
        <v>3.3333333333333333E-2</v>
      </c>
      <c r="BU61" s="136">
        <f t="shared" si="27"/>
        <v>0.63625109359795062</v>
      </c>
      <c r="BV61" s="136">
        <f t="shared" si="28"/>
        <v>2.5675143311008677</v>
      </c>
      <c r="BW61" s="136">
        <f t="shared" si="29"/>
        <v>4.850330140476574</v>
      </c>
      <c r="BX61" s="136">
        <f t="shared" si="30"/>
        <v>0.99531249047271475</v>
      </c>
      <c r="BY61" s="136">
        <f t="shared" si="31"/>
        <v>29.134663221717332</v>
      </c>
      <c r="BZ61" s="136">
        <f t="shared" si="32"/>
        <v>9.5362045362956168E-3</v>
      </c>
    </row>
    <row r="62" spans="1:78" ht="38.25" x14ac:dyDescent="0.2">
      <c r="A62" s="2" t="s">
        <v>408</v>
      </c>
      <c r="B62" s="65" t="s">
        <v>408</v>
      </c>
      <c r="C62" s="78" t="s">
        <v>541</v>
      </c>
      <c r="D62" s="83" t="s">
        <v>7</v>
      </c>
      <c r="E62" s="83" t="s">
        <v>7</v>
      </c>
      <c r="F62" s="78" t="s">
        <v>649</v>
      </c>
      <c r="G62" s="71">
        <v>46003</v>
      </c>
      <c r="H62" s="77" t="s">
        <v>200</v>
      </c>
      <c r="I62" s="77" t="str">
        <f t="shared" si="0"/>
        <v>SI</v>
      </c>
      <c r="J62" s="77" t="str">
        <f t="shared" si="35"/>
        <v/>
      </c>
      <c r="K62" s="77"/>
      <c r="L62" s="77"/>
      <c r="M62" s="137">
        <f t="shared" si="33"/>
        <v>1.0727747072047034</v>
      </c>
      <c r="N62" s="4">
        <f t="shared" si="2"/>
        <v>112.16204993518133</v>
      </c>
      <c r="O62" s="3">
        <f t="shared" si="34"/>
        <v>62.00901110725286</v>
      </c>
      <c r="P62" s="5">
        <f t="shared" si="4"/>
        <v>76.199707359523003</v>
      </c>
      <c r="Q62" s="14">
        <v>300</v>
      </c>
      <c r="R62" s="11">
        <v>62</v>
      </c>
      <c r="S62" s="12">
        <v>72.2</v>
      </c>
      <c r="T62" s="13">
        <v>107.9</v>
      </c>
      <c r="U62" s="79">
        <v>62</v>
      </c>
      <c r="V62" s="79">
        <v>71.3</v>
      </c>
      <c r="W62" s="10">
        <v>300</v>
      </c>
      <c r="X62" s="11">
        <v>62.8</v>
      </c>
      <c r="Y62" s="12">
        <v>78.099999999999994</v>
      </c>
      <c r="Z62" s="13">
        <v>110.6</v>
      </c>
      <c r="AA62" s="10">
        <v>300</v>
      </c>
      <c r="AB62" s="11">
        <v>61.1</v>
      </c>
      <c r="AC62" s="12">
        <v>73.099999999999994</v>
      </c>
      <c r="AD62" s="13">
        <v>106.9</v>
      </c>
      <c r="AE62" s="14">
        <v>300</v>
      </c>
      <c r="AF62" s="11">
        <v>65.099999999999994</v>
      </c>
      <c r="AG62" s="12">
        <v>74.8</v>
      </c>
      <c r="AH62" s="13">
        <v>108.7</v>
      </c>
      <c r="AI62" s="10">
        <v>300</v>
      </c>
      <c r="AJ62" s="11">
        <v>59.6</v>
      </c>
      <c r="AK62" s="12">
        <v>72.7</v>
      </c>
      <c r="AL62" s="13">
        <v>108.6</v>
      </c>
      <c r="AM62" s="10">
        <v>300</v>
      </c>
      <c r="AN62" s="11">
        <v>57.8</v>
      </c>
      <c r="AO62" s="12">
        <v>73.2</v>
      </c>
      <c r="AP62" s="13">
        <v>103.3</v>
      </c>
      <c r="AQ62" s="6" t="str">
        <f t="shared" si="5"/>
        <v>NO</v>
      </c>
      <c r="AR62" s="7">
        <f t="shared" si="6"/>
        <v>480</v>
      </c>
      <c r="AS62" s="8">
        <f t="shared" si="7"/>
        <v>480</v>
      </c>
      <c r="AT62" s="9">
        <f t="shared" si="8"/>
        <v>480</v>
      </c>
      <c r="AU62" s="111" t="str">
        <f>IF(O62&lt;80,"0",IF((P62-O62)&lt;=2,('DPI art.191'!$G$3-(('DPI art.191'!$F$3-'DPI art.191'!$G$3)/4)*(P62-O62-2)),('DPI art.191'!$G$3-(('DPI art.191'!$G$3-'DPI art.191'!$H$3)/8)*(P62-O62-2))))</f>
        <v>0</v>
      </c>
      <c r="AV62" s="24">
        <f t="shared" si="9"/>
        <v>62.00901110725286</v>
      </c>
      <c r="AW62" s="24">
        <f>IF(N62&lt;135,N62,N62-'DPI art.191'!$I$3)</f>
        <v>112.16204993518133</v>
      </c>
      <c r="AX62" s="111" t="e">
        <f>IF(I62&lt;80,"0",IF((J62-I62)&lt;=2,('DPI art.191'!$G$7-(('DPI art.191'!$F$7-'DPI art.191'!$G$7)/4)*(I62-J62-2)),('DPI art.191'!$G$7-(('DPI art.191'!$G$7-'DPI art.191'!$H$7)/8)*(J62-I62-2))))</f>
        <v>#VALUE!</v>
      </c>
      <c r="AY62" s="24" t="e">
        <f t="shared" si="10"/>
        <v>#VALUE!</v>
      </c>
      <c r="AZ62" s="24" t="e">
        <f>IF(H62&lt;135,H62,H62-'DPI art.191'!$I$7)</f>
        <v>#VALUE!</v>
      </c>
      <c r="BA62" s="111" t="str">
        <f>IF(O62&lt;80,"0",IF((P62-O62)&lt;=2,('DPI art.191'!$G$5-(('DPI art.191'!$F$5-'DPI art.191'!$G$5)/4)*(P62-O62-2)),('DPI art.191'!$G$5-(('DPI art.191'!$G$5-'DPI art.191'!$H$5)/8)*(P62-O62-2))))</f>
        <v>0</v>
      </c>
      <c r="BB62" s="24">
        <f t="shared" si="11"/>
        <v>62</v>
      </c>
      <c r="BC62" s="24">
        <f>IF(N62&lt;135,N62,N62-'DPI art.191'!$I$5)</f>
        <v>112.16204993518133</v>
      </c>
      <c r="BD62" s="111" t="str">
        <f>IF(O62&lt;80,"0",IF((P62-O62)&lt;=2,('DPI art.191'!$G$7-(('DPI art.191'!$F$7-'DPI art.191'!$G$7)/4)*(O62-P62-2)),('DPI art.191'!$G$7-(('DPI art.191'!$G$7-'DPI art.191'!$H$7)/8)*(P62-O62-2))))</f>
        <v>0</v>
      </c>
      <c r="BE62" s="24">
        <f t="shared" si="12"/>
        <v>62.00901110725286</v>
      </c>
      <c r="BF62" s="24">
        <f>IF(N62&lt;135,N62,N62-'DPI art.191'!$I$7)</f>
        <v>112.16204993518133</v>
      </c>
      <c r="BG62" s="108">
        <f t="shared" si="13"/>
        <v>1584893.1924611153</v>
      </c>
      <c r="BH62" s="108">
        <f t="shared" si="14"/>
        <v>1905460.7179632513</v>
      </c>
      <c r="BI62" s="108">
        <f t="shared" si="15"/>
        <v>1288249.5516931366</v>
      </c>
      <c r="BJ62" s="108">
        <f t="shared" si="16"/>
        <v>3235936.5692962883</v>
      </c>
      <c r="BK62" s="108">
        <f t="shared" si="17"/>
        <v>912010.83935591287</v>
      </c>
      <c r="BL62" s="108">
        <f t="shared" si="18"/>
        <v>602559.58607435878</v>
      </c>
      <c r="BM62" s="106">
        <f t="shared" si="19"/>
        <v>9.0111072528600289E-3</v>
      </c>
      <c r="BN62" s="106">
        <f t="shared" si="20"/>
        <v>-0.79098889274713713</v>
      </c>
      <c r="BO62" s="106">
        <f t="shared" si="21"/>
        <v>0.90901110725285861</v>
      </c>
      <c r="BP62" s="106">
        <f t="shared" si="22"/>
        <v>-3.0909888927471343</v>
      </c>
      <c r="BQ62" s="106">
        <f t="shared" si="23"/>
        <v>2.4090111072528586</v>
      </c>
      <c r="BR62" s="106">
        <f t="shared" si="24"/>
        <v>4.2090111072528629</v>
      </c>
      <c r="BS62" s="106">
        <f t="shared" si="25"/>
        <v>6</v>
      </c>
      <c r="BT62" s="107">
        <f t="shared" si="26"/>
        <v>3.3333333333333333E-2</v>
      </c>
      <c r="BU62" s="136">
        <f t="shared" si="27"/>
        <v>8.1200053922546612E-5</v>
      </c>
      <c r="BV62" s="136">
        <f t="shared" si="28"/>
        <v>0.62566342844934197</v>
      </c>
      <c r="BW62" s="136">
        <f t="shared" si="29"/>
        <v>0.82630119310906802</v>
      </c>
      <c r="BX62" s="136">
        <f t="shared" si="30"/>
        <v>9.5542123350861559</v>
      </c>
      <c r="BY62" s="136">
        <f t="shared" si="31"/>
        <v>5.8033345148676441</v>
      </c>
      <c r="BZ62" s="136">
        <f t="shared" si="32"/>
        <v>17.715774500977972</v>
      </c>
    </row>
    <row r="63" spans="1:78" ht="25.5" x14ac:dyDescent="0.2">
      <c r="A63" s="2" t="s">
        <v>478</v>
      </c>
      <c r="B63" s="65" t="s">
        <v>409</v>
      </c>
      <c r="C63" s="78" t="s">
        <v>337</v>
      </c>
      <c r="D63" s="83" t="s">
        <v>338</v>
      </c>
      <c r="E63" s="83" t="s">
        <v>479</v>
      </c>
      <c r="F63" s="192" t="s">
        <v>631</v>
      </c>
      <c r="G63" s="71">
        <v>45996</v>
      </c>
      <c r="H63" s="77" t="s">
        <v>200</v>
      </c>
      <c r="I63" s="77" t="str">
        <f t="shared" si="0"/>
        <v/>
      </c>
      <c r="J63" s="77" t="s">
        <v>666</v>
      </c>
      <c r="K63" s="77"/>
      <c r="L63" s="77"/>
      <c r="M63" s="137">
        <f t="shared" si="33"/>
        <v>1.8756516178201137</v>
      </c>
      <c r="N63" s="4">
        <f t="shared" si="2"/>
        <v>112.66204993518133</v>
      </c>
      <c r="O63" s="3">
        <f t="shared" si="34"/>
        <v>86.041411146401487</v>
      </c>
      <c r="P63" s="5">
        <f t="shared" si="4"/>
        <v>530.96554784239993</v>
      </c>
      <c r="Q63" s="14">
        <v>300</v>
      </c>
      <c r="R63" s="11">
        <v>86.6</v>
      </c>
      <c r="S63" s="12">
        <v>86.2</v>
      </c>
      <c r="T63" s="13">
        <v>103.7</v>
      </c>
      <c r="U63" s="79">
        <v>86.6</v>
      </c>
      <c r="V63" s="79">
        <v>89.1</v>
      </c>
      <c r="W63" s="10">
        <v>300</v>
      </c>
      <c r="X63" s="11">
        <v>87</v>
      </c>
      <c r="Y63" s="12">
        <v>86.5</v>
      </c>
      <c r="Z63" s="13">
        <v>103.1</v>
      </c>
      <c r="AA63" s="10">
        <v>300</v>
      </c>
      <c r="AB63" s="11">
        <v>86.8</v>
      </c>
      <c r="AC63" s="12">
        <v>86.2</v>
      </c>
      <c r="AD63" s="13">
        <v>111.1</v>
      </c>
      <c r="AE63" s="14">
        <v>300</v>
      </c>
      <c r="AF63" s="11">
        <v>86.6</v>
      </c>
      <c r="AG63" s="12">
        <v>86.2</v>
      </c>
      <c r="AH63" s="13">
        <v>111.1</v>
      </c>
      <c r="AI63" s="10">
        <v>300</v>
      </c>
      <c r="AJ63" s="11">
        <v>86.8</v>
      </c>
      <c r="AK63" s="12">
        <v>861</v>
      </c>
      <c r="AL63" s="13">
        <v>111.1</v>
      </c>
      <c r="AM63" s="10">
        <v>300</v>
      </c>
      <c r="AN63" s="11">
        <v>75.900000000000006</v>
      </c>
      <c r="AO63" s="12">
        <v>77.7</v>
      </c>
      <c r="AP63" s="13">
        <v>97.7</v>
      </c>
      <c r="AQ63" s="6" t="str">
        <f t="shared" si="5"/>
        <v>SI</v>
      </c>
      <c r="AR63" s="7">
        <f t="shared" si="6"/>
        <v>106.43883752268991</v>
      </c>
      <c r="AS63" s="8">
        <f t="shared" si="7"/>
        <v>336.58915807229351</v>
      </c>
      <c r="AT63" s="9">
        <f t="shared" si="8"/>
        <v>480</v>
      </c>
      <c r="AU63" s="111">
        <f>IF(O63&lt;80,"0",IF((P63-O63)&lt;=2,('DPI art.191'!$G$3-(('DPI art.191'!$F$3-'DPI art.191'!$G$3)/4)*(P63-O63-2)),('DPI art.191'!$G$3-(('DPI art.191'!$G$3-'DPI art.191'!$H$3)/8)*(P63-O63-2))))</f>
        <v>-314.94310252199881</v>
      </c>
      <c r="AV63" s="24">
        <f t="shared" si="9"/>
        <v>400.98451366840027</v>
      </c>
      <c r="AW63" s="24">
        <f>IF(N63&lt;135,N63,N63-'DPI art.191'!$I$3)</f>
        <v>112.66204993518133</v>
      </c>
      <c r="AX63" s="111" t="e">
        <f>IF(I63&lt;80,"0",IF((J63-I63)&lt;=2,('DPI art.191'!$G$7-(('DPI art.191'!$F$7-'DPI art.191'!$G$7)/4)*(I63-J63-2)),('DPI art.191'!$G$7-(('DPI art.191'!$G$7-'DPI art.191'!$H$7)/8)*(J63-I63-2))))</f>
        <v>#VALUE!</v>
      </c>
      <c r="AY63" s="24" t="e">
        <f t="shared" si="10"/>
        <v>#VALUE!</v>
      </c>
      <c r="AZ63" s="24" t="e">
        <f>IF(H63&lt;135,H63,H63-'DPI art.191'!$I$7)</f>
        <v>#VALUE!</v>
      </c>
      <c r="BA63" s="111">
        <f>IF(O63&lt;80,"0",IF((P63-O63)&lt;=2,('DPI art.191'!$G$5-(('DPI art.191'!$F$5-'DPI art.191'!$G$5)/4)*(P63-O63-2)),('DPI art.191'!$G$5-(('DPI art.191'!$G$5-'DPI art.191'!$H$5)/8)*(P63-O63-2))))</f>
        <v>-275.66896470674897</v>
      </c>
      <c r="BB63" s="24">
        <f t="shared" si="11"/>
        <v>362.26896470674899</v>
      </c>
      <c r="BC63" s="24">
        <f>IF(N63&lt;135,N63,N63-'DPI art.191'!$I$5)</f>
        <v>112.66204993518133</v>
      </c>
      <c r="BD63" s="111">
        <f>IF(O63&lt;80,"0",IF((P63-O63)&lt;=2,('DPI art.191'!$G$7-(('DPI art.191'!$F$7-'DPI art.191'!$G$7)/4)*(O63-P63-2)),('DPI art.191'!$G$7-(('DPI art.191'!$G$7-'DPI art.191'!$H$7)/8)*(P63-O63-2))))</f>
        <v>-14.182758543499901</v>
      </c>
      <c r="BE63" s="24">
        <f t="shared" si="12"/>
        <v>100.22416968990139</v>
      </c>
      <c r="BF63" s="24">
        <f>IF(N63&lt;135,N63,N63-'DPI art.191'!$I$7)</f>
        <v>112.66204993518133</v>
      </c>
      <c r="BG63" s="108">
        <f t="shared" si="13"/>
        <v>457088189.61487621</v>
      </c>
      <c r="BH63" s="108">
        <f t="shared" si="14"/>
        <v>501187233.62727517</v>
      </c>
      <c r="BI63" s="108">
        <f t="shared" si="15"/>
        <v>478630092.32263947</v>
      </c>
      <c r="BJ63" s="108">
        <f t="shared" si="16"/>
        <v>457088189.61487621</v>
      </c>
      <c r="BK63" s="108">
        <f t="shared" si="17"/>
        <v>478630092.32263947</v>
      </c>
      <c r="BL63" s="108">
        <f t="shared" si="18"/>
        <v>38904514.499428138</v>
      </c>
      <c r="BM63" s="106">
        <f t="shared" si="19"/>
        <v>-0.55858885359850774</v>
      </c>
      <c r="BN63" s="106">
        <f t="shared" si="20"/>
        <v>-0.95858885359851342</v>
      </c>
      <c r="BO63" s="106">
        <f t="shared" si="21"/>
        <v>-0.75858885359851058</v>
      </c>
      <c r="BP63" s="106">
        <f t="shared" si="22"/>
        <v>-0.55858885359850774</v>
      </c>
      <c r="BQ63" s="106">
        <f t="shared" si="23"/>
        <v>-0.75858885359851058</v>
      </c>
      <c r="BR63" s="106">
        <f t="shared" si="24"/>
        <v>10.141411146401481</v>
      </c>
      <c r="BS63" s="106">
        <f t="shared" si="25"/>
        <v>6</v>
      </c>
      <c r="BT63" s="107">
        <f t="shared" si="26"/>
        <v>3.3333333333333333E-2</v>
      </c>
      <c r="BU63" s="136">
        <f t="shared" si="27"/>
        <v>0.31202150736449513</v>
      </c>
      <c r="BV63" s="136">
        <f t="shared" si="28"/>
        <v>0.91889259024331216</v>
      </c>
      <c r="BW63" s="136">
        <f t="shared" si="29"/>
        <v>0.57545704880390247</v>
      </c>
      <c r="BX63" s="136">
        <f t="shared" si="30"/>
        <v>0.31202150736449513</v>
      </c>
      <c r="BY63" s="136">
        <f t="shared" si="31"/>
        <v>0.57545704880390247</v>
      </c>
      <c r="BZ63" s="136">
        <f t="shared" si="32"/>
        <v>102.8482200403562</v>
      </c>
    </row>
    <row r="64" spans="1:78" ht="18.75" x14ac:dyDescent="0.2">
      <c r="A64" s="2" t="s">
        <v>488</v>
      </c>
      <c r="B64" s="65" t="s">
        <v>410</v>
      </c>
      <c r="C64" s="78" t="s">
        <v>337</v>
      </c>
      <c r="D64" s="83" t="s">
        <v>489</v>
      </c>
      <c r="E64" s="83" t="s">
        <v>490</v>
      </c>
      <c r="F64" s="192" t="s">
        <v>631</v>
      </c>
      <c r="G64" s="71">
        <v>45996</v>
      </c>
      <c r="H64" s="77" t="s">
        <v>200</v>
      </c>
      <c r="I64" s="77" t="str">
        <f t="shared" si="0"/>
        <v/>
      </c>
      <c r="J64" s="77" t="s">
        <v>666</v>
      </c>
      <c r="K64" s="77"/>
      <c r="L64" s="77"/>
      <c r="M64" s="137">
        <f t="shared" si="33"/>
        <v>1.132625209767157</v>
      </c>
      <c r="N64" s="4">
        <f t="shared" si="2"/>
        <v>119.36204993518133</v>
      </c>
      <c r="O64" s="3">
        <f t="shared" si="34"/>
        <v>83.523793978461285</v>
      </c>
      <c r="P64" s="5">
        <f t="shared" si="4"/>
        <v>85.344816630836448</v>
      </c>
      <c r="Q64" s="14">
        <v>300</v>
      </c>
      <c r="R64" s="11">
        <v>84.4</v>
      </c>
      <c r="S64" s="12">
        <v>83.7</v>
      </c>
      <c r="T64" s="13">
        <v>103.3</v>
      </c>
      <c r="U64" s="79">
        <v>84.4</v>
      </c>
      <c r="V64" s="79">
        <v>86.8</v>
      </c>
      <c r="W64" s="10">
        <v>300</v>
      </c>
      <c r="X64" s="11">
        <v>85.4</v>
      </c>
      <c r="Y64" s="12">
        <v>84.7</v>
      </c>
      <c r="Z64" s="13">
        <v>117.8</v>
      </c>
      <c r="AA64" s="10">
        <v>300</v>
      </c>
      <c r="AB64" s="11">
        <v>84.6</v>
      </c>
      <c r="AC64" s="12">
        <v>84</v>
      </c>
      <c r="AD64" s="13">
        <v>104.4</v>
      </c>
      <c r="AE64" s="14">
        <v>300</v>
      </c>
      <c r="AF64" s="11">
        <v>84.1</v>
      </c>
      <c r="AG64" s="12">
        <v>84.8</v>
      </c>
      <c r="AH64" s="13">
        <v>117.4</v>
      </c>
      <c r="AI64" s="10">
        <v>300</v>
      </c>
      <c r="AJ64" s="11">
        <v>80.3</v>
      </c>
      <c r="AK64" s="12">
        <v>79.900000000000006</v>
      </c>
      <c r="AL64" s="13">
        <v>103.2</v>
      </c>
      <c r="AM64" s="10">
        <v>300</v>
      </c>
      <c r="AN64" s="11">
        <v>78.8</v>
      </c>
      <c r="AO64" s="12">
        <v>78.2</v>
      </c>
      <c r="AP64" s="13">
        <v>103.8</v>
      </c>
      <c r="AQ64" s="6" t="str">
        <f t="shared" si="5"/>
        <v>NO</v>
      </c>
      <c r="AR64" s="7">
        <f t="shared" si="6"/>
        <v>190.04735932267874</v>
      </c>
      <c r="AS64" s="8">
        <f t="shared" si="7"/>
        <v>480</v>
      </c>
      <c r="AT64" s="9">
        <f t="shared" si="8"/>
        <v>480</v>
      </c>
      <c r="AU64" s="111">
        <f>IF(O64&lt;80,"0",IF((P64-O64)&lt;=2,('DPI art.191'!$G$3-(('DPI art.191'!$F$3-'DPI art.191'!$G$3)/4)*(P64-O64-2)),('DPI art.191'!$G$3-(('DPI art.191'!$G$3-'DPI art.191'!$H$3)/8)*(P64-O64-2))))</f>
        <v>17.552024274116913</v>
      </c>
      <c r="AV64" s="24">
        <f t="shared" si="9"/>
        <v>65.971769704344368</v>
      </c>
      <c r="AW64" s="24">
        <f>IF(N64&lt;135,N64,N64-'DPI art.191'!$I$3)</f>
        <v>119.36204993518133</v>
      </c>
      <c r="AX64" s="111" t="e">
        <f>IF(I64&lt;80,"0",IF((J64-I64)&lt;=2,('DPI art.191'!$G$7-(('DPI art.191'!$F$7-'DPI art.191'!$G$7)/4)*(I64-J64-2)),('DPI art.191'!$G$7-(('DPI art.191'!$G$7-'DPI art.191'!$H$7)/8)*(J64-I64-2))))</f>
        <v>#VALUE!</v>
      </c>
      <c r="AY64" s="24" t="e">
        <f t="shared" si="10"/>
        <v>#VALUE!</v>
      </c>
      <c r="AZ64" s="24" t="e">
        <f>IF(H64&lt;135,H64,H64-'DPI art.191'!$I$7)</f>
        <v>#VALUE!</v>
      </c>
      <c r="BA64" s="111">
        <f>IF(O64&lt;80,"0",IF((P64-O64)&lt;=2,('DPI art.191'!$G$5-(('DPI art.191'!$F$5-'DPI art.191'!$G$5)/4)*(P64-O64-2)),('DPI art.191'!$G$5-(('DPI art.191'!$G$5-'DPI art.191'!$H$5)/8)*(P64-O64-2))))</f>
        <v>15.302024274116913</v>
      </c>
      <c r="BB64" s="24">
        <f t="shared" si="11"/>
        <v>69.097975725883089</v>
      </c>
      <c r="BC64" s="24">
        <f>IF(N64&lt;135,N64,N64-'DPI art.191'!$I$5)</f>
        <v>119.36204993518133</v>
      </c>
      <c r="BD64" s="111">
        <f>IF(O64&lt;80,"0",IF((P64-O64)&lt;=2,('DPI art.191'!$G$7-(('DPI art.191'!$F$7-'DPI art.191'!$G$7)/4)*(O64-P64-2)),('DPI art.191'!$G$7-(('DPI art.191'!$G$7-'DPI art.191'!$H$7)/8)*(P64-O64-2))))</f>
        <v>15.410511326187581</v>
      </c>
      <c r="BE64" s="24">
        <f t="shared" si="12"/>
        <v>68.11328265227371</v>
      </c>
      <c r="BF64" s="24">
        <f>IF(N64&lt;135,N64,N64-'DPI art.191'!$I$7)</f>
        <v>119.36204993518133</v>
      </c>
      <c r="BG64" s="108">
        <f t="shared" si="13"/>
        <v>275422870.3338179</v>
      </c>
      <c r="BH64" s="108">
        <f t="shared" si="14"/>
        <v>346736850.45253289</v>
      </c>
      <c r="BI64" s="108">
        <f t="shared" si="15"/>
        <v>288403150.31266087</v>
      </c>
      <c r="BJ64" s="108">
        <f t="shared" si="16"/>
        <v>257039578.27688673</v>
      </c>
      <c r="BK64" s="108">
        <f t="shared" si="17"/>
        <v>107151930.5237608</v>
      </c>
      <c r="BL64" s="108">
        <f t="shared" si="18"/>
        <v>75857757.502918601</v>
      </c>
      <c r="BM64" s="106">
        <f t="shared" si="19"/>
        <v>-0.87620602153872085</v>
      </c>
      <c r="BN64" s="106">
        <f t="shared" si="20"/>
        <v>-1.8762060215387208</v>
      </c>
      <c r="BO64" s="106">
        <f t="shared" si="21"/>
        <v>-1.0762060215387095</v>
      </c>
      <c r="BP64" s="106">
        <f t="shared" si="22"/>
        <v>-0.57620602153870948</v>
      </c>
      <c r="BQ64" s="106">
        <f t="shared" si="23"/>
        <v>3.2237939784612877</v>
      </c>
      <c r="BR64" s="106">
        <f t="shared" si="24"/>
        <v>4.7237939784612877</v>
      </c>
      <c r="BS64" s="106">
        <f t="shared" si="25"/>
        <v>6</v>
      </c>
      <c r="BT64" s="107">
        <f t="shared" si="26"/>
        <v>3.3333333333333333E-2</v>
      </c>
      <c r="BU64" s="136">
        <f t="shared" si="27"/>
        <v>0.76773699218071334</v>
      </c>
      <c r="BV64" s="136">
        <f t="shared" si="28"/>
        <v>3.520149035258155</v>
      </c>
      <c r="BW64" s="136">
        <f t="shared" si="29"/>
        <v>1.1582194007961772</v>
      </c>
      <c r="BX64" s="136">
        <f t="shared" si="30"/>
        <v>0.33201337925746771</v>
      </c>
      <c r="BY64" s="136">
        <f t="shared" si="31"/>
        <v>10.392847615563257</v>
      </c>
      <c r="BZ64" s="136">
        <f t="shared" si="32"/>
        <v>22.314229550947122</v>
      </c>
    </row>
    <row r="65" spans="1:78" ht="18.75" x14ac:dyDescent="0.2">
      <c r="A65" s="2" t="s">
        <v>532</v>
      </c>
      <c r="B65" s="65" t="s">
        <v>411</v>
      </c>
      <c r="C65" s="78" t="s">
        <v>504</v>
      </c>
      <c r="D65" s="83" t="s">
        <v>7</v>
      </c>
      <c r="E65" s="83" t="s">
        <v>7</v>
      </c>
      <c r="F65" s="78" t="s">
        <v>504</v>
      </c>
      <c r="G65" s="71">
        <v>45996</v>
      </c>
      <c r="H65" s="77" t="s">
        <v>200</v>
      </c>
      <c r="I65" s="77" t="str">
        <f t="shared" si="0"/>
        <v>SI</v>
      </c>
      <c r="J65" s="77" t="str">
        <f t="shared" si="35"/>
        <v/>
      </c>
      <c r="K65" s="77"/>
      <c r="L65" s="77"/>
      <c r="M65" s="137">
        <f t="shared" si="33"/>
        <v>0.53858377794159662</v>
      </c>
      <c r="N65" s="4">
        <f t="shared" si="2"/>
        <v>112.76204993518134</v>
      </c>
      <c r="O65" s="3">
        <f t="shared" si="34"/>
        <v>82.076792264517195</v>
      </c>
      <c r="P65" s="5">
        <f t="shared" si="4"/>
        <v>84.611254472828136</v>
      </c>
      <c r="Q65" s="14">
        <v>300</v>
      </c>
      <c r="R65" s="11">
        <v>81.099999999999994</v>
      </c>
      <c r="S65" s="12">
        <v>83.9</v>
      </c>
      <c r="T65" s="13">
        <v>109.9</v>
      </c>
      <c r="U65" s="79">
        <v>81.2</v>
      </c>
      <c r="V65" s="79">
        <v>84.3</v>
      </c>
      <c r="W65" s="10">
        <v>300</v>
      </c>
      <c r="X65" s="11">
        <v>80.099999999999994</v>
      </c>
      <c r="Y65" s="12">
        <v>81.2</v>
      </c>
      <c r="Z65" s="13">
        <v>103.1</v>
      </c>
      <c r="AA65" s="10">
        <v>300</v>
      </c>
      <c r="AB65" s="11">
        <v>83.1</v>
      </c>
      <c r="AC65" s="12">
        <v>84.2</v>
      </c>
      <c r="AD65" s="13">
        <v>107.9</v>
      </c>
      <c r="AE65" s="14">
        <v>300</v>
      </c>
      <c r="AF65" s="11">
        <v>83.4</v>
      </c>
      <c r="AG65" s="12">
        <v>84.5</v>
      </c>
      <c r="AH65" s="13">
        <v>109.1</v>
      </c>
      <c r="AI65" s="10">
        <v>300</v>
      </c>
      <c r="AJ65" s="11">
        <v>81.2</v>
      </c>
      <c r="AK65" s="12">
        <v>81.8</v>
      </c>
      <c r="AL65" s="13">
        <v>108.5</v>
      </c>
      <c r="AM65" s="10">
        <v>300</v>
      </c>
      <c r="AN65" s="11">
        <v>82.6</v>
      </c>
      <c r="AO65" s="12">
        <v>83.8</v>
      </c>
      <c r="AP65" s="13">
        <v>111.2</v>
      </c>
      <c r="AQ65" s="6" t="str">
        <f t="shared" si="5"/>
        <v>NO</v>
      </c>
      <c r="AR65" s="7">
        <f t="shared" si="6"/>
        <v>265.1929722900046</v>
      </c>
      <c r="AS65" s="8">
        <f t="shared" si="7"/>
        <v>480</v>
      </c>
      <c r="AT65" s="9">
        <f t="shared" si="8"/>
        <v>480</v>
      </c>
      <c r="AU65" s="111">
        <f>IF(O65&lt;80,"0",IF((P65-O65)&lt;=2,('DPI art.191'!$G$3-(('DPI art.191'!$F$3-'DPI art.191'!$G$3)/4)*(P65-O65-2)),('DPI art.191'!$G$3-(('DPI art.191'!$G$3-'DPI art.191'!$H$3)/8)*(P65-O65-2))))</f>
        <v>16.849153343766794</v>
      </c>
      <c r="AV65" s="24">
        <f t="shared" si="9"/>
        <v>65.227638920750394</v>
      </c>
      <c r="AW65" s="24">
        <f>IF(N65&lt;135,N65,N65-'DPI art.191'!$I$3)</f>
        <v>112.76204993518134</v>
      </c>
      <c r="AX65" s="111" t="e">
        <f>IF(I65&lt;80,"0",IF((J65-I65)&lt;=2,('DPI art.191'!$G$7-(('DPI art.191'!$F$7-'DPI art.191'!$G$7)/4)*(I65-J65-2)),('DPI art.191'!$G$7-(('DPI art.191'!$G$7-'DPI art.191'!$H$7)/8)*(J65-I65-2))))</f>
        <v>#VALUE!</v>
      </c>
      <c r="AY65" s="24" t="e">
        <f t="shared" si="10"/>
        <v>#VALUE!</v>
      </c>
      <c r="AZ65" s="24" t="e">
        <f>IF(H65&lt;135,H65,H65-'DPI art.191'!$I$7)</f>
        <v>#VALUE!</v>
      </c>
      <c r="BA65" s="111">
        <f>IF(O65&lt;80,"0",IF((P65-O65)&lt;=2,('DPI art.191'!$G$5-(('DPI art.191'!$F$5-'DPI art.191'!$G$5)/4)*(P65-O65-2)),('DPI art.191'!$G$5-(('DPI art.191'!$G$5-'DPI art.191'!$H$5)/8)*(P65-O65-2))))</f>
        <v>14.649259175795944</v>
      </c>
      <c r="BB65" s="24">
        <f t="shared" si="11"/>
        <v>66.450740824204047</v>
      </c>
      <c r="BC65" s="24">
        <f>IF(N65&lt;135,N65,N65-'DPI art.191'!$I$5)</f>
        <v>112.76204993518134</v>
      </c>
      <c r="BD65" s="111">
        <f>IF(O65&lt;80,"0",IF((P65-O65)&lt;=2,('DPI art.191'!$G$7-(('DPI art.191'!$F$7-'DPI art.191'!$G$7)/4)*(O65-P65-2)),('DPI art.191'!$G$7-(('DPI art.191'!$G$7-'DPI art.191'!$H$7)/8)*(P65-O65-2))))</f>
        <v>13.466596111980566</v>
      </c>
      <c r="BE65" s="24">
        <f t="shared" si="12"/>
        <v>68.610196152536631</v>
      </c>
      <c r="BF65" s="24">
        <f>IF(N65&lt;135,N65,N65-'DPI art.191'!$I$7)</f>
        <v>112.76204993518134</v>
      </c>
      <c r="BG65" s="108">
        <f t="shared" si="13"/>
        <v>128824955.16931349</v>
      </c>
      <c r="BH65" s="108">
        <f t="shared" si="14"/>
        <v>102329299.22807558</v>
      </c>
      <c r="BI65" s="108">
        <f t="shared" si="15"/>
        <v>204173794.4669534</v>
      </c>
      <c r="BJ65" s="108">
        <f t="shared" si="16"/>
        <v>218776162.39495647</v>
      </c>
      <c r="BK65" s="108">
        <f t="shared" si="17"/>
        <v>131825673.85564126</v>
      </c>
      <c r="BL65" s="108">
        <f t="shared" si="18"/>
        <v>181970085.86099887</v>
      </c>
      <c r="BM65" s="106">
        <f t="shared" si="19"/>
        <v>0.97679226451720069</v>
      </c>
      <c r="BN65" s="106">
        <f t="shared" si="20"/>
        <v>1.9767922645172007</v>
      </c>
      <c r="BO65" s="106">
        <f t="shared" si="21"/>
        <v>-1.0232077354827993</v>
      </c>
      <c r="BP65" s="106">
        <f t="shared" si="22"/>
        <v>-1.3232077354828107</v>
      </c>
      <c r="BQ65" s="106">
        <f t="shared" si="23"/>
        <v>0.87679226451719217</v>
      </c>
      <c r="BR65" s="106">
        <f t="shared" si="24"/>
        <v>-0.52320773548279931</v>
      </c>
      <c r="BS65" s="106">
        <f t="shared" si="25"/>
        <v>6</v>
      </c>
      <c r="BT65" s="107">
        <f t="shared" si="26"/>
        <v>3.3333333333333333E-2</v>
      </c>
      <c r="BU65" s="136">
        <f t="shared" si="27"/>
        <v>0.95412312802064092</v>
      </c>
      <c r="BV65" s="136">
        <f t="shared" si="28"/>
        <v>3.9077076570550422</v>
      </c>
      <c r="BW65" s="136">
        <f t="shared" si="29"/>
        <v>1.0469540699518383</v>
      </c>
      <c r="BX65" s="136">
        <f t="shared" si="30"/>
        <v>1.7508787112415478</v>
      </c>
      <c r="BY65" s="136">
        <f t="shared" si="31"/>
        <v>0.76876467511718583</v>
      </c>
      <c r="BZ65" s="136">
        <f t="shared" si="32"/>
        <v>0.2737463344690389</v>
      </c>
    </row>
    <row r="66" spans="1:78" ht="18.75" x14ac:dyDescent="0.2">
      <c r="A66" s="2" t="s">
        <v>463</v>
      </c>
      <c r="B66" s="65" t="s">
        <v>412</v>
      </c>
      <c r="C66" s="78" t="s">
        <v>346</v>
      </c>
      <c r="D66" s="83" t="s">
        <v>464</v>
      </c>
      <c r="E66" s="83" t="s">
        <v>465</v>
      </c>
      <c r="F66" s="78" t="s">
        <v>346</v>
      </c>
      <c r="G66" s="71">
        <v>45996</v>
      </c>
      <c r="H66" s="77" t="s">
        <v>200</v>
      </c>
      <c r="I66" s="77" t="str">
        <f t="shared" si="0"/>
        <v/>
      </c>
      <c r="J66" s="77" t="s">
        <v>666</v>
      </c>
      <c r="K66" s="77"/>
      <c r="L66" s="77"/>
      <c r="M66" s="137">
        <f t="shared" si="33"/>
        <v>0.86052371820570595</v>
      </c>
      <c r="N66" s="4">
        <f t="shared" si="2"/>
        <v>122.36204993518133</v>
      </c>
      <c r="O66" s="3">
        <f t="shared" si="34"/>
        <v>85.345818158552063</v>
      </c>
      <c r="P66" s="5">
        <f t="shared" si="4"/>
        <v>87.999627791363977</v>
      </c>
      <c r="Q66" s="14">
        <v>300</v>
      </c>
      <c r="R66" s="11">
        <v>83.5</v>
      </c>
      <c r="S66" s="12">
        <v>83.8</v>
      </c>
      <c r="T66" s="13">
        <v>105.2</v>
      </c>
      <c r="U66" s="79">
        <v>83.5</v>
      </c>
      <c r="V66" s="79">
        <v>85.4</v>
      </c>
      <c r="W66" s="10">
        <v>300</v>
      </c>
      <c r="X66" s="11">
        <v>82.4</v>
      </c>
      <c r="Y66" s="12">
        <v>84.9</v>
      </c>
      <c r="Z66" s="13">
        <v>112</v>
      </c>
      <c r="AA66" s="10">
        <v>300</v>
      </c>
      <c r="AB66" s="11">
        <v>83.5</v>
      </c>
      <c r="AC66" s="12">
        <v>86</v>
      </c>
      <c r="AD66" s="13">
        <v>115.9</v>
      </c>
      <c r="AE66" s="14">
        <v>300</v>
      </c>
      <c r="AF66" s="11">
        <v>86.1</v>
      </c>
      <c r="AG66" s="12">
        <v>88.4</v>
      </c>
      <c r="AH66" s="13">
        <v>120.8</v>
      </c>
      <c r="AI66" s="10">
        <v>300</v>
      </c>
      <c r="AJ66" s="11">
        <v>87.1</v>
      </c>
      <c r="AK66" s="12">
        <v>87.2</v>
      </c>
      <c r="AL66" s="13">
        <v>110.9</v>
      </c>
      <c r="AM66" s="10">
        <v>300</v>
      </c>
      <c r="AN66" s="11">
        <v>87.1</v>
      </c>
      <c r="AO66" s="12">
        <v>87.4</v>
      </c>
      <c r="AP66" s="13">
        <v>111.2</v>
      </c>
      <c r="AQ66" s="6" t="str">
        <f t="shared" si="5"/>
        <v>SI</v>
      </c>
      <c r="AR66" s="7">
        <f t="shared" si="6"/>
        <v>124.92789477665981</v>
      </c>
      <c r="AS66" s="8">
        <f t="shared" si="7"/>
        <v>395.05669078409647</v>
      </c>
      <c r="AT66" s="9">
        <f t="shared" si="8"/>
        <v>480</v>
      </c>
      <c r="AU66" s="111">
        <f>IF(O66&lt;80,"0",IF((P66-O66)&lt;=2,('DPI art.191'!$G$3-(('DPI art.191'!$F$3-'DPI art.191'!$G$3)/4)*(P66-O66-2)),('DPI art.191'!$G$3-(('DPI art.191'!$G$3-'DPI art.191'!$H$3)/8)*(P66-O66-2))))</f>
        <v>16.759642775391065</v>
      </c>
      <c r="AV66" s="24">
        <f t="shared" si="9"/>
        <v>68.586175383160992</v>
      </c>
      <c r="AW66" s="24">
        <f>IF(N66&lt;135,N66,N66-'DPI art.191'!$I$3)</f>
        <v>122.36204993518133</v>
      </c>
      <c r="AX66" s="111" t="e">
        <f>IF(I66&lt;80,"0",IF((J66-I66)&lt;=2,('DPI art.191'!$G$7-(('DPI art.191'!$F$7-'DPI art.191'!$G$7)/4)*(I66-J66-2)),('DPI art.191'!$G$7-(('DPI art.191'!$G$7-'DPI art.191'!$H$7)/8)*(J66-I66-2))))</f>
        <v>#VALUE!</v>
      </c>
      <c r="AY66" s="24" t="e">
        <f t="shared" si="10"/>
        <v>#VALUE!</v>
      </c>
      <c r="AZ66" s="24" t="e">
        <f>IF(H66&lt;135,H66,H66-'DPI art.191'!$I$7)</f>
        <v>#VALUE!</v>
      </c>
      <c r="BA66" s="111">
        <f>IF(O66&lt;80,"0",IF((P66-O66)&lt;=2,('DPI art.191'!$G$5-(('DPI art.191'!$F$5-'DPI art.191'!$G$5)/4)*(P66-O66-2)),('DPI art.191'!$G$5-(('DPI art.191'!$G$5-'DPI art.191'!$H$5)/8)*(P66-O66-2))))</f>
        <v>14.570937428467182</v>
      </c>
      <c r="BB66" s="24">
        <f t="shared" si="11"/>
        <v>68.929062571532825</v>
      </c>
      <c r="BC66" s="24">
        <f>IF(N66&lt;135,N66,N66-'DPI art.191'!$I$5)</f>
        <v>122.36204993518133</v>
      </c>
      <c r="BD66" s="111">
        <f>IF(O66&lt;80,"0",IF((P66-O66)&lt;=2,('DPI art.191'!$G$7-(('DPI art.191'!$F$7-'DPI art.191'!$G$7)/4)*(O66-P66-2)),('DPI art.191'!$G$7-(('DPI art.191'!$G$7-'DPI art.191'!$H$7)/8)*(P66-O66-2))))</f>
        <v>13.459136897949255</v>
      </c>
      <c r="BE66" s="24">
        <f t="shared" si="12"/>
        <v>71.886681260602813</v>
      </c>
      <c r="BF66" s="24">
        <f>IF(N66&lt;135,N66,N66-'DPI art.191'!$I$7)</f>
        <v>122.36204993518133</v>
      </c>
      <c r="BG66" s="108">
        <f t="shared" si="13"/>
        <v>223872113.85683441</v>
      </c>
      <c r="BH66" s="108">
        <f t="shared" si="14"/>
        <v>173780082.87493807</v>
      </c>
      <c r="BI66" s="108">
        <f t="shared" si="15"/>
        <v>223872113.85683441</v>
      </c>
      <c r="BJ66" s="108">
        <f t="shared" si="16"/>
        <v>407380277.80411249</v>
      </c>
      <c r="BK66" s="108">
        <f t="shared" si="17"/>
        <v>512861383.99136406</v>
      </c>
      <c r="BL66" s="108">
        <f t="shared" si="18"/>
        <v>512861383.99136406</v>
      </c>
      <c r="BM66" s="106">
        <f t="shared" si="19"/>
        <v>1.8458181585520634</v>
      </c>
      <c r="BN66" s="106">
        <f t="shared" si="20"/>
        <v>2.9458181585520578</v>
      </c>
      <c r="BO66" s="106">
        <f t="shared" si="21"/>
        <v>1.8458181585520634</v>
      </c>
      <c r="BP66" s="106">
        <f t="shared" si="22"/>
        <v>-0.75418184144793088</v>
      </c>
      <c r="BQ66" s="106">
        <f t="shared" si="23"/>
        <v>-1.7541818414479309</v>
      </c>
      <c r="BR66" s="106">
        <f t="shared" si="24"/>
        <v>-1.7541818414479309</v>
      </c>
      <c r="BS66" s="106">
        <f t="shared" si="25"/>
        <v>6</v>
      </c>
      <c r="BT66" s="107">
        <f t="shared" si="26"/>
        <v>3.3333333333333333E-2</v>
      </c>
      <c r="BU66" s="136">
        <f t="shared" si="27"/>
        <v>3.4070446744405305</v>
      </c>
      <c r="BV66" s="136">
        <f t="shared" si="28"/>
        <v>8.6778446232550372</v>
      </c>
      <c r="BW66" s="136">
        <f t="shared" si="29"/>
        <v>3.4070446744405305</v>
      </c>
      <c r="BX66" s="136">
        <f t="shared" si="30"/>
        <v>0.56879024996979199</v>
      </c>
      <c r="BY66" s="136">
        <f t="shared" si="31"/>
        <v>3.0771539328656536</v>
      </c>
      <c r="BZ66" s="136">
        <f t="shared" si="32"/>
        <v>3.0771539328656536</v>
      </c>
    </row>
    <row r="67" spans="1:78" ht="25.5" x14ac:dyDescent="0.2">
      <c r="A67" s="2" t="s">
        <v>532</v>
      </c>
      <c r="B67" s="65" t="s">
        <v>413</v>
      </c>
      <c r="C67" s="78" t="s">
        <v>536</v>
      </c>
      <c r="D67" s="83" t="s">
        <v>7</v>
      </c>
      <c r="E67" s="83" t="s">
        <v>7</v>
      </c>
      <c r="F67" s="78" t="s">
        <v>645</v>
      </c>
      <c r="G67" s="71">
        <v>45996</v>
      </c>
      <c r="H67" s="77" t="s">
        <v>200</v>
      </c>
      <c r="I67" s="77"/>
      <c r="J67" s="77" t="str">
        <f t="shared" si="35"/>
        <v>SI</v>
      </c>
      <c r="K67" s="77"/>
      <c r="L67" s="77"/>
      <c r="M67" s="137">
        <f t="shared" si="33"/>
        <v>4.8437110585287382</v>
      </c>
      <c r="N67" s="4">
        <f t="shared" si="2"/>
        <v>111.66204993518133</v>
      </c>
      <c r="O67" s="3">
        <f t="shared" si="34"/>
        <v>59.399655526864201</v>
      </c>
      <c r="P67" s="5">
        <f t="shared" si="4"/>
        <v>72.676313265785893</v>
      </c>
      <c r="Q67" s="14">
        <v>300</v>
      </c>
      <c r="R67" s="11">
        <v>48.9</v>
      </c>
      <c r="S67" s="12">
        <v>69.2</v>
      </c>
      <c r="T67" s="13">
        <v>90.5</v>
      </c>
      <c r="U67" s="79">
        <v>54.1</v>
      </c>
      <c r="V67" s="79">
        <v>65.900000000000006</v>
      </c>
      <c r="W67" s="10">
        <v>300</v>
      </c>
      <c r="X67" s="11">
        <v>48.1</v>
      </c>
      <c r="Y67" s="12">
        <v>65.900000000000006</v>
      </c>
      <c r="Z67" s="13">
        <v>87.4</v>
      </c>
      <c r="AA67" s="10">
        <v>300</v>
      </c>
      <c r="AB67" s="11">
        <v>46.5</v>
      </c>
      <c r="AC67" s="12">
        <v>66.599999999999994</v>
      </c>
      <c r="AD67" s="13">
        <v>87.1</v>
      </c>
      <c r="AE67" s="14">
        <v>300</v>
      </c>
      <c r="AF67" s="11">
        <v>47.6</v>
      </c>
      <c r="AG67" s="12">
        <v>64.2</v>
      </c>
      <c r="AH67" s="13">
        <v>83.9</v>
      </c>
      <c r="AI67" s="10">
        <v>300</v>
      </c>
      <c r="AJ67" s="11">
        <v>49.2</v>
      </c>
      <c r="AK67" s="12">
        <v>66.099999999999994</v>
      </c>
      <c r="AL67" s="13">
        <v>84.3</v>
      </c>
      <c r="AM67" s="10">
        <v>300</v>
      </c>
      <c r="AN67" s="11">
        <v>66.900000000000006</v>
      </c>
      <c r="AO67" s="12">
        <v>76.8</v>
      </c>
      <c r="AP67" s="13">
        <v>110.1</v>
      </c>
      <c r="AQ67" s="6" t="str">
        <f t="shared" si="5"/>
        <v>NO</v>
      </c>
      <c r="AR67" s="7">
        <f t="shared" si="6"/>
        <v>480</v>
      </c>
      <c r="AS67" s="8">
        <f t="shared" si="7"/>
        <v>480</v>
      </c>
      <c r="AT67" s="9">
        <f t="shared" si="8"/>
        <v>480</v>
      </c>
      <c r="AU67" s="111" t="str">
        <f>IF(O67&lt;80,"0",IF((P67-O67)&lt;=2,('DPI art.191'!$G$3-(('DPI art.191'!$F$3-'DPI art.191'!$G$3)/4)*(P67-O67-2)),('DPI art.191'!$G$3-(('DPI art.191'!$G$3-'DPI art.191'!$H$3)/8)*(P67-O67-2))))</f>
        <v>0</v>
      </c>
      <c r="AV67" s="24">
        <f t="shared" si="9"/>
        <v>59.399655526864201</v>
      </c>
      <c r="AW67" s="24">
        <f>IF(N67&lt;135,N67,N67-'DPI art.191'!$I$3)</f>
        <v>111.66204993518133</v>
      </c>
      <c r="AX67" s="111" t="str">
        <f>IF(I67&lt;80,"0",IF((J67-I67)&lt;=2,('DPI art.191'!$G$7-(('DPI art.191'!$F$7-'DPI art.191'!$G$7)/4)*(I67-J67-2)),('DPI art.191'!$G$7-(('DPI art.191'!$G$7-'DPI art.191'!$H$7)/8)*(J67-I67-2))))</f>
        <v>0</v>
      </c>
      <c r="AY67" s="24">
        <f t="shared" si="10"/>
        <v>0</v>
      </c>
      <c r="AZ67" s="24" t="e">
        <f>IF(H67&lt;135,H67,H67-'DPI art.191'!$I$7)</f>
        <v>#VALUE!</v>
      </c>
      <c r="BA67" s="111" t="str">
        <f>IF(O67&lt;80,"0",IF((P67-O67)&lt;=2,('DPI art.191'!$G$5-(('DPI art.191'!$F$5-'DPI art.191'!$G$5)/4)*(P67-O67-2)),('DPI art.191'!$G$5-(('DPI art.191'!$G$5-'DPI art.191'!$H$5)/8)*(P67-O67-2))))</f>
        <v>0</v>
      </c>
      <c r="BB67" s="24">
        <f t="shared" si="11"/>
        <v>48.9</v>
      </c>
      <c r="BC67" s="24">
        <f>IF(N67&lt;135,N67,N67-'DPI art.191'!$I$5)</f>
        <v>111.66204993518133</v>
      </c>
      <c r="BD67" s="111" t="str">
        <f>IF(O67&lt;80,"0",IF((P67-O67)&lt;=2,('DPI art.191'!$G$7-(('DPI art.191'!$F$7-'DPI art.191'!$G$7)/4)*(O67-P67-2)),('DPI art.191'!$G$7-(('DPI art.191'!$G$7-'DPI art.191'!$H$7)/8)*(P67-O67-2))))</f>
        <v>0</v>
      </c>
      <c r="BE67" s="24">
        <f t="shared" si="12"/>
        <v>59.399655526864201</v>
      </c>
      <c r="BF67" s="24">
        <f>IF(N67&lt;135,N67,N67-'DPI art.191'!$I$7)</f>
        <v>111.66204993518133</v>
      </c>
      <c r="BG67" s="108">
        <f t="shared" si="13"/>
        <v>77624.711662869406</v>
      </c>
      <c r="BH67" s="108">
        <f t="shared" si="14"/>
        <v>64565.422903465682</v>
      </c>
      <c r="BI67" s="108">
        <f t="shared" si="15"/>
        <v>44668.359215096389</v>
      </c>
      <c r="BJ67" s="108">
        <f t="shared" si="16"/>
        <v>57543.993733715834</v>
      </c>
      <c r="BK67" s="108">
        <f t="shared" si="17"/>
        <v>83176.377110267335</v>
      </c>
      <c r="BL67" s="108">
        <f t="shared" si="18"/>
        <v>4897788.1936844792</v>
      </c>
      <c r="BM67" s="106">
        <f t="shared" si="19"/>
        <v>10.499655526864203</v>
      </c>
      <c r="BN67" s="106">
        <f t="shared" si="20"/>
        <v>11.2996555268642</v>
      </c>
      <c r="BO67" s="106">
        <f t="shared" si="21"/>
        <v>12.899655526864201</v>
      </c>
      <c r="BP67" s="106">
        <f t="shared" si="22"/>
        <v>11.7996555268642</v>
      </c>
      <c r="BQ67" s="106">
        <f t="shared" si="23"/>
        <v>10.199655526864198</v>
      </c>
      <c r="BR67" s="106">
        <f t="shared" si="24"/>
        <v>-7.5003444731358044</v>
      </c>
      <c r="BS67" s="106">
        <f t="shared" si="25"/>
        <v>6</v>
      </c>
      <c r="BT67" s="107">
        <f t="shared" si="26"/>
        <v>3.3333333333333333E-2</v>
      </c>
      <c r="BU67" s="136">
        <f t="shared" si="27"/>
        <v>110.24276618281</v>
      </c>
      <c r="BV67" s="136">
        <f t="shared" si="28"/>
        <v>127.68221502579266</v>
      </c>
      <c r="BW67" s="136">
        <f t="shared" si="29"/>
        <v>166.40111271175815</v>
      </c>
      <c r="BX67" s="136">
        <f t="shared" si="30"/>
        <v>139.23187055265686</v>
      </c>
      <c r="BY67" s="136">
        <f t="shared" si="31"/>
        <v>104.0329728666914</v>
      </c>
      <c r="BZ67" s="136">
        <f t="shared" si="32"/>
        <v>56.255167215698805</v>
      </c>
    </row>
    <row r="68" spans="1:78" ht="38.25" x14ac:dyDescent="0.2">
      <c r="A68" s="2" t="s">
        <v>459</v>
      </c>
      <c r="B68" s="65" t="s">
        <v>414</v>
      </c>
      <c r="C68" s="78" t="s">
        <v>457</v>
      </c>
      <c r="D68" s="83" t="s">
        <v>334</v>
      </c>
      <c r="E68" s="83" t="s">
        <v>460</v>
      </c>
      <c r="F68" s="192" t="s">
        <v>646</v>
      </c>
      <c r="G68" s="71">
        <v>45996</v>
      </c>
      <c r="H68" s="77" t="s">
        <v>200</v>
      </c>
      <c r="I68" s="77" t="str">
        <f t="shared" si="0"/>
        <v>SI</v>
      </c>
      <c r="J68" s="77" t="str">
        <f t="shared" si="35"/>
        <v/>
      </c>
      <c r="K68" s="77"/>
      <c r="L68" s="77"/>
      <c r="M68" s="137">
        <f t="shared" si="33"/>
        <v>0.93664662514339347</v>
      </c>
      <c r="N68" s="4">
        <f t="shared" si="2"/>
        <v>113.96204993518134</v>
      </c>
      <c r="O68" s="3">
        <f t="shared" si="34"/>
        <v>79.308410786855518</v>
      </c>
      <c r="P68" s="5">
        <f t="shared" si="4"/>
        <v>82.916843961599255</v>
      </c>
      <c r="Q68" s="14">
        <v>300</v>
      </c>
      <c r="R68" s="11">
        <v>82.4</v>
      </c>
      <c r="S68" s="12">
        <v>83.9</v>
      </c>
      <c r="T68" s="13">
        <v>112.4</v>
      </c>
      <c r="U68" s="79">
        <v>82.4</v>
      </c>
      <c r="V68" s="79">
        <v>86.3</v>
      </c>
      <c r="W68" s="10">
        <v>300</v>
      </c>
      <c r="X68" s="11">
        <v>78.2</v>
      </c>
      <c r="Y68" s="12">
        <v>80.7</v>
      </c>
      <c r="Z68" s="13">
        <v>103</v>
      </c>
      <c r="AA68" s="10">
        <v>300</v>
      </c>
      <c r="AB68" s="11">
        <v>75.599999999999994</v>
      </c>
      <c r="AC68" s="12">
        <v>79.3</v>
      </c>
      <c r="AD68" s="13">
        <v>104.4</v>
      </c>
      <c r="AE68" s="14">
        <v>300</v>
      </c>
      <c r="AF68" s="11">
        <v>78.900000000000006</v>
      </c>
      <c r="AG68" s="12">
        <v>81.5</v>
      </c>
      <c r="AH68" s="13">
        <v>103.1</v>
      </c>
      <c r="AI68" s="10">
        <v>300</v>
      </c>
      <c r="AJ68" s="11">
        <v>79.7</v>
      </c>
      <c r="AK68" s="12">
        <v>82.1</v>
      </c>
      <c r="AL68" s="13">
        <v>103.7</v>
      </c>
      <c r="AM68" s="10">
        <v>300</v>
      </c>
      <c r="AN68" s="11">
        <v>78.099999999999994</v>
      </c>
      <c r="AO68" s="12">
        <v>80.599999999999994</v>
      </c>
      <c r="AP68" s="13">
        <v>103.5</v>
      </c>
      <c r="AQ68" s="6" t="str">
        <f t="shared" si="5"/>
        <v>NO</v>
      </c>
      <c r="AR68" s="7">
        <f t="shared" si="6"/>
        <v>480</v>
      </c>
      <c r="AS68" s="8">
        <f t="shared" si="7"/>
        <v>480</v>
      </c>
      <c r="AT68" s="9">
        <f t="shared" si="8"/>
        <v>480</v>
      </c>
      <c r="AU68" s="111" t="str">
        <f>IF(O68&lt;80,"0",IF((P68-O68)&lt;=2,('DPI art.191'!$G$3-(('DPI art.191'!$F$3-'DPI art.191'!$G$3)/4)*(P68-O68-2)),('DPI art.191'!$G$3-(('DPI art.191'!$G$3-'DPI art.191'!$H$3)/8)*(P68-O68-2))))</f>
        <v>0</v>
      </c>
      <c r="AV68" s="24">
        <f t="shared" si="9"/>
        <v>79.308410786855518</v>
      </c>
      <c r="AW68" s="24">
        <f>IF(N68&lt;135,N68,N68-'DPI art.191'!$I$3)</f>
        <v>113.96204993518134</v>
      </c>
      <c r="AX68" s="111" t="e">
        <f>IF(I68&lt;80,"0",IF((J68-I68)&lt;=2,('DPI art.191'!$G$7-(('DPI art.191'!$F$7-'DPI art.191'!$G$7)/4)*(I68-J68-2)),('DPI art.191'!$G$7-(('DPI art.191'!$G$7-'DPI art.191'!$H$7)/8)*(J68-I68-2))))</f>
        <v>#VALUE!</v>
      </c>
      <c r="AY68" s="24" t="e">
        <f t="shared" si="10"/>
        <v>#VALUE!</v>
      </c>
      <c r="AZ68" s="24" t="e">
        <f>IF(H68&lt;135,H68,H68-'DPI art.191'!$I$7)</f>
        <v>#VALUE!</v>
      </c>
      <c r="BA68" s="111" t="str">
        <f>IF(O68&lt;80,"0",IF((P68-O68)&lt;=2,('DPI art.191'!$G$5-(('DPI art.191'!$F$5-'DPI art.191'!$G$5)/4)*(P68-O68-2)),('DPI art.191'!$G$5-(('DPI art.191'!$G$5-'DPI art.191'!$H$5)/8)*(P68-O68-2))))</f>
        <v>0</v>
      </c>
      <c r="BB68" s="24">
        <f t="shared" si="11"/>
        <v>82.4</v>
      </c>
      <c r="BC68" s="24">
        <f>IF(N68&lt;135,N68,N68-'DPI art.191'!$I$5)</f>
        <v>113.96204993518134</v>
      </c>
      <c r="BD68" s="111" t="str">
        <f>IF(O68&lt;80,"0",IF((P68-O68)&lt;=2,('DPI art.191'!$G$7-(('DPI art.191'!$F$7-'DPI art.191'!$G$7)/4)*(O68-P68-2)),('DPI art.191'!$G$7-(('DPI art.191'!$G$7-'DPI art.191'!$H$7)/8)*(P68-O68-2))))</f>
        <v>0</v>
      </c>
      <c r="BE68" s="24">
        <f t="shared" si="12"/>
        <v>79.308410786855518</v>
      </c>
      <c r="BF68" s="24">
        <f>IF(N68&lt;135,N68,N68-'DPI art.191'!$I$7)</f>
        <v>113.96204993518134</v>
      </c>
      <c r="BG68" s="108">
        <f t="shared" si="13"/>
        <v>173780082.87493807</v>
      </c>
      <c r="BH68" s="108">
        <f t="shared" si="14"/>
        <v>66069344.80075983</v>
      </c>
      <c r="BI68" s="108">
        <f t="shared" si="15"/>
        <v>36307805.47701022</v>
      </c>
      <c r="BJ68" s="108">
        <f t="shared" si="16"/>
        <v>77624711.662869394</v>
      </c>
      <c r="BK68" s="108">
        <f t="shared" si="17"/>
        <v>93325430.079699293</v>
      </c>
      <c r="BL68" s="108">
        <f t="shared" si="18"/>
        <v>64565422.903465554</v>
      </c>
      <c r="BM68" s="106">
        <f t="shared" si="19"/>
        <v>-3.0915892131444878</v>
      </c>
      <c r="BN68" s="106">
        <f t="shared" si="20"/>
        <v>1.1084107868555151</v>
      </c>
      <c r="BO68" s="106">
        <f t="shared" si="21"/>
        <v>3.7084107868555236</v>
      </c>
      <c r="BP68" s="106">
        <f t="shared" si="22"/>
        <v>0.40841078685551224</v>
      </c>
      <c r="BQ68" s="106">
        <f t="shared" si="23"/>
        <v>-0.39158921314448492</v>
      </c>
      <c r="BR68" s="106">
        <f t="shared" si="24"/>
        <v>1.2084107868555236</v>
      </c>
      <c r="BS68" s="106">
        <f t="shared" si="25"/>
        <v>6</v>
      </c>
      <c r="BT68" s="107">
        <f t="shared" si="26"/>
        <v>3.3333333333333333E-2</v>
      </c>
      <c r="BU68" s="136">
        <f t="shared" si="27"/>
        <v>9.5579238628313536</v>
      </c>
      <c r="BV68" s="136">
        <f t="shared" si="28"/>
        <v>1.2285744724176622</v>
      </c>
      <c r="BW68" s="136">
        <f t="shared" si="29"/>
        <v>13.752310564066404</v>
      </c>
      <c r="BX68" s="136">
        <f t="shared" si="30"/>
        <v>0.16679937081993865</v>
      </c>
      <c r="BY68" s="136">
        <f t="shared" si="31"/>
        <v>0.15334211185111685</v>
      </c>
      <c r="BZ68" s="136">
        <f t="shared" si="32"/>
        <v>1.4602566297887858</v>
      </c>
    </row>
    <row r="69" spans="1:78" ht="38.25" x14ac:dyDescent="0.2">
      <c r="A69" s="2" t="s">
        <v>461</v>
      </c>
      <c r="B69" s="65" t="s">
        <v>415</v>
      </c>
      <c r="C69" s="78" t="s">
        <v>332</v>
      </c>
      <c r="D69" s="83" t="s">
        <v>344</v>
      </c>
      <c r="E69" s="83" t="s">
        <v>462</v>
      </c>
      <c r="F69" s="192" t="s">
        <v>647</v>
      </c>
      <c r="G69" s="71">
        <v>45996</v>
      </c>
      <c r="H69" s="77" t="s">
        <v>200</v>
      </c>
      <c r="I69" s="77" t="str">
        <f t="shared" si="0"/>
        <v>SI</v>
      </c>
      <c r="J69" s="77" t="str">
        <f t="shared" si="35"/>
        <v/>
      </c>
      <c r="K69" s="77"/>
      <c r="L69" s="77"/>
      <c r="M69" s="137">
        <f t="shared" si="33"/>
        <v>0.34929267796819613</v>
      </c>
      <c r="N69" s="4">
        <f t="shared" si="2"/>
        <v>116.66204993518133</v>
      </c>
      <c r="O69" s="3">
        <f t="shared" si="34"/>
        <v>83.133534587640909</v>
      </c>
      <c r="P69" s="5">
        <f t="shared" si="4"/>
        <v>84.321110255092805</v>
      </c>
      <c r="Q69" s="14">
        <v>300</v>
      </c>
      <c r="R69" s="11">
        <v>82.4</v>
      </c>
      <c r="S69" s="12">
        <v>82.5</v>
      </c>
      <c r="T69" s="13">
        <v>99.8</v>
      </c>
      <c r="U69" s="79">
        <v>83.5</v>
      </c>
      <c r="V69" s="79">
        <v>87.6</v>
      </c>
      <c r="W69" s="10">
        <v>300</v>
      </c>
      <c r="X69" s="11">
        <v>81.7</v>
      </c>
      <c r="Y69" s="12">
        <v>83.1</v>
      </c>
      <c r="Z69" s="13">
        <v>106.8</v>
      </c>
      <c r="AA69" s="10">
        <v>300</v>
      </c>
      <c r="AB69" s="11">
        <v>83.4</v>
      </c>
      <c r="AC69" s="12">
        <v>84</v>
      </c>
      <c r="AD69" s="13">
        <v>105</v>
      </c>
      <c r="AE69" s="14">
        <v>300</v>
      </c>
      <c r="AF69" s="11">
        <v>83.6</v>
      </c>
      <c r="AG69" s="12">
        <v>84</v>
      </c>
      <c r="AH69" s="13">
        <v>109.5</v>
      </c>
      <c r="AI69" s="10">
        <v>300</v>
      </c>
      <c r="AJ69" s="11">
        <v>84</v>
      </c>
      <c r="AK69" s="12">
        <v>84.5</v>
      </c>
      <c r="AL69" s="13">
        <v>115.1</v>
      </c>
      <c r="AM69" s="10">
        <v>300</v>
      </c>
      <c r="AN69" s="11">
        <v>83.3</v>
      </c>
      <c r="AO69" s="12">
        <v>83.5</v>
      </c>
      <c r="AP69" s="13">
        <v>108.8</v>
      </c>
      <c r="AQ69" s="6" t="str">
        <f t="shared" si="5"/>
        <v>NO</v>
      </c>
      <c r="AR69" s="7">
        <f t="shared" si="6"/>
        <v>207.91593643681634</v>
      </c>
      <c r="AS69" s="8">
        <f t="shared" si="7"/>
        <v>480</v>
      </c>
      <c r="AT69" s="9">
        <f t="shared" si="8"/>
        <v>480</v>
      </c>
      <c r="AU69" s="111">
        <f>IF(O69&lt;80,"0",IF((P69-O69)&lt;=2,('DPI art.191'!$G$3-(('DPI art.191'!$F$3-'DPI art.191'!$G$3)/4)*(P69-O69-2)),('DPI art.191'!$G$3-(('DPI art.191'!$G$3-'DPI art.191'!$H$3)/8)*(P69-O69-2))))</f>
        <v>18.620966061174926</v>
      </c>
      <c r="AV69" s="24">
        <f t="shared" si="9"/>
        <v>64.512568526465984</v>
      </c>
      <c r="AW69" s="24">
        <f>IF(N69&lt;135,N69,N69-'DPI art.191'!$I$3)</f>
        <v>116.66204993518133</v>
      </c>
      <c r="AX69" s="111" t="e">
        <f>IF(I69&lt;80,"0",IF((J69-I69)&lt;=2,('DPI art.191'!$G$7-(('DPI art.191'!$F$7-'DPI art.191'!$G$7)/4)*(I69-J69-2)),('DPI art.191'!$G$7-(('DPI art.191'!$G$7-'DPI art.191'!$H$7)/8)*(J69-I69-2))))</f>
        <v>#VALUE!</v>
      </c>
      <c r="AY69" s="24" t="e">
        <f t="shared" si="10"/>
        <v>#VALUE!</v>
      </c>
      <c r="AZ69" s="24" t="e">
        <f>IF(H69&lt;135,H69,H69-'DPI art.191'!$I$7)</f>
        <v>#VALUE!</v>
      </c>
      <c r="BA69" s="111">
        <f>IF(O69&lt;80,"0",IF((P69-O69)&lt;=2,('DPI art.191'!$G$5-(('DPI art.191'!$F$5-'DPI art.191'!$G$5)/4)*(P69-O69-2)),('DPI art.191'!$G$5-(('DPI art.191'!$G$5-'DPI art.191'!$H$5)/8)*(P69-O69-2))))</f>
        <v>16.370966061174926</v>
      </c>
      <c r="BB69" s="24">
        <f t="shared" si="11"/>
        <v>66.02903393882508</v>
      </c>
      <c r="BC69" s="24">
        <f>IF(N69&lt;135,N69,N69-'DPI art.191'!$I$5)</f>
        <v>116.66204993518133</v>
      </c>
      <c r="BD69" s="111">
        <f>IF(O69&lt;80,"0",IF((P69-O69)&lt;=2,('DPI art.191'!$G$7-(('DPI art.191'!$F$7-'DPI art.191'!$G$7)/4)*(O69-P69-2)),('DPI art.191'!$G$7-(('DPI art.191'!$G$7-'DPI art.191'!$H$7)/8)*(P69-O69-2))))</f>
        <v>15.093787833725948</v>
      </c>
      <c r="BE69" s="24">
        <f t="shared" si="12"/>
        <v>68.039746753914955</v>
      </c>
      <c r="BF69" s="24">
        <f>IF(N69&lt;135,N69,N69-'DPI art.191'!$I$7)</f>
        <v>116.66204993518133</v>
      </c>
      <c r="BG69" s="108">
        <f t="shared" si="13"/>
        <v>173780082.87493807</v>
      </c>
      <c r="BH69" s="108">
        <f t="shared" si="14"/>
        <v>147910838.81682077</v>
      </c>
      <c r="BI69" s="108">
        <f t="shared" si="15"/>
        <v>218776162.39495647</v>
      </c>
      <c r="BJ69" s="108">
        <f t="shared" si="16"/>
        <v>229086765.27677771</v>
      </c>
      <c r="BK69" s="108">
        <f t="shared" si="17"/>
        <v>251188643.15095839</v>
      </c>
      <c r="BL69" s="108">
        <f t="shared" si="18"/>
        <v>213796208.95022365</v>
      </c>
      <c r="BM69" s="106">
        <f t="shared" si="19"/>
        <v>0.73353458764090362</v>
      </c>
      <c r="BN69" s="106">
        <f t="shared" si="20"/>
        <v>1.4335345876409065</v>
      </c>
      <c r="BO69" s="106">
        <f t="shared" si="21"/>
        <v>-0.26646541235909638</v>
      </c>
      <c r="BP69" s="106">
        <f t="shared" si="22"/>
        <v>-0.46646541235908501</v>
      </c>
      <c r="BQ69" s="106">
        <f t="shared" si="23"/>
        <v>-0.86646541235909069</v>
      </c>
      <c r="BR69" s="106">
        <f t="shared" si="24"/>
        <v>-0.16646541235908785</v>
      </c>
      <c r="BS69" s="106">
        <f t="shared" si="25"/>
        <v>6</v>
      </c>
      <c r="BT69" s="107">
        <f t="shared" si="26"/>
        <v>3.3333333333333333E-2</v>
      </c>
      <c r="BU69" s="136">
        <f t="shared" si="27"/>
        <v>0.53807299126551056</v>
      </c>
      <c r="BV69" s="136">
        <f t="shared" si="28"/>
        <v>2.0550214139627836</v>
      </c>
      <c r="BW69" s="136">
        <f t="shared" si="29"/>
        <v>7.100381598370327E-2</v>
      </c>
      <c r="BX69" s="136">
        <f t="shared" si="30"/>
        <v>0.21758998092733123</v>
      </c>
      <c r="BY69" s="136">
        <f t="shared" si="31"/>
        <v>0.75076231081460909</v>
      </c>
      <c r="BZ69" s="136">
        <f t="shared" si="32"/>
        <v>2.7710733511881157E-2</v>
      </c>
    </row>
    <row r="70" spans="1:78" ht="51" x14ac:dyDescent="0.2">
      <c r="A70" s="2" t="s">
        <v>471</v>
      </c>
      <c r="B70" s="65" t="s">
        <v>416</v>
      </c>
      <c r="C70" s="78" t="s">
        <v>329</v>
      </c>
      <c r="D70" s="83" t="s">
        <v>472</v>
      </c>
      <c r="E70" s="83" t="s">
        <v>473</v>
      </c>
      <c r="F70" s="192" t="s">
        <v>620</v>
      </c>
      <c r="G70" s="71">
        <v>45996</v>
      </c>
      <c r="H70" s="77" t="s">
        <v>200</v>
      </c>
      <c r="I70" s="77" t="str">
        <f t="shared" ref="I70:I97" si="36">IF((V70-R70)&gt;3,"SI","")</f>
        <v>SI</v>
      </c>
      <c r="J70" s="77" t="str">
        <f t="shared" si="35"/>
        <v/>
      </c>
      <c r="K70" s="77"/>
      <c r="L70" s="77"/>
      <c r="M70" s="137">
        <f t="shared" si="33"/>
        <v>2.9409514887568329</v>
      </c>
      <c r="N70" s="4">
        <f t="shared" ref="N70:N133" si="37">IF(T70&gt;0,(MAX(T70,Z70,AD70,AH70,AL70,AP70))+SQRT(1.2^2+1^2),"")</f>
        <v>136.36204993518135</v>
      </c>
      <c r="O70" s="3">
        <f t="shared" si="34"/>
        <v>91.00492163735754</v>
      </c>
      <c r="P70" s="5">
        <f t="shared" ref="P70:P133" si="38">IF(AND(Y70="",AC70="",AG70="",AK70="",AO70=""),S70,AVERAGE(S70,Y70,AC70,AG70,AK70,AO70)+STDEV(S70,Y70,AC70,AG70,AK70,AO70))</f>
        <v>92.820602276561118</v>
      </c>
      <c r="Q70" s="14">
        <v>300</v>
      </c>
      <c r="R70" s="11">
        <v>89.3</v>
      </c>
      <c r="S70" s="12">
        <v>88.5</v>
      </c>
      <c r="T70" s="13">
        <v>126.1</v>
      </c>
      <c r="U70" s="79">
        <v>89.4</v>
      </c>
      <c r="V70" s="79">
        <v>97.7</v>
      </c>
      <c r="W70" s="10">
        <v>300</v>
      </c>
      <c r="X70" s="11">
        <v>96.6</v>
      </c>
      <c r="Y70" s="12">
        <v>95.8</v>
      </c>
      <c r="Z70" s="13">
        <v>134.80000000000001</v>
      </c>
      <c r="AA70" s="10">
        <v>300</v>
      </c>
      <c r="AB70" s="11">
        <v>82.5</v>
      </c>
      <c r="AC70" s="12">
        <v>83.2</v>
      </c>
      <c r="AD70" s="13">
        <v>116.1</v>
      </c>
      <c r="AE70" s="14">
        <v>300</v>
      </c>
      <c r="AF70" s="11">
        <v>82.6</v>
      </c>
      <c r="AG70" s="12">
        <v>82.9</v>
      </c>
      <c r="AH70" s="13">
        <v>112.9</v>
      </c>
      <c r="AI70" s="10">
        <v>300</v>
      </c>
      <c r="AJ70" s="11">
        <v>92.1</v>
      </c>
      <c r="AK70" s="12">
        <v>91.3</v>
      </c>
      <c r="AL70" s="13">
        <v>128.4</v>
      </c>
      <c r="AM70" s="10">
        <v>300</v>
      </c>
      <c r="AN70" s="11">
        <v>82</v>
      </c>
      <c r="AO70" s="12">
        <v>82.9</v>
      </c>
      <c r="AP70" s="13">
        <v>114</v>
      </c>
      <c r="AQ70" s="6" t="str">
        <f t="shared" ref="AQ70:AQ133" si="39">IF(AND((O70)&lt;85,N70&lt;137),"NO","SI")</f>
        <v>SI</v>
      </c>
      <c r="AR70" s="7">
        <f t="shared" ref="AR70:AR133" si="40">IF((480*(10^(7.95-(O70/10))))&lt;480,480*(10^(7.95-(O70/10))),480)</f>
        <v>33.942910081683678</v>
      </c>
      <c r="AS70" s="8">
        <f t="shared" ref="AS70:AS133" si="41">IF((480*(10^(8.45-(O70/10))))&lt;480,480*(10^(8.45-(O70/10))),480)</f>
        <v>107.33690627241211</v>
      </c>
      <c r="AT70" s="9">
        <f t="shared" ref="AT70:AT133" si="42">IF((480*(10^(8.65-(O70/10))))&lt;480,480*(10^(8.65-(O70/10))),480)</f>
        <v>170.11753205098302</v>
      </c>
      <c r="AU70" s="111">
        <f>IF(O70&lt;80,"0",IF((P70-O70)&lt;=2,('DPI art.191'!$G$3-(('DPI art.191'!$F$3-'DPI art.191'!$G$3)/4)*(P70-O70-2)),('DPI art.191'!$G$3-(('DPI art.191'!$G$3-'DPI art.191'!$H$3)/8)*(P70-O70-2))))</f>
        <v>17.561038921343965</v>
      </c>
      <c r="AV70" s="24">
        <f t="shared" ref="AV70:AV133" si="43">O70-AU70</f>
        <v>73.443882716013576</v>
      </c>
      <c r="AW70" s="24">
        <f>IF(N70&lt;135,N70,N70-'DPI art.191'!$I$3)</f>
        <v>130.11204993518135</v>
      </c>
      <c r="AX70" s="111" t="e">
        <f>IF(I70&lt;80,"0",IF((J70-I70)&lt;=2,('DPI art.191'!$G$7-(('DPI art.191'!$F$7-'DPI art.191'!$G$7)/4)*(I70-J70-2)),('DPI art.191'!$G$7-(('DPI art.191'!$G$7-'DPI art.191'!$H$7)/8)*(J70-I70-2))))</f>
        <v>#VALUE!</v>
      </c>
      <c r="AY70" s="24" t="e">
        <f t="shared" ref="AY70:AY133" si="44">I70-AX70</f>
        <v>#VALUE!</v>
      </c>
      <c r="AZ70" s="24" t="e">
        <f>IF(H70&lt;135,H70,H70-'DPI art.191'!$I$7)</f>
        <v>#VALUE!</v>
      </c>
      <c r="BA70" s="111">
        <f>IF(O70&lt;80,"0",IF((P70-O70)&lt;=2,('DPI art.191'!$G$5-(('DPI art.191'!$F$5-'DPI art.191'!$G$5)/4)*(P70-O70-2)),('DPI art.191'!$G$5-(('DPI art.191'!$G$5-'DPI art.191'!$H$5)/8)*(P70-O70-2))))</f>
        <v>15.311038921343963</v>
      </c>
      <c r="BB70" s="24">
        <f t="shared" ref="BB70:BB133" si="45">R70-BA70</f>
        <v>73.988961078656033</v>
      </c>
      <c r="BC70" s="24">
        <f>IF(N70&lt;135,N70,N70-'DPI art.191'!$I$5)</f>
        <v>131.61204993518135</v>
      </c>
      <c r="BD70" s="111">
        <f>IF(O70&lt;80,"0",IF((P70-O70)&lt;=2,('DPI art.191'!$G$7-(('DPI art.191'!$F$7-'DPI art.191'!$G$7)/4)*(O70-P70-2)),('DPI art.191'!$G$7-(('DPI art.191'!$G$7-'DPI art.191'!$H$7)/8)*(P70-O70-2))))</f>
        <v>15.407840319601789</v>
      </c>
      <c r="BE70" s="24">
        <f t="shared" ref="BE70:BE133" si="46">O70-BD70</f>
        <v>75.597081317755752</v>
      </c>
      <c r="BF70" s="24">
        <f>IF(N70&lt;135,N70,N70-'DPI art.191'!$I$7)</f>
        <v>128.36204993518135</v>
      </c>
      <c r="BG70" s="108">
        <f t="shared" ref="BG70:BG133" si="47">10^(0.1*R70)</f>
        <v>851138038.20237648</v>
      </c>
      <c r="BH70" s="108">
        <f t="shared" ref="BH70:BH133" si="48">10^(0.1*X70)</f>
        <v>4570881896.1487665</v>
      </c>
      <c r="BI70" s="108">
        <f t="shared" ref="BI70:BI133" si="49">10^(0.1*AB70)</f>
        <v>177827941.00389281</v>
      </c>
      <c r="BJ70" s="108">
        <f t="shared" ref="BJ70:BJ133" si="50">10^(0.1*AF70)</f>
        <v>181970085.86099887</v>
      </c>
      <c r="BK70" s="108">
        <f t="shared" ref="BK70:BK133" si="51">10^(0.1*AJ70)</f>
        <v>1621810097.3589313</v>
      </c>
      <c r="BL70" s="108">
        <f t="shared" ref="BL70:BL133" si="52">10^(0.1*AN70)</f>
        <v>158489319.24611187</v>
      </c>
      <c r="BM70" s="106">
        <f t="shared" ref="BM70:BM133" si="53">IF(R70&gt;0,(O70-R70),"")</f>
        <v>1.7049216373575433</v>
      </c>
      <c r="BN70" s="106">
        <f t="shared" ref="BN70:BN133" si="54">IF(X70&gt;0,(O70-X70),"")</f>
        <v>-5.5950783626424538</v>
      </c>
      <c r="BO70" s="106">
        <f t="shared" ref="BO70:BO133" si="55">IF(AB70&gt;0,(O70-AB70),"")</f>
        <v>8.5049216373575405</v>
      </c>
      <c r="BP70" s="106">
        <f t="shared" ref="BP70:BP133" si="56">IF(AF70&gt;0,(O70-AF70),"")</f>
        <v>8.4049216373575462</v>
      </c>
      <c r="BQ70" s="106">
        <f t="shared" ref="BQ70:BQ133" si="57">IF(AJ70&gt;0,(O70-AJ70),"")</f>
        <v>-1.0950783626424538</v>
      </c>
      <c r="BR70" s="106">
        <f t="shared" ref="BR70:BR133" si="58">IF(AN70&gt;0,(O70-AN70),"")</f>
        <v>9.0049216373575405</v>
      </c>
      <c r="BS70" s="106">
        <f t="shared" ref="BS70:BS133" si="59">COUNT(BM70:BR70)</f>
        <v>6</v>
      </c>
      <c r="BT70" s="107">
        <f t="shared" ref="BT70:BT133" si="60">IF(BS70=0,0,IF(BS70=1,0,1/(BS70*(BS70-1))))</f>
        <v>3.3333333333333333E-2</v>
      </c>
      <c r="BU70" s="136">
        <f t="shared" ref="BU70:BU133" si="61">IF(R70&gt;0,(BM70^2),"")</f>
        <v>2.9067577895299266</v>
      </c>
      <c r="BV70" s="136">
        <f t="shared" ref="BV70:BV133" si="62">IF(X70&gt;0,(BN70^2),"")</f>
        <v>31.304901884109761</v>
      </c>
      <c r="BW70" s="136">
        <f t="shared" ref="BW70:BW133" si="63">IF(AB70&gt;0,(BO70^2),"")</f>
        <v>72.333692057592472</v>
      </c>
      <c r="BX70" s="136">
        <f t="shared" ref="BX70:BX133" si="64">IF(AF70&gt;0,(BP70^2),"")</f>
        <v>70.64270773012106</v>
      </c>
      <c r="BY70" s="136">
        <f t="shared" ref="BY70:BY133" si="65">IF(AJ70&gt;0,(BQ70^2),"")</f>
        <v>1.1991966203276776</v>
      </c>
      <c r="BZ70" s="136">
        <f t="shared" ref="BZ70:BZ133" si="66">IF(AN70&gt;0,(BR70^2),"")</f>
        <v>81.088613694950013</v>
      </c>
    </row>
    <row r="71" spans="1:78" ht="25.5" x14ac:dyDescent="0.2">
      <c r="A71" s="2" t="s">
        <v>532</v>
      </c>
      <c r="B71" s="65" t="s">
        <v>417</v>
      </c>
      <c r="C71" s="78" t="s">
        <v>510</v>
      </c>
      <c r="D71" s="83" t="s">
        <v>7</v>
      </c>
      <c r="E71" s="83" t="s">
        <v>7</v>
      </c>
      <c r="F71" s="78" t="s">
        <v>648</v>
      </c>
      <c r="G71" s="71">
        <v>45996</v>
      </c>
      <c r="H71" s="77" t="s">
        <v>200</v>
      </c>
      <c r="I71" s="77" t="str">
        <f t="shared" si="36"/>
        <v/>
      </c>
      <c r="J71" s="77" t="s">
        <v>666</v>
      </c>
      <c r="K71" s="77"/>
      <c r="L71" s="77"/>
      <c r="M71" s="137">
        <f t="shared" si="33"/>
        <v>0.91387691362193302</v>
      </c>
      <c r="N71" s="4">
        <f t="shared" si="37"/>
        <v>120.96204993518134</v>
      </c>
      <c r="O71" s="3">
        <f t="shared" si="34"/>
        <v>82.25002607869078</v>
      </c>
      <c r="P71" s="5">
        <f t="shared" si="38"/>
        <v>95.129198290141773</v>
      </c>
      <c r="Q71" s="14">
        <v>300</v>
      </c>
      <c r="R71" s="11">
        <v>80</v>
      </c>
      <c r="S71" s="12">
        <v>81</v>
      </c>
      <c r="T71" s="13">
        <v>95.5</v>
      </c>
      <c r="U71" s="79">
        <v>66.099999999999994</v>
      </c>
      <c r="V71" s="79">
        <v>70.400000000000006</v>
      </c>
      <c r="W71" s="10">
        <v>300</v>
      </c>
      <c r="X71" s="11">
        <v>78.5</v>
      </c>
      <c r="Y71" s="12">
        <v>87.8</v>
      </c>
      <c r="Z71" s="13">
        <v>119.4</v>
      </c>
      <c r="AA71" s="10">
        <v>300</v>
      </c>
      <c r="AB71" s="11">
        <v>83</v>
      </c>
      <c r="AC71" s="12">
        <v>92.6</v>
      </c>
      <c r="AD71" s="13">
        <v>109.9</v>
      </c>
      <c r="AE71" s="14">
        <v>300</v>
      </c>
      <c r="AF71" s="11">
        <v>81.8</v>
      </c>
      <c r="AG71" s="12">
        <v>91.8</v>
      </c>
      <c r="AH71" s="13">
        <v>113.1</v>
      </c>
      <c r="AI71" s="10">
        <v>300</v>
      </c>
      <c r="AJ71" s="11">
        <v>83.7</v>
      </c>
      <c r="AK71" s="12">
        <v>93.5</v>
      </c>
      <c r="AL71" s="13">
        <v>107.8</v>
      </c>
      <c r="AM71" s="10">
        <v>300</v>
      </c>
      <c r="AN71" s="11">
        <v>84</v>
      </c>
      <c r="AO71" s="12">
        <v>94.1</v>
      </c>
      <c r="AP71" s="13">
        <v>115.4</v>
      </c>
      <c r="AQ71" s="6" t="str">
        <f t="shared" si="39"/>
        <v>NO</v>
      </c>
      <c r="AR71" s="7">
        <f t="shared" si="40"/>
        <v>254.82300305480072</v>
      </c>
      <c r="AS71" s="8">
        <f t="shared" si="41"/>
        <v>480</v>
      </c>
      <c r="AT71" s="9">
        <f t="shared" si="42"/>
        <v>480</v>
      </c>
      <c r="AU71" s="111">
        <f>IF(O71&lt;80,"0",IF((P71-O71)&lt;=2,('DPI art.191'!$G$3-(('DPI art.191'!$F$3-'DPI art.191'!$G$3)/4)*(P71-O71-2)),('DPI art.191'!$G$3-(('DPI art.191'!$G$3-'DPI art.191'!$H$3)/8)*(P71-O71-2))))</f>
        <v>9.0906208414117557</v>
      </c>
      <c r="AV71" s="24">
        <f t="shared" si="43"/>
        <v>73.159405237279032</v>
      </c>
      <c r="AW71" s="24">
        <f>IF(N71&lt;135,N71,N71-'DPI art.191'!$I$3)</f>
        <v>120.96204993518134</v>
      </c>
      <c r="AX71" s="111" t="e">
        <f>IF(I71&lt;80,"0",IF((J71-I71)&lt;=2,('DPI art.191'!$G$7-(('DPI art.191'!$F$7-'DPI art.191'!$G$7)/4)*(I71-J71-2)),('DPI art.191'!$G$7-(('DPI art.191'!$G$7-'DPI art.191'!$H$7)/8)*(J71-I71-2))))</f>
        <v>#VALUE!</v>
      </c>
      <c r="AY71" s="24" t="e">
        <f t="shared" si="44"/>
        <v>#VALUE!</v>
      </c>
      <c r="AZ71" s="24" t="e">
        <f>IF(H71&lt;135,H71,H71-'DPI art.191'!$I$7)</f>
        <v>#VALUE!</v>
      </c>
      <c r="BA71" s="111">
        <f>IF(O71&lt;80,"0",IF((P71-O71)&lt;=2,('DPI art.191'!$G$5-(('DPI art.191'!$F$5-'DPI art.191'!$G$5)/4)*(P71-O71-2)),('DPI art.191'!$G$5-(('DPI art.191'!$G$5-'DPI art.191'!$H$5)/8)*(P71-O71-2))))</f>
        <v>7.8605432362352863</v>
      </c>
      <c r="BB71" s="24">
        <f t="shared" si="45"/>
        <v>72.139456763764713</v>
      </c>
      <c r="BC71" s="24">
        <f>IF(N71&lt;135,N71,N71-'DPI art.191'!$I$5)</f>
        <v>120.96204993518134</v>
      </c>
      <c r="BD71" s="111">
        <f>IF(O71&lt;80,"0",IF((P71-O71)&lt;=2,('DPI art.191'!$G$7-(('DPI art.191'!$F$7-'DPI art.191'!$G$7)/4)*(O71-P71-2)),('DPI art.191'!$G$7-(('DPI art.191'!$G$7-'DPI art.191'!$H$7)/8)*(P71-O71-2))))</f>
        <v>12.820051736784313</v>
      </c>
      <c r="BE71" s="24">
        <f t="shared" si="46"/>
        <v>69.429974341906473</v>
      </c>
      <c r="BF71" s="24">
        <f>IF(N71&lt;135,N71,N71-'DPI art.191'!$I$7)</f>
        <v>120.96204993518134</v>
      </c>
      <c r="BG71" s="108">
        <f t="shared" si="47"/>
        <v>100000000</v>
      </c>
      <c r="BH71" s="108">
        <f t="shared" si="48"/>
        <v>70794578.438414022</v>
      </c>
      <c r="BI71" s="108">
        <f t="shared" si="49"/>
        <v>199526231.49688843</v>
      </c>
      <c r="BJ71" s="108">
        <f t="shared" si="50"/>
        <v>151356124.84362081</v>
      </c>
      <c r="BK71" s="108">
        <f t="shared" si="51"/>
        <v>234422881.53199345</v>
      </c>
      <c r="BL71" s="108">
        <f t="shared" si="52"/>
        <v>251188643.15095839</v>
      </c>
      <c r="BM71" s="106">
        <f t="shared" si="53"/>
        <v>2.2500260786907802</v>
      </c>
      <c r="BN71" s="106">
        <f t="shared" si="54"/>
        <v>3.7500260786907802</v>
      </c>
      <c r="BO71" s="106">
        <f t="shared" si="55"/>
        <v>-0.7499739213092198</v>
      </c>
      <c r="BP71" s="106">
        <f t="shared" si="56"/>
        <v>0.45002607869078304</v>
      </c>
      <c r="BQ71" s="106">
        <f t="shared" si="57"/>
        <v>-1.4499739213092226</v>
      </c>
      <c r="BR71" s="106">
        <f t="shared" si="58"/>
        <v>-1.7499739213092198</v>
      </c>
      <c r="BS71" s="106">
        <f t="shared" si="59"/>
        <v>6</v>
      </c>
      <c r="BT71" s="107">
        <f t="shared" si="60"/>
        <v>3.3333333333333333E-2</v>
      </c>
      <c r="BU71" s="136">
        <f t="shared" si="61"/>
        <v>5.0626173547886086</v>
      </c>
      <c r="BV71" s="136">
        <f t="shared" si="62"/>
        <v>14.062695590860949</v>
      </c>
      <c r="BW71" s="136">
        <f t="shared" si="63"/>
        <v>0.5624608826439278</v>
      </c>
      <c r="BX71" s="136">
        <f t="shared" si="64"/>
        <v>0.20252347150180286</v>
      </c>
      <c r="BY71" s="136">
        <f t="shared" si="65"/>
        <v>2.1024243724768437</v>
      </c>
      <c r="BZ71" s="136">
        <f t="shared" si="66"/>
        <v>3.0624087252623675</v>
      </c>
    </row>
    <row r="72" spans="1:78" ht="18.75" x14ac:dyDescent="0.2">
      <c r="A72" s="2" t="s">
        <v>532</v>
      </c>
      <c r="B72" s="65" t="s">
        <v>418</v>
      </c>
      <c r="C72" s="78" t="s">
        <v>534</v>
      </c>
      <c r="D72" s="83" t="s">
        <v>7</v>
      </c>
      <c r="E72" s="83" t="s">
        <v>7</v>
      </c>
      <c r="F72" s="78" t="s">
        <v>534</v>
      </c>
      <c r="G72" s="71">
        <v>45996</v>
      </c>
      <c r="H72" s="77" t="s">
        <v>200</v>
      </c>
      <c r="I72" s="77" t="str">
        <f t="shared" si="36"/>
        <v>SI</v>
      </c>
      <c r="J72" s="77" t="str">
        <f t="shared" si="35"/>
        <v/>
      </c>
      <c r="K72" s="77"/>
      <c r="L72" s="77"/>
      <c r="M72" s="137">
        <f t="shared" si="33"/>
        <v>1.6052942668499908</v>
      </c>
      <c r="N72" s="4">
        <f t="shared" si="37"/>
        <v>109.96204993518134</v>
      </c>
      <c r="O72" s="3">
        <f t="shared" si="34"/>
        <v>74.643066044892464</v>
      </c>
      <c r="P72" s="5">
        <f t="shared" si="38"/>
        <v>80.148278202526811</v>
      </c>
      <c r="Q72" s="14">
        <v>300</v>
      </c>
      <c r="R72" s="11">
        <v>79.7</v>
      </c>
      <c r="S72" s="12">
        <v>82.5</v>
      </c>
      <c r="T72" s="13">
        <v>107.8</v>
      </c>
      <c r="U72" s="79">
        <v>79.8</v>
      </c>
      <c r="V72" s="79">
        <v>86.4</v>
      </c>
      <c r="W72" s="10">
        <v>300</v>
      </c>
      <c r="X72" s="11">
        <v>72.2</v>
      </c>
      <c r="Y72" s="12">
        <v>78</v>
      </c>
      <c r="Z72" s="13">
        <v>100.2</v>
      </c>
      <c r="AA72" s="10">
        <v>300</v>
      </c>
      <c r="AB72" s="11">
        <v>70.099999999999994</v>
      </c>
      <c r="AC72" s="12">
        <v>74.400000000000006</v>
      </c>
      <c r="AD72" s="13">
        <v>99.4</v>
      </c>
      <c r="AE72" s="14">
        <v>300</v>
      </c>
      <c r="AF72" s="11">
        <v>71</v>
      </c>
      <c r="AG72" s="12">
        <v>75.099999999999994</v>
      </c>
      <c r="AH72" s="13">
        <v>104.2</v>
      </c>
      <c r="AI72" s="10">
        <v>300</v>
      </c>
      <c r="AJ72" s="11">
        <v>74.599999999999994</v>
      </c>
      <c r="AK72" s="12">
        <v>77.7</v>
      </c>
      <c r="AL72" s="13">
        <v>108.4</v>
      </c>
      <c r="AM72" s="10">
        <v>300</v>
      </c>
      <c r="AN72" s="11">
        <v>71.2</v>
      </c>
      <c r="AO72" s="12">
        <v>74.900000000000006</v>
      </c>
      <c r="AP72" s="13">
        <v>97.6</v>
      </c>
      <c r="AQ72" s="6" t="str">
        <f t="shared" si="39"/>
        <v>NO</v>
      </c>
      <c r="AR72" s="7">
        <f t="shared" si="40"/>
        <v>480</v>
      </c>
      <c r="AS72" s="8">
        <f t="shared" si="41"/>
        <v>480</v>
      </c>
      <c r="AT72" s="9">
        <f t="shared" si="42"/>
        <v>480</v>
      </c>
      <c r="AU72" s="111" t="str">
        <f>IF(O72&lt;80,"0",IF((P72-O72)&lt;=2,('DPI art.191'!$G$3-(('DPI art.191'!$F$3-'DPI art.191'!$G$3)/4)*(P72-O72-2)),('DPI art.191'!$G$3-(('DPI art.191'!$G$3-'DPI art.191'!$H$3)/8)*(P72-O72-2))))</f>
        <v>0</v>
      </c>
      <c r="AV72" s="24">
        <f t="shared" si="43"/>
        <v>74.643066044892464</v>
      </c>
      <c r="AW72" s="24">
        <f>IF(N72&lt;135,N72,N72-'DPI art.191'!$I$3)</f>
        <v>109.96204993518134</v>
      </c>
      <c r="AX72" s="111" t="e">
        <f>IF(I72&lt;80,"0",IF((J72-I72)&lt;=2,('DPI art.191'!$G$7-(('DPI art.191'!$F$7-'DPI art.191'!$G$7)/4)*(I72-J72-2)),('DPI art.191'!$G$7-(('DPI art.191'!$G$7-'DPI art.191'!$H$7)/8)*(J72-I72-2))))</f>
        <v>#VALUE!</v>
      </c>
      <c r="AY72" s="24" t="e">
        <f t="shared" si="44"/>
        <v>#VALUE!</v>
      </c>
      <c r="AZ72" s="24" t="e">
        <f>IF(H72&lt;135,H72,H72-'DPI art.191'!$I$7)</f>
        <v>#VALUE!</v>
      </c>
      <c r="BA72" s="111" t="str">
        <f>IF(O72&lt;80,"0",IF((P72-O72)&lt;=2,('DPI art.191'!$G$5-(('DPI art.191'!$F$5-'DPI art.191'!$G$5)/4)*(P72-O72-2)),('DPI art.191'!$G$5-(('DPI art.191'!$G$5-'DPI art.191'!$H$5)/8)*(P72-O72-2))))</f>
        <v>0</v>
      </c>
      <c r="BB72" s="24">
        <f t="shared" si="45"/>
        <v>79.7</v>
      </c>
      <c r="BC72" s="24">
        <f>IF(N72&lt;135,N72,N72-'DPI art.191'!$I$5)</f>
        <v>109.96204993518134</v>
      </c>
      <c r="BD72" s="111" t="str">
        <f>IF(O72&lt;80,"0",IF((P72-O72)&lt;=2,('DPI art.191'!$G$7-(('DPI art.191'!$F$7-'DPI art.191'!$G$7)/4)*(O72-P72-2)),('DPI art.191'!$G$7-(('DPI art.191'!$G$7-'DPI art.191'!$H$7)/8)*(P72-O72-2))))</f>
        <v>0</v>
      </c>
      <c r="BE72" s="24">
        <f t="shared" si="46"/>
        <v>74.643066044892464</v>
      </c>
      <c r="BF72" s="24">
        <f>IF(N72&lt;135,N72,N72-'DPI art.191'!$I$7)</f>
        <v>109.96204993518134</v>
      </c>
      <c r="BG72" s="108">
        <f t="shared" si="47"/>
        <v>93325430.079699293</v>
      </c>
      <c r="BH72" s="108">
        <f t="shared" si="48"/>
        <v>16595869.074375641</v>
      </c>
      <c r="BI72" s="108">
        <f t="shared" si="49"/>
        <v>10232929.922807546</v>
      </c>
      <c r="BJ72" s="108">
        <f t="shared" si="50"/>
        <v>12589254.117941713</v>
      </c>
      <c r="BK72" s="108">
        <f t="shared" si="51"/>
        <v>28840315.031266052</v>
      </c>
      <c r="BL72" s="108">
        <f t="shared" si="52"/>
        <v>13182567.385564111</v>
      </c>
      <c r="BM72" s="106">
        <f t="shared" si="53"/>
        <v>-5.0569339551075387</v>
      </c>
      <c r="BN72" s="106">
        <f t="shared" si="54"/>
        <v>2.4430660448924613</v>
      </c>
      <c r="BO72" s="106">
        <f t="shared" si="55"/>
        <v>4.5430660448924698</v>
      </c>
      <c r="BP72" s="106">
        <f t="shared" si="56"/>
        <v>3.6430660448924641</v>
      </c>
      <c r="BQ72" s="106">
        <f t="shared" si="57"/>
        <v>4.306604489246979E-2</v>
      </c>
      <c r="BR72" s="106">
        <f t="shared" si="58"/>
        <v>3.4430660448924613</v>
      </c>
      <c r="BS72" s="106">
        <f t="shared" si="59"/>
        <v>6</v>
      </c>
      <c r="BT72" s="107">
        <f t="shared" si="60"/>
        <v>3.3333333333333333E-2</v>
      </c>
      <c r="BU72" s="136">
        <f t="shared" si="61"/>
        <v>25.572581026319575</v>
      </c>
      <c r="BV72" s="136">
        <f t="shared" si="62"/>
        <v>5.9685716997064935</v>
      </c>
      <c r="BW72" s="136">
        <f t="shared" si="63"/>
        <v>20.63944908825491</v>
      </c>
      <c r="BX72" s="136">
        <f t="shared" si="64"/>
        <v>13.27193020744842</v>
      </c>
      <c r="BY72" s="136">
        <f t="shared" si="65"/>
        <v>1.8546842226802233E-3</v>
      </c>
      <c r="BZ72" s="136">
        <f t="shared" si="66"/>
        <v>11.854703789491417</v>
      </c>
    </row>
    <row r="73" spans="1:78" ht="25.5" x14ac:dyDescent="0.2">
      <c r="A73" s="2" t="s">
        <v>447</v>
      </c>
      <c r="B73" s="65" t="s">
        <v>419</v>
      </c>
      <c r="C73" s="78" t="s">
        <v>347</v>
      </c>
      <c r="D73" s="83" t="s">
        <v>448</v>
      </c>
      <c r="E73" s="83" t="s">
        <v>348</v>
      </c>
      <c r="F73" s="78" t="s">
        <v>638</v>
      </c>
      <c r="G73" s="71">
        <v>45996</v>
      </c>
      <c r="H73" s="77" t="s">
        <v>200</v>
      </c>
      <c r="I73" s="77" t="str">
        <f t="shared" si="36"/>
        <v>SI</v>
      </c>
      <c r="J73" s="77" t="str">
        <f t="shared" si="35"/>
        <v/>
      </c>
      <c r="K73" s="77"/>
      <c r="L73" s="77"/>
      <c r="M73" s="137">
        <f t="shared" si="33"/>
        <v>1.0262294954533553</v>
      </c>
      <c r="N73" s="4">
        <f t="shared" si="37"/>
        <v>99.762049935181338</v>
      </c>
      <c r="O73" s="3">
        <f t="shared" si="34"/>
        <v>61.294893263947827</v>
      </c>
      <c r="P73" s="5">
        <f t="shared" si="38"/>
        <v>70.846369965264273</v>
      </c>
      <c r="Q73" s="14">
        <v>300</v>
      </c>
      <c r="R73" s="11">
        <v>62.8</v>
      </c>
      <c r="S73" s="12">
        <v>70.5</v>
      </c>
      <c r="T73" s="13">
        <v>98.2</v>
      </c>
      <c r="U73" s="79">
        <v>62.7</v>
      </c>
      <c r="V73" s="79">
        <v>69.599999999999994</v>
      </c>
      <c r="W73" s="10">
        <v>300</v>
      </c>
      <c r="X73" s="11">
        <v>64.2</v>
      </c>
      <c r="Y73" s="12">
        <v>71.900000000000006</v>
      </c>
      <c r="Z73" s="13">
        <v>91.7</v>
      </c>
      <c r="AA73" s="10">
        <v>300</v>
      </c>
      <c r="AB73" s="11">
        <v>59.9</v>
      </c>
      <c r="AC73" s="12">
        <v>67.7</v>
      </c>
      <c r="AD73" s="13">
        <v>91.2</v>
      </c>
      <c r="AE73" s="14">
        <v>300</v>
      </c>
      <c r="AF73" s="11">
        <v>57.9</v>
      </c>
      <c r="AG73" s="12">
        <v>64.7</v>
      </c>
      <c r="AH73" s="13">
        <v>90.1</v>
      </c>
      <c r="AI73" s="10">
        <v>300</v>
      </c>
      <c r="AJ73" s="11">
        <v>58.6</v>
      </c>
      <c r="AK73" s="12">
        <v>67.599999999999994</v>
      </c>
      <c r="AL73" s="13">
        <v>89.2</v>
      </c>
      <c r="AM73" s="10">
        <v>300</v>
      </c>
      <c r="AN73" s="11">
        <v>60.9</v>
      </c>
      <c r="AO73" s="12">
        <v>67.400000000000006</v>
      </c>
      <c r="AP73" s="13">
        <v>96.6</v>
      </c>
      <c r="AQ73" s="6" t="str">
        <f t="shared" si="39"/>
        <v>NO</v>
      </c>
      <c r="AR73" s="7">
        <f t="shared" si="40"/>
        <v>480</v>
      </c>
      <c r="AS73" s="8">
        <f t="shared" si="41"/>
        <v>480</v>
      </c>
      <c r="AT73" s="9">
        <f t="shared" si="42"/>
        <v>480</v>
      </c>
      <c r="AU73" s="111" t="str">
        <f>IF(O73&lt;80,"0",IF((P73-O73)&lt;=2,('DPI art.191'!$G$3-(('DPI art.191'!$F$3-'DPI art.191'!$G$3)/4)*(P73-O73-2)),('DPI art.191'!$G$3-(('DPI art.191'!$G$3-'DPI art.191'!$H$3)/8)*(P73-O73-2))))</f>
        <v>0</v>
      </c>
      <c r="AV73" s="24">
        <f t="shared" si="43"/>
        <v>61.294893263947827</v>
      </c>
      <c r="AW73" s="24">
        <f>IF(N73&lt;135,N73,N73-'DPI art.191'!$I$3)</f>
        <v>99.762049935181338</v>
      </c>
      <c r="AX73" s="111" t="e">
        <f>IF(I73&lt;80,"0",IF((J73-I73)&lt;=2,('DPI art.191'!$G$7-(('DPI art.191'!$F$7-'DPI art.191'!$G$7)/4)*(I73-J73-2)),('DPI art.191'!$G$7-(('DPI art.191'!$G$7-'DPI art.191'!$H$7)/8)*(J73-I73-2))))</f>
        <v>#VALUE!</v>
      </c>
      <c r="AY73" s="24" t="e">
        <f t="shared" si="44"/>
        <v>#VALUE!</v>
      </c>
      <c r="AZ73" s="24" t="e">
        <f>IF(H73&lt;135,H73,H73-'DPI art.191'!$I$7)</f>
        <v>#VALUE!</v>
      </c>
      <c r="BA73" s="111" t="str">
        <f>IF(O73&lt;80,"0",IF((P73-O73)&lt;=2,('DPI art.191'!$G$5-(('DPI art.191'!$F$5-'DPI art.191'!$G$5)/4)*(P73-O73-2)),('DPI art.191'!$G$5-(('DPI art.191'!$G$5-'DPI art.191'!$H$5)/8)*(P73-O73-2))))</f>
        <v>0</v>
      </c>
      <c r="BB73" s="24">
        <f t="shared" si="45"/>
        <v>62.8</v>
      </c>
      <c r="BC73" s="24">
        <f>IF(N73&lt;135,N73,N73-'DPI art.191'!$I$5)</f>
        <v>99.762049935181338</v>
      </c>
      <c r="BD73" s="111" t="str">
        <f>IF(O73&lt;80,"0",IF((P73-O73)&lt;=2,('DPI art.191'!$G$7-(('DPI art.191'!$F$7-'DPI art.191'!$G$7)/4)*(O73-P73-2)),('DPI art.191'!$G$7-(('DPI art.191'!$G$7-'DPI art.191'!$H$7)/8)*(P73-O73-2))))</f>
        <v>0</v>
      </c>
      <c r="BE73" s="24">
        <f t="shared" si="46"/>
        <v>61.294893263947827</v>
      </c>
      <c r="BF73" s="24">
        <f>IF(N73&lt;135,N73,N73-'DPI art.191'!$I$7)</f>
        <v>99.762049935181338</v>
      </c>
      <c r="BG73" s="108">
        <f t="shared" si="47"/>
        <v>1905460.7179632513</v>
      </c>
      <c r="BH73" s="108">
        <f t="shared" si="48"/>
        <v>2630267.9918953888</v>
      </c>
      <c r="BI73" s="108">
        <f t="shared" si="49"/>
        <v>977237.22095581202</v>
      </c>
      <c r="BJ73" s="108">
        <f t="shared" si="50"/>
        <v>616595.00186148309</v>
      </c>
      <c r="BK73" s="108">
        <f t="shared" si="51"/>
        <v>724435.96007499192</v>
      </c>
      <c r="BL73" s="108">
        <f t="shared" si="52"/>
        <v>1230268.770812382</v>
      </c>
      <c r="BM73" s="106">
        <f t="shared" si="53"/>
        <v>-1.5051067360521699</v>
      </c>
      <c r="BN73" s="106">
        <f t="shared" si="54"/>
        <v>-2.9051067360521756</v>
      </c>
      <c r="BO73" s="106">
        <f t="shared" si="55"/>
        <v>1.3948932639478286</v>
      </c>
      <c r="BP73" s="106">
        <f t="shared" si="56"/>
        <v>3.3948932639478286</v>
      </c>
      <c r="BQ73" s="106">
        <f t="shared" si="57"/>
        <v>2.6948932639478258</v>
      </c>
      <c r="BR73" s="106">
        <f t="shared" si="58"/>
        <v>0.39489326394782864</v>
      </c>
      <c r="BS73" s="106">
        <f t="shared" si="59"/>
        <v>6</v>
      </c>
      <c r="BT73" s="107">
        <f t="shared" si="60"/>
        <v>3.3333333333333333E-2</v>
      </c>
      <c r="BU73" s="136">
        <f t="shared" si="61"/>
        <v>2.2653462869096161</v>
      </c>
      <c r="BV73" s="136">
        <f t="shared" si="62"/>
        <v>8.4396451478557246</v>
      </c>
      <c r="BW73" s="136">
        <f t="shared" si="63"/>
        <v>1.9457272178070268</v>
      </c>
      <c r="BX73" s="136">
        <f t="shared" si="64"/>
        <v>11.525300273598342</v>
      </c>
      <c r="BY73" s="136">
        <f t="shared" si="65"/>
        <v>7.2624497040713658</v>
      </c>
      <c r="BZ73" s="136">
        <f t="shared" si="66"/>
        <v>0.15594068991136947</v>
      </c>
    </row>
    <row r="74" spans="1:78" ht="26.25" customHeight="1" x14ac:dyDescent="0.2">
      <c r="A74" s="2" t="s">
        <v>532</v>
      </c>
      <c r="B74" s="65" t="s">
        <v>420</v>
      </c>
      <c r="C74" s="78" t="s">
        <v>533</v>
      </c>
      <c r="D74" s="83" t="s">
        <v>7</v>
      </c>
      <c r="E74" s="83" t="s">
        <v>7</v>
      </c>
      <c r="F74" s="192" t="s">
        <v>650</v>
      </c>
      <c r="G74" s="71">
        <v>46003</v>
      </c>
      <c r="H74" s="77" t="s">
        <v>200</v>
      </c>
      <c r="I74" s="77" t="str">
        <f t="shared" si="36"/>
        <v/>
      </c>
      <c r="J74" s="77" t="s">
        <v>666</v>
      </c>
      <c r="K74" s="77"/>
      <c r="L74" s="77"/>
      <c r="M74" s="137">
        <f t="shared" si="33"/>
        <v>0.25450437948397198</v>
      </c>
      <c r="N74" s="4">
        <f t="shared" si="37"/>
        <v>106.56204993518134</v>
      </c>
      <c r="O74" s="3">
        <f t="shared" si="34"/>
        <v>73.186910647279689</v>
      </c>
      <c r="P74" s="5">
        <f t="shared" si="38"/>
        <v>76.7</v>
      </c>
      <c r="Q74" s="14">
        <v>300</v>
      </c>
      <c r="R74" s="11">
        <v>73.5</v>
      </c>
      <c r="S74" s="12">
        <v>76.5</v>
      </c>
      <c r="T74" s="13">
        <v>96.7</v>
      </c>
      <c r="U74" s="79">
        <v>73.400000000000006</v>
      </c>
      <c r="V74" s="79">
        <v>76.099999999999994</v>
      </c>
      <c r="W74" s="10">
        <v>300</v>
      </c>
      <c r="X74" s="11">
        <v>74</v>
      </c>
      <c r="Y74" s="12">
        <v>76.3</v>
      </c>
      <c r="Z74" s="13">
        <v>105</v>
      </c>
      <c r="AA74" s="10">
        <v>300</v>
      </c>
      <c r="AB74" s="11">
        <v>73.400000000000006</v>
      </c>
      <c r="AC74" s="12">
        <v>76</v>
      </c>
      <c r="AD74" s="13">
        <v>98.8</v>
      </c>
      <c r="AE74" s="14">
        <v>300</v>
      </c>
      <c r="AF74" s="11">
        <v>72.599999999999994</v>
      </c>
      <c r="AG74" s="12">
        <v>76</v>
      </c>
      <c r="AH74" s="13">
        <v>99.3</v>
      </c>
      <c r="AI74" s="10">
        <v>300</v>
      </c>
      <c r="AJ74" s="11">
        <v>72.3</v>
      </c>
      <c r="AK74" s="12">
        <v>76</v>
      </c>
      <c r="AL74" s="13">
        <v>104.2</v>
      </c>
      <c r="AM74" s="10">
        <v>300</v>
      </c>
      <c r="AN74" s="11">
        <v>73.099999999999994</v>
      </c>
      <c r="AO74" s="12">
        <v>77</v>
      </c>
      <c r="AP74" s="13">
        <v>99.4</v>
      </c>
      <c r="AQ74" s="6" t="str">
        <f t="shared" si="39"/>
        <v>NO</v>
      </c>
      <c r="AR74" s="7">
        <f t="shared" si="40"/>
        <v>480</v>
      </c>
      <c r="AS74" s="8">
        <f t="shared" si="41"/>
        <v>480</v>
      </c>
      <c r="AT74" s="9">
        <f t="shared" si="42"/>
        <v>480</v>
      </c>
      <c r="AU74" s="111" t="str">
        <f>IF(O74&lt;80,"0",IF((P74-O74)&lt;=2,('DPI art.191'!$G$3-(('DPI art.191'!$F$3-'DPI art.191'!$G$3)/4)*(P74-O74-2)),('DPI art.191'!$G$3-(('DPI art.191'!$G$3-'DPI art.191'!$H$3)/8)*(P74-O74-2))))</f>
        <v>0</v>
      </c>
      <c r="AV74" s="24">
        <f t="shared" si="43"/>
        <v>73.186910647279689</v>
      </c>
      <c r="AW74" s="24">
        <f>IF(N74&lt;135,N74,N74-'DPI art.191'!$I$3)</f>
        <v>106.56204993518134</v>
      </c>
      <c r="AX74" s="111" t="e">
        <f>IF(I74&lt;80,"0",IF((J74-I74)&lt;=2,('DPI art.191'!$G$7-(('DPI art.191'!$F$7-'DPI art.191'!$G$7)/4)*(I74-J74-2)),('DPI art.191'!$G$7-(('DPI art.191'!$G$7-'DPI art.191'!$H$7)/8)*(J74-I74-2))))</f>
        <v>#VALUE!</v>
      </c>
      <c r="AY74" s="24" t="e">
        <f t="shared" si="44"/>
        <v>#VALUE!</v>
      </c>
      <c r="AZ74" s="24" t="e">
        <f>IF(H74&lt;135,H74,H74-'DPI art.191'!$I$7)</f>
        <v>#VALUE!</v>
      </c>
      <c r="BA74" s="111" t="str">
        <f>IF(O74&lt;80,"0",IF((P74-O74)&lt;=2,('DPI art.191'!$G$5-(('DPI art.191'!$F$5-'DPI art.191'!$G$5)/4)*(P74-O74-2)),('DPI art.191'!$G$5-(('DPI art.191'!$G$5-'DPI art.191'!$H$5)/8)*(P74-O74-2))))</f>
        <v>0</v>
      </c>
      <c r="BB74" s="24">
        <f t="shared" si="45"/>
        <v>73.5</v>
      </c>
      <c r="BC74" s="24">
        <f>IF(N74&lt;135,N74,N74-'DPI art.191'!$I$5)</f>
        <v>106.56204993518134</v>
      </c>
      <c r="BD74" s="111" t="str">
        <f>IF(O74&lt;80,"0",IF((P74-O74)&lt;=2,('DPI art.191'!$G$7-(('DPI art.191'!$F$7-'DPI art.191'!$G$7)/4)*(O74-P74-2)),('DPI art.191'!$G$7-(('DPI art.191'!$G$7-'DPI art.191'!$H$7)/8)*(P74-O74-2))))</f>
        <v>0</v>
      </c>
      <c r="BE74" s="24">
        <f t="shared" si="46"/>
        <v>73.186910647279689</v>
      </c>
      <c r="BF74" s="24">
        <f>IF(N74&lt;135,N74,N74-'DPI art.191'!$I$7)</f>
        <v>106.56204993518134</v>
      </c>
      <c r="BG74" s="108">
        <f t="shared" si="47"/>
        <v>22387211.385683496</v>
      </c>
      <c r="BH74" s="108">
        <f t="shared" si="48"/>
        <v>25118864.315095898</v>
      </c>
      <c r="BI74" s="108">
        <f t="shared" si="49"/>
        <v>21877616.239495624</v>
      </c>
      <c r="BJ74" s="108">
        <f t="shared" si="50"/>
        <v>18197008.586099867</v>
      </c>
      <c r="BK74" s="108">
        <f t="shared" si="51"/>
        <v>16982436.524617478</v>
      </c>
      <c r="BL74" s="108">
        <f t="shared" si="52"/>
        <v>20417379.446695317</v>
      </c>
      <c r="BM74" s="106">
        <f t="shared" si="53"/>
        <v>-0.31308935272031135</v>
      </c>
      <c r="BN74" s="106">
        <f t="shared" si="54"/>
        <v>-0.81308935272031135</v>
      </c>
      <c r="BO74" s="106">
        <f t="shared" si="55"/>
        <v>-0.21308935272031704</v>
      </c>
      <c r="BP74" s="106">
        <f t="shared" si="56"/>
        <v>0.58691064727969433</v>
      </c>
      <c r="BQ74" s="106">
        <f t="shared" si="57"/>
        <v>0.88691064727969149</v>
      </c>
      <c r="BR74" s="106">
        <f t="shared" si="58"/>
        <v>8.6910647279694331E-2</v>
      </c>
      <c r="BS74" s="106">
        <f t="shared" si="59"/>
        <v>6</v>
      </c>
      <c r="BT74" s="107">
        <f t="shared" si="60"/>
        <v>3.3333333333333333E-2</v>
      </c>
      <c r="BU74" s="136">
        <f t="shared" si="61"/>
        <v>9.8024942786823541E-2</v>
      </c>
      <c r="BV74" s="136">
        <f t="shared" si="62"/>
        <v>0.66111429550713485</v>
      </c>
      <c r="BW74" s="136">
        <f t="shared" si="63"/>
        <v>4.5407072242763684E-2</v>
      </c>
      <c r="BX74" s="136">
        <f t="shared" si="64"/>
        <v>0.34446410789026977</v>
      </c>
      <c r="BY74" s="136">
        <f t="shared" si="65"/>
        <v>0.78661049625808133</v>
      </c>
      <c r="BZ74" s="136">
        <f t="shared" si="66"/>
        <v>7.5534606105754397E-3</v>
      </c>
    </row>
    <row r="75" spans="1:78" ht="18.75" x14ac:dyDescent="0.2">
      <c r="A75" s="2" t="s">
        <v>530</v>
      </c>
      <c r="B75" s="65" t="s">
        <v>421</v>
      </c>
      <c r="C75" s="78" t="s">
        <v>531</v>
      </c>
      <c r="D75" s="83" t="s">
        <v>7</v>
      </c>
      <c r="E75" s="83" t="s">
        <v>7</v>
      </c>
      <c r="F75" s="192" t="s">
        <v>634</v>
      </c>
      <c r="G75" s="71">
        <v>46003</v>
      </c>
      <c r="H75" s="77" t="s">
        <v>200</v>
      </c>
      <c r="I75" s="77" t="str">
        <f t="shared" si="36"/>
        <v>SI</v>
      </c>
      <c r="J75" s="77" t="str">
        <f t="shared" si="35"/>
        <v/>
      </c>
      <c r="K75" s="77"/>
      <c r="L75" s="77"/>
      <c r="M75" s="137">
        <f t="shared" si="33"/>
        <v>1.7603208509576163</v>
      </c>
      <c r="N75" s="4">
        <f t="shared" si="37"/>
        <v>106.46204993518134</v>
      </c>
      <c r="O75" s="3">
        <f t="shared" si="34"/>
        <v>51.17413489533579</v>
      </c>
      <c r="P75" s="5">
        <f t="shared" si="38"/>
        <v>58.27859605898017</v>
      </c>
      <c r="Q75" s="14">
        <v>300</v>
      </c>
      <c r="R75" s="11">
        <v>50.1</v>
      </c>
      <c r="S75" s="12">
        <v>55.3</v>
      </c>
      <c r="T75" s="13">
        <v>91.4</v>
      </c>
      <c r="U75" s="79">
        <v>50.1</v>
      </c>
      <c r="V75" s="79">
        <v>57.8</v>
      </c>
      <c r="W75" s="10">
        <v>300</v>
      </c>
      <c r="X75" s="11">
        <v>51.2</v>
      </c>
      <c r="Y75" s="12">
        <v>55.9</v>
      </c>
      <c r="Z75" s="13">
        <v>89.4</v>
      </c>
      <c r="AA75" s="10">
        <v>300</v>
      </c>
      <c r="AB75" s="11">
        <v>56.1</v>
      </c>
      <c r="AC75" s="12">
        <v>60.5</v>
      </c>
      <c r="AD75" s="13">
        <v>104.9</v>
      </c>
      <c r="AE75" s="14">
        <v>300</v>
      </c>
      <c r="AF75" s="11">
        <v>47.8</v>
      </c>
      <c r="AG75" s="12">
        <v>54.6</v>
      </c>
      <c r="AH75" s="13">
        <v>88.9</v>
      </c>
      <c r="AI75" s="10">
        <v>300</v>
      </c>
      <c r="AJ75" s="11">
        <v>47.4</v>
      </c>
      <c r="AK75" s="12">
        <v>54.3</v>
      </c>
      <c r="AL75" s="13">
        <v>91.9</v>
      </c>
      <c r="AM75" s="10">
        <v>300</v>
      </c>
      <c r="AN75" s="11">
        <v>44.7</v>
      </c>
      <c r="AO75" s="12">
        <v>55.4</v>
      </c>
      <c r="AP75" s="13">
        <v>90.9</v>
      </c>
      <c r="AQ75" s="6" t="str">
        <f t="shared" si="39"/>
        <v>NO</v>
      </c>
      <c r="AR75" s="7">
        <f t="shared" si="40"/>
        <v>480</v>
      </c>
      <c r="AS75" s="8">
        <f t="shared" si="41"/>
        <v>480</v>
      </c>
      <c r="AT75" s="9">
        <f t="shared" si="42"/>
        <v>480</v>
      </c>
      <c r="AU75" s="111" t="str">
        <f>IF(O75&lt;80,"0",IF((P75-O75)&lt;=2,('DPI art.191'!$G$3-(('DPI art.191'!$F$3-'DPI art.191'!$G$3)/4)*(P75-O75-2)),('DPI art.191'!$G$3-(('DPI art.191'!$G$3-'DPI art.191'!$H$3)/8)*(P75-O75-2))))</f>
        <v>0</v>
      </c>
      <c r="AV75" s="24">
        <f t="shared" si="43"/>
        <v>51.17413489533579</v>
      </c>
      <c r="AW75" s="24">
        <f>IF(N75&lt;135,N75,N75-'DPI art.191'!$I$3)</f>
        <v>106.46204993518134</v>
      </c>
      <c r="AX75" s="111" t="e">
        <f>IF(I75&lt;80,"0",IF((J75-I75)&lt;=2,('DPI art.191'!$G$7-(('DPI art.191'!$F$7-'DPI art.191'!$G$7)/4)*(I75-J75-2)),('DPI art.191'!$G$7-(('DPI art.191'!$G$7-'DPI art.191'!$H$7)/8)*(J75-I75-2))))</f>
        <v>#VALUE!</v>
      </c>
      <c r="AY75" s="24" t="e">
        <f t="shared" si="44"/>
        <v>#VALUE!</v>
      </c>
      <c r="AZ75" s="24" t="e">
        <f>IF(H75&lt;135,H75,H75-'DPI art.191'!$I$7)</f>
        <v>#VALUE!</v>
      </c>
      <c r="BA75" s="111" t="str">
        <f>IF(O75&lt;80,"0",IF((P75-O75)&lt;=2,('DPI art.191'!$G$5-(('DPI art.191'!$F$5-'DPI art.191'!$G$5)/4)*(P75-O75-2)),('DPI art.191'!$G$5-(('DPI art.191'!$G$5-'DPI art.191'!$H$5)/8)*(P75-O75-2))))</f>
        <v>0</v>
      </c>
      <c r="BB75" s="24">
        <f t="shared" si="45"/>
        <v>50.1</v>
      </c>
      <c r="BC75" s="24">
        <f>IF(N75&lt;135,N75,N75-'DPI art.191'!$I$5)</f>
        <v>106.46204993518134</v>
      </c>
      <c r="BD75" s="111" t="str">
        <f>IF(O75&lt;80,"0",IF((P75-O75)&lt;=2,('DPI art.191'!$G$7-(('DPI art.191'!$F$7-'DPI art.191'!$G$7)/4)*(O75-P75-2)),('DPI art.191'!$G$7-(('DPI art.191'!$G$7-'DPI art.191'!$H$7)/8)*(P75-O75-2))))</f>
        <v>0</v>
      </c>
      <c r="BE75" s="24">
        <f t="shared" si="46"/>
        <v>51.17413489533579</v>
      </c>
      <c r="BF75" s="24">
        <f>IF(N75&lt;135,N75,N75-'DPI art.191'!$I$7)</f>
        <v>106.46204993518134</v>
      </c>
      <c r="BG75" s="108">
        <f t="shared" si="47"/>
        <v>102329.2992280756</v>
      </c>
      <c r="BH75" s="108">
        <f t="shared" si="48"/>
        <v>131825.67385564104</v>
      </c>
      <c r="BI75" s="108">
        <f t="shared" si="49"/>
        <v>407380.27780411334</v>
      </c>
      <c r="BJ75" s="108">
        <f t="shared" si="50"/>
        <v>60255.95860743591</v>
      </c>
      <c r="BK75" s="108">
        <f t="shared" si="51"/>
        <v>54954.087385762505</v>
      </c>
      <c r="BL75" s="108">
        <f t="shared" si="52"/>
        <v>29512.092266663909</v>
      </c>
      <c r="BM75" s="106">
        <f t="shared" si="53"/>
        <v>1.0741348953357885</v>
      </c>
      <c r="BN75" s="106">
        <f t="shared" si="54"/>
        <v>-2.5865104664212879E-2</v>
      </c>
      <c r="BO75" s="106">
        <f t="shared" si="55"/>
        <v>-4.9258651046642115</v>
      </c>
      <c r="BP75" s="106">
        <f t="shared" si="56"/>
        <v>3.3741348953357928</v>
      </c>
      <c r="BQ75" s="106">
        <f t="shared" si="57"/>
        <v>3.7741348953357914</v>
      </c>
      <c r="BR75" s="106">
        <f t="shared" si="58"/>
        <v>6.4741348953357871</v>
      </c>
      <c r="BS75" s="106">
        <f t="shared" si="59"/>
        <v>6</v>
      </c>
      <c r="BT75" s="107">
        <f t="shared" si="60"/>
        <v>3.3333333333333333E-2</v>
      </c>
      <c r="BU75" s="136">
        <f t="shared" si="61"/>
        <v>1.1537657733780253</v>
      </c>
      <c r="BV75" s="136">
        <f t="shared" si="62"/>
        <v>6.6900363929068684E-4</v>
      </c>
      <c r="BW75" s="136">
        <f t="shared" si="63"/>
        <v>24.264147029348564</v>
      </c>
      <c r="BX75" s="136">
        <f t="shared" si="64"/>
        <v>11.384786291922682</v>
      </c>
      <c r="BY75" s="136">
        <f t="shared" si="65"/>
        <v>14.244094208191305</v>
      </c>
      <c r="BZ75" s="136">
        <f t="shared" si="66"/>
        <v>41.914422643004521</v>
      </c>
    </row>
    <row r="76" spans="1:78" ht="18.75" x14ac:dyDescent="0.2">
      <c r="A76" s="2" t="s">
        <v>520</v>
      </c>
      <c r="B76" s="65" t="s">
        <v>422</v>
      </c>
      <c r="C76" s="78" t="s">
        <v>329</v>
      </c>
      <c r="D76" s="83" t="s">
        <v>334</v>
      </c>
      <c r="E76" s="83" t="s">
        <v>503</v>
      </c>
      <c r="F76" s="192" t="s">
        <v>620</v>
      </c>
      <c r="G76" s="71">
        <v>46003</v>
      </c>
      <c r="H76" s="77" t="s">
        <v>200</v>
      </c>
      <c r="I76" s="77" t="str">
        <f t="shared" si="36"/>
        <v>SI</v>
      </c>
      <c r="J76" s="77" t="str">
        <f t="shared" si="35"/>
        <v/>
      </c>
      <c r="K76" s="77"/>
      <c r="L76" s="77"/>
      <c r="M76" s="137">
        <f t="shared" si="33"/>
        <v>0.55323847614634603</v>
      </c>
      <c r="N76" s="4">
        <f t="shared" si="37"/>
        <v>119.96204993518134</v>
      </c>
      <c r="O76" s="3">
        <f t="shared" si="34"/>
        <v>82.476797348365807</v>
      </c>
      <c r="P76" s="5">
        <f t="shared" si="38"/>
        <v>83.268331873904302</v>
      </c>
      <c r="Q76" s="14">
        <v>300</v>
      </c>
      <c r="R76" s="11">
        <v>80</v>
      </c>
      <c r="S76" s="12">
        <v>81</v>
      </c>
      <c r="T76" s="13">
        <v>115</v>
      </c>
      <c r="U76" s="79">
        <v>80</v>
      </c>
      <c r="V76" s="79">
        <v>83.1</v>
      </c>
      <c r="W76" s="10">
        <v>300</v>
      </c>
      <c r="X76" s="11">
        <v>83</v>
      </c>
      <c r="Y76" s="12">
        <v>83</v>
      </c>
      <c r="Z76" s="13">
        <v>118.4</v>
      </c>
      <c r="AA76" s="10">
        <v>300</v>
      </c>
      <c r="AB76" s="11">
        <v>83.7</v>
      </c>
      <c r="AC76" s="12">
        <v>83.4</v>
      </c>
      <c r="AD76" s="13">
        <v>115.1</v>
      </c>
      <c r="AE76" s="14">
        <v>300</v>
      </c>
      <c r="AF76" s="11">
        <v>83.3</v>
      </c>
      <c r="AG76" s="12">
        <v>83</v>
      </c>
      <c r="AH76" s="13">
        <v>113.2</v>
      </c>
      <c r="AI76" s="10">
        <v>300</v>
      </c>
      <c r="AJ76" s="11">
        <v>81.8</v>
      </c>
      <c r="AK76" s="12">
        <v>81.900000000000006</v>
      </c>
      <c r="AL76" s="13">
        <v>116</v>
      </c>
      <c r="AM76" s="10">
        <v>300</v>
      </c>
      <c r="AN76" s="11">
        <v>82.1</v>
      </c>
      <c r="AO76" s="12">
        <v>81.599999999999994</v>
      </c>
      <c r="AP76" s="13">
        <v>114.5</v>
      </c>
      <c r="AQ76" s="6" t="str">
        <f t="shared" si="39"/>
        <v>NO</v>
      </c>
      <c r="AR76" s="7">
        <f t="shared" si="40"/>
        <v>241.85858212981844</v>
      </c>
      <c r="AS76" s="8">
        <f t="shared" si="41"/>
        <v>480</v>
      </c>
      <c r="AT76" s="9">
        <f t="shared" si="42"/>
        <v>480</v>
      </c>
      <c r="AU76" s="111">
        <f>IF(O76&lt;80,"0",IF((P76-O76)&lt;=2,('DPI art.191'!$G$3-(('DPI art.191'!$F$3-'DPI art.191'!$G$3)/4)*(P76-O76-2)),('DPI art.191'!$G$3-(('DPI art.191'!$G$3-'DPI art.191'!$H$3)/8)*(P76-O76-2))))</f>
        <v>19.289285488153791</v>
      </c>
      <c r="AV76" s="24">
        <f t="shared" si="43"/>
        <v>63.187511860212012</v>
      </c>
      <c r="AW76" s="24">
        <f>IF(N76&lt;135,N76,N76-'DPI art.191'!$I$3)</f>
        <v>119.96204993518134</v>
      </c>
      <c r="AX76" s="111" t="e">
        <f>IF(I76&lt;80,"0",IF((J76-I76)&lt;=2,('DPI art.191'!$G$7-(('DPI art.191'!$F$7-'DPI art.191'!$G$7)/4)*(I76-J76-2)),('DPI art.191'!$G$7-(('DPI art.191'!$G$7-'DPI art.191'!$H$7)/8)*(J76-I76-2))))</f>
        <v>#VALUE!</v>
      </c>
      <c r="AY76" s="24" t="e">
        <f t="shared" si="44"/>
        <v>#VALUE!</v>
      </c>
      <c r="AZ76" s="24" t="e">
        <f>IF(H76&lt;135,H76,H76-'DPI art.191'!$I$7)</f>
        <v>#VALUE!</v>
      </c>
      <c r="BA76" s="111">
        <f>IF(O76&lt;80,"0",IF((P76-O76)&lt;=2,('DPI art.191'!$G$5-(('DPI art.191'!$F$5-'DPI art.191'!$G$5)/4)*(P76-O76-2)),('DPI art.191'!$G$5-(('DPI art.191'!$G$5-'DPI art.191'!$H$5)/8)*(P76-O76-2))))</f>
        <v>17.039285488153791</v>
      </c>
      <c r="BB76" s="24">
        <f t="shared" si="45"/>
        <v>62.960714511846206</v>
      </c>
      <c r="BC76" s="24">
        <f>IF(N76&lt;135,N76,N76-'DPI art.191'!$I$5)</f>
        <v>119.96204993518134</v>
      </c>
      <c r="BD76" s="111">
        <f>IF(O76&lt;80,"0",IF((P76-O76)&lt;=2,('DPI art.191'!$G$7-(('DPI art.191'!$F$7-'DPI art.191'!$G$7)/4)*(O76-P76-2)),('DPI art.191'!$G$7-(('DPI art.191'!$G$7-'DPI art.191'!$H$7)/8)*(P76-O76-2))))</f>
        <v>14.895767262769247</v>
      </c>
      <c r="BE76" s="24">
        <f t="shared" si="46"/>
        <v>67.581030085596552</v>
      </c>
      <c r="BF76" s="24">
        <f>IF(N76&lt;135,N76,N76-'DPI art.191'!$I$7)</f>
        <v>119.96204993518134</v>
      </c>
      <c r="BG76" s="108">
        <f t="shared" si="47"/>
        <v>100000000</v>
      </c>
      <c r="BH76" s="108">
        <f t="shared" si="48"/>
        <v>199526231.49688843</v>
      </c>
      <c r="BI76" s="108">
        <f t="shared" si="49"/>
        <v>234422881.53199345</v>
      </c>
      <c r="BJ76" s="108">
        <f t="shared" si="50"/>
        <v>213796208.95022365</v>
      </c>
      <c r="BK76" s="108">
        <f t="shared" si="51"/>
        <v>151356124.84362081</v>
      </c>
      <c r="BL76" s="108">
        <f t="shared" si="52"/>
        <v>162181009.73589295</v>
      </c>
      <c r="BM76" s="106">
        <f t="shared" si="53"/>
        <v>2.4767973483658068</v>
      </c>
      <c r="BN76" s="106">
        <f t="shared" si="54"/>
        <v>-0.52320265163419322</v>
      </c>
      <c r="BO76" s="106">
        <f t="shared" si="55"/>
        <v>-1.2232026516341961</v>
      </c>
      <c r="BP76" s="106">
        <f t="shared" si="56"/>
        <v>-0.82320265163419037</v>
      </c>
      <c r="BQ76" s="106">
        <f t="shared" si="57"/>
        <v>0.67679734836580963</v>
      </c>
      <c r="BR76" s="106">
        <f t="shared" si="58"/>
        <v>0.37679734836581247</v>
      </c>
      <c r="BS76" s="106">
        <f t="shared" si="59"/>
        <v>6</v>
      </c>
      <c r="BT76" s="107">
        <f t="shared" si="60"/>
        <v>3.3333333333333333E-2</v>
      </c>
      <c r="BU76" s="136">
        <f t="shared" si="61"/>
        <v>6.1345251048718916</v>
      </c>
      <c r="BV76" s="136">
        <f t="shared" si="62"/>
        <v>0.27374101467705092</v>
      </c>
      <c r="BW76" s="136">
        <f t="shared" si="63"/>
        <v>1.4962247269649285</v>
      </c>
      <c r="BX76" s="136">
        <f t="shared" si="64"/>
        <v>0.6776626056575622</v>
      </c>
      <c r="BY76" s="136">
        <f t="shared" si="65"/>
        <v>0.45805465075499108</v>
      </c>
      <c r="BZ76" s="136">
        <f t="shared" si="66"/>
        <v>0.14197624173550744</v>
      </c>
    </row>
    <row r="77" spans="1:78" ht="25.5" x14ac:dyDescent="0.2">
      <c r="A77" s="2" t="s">
        <v>528</v>
      </c>
      <c r="B77" s="65" t="s">
        <v>423</v>
      </c>
      <c r="C77" s="78" t="s">
        <v>329</v>
      </c>
      <c r="D77" s="83" t="s">
        <v>334</v>
      </c>
      <c r="E77" s="83" t="s">
        <v>529</v>
      </c>
      <c r="F77" s="192" t="s">
        <v>620</v>
      </c>
      <c r="G77" s="71">
        <v>46003</v>
      </c>
      <c r="H77" s="77" t="s">
        <v>200</v>
      </c>
      <c r="I77" s="77" t="str">
        <f t="shared" si="36"/>
        <v>SI</v>
      </c>
      <c r="J77" s="77" t="str">
        <f t="shared" si="35"/>
        <v/>
      </c>
      <c r="K77" s="77"/>
      <c r="L77" s="77"/>
      <c r="M77" s="137">
        <f t="shared" si="33"/>
        <v>2.0297311617579448</v>
      </c>
      <c r="N77" s="4">
        <f t="shared" si="37"/>
        <v>138.36204993518135</v>
      </c>
      <c r="O77" s="3">
        <f t="shared" si="34"/>
        <v>93.737323255091127</v>
      </c>
      <c r="P77" s="5">
        <f t="shared" si="38"/>
        <v>94.915816237971981</v>
      </c>
      <c r="Q77" s="14">
        <v>300</v>
      </c>
      <c r="R77" s="11">
        <v>90.1</v>
      </c>
      <c r="S77" s="12">
        <v>88.6</v>
      </c>
      <c r="T77" s="13">
        <v>117.9</v>
      </c>
      <c r="U77" s="79">
        <v>90.1</v>
      </c>
      <c r="V77" s="79">
        <v>93.2</v>
      </c>
      <c r="W77" s="10">
        <v>300</v>
      </c>
      <c r="X77" s="11">
        <v>93.4</v>
      </c>
      <c r="Y77" s="12">
        <v>92</v>
      </c>
      <c r="Z77" s="13">
        <v>128.6</v>
      </c>
      <c r="AA77" s="10">
        <v>300</v>
      </c>
      <c r="AB77" s="11">
        <v>98.7</v>
      </c>
      <c r="AC77" s="12">
        <v>97.5</v>
      </c>
      <c r="AD77" s="13">
        <v>136.80000000000001</v>
      </c>
      <c r="AE77" s="14">
        <v>300</v>
      </c>
      <c r="AF77" s="11">
        <v>94</v>
      </c>
      <c r="AG77" s="12">
        <v>92.8</v>
      </c>
      <c r="AH77" s="13">
        <v>136.30000000000001</v>
      </c>
      <c r="AI77" s="10">
        <v>300</v>
      </c>
      <c r="AJ77" s="11">
        <v>87</v>
      </c>
      <c r="AK77" s="12">
        <v>86.9</v>
      </c>
      <c r="AL77" s="13">
        <v>127.9</v>
      </c>
      <c r="AM77" s="10">
        <v>300</v>
      </c>
      <c r="AN77" s="11">
        <v>87.4</v>
      </c>
      <c r="AO77" s="12">
        <v>87.2</v>
      </c>
      <c r="AP77" s="13">
        <v>126.8</v>
      </c>
      <c r="AQ77" s="6" t="str">
        <f t="shared" si="39"/>
        <v>SI</v>
      </c>
      <c r="AR77" s="7">
        <f t="shared" si="40"/>
        <v>18.092930371646972</v>
      </c>
      <c r="AS77" s="8">
        <f t="shared" si="41"/>
        <v>57.214869521241084</v>
      </c>
      <c r="AT77" s="9">
        <f t="shared" si="42"/>
        <v>90.679457211766064</v>
      </c>
      <c r="AU77" s="111">
        <f>IF(O77&lt;80,"0",IF((P77-O77)&lt;=2,('DPI art.191'!$G$3-(('DPI art.191'!$F$3-'DPI art.191'!$G$3)/4)*(P77-O77-2)),('DPI art.191'!$G$3-(('DPI art.191'!$G$3-'DPI art.191'!$H$3)/8)*(P77-O77-2))))</f>
        <v>18.636293091388559</v>
      </c>
      <c r="AV77" s="24">
        <f t="shared" si="43"/>
        <v>75.101030163702575</v>
      </c>
      <c r="AW77" s="24">
        <f>IF(N77&lt;135,N77,N77-'DPI art.191'!$I$3)</f>
        <v>132.11204993518135</v>
      </c>
      <c r="AX77" s="111" t="e">
        <f>IF(I77&lt;80,"0",IF((J77-I77)&lt;=2,('DPI art.191'!$G$7-(('DPI art.191'!$F$7-'DPI art.191'!$G$7)/4)*(I77-J77-2)),('DPI art.191'!$G$7-(('DPI art.191'!$G$7-'DPI art.191'!$H$7)/8)*(J77-I77-2))))</f>
        <v>#VALUE!</v>
      </c>
      <c r="AY77" s="24" t="e">
        <f t="shared" si="44"/>
        <v>#VALUE!</v>
      </c>
      <c r="AZ77" s="24" t="e">
        <f>IF(H77&lt;135,H77,H77-'DPI art.191'!$I$7)</f>
        <v>#VALUE!</v>
      </c>
      <c r="BA77" s="111">
        <f>IF(O77&lt;80,"0",IF((P77-O77)&lt;=2,('DPI art.191'!$G$5-(('DPI art.191'!$F$5-'DPI art.191'!$G$5)/4)*(P77-O77-2)),('DPI art.191'!$G$5-(('DPI art.191'!$G$5-'DPI art.191'!$H$5)/8)*(P77-O77-2))))</f>
        <v>16.386293091388559</v>
      </c>
      <c r="BB77" s="24">
        <f t="shared" si="45"/>
        <v>73.713706908611442</v>
      </c>
      <c r="BC77" s="24">
        <f>IF(N77&lt;135,N77,N77-'DPI art.191'!$I$5)</f>
        <v>133.61204993518135</v>
      </c>
      <c r="BD77" s="111">
        <f>IF(O77&lt;80,"0",IF((P77-O77)&lt;=2,('DPI art.191'!$G$7-(('DPI art.191'!$F$7-'DPI art.191'!$G$7)/4)*(O77-P77-2)),('DPI art.191'!$G$7-(('DPI art.191'!$G$7-'DPI art.191'!$H$7)/8)*(P77-O77-2))))</f>
        <v>15.089246491440427</v>
      </c>
      <c r="BE77" s="24">
        <f t="shared" si="46"/>
        <v>78.648076763650693</v>
      </c>
      <c r="BF77" s="24">
        <f>IF(N77&lt;135,N77,N77-'DPI art.191'!$I$7)</f>
        <v>130.36204993518135</v>
      </c>
      <c r="BG77" s="108">
        <f t="shared" si="47"/>
        <v>1023292992.280757</v>
      </c>
      <c r="BH77" s="108">
        <f t="shared" si="48"/>
        <v>2187761623.9495673</v>
      </c>
      <c r="BI77" s="108">
        <f t="shared" si="49"/>
        <v>7413102413.0092134</v>
      </c>
      <c r="BJ77" s="108">
        <f t="shared" si="50"/>
        <v>2511886431.5095868</v>
      </c>
      <c r="BK77" s="108">
        <f t="shared" si="51"/>
        <v>501187233.62727517</v>
      </c>
      <c r="BL77" s="108">
        <f t="shared" si="52"/>
        <v>549540873.85762548</v>
      </c>
      <c r="BM77" s="106">
        <f t="shared" si="53"/>
        <v>3.6373232550911325</v>
      </c>
      <c r="BN77" s="106">
        <f t="shared" si="54"/>
        <v>0.33732325509112115</v>
      </c>
      <c r="BO77" s="106">
        <f t="shared" si="55"/>
        <v>-4.962676744908876</v>
      </c>
      <c r="BP77" s="106">
        <f t="shared" si="56"/>
        <v>-0.26267674490887316</v>
      </c>
      <c r="BQ77" s="106">
        <f t="shared" si="57"/>
        <v>6.7373232550911268</v>
      </c>
      <c r="BR77" s="106">
        <f t="shared" si="58"/>
        <v>6.3373232550911212</v>
      </c>
      <c r="BS77" s="106">
        <f t="shared" si="59"/>
        <v>6</v>
      </c>
      <c r="BT77" s="107">
        <f t="shared" si="60"/>
        <v>3.3333333333333333E-2</v>
      </c>
      <c r="BU77" s="136">
        <f t="shared" si="61"/>
        <v>13.230120462026752</v>
      </c>
      <c r="BV77" s="136">
        <f t="shared" si="62"/>
        <v>0.11378697842526959</v>
      </c>
      <c r="BW77" s="136">
        <f t="shared" si="63"/>
        <v>24.628160474459357</v>
      </c>
      <c r="BX77" s="136">
        <f t="shared" si="64"/>
        <v>6.8999072315921228E-2</v>
      </c>
      <c r="BY77" s="136">
        <f t="shared" si="65"/>
        <v>45.391524643591694</v>
      </c>
      <c r="BZ77" s="136">
        <f t="shared" si="66"/>
        <v>40.161666039518721</v>
      </c>
    </row>
    <row r="78" spans="1:78" ht="51" x14ac:dyDescent="0.2">
      <c r="A78" s="2" t="s">
        <v>540</v>
      </c>
      <c r="B78" s="65" t="s">
        <v>424</v>
      </c>
      <c r="C78" s="78" t="s">
        <v>651</v>
      </c>
      <c r="D78" s="83" t="s">
        <v>7</v>
      </c>
      <c r="E78" s="83" t="s">
        <v>7</v>
      </c>
      <c r="F78" s="78" t="s">
        <v>651</v>
      </c>
      <c r="G78" s="71">
        <v>46003</v>
      </c>
      <c r="H78" s="77" t="s">
        <v>200</v>
      </c>
      <c r="I78" s="77" t="str">
        <f t="shared" si="36"/>
        <v/>
      </c>
      <c r="J78" s="77" t="s">
        <v>666</v>
      </c>
      <c r="K78" s="77"/>
      <c r="L78" s="77"/>
      <c r="M78" s="137">
        <f t="shared" si="33"/>
        <v>2.0233480850507015</v>
      </c>
      <c r="N78" s="4">
        <f t="shared" si="37"/>
        <v>136.16204993518133</v>
      </c>
      <c r="O78" s="3">
        <f t="shared" si="34"/>
        <v>114.99345301411572</v>
      </c>
      <c r="P78" s="5">
        <f t="shared" si="38"/>
        <v>116.57374307244682</v>
      </c>
      <c r="Q78" s="14">
        <v>300</v>
      </c>
      <c r="R78" s="11">
        <v>104.3</v>
      </c>
      <c r="S78" s="12">
        <v>102.8</v>
      </c>
      <c r="T78" s="13">
        <v>121.9</v>
      </c>
      <c r="U78" s="79">
        <v>104.3</v>
      </c>
      <c r="V78" s="79">
        <v>106.2</v>
      </c>
      <c r="W78" s="10">
        <v>300</v>
      </c>
      <c r="X78" s="11">
        <v>113.5</v>
      </c>
      <c r="Y78" s="12">
        <v>111.8</v>
      </c>
      <c r="Z78" s="13">
        <v>133.4</v>
      </c>
      <c r="AA78" s="10">
        <v>300</v>
      </c>
      <c r="AB78" s="11">
        <v>116.3</v>
      </c>
      <c r="AC78" s="12">
        <v>114.5</v>
      </c>
      <c r="AD78" s="13">
        <v>133.30000000000001</v>
      </c>
      <c r="AE78" s="14">
        <v>300</v>
      </c>
      <c r="AF78" s="11">
        <v>116.8</v>
      </c>
      <c r="AG78" s="12">
        <v>115</v>
      </c>
      <c r="AH78" s="13">
        <v>134.6</v>
      </c>
      <c r="AI78" s="10">
        <v>300</v>
      </c>
      <c r="AJ78" s="11">
        <v>115.2</v>
      </c>
      <c r="AK78" s="12">
        <v>113.3</v>
      </c>
      <c r="AL78" s="13">
        <v>133</v>
      </c>
      <c r="AM78" s="10">
        <v>300</v>
      </c>
      <c r="AN78" s="11">
        <v>116.1</v>
      </c>
      <c r="AO78" s="12">
        <v>114.3</v>
      </c>
      <c r="AP78" s="13">
        <v>133.69999999999999</v>
      </c>
      <c r="AQ78" s="6" t="str">
        <f t="shared" si="39"/>
        <v>SI</v>
      </c>
      <c r="AR78" s="7">
        <f t="shared" si="40"/>
        <v>0.1354864725782646</v>
      </c>
      <c r="AS78" s="8">
        <f t="shared" si="41"/>
        <v>0.42844584548926101</v>
      </c>
      <c r="AT78" s="9">
        <f t="shared" si="42"/>
        <v>0.67904090385417704</v>
      </c>
      <c r="AU78" s="111">
        <f>IF(O78&lt;80,"0",IF((P78-O78)&lt;=2,('DPI art.191'!$G$3-(('DPI art.191'!$F$3-'DPI art.191'!$G$3)/4)*(P78-O78-2)),('DPI art.191'!$G$3-(('DPI art.191'!$G$3-'DPI art.191'!$H$3)/8)*(P78-O78-2))))</f>
        <v>17.958260526566267</v>
      </c>
      <c r="AV78" s="24">
        <f t="shared" si="43"/>
        <v>97.035192487549452</v>
      </c>
      <c r="AW78" s="24">
        <f>IF(N78&lt;135,N78,N78-'DPI art.191'!$I$3)</f>
        <v>129.91204993518133</v>
      </c>
      <c r="AX78" s="111" t="e">
        <f>IF(I78&lt;80,"0",IF((J78-I78)&lt;=2,('DPI art.191'!$G$7-(('DPI art.191'!$F$7-'DPI art.191'!$G$7)/4)*(I78-J78-2)),('DPI art.191'!$G$7-(('DPI art.191'!$G$7-'DPI art.191'!$H$7)/8)*(J78-I78-2))))</f>
        <v>#VALUE!</v>
      </c>
      <c r="AY78" s="24" t="e">
        <f t="shared" si="44"/>
        <v>#VALUE!</v>
      </c>
      <c r="AZ78" s="24" t="e">
        <f>IF(H78&lt;135,H78,H78-'DPI art.191'!$I$7)</f>
        <v>#VALUE!</v>
      </c>
      <c r="BA78" s="111">
        <f>IF(O78&lt;80,"0",IF((P78-O78)&lt;=2,('DPI art.191'!$G$5-(('DPI art.191'!$F$5-'DPI art.191'!$G$5)/4)*(P78-O78-2)),('DPI art.191'!$G$5-(('DPI art.191'!$G$5-'DPI art.191'!$H$5)/8)*(P78-O78-2))))</f>
        <v>15.708260526566267</v>
      </c>
      <c r="BB78" s="24">
        <f t="shared" si="45"/>
        <v>88.591739473433734</v>
      </c>
      <c r="BC78" s="24">
        <f>IF(N78&lt;135,N78,N78-'DPI art.191'!$I$5)</f>
        <v>131.41204993518133</v>
      </c>
      <c r="BD78" s="111">
        <f>IF(O78&lt;80,"0",IF((P78-O78)&lt;=2,('DPI art.191'!$G$7-(('DPI art.191'!$F$7-'DPI art.191'!$G$7)/4)*(O78-P78-2)),('DPI art.191'!$G$7-(('DPI art.191'!$G$7-'DPI art.191'!$H$7)/8)*(P78-O78-2))))</f>
        <v>15.290145029165551</v>
      </c>
      <c r="BE78" s="24">
        <f t="shared" si="46"/>
        <v>99.703307984950158</v>
      </c>
      <c r="BF78" s="24">
        <f>IF(N78&lt;135,N78,N78-'DPI art.191'!$I$7)</f>
        <v>128.16204993518133</v>
      </c>
      <c r="BG78" s="108">
        <f t="shared" si="47"/>
        <v>26915348039.269154</v>
      </c>
      <c r="BH78" s="108">
        <f t="shared" si="48"/>
        <v>223872113856.83514</v>
      </c>
      <c r="BI78" s="108">
        <f t="shared" si="49"/>
        <v>426579518801.59375</v>
      </c>
      <c r="BJ78" s="108">
        <f t="shared" si="50"/>
        <v>478630092322.63934</v>
      </c>
      <c r="BK78" s="108">
        <f t="shared" si="51"/>
        <v>331131121482.59351</v>
      </c>
      <c r="BL78" s="108">
        <f t="shared" si="52"/>
        <v>407380277804.11389</v>
      </c>
      <c r="BM78" s="106">
        <f t="shared" si="53"/>
        <v>10.693453014115718</v>
      </c>
      <c r="BN78" s="106">
        <f t="shared" si="54"/>
        <v>1.4934530141157154</v>
      </c>
      <c r="BO78" s="106">
        <f t="shared" si="55"/>
        <v>-1.3065469858842818</v>
      </c>
      <c r="BP78" s="106">
        <f t="shared" si="56"/>
        <v>-1.8065469858842818</v>
      </c>
      <c r="BQ78" s="106">
        <f t="shared" si="57"/>
        <v>-0.20654698588428744</v>
      </c>
      <c r="BR78" s="106">
        <f t="shared" si="58"/>
        <v>-1.1065469858842789</v>
      </c>
      <c r="BS78" s="106">
        <f t="shared" si="59"/>
        <v>6</v>
      </c>
      <c r="BT78" s="107">
        <f t="shared" si="60"/>
        <v>3.3333333333333333E-2</v>
      </c>
      <c r="BU78" s="136">
        <f t="shared" si="61"/>
        <v>114.34993736510054</v>
      </c>
      <c r="BV78" s="136">
        <f t="shared" si="62"/>
        <v>2.2304019053713153</v>
      </c>
      <c r="BW78" s="136">
        <f t="shared" si="63"/>
        <v>1.7070650263233016</v>
      </c>
      <c r="BX78" s="136">
        <f t="shared" si="64"/>
        <v>3.2636120122075831</v>
      </c>
      <c r="BY78" s="136">
        <f t="shared" si="65"/>
        <v>4.2661657377884035E-2</v>
      </c>
      <c r="BZ78" s="136">
        <f t="shared" si="66"/>
        <v>1.2244462319695826</v>
      </c>
    </row>
    <row r="79" spans="1:78" ht="38.25" x14ac:dyDescent="0.2">
      <c r="A79" s="2" t="s">
        <v>540</v>
      </c>
      <c r="B79" s="65" t="s">
        <v>425</v>
      </c>
      <c r="C79" s="78" t="s">
        <v>543</v>
      </c>
      <c r="D79" s="83" t="s">
        <v>7</v>
      </c>
      <c r="E79" s="83" t="s">
        <v>7</v>
      </c>
      <c r="F79" s="78" t="s">
        <v>543</v>
      </c>
      <c r="G79" s="71">
        <v>46003</v>
      </c>
      <c r="H79" s="77" t="s">
        <v>200</v>
      </c>
      <c r="I79" s="77" t="str">
        <f t="shared" si="36"/>
        <v>SI</v>
      </c>
      <c r="J79" s="77" t="str">
        <f t="shared" si="35"/>
        <v/>
      </c>
      <c r="K79" s="77"/>
      <c r="L79" s="77"/>
      <c r="M79" s="137">
        <f t="shared" si="33"/>
        <v>1.350561990261649</v>
      </c>
      <c r="N79" s="4">
        <f t="shared" si="37"/>
        <v>115.56204993518134</v>
      </c>
      <c r="O79" s="3">
        <f t="shared" si="34"/>
        <v>72.558755891034863</v>
      </c>
      <c r="P79" s="5">
        <f t="shared" si="38"/>
        <v>76.812221854548085</v>
      </c>
      <c r="Q79" s="14">
        <v>300</v>
      </c>
      <c r="R79" s="11">
        <v>69</v>
      </c>
      <c r="S79" s="12">
        <v>73.8</v>
      </c>
      <c r="T79" s="13">
        <v>95.9</v>
      </c>
      <c r="U79" s="79">
        <v>69</v>
      </c>
      <c r="V79" s="79">
        <v>73.7</v>
      </c>
      <c r="W79" s="10">
        <v>300</v>
      </c>
      <c r="X79" s="11">
        <v>72.7</v>
      </c>
      <c r="Y79" s="12">
        <v>75.400000000000006</v>
      </c>
      <c r="Z79" s="13">
        <v>108.1</v>
      </c>
      <c r="AA79" s="10">
        <v>300</v>
      </c>
      <c r="AB79" s="11">
        <v>76.599999999999994</v>
      </c>
      <c r="AC79" s="12">
        <v>78.099999999999994</v>
      </c>
      <c r="AD79" s="13">
        <v>114</v>
      </c>
      <c r="AE79" s="14">
        <v>300</v>
      </c>
      <c r="AF79" s="11">
        <v>69.3</v>
      </c>
      <c r="AG79" s="12">
        <v>74.099999999999994</v>
      </c>
      <c r="AH79" s="13">
        <v>98.4</v>
      </c>
      <c r="AI79" s="10">
        <v>300</v>
      </c>
      <c r="AJ79" s="11">
        <v>73</v>
      </c>
      <c r="AK79" s="12">
        <v>75.7</v>
      </c>
      <c r="AL79" s="13">
        <v>99</v>
      </c>
      <c r="AM79" s="10">
        <v>300</v>
      </c>
      <c r="AN79" s="11">
        <v>68.7</v>
      </c>
      <c r="AO79" s="12">
        <v>73.7</v>
      </c>
      <c r="AP79" s="13">
        <v>94.7</v>
      </c>
      <c r="AQ79" s="6" t="str">
        <f t="shared" si="39"/>
        <v>NO</v>
      </c>
      <c r="AR79" s="7">
        <f t="shared" si="40"/>
        <v>480</v>
      </c>
      <c r="AS79" s="8">
        <f t="shared" si="41"/>
        <v>480</v>
      </c>
      <c r="AT79" s="9">
        <f t="shared" si="42"/>
        <v>480</v>
      </c>
      <c r="AU79" s="111" t="str">
        <f>IF(O79&lt;80,"0",IF((P79-O79)&lt;=2,('DPI art.191'!$G$3-(('DPI art.191'!$F$3-'DPI art.191'!$G$3)/4)*(P79-O79-2)),('DPI art.191'!$G$3-(('DPI art.191'!$G$3-'DPI art.191'!$H$3)/8)*(P79-O79-2))))</f>
        <v>0</v>
      </c>
      <c r="AV79" s="24">
        <f t="shared" si="43"/>
        <v>72.558755891034863</v>
      </c>
      <c r="AW79" s="24">
        <f>IF(N79&lt;135,N79,N79-'DPI art.191'!$I$3)</f>
        <v>115.56204993518134</v>
      </c>
      <c r="AX79" s="111" t="e">
        <f>IF(I79&lt;80,"0",IF((J79-I79)&lt;=2,('DPI art.191'!$G$7-(('DPI art.191'!$F$7-'DPI art.191'!$G$7)/4)*(I79-J79-2)),('DPI art.191'!$G$7-(('DPI art.191'!$G$7-'DPI art.191'!$H$7)/8)*(J79-I79-2))))</f>
        <v>#VALUE!</v>
      </c>
      <c r="AY79" s="24" t="e">
        <f t="shared" si="44"/>
        <v>#VALUE!</v>
      </c>
      <c r="AZ79" s="24" t="e">
        <f>IF(H79&lt;135,H79,H79-'DPI art.191'!$I$7)</f>
        <v>#VALUE!</v>
      </c>
      <c r="BA79" s="111" t="str">
        <f>IF(O79&lt;80,"0",IF((P79-O79)&lt;=2,('DPI art.191'!$G$5-(('DPI art.191'!$F$5-'DPI art.191'!$G$5)/4)*(P79-O79-2)),('DPI art.191'!$G$5-(('DPI art.191'!$G$5-'DPI art.191'!$H$5)/8)*(P79-O79-2))))</f>
        <v>0</v>
      </c>
      <c r="BB79" s="24">
        <f t="shared" si="45"/>
        <v>69</v>
      </c>
      <c r="BC79" s="24">
        <f>IF(N79&lt;135,N79,N79-'DPI art.191'!$I$5)</f>
        <v>115.56204993518134</v>
      </c>
      <c r="BD79" s="111" t="str">
        <f>IF(O79&lt;80,"0",IF((P79-O79)&lt;=2,('DPI art.191'!$G$7-(('DPI art.191'!$F$7-'DPI art.191'!$G$7)/4)*(O79-P79-2)),('DPI art.191'!$G$7-(('DPI art.191'!$G$7-'DPI art.191'!$H$7)/8)*(P79-O79-2))))</f>
        <v>0</v>
      </c>
      <c r="BE79" s="24">
        <f t="shared" si="46"/>
        <v>72.558755891034863</v>
      </c>
      <c r="BF79" s="24">
        <f>IF(N79&lt;135,N79,N79-'DPI art.191'!$I$7)</f>
        <v>115.56204993518134</v>
      </c>
      <c r="BG79" s="108">
        <f t="shared" si="47"/>
        <v>7943282.3472428275</v>
      </c>
      <c r="BH79" s="108">
        <f t="shared" si="48"/>
        <v>18620871.366628703</v>
      </c>
      <c r="BI79" s="108">
        <f t="shared" si="49"/>
        <v>45708818.961487569</v>
      </c>
      <c r="BJ79" s="108">
        <f t="shared" si="50"/>
        <v>8511380.382023776</v>
      </c>
      <c r="BK79" s="108">
        <f t="shared" si="51"/>
        <v>19952623.149688892</v>
      </c>
      <c r="BL79" s="108">
        <f t="shared" si="52"/>
        <v>7413102.4130092021</v>
      </c>
      <c r="BM79" s="106">
        <f t="shared" si="53"/>
        <v>3.5587558910348633</v>
      </c>
      <c r="BN79" s="106">
        <f t="shared" si="54"/>
        <v>-0.1412441089651395</v>
      </c>
      <c r="BO79" s="106">
        <f t="shared" si="55"/>
        <v>-4.041244108965131</v>
      </c>
      <c r="BP79" s="106">
        <f t="shared" si="56"/>
        <v>3.2587558910348662</v>
      </c>
      <c r="BQ79" s="106">
        <f t="shared" si="57"/>
        <v>-0.44124410896513666</v>
      </c>
      <c r="BR79" s="106">
        <f t="shared" si="58"/>
        <v>3.8587558910348605</v>
      </c>
      <c r="BS79" s="106">
        <f t="shared" si="59"/>
        <v>6</v>
      </c>
      <c r="BT79" s="107">
        <f t="shared" si="60"/>
        <v>3.3333333333333333E-2</v>
      </c>
      <c r="BU79" s="136">
        <f t="shared" si="61"/>
        <v>12.664743491975344</v>
      </c>
      <c r="BV79" s="136">
        <f t="shared" si="62"/>
        <v>1.9949898317356201E-2</v>
      </c>
      <c r="BW79" s="136">
        <f t="shared" si="63"/>
        <v>16.331653948245375</v>
      </c>
      <c r="BX79" s="136">
        <f t="shared" si="64"/>
        <v>10.619489957354444</v>
      </c>
      <c r="BY79" s="136">
        <f t="shared" si="65"/>
        <v>0.19469636369643739</v>
      </c>
      <c r="BZ79" s="136">
        <f t="shared" si="66"/>
        <v>14.889997026596241</v>
      </c>
    </row>
    <row r="80" spans="1:78" ht="18.75" x14ac:dyDescent="0.2">
      <c r="A80" s="2" t="s">
        <v>7</v>
      </c>
      <c r="B80" s="65" t="s">
        <v>556</v>
      </c>
      <c r="C80" s="78" t="s">
        <v>557</v>
      </c>
      <c r="D80" s="83"/>
      <c r="E80" s="83"/>
      <c r="F80" s="192" t="s">
        <v>652</v>
      </c>
      <c r="G80" s="71">
        <v>46003</v>
      </c>
      <c r="H80" s="77" t="s">
        <v>200</v>
      </c>
      <c r="I80" s="77" t="str">
        <f t="shared" si="36"/>
        <v/>
      </c>
      <c r="J80" s="77" t="s">
        <v>666</v>
      </c>
      <c r="K80" s="77"/>
      <c r="L80" s="77"/>
      <c r="M80" s="137">
        <f t="shared" si="33"/>
        <v>5.7737579807086943E-2</v>
      </c>
      <c r="N80" s="4">
        <f t="shared" si="37"/>
        <v>109.96204993518134</v>
      </c>
      <c r="O80" s="3">
        <f t="shared" si="34"/>
        <v>71.000767839367029</v>
      </c>
      <c r="P80" s="5">
        <f t="shared" si="38"/>
        <v>94.6</v>
      </c>
      <c r="Q80" s="14">
        <v>300</v>
      </c>
      <c r="R80" s="11">
        <v>71</v>
      </c>
      <c r="S80" s="12">
        <v>94.5</v>
      </c>
      <c r="T80" s="13">
        <v>108.3</v>
      </c>
      <c r="U80" s="79"/>
      <c r="V80" s="79"/>
      <c r="W80" s="10">
        <v>300</v>
      </c>
      <c r="X80" s="11">
        <v>71.099999999999994</v>
      </c>
      <c r="Y80" s="12">
        <v>94.6</v>
      </c>
      <c r="Z80" s="13">
        <v>108.4</v>
      </c>
      <c r="AA80" s="10">
        <v>300</v>
      </c>
      <c r="AB80" s="11">
        <v>70.900000000000006</v>
      </c>
      <c r="AC80" s="12">
        <v>94.4</v>
      </c>
      <c r="AD80" s="13">
        <v>108.2</v>
      </c>
      <c r="AE80" s="14"/>
      <c r="AF80" s="11"/>
      <c r="AG80" s="12"/>
      <c r="AH80" s="13"/>
      <c r="AI80" s="10"/>
      <c r="AJ80" s="11"/>
      <c r="AK80" s="12"/>
      <c r="AL80" s="13"/>
      <c r="AM80" s="10"/>
      <c r="AN80" s="11"/>
      <c r="AO80" s="12"/>
      <c r="AP80" s="13"/>
      <c r="AQ80" s="6" t="str">
        <f t="shared" si="39"/>
        <v>NO</v>
      </c>
      <c r="AR80" s="7">
        <f t="shared" si="40"/>
        <v>480</v>
      </c>
      <c r="AS80" s="8">
        <f t="shared" si="41"/>
        <v>480</v>
      </c>
      <c r="AT80" s="9">
        <f t="shared" si="42"/>
        <v>480</v>
      </c>
      <c r="AU80" s="111" t="str">
        <f>IF(O80&lt;80,"0",IF((P80-O80)&lt;=2,('DPI art.191'!$G$3-(('DPI art.191'!$F$3-'DPI art.191'!$G$3)/4)*(P80-O80-2)),('DPI art.191'!$G$3-(('DPI art.191'!$G$3-'DPI art.191'!$H$3)/8)*(P80-O80-2))))</f>
        <v>0</v>
      </c>
      <c r="AV80" s="24">
        <f t="shared" si="43"/>
        <v>71.000767839367029</v>
      </c>
      <c r="AW80" s="24">
        <f>IF(N80&lt;135,N80,N80-'DPI art.191'!$I$3)</f>
        <v>109.96204993518134</v>
      </c>
      <c r="AX80" s="111" t="e">
        <f>IF(I80&lt;80,"0",IF((J80-I80)&lt;=2,('DPI art.191'!$G$7-(('DPI art.191'!$F$7-'DPI art.191'!$G$7)/4)*(I80-J80-2)),('DPI art.191'!$G$7-(('DPI art.191'!$G$7-'DPI art.191'!$H$7)/8)*(J80-I80-2))))</f>
        <v>#VALUE!</v>
      </c>
      <c r="AY80" s="24" t="e">
        <f t="shared" si="44"/>
        <v>#VALUE!</v>
      </c>
      <c r="AZ80" s="24" t="e">
        <f>IF(H80&lt;135,H80,H80-'DPI art.191'!$I$7)</f>
        <v>#VALUE!</v>
      </c>
      <c r="BA80" s="111" t="str">
        <f>IF(O80&lt;80,"0",IF((P80-O80)&lt;=2,('DPI art.191'!$G$5-(('DPI art.191'!$F$5-'DPI art.191'!$G$5)/4)*(P80-O80-2)),('DPI art.191'!$G$5-(('DPI art.191'!$G$5-'DPI art.191'!$H$5)/8)*(P80-O80-2))))</f>
        <v>0</v>
      </c>
      <c r="BB80" s="24">
        <f t="shared" si="45"/>
        <v>71</v>
      </c>
      <c r="BC80" s="24">
        <f>IF(N80&lt;135,N80,N80-'DPI art.191'!$I$5)</f>
        <v>109.96204993518134</v>
      </c>
      <c r="BD80" s="111" t="str">
        <f>IF(O80&lt;80,"0",IF((P80-O80)&lt;=2,('DPI art.191'!$G$7-(('DPI art.191'!$F$7-'DPI art.191'!$G$7)/4)*(O80-P80-2)),('DPI art.191'!$G$7-(('DPI art.191'!$G$7-'DPI art.191'!$H$7)/8)*(P80-O80-2))))</f>
        <v>0</v>
      </c>
      <c r="BE80" s="24">
        <f t="shared" si="46"/>
        <v>71.000767839367029</v>
      </c>
      <c r="BF80" s="24">
        <f>IF(N80&lt;135,N80,N80-'DPI art.191'!$I$7)</f>
        <v>109.96204993518134</v>
      </c>
      <c r="BG80" s="108">
        <f t="shared" si="47"/>
        <v>12589254.117941713</v>
      </c>
      <c r="BH80" s="108">
        <f t="shared" si="48"/>
        <v>12882495.516931335</v>
      </c>
      <c r="BI80" s="108">
        <f t="shared" si="49"/>
        <v>12302687.708123857</v>
      </c>
      <c r="BJ80" s="108">
        <f t="shared" si="50"/>
        <v>1</v>
      </c>
      <c r="BK80" s="108">
        <f t="shared" si="51"/>
        <v>1</v>
      </c>
      <c r="BL80" s="108">
        <f t="shared" si="52"/>
        <v>1</v>
      </c>
      <c r="BM80" s="106">
        <f t="shared" si="53"/>
        <v>7.6783936702895517E-4</v>
      </c>
      <c r="BN80" s="106">
        <f t="shared" si="54"/>
        <v>-9.923216063296536E-2</v>
      </c>
      <c r="BO80" s="106">
        <f t="shared" si="55"/>
        <v>0.10076783936702327</v>
      </c>
      <c r="BP80" s="106" t="str">
        <f t="shared" si="56"/>
        <v/>
      </c>
      <c r="BQ80" s="106" t="str">
        <f t="shared" si="57"/>
        <v/>
      </c>
      <c r="BR80" s="106" t="str">
        <f t="shared" si="58"/>
        <v/>
      </c>
      <c r="BS80" s="106">
        <f t="shared" si="59"/>
        <v>3</v>
      </c>
      <c r="BT80" s="107">
        <f t="shared" si="60"/>
        <v>0.16666666666666666</v>
      </c>
      <c r="BU80" s="136">
        <f t="shared" si="61"/>
        <v>5.8957729355942655E-7</v>
      </c>
      <c r="BV80" s="136">
        <f t="shared" si="62"/>
        <v>9.8470217038866409E-3</v>
      </c>
      <c r="BW80" s="136">
        <f t="shared" si="63"/>
        <v>1.0154157450698205E-2</v>
      </c>
      <c r="BX80" s="136" t="str">
        <f t="shared" si="64"/>
        <v/>
      </c>
      <c r="BY80" s="136" t="str">
        <f t="shared" si="65"/>
        <v/>
      </c>
      <c r="BZ80" s="136" t="str">
        <f t="shared" si="66"/>
        <v/>
      </c>
    </row>
    <row r="81" spans="1:78" ht="18.75" x14ac:dyDescent="0.2">
      <c r="A81" s="2" t="s">
        <v>619</v>
      </c>
      <c r="B81" s="65" t="s">
        <v>594</v>
      </c>
      <c r="C81" s="78" t="s">
        <v>450</v>
      </c>
      <c r="D81" s="83" t="s">
        <v>511</v>
      </c>
      <c r="E81" s="83" t="s">
        <v>512</v>
      </c>
      <c r="F81" s="78" t="s">
        <v>653</v>
      </c>
      <c r="G81" s="71">
        <v>46003</v>
      </c>
      <c r="H81" s="77" t="s">
        <v>200</v>
      </c>
      <c r="I81" s="77" t="str">
        <f t="shared" si="36"/>
        <v/>
      </c>
      <c r="J81" s="77" t="s">
        <v>666</v>
      </c>
      <c r="K81" s="77"/>
      <c r="L81" s="77"/>
      <c r="M81" s="137">
        <f t="shared" ref="M81:M144" si="67">IF(R81&gt;0,(SQRT(BT81*(SUM(BU81:BZ81)))),"")</f>
        <v>0.54156758725954945</v>
      </c>
      <c r="N81" s="4">
        <f t="shared" si="37"/>
        <v>125.16204993518133</v>
      </c>
      <c r="O81" s="3">
        <f t="shared" ref="O81:O144" si="68">IF(R81="",0,10*LOG10(SUM(BG81:BL81)/(COUNT(R81,X81,AB81,AF81,AJ81,AN81))))</f>
        <v>104.5327641349248</v>
      </c>
      <c r="P81" s="5">
        <f t="shared" si="38"/>
        <v>105.21779025728284</v>
      </c>
      <c r="Q81" s="14">
        <v>300</v>
      </c>
      <c r="R81" s="11">
        <v>103.7</v>
      </c>
      <c r="S81" s="12">
        <v>102.8</v>
      </c>
      <c r="T81" s="13">
        <v>119.5</v>
      </c>
      <c r="U81" s="79"/>
      <c r="V81" s="79"/>
      <c r="W81" s="10">
        <v>300</v>
      </c>
      <c r="X81" s="11">
        <v>106.3</v>
      </c>
      <c r="Y81" s="12">
        <v>106</v>
      </c>
      <c r="Z81" s="13">
        <v>123.6</v>
      </c>
      <c r="AA81" s="10">
        <v>300</v>
      </c>
      <c r="AB81" s="11">
        <v>104.6</v>
      </c>
      <c r="AC81" s="12">
        <v>104</v>
      </c>
      <c r="AD81" s="13">
        <v>121</v>
      </c>
      <c r="AE81" s="14">
        <v>300</v>
      </c>
      <c r="AF81" s="11">
        <v>102.5</v>
      </c>
      <c r="AG81" s="12">
        <v>101.9</v>
      </c>
      <c r="AH81" s="13">
        <v>120.2</v>
      </c>
      <c r="AI81" s="10">
        <v>300</v>
      </c>
      <c r="AJ81" s="11">
        <v>105.2</v>
      </c>
      <c r="AK81" s="12">
        <v>104.6</v>
      </c>
      <c r="AL81" s="13">
        <v>121.8</v>
      </c>
      <c r="AM81" s="10">
        <v>300</v>
      </c>
      <c r="AN81" s="11">
        <v>103.9</v>
      </c>
      <c r="AO81" s="12">
        <v>103.4</v>
      </c>
      <c r="AP81" s="13">
        <v>120.2</v>
      </c>
      <c r="AQ81" s="6" t="str">
        <f t="shared" si="39"/>
        <v>SI</v>
      </c>
      <c r="AR81" s="7">
        <f t="shared" si="40"/>
        <v>1.5064850419790157</v>
      </c>
      <c r="AS81" s="8">
        <f t="shared" si="41"/>
        <v>4.7639239936280582</v>
      </c>
      <c r="AT81" s="9">
        <f t="shared" si="42"/>
        <v>7.5503107069032902</v>
      </c>
      <c r="AU81" s="111">
        <f>IF(O81&lt;80,"0",IF((P81-O81)&lt;=2,('DPI art.191'!$G$3-(('DPI art.191'!$F$3-'DPI art.191'!$G$3)/4)*(P81-O81-2)),('DPI art.191'!$G$3-(('DPI art.191'!$G$3-'DPI art.191'!$H$3)/8)*(P81-O81-2))))</f>
        <v>19.469018418520811</v>
      </c>
      <c r="AV81" s="24">
        <f t="shared" si="43"/>
        <v>85.063745716403986</v>
      </c>
      <c r="AW81" s="24">
        <f>IF(N81&lt;135,N81,N81-'DPI art.191'!$I$3)</f>
        <v>125.16204993518133</v>
      </c>
      <c r="AX81" s="111" t="e">
        <f>IF(I81&lt;80,"0",IF((J81-I81)&lt;=2,('DPI art.191'!$G$7-(('DPI art.191'!$F$7-'DPI art.191'!$G$7)/4)*(I81-J81-2)),('DPI art.191'!$G$7-(('DPI art.191'!$G$7-'DPI art.191'!$H$7)/8)*(J81-I81-2))))</f>
        <v>#VALUE!</v>
      </c>
      <c r="AY81" s="24" t="e">
        <f t="shared" si="44"/>
        <v>#VALUE!</v>
      </c>
      <c r="AZ81" s="24" t="e">
        <f>IF(H81&lt;135,H81,H81-'DPI art.191'!$I$7)</f>
        <v>#VALUE!</v>
      </c>
      <c r="BA81" s="111">
        <f>IF(O81&lt;80,"0",IF((P81-O81)&lt;=2,('DPI art.191'!$G$5-(('DPI art.191'!$F$5-'DPI art.191'!$G$5)/4)*(P81-O81-2)),('DPI art.191'!$G$5-(('DPI art.191'!$G$5-'DPI art.191'!$H$5)/8)*(P81-O81-2))))</f>
        <v>17.219018418520811</v>
      </c>
      <c r="BB81" s="24">
        <f t="shared" si="45"/>
        <v>86.480981581479199</v>
      </c>
      <c r="BC81" s="24">
        <f>IF(N81&lt;135,N81,N81-'DPI art.191'!$I$5)</f>
        <v>125.16204993518133</v>
      </c>
      <c r="BD81" s="111">
        <f>IF(O81&lt;80,"0",IF((P81-O81)&lt;=2,('DPI art.191'!$G$7-(('DPI art.191'!$F$7-'DPI art.191'!$G$7)/4)*(O81-P81-2)),('DPI art.191'!$G$7-(('DPI art.191'!$G$7-'DPI art.191'!$H$7)/8)*(P81-O81-2))))</f>
        <v>14.842513061179019</v>
      </c>
      <c r="BE81" s="24">
        <f t="shared" si="46"/>
        <v>89.690251073745785</v>
      </c>
      <c r="BF81" s="24">
        <f>IF(N81&lt;135,N81,N81-'DPI art.191'!$I$7)</f>
        <v>125.16204993518133</v>
      </c>
      <c r="BG81" s="108">
        <f t="shared" si="47"/>
        <v>23442288153.199314</v>
      </c>
      <c r="BH81" s="108">
        <f t="shared" si="48"/>
        <v>42657951880.159477</v>
      </c>
      <c r="BI81" s="108">
        <f t="shared" si="49"/>
        <v>28840315031.266148</v>
      </c>
      <c r="BJ81" s="108">
        <f t="shared" si="50"/>
        <v>17782794100.389256</v>
      </c>
      <c r="BK81" s="108">
        <f t="shared" si="51"/>
        <v>33113112148.259312</v>
      </c>
      <c r="BL81" s="108">
        <f t="shared" si="52"/>
        <v>24547089156.850395</v>
      </c>
      <c r="BM81" s="106">
        <f t="shared" si="53"/>
        <v>0.83276413492480117</v>
      </c>
      <c r="BN81" s="106">
        <f t="shared" si="54"/>
        <v>-1.7672358650751931</v>
      </c>
      <c r="BO81" s="106">
        <f t="shared" si="55"/>
        <v>-6.7235865075190304E-2</v>
      </c>
      <c r="BP81" s="106">
        <f t="shared" si="56"/>
        <v>2.032764134924804</v>
      </c>
      <c r="BQ81" s="106">
        <f t="shared" si="57"/>
        <v>-0.66723586507519883</v>
      </c>
      <c r="BR81" s="106">
        <f t="shared" si="58"/>
        <v>0.63276413492479833</v>
      </c>
      <c r="BS81" s="106">
        <f t="shared" si="59"/>
        <v>6</v>
      </c>
      <c r="BT81" s="107">
        <f t="shared" si="60"/>
        <v>3.3333333333333333E-2</v>
      </c>
      <c r="BU81" s="136">
        <f t="shared" si="61"/>
        <v>0.69349610441705245</v>
      </c>
      <c r="BV81" s="136">
        <f t="shared" si="62"/>
        <v>3.1231226028080661</v>
      </c>
      <c r="BW81" s="136">
        <f t="shared" si="63"/>
        <v>4.5206615524091952E-3</v>
      </c>
      <c r="BX81" s="136">
        <f t="shared" si="64"/>
        <v>4.1321300282365865</v>
      </c>
      <c r="BY81" s="136">
        <f t="shared" si="65"/>
        <v>0.44520369964264894</v>
      </c>
      <c r="BZ81" s="136">
        <f t="shared" si="66"/>
        <v>0.4003904504471284</v>
      </c>
    </row>
    <row r="82" spans="1:78" ht="18.75" x14ac:dyDescent="0.2">
      <c r="A82" s="2" t="s">
        <v>619</v>
      </c>
      <c r="B82" s="65" t="s">
        <v>595</v>
      </c>
      <c r="C82" s="78" t="s">
        <v>450</v>
      </c>
      <c r="D82" s="83" t="s">
        <v>511</v>
      </c>
      <c r="E82" s="83" t="s">
        <v>512</v>
      </c>
      <c r="F82" s="78" t="s">
        <v>654</v>
      </c>
      <c r="G82" s="71">
        <v>46003</v>
      </c>
      <c r="H82" s="77" t="s">
        <v>200</v>
      </c>
      <c r="I82" s="77" t="str">
        <f t="shared" si="36"/>
        <v/>
      </c>
      <c r="J82" s="77" t="s">
        <v>666</v>
      </c>
      <c r="K82" s="77"/>
      <c r="L82" s="77"/>
      <c r="M82" s="137">
        <f t="shared" si="67"/>
        <v>0.52296790327559772</v>
      </c>
      <c r="N82" s="4">
        <f t="shared" si="37"/>
        <v>120.76204993518134</v>
      </c>
      <c r="O82" s="3">
        <f t="shared" si="68"/>
        <v>100.58819387653968</v>
      </c>
      <c r="P82" s="5">
        <f t="shared" si="38"/>
        <v>100.84845744102526</v>
      </c>
      <c r="Q82" s="14">
        <v>300</v>
      </c>
      <c r="R82" s="11">
        <v>99.8</v>
      </c>
      <c r="S82" s="12">
        <v>98.8</v>
      </c>
      <c r="T82" s="13">
        <v>118.3</v>
      </c>
      <c r="U82" s="79"/>
      <c r="V82" s="79"/>
      <c r="W82" s="10">
        <v>300</v>
      </c>
      <c r="X82" s="11">
        <v>99.5</v>
      </c>
      <c r="Y82" s="12">
        <v>98.5</v>
      </c>
      <c r="Z82" s="13">
        <v>114.6</v>
      </c>
      <c r="AA82" s="10">
        <v>300</v>
      </c>
      <c r="AB82" s="11">
        <v>99.8</v>
      </c>
      <c r="AC82" s="12">
        <v>98.8</v>
      </c>
      <c r="AD82" s="13">
        <v>117</v>
      </c>
      <c r="AE82" s="14">
        <v>300</v>
      </c>
      <c r="AF82" s="11">
        <v>100.9</v>
      </c>
      <c r="AG82" s="12">
        <v>100.3</v>
      </c>
      <c r="AH82" s="13">
        <v>118.5</v>
      </c>
      <c r="AI82" s="10">
        <v>300</v>
      </c>
      <c r="AJ82" s="11">
        <v>99.7</v>
      </c>
      <c r="AK82" s="12">
        <v>98.8</v>
      </c>
      <c r="AL82" s="13">
        <v>117.8</v>
      </c>
      <c r="AM82" s="10">
        <v>300</v>
      </c>
      <c r="AN82" s="11">
        <v>102.8</v>
      </c>
      <c r="AO82" s="12">
        <v>101.9</v>
      </c>
      <c r="AP82" s="13">
        <v>119.2</v>
      </c>
      <c r="AQ82" s="6" t="str">
        <f t="shared" si="39"/>
        <v>SI</v>
      </c>
      <c r="AR82" s="7">
        <f t="shared" si="40"/>
        <v>3.7361288856545389</v>
      </c>
      <c r="AS82" s="8">
        <f t="shared" si="41"/>
        <v>11.814676910615109</v>
      </c>
      <c r="AT82" s="9">
        <f t="shared" si="42"/>
        <v>18.725001006761431</v>
      </c>
      <c r="AU82" s="111">
        <f>IF(O82&lt;80,"0",IF((P82-O82)&lt;=2,('DPI art.191'!$G$3-(('DPI art.191'!$F$3-'DPI art.191'!$G$3)/4)*(P82-O82-2)),('DPI art.191'!$G$3-(('DPI art.191'!$G$3-'DPI art.191'!$H$3)/8)*(P82-O82-2))))</f>
        <v>20.185805234930577</v>
      </c>
      <c r="AV82" s="24">
        <f t="shared" si="43"/>
        <v>80.402388641609093</v>
      </c>
      <c r="AW82" s="24">
        <f>IF(N82&lt;135,N82,N82-'DPI art.191'!$I$3)</f>
        <v>120.76204993518134</v>
      </c>
      <c r="AX82" s="111" t="e">
        <f>IF(I82&lt;80,"0",IF((J82-I82)&lt;=2,('DPI art.191'!$G$7-(('DPI art.191'!$F$7-'DPI art.191'!$G$7)/4)*(I82-J82-2)),('DPI art.191'!$G$7-(('DPI art.191'!$G$7-'DPI art.191'!$H$7)/8)*(J82-I82-2))))</f>
        <v>#VALUE!</v>
      </c>
      <c r="AY82" s="24" t="e">
        <f t="shared" si="44"/>
        <v>#VALUE!</v>
      </c>
      <c r="AZ82" s="24" t="e">
        <f>IF(H82&lt;135,H82,H82-'DPI art.191'!$I$7)</f>
        <v>#VALUE!</v>
      </c>
      <c r="BA82" s="111">
        <f>IF(O82&lt;80,"0",IF((P82-O82)&lt;=2,('DPI art.191'!$G$5-(('DPI art.191'!$F$5-'DPI art.191'!$G$5)/4)*(P82-O82-2)),('DPI art.191'!$G$5-(('DPI art.191'!$G$5-'DPI art.191'!$H$5)/8)*(P82-O82-2))))</f>
        <v>17.935805234930577</v>
      </c>
      <c r="BB82" s="24">
        <f t="shared" si="45"/>
        <v>81.864194765069414</v>
      </c>
      <c r="BC82" s="24">
        <f>IF(N82&lt;135,N82,N82-'DPI art.191'!$I$5)</f>
        <v>120.76204993518134</v>
      </c>
      <c r="BD82" s="111">
        <f>IF(O82&lt;80,"0",IF((P82-O82)&lt;=2,('DPI art.191'!$G$7-(('DPI art.191'!$F$7-'DPI art.191'!$G$7)/4)*(O82-P82-2)),('DPI art.191'!$G$7-(('DPI art.191'!$G$7-'DPI art.191'!$H$7)/8)*(P82-O82-2))))</f>
        <v>14.630131782242792</v>
      </c>
      <c r="BE82" s="24">
        <f t="shared" si="46"/>
        <v>85.958062094296878</v>
      </c>
      <c r="BF82" s="24">
        <f>IF(N82&lt;135,N82,N82-'DPI art.191'!$I$7)</f>
        <v>120.76204993518134</v>
      </c>
      <c r="BG82" s="108">
        <f t="shared" si="47"/>
        <v>9549925860.2143993</v>
      </c>
      <c r="BH82" s="108">
        <f t="shared" si="48"/>
        <v>8912509381.3374939</v>
      </c>
      <c r="BI82" s="108">
        <f t="shared" si="49"/>
        <v>9549925860.2143993</v>
      </c>
      <c r="BJ82" s="108">
        <f t="shared" si="50"/>
        <v>12302687708.123898</v>
      </c>
      <c r="BK82" s="108">
        <f t="shared" si="51"/>
        <v>9332543007.9699497</v>
      </c>
      <c r="BL82" s="108">
        <f t="shared" si="52"/>
        <v>19054607179.632565</v>
      </c>
      <c r="BM82" s="106">
        <f t="shared" si="53"/>
        <v>0.78819387653967965</v>
      </c>
      <c r="BN82" s="106">
        <f t="shared" si="54"/>
        <v>1.0881938765396768</v>
      </c>
      <c r="BO82" s="106">
        <f t="shared" si="55"/>
        <v>0.78819387653967965</v>
      </c>
      <c r="BP82" s="106">
        <f t="shared" si="56"/>
        <v>-0.31180612346032888</v>
      </c>
      <c r="BQ82" s="106">
        <f t="shared" si="57"/>
        <v>0.88819387653967397</v>
      </c>
      <c r="BR82" s="106">
        <f t="shared" si="58"/>
        <v>-2.2118061234603204</v>
      </c>
      <c r="BS82" s="106">
        <f t="shared" si="59"/>
        <v>6</v>
      </c>
      <c r="BT82" s="107">
        <f t="shared" si="60"/>
        <v>3.3333333333333333E-2</v>
      </c>
      <c r="BU82" s="136">
        <f t="shared" si="61"/>
        <v>0.62124958701464772</v>
      </c>
      <c r="BV82" s="136">
        <f t="shared" si="62"/>
        <v>1.1841659129384494</v>
      </c>
      <c r="BW82" s="136">
        <f t="shared" si="63"/>
        <v>0.62124958701464772</v>
      </c>
      <c r="BX82" s="136">
        <f t="shared" si="64"/>
        <v>9.7223058627357847E-2</v>
      </c>
      <c r="BY82" s="136">
        <f t="shared" si="65"/>
        <v>0.78888836232257364</v>
      </c>
      <c r="BZ82" s="136">
        <f t="shared" si="66"/>
        <v>4.8920863277765703</v>
      </c>
    </row>
    <row r="83" spans="1:78" ht="18.75" x14ac:dyDescent="0.2">
      <c r="A83" s="2" t="s">
        <v>619</v>
      </c>
      <c r="B83" s="65" t="s">
        <v>596</v>
      </c>
      <c r="C83" s="78" t="s">
        <v>450</v>
      </c>
      <c r="D83" s="83" t="s">
        <v>511</v>
      </c>
      <c r="E83" s="83" t="s">
        <v>512</v>
      </c>
      <c r="F83" s="78" t="s">
        <v>655</v>
      </c>
      <c r="G83" s="71">
        <v>46003</v>
      </c>
      <c r="H83" s="77" t="s">
        <v>200</v>
      </c>
      <c r="I83" s="77" t="str">
        <f t="shared" si="36"/>
        <v/>
      </c>
      <c r="J83" s="77" t="s">
        <v>666</v>
      </c>
      <c r="K83" s="77"/>
      <c r="L83" s="77"/>
      <c r="M83" s="137">
        <f t="shared" si="67"/>
        <v>0.71092264518255899</v>
      </c>
      <c r="N83" s="4">
        <f t="shared" si="37"/>
        <v>122.16204993518133</v>
      </c>
      <c r="O83" s="3">
        <f t="shared" si="68"/>
        <v>99.303228339459721</v>
      </c>
      <c r="P83" s="5">
        <f t="shared" si="38"/>
        <v>99.566397826147778</v>
      </c>
      <c r="Q83" s="14">
        <v>300</v>
      </c>
      <c r="R83" s="11">
        <v>99.3</v>
      </c>
      <c r="S83" s="12">
        <v>98.2</v>
      </c>
      <c r="T83" s="13">
        <v>115.7</v>
      </c>
      <c r="U83" s="79"/>
      <c r="V83" s="79"/>
      <c r="W83" s="10">
        <v>300</v>
      </c>
      <c r="X83" s="11">
        <v>98.1</v>
      </c>
      <c r="Y83" s="12">
        <v>97.6</v>
      </c>
      <c r="Z83" s="13">
        <v>114.5</v>
      </c>
      <c r="AA83" s="10">
        <v>300</v>
      </c>
      <c r="AB83" s="11">
        <v>97.6</v>
      </c>
      <c r="AC83" s="12">
        <v>96.6</v>
      </c>
      <c r="AD83" s="13">
        <v>114.4</v>
      </c>
      <c r="AE83" s="14">
        <v>300</v>
      </c>
      <c r="AF83" s="11">
        <v>97.8</v>
      </c>
      <c r="AG83" s="12">
        <v>96.8</v>
      </c>
      <c r="AH83" s="13">
        <v>116.1</v>
      </c>
      <c r="AI83" s="10">
        <v>300</v>
      </c>
      <c r="AJ83" s="11">
        <v>102.2</v>
      </c>
      <c r="AK83" s="12">
        <v>100.9</v>
      </c>
      <c r="AL83" s="13">
        <v>120.6</v>
      </c>
      <c r="AM83" s="10">
        <v>300</v>
      </c>
      <c r="AN83" s="11">
        <v>98.9</v>
      </c>
      <c r="AO83" s="12">
        <v>98</v>
      </c>
      <c r="AP83" s="13">
        <v>118.1</v>
      </c>
      <c r="AQ83" s="6" t="str">
        <f t="shared" si="39"/>
        <v>SI</v>
      </c>
      <c r="AR83" s="7">
        <f t="shared" si="40"/>
        <v>5.0224821673202822</v>
      </c>
      <c r="AS83" s="8">
        <f t="shared" si="41"/>
        <v>15.882483156310959</v>
      </c>
      <c r="AT83" s="9">
        <f t="shared" si="42"/>
        <v>25.172039433815598</v>
      </c>
      <c r="AU83" s="111">
        <f>IF(O83&lt;80,"0",IF((P83-O83)&lt;=2,('DPI art.191'!$G$3-(('DPI art.191'!$F$3-'DPI art.191'!$G$3)/4)*(P83-O83-2)),('DPI art.191'!$G$3-(('DPI art.191'!$G$3-'DPI art.191'!$H$3)/8)*(P83-O83-2))))</f>
        <v>20.180901491213906</v>
      </c>
      <c r="AV83" s="24">
        <f t="shared" si="43"/>
        <v>79.12232684824582</v>
      </c>
      <c r="AW83" s="24">
        <f>IF(N83&lt;135,N83,N83-'DPI art.191'!$I$3)</f>
        <v>122.16204993518133</v>
      </c>
      <c r="AX83" s="111" t="e">
        <f>IF(I83&lt;80,"0",IF((J83-I83)&lt;=2,('DPI art.191'!$G$7-(('DPI art.191'!$F$7-'DPI art.191'!$G$7)/4)*(I83-J83-2)),('DPI art.191'!$G$7-(('DPI art.191'!$G$7-'DPI art.191'!$H$7)/8)*(J83-I83-2))))</f>
        <v>#VALUE!</v>
      </c>
      <c r="AY83" s="24" t="e">
        <f t="shared" si="44"/>
        <v>#VALUE!</v>
      </c>
      <c r="AZ83" s="24" t="e">
        <f>IF(H83&lt;135,H83,H83-'DPI art.191'!$I$7)</f>
        <v>#VALUE!</v>
      </c>
      <c r="BA83" s="111">
        <f>IF(O83&lt;80,"0",IF((P83-O83)&lt;=2,('DPI art.191'!$G$5-(('DPI art.191'!$F$5-'DPI art.191'!$G$5)/4)*(P83-O83-2)),('DPI art.191'!$G$5-(('DPI art.191'!$G$5-'DPI art.191'!$H$5)/8)*(P83-O83-2))))</f>
        <v>17.930901491213906</v>
      </c>
      <c r="BB83" s="24">
        <f t="shared" si="45"/>
        <v>81.369098508786095</v>
      </c>
      <c r="BC83" s="24">
        <f>IF(N83&lt;135,N83,N83-'DPI art.191'!$I$5)</f>
        <v>122.16204993518133</v>
      </c>
      <c r="BD83" s="111">
        <f>IF(O83&lt;80,"0",IF((P83-O83)&lt;=2,('DPI art.191'!$G$7-(('DPI art.191'!$F$7-'DPI art.191'!$G$7)/4)*(O83-P83-2)),('DPI art.191'!$G$7-(('DPI art.191'!$G$7-'DPI art.191'!$H$7)/8)*(P83-O83-2))))</f>
        <v>14.631584743344028</v>
      </c>
      <c r="BE83" s="24">
        <f t="shared" si="46"/>
        <v>84.6716435961157</v>
      </c>
      <c r="BF83" s="24">
        <f>IF(N83&lt;135,N83,N83-'DPI art.191'!$I$7)</f>
        <v>122.16204993518133</v>
      </c>
      <c r="BG83" s="108">
        <f t="shared" si="47"/>
        <v>8511380382.0237741</v>
      </c>
      <c r="BH83" s="108">
        <f t="shared" si="48"/>
        <v>6456542290.3465691</v>
      </c>
      <c r="BI83" s="108">
        <f t="shared" si="49"/>
        <v>5754399373.3715849</v>
      </c>
      <c r="BJ83" s="108">
        <f t="shared" si="50"/>
        <v>6025595860.7436142</v>
      </c>
      <c r="BK83" s="108">
        <f t="shared" si="51"/>
        <v>16595869074.375696</v>
      </c>
      <c r="BL83" s="108">
        <f t="shared" si="52"/>
        <v>7762471166.2869558</v>
      </c>
      <c r="BM83" s="106">
        <f t="shared" si="53"/>
        <v>3.2283394597243387E-3</v>
      </c>
      <c r="BN83" s="106">
        <f t="shared" si="54"/>
        <v>1.2032283394597272</v>
      </c>
      <c r="BO83" s="106">
        <f t="shared" si="55"/>
        <v>1.7032283394597272</v>
      </c>
      <c r="BP83" s="106">
        <f t="shared" si="56"/>
        <v>1.5032283394597243</v>
      </c>
      <c r="BQ83" s="106">
        <f t="shared" si="57"/>
        <v>-2.8967716605402813</v>
      </c>
      <c r="BR83" s="106">
        <f t="shared" si="58"/>
        <v>0.40322833945971581</v>
      </c>
      <c r="BS83" s="106">
        <f t="shared" si="59"/>
        <v>6</v>
      </c>
      <c r="BT83" s="107">
        <f t="shared" si="60"/>
        <v>3.3333333333333333E-2</v>
      </c>
      <c r="BU83" s="136">
        <f t="shared" si="61"/>
        <v>1.0422175667213234E-5</v>
      </c>
      <c r="BV83" s="136">
        <f t="shared" si="62"/>
        <v>1.4477584368790124</v>
      </c>
      <c r="BW83" s="136">
        <f t="shared" si="63"/>
        <v>2.9009867763387396</v>
      </c>
      <c r="BX83" s="136">
        <f t="shared" si="64"/>
        <v>2.2596954405548404</v>
      </c>
      <c r="BY83" s="136">
        <f t="shared" si="65"/>
        <v>8.3912860533092992</v>
      </c>
      <c r="BZ83" s="136">
        <f t="shared" si="66"/>
        <v>0.1625930937434398</v>
      </c>
    </row>
    <row r="84" spans="1:78" ht="18.75" x14ac:dyDescent="0.2">
      <c r="A84" s="2" t="s">
        <v>619</v>
      </c>
      <c r="B84" s="65" t="s">
        <v>597</v>
      </c>
      <c r="C84" s="78" t="s">
        <v>450</v>
      </c>
      <c r="D84" s="83" t="s">
        <v>511</v>
      </c>
      <c r="E84" s="83" t="s">
        <v>512</v>
      </c>
      <c r="F84" s="78" t="s">
        <v>656</v>
      </c>
      <c r="G84" s="71">
        <v>46003</v>
      </c>
      <c r="H84" s="77" t="s">
        <v>200</v>
      </c>
      <c r="I84" s="77" t="str">
        <f t="shared" si="36"/>
        <v/>
      </c>
      <c r="J84" s="77" t="s">
        <v>666</v>
      </c>
      <c r="K84" s="77"/>
      <c r="L84" s="77"/>
      <c r="M84" s="137">
        <f t="shared" si="67"/>
        <v>0.63182426350942167</v>
      </c>
      <c r="N84" s="4">
        <f t="shared" si="37"/>
        <v>120.36204993518133</v>
      </c>
      <c r="O84" s="3">
        <f t="shared" si="68"/>
        <v>94.057952887781653</v>
      </c>
      <c r="P84" s="5">
        <f t="shared" si="38"/>
        <v>94.36381816969859</v>
      </c>
      <c r="Q84" s="14">
        <v>300</v>
      </c>
      <c r="R84" s="11">
        <v>93.5</v>
      </c>
      <c r="S84" s="12">
        <v>92.6</v>
      </c>
      <c r="T84" s="13">
        <v>112.3</v>
      </c>
      <c r="U84" s="79"/>
      <c r="V84" s="79"/>
      <c r="W84" s="10">
        <v>300</v>
      </c>
      <c r="X84" s="11">
        <v>93.2</v>
      </c>
      <c r="Y84" s="12">
        <v>92.5</v>
      </c>
      <c r="Z84" s="13">
        <v>112.8</v>
      </c>
      <c r="AA84" s="10">
        <v>300</v>
      </c>
      <c r="AB84" s="11">
        <v>95.3</v>
      </c>
      <c r="AC84" s="12">
        <v>94.4</v>
      </c>
      <c r="AD84" s="13">
        <v>113.2</v>
      </c>
      <c r="AE84" s="14">
        <v>300</v>
      </c>
      <c r="AF84" s="11">
        <v>93.4</v>
      </c>
      <c r="AG84" s="12">
        <v>92.8</v>
      </c>
      <c r="AH84" s="13">
        <v>118.8</v>
      </c>
      <c r="AI84" s="10">
        <v>300</v>
      </c>
      <c r="AJ84" s="11">
        <v>91.7</v>
      </c>
      <c r="AK84" s="12">
        <v>91</v>
      </c>
      <c r="AL84" s="13">
        <v>109.5</v>
      </c>
      <c r="AM84" s="10">
        <v>300</v>
      </c>
      <c r="AN84" s="11">
        <v>95.9</v>
      </c>
      <c r="AO84" s="12">
        <v>94.7</v>
      </c>
      <c r="AP84" s="13">
        <v>111.1</v>
      </c>
      <c r="AQ84" s="6" t="str">
        <f t="shared" si="39"/>
        <v>SI</v>
      </c>
      <c r="AR84" s="7">
        <f t="shared" si="40"/>
        <v>16.80528757522168</v>
      </c>
      <c r="AS84" s="8">
        <f t="shared" si="41"/>
        <v>53.142985471828652</v>
      </c>
      <c r="AT84" s="9">
        <f t="shared" si="42"/>
        <v>84.225955901361303</v>
      </c>
      <c r="AU84" s="111">
        <f>IF(O84&lt;80,"0",IF((P84-O84)&lt;=2,('DPI art.191'!$G$3-(('DPI art.191'!$F$3-'DPI art.191'!$G$3)/4)*(P84-O84-2)),('DPI art.191'!$G$3-(('DPI art.191'!$G$3-'DPI art.191'!$H$3)/8)*(P84-O84-2))))</f>
        <v>20.108852336765167</v>
      </c>
      <c r="AV84" s="24">
        <f t="shared" si="43"/>
        <v>73.949100551016485</v>
      </c>
      <c r="AW84" s="24">
        <f>IF(N84&lt;135,N84,N84-'DPI art.191'!$I$3)</f>
        <v>120.36204993518133</v>
      </c>
      <c r="AX84" s="111" t="e">
        <f>IF(I84&lt;80,"0",IF((J84-I84)&lt;=2,('DPI art.191'!$G$7-(('DPI art.191'!$F$7-'DPI art.191'!$G$7)/4)*(I84-J84-2)),('DPI art.191'!$G$7-(('DPI art.191'!$G$7-'DPI art.191'!$H$7)/8)*(J84-I84-2))))</f>
        <v>#VALUE!</v>
      </c>
      <c r="AY84" s="24" t="e">
        <f t="shared" si="44"/>
        <v>#VALUE!</v>
      </c>
      <c r="AZ84" s="24" t="e">
        <f>IF(H84&lt;135,H84,H84-'DPI art.191'!$I$7)</f>
        <v>#VALUE!</v>
      </c>
      <c r="BA84" s="111">
        <f>IF(O84&lt;80,"0",IF((P84-O84)&lt;=2,('DPI art.191'!$G$5-(('DPI art.191'!$F$5-'DPI art.191'!$G$5)/4)*(P84-O84-2)),('DPI art.191'!$G$5-(('DPI art.191'!$G$5-'DPI art.191'!$H$5)/8)*(P84-O84-2))))</f>
        <v>17.858852336765167</v>
      </c>
      <c r="BB84" s="24">
        <f t="shared" si="45"/>
        <v>75.641147663234833</v>
      </c>
      <c r="BC84" s="24">
        <f>IF(N84&lt;135,N84,N84-'DPI art.191'!$I$5)</f>
        <v>120.36204993518133</v>
      </c>
      <c r="BD84" s="111">
        <f>IF(O84&lt;80,"0",IF((P84-O84)&lt;=2,('DPI art.191'!$G$7-(('DPI art.191'!$F$7-'DPI art.191'!$G$7)/4)*(O84-P84-2)),('DPI art.191'!$G$7-(('DPI art.191'!$G$7-'DPI art.191'!$H$7)/8)*(P84-O84-2))))</f>
        <v>14.652932640958468</v>
      </c>
      <c r="BE84" s="24">
        <f t="shared" si="46"/>
        <v>79.405020246823184</v>
      </c>
      <c r="BF84" s="24">
        <f>IF(N84&lt;135,N84,N84-'DPI art.191'!$I$7)</f>
        <v>120.36204993518133</v>
      </c>
      <c r="BG84" s="108">
        <f t="shared" si="47"/>
        <v>2238721138.5683384</v>
      </c>
      <c r="BH84" s="108">
        <f t="shared" si="48"/>
        <v>2089296130.8540463</v>
      </c>
      <c r="BI84" s="108">
        <f t="shared" si="49"/>
        <v>3388441561.3920298</v>
      </c>
      <c r="BJ84" s="108">
        <f t="shared" si="50"/>
        <v>2187761623.9495673</v>
      </c>
      <c r="BK84" s="108">
        <f t="shared" si="51"/>
        <v>1479108388.1682093</v>
      </c>
      <c r="BL84" s="108">
        <f t="shared" si="52"/>
        <v>3890451449.9428229</v>
      </c>
      <c r="BM84" s="106">
        <f t="shared" si="53"/>
        <v>0.55795288778165286</v>
      </c>
      <c r="BN84" s="106">
        <f t="shared" si="54"/>
        <v>0.85795288778165002</v>
      </c>
      <c r="BO84" s="106">
        <f t="shared" si="55"/>
        <v>-1.2420471122183443</v>
      </c>
      <c r="BP84" s="106">
        <f t="shared" si="56"/>
        <v>0.65795288778164718</v>
      </c>
      <c r="BQ84" s="106">
        <f t="shared" si="57"/>
        <v>2.35795288778165</v>
      </c>
      <c r="BR84" s="106">
        <f t="shared" si="58"/>
        <v>-1.8420471122183528</v>
      </c>
      <c r="BS84" s="106">
        <f t="shared" si="59"/>
        <v>6</v>
      </c>
      <c r="BT84" s="107">
        <f t="shared" si="60"/>
        <v>3.3333333333333333E-2</v>
      </c>
      <c r="BU84" s="136">
        <f t="shared" si="61"/>
        <v>0.3113114249838857</v>
      </c>
      <c r="BV84" s="136">
        <f t="shared" si="62"/>
        <v>0.73608315765287258</v>
      </c>
      <c r="BW84" s="136">
        <f t="shared" si="63"/>
        <v>1.5426810289699284</v>
      </c>
      <c r="BX84" s="136">
        <f t="shared" si="64"/>
        <v>0.43290200254020883</v>
      </c>
      <c r="BY84" s="136">
        <f t="shared" si="65"/>
        <v>5.5599418209978229</v>
      </c>
      <c r="BZ84" s="136">
        <f t="shared" si="66"/>
        <v>3.3931375636319729</v>
      </c>
    </row>
    <row r="85" spans="1:78" ht="18.75" x14ac:dyDescent="0.2">
      <c r="A85" s="2" t="s">
        <v>618</v>
      </c>
      <c r="B85" s="65" t="s">
        <v>598</v>
      </c>
      <c r="C85" s="78" t="s">
        <v>452</v>
      </c>
      <c r="D85" s="83" t="s">
        <v>426</v>
      </c>
      <c r="E85" s="83" t="s">
        <v>454</v>
      </c>
      <c r="F85" s="78" t="s">
        <v>657</v>
      </c>
      <c r="G85" s="71">
        <v>46003</v>
      </c>
      <c r="H85" s="77" t="s">
        <v>200</v>
      </c>
      <c r="I85" s="77" t="str">
        <f t="shared" si="36"/>
        <v/>
      </c>
      <c r="J85" s="77" t="s">
        <v>666</v>
      </c>
      <c r="K85" s="77"/>
      <c r="L85" s="77"/>
      <c r="M85" s="137">
        <f t="shared" si="67"/>
        <v>1.9830725746159401</v>
      </c>
      <c r="N85" s="4">
        <f t="shared" si="37"/>
        <v>127.66204993518133</v>
      </c>
      <c r="O85" s="3">
        <f t="shared" si="68"/>
        <v>103.70529269819754</v>
      </c>
      <c r="P85" s="5">
        <f t="shared" si="38"/>
        <v>104.13931090480986</v>
      </c>
      <c r="Q85" s="14">
        <v>300</v>
      </c>
      <c r="R85" s="11">
        <v>109.7</v>
      </c>
      <c r="S85" s="12">
        <v>108.2</v>
      </c>
      <c r="T85" s="13">
        <v>126.1</v>
      </c>
      <c r="U85" s="79"/>
      <c r="V85" s="79"/>
      <c r="W85" s="10">
        <v>300</v>
      </c>
      <c r="X85" s="11">
        <v>100.1</v>
      </c>
      <c r="Y85" s="12">
        <v>99</v>
      </c>
      <c r="Z85" s="13">
        <v>116.9</v>
      </c>
      <c r="AA85" s="10">
        <v>300</v>
      </c>
      <c r="AB85" s="11">
        <v>98.4</v>
      </c>
      <c r="AC85" s="12">
        <v>97.2</v>
      </c>
      <c r="AD85" s="13">
        <v>114.5</v>
      </c>
      <c r="AE85" s="14">
        <v>300</v>
      </c>
      <c r="AF85" s="11">
        <v>100.4</v>
      </c>
      <c r="AG85" s="12">
        <v>99.1</v>
      </c>
      <c r="AH85" s="13">
        <v>117.9</v>
      </c>
      <c r="AI85" s="10">
        <v>300</v>
      </c>
      <c r="AJ85" s="11">
        <v>100.2</v>
      </c>
      <c r="AK85" s="12">
        <v>98.9</v>
      </c>
      <c r="AL85" s="13">
        <v>116.4</v>
      </c>
      <c r="AM85" s="10">
        <v>300</v>
      </c>
      <c r="AN85" s="11">
        <v>99.5</v>
      </c>
      <c r="AO85" s="12">
        <v>98.3</v>
      </c>
      <c r="AP85" s="13">
        <v>116.6</v>
      </c>
      <c r="AQ85" s="6" t="str">
        <f t="shared" si="39"/>
        <v>SI</v>
      </c>
      <c r="AR85" s="7">
        <f t="shared" si="40"/>
        <v>1.8226864606892097</v>
      </c>
      <c r="AS85" s="8">
        <f t="shared" si="41"/>
        <v>5.7638406761288481</v>
      </c>
      <c r="AT85" s="9">
        <f t="shared" si="42"/>
        <v>9.1350718500270993</v>
      </c>
      <c r="AU85" s="111">
        <f>IF(O85&lt;80,"0",IF((P85-O85)&lt;=2,('DPI art.191'!$G$3-(('DPI art.191'!$F$3-'DPI art.191'!$G$3)/4)*(P85-O85-2)),('DPI art.191'!$G$3-(('DPI art.191'!$G$3-'DPI art.191'!$H$3)/8)*(P85-O85-2))))</f>
        <v>19.892594276341708</v>
      </c>
      <c r="AV85" s="24">
        <f t="shared" si="43"/>
        <v>83.812698421855828</v>
      </c>
      <c r="AW85" s="24">
        <f>IF(N85&lt;135,N85,N85-'DPI art.191'!$I$3)</f>
        <v>127.66204993518133</v>
      </c>
      <c r="AX85" s="111" t="e">
        <f>IF(I85&lt;80,"0",IF((J85-I85)&lt;=2,('DPI art.191'!$G$7-(('DPI art.191'!$F$7-'DPI art.191'!$G$7)/4)*(I85-J85-2)),('DPI art.191'!$G$7-(('DPI art.191'!$G$7-'DPI art.191'!$H$7)/8)*(J85-I85-2))))</f>
        <v>#VALUE!</v>
      </c>
      <c r="AY85" s="24" t="e">
        <f t="shared" si="44"/>
        <v>#VALUE!</v>
      </c>
      <c r="AZ85" s="24" t="e">
        <f>IF(H85&lt;135,H85,H85-'DPI art.191'!$I$7)</f>
        <v>#VALUE!</v>
      </c>
      <c r="BA85" s="111">
        <f>IF(O85&lt;80,"0",IF((P85-O85)&lt;=2,('DPI art.191'!$G$5-(('DPI art.191'!$F$5-'DPI art.191'!$G$5)/4)*(P85-O85-2)),('DPI art.191'!$G$5-(('DPI art.191'!$G$5-'DPI art.191'!$H$5)/8)*(P85-O85-2))))</f>
        <v>17.642594276341708</v>
      </c>
      <c r="BB85" s="24">
        <f t="shared" si="45"/>
        <v>92.057405723658292</v>
      </c>
      <c r="BC85" s="24">
        <f>IF(N85&lt;135,N85,N85-'DPI art.191'!$I$5)</f>
        <v>127.66204993518133</v>
      </c>
      <c r="BD85" s="111">
        <f>IF(O85&lt;80,"0",IF((P85-O85)&lt;=2,('DPI art.191'!$G$7-(('DPI art.191'!$F$7-'DPI art.191'!$G$7)/4)*(O85-P85-2)),('DPI art.191'!$G$7-(('DPI art.191'!$G$7-'DPI art.191'!$H$7)/8)*(P85-O85-2))))</f>
        <v>14.717009103306161</v>
      </c>
      <c r="BE85" s="24">
        <f t="shared" si="46"/>
        <v>88.988283594891385</v>
      </c>
      <c r="BF85" s="24">
        <f>IF(N85&lt;135,N85,N85-'DPI art.191'!$I$7)</f>
        <v>127.66204993518133</v>
      </c>
      <c r="BG85" s="108">
        <f t="shared" si="47"/>
        <v>93325430079.6996</v>
      </c>
      <c r="BH85" s="108">
        <f t="shared" si="48"/>
        <v>10232929922.807545</v>
      </c>
      <c r="BI85" s="108">
        <f t="shared" si="49"/>
        <v>6918309709.1894026</v>
      </c>
      <c r="BJ85" s="108">
        <f t="shared" si="50"/>
        <v>10964781961.431889</v>
      </c>
      <c r="BK85" s="108">
        <f t="shared" si="51"/>
        <v>10471285480.509035</v>
      </c>
      <c r="BL85" s="108">
        <f t="shared" si="52"/>
        <v>8912509381.3374939</v>
      </c>
      <c r="BM85" s="106">
        <f t="shared" si="53"/>
        <v>-5.9947073018024639</v>
      </c>
      <c r="BN85" s="106">
        <f t="shared" si="54"/>
        <v>3.6052926981975446</v>
      </c>
      <c r="BO85" s="106">
        <f t="shared" si="55"/>
        <v>5.3052926981975332</v>
      </c>
      <c r="BP85" s="106">
        <f t="shared" si="56"/>
        <v>3.3052926981975332</v>
      </c>
      <c r="BQ85" s="106">
        <f t="shared" si="57"/>
        <v>3.5052926981975361</v>
      </c>
      <c r="BR85" s="106">
        <f t="shared" si="58"/>
        <v>4.2052926981975389</v>
      </c>
      <c r="BS85" s="106">
        <f t="shared" si="59"/>
        <v>6</v>
      </c>
      <c r="BT85" s="107">
        <f t="shared" si="60"/>
        <v>3.3333333333333333E-2</v>
      </c>
      <c r="BU85" s="136">
        <f t="shared" si="61"/>
        <v>35.936515634283779</v>
      </c>
      <c r="BV85" s="136">
        <f t="shared" si="62"/>
        <v>12.998135439676531</v>
      </c>
      <c r="BW85" s="136">
        <f t="shared" si="63"/>
        <v>28.146130613548063</v>
      </c>
      <c r="BX85" s="136">
        <f t="shared" si="64"/>
        <v>10.92495982075793</v>
      </c>
      <c r="BY85" s="136">
        <f t="shared" si="65"/>
        <v>12.287076900036963</v>
      </c>
      <c r="BZ85" s="136">
        <f t="shared" si="66"/>
        <v>17.684486677513537</v>
      </c>
    </row>
    <row r="86" spans="1:78" ht="18.75" x14ac:dyDescent="0.2">
      <c r="A86" s="2" t="s">
        <v>618</v>
      </c>
      <c r="B86" s="65" t="s">
        <v>599</v>
      </c>
      <c r="C86" s="78" t="s">
        <v>452</v>
      </c>
      <c r="D86" s="83" t="s">
        <v>426</v>
      </c>
      <c r="E86" s="83" t="s">
        <v>454</v>
      </c>
      <c r="F86" s="78" t="s">
        <v>658</v>
      </c>
      <c r="G86" s="71">
        <v>46003</v>
      </c>
      <c r="H86" s="77" t="s">
        <v>200</v>
      </c>
      <c r="I86" s="77" t="str">
        <f t="shared" si="36"/>
        <v/>
      </c>
      <c r="J86" s="77" t="s">
        <v>666</v>
      </c>
      <c r="K86" s="77"/>
      <c r="L86" s="77"/>
      <c r="M86" s="137">
        <f t="shared" si="67"/>
        <v>0.18996636405345005</v>
      </c>
      <c r="N86" s="4">
        <f t="shared" si="37"/>
        <v>124.96204993518134</v>
      </c>
      <c r="O86" s="3">
        <f t="shared" si="68"/>
        <v>105.12088294419951</v>
      </c>
      <c r="P86" s="5">
        <f t="shared" si="38"/>
        <v>104.12644516998286</v>
      </c>
      <c r="Q86" s="14">
        <v>300</v>
      </c>
      <c r="R86" s="11">
        <v>104.8</v>
      </c>
      <c r="S86" s="12">
        <v>103.3</v>
      </c>
      <c r="T86" s="13">
        <v>122.9</v>
      </c>
      <c r="U86" s="79"/>
      <c r="V86" s="79"/>
      <c r="W86" s="10">
        <v>300</v>
      </c>
      <c r="X86" s="11">
        <v>104.5</v>
      </c>
      <c r="Y86" s="12">
        <v>103</v>
      </c>
      <c r="Z86" s="13">
        <v>120</v>
      </c>
      <c r="AA86" s="10">
        <v>300</v>
      </c>
      <c r="AB86" s="11">
        <v>104.9</v>
      </c>
      <c r="AC86" s="12">
        <v>103.5</v>
      </c>
      <c r="AD86" s="13">
        <v>122.7</v>
      </c>
      <c r="AE86" s="14">
        <v>300</v>
      </c>
      <c r="AF86" s="11">
        <v>105.2</v>
      </c>
      <c r="AG86" s="12">
        <v>103.8</v>
      </c>
      <c r="AH86" s="13">
        <v>122.2</v>
      </c>
      <c r="AI86" s="10">
        <v>300</v>
      </c>
      <c r="AJ86" s="11">
        <v>105.8</v>
      </c>
      <c r="AK86" s="12">
        <v>104.3</v>
      </c>
      <c r="AL86" s="13">
        <v>123.4</v>
      </c>
      <c r="AM86" s="10">
        <v>300</v>
      </c>
      <c r="AN86" s="11">
        <v>105.4</v>
      </c>
      <c r="AO86" s="12">
        <v>104</v>
      </c>
      <c r="AP86" s="13">
        <v>122.6</v>
      </c>
      <c r="AQ86" s="6" t="str">
        <f t="shared" si="39"/>
        <v>SI</v>
      </c>
      <c r="AR86" s="7">
        <f t="shared" si="40"/>
        <v>1.3156880888196791</v>
      </c>
      <c r="AS86" s="8">
        <f t="shared" si="41"/>
        <v>4.1605710510240925</v>
      </c>
      <c r="AT86" s="9">
        <f t="shared" si="42"/>
        <v>6.5940607355188812</v>
      </c>
      <c r="AU86" s="111">
        <f>IF(O86&lt;80,"0",IF((P86-O86)&lt;=2,('DPI art.191'!$G$3-(('DPI art.191'!$F$3-'DPI art.191'!$G$3)/4)*(P86-O86-2)),('DPI art.191'!$G$3-(('DPI art.191'!$G$3-'DPI art.191'!$H$3)/8)*(P86-O86-2))))</f>
        <v>22.303113743990597</v>
      </c>
      <c r="AV86" s="24">
        <f t="shared" si="43"/>
        <v>82.817769200208915</v>
      </c>
      <c r="AW86" s="24">
        <f>IF(N86&lt;135,N86,N86-'DPI art.191'!$I$3)</f>
        <v>124.96204993518134</v>
      </c>
      <c r="AX86" s="111" t="e">
        <f>IF(I86&lt;80,"0",IF((J86-I86)&lt;=2,('DPI art.191'!$G$7-(('DPI art.191'!$F$7-'DPI art.191'!$G$7)/4)*(I86-J86-2)),('DPI art.191'!$G$7-(('DPI art.191'!$G$7-'DPI art.191'!$H$7)/8)*(J86-I86-2))))</f>
        <v>#VALUE!</v>
      </c>
      <c r="AY86" s="24" t="e">
        <f t="shared" si="44"/>
        <v>#VALUE!</v>
      </c>
      <c r="AZ86" s="24" t="e">
        <f>IF(H86&lt;135,H86,H86-'DPI art.191'!$I$7)</f>
        <v>#VALUE!</v>
      </c>
      <c r="BA86" s="111">
        <f>IF(O86&lt;80,"0",IF((P86-O86)&lt;=2,('DPI art.191'!$G$5-(('DPI art.191'!$F$5-'DPI art.191'!$G$5)/4)*(P86-O86-2)),('DPI art.191'!$G$5-(('DPI art.191'!$G$5-'DPI art.191'!$H$5)/8)*(P86-O86-2))))</f>
        <v>20.053113743990597</v>
      </c>
      <c r="BB86" s="24">
        <f t="shared" si="45"/>
        <v>84.746886256009404</v>
      </c>
      <c r="BC86" s="24">
        <f>IF(N86&lt;135,N86,N86-'DPI art.191'!$I$5)</f>
        <v>124.96204993518134</v>
      </c>
      <c r="BD86" s="111">
        <f>IF(O86&lt;80,"0",IF((P86-O86)&lt;=2,('DPI art.191'!$G$7-(('DPI art.191'!$F$7-'DPI art.191'!$G$7)/4)*(O86-P86-2)),('DPI art.191'!$G$7-(('DPI art.191'!$G$7-'DPI art.191'!$H$7)/8)*(P86-O86-2))))</f>
        <v>14.002781112891675</v>
      </c>
      <c r="BE86" s="24">
        <f t="shared" si="46"/>
        <v>91.118101831307825</v>
      </c>
      <c r="BF86" s="24">
        <f>IF(N86&lt;135,N86,N86-'DPI art.191'!$I$7)</f>
        <v>124.96204993518134</v>
      </c>
      <c r="BG86" s="108">
        <f t="shared" si="47"/>
        <v>30199517204.020248</v>
      </c>
      <c r="BH86" s="108">
        <f t="shared" si="48"/>
        <v>28183829312.644627</v>
      </c>
      <c r="BI86" s="108">
        <f t="shared" si="49"/>
        <v>30902954325.136101</v>
      </c>
      <c r="BJ86" s="108">
        <f t="shared" si="50"/>
        <v>33113112148.259312</v>
      </c>
      <c r="BK86" s="108">
        <f t="shared" si="51"/>
        <v>38018939632.05619</v>
      </c>
      <c r="BL86" s="108">
        <f t="shared" si="52"/>
        <v>34673685045.253365</v>
      </c>
      <c r="BM86" s="106">
        <f t="shared" si="53"/>
        <v>0.32088294419951069</v>
      </c>
      <c r="BN86" s="106">
        <f t="shared" si="54"/>
        <v>0.62088294419950785</v>
      </c>
      <c r="BO86" s="106">
        <f t="shared" si="55"/>
        <v>0.22088294419950216</v>
      </c>
      <c r="BP86" s="106">
        <f t="shared" si="56"/>
        <v>-7.9117055800494995E-2</v>
      </c>
      <c r="BQ86" s="106">
        <f t="shared" si="57"/>
        <v>-0.67911705580048931</v>
      </c>
      <c r="BR86" s="106">
        <f t="shared" si="58"/>
        <v>-0.27911705580049784</v>
      </c>
      <c r="BS86" s="106">
        <f t="shared" si="59"/>
        <v>6</v>
      </c>
      <c r="BT86" s="107">
        <f t="shared" si="60"/>
        <v>3.3333333333333333E-2</v>
      </c>
      <c r="BU86" s="136">
        <f t="shared" si="61"/>
        <v>0.1029658638781463</v>
      </c>
      <c r="BV86" s="136">
        <f t="shared" si="62"/>
        <v>0.38549563039784918</v>
      </c>
      <c r="BW86" s="136">
        <f t="shared" si="63"/>
        <v>4.8789275038240383E-2</v>
      </c>
      <c r="BX86" s="136">
        <f t="shared" si="64"/>
        <v>6.2595085185386387E-3</v>
      </c>
      <c r="BY86" s="136">
        <f t="shared" si="65"/>
        <v>0.46119997547912489</v>
      </c>
      <c r="BZ86" s="136">
        <f t="shared" si="66"/>
        <v>7.7906330838738228E-2</v>
      </c>
    </row>
    <row r="87" spans="1:78" ht="18.75" x14ac:dyDescent="0.2">
      <c r="A87" s="2" t="s">
        <v>618</v>
      </c>
      <c r="B87" s="65" t="s">
        <v>600</v>
      </c>
      <c r="C87" s="78" t="s">
        <v>452</v>
      </c>
      <c r="D87" s="83" t="s">
        <v>426</v>
      </c>
      <c r="E87" s="83" t="s">
        <v>454</v>
      </c>
      <c r="F87" s="78" t="s">
        <v>659</v>
      </c>
      <c r="G87" s="71">
        <v>46003</v>
      </c>
      <c r="H87" s="77" t="s">
        <v>200</v>
      </c>
      <c r="I87" s="77" t="str">
        <f t="shared" si="36"/>
        <v/>
      </c>
      <c r="J87" s="77" t="s">
        <v>666</v>
      </c>
      <c r="K87" s="77"/>
      <c r="L87" s="77"/>
      <c r="M87" s="137">
        <f t="shared" si="67"/>
        <v>0.79621006724979604</v>
      </c>
      <c r="N87" s="4">
        <f t="shared" si="37"/>
        <v>121.16204993518133</v>
      </c>
      <c r="O87" s="3">
        <f t="shared" si="68"/>
        <v>103.10949334842788</v>
      </c>
      <c r="P87" s="5">
        <f t="shared" si="38"/>
        <v>103.06861527755473</v>
      </c>
      <c r="Q87" s="14">
        <v>300</v>
      </c>
      <c r="R87" s="11">
        <v>101.3</v>
      </c>
      <c r="S87" s="12">
        <v>100</v>
      </c>
      <c r="T87" s="13">
        <v>115.7</v>
      </c>
      <c r="U87" s="79"/>
      <c r="V87" s="79"/>
      <c r="W87" s="10">
        <v>300</v>
      </c>
      <c r="X87" s="11">
        <v>101.4</v>
      </c>
      <c r="Y87" s="12">
        <v>100</v>
      </c>
      <c r="Z87" s="13">
        <v>115.4</v>
      </c>
      <c r="AA87" s="10">
        <v>300</v>
      </c>
      <c r="AB87" s="11">
        <v>100.5</v>
      </c>
      <c r="AC87" s="12">
        <v>99.2</v>
      </c>
      <c r="AD87" s="13">
        <v>115.3</v>
      </c>
      <c r="AE87" s="14">
        <v>300</v>
      </c>
      <c r="AF87" s="11">
        <v>104.7</v>
      </c>
      <c r="AG87" s="12">
        <v>103.1</v>
      </c>
      <c r="AH87" s="13">
        <v>119.5</v>
      </c>
      <c r="AI87" s="10">
        <v>300</v>
      </c>
      <c r="AJ87" s="11">
        <v>104.8</v>
      </c>
      <c r="AK87" s="12">
        <v>103.2</v>
      </c>
      <c r="AL87" s="13">
        <v>119.4</v>
      </c>
      <c r="AM87" s="10">
        <v>300</v>
      </c>
      <c r="AN87" s="11">
        <v>103.9</v>
      </c>
      <c r="AO87" s="12">
        <v>102.3</v>
      </c>
      <c r="AP87" s="13">
        <v>119.6</v>
      </c>
      <c r="AQ87" s="6" t="str">
        <f t="shared" si="39"/>
        <v>SI</v>
      </c>
      <c r="AR87" s="7">
        <f t="shared" si="40"/>
        <v>2.0907008823765287</v>
      </c>
      <c r="AS87" s="8">
        <f t="shared" si="41"/>
        <v>6.6113766944336012</v>
      </c>
      <c r="AT87" s="9">
        <f t="shared" si="42"/>
        <v>10.478325915803897</v>
      </c>
      <c r="AU87" s="111">
        <f>IF(O87&lt;80,"0",IF((P87-O87)&lt;=2,('DPI art.191'!$G$3-(('DPI art.191'!$F$3-'DPI art.191'!$G$3)/4)*(P87-O87-2)),('DPI art.191'!$G$3-(('DPI art.191'!$G$3-'DPI art.191'!$H$3)/8)*(P87-O87-2))))</f>
        <v>20.693981744598439</v>
      </c>
      <c r="AV87" s="24">
        <f t="shared" si="43"/>
        <v>82.41551160382943</v>
      </c>
      <c r="AW87" s="24">
        <f>IF(N87&lt;135,N87,N87-'DPI art.191'!$I$3)</f>
        <v>121.16204993518133</v>
      </c>
      <c r="AX87" s="111" t="e">
        <f>IF(I87&lt;80,"0",IF((J87-I87)&lt;=2,('DPI art.191'!$G$7-(('DPI art.191'!$F$7-'DPI art.191'!$G$7)/4)*(I87-J87-2)),('DPI art.191'!$G$7-(('DPI art.191'!$G$7-'DPI art.191'!$H$7)/8)*(J87-I87-2))))</f>
        <v>#VALUE!</v>
      </c>
      <c r="AY87" s="24" t="e">
        <f t="shared" si="44"/>
        <v>#VALUE!</v>
      </c>
      <c r="AZ87" s="24" t="e">
        <f>IF(H87&lt;135,H87,H87-'DPI art.191'!$I$7)</f>
        <v>#VALUE!</v>
      </c>
      <c r="BA87" s="111">
        <f>IF(O87&lt;80,"0",IF((P87-O87)&lt;=2,('DPI art.191'!$G$5-(('DPI art.191'!$F$5-'DPI art.191'!$G$5)/4)*(P87-O87-2)),('DPI art.191'!$G$5-(('DPI art.191'!$G$5-'DPI art.191'!$H$5)/8)*(P87-O87-2))))</f>
        <v>18.443981744598439</v>
      </c>
      <c r="BB87" s="24">
        <f t="shared" si="45"/>
        <v>82.856018255401551</v>
      </c>
      <c r="BC87" s="24">
        <f>IF(N87&lt;135,N87,N87-'DPI art.191'!$I$5)</f>
        <v>121.16204993518133</v>
      </c>
      <c r="BD87" s="111">
        <f>IF(O87&lt;80,"0",IF((P87-O87)&lt;=2,('DPI art.191'!$G$7-(('DPI art.191'!$F$7-'DPI art.191'!$G$7)/4)*(O87-P87-2)),('DPI art.191'!$G$7-(('DPI art.191'!$G$7-'DPI art.191'!$H$7)/8)*(P87-O87-2))))</f>
        <v>14.479560964563426</v>
      </c>
      <c r="BE87" s="24">
        <f t="shared" si="46"/>
        <v>88.629932383864457</v>
      </c>
      <c r="BF87" s="24">
        <f>IF(N87&lt;135,N87,N87-'DPI art.191'!$I$7)</f>
        <v>121.16204993518133</v>
      </c>
      <c r="BG87" s="108">
        <f t="shared" si="47"/>
        <v>13489628825.916573</v>
      </c>
      <c r="BH87" s="108">
        <f t="shared" si="48"/>
        <v>13803842646.028885</v>
      </c>
      <c r="BI87" s="108">
        <f t="shared" si="49"/>
        <v>11220184543.019672</v>
      </c>
      <c r="BJ87" s="108">
        <f t="shared" si="50"/>
        <v>29512092266.663944</v>
      </c>
      <c r="BK87" s="108">
        <f t="shared" si="51"/>
        <v>30199517204.020248</v>
      </c>
      <c r="BL87" s="108">
        <f t="shared" si="52"/>
        <v>24547089156.850395</v>
      </c>
      <c r="BM87" s="106">
        <f t="shared" si="53"/>
        <v>1.8094933484278783</v>
      </c>
      <c r="BN87" s="106">
        <f t="shared" si="54"/>
        <v>1.7094933484278698</v>
      </c>
      <c r="BO87" s="106">
        <f t="shared" si="55"/>
        <v>2.6094933484278755</v>
      </c>
      <c r="BP87" s="106">
        <f t="shared" si="56"/>
        <v>-1.5905066515721273</v>
      </c>
      <c r="BQ87" s="106">
        <f t="shared" si="57"/>
        <v>-1.6905066515721217</v>
      </c>
      <c r="BR87" s="106">
        <f t="shared" si="58"/>
        <v>-0.79050665157213018</v>
      </c>
      <c r="BS87" s="106">
        <f t="shared" si="59"/>
        <v>6</v>
      </c>
      <c r="BT87" s="107">
        <f t="shared" si="60"/>
        <v>3.3333333333333333E-2</v>
      </c>
      <c r="BU87" s="136">
        <f t="shared" si="61"/>
        <v>3.2742661780047353</v>
      </c>
      <c r="BV87" s="136">
        <f t="shared" si="62"/>
        <v>2.9223675083191303</v>
      </c>
      <c r="BW87" s="136">
        <f t="shared" si="63"/>
        <v>6.8094555354893256</v>
      </c>
      <c r="BX87" s="136">
        <f t="shared" si="64"/>
        <v>2.5297114086951806</v>
      </c>
      <c r="BY87" s="136">
        <f t="shared" si="65"/>
        <v>2.8578127390095869</v>
      </c>
      <c r="BZ87" s="136">
        <f t="shared" si="66"/>
        <v>0.62490076617978119</v>
      </c>
    </row>
    <row r="88" spans="1:78" ht="18.75" x14ac:dyDescent="0.2">
      <c r="A88" s="2" t="s">
        <v>617</v>
      </c>
      <c r="B88" s="65" t="s">
        <v>601</v>
      </c>
      <c r="C88" s="78" t="s">
        <v>452</v>
      </c>
      <c r="D88" s="83" t="s">
        <v>330</v>
      </c>
      <c r="E88" s="83" t="s">
        <v>616</v>
      </c>
      <c r="F88" s="78" t="s">
        <v>657</v>
      </c>
      <c r="G88" s="71">
        <v>46003</v>
      </c>
      <c r="H88" s="77" t="s">
        <v>200</v>
      </c>
      <c r="I88" s="77" t="str">
        <f t="shared" si="36"/>
        <v/>
      </c>
      <c r="J88" s="77" t="s">
        <v>666</v>
      </c>
      <c r="K88" s="77"/>
      <c r="L88" s="77"/>
      <c r="M88" s="137">
        <f t="shared" si="67"/>
        <v>1.3853229975652852</v>
      </c>
      <c r="N88" s="4">
        <f t="shared" si="37"/>
        <v>129.46204993518134</v>
      </c>
      <c r="O88" s="3">
        <f t="shared" si="68"/>
        <v>109.00310521973707</v>
      </c>
      <c r="P88" s="5">
        <f t="shared" si="38"/>
        <v>109.76037853221001</v>
      </c>
      <c r="Q88" s="14">
        <v>300</v>
      </c>
      <c r="R88" s="11">
        <v>103.8</v>
      </c>
      <c r="S88" s="12">
        <v>102.3</v>
      </c>
      <c r="T88" s="13">
        <v>119.7</v>
      </c>
      <c r="U88" s="79"/>
      <c r="V88" s="79"/>
      <c r="W88" s="10">
        <v>300</v>
      </c>
      <c r="X88" s="11">
        <v>104.8</v>
      </c>
      <c r="Y88" s="12">
        <v>103.2</v>
      </c>
      <c r="Z88" s="13">
        <v>122.5</v>
      </c>
      <c r="AA88" s="10">
        <v>300</v>
      </c>
      <c r="AB88" s="11">
        <v>107.8</v>
      </c>
      <c r="AC88" s="12">
        <v>106.1</v>
      </c>
      <c r="AD88" s="13">
        <v>124.5</v>
      </c>
      <c r="AE88" s="14">
        <v>300</v>
      </c>
      <c r="AF88" s="11">
        <v>111.6</v>
      </c>
      <c r="AG88" s="12">
        <v>110.1</v>
      </c>
      <c r="AH88" s="13">
        <v>127.9</v>
      </c>
      <c r="AI88" s="10">
        <v>300</v>
      </c>
      <c r="AJ88" s="11">
        <v>111.1</v>
      </c>
      <c r="AK88" s="12">
        <v>109.5</v>
      </c>
      <c r="AL88" s="13">
        <v>126.7</v>
      </c>
      <c r="AM88" s="10">
        <v>300</v>
      </c>
      <c r="AN88" s="11">
        <v>109.5</v>
      </c>
      <c r="AO88" s="12">
        <v>107.9</v>
      </c>
      <c r="AP88" s="13">
        <v>126.5</v>
      </c>
      <c r="AQ88" s="6" t="str">
        <f t="shared" si="39"/>
        <v>SI</v>
      </c>
      <c r="AR88" s="7">
        <f t="shared" si="40"/>
        <v>0.53818391720492864</v>
      </c>
      <c r="AS88" s="8">
        <f t="shared" si="41"/>
        <v>1.7018869784390507</v>
      </c>
      <c r="AT88" s="9">
        <f t="shared" si="42"/>
        <v>2.6973090864662725</v>
      </c>
      <c r="AU88" s="111">
        <f>IF(O88&lt;80,"0",IF((P88-O88)&lt;=2,('DPI art.191'!$G$3-(('DPI art.191'!$F$3-'DPI art.191'!$G$3)/4)*(P88-O88-2)),('DPI art.191'!$G$3-(('DPI art.191'!$G$3-'DPI art.191'!$H$3)/8)*(P88-O88-2))))</f>
        <v>19.347101285201902</v>
      </c>
      <c r="AV88" s="24">
        <f t="shared" si="43"/>
        <v>89.656003934535164</v>
      </c>
      <c r="AW88" s="24">
        <f>IF(N88&lt;135,N88,N88-'DPI art.191'!$I$3)</f>
        <v>129.46204993518134</v>
      </c>
      <c r="AX88" s="111" t="e">
        <f>IF(I88&lt;80,"0",IF((J88-I88)&lt;=2,('DPI art.191'!$G$7-(('DPI art.191'!$F$7-'DPI art.191'!$G$7)/4)*(I88-J88-2)),('DPI art.191'!$G$7-(('DPI art.191'!$G$7-'DPI art.191'!$H$7)/8)*(J88-I88-2))))</f>
        <v>#VALUE!</v>
      </c>
      <c r="AY88" s="24" t="e">
        <f t="shared" si="44"/>
        <v>#VALUE!</v>
      </c>
      <c r="AZ88" s="24" t="e">
        <f>IF(H88&lt;135,H88,H88-'DPI art.191'!$I$7)</f>
        <v>#VALUE!</v>
      </c>
      <c r="BA88" s="111">
        <f>IF(O88&lt;80,"0",IF((P88-O88)&lt;=2,('DPI art.191'!$G$5-(('DPI art.191'!$F$5-'DPI art.191'!$G$5)/4)*(P88-O88-2)),('DPI art.191'!$G$5-(('DPI art.191'!$G$5-'DPI art.191'!$H$5)/8)*(P88-O88-2))))</f>
        <v>17.097101285201902</v>
      </c>
      <c r="BB88" s="24">
        <f t="shared" si="45"/>
        <v>86.702898714798096</v>
      </c>
      <c r="BC88" s="24">
        <f>IF(N88&lt;135,N88,N88-'DPI art.191'!$I$5)</f>
        <v>129.46204993518134</v>
      </c>
      <c r="BD88" s="111">
        <f>IF(O88&lt;80,"0",IF((P88-O88)&lt;=2,('DPI art.191'!$G$7-(('DPI art.191'!$F$7-'DPI art.191'!$G$7)/4)*(O88-P88-2)),('DPI art.191'!$G$7-(('DPI art.191'!$G$7-'DPI art.191'!$H$7)/8)*(P88-O88-2))))</f>
        <v>14.878636656236473</v>
      </c>
      <c r="BE88" s="24">
        <f t="shared" si="46"/>
        <v>94.124468563500585</v>
      </c>
      <c r="BF88" s="24">
        <f>IF(N88&lt;135,N88,N88-'DPI art.191'!$I$7)</f>
        <v>129.46204993518134</v>
      </c>
      <c r="BG88" s="108">
        <f t="shared" si="47"/>
        <v>23988329190.194996</v>
      </c>
      <c r="BH88" s="108">
        <f t="shared" si="48"/>
        <v>30199517204.020248</v>
      </c>
      <c r="BI88" s="108">
        <f t="shared" si="49"/>
        <v>60255958607.435989</v>
      </c>
      <c r="BJ88" s="108">
        <f t="shared" si="50"/>
        <v>144543977074.59326</v>
      </c>
      <c r="BK88" s="108">
        <f t="shared" si="51"/>
        <v>128824955169.31346</v>
      </c>
      <c r="BL88" s="108">
        <f t="shared" si="52"/>
        <v>89125093813.375046</v>
      </c>
      <c r="BM88" s="106">
        <f t="shared" si="53"/>
        <v>5.2031052197370684</v>
      </c>
      <c r="BN88" s="106">
        <f t="shared" si="54"/>
        <v>4.2031052197370684</v>
      </c>
      <c r="BO88" s="106">
        <f t="shared" si="55"/>
        <v>1.2031052197370684</v>
      </c>
      <c r="BP88" s="106">
        <f t="shared" si="56"/>
        <v>-2.5968947802629287</v>
      </c>
      <c r="BQ88" s="106">
        <f t="shared" si="57"/>
        <v>-2.0968947802629287</v>
      </c>
      <c r="BR88" s="106">
        <f t="shared" si="58"/>
        <v>-0.49689478026293443</v>
      </c>
      <c r="BS88" s="106">
        <f t="shared" si="59"/>
        <v>6</v>
      </c>
      <c r="BT88" s="107">
        <f t="shared" si="60"/>
        <v>3.3333333333333333E-2</v>
      </c>
      <c r="BU88" s="136">
        <f t="shared" si="61"/>
        <v>27.072303927655128</v>
      </c>
      <c r="BV88" s="136">
        <f t="shared" si="62"/>
        <v>17.666093488180991</v>
      </c>
      <c r="BW88" s="136">
        <f t="shared" si="63"/>
        <v>1.4474621697585797</v>
      </c>
      <c r="BX88" s="136">
        <f t="shared" si="64"/>
        <v>6.7438624997568448</v>
      </c>
      <c r="BY88" s="136">
        <f t="shared" si="65"/>
        <v>4.3969677194939161</v>
      </c>
      <c r="BZ88" s="136">
        <f t="shared" si="66"/>
        <v>0.24690442265254989</v>
      </c>
    </row>
    <row r="89" spans="1:78" ht="18.75" x14ac:dyDescent="0.2">
      <c r="A89" s="2" t="s">
        <v>617</v>
      </c>
      <c r="B89" s="65" t="s">
        <v>602</v>
      </c>
      <c r="C89" s="78" t="s">
        <v>452</v>
      </c>
      <c r="D89" s="83" t="s">
        <v>330</v>
      </c>
      <c r="E89" s="83" t="s">
        <v>616</v>
      </c>
      <c r="F89" s="78" t="s">
        <v>658</v>
      </c>
      <c r="G89" s="71">
        <v>46003</v>
      </c>
      <c r="H89" s="77" t="s">
        <v>200</v>
      </c>
      <c r="I89" s="77" t="str">
        <f t="shared" si="36"/>
        <v/>
      </c>
      <c r="J89" s="77" t="s">
        <v>666</v>
      </c>
      <c r="K89" s="77"/>
      <c r="L89" s="77"/>
      <c r="M89" s="137">
        <f t="shared" si="67"/>
        <v>1.8977496403004632</v>
      </c>
      <c r="N89" s="4">
        <f t="shared" si="37"/>
        <v>128.66204993518133</v>
      </c>
      <c r="O89" s="3">
        <f t="shared" si="68"/>
        <v>108.91606712777903</v>
      </c>
      <c r="P89" s="5">
        <f t="shared" si="38"/>
        <v>110.04169777329786</v>
      </c>
      <c r="Q89" s="14">
        <v>300</v>
      </c>
      <c r="R89" s="11">
        <v>111.1</v>
      </c>
      <c r="S89" s="12">
        <v>109.5</v>
      </c>
      <c r="T89" s="13">
        <v>125.5</v>
      </c>
      <c r="U89" s="79"/>
      <c r="V89" s="79"/>
      <c r="W89" s="10">
        <v>300</v>
      </c>
      <c r="X89" s="11">
        <v>111.4</v>
      </c>
      <c r="Y89" s="12">
        <v>109.8</v>
      </c>
      <c r="Z89" s="13">
        <v>126.1</v>
      </c>
      <c r="AA89" s="10">
        <v>300</v>
      </c>
      <c r="AB89" s="11">
        <v>111.3</v>
      </c>
      <c r="AC89" s="12">
        <v>109.7</v>
      </c>
      <c r="AD89" s="13">
        <v>127.1</v>
      </c>
      <c r="AE89" s="14">
        <v>300</v>
      </c>
      <c r="AF89" s="11">
        <v>103.2</v>
      </c>
      <c r="AG89" s="12">
        <v>101.7</v>
      </c>
      <c r="AH89" s="13">
        <v>119.3</v>
      </c>
      <c r="AI89" s="10">
        <v>300</v>
      </c>
      <c r="AJ89" s="11">
        <v>103.7</v>
      </c>
      <c r="AK89" s="12">
        <v>102.3</v>
      </c>
      <c r="AL89" s="13">
        <v>117.7</v>
      </c>
      <c r="AM89" s="10">
        <v>300</v>
      </c>
      <c r="AN89" s="11">
        <v>103.3</v>
      </c>
      <c r="AO89" s="12">
        <v>101.8</v>
      </c>
      <c r="AP89" s="13">
        <v>117.9</v>
      </c>
      <c r="AQ89" s="6" t="str">
        <f t="shared" si="39"/>
        <v>SI</v>
      </c>
      <c r="AR89" s="7">
        <f t="shared" si="40"/>
        <v>0.54907860874670011</v>
      </c>
      <c r="AS89" s="8">
        <f t="shared" si="41"/>
        <v>1.7363390181160203</v>
      </c>
      <c r="AT89" s="9">
        <f t="shared" si="42"/>
        <v>2.7519118896167014</v>
      </c>
      <c r="AU89" s="111">
        <f>IF(O89&lt;80,"0",IF((P89-O89)&lt;=2,('DPI art.191'!$G$3-(('DPI art.191'!$F$3-'DPI art.191'!$G$3)/4)*(P89-O89-2)),('DPI art.191'!$G$3-(('DPI art.191'!$G$3-'DPI art.191'!$H$3)/8)*(P89-O89-2))))</f>
        <v>18.725498285686982</v>
      </c>
      <c r="AV89" s="24">
        <f t="shared" si="43"/>
        <v>90.190568842092048</v>
      </c>
      <c r="AW89" s="24">
        <f>IF(N89&lt;135,N89,N89-'DPI art.191'!$I$3)</f>
        <v>128.66204993518133</v>
      </c>
      <c r="AX89" s="111" t="e">
        <f>IF(I89&lt;80,"0",IF((J89-I89)&lt;=2,('DPI art.191'!$G$7-(('DPI art.191'!$F$7-'DPI art.191'!$G$7)/4)*(I89-J89-2)),('DPI art.191'!$G$7-(('DPI art.191'!$G$7-'DPI art.191'!$H$7)/8)*(J89-I89-2))))</f>
        <v>#VALUE!</v>
      </c>
      <c r="AY89" s="24" t="e">
        <f t="shared" si="44"/>
        <v>#VALUE!</v>
      </c>
      <c r="AZ89" s="24" t="e">
        <f>IF(H89&lt;135,H89,H89-'DPI art.191'!$I$7)</f>
        <v>#VALUE!</v>
      </c>
      <c r="BA89" s="111">
        <f>IF(O89&lt;80,"0",IF((P89-O89)&lt;=2,('DPI art.191'!$G$5-(('DPI art.191'!$F$5-'DPI art.191'!$G$5)/4)*(P89-O89-2)),('DPI art.191'!$G$5-(('DPI art.191'!$G$5-'DPI art.191'!$H$5)/8)*(P89-O89-2))))</f>
        <v>16.475498285686982</v>
      </c>
      <c r="BB89" s="24">
        <f t="shared" si="45"/>
        <v>94.624501714313013</v>
      </c>
      <c r="BC89" s="24">
        <f>IF(N89&lt;135,N89,N89-'DPI art.191'!$I$5)</f>
        <v>128.66204993518133</v>
      </c>
      <c r="BD89" s="111">
        <f>IF(O89&lt;80,"0",IF((P89-O89)&lt;=2,('DPI art.191'!$G$7-(('DPI art.191'!$F$7-'DPI art.191'!$G$7)/4)*(O89-P89-2)),('DPI art.191'!$G$7-(('DPI art.191'!$G$7-'DPI art.191'!$H$7)/8)*(P89-O89-2))))</f>
        <v>15.062815322759413</v>
      </c>
      <c r="BE89" s="24">
        <f t="shared" si="46"/>
        <v>93.853251805019624</v>
      </c>
      <c r="BF89" s="24">
        <f>IF(N89&lt;135,N89,N89-'DPI art.191'!$I$7)</f>
        <v>128.66204993518133</v>
      </c>
      <c r="BG89" s="108">
        <f t="shared" si="47"/>
        <v>128824955169.31346</v>
      </c>
      <c r="BH89" s="108">
        <f t="shared" si="48"/>
        <v>138038426460.289</v>
      </c>
      <c r="BI89" s="108">
        <f t="shared" si="49"/>
        <v>134896288259.16588</v>
      </c>
      <c r="BJ89" s="108">
        <f t="shared" si="50"/>
        <v>20892961308.540489</v>
      </c>
      <c r="BK89" s="108">
        <f t="shared" si="51"/>
        <v>23442288153.199314</v>
      </c>
      <c r="BL89" s="108">
        <f t="shared" si="52"/>
        <v>21379620895.022339</v>
      </c>
      <c r="BM89" s="106">
        <f t="shared" si="53"/>
        <v>-2.1839328722209643</v>
      </c>
      <c r="BN89" s="106">
        <f t="shared" si="54"/>
        <v>-2.4839328722209757</v>
      </c>
      <c r="BO89" s="106">
        <f t="shared" si="55"/>
        <v>-2.3839328722209672</v>
      </c>
      <c r="BP89" s="106">
        <f t="shared" si="56"/>
        <v>5.7160671277790271</v>
      </c>
      <c r="BQ89" s="106">
        <f t="shared" si="57"/>
        <v>5.2160671277790271</v>
      </c>
      <c r="BR89" s="106">
        <f t="shared" si="58"/>
        <v>5.6160671277790328</v>
      </c>
      <c r="BS89" s="106">
        <f t="shared" si="59"/>
        <v>6</v>
      </c>
      <c r="BT89" s="107">
        <f t="shared" si="60"/>
        <v>3.3333333333333333E-2</v>
      </c>
      <c r="BU89" s="136">
        <f t="shared" si="61"/>
        <v>4.7695627903673108</v>
      </c>
      <c r="BV89" s="136">
        <f t="shared" si="62"/>
        <v>6.1699225136999463</v>
      </c>
      <c r="BW89" s="136">
        <f t="shared" si="63"/>
        <v>5.6831359392557106</v>
      </c>
      <c r="BX89" s="136">
        <f t="shared" si="64"/>
        <v>32.673423409275976</v>
      </c>
      <c r="BY89" s="136">
        <f t="shared" si="65"/>
        <v>27.207356281496949</v>
      </c>
      <c r="BZ89" s="136">
        <f t="shared" si="66"/>
        <v>31.540209983720235</v>
      </c>
    </row>
    <row r="90" spans="1:78" ht="18.75" x14ac:dyDescent="0.2">
      <c r="A90" s="2" t="s">
        <v>617</v>
      </c>
      <c r="B90" s="65" t="s">
        <v>603</v>
      </c>
      <c r="C90" s="78" t="s">
        <v>452</v>
      </c>
      <c r="D90" s="83" t="s">
        <v>330</v>
      </c>
      <c r="E90" s="83" t="s">
        <v>616</v>
      </c>
      <c r="F90" s="78" t="s">
        <v>659</v>
      </c>
      <c r="G90" s="71">
        <v>46003</v>
      </c>
      <c r="H90" s="77" t="s">
        <v>200</v>
      </c>
      <c r="I90" s="77" t="str">
        <f t="shared" si="36"/>
        <v/>
      </c>
      <c r="J90" s="77" t="s">
        <v>666</v>
      </c>
      <c r="K90" s="77"/>
      <c r="L90" s="77"/>
      <c r="M90" s="137">
        <f t="shared" si="67"/>
        <v>1.1819710218183819</v>
      </c>
      <c r="N90" s="4">
        <f t="shared" si="37"/>
        <v>126.86204993518133</v>
      </c>
      <c r="O90" s="3">
        <f t="shared" si="68"/>
        <v>107.27593055258623</v>
      </c>
      <c r="P90" s="5">
        <f t="shared" si="38"/>
        <v>107.75119892404939</v>
      </c>
      <c r="Q90" s="14">
        <v>300</v>
      </c>
      <c r="R90" s="11">
        <v>103.8</v>
      </c>
      <c r="S90" s="12">
        <v>102.3</v>
      </c>
      <c r="T90" s="13">
        <v>118.6</v>
      </c>
      <c r="U90" s="79"/>
      <c r="V90" s="79"/>
      <c r="W90" s="10">
        <v>300</v>
      </c>
      <c r="X90" s="11">
        <v>104</v>
      </c>
      <c r="Y90" s="12">
        <v>102.5</v>
      </c>
      <c r="Z90" s="13">
        <v>119.3</v>
      </c>
      <c r="AA90" s="10">
        <v>300</v>
      </c>
      <c r="AB90" s="11">
        <v>104.3</v>
      </c>
      <c r="AC90" s="12">
        <v>102.8</v>
      </c>
      <c r="AD90" s="13">
        <v>118.7</v>
      </c>
      <c r="AE90" s="14">
        <v>300</v>
      </c>
      <c r="AF90" s="11">
        <v>108.8</v>
      </c>
      <c r="AG90" s="12">
        <v>107.2</v>
      </c>
      <c r="AH90" s="13">
        <v>124.9</v>
      </c>
      <c r="AI90" s="10">
        <v>300</v>
      </c>
      <c r="AJ90" s="11">
        <v>109</v>
      </c>
      <c r="AK90" s="12">
        <v>107.4</v>
      </c>
      <c r="AL90" s="13">
        <v>124.9</v>
      </c>
      <c r="AM90" s="10">
        <v>300</v>
      </c>
      <c r="AN90" s="11">
        <v>109.5</v>
      </c>
      <c r="AO90" s="12">
        <v>107.9</v>
      </c>
      <c r="AP90" s="13">
        <v>125.3</v>
      </c>
      <c r="AQ90" s="6" t="str">
        <f t="shared" si="39"/>
        <v>SI</v>
      </c>
      <c r="AR90" s="7">
        <f t="shared" si="40"/>
        <v>0.80102889449225467</v>
      </c>
      <c r="AS90" s="8">
        <f t="shared" si="41"/>
        <v>2.5330757782022251</v>
      </c>
      <c r="AT90" s="9">
        <f t="shared" si="42"/>
        <v>4.0146545568608536</v>
      </c>
      <c r="AU90" s="111">
        <f>IF(O90&lt;80,"0",IF((P90-O90)&lt;=2,('DPI art.191'!$G$3-(('DPI art.191'!$F$3-'DPI art.191'!$G$3)/4)*(P90-O90-2)),('DPI art.191'!$G$3-(('DPI art.191'!$G$3-'DPI art.191'!$H$3)/8)*(P90-O90-2))))</f>
        <v>19.822984623155918</v>
      </c>
      <c r="AV90" s="24">
        <f t="shared" si="43"/>
        <v>87.452945929430314</v>
      </c>
      <c r="AW90" s="24">
        <f>IF(N90&lt;135,N90,N90-'DPI art.191'!$I$3)</f>
        <v>126.86204993518133</v>
      </c>
      <c r="AX90" s="111" t="e">
        <f>IF(I90&lt;80,"0",IF((J90-I90)&lt;=2,('DPI art.191'!$G$7-(('DPI art.191'!$F$7-'DPI art.191'!$G$7)/4)*(I90-J90-2)),('DPI art.191'!$G$7-(('DPI art.191'!$G$7-'DPI art.191'!$H$7)/8)*(J90-I90-2))))</f>
        <v>#VALUE!</v>
      </c>
      <c r="AY90" s="24" t="e">
        <f t="shared" si="44"/>
        <v>#VALUE!</v>
      </c>
      <c r="AZ90" s="24" t="e">
        <f>IF(H90&lt;135,H90,H90-'DPI art.191'!$I$7)</f>
        <v>#VALUE!</v>
      </c>
      <c r="BA90" s="111">
        <f>IF(O90&lt;80,"0",IF((P90-O90)&lt;=2,('DPI art.191'!$G$5-(('DPI art.191'!$F$5-'DPI art.191'!$G$5)/4)*(P90-O90-2)),('DPI art.191'!$G$5-(('DPI art.191'!$G$5-'DPI art.191'!$H$5)/8)*(P90-O90-2))))</f>
        <v>17.572984623155918</v>
      </c>
      <c r="BB90" s="24">
        <f t="shared" si="45"/>
        <v>86.227015376844079</v>
      </c>
      <c r="BC90" s="24">
        <f>IF(N90&lt;135,N90,N90-'DPI art.191'!$I$5)</f>
        <v>126.86204993518133</v>
      </c>
      <c r="BD90" s="111">
        <f>IF(O90&lt;80,"0",IF((P90-O90)&lt;=2,('DPI art.191'!$G$7-(('DPI art.191'!$F$7-'DPI art.191'!$G$7)/4)*(O90-P90-2)),('DPI art.191'!$G$7-(('DPI art.191'!$G$7-'DPI art.191'!$H$7)/8)*(P90-O90-2))))</f>
        <v>14.737634185731579</v>
      </c>
      <c r="BE90" s="24">
        <f t="shared" si="46"/>
        <v>92.538296366854652</v>
      </c>
      <c r="BF90" s="24">
        <f>IF(N90&lt;135,N90,N90-'DPI art.191'!$I$7)</f>
        <v>126.86204993518133</v>
      </c>
      <c r="BG90" s="108">
        <f t="shared" si="47"/>
        <v>23988329190.194996</v>
      </c>
      <c r="BH90" s="108">
        <f t="shared" si="48"/>
        <v>25118864315.095894</v>
      </c>
      <c r="BI90" s="108">
        <f t="shared" si="49"/>
        <v>26915348039.269154</v>
      </c>
      <c r="BJ90" s="108">
        <f t="shared" si="50"/>
        <v>75857757502.918579</v>
      </c>
      <c r="BK90" s="108">
        <f t="shared" si="51"/>
        <v>79432823472.428345</v>
      </c>
      <c r="BL90" s="108">
        <f t="shared" si="52"/>
        <v>89125093813.375046</v>
      </c>
      <c r="BM90" s="106">
        <f t="shared" si="53"/>
        <v>3.4759305525862345</v>
      </c>
      <c r="BN90" s="106">
        <f t="shared" si="54"/>
        <v>3.2759305525862317</v>
      </c>
      <c r="BO90" s="106">
        <f t="shared" si="55"/>
        <v>2.9759305525862345</v>
      </c>
      <c r="BP90" s="106">
        <f t="shared" si="56"/>
        <v>-1.5240694474137655</v>
      </c>
      <c r="BQ90" s="106">
        <f t="shared" si="57"/>
        <v>-1.7240694474137683</v>
      </c>
      <c r="BR90" s="106">
        <f t="shared" si="58"/>
        <v>-2.2240694474137683</v>
      </c>
      <c r="BS90" s="106">
        <f t="shared" si="59"/>
        <v>6</v>
      </c>
      <c r="BT90" s="107">
        <f t="shared" si="60"/>
        <v>3.3333333333333333E-2</v>
      </c>
      <c r="BU90" s="136">
        <f t="shared" si="61"/>
        <v>12.082093206402446</v>
      </c>
      <c r="BV90" s="136">
        <f t="shared" si="62"/>
        <v>10.731720985367934</v>
      </c>
      <c r="BW90" s="136">
        <f t="shared" si="63"/>
        <v>8.8561626538162113</v>
      </c>
      <c r="BX90" s="136">
        <f t="shared" si="64"/>
        <v>2.3227876805401007</v>
      </c>
      <c r="BY90" s="136">
        <f t="shared" si="65"/>
        <v>2.9724154595056165</v>
      </c>
      <c r="BZ90" s="136">
        <f t="shared" si="66"/>
        <v>4.9464849069193848</v>
      </c>
    </row>
    <row r="91" spans="1:78" ht="18.75" x14ac:dyDescent="0.2">
      <c r="A91" s="2" t="s">
        <v>617</v>
      </c>
      <c r="B91" s="65" t="s">
        <v>604</v>
      </c>
      <c r="C91" s="78" t="s">
        <v>452</v>
      </c>
      <c r="D91" s="83" t="s">
        <v>330</v>
      </c>
      <c r="E91" s="83" t="s">
        <v>616</v>
      </c>
      <c r="F91" s="78" t="s">
        <v>657</v>
      </c>
      <c r="G91" s="71">
        <v>46003</v>
      </c>
      <c r="H91" s="77" t="s">
        <v>200</v>
      </c>
      <c r="I91" s="77" t="str">
        <f t="shared" si="36"/>
        <v/>
      </c>
      <c r="J91" s="77" t="s">
        <v>666</v>
      </c>
      <c r="K91" s="77"/>
      <c r="L91" s="77"/>
      <c r="M91" s="137">
        <f t="shared" si="67"/>
        <v>0.42214149588337457</v>
      </c>
      <c r="N91" s="4">
        <f t="shared" si="37"/>
        <v>127.96204993518134</v>
      </c>
      <c r="O91" s="3">
        <f t="shared" si="68"/>
        <v>108.54228874651477</v>
      </c>
      <c r="P91" s="5">
        <f t="shared" si="38"/>
        <v>107.77815325003516</v>
      </c>
      <c r="Q91" s="14">
        <v>300</v>
      </c>
      <c r="R91" s="11">
        <v>109.1</v>
      </c>
      <c r="S91" s="12">
        <v>107.4</v>
      </c>
      <c r="T91" s="13">
        <v>126.4</v>
      </c>
      <c r="U91" s="79"/>
      <c r="V91" s="79"/>
      <c r="W91" s="10">
        <v>300</v>
      </c>
      <c r="X91" s="11">
        <v>108.6</v>
      </c>
      <c r="Y91" s="12">
        <v>107</v>
      </c>
      <c r="Z91" s="13">
        <v>124.9</v>
      </c>
      <c r="AA91" s="10">
        <v>300</v>
      </c>
      <c r="AB91" s="11">
        <v>109.2</v>
      </c>
      <c r="AC91" s="12">
        <v>107.5</v>
      </c>
      <c r="AD91" s="13">
        <v>124</v>
      </c>
      <c r="AE91" s="14">
        <v>300</v>
      </c>
      <c r="AF91" s="11">
        <v>109.1</v>
      </c>
      <c r="AG91" s="12">
        <v>107.4</v>
      </c>
      <c r="AH91" s="13">
        <v>124.2</v>
      </c>
      <c r="AI91" s="10">
        <v>300</v>
      </c>
      <c r="AJ91" s="11">
        <v>108.2</v>
      </c>
      <c r="AK91" s="12">
        <v>106.5</v>
      </c>
      <c r="AL91" s="13">
        <v>123.6</v>
      </c>
      <c r="AM91" s="10">
        <v>300</v>
      </c>
      <c r="AN91" s="11">
        <v>106.5</v>
      </c>
      <c r="AO91" s="12">
        <v>104.9</v>
      </c>
      <c r="AP91" s="13">
        <v>122.6</v>
      </c>
      <c r="AQ91" s="6" t="str">
        <f t="shared" si="39"/>
        <v>SI</v>
      </c>
      <c r="AR91" s="7">
        <f t="shared" si="40"/>
        <v>0.59842862982143119</v>
      </c>
      <c r="AS91" s="8">
        <f t="shared" si="41"/>
        <v>1.8923974872894802</v>
      </c>
      <c r="AT91" s="9">
        <f t="shared" si="42"/>
        <v>2.9992478950356221</v>
      </c>
      <c r="AU91" s="111">
        <f>IF(O91&lt;80,"0",IF((P91-O91)&lt;=2,('DPI art.191'!$G$3-(('DPI art.191'!$F$3-'DPI art.191'!$G$3)/4)*(P91-O91-2)),('DPI art.191'!$G$3-(('DPI art.191'!$G$3-'DPI art.191'!$H$3)/8)*(P91-O91-2))))</f>
        <v>21.914478650309341</v>
      </c>
      <c r="AV91" s="24">
        <f t="shared" si="43"/>
        <v>86.627810096205422</v>
      </c>
      <c r="AW91" s="24">
        <f>IF(N91&lt;135,N91,N91-'DPI art.191'!$I$3)</f>
        <v>127.96204993518134</v>
      </c>
      <c r="AX91" s="111" t="e">
        <f>IF(I91&lt;80,"0",IF((J91-I91)&lt;=2,('DPI art.191'!$G$7-(('DPI art.191'!$F$7-'DPI art.191'!$G$7)/4)*(I91-J91-2)),('DPI art.191'!$G$7-(('DPI art.191'!$G$7-'DPI art.191'!$H$7)/8)*(J91-I91-2))))</f>
        <v>#VALUE!</v>
      </c>
      <c r="AY91" s="24" t="e">
        <f t="shared" si="44"/>
        <v>#VALUE!</v>
      </c>
      <c r="AZ91" s="24" t="e">
        <f>IF(H91&lt;135,H91,H91-'DPI art.191'!$I$7)</f>
        <v>#VALUE!</v>
      </c>
      <c r="BA91" s="111">
        <f>IF(O91&lt;80,"0",IF((P91-O91)&lt;=2,('DPI art.191'!$G$5-(('DPI art.191'!$F$5-'DPI art.191'!$G$5)/4)*(P91-O91-2)),('DPI art.191'!$G$5-(('DPI art.191'!$G$5-'DPI art.191'!$H$5)/8)*(P91-O91-2))))</f>
        <v>19.664478650309341</v>
      </c>
      <c r="BB91" s="24">
        <f t="shared" si="45"/>
        <v>89.435521349690646</v>
      </c>
      <c r="BC91" s="24">
        <f>IF(N91&lt;135,N91,N91-'DPI art.191'!$I$5)</f>
        <v>127.96204993518134</v>
      </c>
      <c r="BD91" s="111">
        <f>IF(O91&lt;80,"0",IF((P91-O91)&lt;=2,('DPI art.191'!$G$7-(('DPI art.191'!$F$7-'DPI art.191'!$G$7)/4)*(O91-P91-2)),('DPI art.191'!$G$7-(('DPI art.191'!$G$7-'DPI art.191'!$H$7)/8)*(P91-O91-2))))</f>
        <v>14.117932251760195</v>
      </c>
      <c r="BE91" s="24">
        <f t="shared" si="46"/>
        <v>94.424356494754576</v>
      </c>
      <c r="BF91" s="24">
        <f>IF(N91&lt;135,N91,N91-'DPI art.191'!$I$7)</f>
        <v>127.96204993518134</v>
      </c>
      <c r="BG91" s="108">
        <f t="shared" si="47"/>
        <v>81283051616.41011</v>
      </c>
      <c r="BH91" s="108">
        <f t="shared" si="48"/>
        <v>72443596007.498947</v>
      </c>
      <c r="BI91" s="108">
        <f t="shared" si="49"/>
        <v>83176377110.267578</v>
      </c>
      <c r="BJ91" s="108">
        <f t="shared" si="50"/>
        <v>81283051616.41011</v>
      </c>
      <c r="BK91" s="108">
        <f t="shared" si="51"/>
        <v>66069344800.759811</v>
      </c>
      <c r="BL91" s="108">
        <f t="shared" si="52"/>
        <v>44668359215.096527</v>
      </c>
      <c r="BM91" s="106">
        <f t="shared" si="53"/>
        <v>-0.55771125348522332</v>
      </c>
      <c r="BN91" s="106">
        <f t="shared" si="54"/>
        <v>-5.7711253485223324E-2</v>
      </c>
      <c r="BO91" s="106">
        <f t="shared" si="55"/>
        <v>-0.65771125348523185</v>
      </c>
      <c r="BP91" s="106">
        <f t="shared" si="56"/>
        <v>-0.55771125348522332</v>
      </c>
      <c r="BQ91" s="106">
        <f t="shared" si="57"/>
        <v>0.34228874651476815</v>
      </c>
      <c r="BR91" s="106">
        <f t="shared" si="58"/>
        <v>2.042288746514771</v>
      </c>
      <c r="BS91" s="106">
        <f t="shared" si="59"/>
        <v>6</v>
      </c>
      <c r="BT91" s="107">
        <f t="shared" si="60"/>
        <v>3.3333333333333333E-2</v>
      </c>
      <c r="BU91" s="136">
        <f t="shared" si="61"/>
        <v>0.31104184226405901</v>
      </c>
      <c r="BV91" s="136">
        <f t="shared" si="62"/>
        <v>3.3305887788357014E-3</v>
      </c>
      <c r="BW91" s="136">
        <f t="shared" si="63"/>
        <v>0.43258409296111489</v>
      </c>
      <c r="BX91" s="136">
        <f t="shared" si="64"/>
        <v>0.31104184226405901</v>
      </c>
      <c r="BY91" s="136">
        <f t="shared" si="65"/>
        <v>0.1171615859906512</v>
      </c>
      <c r="BZ91" s="136">
        <f t="shared" si="66"/>
        <v>4.1709433241408744</v>
      </c>
    </row>
    <row r="92" spans="1:78" ht="18.75" x14ac:dyDescent="0.2">
      <c r="A92" s="2" t="s">
        <v>617</v>
      </c>
      <c r="B92" s="65" t="s">
        <v>605</v>
      </c>
      <c r="C92" s="78" t="s">
        <v>452</v>
      </c>
      <c r="D92" s="83" t="s">
        <v>330</v>
      </c>
      <c r="E92" s="83" t="s">
        <v>616</v>
      </c>
      <c r="F92" s="78" t="s">
        <v>658</v>
      </c>
      <c r="G92" s="71">
        <v>46003</v>
      </c>
      <c r="H92" s="77" t="s">
        <v>200</v>
      </c>
      <c r="I92" s="77" t="str">
        <f t="shared" si="36"/>
        <v/>
      </c>
      <c r="J92" s="77" t="s">
        <v>666</v>
      </c>
      <c r="K92" s="77"/>
      <c r="L92" s="77"/>
      <c r="M92" s="137">
        <f t="shared" si="67"/>
        <v>0.71124076720001017</v>
      </c>
      <c r="N92" s="4">
        <f t="shared" si="37"/>
        <v>124.56204993518134</v>
      </c>
      <c r="O92" s="3">
        <f t="shared" si="68"/>
        <v>106.84464749216019</v>
      </c>
      <c r="P92" s="5">
        <f t="shared" si="38"/>
        <v>106.69167910443143</v>
      </c>
      <c r="Q92" s="14">
        <v>300</v>
      </c>
      <c r="R92" s="11">
        <v>105.4</v>
      </c>
      <c r="S92" s="12">
        <v>103.9</v>
      </c>
      <c r="T92" s="13">
        <v>121.1</v>
      </c>
      <c r="U92" s="79"/>
      <c r="V92" s="79"/>
      <c r="W92" s="10">
        <v>300</v>
      </c>
      <c r="X92" s="11">
        <v>104.3</v>
      </c>
      <c r="Y92" s="12">
        <v>102.8</v>
      </c>
      <c r="Z92" s="13">
        <v>120.1</v>
      </c>
      <c r="AA92" s="10">
        <v>300</v>
      </c>
      <c r="AB92" s="11">
        <v>109.4</v>
      </c>
      <c r="AC92" s="12">
        <v>107.8</v>
      </c>
      <c r="AD92" s="13">
        <v>123</v>
      </c>
      <c r="AE92" s="14">
        <v>300</v>
      </c>
      <c r="AF92" s="11">
        <v>106.9</v>
      </c>
      <c r="AG92" s="12">
        <v>105.3</v>
      </c>
      <c r="AH92" s="13">
        <v>122.5</v>
      </c>
      <c r="AI92" s="10">
        <v>300</v>
      </c>
      <c r="AJ92" s="11">
        <v>106.6</v>
      </c>
      <c r="AK92" s="12">
        <v>105.1</v>
      </c>
      <c r="AL92" s="13">
        <v>120.2</v>
      </c>
      <c r="AM92" s="10">
        <v>300</v>
      </c>
      <c r="AN92" s="11">
        <v>106.7</v>
      </c>
      <c r="AO92" s="12">
        <v>105.2</v>
      </c>
      <c r="AP92" s="13">
        <v>120.8</v>
      </c>
      <c r="AQ92" s="6" t="str">
        <f t="shared" si="39"/>
        <v>SI</v>
      </c>
      <c r="AR92" s="7">
        <f t="shared" si="40"/>
        <v>0.88466019782852623</v>
      </c>
      <c r="AS92" s="8">
        <f t="shared" si="41"/>
        <v>2.7975411804332815</v>
      </c>
      <c r="AT92" s="9">
        <f t="shared" si="42"/>
        <v>4.4338039724983478</v>
      </c>
      <c r="AU92" s="111">
        <f>IF(O92&lt;80,"0",IF((P92-O92)&lt;=2,('DPI art.191'!$G$3-(('DPI art.191'!$F$3-'DPI art.191'!$G$3)/4)*(P92-O92-2)),('DPI art.191'!$G$3-(('DPI art.191'!$G$3-'DPI art.191'!$H$3)/8)*(P92-O92-2))))</f>
        <v>20.883134154292286</v>
      </c>
      <c r="AV92" s="24">
        <f t="shared" si="43"/>
        <v>85.961513337867899</v>
      </c>
      <c r="AW92" s="24">
        <f>IF(N92&lt;135,N92,N92-'DPI art.191'!$I$3)</f>
        <v>124.56204993518134</v>
      </c>
      <c r="AX92" s="111" t="e">
        <f>IF(I92&lt;80,"0",IF((J92-I92)&lt;=2,('DPI art.191'!$G$7-(('DPI art.191'!$F$7-'DPI art.191'!$G$7)/4)*(I92-J92-2)),('DPI art.191'!$G$7-(('DPI art.191'!$G$7-'DPI art.191'!$H$7)/8)*(J92-I92-2))))</f>
        <v>#VALUE!</v>
      </c>
      <c r="AY92" s="24" t="e">
        <f t="shared" si="44"/>
        <v>#VALUE!</v>
      </c>
      <c r="AZ92" s="24" t="e">
        <f>IF(H92&lt;135,H92,H92-'DPI art.191'!$I$7)</f>
        <v>#VALUE!</v>
      </c>
      <c r="BA92" s="111">
        <f>IF(O92&lt;80,"0",IF((P92-O92)&lt;=2,('DPI art.191'!$G$5-(('DPI art.191'!$F$5-'DPI art.191'!$G$5)/4)*(P92-O92-2)),('DPI art.191'!$G$5-(('DPI art.191'!$G$5-'DPI art.191'!$H$5)/8)*(P92-O92-2))))</f>
        <v>18.633134154292286</v>
      </c>
      <c r="BB92" s="24">
        <f t="shared" si="45"/>
        <v>86.766865845707713</v>
      </c>
      <c r="BC92" s="24">
        <f>IF(N92&lt;135,N92,N92-'DPI art.191'!$I$5)</f>
        <v>124.56204993518134</v>
      </c>
      <c r="BD92" s="111">
        <f>IF(O92&lt;80,"0",IF((P92-O92)&lt;=2,('DPI art.191'!$G$7-(('DPI art.191'!$F$7-'DPI art.191'!$G$7)/4)*(O92-P92-2)),('DPI art.191'!$G$7-(('DPI art.191'!$G$7-'DPI art.191'!$H$7)/8)*(P92-O92-2))))</f>
        <v>14.423515806135619</v>
      </c>
      <c r="BE92" s="24">
        <f t="shared" si="46"/>
        <v>92.42113168602458</v>
      </c>
      <c r="BF92" s="24">
        <f>IF(N92&lt;135,N92,N92-'DPI art.191'!$I$7)</f>
        <v>124.56204993518134</v>
      </c>
      <c r="BG92" s="108">
        <f t="shared" si="47"/>
        <v>34673685045.253365</v>
      </c>
      <c r="BH92" s="108">
        <f t="shared" si="48"/>
        <v>26915348039.269154</v>
      </c>
      <c r="BI92" s="108">
        <f t="shared" si="49"/>
        <v>87096358995.608551</v>
      </c>
      <c r="BJ92" s="108">
        <f t="shared" si="50"/>
        <v>48977881936.844841</v>
      </c>
      <c r="BK92" s="108">
        <f t="shared" si="51"/>
        <v>45708818961.487556</v>
      </c>
      <c r="BL92" s="108">
        <f t="shared" si="52"/>
        <v>46773514128.720039</v>
      </c>
      <c r="BM92" s="106">
        <f t="shared" si="53"/>
        <v>1.4446474921601862</v>
      </c>
      <c r="BN92" s="106">
        <f t="shared" si="54"/>
        <v>2.5446474921601947</v>
      </c>
      <c r="BO92" s="106">
        <f t="shared" si="55"/>
        <v>-2.5553525078398138</v>
      </c>
      <c r="BP92" s="106">
        <f t="shared" si="56"/>
        <v>-5.5352507839813825E-2</v>
      </c>
      <c r="BQ92" s="106">
        <f t="shared" si="57"/>
        <v>0.24464749216019754</v>
      </c>
      <c r="BR92" s="106">
        <f t="shared" si="58"/>
        <v>0.14464749216018902</v>
      </c>
      <c r="BS92" s="106">
        <f t="shared" si="59"/>
        <v>6</v>
      </c>
      <c r="BT92" s="107">
        <f t="shared" si="60"/>
        <v>3.3333333333333333E-2</v>
      </c>
      <c r="BU92" s="136">
        <f t="shared" si="61"/>
        <v>2.0870063766047151</v>
      </c>
      <c r="BV92" s="136">
        <f t="shared" si="62"/>
        <v>6.4752308593571684</v>
      </c>
      <c r="BW92" s="136">
        <f t="shared" si="63"/>
        <v>6.5298264393232257</v>
      </c>
      <c r="BX92" s="136">
        <f t="shared" si="64"/>
        <v>3.0639001241566511E-3</v>
      </c>
      <c r="BY92" s="136">
        <f t="shared" si="65"/>
        <v>5.9852395420273916E-2</v>
      </c>
      <c r="BZ92" s="136">
        <f t="shared" si="66"/>
        <v>2.0922896988231944E-2</v>
      </c>
    </row>
    <row r="93" spans="1:78" ht="18.75" x14ac:dyDescent="0.2">
      <c r="A93" s="2" t="s">
        <v>617</v>
      </c>
      <c r="B93" s="65" t="s">
        <v>606</v>
      </c>
      <c r="C93" s="78" t="s">
        <v>452</v>
      </c>
      <c r="D93" s="83" t="s">
        <v>330</v>
      </c>
      <c r="E93" s="83" t="s">
        <v>616</v>
      </c>
      <c r="F93" s="78" t="s">
        <v>659</v>
      </c>
      <c r="G93" s="71">
        <v>46003</v>
      </c>
      <c r="H93" s="77" t="s">
        <v>200</v>
      </c>
      <c r="I93" s="77" t="str">
        <f t="shared" si="36"/>
        <v/>
      </c>
      <c r="J93" s="77" t="s">
        <v>666</v>
      </c>
      <c r="K93" s="77"/>
      <c r="L93" s="77"/>
      <c r="M93" s="137">
        <f t="shared" si="67"/>
        <v>0.34677066964155012</v>
      </c>
      <c r="N93" s="4">
        <f t="shared" si="37"/>
        <v>126.86204993518133</v>
      </c>
      <c r="O93" s="3">
        <f t="shared" si="68"/>
        <v>109.1676965283569</v>
      </c>
      <c r="P93" s="5">
        <f t="shared" si="38"/>
        <v>108.36617632915831</v>
      </c>
      <c r="Q93" s="14">
        <v>300</v>
      </c>
      <c r="R93" s="11">
        <v>108.8</v>
      </c>
      <c r="S93" s="12">
        <v>107.2</v>
      </c>
      <c r="T93" s="13">
        <v>124.9</v>
      </c>
      <c r="U93" s="79"/>
      <c r="V93" s="79"/>
      <c r="W93" s="10">
        <v>300</v>
      </c>
      <c r="X93" s="11">
        <v>107.8</v>
      </c>
      <c r="Y93" s="12">
        <v>106.2</v>
      </c>
      <c r="Z93" s="13">
        <v>123.7</v>
      </c>
      <c r="AA93" s="10">
        <v>300</v>
      </c>
      <c r="AB93" s="11">
        <v>109.2</v>
      </c>
      <c r="AC93" s="12">
        <v>107.7</v>
      </c>
      <c r="AD93" s="13">
        <v>124.4</v>
      </c>
      <c r="AE93" s="14">
        <v>300</v>
      </c>
      <c r="AF93" s="11">
        <v>108.8</v>
      </c>
      <c r="AG93" s="12">
        <v>107.2</v>
      </c>
      <c r="AH93" s="13">
        <v>124.9</v>
      </c>
      <c r="AI93" s="10">
        <v>300</v>
      </c>
      <c r="AJ93" s="11">
        <v>110.2</v>
      </c>
      <c r="AK93" s="12">
        <v>108.6</v>
      </c>
      <c r="AL93" s="13">
        <v>125.2</v>
      </c>
      <c r="AM93" s="10">
        <v>300</v>
      </c>
      <c r="AN93" s="11">
        <v>109.8</v>
      </c>
      <c r="AO93" s="12">
        <v>108.2</v>
      </c>
      <c r="AP93" s="13">
        <v>125.3</v>
      </c>
      <c r="AQ93" s="6" t="str">
        <f t="shared" si="39"/>
        <v>SI</v>
      </c>
      <c r="AR93" s="7">
        <f t="shared" si="40"/>
        <v>0.51816918759860675</v>
      </c>
      <c r="AS93" s="8">
        <f t="shared" si="41"/>
        <v>1.6385948461306687</v>
      </c>
      <c r="AT93" s="9">
        <f t="shared" si="42"/>
        <v>2.596997816834369</v>
      </c>
      <c r="AU93" s="111">
        <f>IF(O93&lt;80,"0",IF((P93-O93)&lt;=2,('DPI art.191'!$G$3-(('DPI art.191'!$F$3-'DPI art.191'!$G$3)/4)*(P93-O93-2)),('DPI art.191'!$G$3-(('DPI art.191'!$G$3-'DPI art.191'!$H$3)/8)*(P93-O93-2))))</f>
        <v>21.977565336147624</v>
      </c>
      <c r="AV93" s="24">
        <f t="shared" si="43"/>
        <v>87.190131192209279</v>
      </c>
      <c r="AW93" s="24">
        <f>IF(N93&lt;135,N93,N93-'DPI art.191'!$I$3)</f>
        <v>126.86204993518133</v>
      </c>
      <c r="AX93" s="111" t="e">
        <f>IF(I93&lt;80,"0",IF((J93-I93)&lt;=2,('DPI art.191'!$G$7-(('DPI art.191'!$F$7-'DPI art.191'!$G$7)/4)*(I93-J93-2)),('DPI art.191'!$G$7-(('DPI art.191'!$G$7-'DPI art.191'!$H$7)/8)*(J93-I93-2))))</f>
        <v>#VALUE!</v>
      </c>
      <c r="AY93" s="24" t="e">
        <f t="shared" si="44"/>
        <v>#VALUE!</v>
      </c>
      <c r="AZ93" s="24" t="e">
        <f>IF(H93&lt;135,H93,H93-'DPI art.191'!$I$7)</f>
        <v>#VALUE!</v>
      </c>
      <c r="BA93" s="111">
        <f>IF(O93&lt;80,"0",IF((P93-O93)&lt;=2,('DPI art.191'!$G$5-(('DPI art.191'!$F$5-'DPI art.191'!$G$5)/4)*(P93-O93-2)),('DPI art.191'!$G$5-(('DPI art.191'!$G$5-'DPI art.191'!$H$5)/8)*(P93-O93-2))))</f>
        <v>19.727565336147624</v>
      </c>
      <c r="BB93" s="24">
        <f t="shared" si="45"/>
        <v>89.072434663852377</v>
      </c>
      <c r="BC93" s="24">
        <f>IF(N93&lt;135,N93,N93-'DPI art.191'!$I$5)</f>
        <v>126.86204993518133</v>
      </c>
      <c r="BD93" s="111">
        <f>IF(O93&lt;80,"0",IF((P93-O93)&lt;=2,('DPI art.191'!$G$7-(('DPI art.191'!$F$7-'DPI art.191'!$G$7)/4)*(O93-P93-2)),('DPI art.191'!$G$7-(('DPI art.191'!$G$7-'DPI art.191'!$H$7)/8)*(P93-O93-2))))</f>
        <v>14.099239900400704</v>
      </c>
      <c r="BE93" s="24">
        <f t="shared" si="46"/>
        <v>95.068456627956195</v>
      </c>
      <c r="BF93" s="24">
        <f>IF(N93&lt;135,N93,N93-'DPI art.191'!$I$7)</f>
        <v>126.86204993518133</v>
      </c>
      <c r="BG93" s="108">
        <f t="shared" si="47"/>
        <v>75857757502.918579</v>
      </c>
      <c r="BH93" s="108">
        <f t="shared" si="48"/>
        <v>60255958607.435989</v>
      </c>
      <c r="BI93" s="108">
        <f t="shared" si="49"/>
        <v>83176377110.267578</v>
      </c>
      <c r="BJ93" s="108">
        <f t="shared" si="50"/>
        <v>75857757502.918579</v>
      </c>
      <c r="BK93" s="108">
        <f t="shared" si="51"/>
        <v>104712854805.09047</v>
      </c>
      <c r="BL93" s="108">
        <f t="shared" si="52"/>
        <v>95499258602.143753</v>
      </c>
      <c r="BM93" s="106">
        <f t="shared" si="53"/>
        <v>0.36769652835690181</v>
      </c>
      <c r="BN93" s="106">
        <f t="shared" si="54"/>
        <v>1.3676965283569018</v>
      </c>
      <c r="BO93" s="106">
        <f t="shared" si="55"/>
        <v>-3.2303471643103876E-2</v>
      </c>
      <c r="BP93" s="106">
        <f t="shared" si="56"/>
        <v>0.36769652835690181</v>
      </c>
      <c r="BQ93" s="106">
        <f t="shared" si="57"/>
        <v>-1.0323034716431039</v>
      </c>
      <c r="BR93" s="106">
        <f t="shared" si="58"/>
        <v>-0.63230347164309819</v>
      </c>
      <c r="BS93" s="106">
        <f t="shared" si="59"/>
        <v>6</v>
      </c>
      <c r="BT93" s="107">
        <f t="shared" si="60"/>
        <v>3.3333333333333333E-2</v>
      </c>
      <c r="BU93" s="136">
        <f t="shared" si="61"/>
        <v>0.13520073696571788</v>
      </c>
      <c r="BV93" s="136">
        <f t="shared" si="62"/>
        <v>1.8705937936795216</v>
      </c>
      <c r="BW93" s="136">
        <f t="shared" si="63"/>
        <v>1.0435142801968162E-3</v>
      </c>
      <c r="BX93" s="136">
        <f t="shared" si="64"/>
        <v>0.13520073696571788</v>
      </c>
      <c r="BY93" s="136">
        <f t="shared" si="65"/>
        <v>1.0656504575664045</v>
      </c>
      <c r="BZ93" s="136">
        <f t="shared" si="66"/>
        <v>0.39980768025191427</v>
      </c>
    </row>
    <row r="94" spans="1:78" ht="18.75" x14ac:dyDescent="0.2">
      <c r="A94" s="2" t="s">
        <v>617</v>
      </c>
      <c r="B94" s="65" t="s">
        <v>607</v>
      </c>
      <c r="C94" s="78" t="s">
        <v>614</v>
      </c>
      <c r="D94" s="83" t="s">
        <v>426</v>
      </c>
      <c r="E94" s="83" t="s">
        <v>615</v>
      </c>
      <c r="F94" s="78" t="s">
        <v>614</v>
      </c>
      <c r="G94" s="71">
        <v>46003</v>
      </c>
      <c r="H94" s="77" t="s">
        <v>200</v>
      </c>
      <c r="I94" s="77" t="str">
        <f t="shared" si="36"/>
        <v/>
      </c>
      <c r="J94" s="77" t="s">
        <v>666</v>
      </c>
      <c r="K94" s="77"/>
      <c r="L94" s="77"/>
      <c r="M94" s="137">
        <f t="shared" si="67"/>
        <v>0.3273753758512849</v>
      </c>
      <c r="N94" s="4">
        <f t="shared" si="37"/>
        <v>114.56204993518134</v>
      </c>
      <c r="O94" s="3">
        <f t="shared" si="68"/>
        <v>85.527089852172139</v>
      </c>
      <c r="P94" s="5">
        <f t="shared" si="38"/>
        <v>84.592464510246359</v>
      </c>
      <c r="Q94" s="14">
        <v>300</v>
      </c>
      <c r="R94" s="11">
        <v>86.2</v>
      </c>
      <c r="S94" s="12">
        <v>84.6</v>
      </c>
      <c r="T94" s="13">
        <v>100.7</v>
      </c>
      <c r="U94" s="79"/>
      <c r="V94" s="79"/>
      <c r="W94" s="10">
        <v>300</v>
      </c>
      <c r="X94" s="11">
        <v>86.4</v>
      </c>
      <c r="Y94" s="12">
        <v>84.7</v>
      </c>
      <c r="Z94" s="13">
        <v>113</v>
      </c>
      <c r="AA94" s="10">
        <v>300</v>
      </c>
      <c r="AB94" s="11">
        <v>85.7</v>
      </c>
      <c r="AC94" s="12">
        <v>84</v>
      </c>
      <c r="AD94" s="13">
        <v>98.1</v>
      </c>
      <c r="AE94" s="14">
        <v>300</v>
      </c>
      <c r="AF94" s="11">
        <v>85.4</v>
      </c>
      <c r="AG94" s="12">
        <v>83.7</v>
      </c>
      <c r="AH94" s="13">
        <v>98.7</v>
      </c>
      <c r="AI94" s="10">
        <v>300</v>
      </c>
      <c r="AJ94" s="11">
        <v>84.7</v>
      </c>
      <c r="AK94" s="12">
        <v>83</v>
      </c>
      <c r="AL94" s="13">
        <v>99.4</v>
      </c>
      <c r="AM94" s="10">
        <v>300</v>
      </c>
      <c r="AN94" s="11">
        <v>84.4</v>
      </c>
      <c r="AO94" s="12">
        <v>82.8</v>
      </c>
      <c r="AP94" s="13">
        <v>106.1</v>
      </c>
      <c r="AQ94" s="6" t="str">
        <f t="shared" si="39"/>
        <v>SI</v>
      </c>
      <c r="AR94" s="7">
        <f t="shared" si="40"/>
        <v>119.82081028206692</v>
      </c>
      <c r="AS94" s="8">
        <f t="shared" si="41"/>
        <v>378.90667157825305</v>
      </c>
      <c r="AT94" s="9">
        <f t="shared" si="42"/>
        <v>480</v>
      </c>
      <c r="AU94" s="111">
        <f>IF(O94&lt;80,"0",IF((P94-O94)&lt;=2,('DPI art.191'!$G$3-(('DPI art.191'!$F$3-'DPI art.191'!$G$3)/4)*(P94-O94-2)),('DPI art.191'!$G$3-(('DPI art.191'!$G$3-'DPI art.191'!$H$3)/8)*(P94-O94-2))))</f>
        <v>22.202180264499756</v>
      </c>
      <c r="AV94" s="24">
        <f t="shared" si="43"/>
        <v>63.32490958767238</v>
      </c>
      <c r="AW94" s="24">
        <f>IF(N94&lt;135,N94,N94-'DPI art.191'!$I$3)</f>
        <v>114.56204993518134</v>
      </c>
      <c r="AX94" s="111" t="e">
        <f>IF(I94&lt;80,"0",IF((J94-I94)&lt;=2,('DPI art.191'!$G$7-(('DPI art.191'!$F$7-'DPI art.191'!$G$7)/4)*(I94-J94-2)),('DPI art.191'!$G$7-(('DPI art.191'!$G$7-'DPI art.191'!$H$7)/8)*(J94-I94-2))))</f>
        <v>#VALUE!</v>
      </c>
      <c r="AY94" s="24" t="e">
        <f t="shared" si="44"/>
        <v>#VALUE!</v>
      </c>
      <c r="AZ94" s="24" t="e">
        <f>IF(H94&lt;135,H94,H94-'DPI art.191'!$I$7)</f>
        <v>#VALUE!</v>
      </c>
      <c r="BA94" s="111">
        <f>IF(O94&lt;80,"0",IF((P94-O94)&lt;=2,('DPI art.191'!$G$5-(('DPI art.191'!$F$5-'DPI art.191'!$G$5)/4)*(P94-O94-2)),('DPI art.191'!$G$5-(('DPI art.191'!$G$5-'DPI art.191'!$H$5)/8)*(P94-O94-2))))</f>
        <v>19.952180264499756</v>
      </c>
      <c r="BB94" s="24">
        <f t="shared" si="45"/>
        <v>66.247819735500244</v>
      </c>
      <c r="BC94" s="24">
        <f>IF(N94&lt;135,N94,N94-'DPI art.191'!$I$5)</f>
        <v>114.56204993518134</v>
      </c>
      <c r="BD94" s="111">
        <f>IF(O94&lt;80,"0",IF((P94-O94)&lt;=2,('DPI art.191'!$G$7-(('DPI art.191'!$F$7-'DPI art.191'!$G$7)/4)*(O94-P94-2)),('DPI art.191'!$G$7-(('DPI art.191'!$G$7-'DPI art.191'!$H$7)/8)*(P94-O94-2))))</f>
        <v>14.03268732903711</v>
      </c>
      <c r="BE94" s="24">
        <f t="shared" si="46"/>
        <v>71.494402523135022</v>
      </c>
      <c r="BF94" s="24">
        <f>IF(N94&lt;135,N94,N94-'DPI art.191'!$I$7)</f>
        <v>114.56204993518134</v>
      </c>
      <c r="BG94" s="108">
        <f t="shared" si="47"/>
        <v>416869383.47033662</v>
      </c>
      <c r="BH94" s="108">
        <f t="shared" si="48"/>
        <v>436515832.24016714</v>
      </c>
      <c r="BI94" s="108">
        <f t="shared" si="49"/>
        <v>371535229.09717381</v>
      </c>
      <c r="BJ94" s="108">
        <f t="shared" si="50"/>
        <v>346736850.45253289</v>
      </c>
      <c r="BK94" s="108">
        <f t="shared" si="51"/>
        <v>295120922.66663986</v>
      </c>
      <c r="BL94" s="108">
        <f t="shared" si="52"/>
        <v>275422870.3338179</v>
      </c>
      <c r="BM94" s="106">
        <f t="shared" si="53"/>
        <v>-0.67291014782786363</v>
      </c>
      <c r="BN94" s="106">
        <f t="shared" si="54"/>
        <v>-0.87291014782786647</v>
      </c>
      <c r="BO94" s="106">
        <f t="shared" si="55"/>
        <v>-0.17291014782786363</v>
      </c>
      <c r="BP94" s="106">
        <f t="shared" si="56"/>
        <v>0.12708985217213353</v>
      </c>
      <c r="BQ94" s="106">
        <f t="shared" si="57"/>
        <v>0.82708985217213637</v>
      </c>
      <c r="BR94" s="106">
        <f t="shared" si="58"/>
        <v>1.1270898521721335</v>
      </c>
      <c r="BS94" s="106">
        <f t="shared" si="59"/>
        <v>6</v>
      </c>
      <c r="BT94" s="107">
        <f t="shared" si="60"/>
        <v>3.3333333333333333E-2</v>
      </c>
      <c r="BU94" s="136">
        <f t="shared" si="61"/>
        <v>0.45280806704971727</v>
      </c>
      <c r="BV94" s="136">
        <f t="shared" si="62"/>
        <v>0.76197212618086774</v>
      </c>
      <c r="BW94" s="136">
        <f t="shared" si="63"/>
        <v>2.9897919221853652E-2</v>
      </c>
      <c r="BX94" s="136">
        <f t="shared" si="64"/>
        <v>1.6151830525134754E-2</v>
      </c>
      <c r="BY94" s="136">
        <f t="shared" si="65"/>
        <v>0.68407762356612645</v>
      </c>
      <c r="BZ94" s="136">
        <f t="shared" si="66"/>
        <v>1.2703315348694018</v>
      </c>
    </row>
    <row r="95" spans="1:78" ht="18.75" x14ac:dyDescent="0.2">
      <c r="A95" s="2" t="s">
        <v>613</v>
      </c>
      <c r="B95" s="65" t="s">
        <v>608</v>
      </c>
      <c r="C95" s="78" t="s">
        <v>611</v>
      </c>
      <c r="D95" s="83" t="s">
        <v>511</v>
      </c>
      <c r="E95" s="83" t="s">
        <v>612</v>
      </c>
      <c r="F95" s="192" t="s">
        <v>660</v>
      </c>
      <c r="G95" s="71">
        <v>46003</v>
      </c>
      <c r="H95" s="77" t="s">
        <v>200</v>
      </c>
      <c r="I95" s="77" t="str">
        <f t="shared" si="36"/>
        <v/>
      </c>
      <c r="J95" s="77" t="s">
        <v>666</v>
      </c>
      <c r="K95" s="77"/>
      <c r="L95" s="77"/>
      <c r="M95" s="137">
        <f t="shared" si="67"/>
        <v>0.62176563179308253</v>
      </c>
      <c r="N95" s="4">
        <f t="shared" si="37"/>
        <v>118.66204993518133</v>
      </c>
      <c r="O95" s="3">
        <f t="shared" si="68"/>
        <v>98.199070768979084</v>
      </c>
      <c r="P95" s="5">
        <f t="shared" si="38"/>
        <v>98.229406630471459</v>
      </c>
      <c r="Q95" s="14">
        <v>300</v>
      </c>
      <c r="R95" s="11">
        <v>95.5</v>
      </c>
      <c r="S95" s="12">
        <v>95.2</v>
      </c>
      <c r="T95" s="13">
        <v>117.1</v>
      </c>
      <c r="U95" s="79"/>
      <c r="V95" s="79"/>
      <c r="W95" s="10">
        <v>300</v>
      </c>
      <c r="X95" s="11">
        <v>98.4</v>
      </c>
      <c r="Y95" s="12">
        <v>97.4</v>
      </c>
      <c r="Z95" s="13">
        <v>113.6</v>
      </c>
      <c r="AA95" s="10">
        <v>300</v>
      </c>
      <c r="AB95" s="11">
        <v>96.9</v>
      </c>
      <c r="AC95" s="12">
        <v>96</v>
      </c>
      <c r="AD95" s="13">
        <v>113.7</v>
      </c>
      <c r="AE95" s="14">
        <v>300</v>
      </c>
      <c r="AF95" s="11">
        <v>98.7</v>
      </c>
      <c r="AG95" s="12">
        <v>97.7</v>
      </c>
      <c r="AH95" s="13">
        <v>113.1</v>
      </c>
      <c r="AI95" s="10">
        <v>300</v>
      </c>
      <c r="AJ95" s="11">
        <v>99</v>
      </c>
      <c r="AK95" s="12">
        <v>97.8</v>
      </c>
      <c r="AL95" s="13">
        <v>113.1</v>
      </c>
      <c r="AM95" s="10">
        <v>300</v>
      </c>
      <c r="AN95" s="11">
        <v>99.5</v>
      </c>
      <c r="AO95" s="12">
        <v>98.2</v>
      </c>
      <c r="AP95" s="13">
        <v>115</v>
      </c>
      <c r="AQ95" s="6" t="str">
        <f t="shared" si="39"/>
        <v>SI</v>
      </c>
      <c r="AR95" s="7">
        <f t="shared" si="40"/>
        <v>6.4764074020260836</v>
      </c>
      <c r="AS95" s="8">
        <f t="shared" si="41"/>
        <v>20.480198445576182</v>
      </c>
      <c r="AT95" s="9">
        <f t="shared" si="42"/>
        <v>32.458927096646448</v>
      </c>
      <c r="AU95" s="111">
        <f>IF(O95&lt;80,"0",IF((P95-O95)&lt;=2,('DPI art.191'!$G$3-(('DPI art.191'!$F$3-'DPI art.191'!$G$3)/4)*(P95-O95-2)),('DPI art.191'!$G$3-(('DPI art.191'!$G$3-'DPI art.191'!$H$3)/8)*(P95-O95-2))))</f>
        <v>20.573808233731619</v>
      </c>
      <c r="AV95" s="24">
        <f t="shared" si="43"/>
        <v>77.625262535247458</v>
      </c>
      <c r="AW95" s="24">
        <f>IF(N95&lt;135,N95,N95-'DPI art.191'!$I$3)</f>
        <v>118.66204993518133</v>
      </c>
      <c r="AX95" s="111" t="e">
        <f>IF(I95&lt;80,"0",IF((J95-I95)&lt;=2,('DPI art.191'!$G$7-(('DPI art.191'!$F$7-'DPI art.191'!$G$7)/4)*(I95-J95-2)),('DPI art.191'!$G$7-(('DPI art.191'!$G$7-'DPI art.191'!$H$7)/8)*(J95-I95-2))))</f>
        <v>#VALUE!</v>
      </c>
      <c r="AY95" s="24" t="e">
        <f t="shared" si="44"/>
        <v>#VALUE!</v>
      </c>
      <c r="AZ95" s="24" t="e">
        <f>IF(H95&lt;135,H95,H95-'DPI art.191'!$I$7)</f>
        <v>#VALUE!</v>
      </c>
      <c r="BA95" s="111">
        <f>IF(O95&lt;80,"0",IF((P95-O95)&lt;=2,('DPI art.191'!$G$5-(('DPI art.191'!$F$5-'DPI art.191'!$G$5)/4)*(P95-O95-2)),('DPI art.191'!$G$5-(('DPI art.191'!$G$5-'DPI art.191'!$H$5)/8)*(P95-O95-2))))</f>
        <v>18.323808233731619</v>
      </c>
      <c r="BB95" s="24">
        <f t="shared" si="45"/>
        <v>77.176191766268374</v>
      </c>
      <c r="BC95" s="24">
        <f>IF(N95&lt;135,N95,N95-'DPI art.191'!$I$5)</f>
        <v>118.66204993518133</v>
      </c>
      <c r="BD95" s="111">
        <f>IF(O95&lt;80,"0",IF((P95-O95)&lt;=2,('DPI art.191'!$G$7-(('DPI art.191'!$F$7-'DPI art.191'!$G$7)/4)*(O95-P95-2)),('DPI art.191'!$G$7-(('DPI art.191'!$G$7-'DPI art.191'!$H$7)/8)*(P95-O95-2))))</f>
        <v>14.515167930746188</v>
      </c>
      <c r="BE95" s="24">
        <f t="shared" si="46"/>
        <v>83.683902838232896</v>
      </c>
      <c r="BF95" s="24">
        <f>IF(N95&lt;135,N95,N95-'DPI art.191'!$I$7)</f>
        <v>118.66204993518133</v>
      </c>
      <c r="BG95" s="108">
        <f t="shared" si="47"/>
        <v>3548133892.3357711</v>
      </c>
      <c r="BH95" s="108">
        <f t="shared" si="48"/>
        <v>6918309709.1894026</v>
      </c>
      <c r="BI95" s="108">
        <f t="shared" si="49"/>
        <v>4897788193.6844788</v>
      </c>
      <c r="BJ95" s="108">
        <f t="shared" si="50"/>
        <v>7413102413.0092134</v>
      </c>
      <c r="BK95" s="108">
        <f t="shared" si="51"/>
        <v>7943282347.2428255</v>
      </c>
      <c r="BL95" s="108">
        <f t="shared" si="52"/>
        <v>8912509381.3374939</v>
      </c>
      <c r="BM95" s="106">
        <f t="shared" si="53"/>
        <v>2.6990707689790838</v>
      </c>
      <c r="BN95" s="106">
        <f t="shared" si="54"/>
        <v>-0.20092923102092186</v>
      </c>
      <c r="BO95" s="106">
        <f t="shared" si="55"/>
        <v>1.2990707689790781</v>
      </c>
      <c r="BP95" s="106">
        <f t="shared" si="56"/>
        <v>-0.50092923102091902</v>
      </c>
      <c r="BQ95" s="106">
        <f t="shared" si="57"/>
        <v>-0.80092923102091618</v>
      </c>
      <c r="BR95" s="106">
        <f t="shared" si="58"/>
        <v>-1.3009292310209162</v>
      </c>
      <c r="BS95" s="106">
        <f t="shared" si="59"/>
        <v>6</v>
      </c>
      <c r="BT95" s="107">
        <f t="shared" si="60"/>
        <v>3.3333333333333333E-2</v>
      </c>
      <c r="BU95" s="136">
        <f t="shared" si="61"/>
        <v>7.2849830159573425</v>
      </c>
      <c r="BV95" s="136">
        <f t="shared" si="62"/>
        <v>4.037255587865899E-2</v>
      </c>
      <c r="BW95" s="136">
        <f t="shared" si="63"/>
        <v>1.6875848628158934</v>
      </c>
      <c r="BX95" s="136">
        <f t="shared" si="64"/>
        <v>0.25093009449120923</v>
      </c>
      <c r="BY95" s="136">
        <f t="shared" si="65"/>
        <v>0.64148763310375612</v>
      </c>
      <c r="BZ95" s="136">
        <f t="shared" si="66"/>
        <v>1.6924168641246722</v>
      </c>
    </row>
    <row r="96" spans="1:78" ht="18.75" x14ac:dyDescent="0.2">
      <c r="A96" s="2" t="s">
        <v>613</v>
      </c>
      <c r="B96" s="65" t="s">
        <v>609</v>
      </c>
      <c r="C96" s="78" t="s">
        <v>611</v>
      </c>
      <c r="D96" s="83" t="s">
        <v>511</v>
      </c>
      <c r="E96" s="83" t="s">
        <v>612</v>
      </c>
      <c r="F96" s="192" t="s">
        <v>661</v>
      </c>
      <c r="G96" s="71">
        <v>46003</v>
      </c>
      <c r="H96" s="77" t="s">
        <v>200</v>
      </c>
      <c r="I96" s="77" t="str">
        <f t="shared" si="36"/>
        <v/>
      </c>
      <c r="J96" s="77" t="s">
        <v>666</v>
      </c>
      <c r="K96" s="77"/>
      <c r="L96" s="77"/>
      <c r="M96" s="137">
        <f t="shared" si="67"/>
        <v>0.68789012251747295</v>
      </c>
      <c r="N96" s="4">
        <f t="shared" si="37"/>
        <v>112.16204993518133</v>
      </c>
      <c r="O96" s="3">
        <f t="shared" si="68"/>
        <v>93.383578414372352</v>
      </c>
      <c r="P96" s="5">
        <f t="shared" si="38"/>
        <v>93.536119805945006</v>
      </c>
      <c r="Q96" s="14">
        <v>300</v>
      </c>
      <c r="R96" s="11">
        <v>92.8</v>
      </c>
      <c r="S96" s="12">
        <v>91.6</v>
      </c>
      <c r="T96" s="13">
        <v>108.7</v>
      </c>
      <c r="U96" s="79"/>
      <c r="V96" s="79"/>
      <c r="W96" s="10">
        <v>300</v>
      </c>
      <c r="X96" s="11">
        <v>91.7</v>
      </c>
      <c r="Y96" s="12">
        <v>90.4</v>
      </c>
      <c r="Z96" s="13">
        <v>106.2</v>
      </c>
      <c r="AA96" s="10">
        <v>300</v>
      </c>
      <c r="AB96" s="11">
        <v>93.6</v>
      </c>
      <c r="AC96" s="12">
        <v>92.3</v>
      </c>
      <c r="AD96" s="13">
        <v>108.8</v>
      </c>
      <c r="AE96" s="14">
        <v>300</v>
      </c>
      <c r="AF96" s="11">
        <v>91</v>
      </c>
      <c r="AG96" s="12">
        <v>89.7</v>
      </c>
      <c r="AH96" s="13">
        <v>106.2</v>
      </c>
      <c r="AI96" s="10">
        <v>300</v>
      </c>
      <c r="AJ96" s="11">
        <v>94</v>
      </c>
      <c r="AK96" s="12">
        <v>92.7</v>
      </c>
      <c r="AL96" s="13">
        <v>109.7</v>
      </c>
      <c r="AM96" s="10">
        <v>300</v>
      </c>
      <c r="AN96" s="11">
        <v>95.6</v>
      </c>
      <c r="AO96" s="12">
        <v>94.4</v>
      </c>
      <c r="AP96" s="13">
        <v>110.6</v>
      </c>
      <c r="AQ96" s="6" t="str">
        <f t="shared" si="39"/>
        <v>SI</v>
      </c>
      <c r="AR96" s="7">
        <f t="shared" si="40"/>
        <v>19.628332034757523</v>
      </c>
      <c r="AS96" s="8">
        <f t="shared" si="41"/>
        <v>62.070235899880934</v>
      </c>
      <c r="AT96" s="9">
        <f t="shared" si="42"/>
        <v>98.374694332176958</v>
      </c>
      <c r="AU96" s="111">
        <f>IF(O96&lt;80,"0",IF((P96-O96)&lt;=2,('DPI art.191'!$G$3-(('DPI art.191'!$F$3-'DPI art.191'!$G$3)/4)*(P96-O96-2)),('DPI art.191'!$G$3-(('DPI art.191'!$G$3-'DPI art.191'!$H$3)/8)*(P96-O96-2))))</f>
        <v>20.367586401721145</v>
      </c>
      <c r="AV96" s="24">
        <f t="shared" si="43"/>
        <v>73.015992012651211</v>
      </c>
      <c r="AW96" s="24">
        <f>IF(N96&lt;135,N96,N96-'DPI art.191'!$I$3)</f>
        <v>112.16204993518133</v>
      </c>
      <c r="AX96" s="111" t="e">
        <f>IF(I96&lt;80,"0",IF((J96-I96)&lt;=2,('DPI art.191'!$G$7-(('DPI art.191'!$F$7-'DPI art.191'!$G$7)/4)*(I96-J96-2)),('DPI art.191'!$G$7-(('DPI art.191'!$G$7-'DPI art.191'!$H$7)/8)*(J96-I96-2))))</f>
        <v>#VALUE!</v>
      </c>
      <c r="AY96" s="24" t="e">
        <f t="shared" si="44"/>
        <v>#VALUE!</v>
      </c>
      <c r="AZ96" s="24" t="e">
        <f>IF(H96&lt;135,H96,H96-'DPI art.191'!$I$7)</f>
        <v>#VALUE!</v>
      </c>
      <c r="BA96" s="111">
        <f>IF(O96&lt;80,"0",IF((P96-O96)&lt;=2,('DPI art.191'!$G$5-(('DPI art.191'!$F$5-'DPI art.191'!$G$5)/4)*(P96-O96-2)),('DPI art.191'!$G$5-(('DPI art.191'!$G$5-'DPI art.191'!$H$5)/8)*(P96-O96-2))))</f>
        <v>18.117586401721145</v>
      </c>
      <c r="BB96" s="24">
        <f t="shared" si="45"/>
        <v>74.682413598278856</v>
      </c>
      <c r="BC96" s="24">
        <f>IF(N96&lt;135,N96,N96-'DPI art.191'!$I$5)</f>
        <v>112.16204993518133</v>
      </c>
      <c r="BD96" s="111">
        <f>IF(O96&lt;80,"0",IF((P96-O96)&lt;=2,('DPI art.191'!$G$7-(('DPI art.191'!$F$7-'DPI art.191'!$G$7)/4)*(O96-P96-2)),('DPI art.191'!$G$7-(('DPI art.191'!$G$7-'DPI art.191'!$H$7)/8)*(P96-O96-2))))</f>
        <v>14.576270695786327</v>
      </c>
      <c r="BE96" s="24">
        <f t="shared" si="46"/>
        <v>78.807307718586031</v>
      </c>
      <c r="BF96" s="24">
        <f>IF(N96&lt;135,N96,N96-'DPI art.191'!$I$7)</f>
        <v>112.16204993518133</v>
      </c>
      <c r="BG96" s="108">
        <f t="shared" si="47"/>
        <v>1905460717.9632475</v>
      </c>
      <c r="BH96" s="108">
        <f t="shared" si="48"/>
        <v>1479108388.1682093</v>
      </c>
      <c r="BI96" s="108">
        <f t="shared" si="49"/>
        <v>2290867652.7677717</v>
      </c>
      <c r="BJ96" s="108">
        <f t="shared" si="50"/>
        <v>1258925411.7941697</v>
      </c>
      <c r="BK96" s="108">
        <f t="shared" si="51"/>
        <v>2511886431.5095868</v>
      </c>
      <c r="BL96" s="108">
        <f t="shared" si="52"/>
        <v>3630780547.7010303</v>
      </c>
      <c r="BM96" s="106">
        <f t="shared" si="53"/>
        <v>0.58357841437235436</v>
      </c>
      <c r="BN96" s="106">
        <f t="shared" si="54"/>
        <v>1.6835784143723487</v>
      </c>
      <c r="BO96" s="106">
        <f t="shared" si="55"/>
        <v>-0.2164215856276428</v>
      </c>
      <c r="BP96" s="106">
        <f t="shared" si="56"/>
        <v>2.3835784143723515</v>
      </c>
      <c r="BQ96" s="106">
        <f t="shared" si="57"/>
        <v>-0.61642158562764848</v>
      </c>
      <c r="BR96" s="106">
        <f t="shared" si="58"/>
        <v>-2.2164215856276428</v>
      </c>
      <c r="BS96" s="106">
        <f t="shared" si="59"/>
        <v>6</v>
      </c>
      <c r="BT96" s="107">
        <f t="shared" si="60"/>
        <v>3.3333333333333333E-2</v>
      </c>
      <c r="BU96" s="136">
        <f t="shared" si="61"/>
        <v>0.34056376572135133</v>
      </c>
      <c r="BV96" s="136">
        <f t="shared" si="62"/>
        <v>2.8344362773405116</v>
      </c>
      <c r="BW96" s="136">
        <f t="shared" si="63"/>
        <v>4.6838302725583127E-2</v>
      </c>
      <c r="BX96" s="136">
        <f t="shared" si="64"/>
        <v>5.6814460574618133</v>
      </c>
      <c r="BY96" s="136">
        <f t="shared" si="65"/>
        <v>0.37997557122770437</v>
      </c>
      <c r="BZ96" s="136">
        <f t="shared" si="66"/>
        <v>4.9125246452361546</v>
      </c>
    </row>
    <row r="97" spans="1:78" ht="18.75" x14ac:dyDescent="0.2">
      <c r="A97" s="2" t="s">
        <v>613</v>
      </c>
      <c r="B97" s="65" t="s">
        <v>610</v>
      </c>
      <c r="C97" s="78" t="s">
        <v>611</v>
      </c>
      <c r="D97" s="83" t="s">
        <v>511</v>
      </c>
      <c r="E97" s="83" t="s">
        <v>612</v>
      </c>
      <c r="F97" s="78" t="s">
        <v>662</v>
      </c>
      <c r="G97" s="71">
        <v>46003</v>
      </c>
      <c r="H97" s="77" t="s">
        <v>200</v>
      </c>
      <c r="I97" s="77" t="str">
        <f t="shared" si="36"/>
        <v/>
      </c>
      <c r="J97" s="77" t="s">
        <v>666</v>
      </c>
      <c r="K97" s="77"/>
      <c r="L97" s="77"/>
      <c r="M97" s="137">
        <f t="shared" si="67"/>
        <v>0.23565186719938672</v>
      </c>
      <c r="N97" s="4">
        <f t="shared" si="37"/>
        <v>114.96204993518134</v>
      </c>
      <c r="O97" s="3">
        <f t="shared" si="68"/>
        <v>97.731501522282628</v>
      </c>
      <c r="P97" s="5">
        <f t="shared" si="38"/>
        <v>97.862372435695789</v>
      </c>
      <c r="Q97" s="14">
        <v>300</v>
      </c>
      <c r="R97" s="11">
        <v>97.3</v>
      </c>
      <c r="S97" s="12">
        <v>97.1</v>
      </c>
      <c r="T97" s="13">
        <v>112.9</v>
      </c>
      <c r="U97" s="79"/>
      <c r="V97" s="79"/>
      <c r="W97" s="10">
        <v>300</v>
      </c>
      <c r="X97" s="11">
        <v>97.4</v>
      </c>
      <c r="Y97" s="12">
        <v>96.9</v>
      </c>
      <c r="Z97" s="13">
        <v>108.9</v>
      </c>
      <c r="AA97" s="10">
        <v>300</v>
      </c>
      <c r="AB97" s="11">
        <v>98.1</v>
      </c>
      <c r="AC97" s="12">
        <v>97.5</v>
      </c>
      <c r="AD97" s="13">
        <v>109.6</v>
      </c>
      <c r="AE97" s="14">
        <v>300</v>
      </c>
      <c r="AF97" s="11">
        <v>98.2</v>
      </c>
      <c r="AG97" s="12">
        <v>97.7</v>
      </c>
      <c r="AH97" s="13">
        <v>113.4</v>
      </c>
      <c r="AI97" s="10">
        <v>300</v>
      </c>
      <c r="AJ97" s="11">
        <v>98.3</v>
      </c>
      <c r="AK97" s="12">
        <v>98</v>
      </c>
      <c r="AL97" s="13">
        <v>113.4</v>
      </c>
      <c r="AM97" s="10">
        <v>300</v>
      </c>
      <c r="AN97" s="11">
        <v>96.9</v>
      </c>
      <c r="AO97" s="12">
        <v>96.3</v>
      </c>
      <c r="AP97" s="13">
        <v>110.4</v>
      </c>
      <c r="AQ97" s="6" t="str">
        <f t="shared" si="39"/>
        <v>SI</v>
      </c>
      <c r="AR97" s="7">
        <f t="shared" si="40"/>
        <v>7.2125873385455961</v>
      </c>
      <c r="AS97" s="8">
        <f t="shared" si="41"/>
        <v>22.808203812696011</v>
      </c>
      <c r="AT97" s="9">
        <f t="shared" si="42"/>
        <v>36.148566955007603</v>
      </c>
      <c r="AU97" s="111">
        <f>IF(O97&lt;80,"0",IF((P97-O97)&lt;=2,('DPI art.191'!$G$3-(('DPI art.191'!$F$3-'DPI art.191'!$G$3)/4)*(P97-O97-2)),('DPI art.191'!$G$3-(('DPI art.191'!$G$3-'DPI art.191'!$H$3)/8)*(P97-O97-2))))</f>
        <v>20.404155333615289</v>
      </c>
      <c r="AV97" s="24">
        <f t="shared" si="43"/>
        <v>77.327346188667335</v>
      </c>
      <c r="AW97" s="24">
        <f>IF(N97&lt;135,N97,N97-'DPI art.191'!$I$3)</f>
        <v>114.96204993518134</v>
      </c>
      <c r="AX97" s="111" t="e">
        <f>IF(I97&lt;80,"0",IF((J97-I97)&lt;=2,('DPI art.191'!$G$7-(('DPI art.191'!$F$7-'DPI art.191'!$G$7)/4)*(I97-J97-2)),('DPI art.191'!$G$7-(('DPI art.191'!$G$7-'DPI art.191'!$H$7)/8)*(J97-I97-2))))</f>
        <v>#VALUE!</v>
      </c>
      <c r="AY97" s="24" t="e">
        <f t="shared" si="44"/>
        <v>#VALUE!</v>
      </c>
      <c r="AZ97" s="24" t="e">
        <f>IF(H97&lt;135,H97,H97-'DPI art.191'!$I$7)</f>
        <v>#VALUE!</v>
      </c>
      <c r="BA97" s="111">
        <f>IF(O97&lt;80,"0",IF((P97-O97)&lt;=2,('DPI art.191'!$G$5-(('DPI art.191'!$F$5-'DPI art.191'!$G$5)/4)*(P97-O97-2)),('DPI art.191'!$G$5-(('DPI art.191'!$G$5-'DPI art.191'!$H$5)/8)*(P97-O97-2))))</f>
        <v>18.154155333615289</v>
      </c>
      <c r="BB97" s="24">
        <f t="shared" si="45"/>
        <v>79.145844666384704</v>
      </c>
      <c r="BC97" s="24">
        <f>IF(N97&lt;135,N97,N97-'DPI art.191'!$I$5)</f>
        <v>114.96204993518134</v>
      </c>
      <c r="BD97" s="111">
        <f>IF(O97&lt;80,"0",IF((P97-O97)&lt;=2,('DPI art.191'!$G$7-(('DPI art.191'!$F$7-'DPI art.191'!$G$7)/4)*(O97-P97-2)),('DPI art.191'!$G$7-(('DPI art.191'!$G$7-'DPI art.191'!$H$7)/8)*(P97-O97-2))))</f>
        <v>14.565435456706581</v>
      </c>
      <c r="BE97" s="24">
        <f t="shared" si="46"/>
        <v>83.166066065576047</v>
      </c>
      <c r="BF97" s="24">
        <f>IF(N97&lt;135,N97,N97-'DPI art.191'!$I$7)</f>
        <v>114.96204993518134</v>
      </c>
      <c r="BG97" s="108">
        <f t="shared" si="47"/>
        <v>5370317963.7025433</v>
      </c>
      <c r="BH97" s="108">
        <f t="shared" si="48"/>
        <v>5495408738.5762806</v>
      </c>
      <c r="BI97" s="108">
        <f t="shared" si="49"/>
        <v>6456542290.3465691</v>
      </c>
      <c r="BJ97" s="108">
        <f t="shared" si="50"/>
        <v>6606934480.0759745</v>
      </c>
      <c r="BK97" s="108">
        <f t="shared" si="51"/>
        <v>6760829753.9198313</v>
      </c>
      <c r="BL97" s="108">
        <f t="shared" si="52"/>
        <v>4897788193.6844788</v>
      </c>
      <c r="BM97" s="106">
        <f t="shared" si="53"/>
        <v>0.43150152228263039</v>
      </c>
      <c r="BN97" s="106">
        <f t="shared" si="54"/>
        <v>0.33150152228262186</v>
      </c>
      <c r="BO97" s="106">
        <f t="shared" si="55"/>
        <v>-0.36849847771736677</v>
      </c>
      <c r="BP97" s="106">
        <f t="shared" si="56"/>
        <v>-0.46849847771737529</v>
      </c>
      <c r="BQ97" s="106">
        <f t="shared" si="57"/>
        <v>-0.56849847771736961</v>
      </c>
      <c r="BR97" s="106">
        <f t="shared" si="58"/>
        <v>0.83150152228262186</v>
      </c>
      <c r="BS97" s="106">
        <f t="shared" si="59"/>
        <v>6</v>
      </c>
      <c r="BT97" s="107">
        <f t="shared" si="60"/>
        <v>3.3333333333333333E-2</v>
      </c>
      <c r="BU97" s="136">
        <f t="shared" si="61"/>
        <v>0.18619356373222737</v>
      </c>
      <c r="BV97" s="136">
        <f t="shared" si="62"/>
        <v>0.10989325927569564</v>
      </c>
      <c r="BW97" s="136">
        <f t="shared" si="63"/>
        <v>0.13579112808001664</v>
      </c>
      <c r="BX97" s="136">
        <f t="shared" si="64"/>
        <v>0.219490823623498</v>
      </c>
      <c r="BY97" s="136">
        <f t="shared" si="65"/>
        <v>0.32319051916696662</v>
      </c>
      <c r="BZ97" s="136">
        <f t="shared" si="66"/>
        <v>0.69139478155831746</v>
      </c>
    </row>
    <row r="98" spans="1:78" ht="18.75" x14ac:dyDescent="0.2">
      <c r="A98" s="2" t="s">
        <v>7</v>
      </c>
      <c r="B98" s="65" t="e">
        <f t="shared" ref="B98:B161" si="69">B97+1</f>
        <v>#VALUE!</v>
      </c>
      <c r="C98" s="78"/>
      <c r="D98" s="83"/>
      <c r="E98" s="83"/>
      <c r="F98" s="67"/>
      <c r="G98" s="71">
        <v>40725</v>
      </c>
      <c r="H98" s="77" t="s">
        <v>200</v>
      </c>
      <c r="I98" s="77" t="str">
        <f t="shared" ref="I98:I133" si="70">IF((V98-R98)&gt;3,"SI","")</f>
        <v/>
      </c>
      <c r="J98" s="77" t="str">
        <f t="shared" ref="J98:J133" si="71">IF((U98-R98)&gt;3,"SI","")</f>
        <v/>
      </c>
      <c r="K98" s="77"/>
      <c r="L98" s="77"/>
      <c r="M98" s="137" t="str">
        <f t="shared" si="67"/>
        <v/>
      </c>
      <c r="N98" s="4" t="str">
        <f t="shared" si="37"/>
        <v/>
      </c>
      <c r="O98" s="3">
        <f t="shared" si="68"/>
        <v>0</v>
      </c>
      <c r="P98" s="5">
        <f t="shared" si="38"/>
        <v>0</v>
      </c>
      <c r="Q98" s="14"/>
      <c r="R98" s="11"/>
      <c r="S98" s="12"/>
      <c r="T98" s="13"/>
      <c r="U98" s="79"/>
      <c r="V98" s="79"/>
      <c r="W98" s="10"/>
      <c r="X98" s="11"/>
      <c r="Y98" s="12"/>
      <c r="Z98" s="13"/>
      <c r="AA98" s="10"/>
      <c r="AB98" s="11"/>
      <c r="AC98" s="12"/>
      <c r="AD98" s="13"/>
      <c r="AE98" s="14"/>
      <c r="AF98" s="11"/>
      <c r="AG98" s="12"/>
      <c r="AH98" s="13"/>
      <c r="AI98" s="10"/>
      <c r="AJ98" s="11"/>
      <c r="AK98" s="12"/>
      <c r="AL98" s="13"/>
      <c r="AM98" s="10"/>
      <c r="AN98" s="11"/>
      <c r="AO98" s="12"/>
      <c r="AP98" s="13"/>
      <c r="AQ98" s="6" t="str">
        <f t="shared" si="39"/>
        <v>SI</v>
      </c>
      <c r="AR98" s="7">
        <f t="shared" si="40"/>
        <v>480</v>
      </c>
      <c r="AS98" s="8">
        <f t="shared" si="41"/>
        <v>480</v>
      </c>
      <c r="AT98" s="9">
        <f t="shared" si="42"/>
        <v>480</v>
      </c>
      <c r="AU98" s="111" t="str">
        <f>IF(O98&lt;80,"0",IF((P98-O98)&lt;=2,('DPI art.191'!$G$3-(('DPI art.191'!$F$3-'DPI art.191'!$G$3)/4)*(P98-O98-2)),('DPI art.191'!$G$3-(('DPI art.191'!$G$3-'DPI art.191'!$H$3)/8)*(P98-O98-2))))</f>
        <v>0</v>
      </c>
      <c r="AV98" s="24">
        <f t="shared" si="43"/>
        <v>0</v>
      </c>
      <c r="AW98" s="24" t="e">
        <f>IF(N98&lt;135,N98,N98-'DPI art.191'!$I$3)</f>
        <v>#VALUE!</v>
      </c>
      <c r="AX98" s="111" t="e">
        <f>IF(I98&lt;80,"0",IF((J98-I98)&lt;=2,('DPI art.191'!$G$7-(('DPI art.191'!$F$7-'DPI art.191'!$G$7)/4)*(I98-J98-2)),('DPI art.191'!$G$7-(('DPI art.191'!$G$7-'DPI art.191'!$H$7)/8)*(J98-I98-2))))</f>
        <v>#VALUE!</v>
      </c>
      <c r="AY98" s="24" t="e">
        <f t="shared" si="44"/>
        <v>#VALUE!</v>
      </c>
      <c r="AZ98" s="24" t="e">
        <f>IF(H98&lt;135,H98,H98-'DPI art.191'!$I$7)</f>
        <v>#VALUE!</v>
      </c>
      <c r="BA98" s="111" t="str">
        <f>IF(O98&lt;80,"0",IF((P98-O98)&lt;=2,('DPI art.191'!$G$5-(('DPI art.191'!$F$5-'DPI art.191'!$G$5)/4)*(P98-O98-2)),('DPI art.191'!$G$5-(('DPI art.191'!$G$5-'DPI art.191'!$H$5)/8)*(P98-O98-2))))</f>
        <v>0</v>
      </c>
      <c r="BB98" s="24">
        <f t="shared" si="45"/>
        <v>0</v>
      </c>
      <c r="BC98" s="24" t="e">
        <f>IF(N98&lt;135,N98,N98-'DPI art.191'!$I$5)</f>
        <v>#VALUE!</v>
      </c>
      <c r="BD98" s="111" t="str">
        <f>IF(O98&lt;80,"0",IF((P98-O98)&lt;=2,('DPI art.191'!$G$7-(('DPI art.191'!$F$7-'DPI art.191'!$G$7)/4)*(O98-P98-2)),('DPI art.191'!$G$7-(('DPI art.191'!$G$7-'DPI art.191'!$H$7)/8)*(P98-O98-2))))</f>
        <v>0</v>
      </c>
      <c r="BE98" s="24">
        <f t="shared" si="46"/>
        <v>0</v>
      </c>
      <c r="BF98" s="24" t="e">
        <f>IF(N98&lt;135,N98,N98-'DPI art.191'!$I$7)</f>
        <v>#VALUE!</v>
      </c>
      <c r="BG98" s="108">
        <f t="shared" si="47"/>
        <v>1</v>
      </c>
      <c r="BH98" s="108">
        <f t="shared" si="48"/>
        <v>1</v>
      </c>
      <c r="BI98" s="108">
        <f t="shared" si="49"/>
        <v>1</v>
      </c>
      <c r="BJ98" s="108">
        <f t="shared" si="50"/>
        <v>1</v>
      </c>
      <c r="BK98" s="108">
        <f t="shared" si="51"/>
        <v>1</v>
      </c>
      <c r="BL98" s="108">
        <f t="shared" si="52"/>
        <v>1</v>
      </c>
      <c r="BM98" s="106" t="str">
        <f t="shared" si="53"/>
        <v/>
      </c>
      <c r="BN98" s="106" t="str">
        <f t="shared" si="54"/>
        <v/>
      </c>
      <c r="BO98" s="106" t="str">
        <f t="shared" si="55"/>
        <v/>
      </c>
      <c r="BP98" s="106" t="str">
        <f t="shared" si="56"/>
        <v/>
      </c>
      <c r="BQ98" s="106" t="str">
        <f t="shared" si="57"/>
        <v/>
      </c>
      <c r="BR98" s="106" t="str">
        <f t="shared" si="58"/>
        <v/>
      </c>
      <c r="BS98" s="106">
        <f t="shared" si="59"/>
        <v>0</v>
      </c>
      <c r="BT98" s="107">
        <f t="shared" si="60"/>
        <v>0</v>
      </c>
      <c r="BU98" s="136" t="str">
        <f t="shared" si="61"/>
        <v/>
      </c>
      <c r="BV98" s="136" t="str">
        <f t="shared" si="62"/>
        <v/>
      </c>
      <c r="BW98" s="136" t="str">
        <f t="shared" si="63"/>
        <v/>
      </c>
      <c r="BX98" s="136" t="str">
        <f t="shared" si="64"/>
        <v/>
      </c>
      <c r="BY98" s="136" t="str">
        <f t="shared" si="65"/>
        <v/>
      </c>
      <c r="BZ98" s="136" t="str">
        <f t="shared" si="66"/>
        <v/>
      </c>
    </row>
    <row r="99" spans="1:78" ht="18.75" x14ac:dyDescent="0.2">
      <c r="A99" s="2" t="s">
        <v>7</v>
      </c>
      <c r="B99" s="65" t="e">
        <f t="shared" si="69"/>
        <v>#VALUE!</v>
      </c>
      <c r="C99" s="78"/>
      <c r="D99" s="83"/>
      <c r="E99" s="83"/>
      <c r="F99" s="67"/>
      <c r="G99" s="71">
        <v>40725</v>
      </c>
      <c r="H99" s="77" t="s">
        <v>200</v>
      </c>
      <c r="I99" s="77" t="str">
        <f t="shared" si="70"/>
        <v/>
      </c>
      <c r="J99" s="77" t="str">
        <f t="shared" si="71"/>
        <v/>
      </c>
      <c r="K99" s="77"/>
      <c r="L99" s="77"/>
      <c r="M99" s="137" t="str">
        <f t="shared" si="67"/>
        <v/>
      </c>
      <c r="N99" s="4" t="str">
        <f t="shared" si="37"/>
        <v/>
      </c>
      <c r="O99" s="3">
        <f t="shared" si="68"/>
        <v>0</v>
      </c>
      <c r="P99" s="5">
        <f t="shared" si="38"/>
        <v>0</v>
      </c>
      <c r="Q99" s="14"/>
      <c r="R99" s="11"/>
      <c r="S99" s="12"/>
      <c r="T99" s="13"/>
      <c r="U99" s="79"/>
      <c r="V99" s="79"/>
      <c r="W99" s="10"/>
      <c r="X99" s="11"/>
      <c r="Y99" s="12"/>
      <c r="Z99" s="13"/>
      <c r="AA99" s="10"/>
      <c r="AB99" s="11"/>
      <c r="AC99" s="12"/>
      <c r="AD99" s="13"/>
      <c r="AE99" s="14"/>
      <c r="AF99" s="11"/>
      <c r="AG99" s="12"/>
      <c r="AH99" s="13"/>
      <c r="AI99" s="10"/>
      <c r="AJ99" s="11"/>
      <c r="AK99" s="12"/>
      <c r="AL99" s="13"/>
      <c r="AM99" s="10"/>
      <c r="AN99" s="11"/>
      <c r="AO99" s="12"/>
      <c r="AP99" s="13"/>
      <c r="AQ99" s="6" t="str">
        <f t="shared" si="39"/>
        <v>SI</v>
      </c>
      <c r="AR99" s="7">
        <f t="shared" si="40"/>
        <v>480</v>
      </c>
      <c r="AS99" s="8">
        <f t="shared" si="41"/>
        <v>480</v>
      </c>
      <c r="AT99" s="9">
        <f t="shared" si="42"/>
        <v>480</v>
      </c>
      <c r="AU99" s="111" t="str">
        <f>IF(O99&lt;80,"0",IF((P99-O99)&lt;=2,('DPI art.191'!$G$3-(('DPI art.191'!$F$3-'DPI art.191'!$G$3)/4)*(P99-O99-2)),('DPI art.191'!$G$3-(('DPI art.191'!$G$3-'DPI art.191'!$H$3)/8)*(P99-O99-2))))</f>
        <v>0</v>
      </c>
      <c r="AV99" s="24">
        <f t="shared" si="43"/>
        <v>0</v>
      </c>
      <c r="AW99" s="24" t="e">
        <f>IF(N99&lt;135,N99,N99-'DPI art.191'!$I$3)</f>
        <v>#VALUE!</v>
      </c>
      <c r="AX99" s="111" t="e">
        <f>IF(I99&lt;80,"0",IF((J99-I99)&lt;=2,('DPI art.191'!$G$7-(('DPI art.191'!$F$7-'DPI art.191'!$G$7)/4)*(I99-J99-2)),('DPI art.191'!$G$7-(('DPI art.191'!$G$7-'DPI art.191'!$H$7)/8)*(J99-I99-2))))</f>
        <v>#VALUE!</v>
      </c>
      <c r="AY99" s="24" t="e">
        <f t="shared" si="44"/>
        <v>#VALUE!</v>
      </c>
      <c r="AZ99" s="24" t="e">
        <f>IF(H99&lt;135,H99,H99-'DPI art.191'!$I$7)</f>
        <v>#VALUE!</v>
      </c>
      <c r="BA99" s="111" t="str">
        <f>IF(O99&lt;80,"0",IF((P99-O99)&lt;=2,('DPI art.191'!$G$5-(('DPI art.191'!$F$5-'DPI art.191'!$G$5)/4)*(P99-O99-2)),('DPI art.191'!$G$5-(('DPI art.191'!$G$5-'DPI art.191'!$H$5)/8)*(P99-O99-2))))</f>
        <v>0</v>
      </c>
      <c r="BB99" s="24">
        <f t="shared" si="45"/>
        <v>0</v>
      </c>
      <c r="BC99" s="24" t="e">
        <f>IF(N99&lt;135,N99,N99-'DPI art.191'!$I$5)</f>
        <v>#VALUE!</v>
      </c>
      <c r="BD99" s="111" t="str">
        <f>IF(O99&lt;80,"0",IF((P99-O99)&lt;=2,('DPI art.191'!$G$7-(('DPI art.191'!$F$7-'DPI art.191'!$G$7)/4)*(O99-P99-2)),('DPI art.191'!$G$7-(('DPI art.191'!$G$7-'DPI art.191'!$H$7)/8)*(P99-O99-2))))</f>
        <v>0</v>
      </c>
      <c r="BE99" s="24">
        <f t="shared" si="46"/>
        <v>0</v>
      </c>
      <c r="BF99" s="24" t="e">
        <f>IF(N99&lt;135,N99,N99-'DPI art.191'!$I$7)</f>
        <v>#VALUE!</v>
      </c>
      <c r="BG99" s="108">
        <f t="shared" si="47"/>
        <v>1</v>
      </c>
      <c r="BH99" s="108">
        <f t="shared" si="48"/>
        <v>1</v>
      </c>
      <c r="BI99" s="108">
        <f t="shared" si="49"/>
        <v>1</v>
      </c>
      <c r="BJ99" s="108">
        <f t="shared" si="50"/>
        <v>1</v>
      </c>
      <c r="BK99" s="108">
        <f t="shared" si="51"/>
        <v>1</v>
      </c>
      <c r="BL99" s="108">
        <f t="shared" si="52"/>
        <v>1</v>
      </c>
      <c r="BM99" s="106" t="str">
        <f t="shared" si="53"/>
        <v/>
      </c>
      <c r="BN99" s="106" t="str">
        <f t="shared" si="54"/>
        <v/>
      </c>
      <c r="BO99" s="106" t="str">
        <f t="shared" si="55"/>
        <v/>
      </c>
      <c r="BP99" s="106" t="str">
        <f t="shared" si="56"/>
        <v/>
      </c>
      <c r="BQ99" s="106" t="str">
        <f t="shared" si="57"/>
        <v/>
      </c>
      <c r="BR99" s="106" t="str">
        <f t="shared" si="58"/>
        <v/>
      </c>
      <c r="BS99" s="106">
        <f t="shared" si="59"/>
        <v>0</v>
      </c>
      <c r="BT99" s="107">
        <f t="shared" si="60"/>
        <v>0</v>
      </c>
      <c r="BU99" s="136" t="str">
        <f t="shared" si="61"/>
        <v/>
      </c>
      <c r="BV99" s="136" t="str">
        <f t="shared" si="62"/>
        <v/>
      </c>
      <c r="BW99" s="136" t="str">
        <f t="shared" si="63"/>
        <v/>
      </c>
      <c r="BX99" s="136" t="str">
        <f t="shared" si="64"/>
        <v/>
      </c>
      <c r="BY99" s="136" t="str">
        <f t="shared" si="65"/>
        <v/>
      </c>
      <c r="BZ99" s="136" t="str">
        <f t="shared" si="66"/>
        <v/>
      </c>
    </row>
    <row r="100" spans="1:78" ht="18.75" x14ac:dyDescent="0.2">
      <c r="A100" s="2" t="s">
        <v>7</v>
      </c>
      <c r="B100" s="65" t="e">
        <f t="shared" si="69"/>
        <v>#VALUE!</v>
      </c>
      <c r="C100" s="78"/>
      <c r="D100" s="83"/>
      <c r="E100" s="83"/>
      <c r="F100" s="67"/>
      <c r="G100" s="71">
        <v>40725</v>
      </c>
      <c r="H100" s="77" t="s">
        <v>200</v>
      </c>
      <c r="I100" s="77" t="str">
        <f t="shared" si="70"/>
        <v/>
      </c>
      <c r="J100" s="77" t="str">
        <f t="shared" si="71"/>
        <v/>
      </c>
      <c r="K100" s="77"/>
      <c r="L100" s="77"/>
      <c r="M100" s="137" t="str">
        <f t="shared" si="67"/>
        <v/>
      </c>
      <c r="N100" s="4" t="str">
        <f t="shared" si="37"/>
        <v/>
      </c>
      <c r="O100" s="3">
        <f t="shared" si="68"/>
        <v>0</v>
      </c>
      <c r="P100" s="5">
        <f t="shared" si="38"/>
        <v>0</v>
      </c>
      <c r="Q100" s="14"/>
      <c r="R100" s="11"/>
      <c r="S100" s="12"/>
      <c r="T100" s="13"/>
      <c r="U100" s="79"/>
      <c r="V100" s="79"/>
      <c r="W100" s="10"/>
      <c r="X100" s="11"/>
      <c r="Y100" s="12"/>
      <c r="Z100" s="13"/>
      <c r="AA100" s="10"/>
      <c r="AB100" s="11"/>
      <c r="AC100" s="12"/>
      <c r="AD100" s="13"/>
      <c r="AE100" s="14"/>
      <c r="AF100" s="11"/>
      <c r="AG100" s="12"/>
      <c r="AH100" s="13"/>
      <c r="AI100" s="10"/>
      <c r="AJ100" s="11"/>
      <c r="AK100" s="12"/>
      <c r="AL100" s="13"/>
      <c r="AM100" s="10"/>
      <c r="AN100" s="11"/>
      <c r="AO100" s="12"/>
      <c r="AP100" s="13"/>
      <c r="AQ100" s="6" t="str">
        <f t="shared" si="39"/>
        <v>SI</v>
      </c>
      <c r="AR100" s="7">
        <f t="shared" si="40"/>
        <v>480</v>
      </c>
      <c r="AS100" s="8">
        <f t="shared" si="41"/>
        <v>480</v>
      </c>
      <c r="AT100" s="9">
        <f t="shared" si="42"/>
        <v>480</v>
      </c>
      <c r="AU100" s="111" t="str">
        <f>IF(O100&lt;80,"0",IF((P100-O100)&lt;=2,('DPI art.191'!$G$3-(('DPI art.191'!$F$3-'DPI art.191'!$G$3)/4)*(P100-O100-2)),('DPI art.191'!$G$3-(('DPI art.191'!$G$3-'DPI art.191'!$H$3)/8)*(P100-O100-2))))</f>
        <v>0</v>
      </c>
      <c r="AV100" s="24">
        <f t="shared" si="43"/>
        <v>0</v>
      </c>
      <c r="AW100" s="24" t="e">
        <f>IF(N100&lt;135,N100,N100-'DPI art.191'!$I$3)</f>
        <v>#VALUE!</v>
      </c>
      <c r="AX100" s="111" t="e">
        <f>IF(I100&lt;80,"0",IF((J100-I100)&lt;=2,('DPI art.191'!$G$7-(('DPI art.191'!$F$7-'DPI art.191'!$G$7)/4)*(I100-J100-2)),('DPI art.191'!$G$7-(('DPI art.191'!$G$7-'DPI art.191'!$H$7)/8)*(J100-I100-2))))</f>
        <v>#VALUE!</v>
      </c>
      <c r="AY100" s="24" t="e">
        <f t="shared" si="44"/>
        <v>#VALUE!</v>
      </c>
      <c r="AZ100" s="24" t="e">
        <f>IF(H100&lt;135,H100,H100-'DPI art.191'!$I$7)</f>
        <v>#VALUE!</v>
      </c>
      <c r="BA100" s="111" t="str">
        <f>IF(O100&lt;80,"0",IF((P100-O100)&lt;=2,('DPI art.191'!$G$5-(('DPI art.191'!$F$5-'DPI art.191'!$G$5)/4)*(P100-O100-2)),('DPI art.191'!$G$5-(('DPI art.191'!$G$5-'DPI art.191'!$H$5)/8)*(P100-O100-2))))</f>
        <v>0</v>
      </c>
      <c r="BB100" s="24">
        <f t="shared" si="45"/>
        <v>0</v>
      </c>
      <c r="BC100" s="24" t="e">
        <f>IF(N100&lt;135,N100,N100-'DPI art.191'!$I$5)</f>
        <v>#VALUE!</v>
      </c>
      <c r="BD100" s="111" t="str">
        <f>IF(O100&lt;80,"0",IF((P100-O100)&lt;=2,('DPI art.191'!$G$7-(('DPI art.191'!$F$7-'DPI art.191'!$G$7)/4)*(O100-P100-2)),('DPI art.191'!$G$7-(('DPI art.191'!$G$7-'DPI art.191'!$H$7)/8)*(P100-O100-2))))</f>
        <v>0</v>
      </c>
      <c r="BE100" s="24">
        <f t="shared" si="46"/>
        <v>0</v>
      </c>
      <c r="BF100" s="24" t="e">
        <f>IF(N100&lt;135,N100,N100-'DPI art.191'!$I$7)</f>
        <v>#VALUE!</v>
      </c>
      <c r="BG100" s="108">
        <f t="shared" si="47"/>
        <v>1</v>
      </c>
      <c r="BH100" s="108">
        <f t="shared" si="48"/>
        <v>1</v>
      </c>
      <c r="BI100" s="108">
        <f t="shared" si="49"/>
        <v>1</v>
      </c>
      <c r="BJ100" s="108">
        <f t="shared" si="50"/>
        <v>1</v>
      </c>
      <c r="BK100" s="108">
        <f t="shared" si="51"/>
        <v>1</v>
      </c>
      <c r="BL100" s="108">
        <f t="shared" si="52"/>
        <v>1</v>
      </c>
      <c r="BM100" s="106" t="str">
        <f t="shared" si="53"/>
        <v/>
      </c>
      <c r="BN100" s="106" t="str">
        <f t="shared" si="54"/>
        <v/>
      </c>
      <c r="BO100" s="106" t="str">
        <f t="shared" si="55"/>
        <v/>
      </c>
      <c r="BP100" s="106" t="str">
        <f t="shared" si="56"/>
        <v/>
      </c>
      <c r="BQ100" s="106" t="str">
        <f t="shared" si="57"/>
        <v/>
      </c>
      <c r="BR100" s="106" t="str">
        <f t="shared" si="58"/>
        <v/>
      </c>
      <c r="BS100" s="106">
        <f t="shared" si="59"/>
        <v>0</v>
      </c>
      <c r="BT100" s="107">
        <f t="shared" si="60"/>
        <v>0</v>
      </c>
      <c r="BU100" s="136" t="str">
        <f t="shared" si="61"/>
        <v/>
      </c>
      <c r="BV100" s="136" t="str">
        <f t="shared" si="62"/>
        <v/>
      </c>
      <c r="BW100" s="136" t="str">
        <f t="shared" si="63"/>
        <v/>
      </c>
      <c r="BX100" s="136" t="str">
        <f t="shared" si="64"/>
        <v/>
      </c>
      <c r="BY100" s="136" t="str">
        <f t="shared" si="65"/>
        <v/>
      </c>
      <c r="BZ100" s="136" t="str">
        <f t="shared" si="66"/>
        <v/>
      </c>
    </row>
    <row r="101" spans="1:78" ht="18.75" x14ac:dyDescent="0.2">
      <c r="A101" s="2" t="s">
        <v>7</v>
      </c>
      <c r="B101" s="65" t="e">
        <f t="shared" si="69"/>
        <v>#VALUE!</v>
      </c>
      <c r="C101" s="78"/>
      <c r="D101" s="83"/>
      <c r="E101" s="83"/>
      <c r="F101" s="67"/>
      <c r="G101" s="71">
        <v>40725</v>
      </c>
      <c r="H101" s="77" t="s">
        <v>200</v>
      </c>
      <c r="I101" s="77" t="str">
        <f t="shared" si="70"/>
        <v/>
      </c>
      <c r="J101" s="77" t="str">
        <f t="shared" si="71"/>
        <v/>
      </c>
      <c r="K101" s="77"/>
      <c r="L101" s="77"/>
      <c r="M101" s="137" t="str">
        <f t="shared" si="67"/>
        <v/>
      </c>
      <c r="N101" s="4" t="str">
        <f t="shared" si="37"/>
        <v/>
      </c>
      <c r="O101" s="3">
        <f t="shared" si="68"/>
        <v>0</v>
      </c>
      <c r="P101" s="5">
        <f t="shared" si="38"/>
        <v>0</v>
      </c>
      <c r="Q101" s="14"/>
      <c r="R101" s="11"/>
      <c r="S101" s="12"/>
      <c r="T101" s="13"/>
      <c r="U101" s="79"/>
      <c r="V101" s="79"/>
      <c r="W101" s="10"/>
      <c r="X101" s="11"/>
      <c r="Y101" s="12"/>
      <c r="Z101" s="13"/>
      <c r="AA101" s="10"/>
      <c r="AB101" s="11"/>
      <c r="AC101" s="12"/>
      <c r="AD101" s="13"/>
      <c r="AE101" s="14"/>
      <c r="AF101" s="11"/>
      <c r="AG101" s="12"/>
      <c r="AH101" s="13"/>
      <c r="AI101" s="10"/>
      <c r="AJ101" s="11"/>
      <c r="AK101" s="12"/>
      <c r="AL101" s="13"/>
      <c r="AM101" s="10"/>
      <c r="AN101" s="11"/>
      <c r="AO101" s="12"/>
      <c r="AP101" s="13"/>
      <c r="AQ101" s="6" t="str">
        <f t="shared" si="39"/>
        <v>SI</v>
      </c>
      <c r="AR101" s="7">
        <f t="shared" si="40"/>
        <v>480</v>
      </c>
      <c r="AS101" s="8">
        <f t="shared" si="41"/>
        <v>480</v>
      </c>
      <c r="AT101" s="9">
        <f t="shared" si="42"/>
        <v>480</v>
      </c>
      <c r="AU101" s="111" t="str">
        <f>IF(O101&lt;80,"0",IF((P101-O101)&lt;=2,('DPI art.191'!$G$3-(('DPI art.191'!$F$3-'DPI art.191'!$G$3)/4)*(P101-O101-2)),('DPI art.191'!$G$3-(('DPI art.191'!$G$3-'DPI art.191'!$H$3)/8)*(P101-O101-2))))</f>
        <v>0</v>
      </c>
      <c r="AV101" s="24">
        <f t="shared" si="43"/>
        <v>0</v>
      </c>
      <c r="AW101" s="24" t="e">
        <f>IF(N101&lt;135,N101,N101-'DPI art.191'!$I$3)</f>
        <v>#VALUE!</v>
      </c>
      <c r="AX101" s="111" t="e">
        <f>IF(I101&lt;80,"0",IF((J101-I101)&lt;=2,('DPI art.191'!$G$7-(('DPI art.191'!$F$7-'DPI art.191'!$G$7)/4)*(I101-J101-2)),('DPI art.191'!$G$7-(('DPI art.191'!$G$7-'DPI art.191'!$H$7)/8)*(J101-I101-2))))</f>
        <v>#VALUE!</v>
      </c>
      <c r="AY101" s="24" t="e">
        <f t="shared" si="44"/>
        <v>#VALUE!</v>
      </c>
      <c r="AZ101" s="24" t="e">
        <f>IF(H101&lt;135,H101,H101-'DPI art.191'!$I$7)</f>
        <v>#VALUE!</v>
      </c>
      <c r="BA101" s="111" t="str">
        <f>IF(O101&lt;80,"0",IF((P101-O101)&lt;=2,('DPI art.191'!$G$5-(('DPI art.191'!$F$5-'DPI art.191'!$G$5)/4)*(P101-O101-2)),('DPI art.191'!$G$5-(('DPI art.191'!$G$5-'DPI art.191'!$H$5)/8)*(P101-O101-2))))</f>
        <v>0</v>
      </c>
      <c r="BB101" s="24">
        <f t="shared" si="45"/>
        <v>0</v>
      </c>
      <c r="BC101" s="24" t="e">
        <f>IF(N101&lt;135,N101,N101-'DPI art.191'!$I$5)</f>
        <v>#VALUE!</v>
      </c>
      <c r="BD101" s="111" t="str">
        <f>IF(O101&lt;80,"0",IF((P101-O101)&lt;=2,('DPI art.191'!$G$7-(('DPI art.191'!$F$7-'DPI art.191'!$G$7)/4)*(O101-P101-2)),('DPI art.191'!$G$7-(('DPI art.191'!$G$7-'DPI art.191'!$H$7)/8)*(P101-O101-2))))</f>
        <v>0</v>
      </c>
      <c r="BE101" s="24">
        <f t="shared" si="46"/>
        <v>0</v>
      </c>
      <c r="BF101" s="24" t="e">
        <f>IF(N101&lt;135,N101,N101-'DPI art.191'!$I$7)</f>
        <v>#VALUE!</v>
      </c>
      <c r="BG101" s="108">
        <f t="shared" si="47"/>
        <v>1</v>
      </c>
      <c r="BH101" s="108">
        <f t="shared" si="48"/>
        <v>1</v>
      </c>
      <c r="BI101" s="108">
        <f t="shared" si="49"/>
        <v>1</v>
      </c>
      <c r="BJ101" s="108">
        <f t="shared" si="50"/>
        <v>1</v>
      </c>
      <c r="BK101" s="108">
        <f t="shared" si="51"/>
        <v>1</v>
      </c>
      <c r="BL101" s="108">
        <f t="shared" si="52"/>
        <v>1</v>
      </c>
      <c r="BM101" s="106" t="str">
        <f t="shared" si="53"/>
        <v/>
      </c>
      <c r="BN101" s="106" t="str">
        <f t="shared" si="54"/>
        <v/>
      </c>
      <c r="BO101" s="106" t="str">
        <f t="shared" si="55"/>
        <v/>
      </c>
      <c r="BP101" s="106" t="str">
        <f t="shared" si="56"/>
        <v/>
      </c>
      <c r="BQ101" s="106" t="str">
        <f t="shared" si="57"/>
        <v/>
      </c>
      <c r="BR101" s="106" t="str">
        <f t="shared" si="58"/>
        <v/>
      </c>
      <c r="BS101" s="106">
        <f t="shared" si="59"/>
        <v>0</v>
      </c>
      <c r="BT101" s="107">
        <f t="shared" si="60"/>
        <v>0</v>
      </c>
      <c r="BU101" s="136" t="str">
        <f t="shared" si="61"/>
        <v/>
      </c>
      <c r="BV101" s="136" t="str">
        <f t="shared" si="62"/>
        <v/>
      </c>
      <c r="BW101" s="136" t="str">
        <f t="shared" si="63"/>
        <v/>
      </c>
      <c r="BX101" s="136" t="str">
        <f t="shared" si="64"/>
        <v/>
      </c>
      <c r="BY101" s="136" t="str">
        <f t="shared" si="65"/>
        <v/>
      </c>
      <c r="BZ101" s="136" t="str">
        <f t="shared" si="66"/>
        <v/>
      </c>
    </row>
    <row r="102" spans="1:78" ht="18.75" x14ac:dyDescent="0.2">
      <c r="A102" s="2" t="s">
        <v>7</v>
      </c>
      <c r="B102" s="65" t="e">
        <f t="shared" si="69"/>
        <v>#VALUE!</v>
      </c>
      <c r="C102" s="78"/>
      <c r="D102" s="83"/>
      <c r="E102" s="83"/>
      <c r="F102" s="67"/>
      <c r="G102" s="71">
        <v>40725</v>
      </c>
      <c r="H102" s="77" t="s">
        <v>200</v>
      </c>
      <c r="I102" s="77" t="str">
        <f t="shared" si="70"/>
        <v/>
      </c>
      <c r="J102" s="77" t="str">
        <f t="shared" si="71"/>
        <v/>
      </c>
      <c r="K102" s="77"/>
      <c r="L102" s="77"/>
      <c r="M102" s="137" t="str">
        <f t="shared" si="67"/>
        <v/>
      </c>
      <c r="N102" s="4" t="str">
        <f t="shared" si="37"/>
        <v/>
      </c>
      <c r="O102" s="3">
        <f t="shared" si="68"/>
        <v>0</v>
      </c>
      <c r="P102" s="5">
        <f t="shared" si="38"/>
        <v>0</v>
      </c>
      <c r="Q102" s="14"/>
      <c r="R102" s="11"/>
      <c r="S102" s="12"/>
      <c r="T102" s="13"/>
      <c r="U102" s="79"/>
      <c r="V102" s="79"/>
      <c r="W102" s="10"/>
      <c r="X102" s="11"/>
      <c r="Y102" s="12"/>
      <c r="Z102" s="13"/>
      <c r="AA102" s="10"/>
      <c r="AB102" s="11"/>
      <c r="AC102" s="12"/>
      <c r="AD102" s="13"/>
      <c r="AE102" s="14"/>
      <c r="AF102" s="11"/>
      <c r="AG102" s="12"/>
      <c r="AH102" s="13"/>
      <c r="AI102" s="10"/>
      <c r="AJ102" s="11"/>
      <c r="AK102" s="12"/>
      <c r="AL102" s="13"/>
      <c r="AM102" s="10"/>
      <c r="AN102" s="11"/>
      <c r="AO102" s="12"/>
      <c r="AP102" s="13"/>
      <c r="AQ102" s="6" t="str">
        <f t="shared" si="39"/>
        <v>SI</v>
      </c>
      <c r="AR102" s="7">
        <f t="shared" si="40"/>
        <v>480</v>
      </c>
      <c r="AS102" s="8">
        <f t="shared" si="41"/>
        <v>480</v>
      </c>
      <c r="AT102" s="9">
        <f t="shared" si="42"/>
        <v>480</v>
      </c>
      <c r="AU102" s="111" t="str">
        <f>IF(O102&lt;80,"0",IF((P102-O102)&lt;=2,('DPI art.191'!$G$3-(('DPI art.191'!$F$3-'DPI art.191'!$G$3)/4)*(P102-O102-2)),('DPI art.191'!$G$3-(('DPI art.191'!$G$3-'DPI art.191'!$H$3)/8)*(P102-O102-2))))</f>
        <v>0</v>
      </c>
      <c r="AV102" s="24">
        <f t="shared" si="43"/>
        <v>0</v>
      </c>
      <c r="AW102" s="24" t="e">
        <f>IF(N102&lt;135,N102,N102-'DPI art.191'!$I$3)</f>
        <v>#VALUE!</v>
      </c>
      <c r="AX102" s="111" t="e">
        <f>IF(I102&lt;80,"0",IF((J102-I102)&lt;=2,('DPI art.191'!$G$7-(('DPI art.191'!$F$7-'DPI art.191'!$G$7)/4)*(I102-J102-2)),('DPI art.191'!$G$7-(('DPI art.191'!$G$7-'DPI art.191'!$H$7)/8)*(J102-I102-2))))</f>
        <v>#VALUE!</v>
      </c>
      <c r="AY102" s="24" t="e">
        <f t="shared" si="44"/>
        <v>#VALUE!</v>
      </c>
      <c r="AZ102" s="24" t="e">
        <f>IF(H102&lt;135,H102,H102-'DPI art.191'!$I$7)</f>
        <v>#VALUE!</v>
      </c>
      <c r="BA102" s="111" t="str">
        <f>IF(O102&lt;80,"0",IF((P102-O102)&lt;=2,('DPI art.191'!$G$5-(('DPI art.191'!$F$5-'DPI art.191'!$G$5)/4)*(P102-O102-2)),('DPI art.191'!$G$5-(('DPI art.191'!$G$5-'DPI art.191'!$H$5)/8)*(P102-O102-2))))</f>
        <v>0</v>
      </c>
      <c r="BB102" s="24">
        <f t="shared" si="45"/>
        <v>0</v>
      </c>
      <c r="BC102" s="24" t="e">
        <f>IF(N102&lt;135,N102,N102-'DPI art.191'!$I$5)</f>
        <v>#VALUE!</v>
      </c>
      <c r="BD102" s="111" t="str">
        <f>IF(O102&lt;80,"0",IF((P102-O102)&lt;=2,('DPI art.191'!$G$7-(('DPI art.191'!$F$7-'DPI art.191'!$G$7)/4)*(O102-P102-2)),('DPI art.191'!$G$7-(('DPI art.191'!$G$7-'DPI art.191'!$H$7)/8)*(P102-O102-2))))</f>
        <v>0</v>
      </c>
      <c r="BE102" s="24">
        <f t="shared" si="46"/>
        <v>0</v>
      </c>
      <c r="BF102" s="24" t="e">
        <f>IF(N102&lt;135,N102,N102-'DPI art.191'!$I$7)</f>
        <v>#VALUE!</v>
      </c>
      <c r="BG102" s="108">
        <f t="shared" si="47"/>
        <v>1</v>
      </c>
      <c r="BH102" s="108">
        <f t="shared" si="48"/>
        <v>1</v>
      </c>
      <c r="BI102" s="108">
        <f t="shared" si="49"/>
        <v>1</v>
      </c>
      <c r="BJ102" s="108">
        <f t="shared" si="50"/>
        <v>1</v>
      </c>
      <c r="BK102" s="108">
        <f t="shared" si="51"/>
        <v>1</v>
      </c>
      <c r="BL102" s="108">
        <f t="shared" si="52"/>
        <v>1</v>
      </c>
      <c r="BM102" s="106" t="str">
        <f t="shared" si="53"/>
        <v/>
      </c>
      <c r="BN102" s="106" t="str">
        <f t="shared" si="54"/>
        <v/>
      </c>
      <c r="BO102" s="106" t="str">
        <f t="shared" si="55"/>
        <v/>
      </c>
      <c r="BP102" s="106" t="str">
        <f t="shared" si="56"/>
        <v/>
      </c>
      <c r="BQ102" s="106" t="str">
        <f t="shared" si="57"/>
        <v/>
      </c>
      <c r="BR102" s="106" t="str">
        <f t="shared" si="58"/>
        <v/>
      </c>
      <c r="BS102" s="106">
        <f t="shared" si="59"/>
        <v>0</v>
      </c>
      <c r="BT102" s="107">
        <f t="shared" si="60"/>
        <v>0</v>
      </c>
      <c r="BU102" s="136" t="str">
        <f t="shared" si="61"/>
        <v/>
      </c>
      <c r="BV102" s="136" t="str">
        <f t="shared" si="62"/>
        <v/>
      </c>
      <c r="BW102" s="136" t="str">
        <f t="shared" si="63"/>
        <v/>
      </c>
      <c r="BX102" s="136" t="str">
        <f t="shared" si="64"/>
        <v/>
      </c>
      <c r="BY102" s="136" t="str">
        <f t="shared" si="65"/>
        <v/>
      </c>
      <c r="BZ102" s="136" t="str">
        <f t="shared" si="66"/>
        <v/>
      </c>
    </row>
    <row r="103" spans="1:78" ht="18.75" x14ac:dyDescent="0.2">
      <c r="A103" s="2" t="s">
        <v>7</v>
      </c>
      <c r="B103" s="65" t="e">
        <f t="shared" si="69"/>
        <v>#VALUE!</v>
      </c>
      <c r="C103" s="78"/>
      <c r="D103" s="83"/>
      <c r="E103" s="83"/>
      <c r="F103" s="67"/>
      <c r="G103" s="71">
        <v>40725</v>
      </c>
      <c r="H103" s="77" t="s">
        <v>200</v>
      </c>
      <c r="I103" s="77" t="str">
        <f t="shared" si="70"/>
        <v/>
      </c>
      <c r="J103" s="77" t="str">
        <f t="shared" si="71"/>
        <v/>
      </c>
      <c r="K103" s="77"/>
      <c r="L103" s="77"/>
      <c r="M103" s="137" t="str">
        <f t="shared" si="67"/>
        <v/>
      </c>
      <c r="N103" s="4" t="str">
        <f t="shared" si="37"/>
        <v/>
      </c>
      <c r="O103" s="3">
        <f t="shared" si="68"/>
        <v>0</v>
      </c>
      <c r="P103" s="5">
        <f t="shared" si="38"/>
        <v>0</v>
      </c>
      <c r="Q103" s="14"/>
      <c r="R103" s="11"/>
      <c r="S103" s="12"/>
      <c r="T103" s="13"/>
      <c r="U103" s="79"/>
      <c r="V103" s="79"/>
      <c r="W103" s="10"/>
      <c r="X103" s="11"/>
      <c r="Y103" s="12"/>
      <c r="Z103" s="13"/>
      <c r="AA103" s="10"/>
      <c r="AB103" s="11"/>
      <c r="AC103" s="12"/>
      <c r="AD103" s="13"/>
      <c r="AE103" s="14"/>
      <c r="AF103" s="11"/>
      <c r="AG103" s="12"/>
      <c r="AH103" s="13"/>
      <c r="AI103" s="10"/>
      <c r="AJ103" s="11"/>
      <c r="AK103" s="12"/>
      <c r="AL103" s="13"/>
      <c r="AM103" s="10"/>
      <c r="AN103" s="11"/>
      <c r="AO103" s="12"/>
      <c r="AP103" s="13"/>
      <c r="AQ103" s="6" t="str">
        <f t="shared" si="39"/>
        <v>SI</v>
      </c>
      <c r="AR103" s="7">
        <f t="shared" si="40"/>
        <v>480</v>
      </c>
      <c r="AS103" s="8">
        <f t="shared" si="41"/>
        <v>480</v>
      </c>
      <c r="AT103" s="9">
        <f t="shared" si="42"/>
        <v>480</v>
      </c>
      <c r="AU103" s="111" t="str">
        <f>IF(O103&lt;80,"0",IF((P103-O103)&lt;=2,('DPI art.191'!$G$3-(('DPI art.191'!$F$3-'DPI art.191'!$G$3)/4)*(P103-O103-2)),('DPI art.191'!$G$3-(('DPI art.191'!$G$3-'DPI art.191'!$H$3)/8)*(P103-O103-2))))</f>
        <v>0</v>
      </c>
      <c r="AV103" s="24">
        <f t="shared" si="43"/>
        <v>0</v>
      </c>
      <c r="AW103" s="24" t="e">
        <f>IF(N103&lt;135,N103,N103-'DPI art.191'!$I$3)</f>
        <v>#VALUE!</v>
      </c>
      <c r="AX103" s="111" t="e">
        <f>IF(I103&lt;80,"0",IF((J103-I103)&lt;=2,('DPI art.191'!$G$7-(('DPI art.191'!$F$7-'DPI art.191'!$G$7)/4)*(I103-J103-2)),('DPI art.191'!$G$7-(('DPI art.191'!$G$7-'DPI art.191'!$H$7)/8)*(J103-I103-2))))</f>
        <v>#VALUE!</v>
      </c>
      <c r="AY103" s="24" t="e">
        <f t="shared" si="44"/>
        <v>#VALUE!</v>
      </c>
      <c r="AZ103" s="24" t="e">
        <f>IF(H103&lt;135,H103,H103-'DPI art.191'!$I$7)</f>
        <v>#VALUE!</v>
      </c>
      <c r="BA103" s="111" t="str">
        <f>IF(O103&lt;80,"0",IF((P103-O103)&lt;=2,('DPI art.191'!$G$5-(('DPI art.191'!$F$5-'DPI art.191'!$G$5)/4)*(P103-O103-2)),('DPI art.191'!$G$5-(('DPI art.191'!$G$5-'DPI art.191'!$H$5)/8)*(P103-O103-2))))</f>
        <v>0</v>
      </c>
      <c r="BB103" s="24">
        <f t="shared" si="45"/>
        <v>0</v>
      </c>
      <c r="BC103" s="24" t="e">
        <f>IF(N103&lt;135,N103,N103-'DPI art.191'!$I$5)</f>
        <v>#VALUE!</v>
      </c>
      <c r="BD103" s="111" t="str">
        <f>IF(O103&lt;80,"0",IF((P103-O103)&lt;=2,('DPI art.191'!$G$7-(('DPI art.191'!$F$7-'DPI art.191'!$G$7)/4)*(O103-P103-2)),('DPI art.191'!$G$7-(('DPI art.191'!$G$7-'DPI art.191'!$H$7)/8)*(P103-O103-2))))</f>
        <v>0</v>
      </c>
      <c r="BE103" s="24">
        <f t="shared" si="46"/>
        <v>0</v>
      </c>
      <c r="BF103" s="24" t="e">
        <f>IF(N103&lt;135,N103,N103-'DPI art.191'!$I$7)</f>
        <v>#VALUE!</v>
      </c>
      <c r="BG103" s="108">
        <f t="shared" si="47"/>
        <v>1</v>
      </c>
      <c r="BH103" s="108">
        <f t="shared" si="48"/>
        <v>1</v>
      </c>
      <c r="BI103" s="108">
        <f t="shared" si="49"/>
        <v>1</v>
      </c>
      <c r="BJ103" s="108">
        <f t="shared" si="50"/>
        <v>1</v>
      </c>
      <c r="BK103" s="108">
        <f t="shared" si="51"/>
        <v>1</v>
      </c>
      <c r="BL103" s="108">
        <f t="shared" si="52"/>
        <v>1</v>
      </c>
      <c r="BM103" s="106" t="str">
        <f t="shared" si="53"/>
        <v/>
      </c>
      <c r="BN103" s="106" t="str">
        <f t="shared" si="54"/>
        <v/>
      </c>
      <c r="BO103" s="106" t="str">
        <f t="shared" si="55"/>
        <v/>
      </c>
      <c r="BP103" s="106" t="str">
        <f t="shared" si="56"/>
        <v/>
      </c>
      <c r="BQ103" s="106" t="str">
        <f t="shared" si="57"/>
        <v/>
      </c>
      <c r="BR103" s="106" t="str">
        <f t="shared" si="58"/>
        <v/>
      </c>
      <c r="BS103" s="106">
        <f t="shared" si="59"/>
        <v>0</v>
      </c>
      <c r="BT103" s="107">
        <f t="shared" si="60"/>
        <v>0</v>
      </c>
      <c r="BU103" s="136" t="str">
        <f t="shared" si="61"/>
        <v/>
      </c>
      <c r="BV103" s="136" t="str">
        <f t="shared" si="62"/>
        <v/>
      </c>
      <c r="BW103" s="136" t="str">
        <f t="shared" si="63"/>
        <v/>
      </c>
      <c r="BX103" s="136" t="str">
        <f t="shared" si="64"/>
        <v/>
      </c>
      <c r="BY103" s="136" t="str">
        <f t="shared" si="65"/>
        <v/>
      </c>
      <c r="BZ103" s="136" t="str">
        <f t="shared" si="66"/>
        <v/>
      </c>
    </row>
    <row r="104" spans="1:78" ht="18.75" x14ac:dyDescent="0.2">
      <c r="A104" s="2" t="s">
        <v>7</v>
      </c>
      <c r="B104" s="65" t="e">
        <f t="shared" si="69"/>
        <v>#VALUE!</v>
      </c>
      <c r="C104" s="78"/>
      <c r="D104" s="83"/>
      <c r="E104" s="83"/>
      <c r="F104" s="67"/>
      <c r="G104" s="71">
        <v>40725</v>
      </c>
      <c r="H104" s="77" t="s">
        <v>200</v>
      </c>
      <c r="I104" s="77" t="str">
        <f t="shared" si="70"/>
        <v/>
      </c>
      <c r="J104" s="77" t="str">
        <f t="shared" si="71"/>
        <v/>
      </c>
      <c r="K104" s="77"/>
      <c r="L104" s="77"/>
      <c r="M104" s="137" t="str">
        <f t="shared" si="67"/>
        <v/>
      </c>
      <c r="N104" s="4" t="str">
        <f t="shared" si="37"/>
        <v/>
      </c>
      <c r="O104" s="3">
        <f t="shared" si="68"/>
        <v>0</v>
      </c>
      <c r="P104" s="5">
        <f t="shared" si="38"/>
        <v>0</v>
      </c>
      <c r="Q104" s="14"/>
      <c r="R104" s="11"/>
      <c r="S104" s="12"/>
      <c r="T104" s="13"/>
      <c r="U104" s="79"/>
      <c r="V104" s="79"/>
      <c r="W104" s="10"/>
      <c r="X104" s="11"/>
      <c r="Y104" s="12"/>
      <c r="Z104" s="13"/>
      <c r="AA104" s="10"/>
      <c r="AB104" s="11"/>
      <c r="AC104" s="12"/>
      <c r="AD104" s="13"/>
      <c r="AE104" s="14"/>
      <c r="AF104" s="11"/>
      <c r="AG104" s="12"/>
      <c r="AH104" s="13"/>
      <c r="AI104" s="10"/>
      <c r="AJ104" s="11"/>
      <c r="AK104" s="12"/>
      <c r="AL104" s="13"/>
      <c r="AM104" s="10"/>
      <c r="AN104" s="11"/>
      <c r="AO104" s="12"/>
      <c r="AP104" s="13"/>
      <c r="AQ104" s="6" t="str">
        <f t="shared" si="39"/>
        <v>SI</v>
      </c>
      <c r="AR104" s="7">
        <f t="shared" si="40"/>
        <v>480</v>
      </c>
      <c r="AS104" s="8">
        <f t="shared" si="41"/>
        <v>480</v>
      </c>
      <c r="AT104" s="9">
        <f t="shared" si="42"/>
        <v>480</v>
      </c>
      <c r="AU104" s="111" t="str">
        <f>IF(O104&lt;80,"0",IF((P104-O104)&lt;=2,('DPI art.191'!$G$3-(('DPI art.191'!$F$3-'DPI art.191'!$G$3)/4)*(P104-O104-2)),('DPI art.191'!$G$3-(('DPI art.191'!$G$3-'DPI art.191'!$H$3)/8)*(P104-O104-2))))</f>
        <v>0</v>
      </c>
      <c r="AV104" s="24">
        <f t="shared" si="43"/>
        <v>0</v>
      </c>
      <c r="AW104" s="24" t="e">
        <f>IF(N104&lt;135,N104,N104-'DPI art.191'!$I$3)</f>
        <v>#VALUE!</v>
      </c>
      <c r="AX104" s="111" t="e">
        <f>IF(I104&lt;80,"0",IF((J104-I104)&lt;=2,('DPI art.191'!$G$7-(('DPI art.191'!$F$7-'DPI art.191'!$G$7)/4)*(I104-J104-2)),('DPI art.191'!$G$7-(('DPI art.191'!$G$7-'DPI art.191'!$H$7)/8)*(J104-I104-2))))</f>
        <v>#VALUE!</v>
      </c>
      <c r="AY104" s="24" t="e">
        <f t="shared" si="44"/>
        <v>#VALUE!</v>
      </c>
      <c r="AZ104" s="24" t="e">
        <f>IF(H104&lt;135,H104,H104-'DPI art.191'!$I$7)</f>
        <v>#VALUE!</v>
      </c>
      <c r="BA104" s="111" t="str">
        <f>IF(O104&lt;80,"0",IF((P104-O104)&lt;=2,('DPI art.191'!$G$5-(('DPI art.191'!$F$5-'DPI art.191'!$G$5)/4)*(P104-O104-2)),('DPI art.191'!$G$5-(('DPI art.191'!$G$5-'DPI art.191'!$H$5)/8)*(P104-O104-2))))</f>
        <v>0</v>
      </c>
      <c r="BB104" s="24">
        <f t="shared" si="45"/>
        <v>0</v>
      </c>
      <c r="BC104" s="24" t="e">
        <f>IF(N104&lt;135,N104,N104-'DPI art.191'!$I$5)</f>
        <v>#VALUE!</v>
      </c>
      <c r="BD104" s="111" t="str">
        <f>IF(O104&lt;80,"0",IF((P104-O104)&lt;=2,('DPI art.191'!$G$7-(('DPI art.191'!$F$7-'DPI art.191'!$G$7)/4)*(O104-P104-2)),('DPI art.191'!$G$7-(('DPI art.191'!$G$7-'DPI art.191'!$H$7)/8)*(P104-O104-2))))</f>
        <v>0</v>
      </c>
      <c r="BE104" s="24">
        <f t="shared" si="46"/>
        <v>0</v>
      </c>
      <c r="BF104" s="24" t="e">
        <f>IF(N104&lt;135,N104,N104-'DPI art.191'!$I$7)</f>
        <v>#VALUE!</v>
      </c>
      <c r="BG104" s="108">
        <f t="shared" si="47"/>
        <v>1</v>
      </c>
      <c r="BH104" s="108">
        <f t="shared" si="48"/>
        <v>1</v>
      </c>
      <c r="BI104" s="108">
        <f t="shared" si="49"/>
        <v>1</v>
      </c>
      <c r="BJ104" s="108">
        <f t="shared" si="50"/>
        <v>1</v>
      </c>
      <c r="BK104" s="108">
        <f t="shared" si="51"/>
        <v>1</v>
      </c>
      <c r="BL104" s="108">
        <f t="shared" si="52"/>
        <v>1</v>
      </c>
      <c r="BM104" s="106" t="str">
        <f t="shared" si="53"/>
        <v/>
      </c>
      <c r="BN104" s="106" t="str">
        <f t="shared" si="54"/>
        <v/>
      </c>
      <c r="BO104" s="106" t="str">
        <f t="shared" si="55"/>
        <v/>
      </c>
      <c r="BP104" s="106" t="str">
        <f t="shared" si="56"/>
        <v/>
      </c>
      <c r="BQ104" s="106" t="str">
        <f t="shared" si="57"/>
        <v/>
      </c>
      <c r="BR104" s="106" t="str">
        <f t="shared" si="58"/>
        <v/>
      </c>
      <c r="BS104" s="106">
        <f t="shared" si="59"/>
        <v>0</v>
      </c>
      <c r="BT104" s="107">
        <f t="shared" si="60"/>
        <v>0</v>
      </c>
      <c r="BU104" s="136" t="str">
        <f t="shared" si="61"/>
        <v/>
      </c>
      <c r="BV104" s="136" t="str">
        <f t="shared" si="62"/>
        <v/>
      </c>
      <c r="BW104" s="136" t="str">
        <f t="shared" si="63"/>
        <v/>
      </c>
      <c r="BX104" s="136" t="str">
        <f t="shared" si="64"/>
        <v/>
      </c>
      <c r="BY104" s="136" t="str">
        <f t="shared" si="65"/>
        <v/>
      </c>
      <c r="BZ104" s="136" t="str">
        <f t="shared" si="66"/>
        <v/>
      </c>
    </row>
    <row r="105" spans="1:78" ht="18.75" x14ac:dyDescent="0.2">
      <c r="A105" s="2" t="s">
        <v>7</v>
      </c>
      <c r="B105" s="65" t="e">
        <f t="shared" si="69"/>
        <v>#VALUE!</v>
      </c>
      <c r="C105" s="78"/>
      <c r="D105" s="83"/>
      <c r="E105" s="83"/>
      <c r="F105" s="67"/>
      <c r="G105" s="71">
        <v>40725</v>
      </c>
      <c r="H105" s="77" t="s">
        <v>200</v>
      </c>
      <c r="I105" s="77" t="str">
        <f t="shared" si="70"/>
        <v/>
      </c>
      <c r="J105" s="77" t="str">
        <f t="shared" si="71"/>
        <v/>
      </c>
      <c r="K105" s="77"/>
      <c r="L105" s="77"/>
      <c r="M105" s="137" t="str">
        <f t="shared" si="67"/>
        <v/>
      </c>
      <c r="N105" s="4" t="str">
        <f t="shared" si="37"/>
        <v/>
      </c>
      <c r="O105" s="3">
        <f t="shared" si="68"/>
        <v>0</v>
      </c>
      <c r="P105" s="5">
        <f t="shared" si="38"/>
        <v>0</v>
      </c>
      <c r="Q105" s="14"/>
      <c r="R105" s="11"/>
      <c r="S105" s="12"/>
      <c r="T105" s="13"/>
      <c r="U105" s="79"/>
      <c r="V105" s="79"/>
      <c r="W105" s="10"/>
      <c r="X105" s="11"/>
      <c r="Y105" s="12"/>
      <c r="Z105" s="13"/>
      <c r="AA105" s="10"/>
      <c r="AB105" s="11"/>
      <c r="AC105" s="12"/>
      <c r="AD105" s="13"/>
      <c r="AE105" s="14"/>
      <c r="AF105" s="11"/>
      <c r="AG105" s="12"/>
      <c r="AH105" s="13"/>
      <c r="AI105" s="10"/>
      <c r="AJ105" s="11"/>
      <c r="AK105" s="12"/>
      <c r="AL105" s="13"/>
      <c r="AM105" s="10"/>
      <c r="AN105" s="11"/>
      <c r="AO105" s="12"/>
      <c r="AP105" s="13"/>
      <c r="AQ105" s="6" t="str">
        <f t="shared" si="39"/>
        <v>SI</v>
      </c>
      <c r="AR105" s="7">
        <f t="shared" si="40"/>
        <v>480</v>
      </c>
      <c r="AS105" s="8">
        <f t="shared" si="41"/>
        <v>480</v>
      </c>
      <c r="AT105" s="9">
        <f t="shared" si="42"/>
        <v>480</v>
      </c>
      <c r="AU105" s="111" t="str">
        <f>IF(O105&lt;80,"0",IF((P105-O105)&lt;=2,('DPI art.191'!$G$3-(('DPI art.191'!$F$3-'DPI art.191'!$G$3)/4)*(P105-O105-2)),('DPI art.191'!$G$3-(('DPI art.191'!$G$3-'DPI art.191'!$H$3)/8)*(P105-O105-2))))</f>
        <v>0</v>
      </c>
      <c r="AV105" s="24">
        <f t="shared" si="43"/>
        <v>0</v>
      </c>
      <c r="AW105" s="24" t="e">
        <f>IF(N105&lt;135,N105,N105-'DPI art.191'!$I$3)</f>
        <v>#VALUE!</v>
      </c>
      <c r="AX105" s="111" t="e">
        <f>IF(I105&lt;80,"0",IF((J105-I105)&lt;=2,('DPI art.191'!$G$7-(('DPI art.191'!$F$7-'DPI art.191'!$G$7)/4)*(I105-J105-2)),('DPI art.191'!$G$7-(('DPI art.191'!$G$7-'DPI art.191'!$H$7)/8)*(J105-I105-2))))</f>
        <v>#VALUE!</v>
      </c>
      <c r="AY105" s="24" t="e">
        <f t="shared" si="44"/>
        <v>#VALUE!</v>
      </c>
      <c r="AZ105" s="24" t="e">
        <f>IF(H105&lt;135,H105,H105-'DPI art.191'!$I$7)</f>
        <v>#VALUE!</v>
      </c>
      <c r="BA105" s="111" t="str">
        <f>IF(O105&lt;80,"0",IF((P105-O105)&lt;=2,('DPI art.191'!$G$5-(('DPI art.191'!$F$5-'DPI art.191'!$G$5)/4)*(P105-O105-2)),('DPI art.191'!$G$5-(('DPI art.191'!$G$5-'DPI art.191'!$H$5)/8)*(P105-O105-2))))</f>
        <v>0</v>
      </c>
      <c r="BB105" s="24">
        <f t="shared" si="45"/>
        <v>0</v>
      </c>
      <c r="BC105" s="24" t="e">
        <f>IF(N105&lt;135,N105,N105-'DPI art.191'!$I$5)</f>
        <v>#VALUE!</v>
      </c>
      <c r="BD105" s="111" t="str">
        <f>IF(O105&lt;80,"0",IF((P105-O105)&lt;=2,('DPI art.191'!$G$7-(('DPI art.191'!$F$7-'DPI art.191'!$G$7)/4)*(O105-P105-2)),('DPI art.191'!$G$7-(('DPI art.191'!$G$7-'DPI art.191'!$H$7)/8)*(P105-O105-2))))</f>
        <v>0</v>
      </c>
      <c r="BE105" s="24">
        <f t="shared" si="46"/>
        <v>0</v>
      </c>
      <c r="BF105" s="24" t="e">
        <f>IF(N105&lt;135,N105,N105-'DPI art.191'!$I$7)</f>
        <v>#VALUE!</v>
      </c>
      <c r="BG105" s="108">
        <f t="shared" si="47"/>
        <v>1</v>
      </c>
      <c r="BH105" s="108">
        <f t="shared" si="48"/>
        <v>1</v>
      </c>
      <c r="BI105" s="108">
        <f t="shared" si="49"/>
        <v>1</v>
      </c>
      <c r="BJ105" s="108">
        <f t="shared" si="50"/>
        <v>1</v>
      </c>
      <c r="BK105" s="108">
        <f t="shared" si="51"/>
        <v>1</v>
      </c>
      <c r="BL105" s="108">
        <f t="shared" si="52"/>
        <v>1</v>
      </c>
      <c r="BM105" s="106" t="str">
        <f t="shared" si="53"/>
        <v/>
      </c>
      <c r="BN105" s="106" t="str">
        <f t="shared" si="54"/>
        <v/>
      </c>
      <c r="BO105" s="106" t="str">
        <f t="shared" si="55"/>
        <v/>
      </c>
      <c r="BP105" s="106" t="str">
        <f t="shared" si="56"/>
        <v/>
      </c>
      <c r="BQ105" s="106" t="str">
        <f t="shared" si="57"/>
        <v/>
      </c>
      <c r="BR105" s="106" t="str">
        <f t="shared" si="58"/>
        <v/>
      </c>
      <c r="BS105" s="106">
        <f t="shared" si="59"/>
        <v>0</v>
      </c>
      <c r="BT105" s="107">
        <f t="shared" si="60"/>
        <v>0</v>
      </c>
      <c r="BU105" s="136" t="str">
        <f t="shared" si="61"/>
        <v/>
      </c>
      <c r="BV105" s="136" t="str">
        <f t="shared" si="62"/>
        <v/>
      </c>
      <c r="BW105" s="136" t="str">
        <f t="shared" si="63"/>
        <v/>
      </c>
      <c r="BX105" s="136" t="str">
        <f t="shared" si="64"/>
        <v/>
      </c>
      <c r="BY105" s="136" t="str">
        <f t="shared" si="65"/>
        <v/>
      </c>
      <c r="BZ105" s="136" t="str">
        <f t="shared" si="66"/>
        <v/>
      </c>
    </row>
    <row r="106" spans="1:78" ht="18.75" x14ac:dyDescent="0.2">
      <c r="A106" s="2" t="s">
        <v>7</v>
      </c>
      <c r="B106" s="65" t="e">
        <f t="shared" si="69"/>
        <v>#VALUE!</v>
      </c>
      <c r="C106" s="78"/>
      <c r="D106" s="83"/>
      <c r="E106" s="83"/>
      <c r="F106" s="67"/>
      <c r="G106" s="71">
        <v>40725</v>
      </c>
      <c r="H106" s="77" t="s">
        <v>200</v>
      </c>
      <c r="I106" s="77" t="str">
        <f t="shared" si="70"/>
        <v/>
      </c>
      <c r="J106" s="77" t="str">
        <f t="shared" si="71"/>
        <v/>
      </c>
      <c r="K106" s="77"/>
      <c r="L106" s="77"/>
      <c r="M106" s="137" t="str">
        <f t="shared" si="67"/>
        <v/>
      </c>
      <c r="N106" s="4" t="str">
        <f t="shared" si="37"/>
        <v/>
      </c>
      <c r="O106" s="3">
        <f t="shared" si="68"/>
        <v>0</v>
      </c>
      <c r="P106" s="5">
        <f t="shared" si="38"/>
        <v>0</v>
      </c>
      <c r="Q106" s="14"/>
      <c r="R106" s="11"/>
      <c r="S106" s="12"/>
      <c r="T106" s="13"/>
      <c r="U106" s="79"/>
      <c r="V106" s="79"/>
      <c r="W106" s="10"/>
      <c r="X106" s="11"/>
      <c r="Y106" s="12"/>
      <c r="Z106" s="13"/>
      <c r="AA106" s="10"/>
      <c r="AB106" s="11"/>
      <c r="AC106" s="12"/>
      <c r="AD106" s="13"/>
      <c r="AE106" s="14"/>
      <c r="AF106" s="11"/>
      <c r="AG106" s="12"/>
      <c r="AH106" s="13"/>
      <c r="AI106" s="10"/>
      <c r="AJ106" s="11"/>
      <c r="AK106" s="12"/>
      <c r="AL106" s="13"/>
      <c r="AM106" s="10"/>
      <c r="AN106" s="11"/>
      <c r="AO106" s="12"/>
      <c r="AP106" s="13"/>
      <c r="AQ106" s="6" t="str">
        <f t="shared" si="39"/>
        <v>SI</v>
      </c>
      <c r="AR106" s="7">
        <f t="shared" si="40"/>
        <v>480</v>
      </c>
      <c r="AS106" s="8">
        <f t="shared" si="41"/>
        <v>480</v>
      </c>
      <c r="AT106" s="9">
        <f t="shared" si="42"/>
        <v>480</v>
      </c>
      <c r="AU106" s="111" t="str">
        <f>IF(O106&lt;80,"0",IF((P106-O106)&lt;=2,('DPI art.191'!$G$3-(('DPI art.191'!$F$3-'DPI art.191'!$G$3)/4)*(P106-O106-2)),('DPI art.191'!$G$3-(('DPI art.191'!$G$3-'DPI art.191'!$H$3)/8)*(P106-O106-2))))</f>
        <v>0</v>
      </c>
      <c r="AV106" s="24">
        <f t="shared" si="43"/>
        <v>0</v>
      </c>
      <c r="AW106" s="24" t="e">
        <f>IF(N106&lt;135,N106,N106-'DPI art.191'!$I$3)</f>
        <v>#VALUE!</v>
      </c>
      <c r="AX106" s="111" t="e">
        <f>IF(I106&lt;80,"0",IF((J106-I106)&lt;=2,('DPI art.191'!$G$7-(('DPI art.191'!$F$7-'DPI art.191'!$G$7)/4)*(I106-J106-2)),('DPI art.191'!$G$7-(('DPI art.191'!$G$7-'DPI art.191'!$H$7)/8)*(J106-I106-2))))</f>
        <v>#VALUE!</v>
      </c>
      <c r="AY106" s="24" t="e">
        <f t="shared" si="44"/>
        <v>#VALUE!</v>
      </c>
      <c r="AZ106" s="24" t="e">
        <f>IF(H106&lt;135,H106,H106-'DPI art.191'!$I$7)</f>
        <v>#VALUE!</v>
      </c>
      <c r="BA106" s="111" t="str">
        <f>IF(O106&lt;80,"0",IF((P106-O106)&lt;=2,('DPI art.191'!$G$5-(('DPI art.191'!$F$5-'DPI art.191'!$G$5)/4)*(P106-O106-2)),('DPI art.191'!$G$5-(('DPI art.191'!$G$5-'DPI art.191'!$H$5)/8)*(P106-O106-2))))</f>
        <v>0</v>
      </c>
      <c r="BB106" s="24">
        <f t="shared" si="45"/>
        <v>0</v>
      </c>
      <c r="BC106" s="24" t="e">
        <f>IF(N106&lt;135,N106,N106-'DPI art.191'!$I$5)</f>
        <v>#VALUE!</v>
      </c>
      <c r="BD106" s="111" t="str">
        <f>IF(O106&lt;80,"0",IF((P106-O106)&lt;=2,('DPI art.191'!$G$7-(('DPI art.191'!$F$7-'DPI art.191'!$G$7)/4)*(O106-P106-2)),('DPI art.191'!$G$7-(('DPI art.191'!$G$7-'DPI art.191'!$H$7)/8)*(P106-O106-2))))</f>
        <v>0</v>
      </c>
      <c r="BE106" s="24">
        <f t="shared" si="46"/>
        <v>0</v>
      </c>
      <c r="BF106" s="24" t="e">
        <f>IF(N106&lt;135,N106,N106-'DPI art.191'!$I$7)</f>
        <v>#VALUE!</v>
      </c>
      <c r="BG106" s="108">
        <f t="shared" si="47"/>
        <v>1</v>
      </c>
      <c r="BH106" s="108">
        <f t="shared" si="48"/>
        <v>1</v>
      </c>
      <c r="BI106" s="108">
        <f t="shared" si="49"/>
        <v>1</v>
      </c>
      <c r="BJ106" s="108">
        <f t="shared" si="50"/>
        <v>1</v>
      </c>
      <c r="BK106" s="108">
        <f t="shared" si="51"/>
        <v>1</v>
      </c>
      <c r="BL106" s="108">
        <f t="shared" si="52"/>
        <v>1</v>
      </c>
      <c r="BM106" s="106" t="str">
        <f t="shared" si="53"/>
        <v/>
      </c>
      <c r="BN106" s="106" t="str">
        <f t="shared" si="54"/>
        <v/>
      </c>
      <c r="BO106" s="106" t="str">
        <f t="shared" si="55"/>
        <v/>
      </c>
      <c r="BP106" s="106" t="str">
        <f t="shared" si="56"/>
        <v/>
      </c>
      <c r="BQ106" s="106" t="str">
        <f t="shared" si="57"/>
        <v/>
      </c>
      <c r="BR106" s="106" t="str">
        <f t="shared" si="58"/>
        <v/>
      </c>
      <c r="BS106" s="106">
        <f t="shared" si="59"/>
        <v>0</v>
      </c>
      <c r="BT106" s="107">
        <f t="shared" si="60"/>
        <v>0</v>
      </c>
      <c r="BU106" s="136" t="str">
        <f t="shared" si="61"/>
        <v/>
      </c>
      <c r="BV106" s="136" t="str">
        <f t="shared" si="62"/>
        <v/>
      </c>
      <c r="BW106" s="136" t="str">
        <f t="shared" si="63"/>
        <v/>
      </c>
      <c r="BX106" s="136" t="str">
        <f t="shared" si="64"/>
        <v/>
      </c>
      <c r="BY106" s="136" t="str">
        <f t="shared" si="65"/>
        <v/>
      </c>
      <c r="BZ106" s="136" t="str">
        <f t="shared" si="66"/>
        <v/>
      </c>
    </row>
    <row r="107" spans="1:78" ht="18.75" x14ac:dyDescent="0.2">
      <c r="A107" s="2" t="s">
        <v>7</v>
      </c>
      <c r="B107" s="65" t="e">
        <f t="shared" si="69"/>
        <v>#VALUE!</v>
      </c>
      <c r="C107" s="78"/>
      <c r="D107" s="83"/>
      <c r="E107" s="83"/>
      <c r="F107" s="67"/>
      <c r="G107" s="71">
        <v>40725</v>
      </c>
      <c r="H107" s="77" t="s">
        <v>200</v>
      </c>
      <c r="I107" s="77" t="str">
        <f t="shared" si="70"/>
        <v/>
      </c>
      <c r="J107" s="77" t="str">
        <f t="shared" si="71"/>
        <v/>
      </c>
      <c r="K107" s="77"/>
      <c r="L107" s="77"/>
      <c r="M107" s="137" t="str">
        <f t="shared" si="67"/>
        <v/>
      </c>
      <c r="N107" s="4" t="str">
        <f t="shared" si="37"/>
        <v/>
      </c>
      <c r="O107" s="3">
        <f t="shared" si="68"/>
        <v>0</v>
      </c>
      <c r="P107" s="5">
        <f t="shared" si="38"/>
        <v>0</v>
      </c>
      <c r="Q107" s="14"/>
      <c r="R107" s="11"/>
      <c r="S107" s="12"/>
      <c r="T107" s="13"/>
      <c r="U107" s="79"/>
      <c r="V107" s="79"/>
      <c r="W107" s="10"/>
      <c r="X107" s="11"/>
      <c r="Y107" s="12"/>
      <c r="Z107" s="13"/>
      <c r="AA107" s="10"/>
      <c r="AB107" s="11"/>
      <c r="AC107" s="12"/>
      <c r="AD107" s="13"/>
      <c r="AE107" s="14"/>
      <c r="AF107" s="11"/>
      <c r="AG107" s="12"/>
      <c r="AH107" s="13"/>
      <c r="AI107" s="10"/>
      <c r="AJ107" s="11"/>
      <c r="AK107" s="12"/>
      <c r="AL107" s="13"/>
      <c r="AM107" s="10"/>
      <c r="AN107" s="11"/>
      <c r="AO107" s="12"/>
      <c r="AP107" s="13"/>
      <c r="AQ107" s="6" t="str">
        <f t="shared" si="39"/>
        <v>SI</v>
      </c>
      <c r="AR107" s="7">
        <f t="shared" si="40"/>
        <v>480</v>
      </c>
      <c r="AS107" s="8">
        <f t="shared" si="41"/>
        <v>480</v>
      </c>
      <c r="AT107" s="9">
        <f t="shared" si="42"/>
        <v>480</v>
      </c>
      <c r="AU107" s="111" t="str">
        <f>IF(O107&lt;80,"0",IF((P107-O107)&lt;=2,('DPI art.191'!$G$3-(('DPI art.191'!$F$3-'DPI art.191'!$G$3)/4)*(P107-O107-2)),('DPI art.191'!$G$3-(('DPI art.191'!$G$3-'DPI art.191'!$H$3)/8)*(P107-O107-2))))</f>
        <v>0</v>
      </c>
      <c r="AV107" s="24">
        <f t="shared" si="43"/>
        <v>0</v>
      </c>
      <c r="AW107" s="24" t="e">
        <f>IF(N107&lt;135,N107,N107-'DPI art.191'!$I$3)</f>
        <v>#VALUE!</v>
      </c>
      <c r="AX107" s="111" t="e">
        <f>IF(I107&lt;80,"0",IF((J107-I107)&lt;=2,('DPI art.191'!$G$7-(('DPI art.191'!$F$7-'DPI art.191'!$G$7)/4)*(I107-J107-2)),('DPI art.191'!$G$7-(('DPI art.191'!$G$7-'DPI art.191'!$H$7)/8)*(J107-I107-2))))</f>
        <v>#VALUE!</v>
      </c>
      <c r="AY107" s="24" t="e">
        <f t="shared" si="44"/>
        <v>#VALUE!</v>
      </c>
      <c r="AZ107" s="24" t="e">
        <f>IF(H107&lt;135,H107,H107-'DPI art.191'!$I$7)</f>
        <v>#VALUE!</v>
      </c>
      <c r="BA107" s="111" t="str">
        <f>IF(O107&lt;80,"0",IF((P107-O107)&lt;=2,('DPI art.191'!$G$5-(('DPI art.191'!$F$5-'DPI art.191'!$G$5)/4)*(P107-O107-2)),('DPI art.191'!$G$5-(('DPI art.191'!$G$5-'DPI art.191'!$H$5)/8)*(P107-O107-2))))</f>
        <v>0</v>
      </c>
      <c r="BB107" s="24">
        <f t="shared" si="45"/>
        <v>0</v>
      </c>
      <c r="BC107" s="24" t="e">
        <f>IF(N107&lt;135,N107,N107-'DPI art.191'!$I$5)</f>
        <v>#VALUE!</v>
      </c>
      <c r="BD107" s="111" t="str">
        <f>IF(O107&lt;80,"0",IF((P107-O107)&lt;=2,('DPI art.191'!$G$7-(('DPI art.191'!$F$7-'DPI art.191'!$G$7)/4)*(O107-P107-2)),('DPI art.191'!$G$7-(('DPI art.191'!$G$7-'DPI art.191'!$H$7)/8)*(P107-O107-2))))</f>
        <v>0</v>
      </c>
      <c r="BE107" s="24">
        <f t="shared" si="46"/>
        <v>0</v>
      </c>
      <c r="BF107" s="24" t="e">
        <f>IF(N107&lt;135,N107,N107-'DPI art.191'!$I$7)</f>
        <v>#VALUE!</v>
      </c>
      <c r="BG107" s="108">
        <f t="shared" si="47"/>
        <v>1</v>
      </c>
      <c r="BH107" s="108">
        <f t="shared" si="48"/>
        <v>1</v>
      </c>
      <c r="BI107" s="108">
        <f t="shared" si="49"/>
        <v>1</v>
      </c>
      <c r="BJ107" s="108">
        <f t="shared" si="50"/>
        <v>1</v>
      </c>
      <c r="BK107" s="108">
        <f t="shared" si="51"/>
        <v>1</v>
      </c>
      <c r="BL107" s="108">
        <f t="shared" si="52"/>
        <v>1</v>
      </c>
      <c r="BM107" s="106" t="str">
        <f t="shared" si="53"/>
        <v/>
      </c>
      <c r="BN107" s="106" t="str">
        <f t="shared" si="54"/>
        <v/>
      </c>
      <c r="BO107" s="106" t="str">
        <f t="shared" si="55"/>
        <v/>
      </c>
      <c r="BP107" s="106" t="str">
        <f t="shared" si="56"/>
        <v/>
      </c>
      <c r="BQ107" s="106" t="str">
        <f t="shared" si="57"/>
        <v/>
      </c>
      <c r="BR107" s="106" t="str">
        <f t="shared" si="58"/>
        <v/>
      </c>
      <c r="BS107" s="106">
        <f t="shared" si="59"/>
        <v>0</v>
      </c>
      <c r="BT107" s="107">
        <f t="shared" si="60"/>
        <v>0</v>
      </c>
      <c r="BU107" s="136" t="str">
        <f t="shared" si="61"/>
        <v/>
      </c>
      <c r="BV107" s="136" t="str">
        <f t="shared" si="62"/>
        <v/>
      </c>
      <c r="BW107" s="136" t="str">
        <f t="shared" si="63"/>
        <v/>
      </c>
      <c r="BX107" s="136" t="str">
        <f t="shared" si="64"/>
        <v/>
      </c>
      <c r="BY107" s="136" t="str">
        <f t="shared" si="65"/>
        <v/>
      </c>
      <c r="BZ107" s="136" t="str">
        <f t="shared" si="66"/>
        <v/>
      </c>
    </row>
    <row r="108" spans="1:78" ht="18.75" x14ac:dyDescent="0.2">
      <c r="A108" s="2" t="s">
        <v>7</v>
      </c>
      <c r="B108" s="65" t="e">
        <f t="shared" si="69"/>
        <v>#VALUE!</v>
      </c>
      <c r="C108" s="78"/>
      <c r="D108" s="83"/>
      <c r="E108" s="83"/>
      <c r="F108" s="67"/>
      <c r="G108" s="71">
        <v>40725</v>
      </c>
      <c r="H108" s="77" t="s">
        <v>200</v>
      </c>
      <c r="I108" s="77" t="str">
        <f t="shared" si="70"/>
        <v/>
      </c>
      <c r="J108" s="77" t="str">
        <f t="shared" si="71"/>
        <v/>
      </c>
      <c r="K108" s="77"/>
      <c r="L108" s="77"/>
      <c r="M108" s="137" t="str">
        <f t="shared" si="67"/>
        <v/>
      </c>
      <c r="N108" s="4" t="str">
        <f t="shared" si="37"/>
        <v/>
      </c>
      <c r="O108" s="3">
        <f t="shared" si="68"/>
        <v>0</v>
      </c>
      <c r="P108" s="5">
        <f t="shared" si="38"/>
        <v>0</v>
      </c>
      <c r="Q108" s="14"/>
      <c r="R108" s="11"/>
      <c r="S108" s="12"/>
      <c r="T108" s="13"/>
      <c r="U108" s="79"/>
      <c r="V108" s="79"/>
      <c r="W108" s="10"/>
      <c r="X108" s="11"/>
      <c r="Y108" s="12"/>
      <c r="Z108" s="13"/>
      <c r="AA108" s="10"/>
      <c r="AB108" s="11"/>
      <c r="AC108" s="12"/>
      <c r="AD108" s="13"/>
      <c r="AE108" s="14"/>
      <c r="AF108" s="11"/>
      <c r="AG108" s="12"/>
      <c r="AH108" s="13"/>
      <c r="AI108" s="10"/>
      <c r="AJ108" s="11"/>
      <c r="AK108" s="12"/>
      <c r="AL108" s="13"/>
      <c r="AM108" s="10"/>
      <c r="AN108" s="11"/>
      <c r="AO108" s="12"/>
      <c r="AP108" s="13"/>
      <c r="AQ108" s="6" t="str">
        <f t="shared" si="39"/>
        <v>SI</v>
      </c>
      <c r="AR108" s="7">
        <f t="shared" si="40"/>
        <v>480</v>
      </c>
      <c r="AS108" s="8">
        <f t="shared" si="41"/>
        <v>480</v>
      </c>
      <c r="AT108" s="9">
        <f t="shared" si="42"/>
        <v>480</v>
      </c>
      <c r="AU108" s="111" t="str">
        <f>IF(O108&lt;80,"0",IF((P108-O108)&lt;=2,('DPI art.191'!$G$3-(('DPI art.191'!$F$3-'DPI art.191'!$G$3)/4)*(P108-O108-2)),('DPI art.191'!$G$3-(('DPI art.191'!$G$3-'DPI art.191'!$H$3)/8)*(P108-O108-2))))</f>
        <v>0</v>
      </c>
      <c r="AV108" s="24">
        <f t="shared" si="43"/>
        <v>0</v>
      </c>
      <c r="AW108" s="24" t="e">
        <f>IF(N108&lt;135,N108,N108-'DPI art.191'!$I$3)</f>
        <v>#VALUE!</v>
      </c>
      <c r="AX108" s="111" t="e">
        <f>IF(I108&lt;80,"0",IF((J108-I108)&lt;=2,('DPI art.191'!$G$7-(('DPI art.191'!$F$7-'DPI art.191'!$G$7)/4)*(I108-J108-2)),('DPI art.191'!$G$7-(('DPI art.191'!$G$7-'DPI art.191'!$H$7)/8)*(J108-I108-2))))</f>
        <v>#VALUE!</v>
      </c>
      <c r="AY108" s="24" t="e">
        <f t="shared" si="44"/>
        <v>#VALUE!</v>
      </c>
      <c r="AZ108" s="24" t="e">
        <f>IF(H108&lt;135,H108,H108-'DPI art.191'!$I$7)</f>
        <v>#VALUE!</v>
      </c>
      <c r="BA108" s="111" t="str">
        <f>IF(O108&lt;80,"0",IF((P108-O108)&lt;=2,('DPI art.191'!$G$5-(('DPI art.191'!$F$5-'DPI art.191'!$G$5)/4)*(P108-O108-2)),('DPI art.191'!$G$5-(('DPI art.191'!$G$5-'DPI art.191'!$H$5)/8)*(P108-O108-2))))</f>
        <v>0</v>
      </c>
      <c r="BB108" s="24">
        <f t="shared" si="45"/>
        <v>0</v>
      </c>
      <c r="BC108" s="24" t="e">
        <f>IF(N108&lt;135,N108,N108-'DPI art.191'!$I$5)</f>
        <v>#VALUE!</v>
      </c>
      <c r="BD108" s="111" t="str">
        <f>IF(O108&lt;80,"0",IF((P108-O108)&lt;=2,('DPI art.191'!$G$7-(('DPI art.191'!$F$7-'DPI art.191'!$G$7)/4)*(O108-P108-2)),('DPI art.191'!$G$7-(('DPI art.191'!$G$7-'DPI art.191'!$H$7)/8)*(P108-O108-2))))</f>
        <v>0</v>
      </c>
      <c r="BE108" s="24">
        <f t="shared" si="46"/>
        <v>0</v>
      </c>
      <c r="BF108" s="24" t="e">
        <f>IF(N108&lt;135,N108,N108-'DPI art.191'!$I$7)</f>
        <v>#VALUE!</v>
      </c>
      <c r="BG108" s="108">
        <f t="shared" si="47"/>
        <v>1</v>
      </c>
      <c r="BH108" s="108">
        <f t="shared" si="48"/>
        <v>1</v>
      </c>
      <c r="BI108" s="108">
        <f t="shared" si="49"/>
        <v>1</v>
      </c>
      <c r="BJ108" s="108">
        <f t="shared" si="50"/>
        <v>1</v>
      </c>
      <c r="BK108" s="108">
        <f t="shared" si="51"/>
        <v>1</v>
      </c>
      <c r="BL108" s="108">
        <f t="shared" si="52"/>
        <v>1</v>
      </c>
      <c r="BM108" s="106" t="str">
        <f t="shared" si="53"/>
        <v/>
      </c>
      <c r="BN108" s="106" t="str">
        <f t="shared" si="54"/>
        <v/>
      </c>
      <c r="BO108" s="106" t="str">
        <f t="shared" si="55"/>
        <v/>
      </c>
      <c r="BP108" s="106" t="str">
        <f t="shared" si="56"/>
        <v/>
      </c>
      <c r="BQ108" s="106" t="str">
        <f t="shared" si="57"/>
        <v/>
      </c>
      <c r="BR108" s="106" t="str">
        <f t="shared" si="58"/>
        <v/>
      </c>
      <c r="BS108" s="106">
        <f t="shared" si="59"/>
        <v>0</v>
      </c>
      <c r="BT108" s="107">
        <f t="shared" si="60"/>
        <v>0</v>
      </c>
      <c r="BU108" s="136" t="str">
        <f t="shared" si="61"/>
        <v/>
      </c>
      <c r="BV108" s="136" t="str">
        <f t="shared" si="62"/>
        <v/>
      </c>
      <c r="BW108" s="136" t="str">
        <f t="shared" si="63"/>
        <v/>
      </c>
      <c r="BX108" s="136" t="str">
        <f t="shared" si="64"/>
        <v/>
      </c>
      <c r="BY108" s="136" t="str">
        <f t="shared" si="65"/>
        <v/>
      </c>
      <c r="BZ108" s="136" t="str">
        <f t="shared" si="66"/>
        <v/>
      </c>
    </row>
    <row r="109" spans="1:78" ht="18.75" x14ac:dyDescent="0.2">
      <c r="A109" s="2" t="s">
        <v>7</v>
      </c>
      <c r="B109" s="65" t="e">
        <f t="shared" si="69"/>
        <v>#VALUE!</v>
      </c>
      <c r="C109" s="78"/>
      <c r="D109" s="83"/>
      <c r="E109" s="83"/>
      <c r="F109" s="67"/>
      <c r="G109" s="71">
        <v>40725</v>
      </c>
      <c r="H109" s="77" t="s">
        <v>200</v>
      </c>
      <c r="I109" s="77" t="str">
        <f t="shared" si="70"/>
        <v/>
      </c>
      <c r="J109" s="77" t="str">
        <f t="shared" si="71"/>
        <v/>
      </c>
      <c r="K109" s="77"/>
      <c r="L109" s="77"/>
      <c r="M109" s="137" t="str">
        <f t="shared" si="67"/>
        <v/>
      </c>
      <c r="N109" s="4" t="str">
        <f t="shared" si="37"/>
        <v/>
      </c>
      <c r="O109" s="3">
        <f t="shared" si="68"/>
        <v>0</v>
      </c>
      <c r="P109" s="5">
        <f t="shared" si="38"/>
        <v>0</v>
      </c>
      <c r="Q109" s="14"/>
      <c r="R109" s="11"/>
      <c r="S109" s="12"/>
      <c r="T109" s="13"/>
      <c r="U109" s="79"/>
      <c r="V109" s="79"/>
      <c r="W109" s="10"/>
      <c r="X109" s="11"/>
      <c r="Y109" s="12"/>
      <c r="Z109" s="13"/>
      <c r="AA109" s="10"/>
      <c r="AB109" s="11"/>
      <c r="AC109" s="12"/>
      <c r="AD109" s="13"/>
      <c r="AE109" s="14"/>
      <c r="AF109" s="11"/>
      <c r="AG109" s="12"/>
      <c r="AH109" s="13"/>
      <c r="AI109" s="10"/>
      <c r="AJ109" s="11"/>
      <c r="AK109" s="12"/>
      <c r="AL109" s="13"/>
      <c r="AM109" s="10"/>
      <c r="AN109" s="11"/>
      <c r="AO109" s="12"/>
      <c r="AP109" s="13"/>
      <c r="AQ109" s="6" t="str">
        <f t="shared" si="39"/>
        <v>SI</v>
      </c>
      <c r="AR109" s="7">
        <f t="shared" si="40"/>
        <v>480</v>
      </c>
      <c r="AS109" s="8">
        <f t="shared" si="41"/>
        <v>480</v>
      </c>
      <c r="AT109" s="9">
        <f t="shared" si="42"/>
        <v>480</v>
      </c>
      <c r="AU109" s="111" t="str">
        <f>IF(O109&lt;80,"0",IF((P109-O109)&lt;=2,('DPI art.191'!$G$3-(('DPI art.191'!$F$3-'DPI art.191'!$G$3)/4)*(P109-O109-2)),('DPI art.191'!$G$3-(('DPI art.191'!$G$3-'DPI art.191'!$H$3)/8)*(P109-O109-2))))</f>
        <v>0</v>
      </c>
      <c r="AV109" s="24">
        <f t="shared" si="43"/>
        <v>0</v>
      </c>
      <c r="AW109" s="24" t="e">
        <f>IF(N109&lt;135,N109,N109-'DPI art.191'!$I$3)</f>
        <v>#VALUE!</v>
      </c>
      <c r="AX109" s="111" t="e">
        <f>IF(I109&lt;80,"0",IF((J109-I109)&lt;=2,('DPI art.191'!$G$7-(('DPI art.191'!$F$7-'DPI art.191'!$G$7)/4)*(I109-J109-2)),('DPI art.191'!$G$7-(('DPI art.191'!$G$7-'DPI art.191'!$H$7)/8)*(J109-I109-2))))</f>
        <v>#VALUE!</v>
      </c>
      <c r="AY109" s="24" t="e">
        <f t="shared" si="44"/>
        <v>#VALUE!</v>
      </c>
      <c r="AZ109" s="24" t="e">
        <f>IF(H109&lt;135,H109,H109-'DPI art.191'!$I$7)</f>
        <v>#VALUE!</v>
      </c>
      <c r="BA109" s="111" t="str">
        <f>IF(O109&lt;80,"0",IF((P109-O109)&lt;=2,('DPI art.191'!$G$5-(('DPI art.191'!$F$5-'DPI art.191'!$G$5)/4)*(P109-O109-2)),('DPI art.191'!$G$5-(('DPI art.191'!$G$5-'DPI art.191'!$H$5)/8)*(P109-O109-2))))</f>
        <v>0</v>
      </c>
      <c r="BB109" s="24">
        <f t="shared" si="45"/>
        <v>0</v>
      </c>
      <c r="BC109" s="24" t="e">
        <f>IF(N109&lt;135,N109,N109-'DPI art.191'!$I$5)</f>
        <v>#VALUE!</v>
      </c>
      <c r="BD109" s="111" t="str">
        <f>IF(O109&lt;80,"0",IF((P109-O109)&lt;=2,('DPI art.191'!$G$7-(('DPI art.191'!$F$7-'DPI art.191'!$G$7)/4)*(O109-P109-2)),('DPI art.191'!$G$7-(('DPI art.191'!$G$7-'DPI art.191'!$H$7)/8)*(P109-O109-2))))</f>
        <v>0</v>
      </c>
      <c r="BE109" s="24">
        <f t="shared" si="46"/>
        <v>0</v>
      </c>
      <c r="BF109" s="24" t="e">
        <f>IF(N109&lt;135,N109,N109-'DPI art.191'!$I$7)</f>
        <v>#VALUE!</v>
      </c>
      <c r="BG109" s="108">
        <f t="shared" si="47"/>
        <v>1</v>
      </c>
      <c r="BH109" s="108">
        <f t="shared" si="48"/>
        <v>1</v>
      </c>
      <c r="BI109" s="108">
        <f t="shared" si="49"/>
        <v>1</v>
      </c>
      <c r="BJ109" s="108">
        <f t="shared" si="50"/>
        <v>1</v>
      </c>
      <c r="BK109" s="108">
        <f t="shared" si="51"/>
        <v>1</v>
      </c>
      <c r="BL109" s="108">
        <f t="shared" si="52"/>
        <v>1</v>
      </c>
      <c r="BM109" s="106" t="str">
        <f t="shared" si="53"/>
        <v/>
      </c>
      <c r="BN109" s="106" t="str">
        <f t="shared" si="54"/>
        <v/>
      </c>
      <c r="BO109" s="106" t="str">
        <f t="shared" si="55"/>
        <v/>
      </c>
      <c r="BP109" s="106" t="str">
        <f t="shared" si="56"/>
        <v/>
      </c>
      <c r="BQ109" s="106" t="str">
        <f t="shared" si="57"/>
        <v/>
      </c>
      <c r="BR109" s="106" t="str">
        <f t="shared" si="58"/>
        <v/>
      </c>
      <c r="BS109" s="106">
        <f t="shared" si="59"/>
        <v>0</v>
      </c>
      <c r="BT109" s="107">
        <f t="shared" si="60"/>
        <v>0</v>
      </c>
      <c r="BU109" s="136" t="str">
        <f t="shared" si="61"/>
        <v/>
      </c>
      <c r="BV109" s="136" t="str">
        <f t="shared" si="62"/>
        <v/>
      </c>
      <c r="BW109" s="136" t="str">
        <f t="shared" si="63"/>
        <v/>
      </c>
      <c r="BX109" s="136" t="str">
        <f t="shared" si="64"/>
        <v/>
      </c>
      <c r="BY109" s="136" t="str">
        <f t="shared" si="65"/>
        <v/>
      </c>
      <c r="BZ109" s="136" t="str">
        <f t="shared" si="66"/>
        <v/>
      </c>
    </row>
    <row r="110" spans="1:78" ht="18.75" x14ac:dyDescent="0.2">
      <c r="A110" s="2" t="s">
        <v>7</v>
      </c>
      <c r="B110" s="65" t="e">
        <f t="shared" si="69"/>
        <v>#VALUE!</v>
      </c>
      <c r="C110" s="78"/>
      <c r="D110" s="83"/>
      <c r="E110" s="83"/>
      <c r="F110" s="67"/>
      <c r="G110" s="71">
        <v>40725</v>
      </c>
      <c r="H110" s="77" t="s">
        <v>200</v>
      </c>
      <c r="I110" s="77" t="str">
        <f t="shared" si="70"/>
        <v/>
      </c>
      <c r="J110" s="77" t="str">
        <f t="shared" si="71"/>
        <v/>
      </c>
      <c r="K110" s="77"/>
      <c r="L110" s="77"/>
      <c r="M110" s="137" t="str">
        <f t="shared" si="67"/>
        <v/>
      </c>
      <c r="N110" s="4" t="str">
        <f t="shared" si="37"/>
        <v/>
      </c>
      <c r="O110" s="3">
        <f t="shared" si="68"/>
        <v>0</v>
      </c>
      <c r="P110" s="5">
        <f t="shared" si="38"/>
        <v>0</v>
      </c>
      <c r="Q110" s="14"/>
      <c r="R110" s="11"/>
      <c r="S110" s="12"/>
      <c r="T110" s="13"/>
      <c r="U110" s="79"/>
      <c r="V110" s="79"/>
      <c r="W110" s="10"/>
      <c r="X110" s="11"/>
      <c r="Y110" s="12"/>
      <c r="Z110" s="13"/>
      <c r="AA110" s="10"/>
      <c r="AB110" s="11"/>
      <c r="AC110" s="12"/>
      <c r="AD110" s="13"/>
      <c r="AE110" s="14"/>
      <c r="AF110" s="11"/>
      <c r="AG110" s="12"/>
      <c r="AH110" s="13"/>
      <c r="AI110" s="10"/>
      <c r="AJ110" s="11"/>
      <c r="AK110" s="12"/>
      <c r="AL110" s="13"/>
      <c r="AM110" s="10"/>
      <c r="AN110" s="11"/>
      <c r="AO110" s="12"/>
      <c r="AP110" s="13"/>
      <c r="AQ110" s="6" t="str">
        <f t="shared" si="39"/>
        <v>SI</v>
      </c>
      <c r="AR110" s="7">
        <f t="shared" si="40"/>
        <v>480</v>
      </c>
      <c r="AS110" s="8">
        <f t="shared" si="41"/>
        <v>480</v>
      </c>
      <c r="AT110" s="9">
        <f t="shared" si="42"/>
        <v>480</v>
      </c>
      <c r="AU110" s="111" t="str">
        <f>IF(O110&lt;80,"0",IF((P110-O110)&lt;=2,('DPI art.191'!$G$3-(('DPI art.191'!$F$3-'DPI art.191'!$G$3)/4)*(P110-O110-2)),('DPI art.191'!$G$3-(('DPI art.191'!$G$3-'DPI art.191'!$H$3)/8)*(P110-O110-2))))</f>
        <v>0</v>
      </c>
      <c r="AV110" s="24">
        <f t="shared" si="43"/>
        <v>0</v>
      </c>
      <c r="AW110" s="24" t="e">
        <f>IF(N110&lt;135,N110,N110-'DPI art.191'!$I$3)</f>
        <v>#VALUE!</v>
      </c>
      <c r="AX110" s="111" t="e">
        <f>IF(I110&lt;80,"0",IF((J110-I110)&lt;=2,('DPI art.191'!$G$7-(('DPI art.191'!$F$7-'DPI art.191'!$G$7)/4)*(I110-J110-2)),('DPI art.191'!$G$7-(('DPI art.191'!$G$7-'DPI art.191'!$H$7)/8)*(J110-I110-2))))</f>
        <v>#VALUE!</v>
      </c>
      <c r="AY110" s="24" t="e">
        <f t="shared" si="44"/>
        <v>#VALUE!</v>
      </c>
      <c r="AZ110" s="24" t="e">
        <f>IF(H110&lt;135,H110,H110-'DPI art.191'!$I$7)</f>
        <v>#VALUE!</v>
      </c>
      <c r="BA110" s="111" t="str">
        <f>IF(O110&lt;80,"0",IF((P110-O110)&lt;=2,('DPI art.191'!$G$5-(('DPI art.191'!$F$5-'DPI art.191'!$G$5)/4)*(P110-O110-2)),('DPI art.191'!$G$5-(('DPI art.191'!$G$5-'DPI art.191'!$H$5)/8)*(P110-O110-2))))</f>
        <v>0</v>
      </c>
      <c r="BB110" s="24">
        <f t="shared" si="45"/>
        <v>0</v>
      </c>
      <c r="BC110" s="24" t="e">
        <f>IF(N110&lt;135,N110,N110-'DPI art.191'!$I$5)</f>
        <v>#VALUE!</v>
      </c>
      <c r="BD110" s="111" t="str">
        <f>IF(O110&lt;80,"0",IF((P110-O110)&lt;=2,('DPI art.191'!$G$7-(('DPI art.191'!$F$7-'DPI art.191'!$G$7)/4)*(O110-P110-2)),('DPI art.191'!$G$7-(('DPI art.191'!$G$7-'DPI art.191'!$H$7)/8)*(P110-O110-2))))</f>
        <v>0</v>
      </c>
      <c r="BE110" s="24">
        <f t="shared" si="46"/>
        <v>0</v>
      </c>
      <c r="BF110" s="24" t="e">
        <f>IF(N110&lt;135,N110,N110-'DPI art.191'!$I$7)</f>
        <v>#VALUE!</v>
      </c>
      <c r="BG110" s="108">
        <f t="shared" si="47"/>
        <v>1</v>
      </c>
      <c r="BH110" s="108">
        <f t="shared" si="48"/>
        <v>1</v>
      </c>
      <c r="BI110" s="108">
        <f t="shared" si="49"/>
        <v>1</v>
      </c>
      <c r="BJ110" s="108">
        <f t="shared" si="50"/>
        <v>1</v>
      </c>
      <c r="BK110" s="108">
        <f t="shared" si="51"/>
        <v>1</v>
      </c>
      <c r="BL110" s="108">
        <f t="shared" si="52"/>
        <v>1</v>
      </c>
      <c r="BM110" s="106" t="str">
        <f t="shared" si="53"/>
        <v/>
      </c>
      <c r="BN110" s="106" t="str">
        <f t="shared" si="54"/>
        <v/>
      </c>
      <c r="BO110" s="106" t="str">
        <f t="shared" si="55"/>
        <v/>
      </c>
      <c r="BP110" s="106" t="str">
        <f t="shared" si="56"/>
        <v/>
      </c>
      <c r="BQ110" s="106" t="str">
        <f t="shared" si="57"/>
        <v/>
      </c>
      <c r="BR110" s="106" t="str">
        <f t="shared" si="58"/>
        <v/>
      </c>
      <c r="BS110" s="106">
        <f t="shared" si="59"/>
        <v>0</v>
      </c>
      <c r="BT110" s="107">
        <f t="shared" si="60"/>
        <v>0</v>
      </c>
      <c r="BU110" s="136" t="str">
        <f t="shared" si="61"/>
        <v/>
      </c>
      <c r="BV110" s="136" t="str">
        <f t="shared" si="62"/>
        <v/>
      </c>
      <c r="BW110" s="136" t="str">
        <f t="shared" si="63"/>
        <v/>
      </c>
      <c r="BX110" s="136" t="str">
        <f t="shared" si="64"/>
        <v/>
      </c>
      <c r="BY110" s="136" t="str">
        <f t="shared" si="65"/>
        <v/>
      </c>
      <c r="BZ110" s="136" t="str">
        <f t="shared" si="66"/>
        <v/>
      </c>
    </row>
    <row r="111" spans="1:78" ht="18.75" x14ac:dyDescent="0.2">
      <c r="A111" s="2" t="s">
        <v>7</v>
      </c>
      <c r="B111" s="65" t="e">
        <f t="shared" si="69"/>
        <v>#VALUE!</v>
      </c>
      <c r="C111" s="78"/>
      <c r="D111" s="83"/>
      <c r="E111" s="83"/>
      <c r="F111" s="67"/>
      <c r="G111" s="71">
        <v>40725</v>
      </c>
      <c r="H111" s="77" t="s">
        <v>200</v>
      </c>
      <c r="I111" s="77" t="str">
        <f t="shared" si="70"/>
        <v/>
      </c>
      <c r="J111" s="77" t="str">
        <f t="shared" si="71"/>
        <v/>
      </c>
      <c r="K111" s="77"/>
      <c r="L111" s="77"/>
      <c r="M111" s="137" t="str">
        <f t="shared" si="67"/>
        <v/>
      </c>
      <c r="N111" s="4" t="str">
        <f t="shared" si="37"/>
        <v/>
      </c>
      <c r="O111" s="3">
        <f t="shared" si="68"/>
        <v>0</v>
      </c>
      <c r="P111" s="5">
        <f t="shared" si="38"/>
        <v>0</v>
      </c>
      <c r="Q111" s="14"/>
      <c r="R111" s="11"/>
      <c r="S111" s="12"/>
      <c r="T111" s="13"/>
      <c r="U111" s="79"/>
      <c r="V111" s="79"/>
      <c r="W111" s="10"/>
      <c r="X111" s="11"/>
      <c r="Y111" s="12"/>
      <c r="Z111" s="13"/>
      <c r="AA111" s="10"/>
      <c r="AB111" s="11"/>
      <c r="AC111" s="12"/>
      <c r="AD111" s="13"/>
      <c r="AE111" s="14"/>
      <c r="AF111" s="11"/>
      <c r="AG111" s="12"/>
      <c r="AH111" s="13"/>
      <c r="AI111" s="10"/>
      <c r="AJ111" s="11"/>
      <c r="AK111" s="12"/>
      <c r="AL111" s="13"/>
      <c r="AM111" s="10"/>
      <c r="AN111" s="11"/>
      <c r="AO111" s="12"/>
      <c r="AP111" s="13"/>
      <c r="AQ111" s="6" t="str">
        <f t="shared" si="39"/>
        <v>SI</v>
      </c>
      <c r="AR111" s="7">
        <f t="shared" si="40"/>
        <v>480</v>
      </c>
      <c r="AS111" s="8">
        <f t="shared" si="41"/>
        <v>480</v>
      </c>
      <c r="AT111" s="9">
        <f t="shared" si="42"/>
        <v>480</v>
      </c>
      <c r="AU111" s="111" t="str">
        <f>IF(O111&lt;80,"0",IF((P111-O111)&lt;=2,('DPI art.191'!$G$3-(('DPI art.191'!$F$3-'DPI art.191'!$G$3)/4)*(P111-O111-2)),('DPI art.191'!$G$3-(('DPI art.191'!$G$3-'DPI art.191'!$H$3)/8)*(P111-O111-2))))</f>
        <v>0</v>
      </c>
      <c r="AV111" s="24">
        <f t="shared" si="43"/>
        <v>0</v>
      </c>
      <c r="AW111" s="24" t="e">
        <f>IF(N111&lt;135,N111,N111-'DPI art.191'!$I$3)</f>
        <v>#VALUE!</v>
      </c>
      <c r="AX111" s="111" t="e">
        <f>IF(I111&lt;80,"0",IF((J111-I111)&lt;=2,('DPI art.191'!$G$7-(('DPI art.191'!$F$7-'DPI art.191'!$G$7)/4)*(I111-J111-2)),('DPI art.191'!$G$7-(('DPI art.191'!$G$7-'DPI art.191'!$H$7)/8)*(J111-I111-2))))</f>
        <v>#VALUE!</v>
      </c>
      <c r="AY111" s="24" t="e">
        <f t="shared" si="44"/>
        <v>#VALUE!</v>
      </c>
      <c r="AZ111" s="24" t="e">
        <f>IF(H111&lt;135,H111,H111-'DPI art.191'!$I$7)</f>
        <v>#VALUE!</v>
      </c>
      <c r="BA111" s="111" t="str">
        <f>IF(O111&lt;80,"0",IF((P111-O111)&lt;=2,('DPI art.191'!$G$5-(('DPI art.191'!$F$5-'DPI art.191'!$G$5)/4)*(P111-O111-2)),('DPI art.191'!$G$5-(('DPI art.191'!$G$5-'DPI art.191'!$H$5)/8)*(P111-O111-2))))</f>
        <v>0</v>
      </c>
      <c r="BB111" s="24">
        <f t="shared" si="45"/>
        <v>0</v>
      </c>
      <c r="BC111" s="24" t="e">
        <f>IF(N111&lt;135,N111,N111-'DPI art.191'!$I$5)</f>
        <v>#VALUE!</v>
      </c>
      <c r="BD111" s="111" t="str">
        <f>IF(O111&lt;80,"0",IF((P111-O111)&lt;=2,('DPI art.191'!$G$7-(('DPI art.191'!$F$7-'DPI art.191'!$G$7)/4)*(O111-P111-2)),('DPI art.191'!$G$7-(('DPI art.191'!$G$7-'DPI art.191'!$H$7)/8)*(P111-O111-2))))</f>
        <v>0</v>
      </c>
      <c r="BE111" s="24">
        <f t="shared" si="46"/>
        <v>0</v>
      </c>
      <c r="BF111" s="24" t="e">
        <f>IF(N111&lt;135,N111,N111-'DPI art.191'!$I$7)</f>
        <v>#VALUE!</v>
      </c>
      <c r="BG111" s="108">
        <f t="shared" si="47"/>
        <v>1</v>
      </c>
      <c r="BH111" s="108">
        <f t="shared" si="48"/>
        <v>1</v>
      </c>
      <c r="BI111" s="108">
        <f t="shared" si="49"/>
        <v>1</v>
      </c>
      <c r="BJ111" s="108">
        <f t="shared" si="50"/>
        <v>1</v>
      </c>
      <c r="BK111" s="108">
        <f t="shared" si="51"/>
        <v>1</v>
      </c>
      <c r="BL111" s="108">
        <f t="shared" si="52"/>
        <v>1</v>
      </c>
      <c r="BM111" s="106" t="str">
        <f t="shared" si="53"/>
        <v/>
      </c>
      <c r="BN111" s="106" t="str">
        <f t="shared" si="54"/>
        <v/>
      </c>
      <c r="BO111" s="106" t="str">
        <f t="shared" si="55"/>
        <v/>
      </c>
      <c r="BP111" s="106" t="str">
        <f t="shared" si="56"/>
        <v/>
      </c>
      <c r="BQ111" s="106" t="str">
        <f t="shared" si="57"/>
        <v/>
      </c>
      <c r="BR111" s="106" t="str">
        <f t="shared" si="58"/>
        <v/>
      </c>
      <c r="BS111" s="106">
        <f t="shared" si="59"/>
        <v>0</v>
      </c>
      <c r="BT111" s="107">
        <f t="shared" si="60"/>
        <v>0</v>
      </c>
      <c r="BU111" s="136" t="str">
        <f t="shared" si="61"/>
        <v/>
      </c>
      <c r="BV111" s="136" t="str">
        <f t="shared" si="62"/>
        <v/>
      </c>
      <c r="BW111" s="136" t="str">
        <f t="shared" si="63"/>
        <v/>
      </c>
      <c r="BX111" s="136" t="str">
        <f t="shared" si="64"/>
        <v/>
      </c>
      <c r="BY111" s="136" t="str">
        <f t="shared" si="65"/>
        <v/>
      </c>
      <c r="BZ111" s="136" t="str">
        <f t="shared" si="66"/>
        <v/>
      </c>
    </row>
    <row r="112" spans="1:78" ht="18.75" x14ac:dyDescent="0.2">
      <c r="A112" s="2" t="s">
        <v>7</v>
      </c>
      <c r="B112" s="65" t="e">
        <f t="shared" si="69"/>
        <v>#VALUE!</v>
      </c>
      <c r="C112" s="78"/>
      <c r="D112" s="83"/>
      <c r="E112" s="83"/>
      <c r="F112" s="67"/>
      <c r="G112" s="71">
        <v>40725</v>
      </c>
      <c r="H112" s="77" t="s">
        <v>200</v>
      </c>
      <c r="I112" s="77" t="str">
        <f t="shared" si="70"/>
        <v/>
      </c>
      <c r="J112" s="77" t="str">
        <f t="shared" si="71"/>
        <v/>
      </c>
      <c r="K112" s="77"/>
      <c r="L112" s="77"/>
      <c r="M112" s="137" t="str">
        <f t="shared" si="67"/>
        <v/>
      </c>
      <c r="N112" s="4" t="str">
        <f t="shared" si="37"/>
        <v/>
      </c>
      <c r="O112" s="3">
        <f t="shared" si="68"/>
        <v>0</v>
      </c>
      <c r="P112" s="5">
        <f t="shared" si="38"/>
        <v>0</v>
      </c>
      <c r="Q112" s="14"/>
      <c r="R112" s="11"/>
      <c r="S112" s="12"/>
      <c r="T112" s="13"/>
      <c r="U112" s="79"/>
      <c r="V112" s="79"/>
      <c r="W112" s="10"/>
      <c r="X112" s="11"/>
      <c r="Y112" s="12"/>
      <c r="Z112" s="13"/>
      <c r="AA112" s="10"/>
      <c r="AB112" s="11"/>
      <c r="AC112" s="12"/>
      <c r="AD112" s="13"/>
      <c r="AE112" s="14"/>
      <c r="AF112" s="11"/>
      <c r="AG112" s="12"/>
      <c r="AH112" s="13"/>
      <c r="AI112" s="10"/>
      <c r="AJ112" s="11"/>
      <c r="AK112" s="12"/>
      <c r="AL112" s="13"/>
      <c r="AM112" s="10"/>
      <c r="AN112" s="11"/>
      <c r="AO112" s="12"/>
      <c r="AP112" s="13"/>
      <c r="AQ112" s="6" t="str">
        <f t="shared" si="39"/>
        <v>SI</v>
      </c>
      <c r="AR112" s="7">
        <f t="shared" si="40"/>
        <v>480</v>
      </c>
      <c r="AS112" s="8">
        <f t="shared" si="41"/>
        <v>480</v>
      </c>
      <c r="AT112" s="9">
        <f t="shared" si="42"/>
        <v>480</v>
      </c>
      <c r="AU112" s="111" t="str">
        <f>IF(O112&lt;80,"0",IF((P112-O112)&lt;=2,('DPI art.191'!$G$3-(('DPI art.191'!$F$3-'DPI art.191'!$G$3)/4)*(P112-O112-2)),('DPI art.191'!$G$3-(('DPI art.191'!$G$3-'DPI art.191'!$H$3)/8)*(P112-O112-2))))</f>
        <v>0</v>
      </c>
      <c r="AV112" s="24">
        <f t="shared" si="43"/>
        <v>0</v>
      </c>
      <c r="AW112" s="24" t="e">
        <f>IF(N112&lt;135,N112,N112-'DPI art.191'!$I$3)</f>
        <v>#VALUE!</v>
      </c>
      <c r="AX112" s="111" t="e">
        <f>IF(I112&lt;80,"0",IF((J112-I112)&lt;=2,('DPI art.191'!$G$7-(('DPI art.191'!$F$7-'DPI art.191'!$G$7)/4)*(I112-J112-2)),('DPI art.191'!$G$7-(('DPI art.191'!$G$7-'DPI art.191'!$H$7)/8)*(J112-I112-2))))</f>
        <v>#VALUE!</v>
      </c>
      <c r="AY112" s="24" t="e">
        <f t="shared" si="44"/>
        <v>#VALUE!</v>
      </c>
      <c r="AZ112" s="24" t="e">
        <f>IF(H112&lt;135,H112,H112-'DPI art.191'!$I$7)</f>
        <v>#VALUE!</v>
      </c>
      <c r="BA112" s="111" t="str">
        <f>IF(O112&lt;80,"0",IF((P112-O112)&lt;=2,('DPI art.191'!$G$5-(('DPI art.191'!$F$5-'DPI art.191'!$G$5)/4)*(P112-O112-2)),('DPI art.191'!$G$5-(('DPI art.191'!$G$5-'DPI art.191'!$H$5)/8)*(P112-O112-2))))</f>
        <v>0</v>
      </c>
      <c r="BB112" s="24">
        <f t="shared" si="45"/>
        <v>0</v>
      </c>
      <c r="BC112" s="24" t="e">
        <f>IF(N112&lt;135,N112,N112-'DPI art.191'!$I$5)</f>
        <v>#VALUE!</v>
      </c>
      <c r="BD112" s="111" t="str">
        <f>IF(O112&lt;80,"0",IF((P112-O112)&lt;=2,('DPI art.191'!$G$7-(('DPI art.191'!$F$7-'DPI art.191'!$G$7)/4)*(O112-P112-2)),('DPI art.191'!$G$7-(('DPI art.191'!$G$7-'DPI art.191'!$H$7)/8)*(P112-O112-2))))</f>
        <v>0</v>
      </c>
      <c r="BE112" s="24">
        <f t="shared" si="46"/>
        <v>0</v>
      </c>
      <c r="BF112" s="24" t="e">
        <f>IF(N112&lt;135,N112,N112-'DPI art.191'!$I$7)</f>
        <v>#VALUE!</v>
      </c>
      <c r="BG112" s="108">
        <f t="shared" si="47"/>
        <v>1</v>
      </c>
      <c r="BH112" s="108">
        <f t="shared" si="48"/>
        <v>1</v>
      </c>
      <c r="BI112" s="108">
        <f t="shared" si="49"/>
        <v>1</v>
      </c>
      <c r="BJ112" s="108">
        <f t="shared" si="50"/>
        <v>1</v>
      </c>
      <c r="BK112" s="108">
        <f t="shared" si="51"/>
        <v>1</v>
      </c>
      <c r="BL112" s="108">
        <f t="shared" si="52"/>
        <v>1</v>
      </c>
      <c r="BM112" s="106" t="str">
        <f t="shared" si="53"/>
        <v/>
      </c>
      <c r="BN112" s="106" t="str">
        <f t="shared" si="54"/>
        <v/>
      </c>
      <c r="BO112" s="106" t="str">
        <f t="shared" si="55"/>
        <v/>
      </c>
      <c r="BP112" s="106" t="str">
        <f t="shared" si="56"/>
        <v/>
      </c>
      <c r="BQ112" s="106" t="str">
        <f t="shared" si="57"/>
        <v/>
      </c>
      <c r="BR112" s="106" t="str">
        <f t="shared" si="58"/>
        <v/>
      </c>
      <c r="BS112" s="106">
        <f t="shared" si="59"/>
        <v>0</v>
      </c>
      <c r="BT112" s="107">
        <f t="shared" si="60"/>
        <v>0</v>
      </c>
      <c r="BU112" s="136" t="str">
        <f t="shared" si="61"/>
        <v/>
      </c>
      <c r="BV112" s="136" t="str">
        <f t="shared" si="62"/>
        <v/>
      </c>
      <c r="BW112" s="136" t="str">
        <f t="shared" si="63"/>
        <v/>
      </c>
      <c r="BX112" s="136" t="str">
        <f t="shared" si="64"/>
        <v/>
      </c>
      <c r="BY112" s="136" t="str">
        <f t="shared" si="65"/>
        <v/>
      </c>
      <c r="BZ112" s="136" t="str">
        <f t="shared" si="66"/>
        <v/>
      </c>
    </row>
    <row r="113" spans="1:78" ht="18.75" x14ac:dyDescent="0.2">
      <c r="A113" s="2" t="s">
        <v>7</v>
      </c>
      <c r="B113" s="65" t="e">
        <f t="shared" si="69"/>
        <v>#VALUE!</v>
      </c>
      <c r="C113" s="78"/>
      <c r="D113" s="83"/>
      <c r="E113" s="83"/>
      <c r="F113" s="67"/>
      <c r="G113" s="71">
        <v>40725</v>
      </c>
      <c r="H113" s="77" t="s">
        <v>200</v>
      </c>
      <c r="I113" s="77" t="str">
        <f t="shared" si="70"/>
        <v/>
      </c>
      <c r="J113" s="77" t="str">
        <f t="shared" si="71"/>
        <v/>
      </c>
      <c r="K113" s="77"/>
      <c r="L113" s="77"/>
      <c r="M113" s="137" t="str">
        <f t="shared" si="67"/>
        <v/>
      </c>
      <c r="N113" s="4" t="str">
        <f t="shared" si="37"/>
        <v/>
      </c>
      <c r="O113" s="3">
        <f t="shared" si="68"/>
        <v>0</v>
      </c>
      <c r="P113" s="5">
        <f t="shared" si="38"/>
        <v>0</v>
      </c>
      <c r="Q113" s="14"/>
      <c r="R113" s="11"/>
      <c r="S113" s="12"/>
      <c r="T113" s="13"/>
      <c r="U113" s="79"/>
      <c r="V113" s="79"/>
      <c r="W113" s="10"/>
      <c r="X113" s="11"/>
      <c r="Y113" s="12"/>
      <c r="Z113" s="13"/>
      <c r="AA113" s="10"/>
      <c r="AB113" s="11"/>
      <c r="AC113" s="12"/>
      <c r="AD113" s="13"/>
      <c r="AE113" s="14"/>
      <c r="AF113" s="11"/>
      <c r="AG113" s="12"/>
      <c r="AH113" s="13"/>
      <c r="AI113" s="10"/>
      <c r="AJ113" s="11"/>
      <c r="AK113" s="12"/>
      <c r="AL113" s="13"/>
      <c r="AM113" s="10"/>
      <c r="AN113" s="11"/>
      <c r="AO113" s="12"/>
      <c r="AP113" s="13"/>
      <c r="AQ113" s="6" t="str">
        <f t="shared" si="39"/>
        <v>SI</v>
      </c>
      <c r="AR113" s="7">
        <f t="shared" si="40"/>
        <v>480</v>
      </c>
      <c r="AS113" s="8">
        <f t="shared" si="41"/>
        <v>480</v>
      </c>
      <c r="AT113" s="9">
        <f t="shared" si="42"/>
        <v>480</v>
      </c>
      <c r="AU113" s="111" t="str">
        <f>IF(O113&lt;80,"0",IF((P113-O113)&lt;=2,('DPI art.191'!$G$3-(('DPI art.191'!$F$3-'DPI art.191'!$G$3)/4)*(P113-O113-2)),('DPI art.191'!$G$3-(('DPI art.191'!$G$3-'DPI art.191'!$H$3)/8)*(P113-O113-2))))</f>
        <v>0</v>
      </c>
      <c r="AV113" s="24">
        <f t="shared" si="43"/>
        <v>0</v>
      </c>
      <c r="AW113" s="24" t="e">
        <f>IF(N113&lt;135,N113,N113-'DPI art.191'!$I$3)</f>
        <v>#VALUE!</v>
      </c>
      <c r="AX113" s="111" t="e">
        <f>IF(I113&lt;80,"0",IF((J113-I113)&lt;=2,('DPI art.191'!$G$7-(('DPI art.191'!$F$7-'DPI art.191'!$G$7)/4)*(I113-J113-2)),('DPI art.191'!$G$7-(('DPI art.191'!$G$7-'DPI art.191'!$H$7)/8)*(J113-I113-2))))</f>
        <v>#VALUE!</v>
      </c>
      <c r="AY113" s="24" t="e">
        <f t="shared" si="44"/>
        <v>#VALUE!</v>
      </c>
      <c r="AZ113" s="24" t="e">
        <f>IF(H113&lt;135,H113,H113-'DPI art.191'!$I$7)</f>
        <v>#VALUE!</v>
      </c>
      <c r="BA113" s="111" t="str">
        <f>IF(O113&lt;80,"0",IF((P113-O113)&lt;=2,('DPI art.191'!$G$5-(('DPI art.191'!$F$5-'DPI art.191'!$G$5)/4)*(P113-O113-2)),('DPI art.191'!$G$5-(('DPI art.191'!$G$5-'DPI art.191'!$H$5)/8)*(P113-O113-2))))</f>
        <v>0</v>
      </c>
      <c r="BB113" s="24">
        <f t="shared" si="45"/>
        <v>0</v>
      </c>
      <c r="BC113" s="24" t="e">
        <f>IF(N113&lt;135,N113,N113-'DPI art.191'!$I$5)</f>
        <v>#VALUE!</v>
      </c>
      <c r="BD113" s="111" t="str">
        <f>IF(O113&lt;80,"0",IF((P113-O113)&lt;=2,('DPI art.191'!$G$7-(('DPI art.191'!$F$7-'DPI art.191'!$G$7)/4)*(O113-P113-2)),('DPI art.191'!$G$7-(('DPI art.191'!$G$7-'DPI art.191'!$H$7)/8)*(P113-O113-2))))</f>
        <v>0</v>
      </c>
      <c r="BE113" s="24">
        <f t="shared" si="46"/>
        <v>0</v>
      </c>
      <c r="BF113" s="24" t="e">
        <f>IF(N113&lt;135,N113,N113-'DPI art.191'!$I$7)</f>
        <v>#VALUE!</v>
      </c>
      <c r="BG113" s="108">
        <f t="shared" si="47"/>
        <v>1</v>
      </c>
      <c r="BH113" s="108">
        <f t="shared" si="48"/>
        <v>1</v>
      </c>
      <c r="BI113" s="108">
        <f t="shared" si="49"/>
        <v>1</v>
      </c>
      <c r="BJ113" s="108">
        <f t="shared" si="50"/>
        <v>1</v>
      </c>
      <c r="BK113" s="108">
        <f t="shared" si="51"/>
        <v>1</v>
      </c>
      <c r="BL113" s="108">
        <f t="shared" si="52"/>
        <v>1</v>
      </c>
      <c r="BM113" s="106" t="str">
        <f t="shared" si="53"/>
        <v/>
      </c>
      <c r="BN113" s="106" t="str">
        <f t="shared" si="54"/>
        <v/>
      </c>
      <c r="BO113" s="106" t="str">
        <f t="shared" si="55"/>
        <v/>
      </c>
      <c r="BP113" s="106" t="str">
        <f t="shared" si="56"/>
        <v/>
      </c>
      <c r="BQ113" s="106" t="str">
        <f t="shared" si="57"/>
        <v/>
      </c>
      <c r="BR113" s="106" t="str">
        <f t="shared" si="58"/>
        <v/>
      </c>
      <c r="BS113" s="106">
        <f t="shared" si="59"/>
        <v>0</v>
      </c>
      <c r="BT113" s="107">
        <f t="shared" si="60"/>
        <v>0</v>
      </c>
      <c r="BU113" s="136" t="str">
        <f t="shared" si="61"/>
        <v/>
      </c>
      <c r="BV113" s="136" t="str">
        <f t="shared" si="62"/>
        <v/>
      </c>
      <c r="BW113" s="136" t="str">
        <f t="shared" si="63"/>
        <v/>
      </c>
      <c r="BX113" s="136" t="str">
        <f t="shared" si="64"/>
        <v/>
      </c>
      <c r="BY113" s="136" t="str">
        <f t="shared" si="65"/>
        <v/>
      </c>
      <c r="BZ113" s="136" t="str">
        <f t="shared" si="66"/>
        <v/>
      </c>
    </row>
    <row r="114" spans="1:78" ht="18.75" x14ac:dyDescent="0.2">
      <c r="A114" s="2" t="s">
        <v>7</v>
      </c>
      <c r="B114" s="65" t="e">
        <f t="shared" si="69"/>
        <v>#VALUE!</v>
      </c>
      <c r="C114" s="78"/>
      <c r="D114" s="83"/>
      <c r="E114" s="83"/>
      <c r="F114" s="67"/>
      <c r="G114" s="71">
        <v>40725</v>
      </c>
      <c r="H114" s="77" t="s">
        <v>200</v>
      </c>
      <c r="I114" s="77" t="str">
        <f t="shared" si="70"/>
        <v/>
      </c>
      <c r="J114" s="77" t="str">
        <f t="shared" si="71"/>
        <v/>
      </c>
      <c r="K114" s="77"/>
      <c r="L114" s="77"/>
      <c r="M114" s="137" t="str">
        <f t="shared" si="67"/>
        <v/>
      </c>
      <c r="N114" s="4" t="str">
        <f t="shared" si="37"/>
        <v/>
      </c>
      <c r="O114" s="3">
        <f t="shared" si="68"/>
        <v>0</v>
      </c>
      <c r="P114" s="5">
        <f t="shared" si="38"/>
        <v>0</v>
      </c>
      <c r="Q114" s="14"/>
      <c r="R114" s="11"/>
      <c r="S114" s="12"/>
      <c r="T114" s="13"/>
      <c r="U114" s="79"/>
      <c r="V114" s="79"/>
      <c r="W114" s="10"/>
      <c r="X114" s="11"/>
      <c r="Y114" s="12"/>
      <c r="Z114" s="13"/>
      <c r="AA114" s="10"/>
      <c r="AB114" s="11"/>
      <c r="AC114" s="12"/>
      <c r="AD114" s="13"/>
      <c r="AE114" s="14"/>
      <c r="AF114" s="11"/>
      <c r="AG114" s="12"/>
      <c r="AH114" s="13"/>
      <c r="AI114" s="10"/>
      <c r="AJ114" s="11"/>
      <c r="AK114" s="12"/>
      <c r="AL114" s="13"/>
      <c r="AM114" s="10"/>
      <c r="AN114" s="11"/>
      <c r="AO114" s="12"/>
      <c r="AP114" s="13"/>
      <c r="AQ114" s="6" t="str">
        <f t="shared" si="39"/>
        <v>SI</v>
      </c>
      <c r="AR114" s="7">
        <f t="shared" si="40"/>
        <v>480</v>
      </c>
      <c r="AS114" s="8">
        <f t="shared" si="41"/>
        <v>480</v>
      </c>
      <c r="AT114" s="9">
        <f t="shared" si="42"/>
        <v>480</v>
      </c>
      <c r="AU114" s="111" t="str">
        <f>IF(O114&lt;80,"0",IF((P114-O114)&lt;=2,('DPI art.191'!$G$3-(('DPI art.191'!$F$3-'DPI art.191'!$G$3)/4)*(P114-O114-2)),('DPI art.191'!$G$3-(('DPI art.191'!$G$3-'DPI art.191'!$H$3)/8)*(P114-O114-2))))</f>
        <v>0</v>
      </c>
      <c r="AV114" s="24">
        <f t="shared" si="43"/>
        <v>0</v>
      </c>
      <c r="AW114" s="24" t="e">
        <f>IF(N114&lt;135,N114,N114-'DPI art.191'!$I$3)</f>
        <v>#VALUE!</v>
      </c>
      <c r="AX114" s="111" t="e">
        <f>IF(I114&lt;80,"0",IF((J114-I114)&lt;=2,('DPI art.191'!$G$7-(('DPI art.191'!$F$7-'DPI art.191'!$G$7)/4)*(I114-J114-2)),('DPI art.191'!$G$7-(('DPI art.191'!$G$7-'DPI art.191'!$H$7)/8)*(J114-I114-2))))</f>
        <v>#VALUE!</v>
      </c>
      <c r="AY114" s="24" t="e">
        <f t="shared" si="44"/>
        <v>#VALUE!</v>
      </c>
      <c r="AZ114" s="24" t="e">
        <f>IF(H114&lt;135,H114,H114-'DPI art.191'!$I$7)</f>
        <v>#VALUE!</v>
      </c>
      <c r="BA114" s="111" t="str">
        <f>IF(O114&lt;80,"0",IF((P114-O114)&lt;=2,('DPI art.191'!$G$5-(('DPI art.191'!$F$5-'DPI art.191'!$G$5)/4)*(P114-O114-2)),('DPI art.191'!$G$5-(('DPI art.191'!$G$5-'DPI art.191'!$H$5)/8)*(P114-O114-2))))</f>
        <v>0</v>
      </c>
      <c r="BB114" s="24">
        <f t="shared" si="45"/>
        <v>0</v>
      </c>
      <c r="BC114" s="24" t="e">
        <f>IF(N114&lt;135,N114,N114-'DPI art.191'!$I$5)</f>
        <v>#VALUE!</v>
      </c>
      <c r="BD114" s="111" t="str">
        <f>IF(O114&lt;80,"0",IF((P114-O114)&lt;=2,('DPI art.191'!$G$7-(('DPI art.191'!$F$7-'DPI art.191'!$G$7)/4)*(O114-P114-2)),('DPI art.191'!$G$7-(('DPI art.191'!$G$7-'DPI art.191'!$H$7)/8)*(P114-O114-2))))</f>
        <v>0</v>
      </c>
      <c r="BE114" s="24">
        <f t="shared" si="46"/>
        <v>0</v>
      </c>
      <c r="BF114" s="24" t="e">
        <f>IF(N114&lt;135,N114,N114-'DPI art.191'!$I$7)</f>
        <v>#VALUE!</v>
      </c>
      <c r="BG114" s="108">
        <f t="shared" si="47"/>
        <v>1</v>
      </c>
      <c r="BH114" s="108">
        <f t="shared" si="48"/>
        <v>1</v>
      </c>
      <c r="BI114" s="108">
        <f t="shared" si="49"/>
        <v>1</v>
      </c>
      <c r="BJ114" s="108">
        <f t="shared" si="50"/>
        <v>1</v>
      </c>
      <c r="BK114" s="108">
        <f t="shared" si="51"/>
        <v>1</v>
      </c>
      <c r="BL114" s="108">
        <f t="shared" si="52"/>
        <v>1</v>
      </c>
      <c r="BM114" s="106" t="str">
        <f t="shared" si="53"/>
        <v/>
      </c>
      <c r="BN114" s="106" t="str">
        <f t="shared" si="54"/>
        <v/>
      </c>
      <c r="BO114" s="106" t="str">
        <f t="shared" si="55"/>
        <v/>
      </c>
      <c r="BP114" s="106" t="str">
        <f t="shared" si="56"/>
        <v/>
      </c>
      <c r="BQ114" s="106" t="str">
        <f t="shared" si="57"/>
        <v/>
      </c>
      <c r="BR114" s="106" t="str">
        <f t="shared" si="58"/>
        <v/>
      </c>
      <c r="BS114" s="106">
        <f t="shared" si="59"/>
        <v>0</v>
      </c>
      <c r="BT114" s="107">
        <f t="shared" si="60"/>
        <v>0</v>
      </c>
      <c r="BU114" s="136" t="str">
        <f t="shared" si="61"/>
        <v/>
      </c>
      <c r="BV114" s="136" t="str">
        <f t="shared" si="62"/>
        <v/>
      </c>
      <c r="BW114" s="136" t="str">
        <f t="shared" si="63"/>
        <v/>
      </c>
      <c r="BX114" s="136" t="str">
        <f t="shared" si="64"/>
        <v/>
      </c>
      <c r="BY114" s="136" t="str">
        <f t="shared" si="65"/>
        <v/>
      </c>
      <c r="BZ114" s="136" t="str">
        <f t="shared" si="66"/>
        <v/>
      </c>
    </row>
    <row r="115" spans="1:78" ht="18.75" x14ac:dyDescent="0.2">
      <c r="A115" s="2" t="s">
        <v>7</v>
      </c>
      <c r="B115" s="65" t="e">
        <f t="shared" si="69"/>
        <v>#VALUE!</v>
      </c>
      <c r="C115" s="78"/>
      <c r="D115" s="83"/>
      <c r="E115" s="83"/>
      <c r="F115" s="67"/>
      <c r="G115" s="71">
        <v>40725</v>
      </c>
      <c r="H115" s="77" t="s">
        <v>200</v>
      </c>
      <c r="I115" s="77" t="str">
        <f t="shared" si="70"/>
        <v/>
      </c>
      <c r="J115" s="77" t="str">
        <f t="shared" si="71"/>
        <v/>
      </c>
      <c r="K115" s="77"/>
      <c r="L115" s="77"/>
      <c r="M115" s="137" t="str">
        <f t="shared" si="67"/>
        <v/>
      </c>
      <c r="N115" s="4" t="str">
        <f t="shared" si="37"/>
        <v/>
      </c>
      <c r="O115" s="3">
        <f t="shared" si="68"/>
        <v>0</v>
      </c>
      <c r="P115" s="5">
        <f t="shared" si="38"/>
        <v>0</v>
      </c>
      <c r="Q115" s="14"/>
      <c r="R115" s="11"/>
      <c r="S115" s="12"/>
      <c r="T115" s="13"/>
      <c r="U115" s="79"/>
      <c r="V115" s="79"/>
      <c r="W115" s="10"/>
      <c r="X115" s="11"/>
      <c r="Y115" s="12"/>
      <c r="Z115" s="13"/>
      <c r="AA115" s="10"/>
      <c r="AB115" s="11"/>
      <c r="AC115" s="12"/>
      <c r="AD115" s="13"/>
      <c r="AE115" s="14"/>
      <c r="AF115" s="11"/>
      <c r="AG115" s="12"/>
      <c r="AH115" s="13"/>
      <c r="AI115" s="10"/>
      <c r="AJ115" s="11"/>
      <c r="AK115" s="12"/>
      <c r="AL115" s="13"/>
      <c r="AM115" s="10"/>
      <c r="AN115" s="11"/>
      <c r="AO115" s="12"/>
      <c r="AP115" s="13"/>
      <c r="AQ115" s="6" t="str">
        <f t="shared" si="39"/>
        <v>SI</v>
      </c>
      <c r="AR115" s="7">
        <f t="shared" si="40"/>
        <v>480</v>
      </c>
      <c r="AS115" s="8">
        <f t="shared" si="41"/>
        <v>480</v>
      </c>
      <c r="AT115" s="9">
        <f t="shared" si="42"/>
        <v>480</v>
      </c>
      <c r="AU115" s="111" t="str">
        <f>IF(O115&lt;80,"0",IF((P115-O115)&lt;=2,('DPI art.191'!$G$3-(('DPI art.191'!$F$3-'DPI art.191'!$G$3)/4)*(P115-O115-2)),('DPI art.191'!$G$3-(('DPI art.191'!$G$3-'DPI art.191'!$H$3)/8)*(P115-O115-2))))</f>
        <v>0</v>
      </c>
      <c r="AV115" s="24">
        <f t="shared" si="43"/>
        <v>0</v>
      </c>
      <c r="AW115" s="24" t="e">
        <f>IF(N115&lt;135,N115,N115-'DPI art.191'!$I$3)</f>
        <v>#VALUE!</v>
      </c>
      <c r="AX115" s="111" t="e">
        <f>IF(I115&lt;80,"0",IF((J115-I115)&lt;=2,('DPI art.191'!$G$7-(('DPI art.191'!$F$7-'DPI art.191'!$G$7)/4)*(I115-J115-2)),('DPI art.191'!$G$7-(('DPI art.191'!$G$7-'DPI art.191'!$H$7)/8)*(J115-I115-2))))</f>
        <v>#VALUE!</v>
      </c>
      <c r="AY115" s="24" t="e">
        <f t="shared" si="44"/>
        <v>#VALUE!</v>
      </c>
      <c r="AZ115" s="24" t="e">
        <f>IF(H115&lt;135,H115,H115-'DPI art.191'!$I$7)</f>
        <v>#VALUE!</v>
      </c>
      <c r="BA115" s="111" t="str">
        <f>IF(O115&lt;80,"0",IF((P115-O115)&lt;=2,('DPI art.191'!$G$5-(('DPI art.191'!$F$5-'DPI art.191'!$G$5)/4)*(P115-O115-2)),('DPI art.191'!$G$5-(('DPI art.191'!$G$5-'DPI art.191'!$H$5)/8)*(P115-O115-2))))</f>
        <v>0</v>
      </c>
      <c r="BB115" s="24">
        <f t="shared" si="45"/>
        <v>0</v>
      </c>
      <c r="BC115" s="24" t="e">
        <f>IF(N115&lt;135,N115,N115-'DPI art.191'!$I$5)</f>
        <v>#VALUE!</v>
      </c>
      <c r="BD115" s="111" t="str">
        <f>IF(O115&lt;80,"0",IF((P115-O115)&lt;=2,('DPI art.191'!$G$7-(('DPI art.191'!$F$7-'DPI art.191'!$G$7)/4)*(O115-P115-2)),('DPI art.191'!$G$7-(('DPI art.191'!$G$7-'DPI art.191'!$H$7)/8)*(P115-O115-2))))</f>
        <v>0</v>
      </c>
      <c r="BE115" s="24">
        <f t="shared" si="46"/>
        <v>0</v>
      </c>
      <c r="BF115" s="24" t="e">
        <f>IF(N115&lt;135,N115,N115-'DPI art.191'!$I$7)</f>
        <v>#VALUE!</v>
      </c>
      <c r="BG115" s="108">
        <f t="shared" si="47"/>
        <v>1</v>
      </c>
      <c r="BH115" s="108">
        <f t="shared" si="48"/>
        <v>1</v>
      </c>
      <c r="BI115" s="108">
        <f t="shared" si="49"/>
        <v>1</v>
      </c>
      <c r="BJ115" s="108">
        <f t="shared" si="50"/>
        <v>1</v>
      </c>
      <c r="BK115" s="108">
        <f t="shared" si="51"/>
        <v>1</v>
      </c>
      <c r="BL115" s="108">
        <f t="shared" si="52"/>
        <v>1</v>
      </c>
      <c r="BM115" s="106" t="str">
        <f t="shared" si="53"/>
        <v/>
      </c>
      <c r="BN115" s="106" t="str">
        <f t="shared" si="54"/>
        <v/>
      </c>
      <c r="BO115" s="106" t="str">
        <f t="shared" si="55"/>
        <v/>
      </c>
      <c r="BP115" s="106" t="str">
        <f t="shared" si="56"/>
        <v/>
      </c>
      <c r="BQ115" s="106" t="str">
        <f t="shared" si="57"/>
        <v/>
      </c>
      <c r="BR115" s="106" t="str">
        <f t="shared" si="58"/>
        <v/>
      </c>
      <c r="BS115" s="106">
        <f t="shared" si="59"/>
        <v>0</v>
      </c>
      <c r="BT115" s="107">
        <f t="shared" si="60"/>
        <v>0</v>
      </c>
      <c r="BU115" s="136" t="str">
        <f t="shared" si="61"/>
        <v/>
      </c>
      <c r="BV115" s="136" t="str">
        <f t="shared" si="62"/>
        <v/>
      </c>
      <c r="BW115" s="136" t="str">
        <f t="shared" si="63"/>
        <v/>
      </c>
      <c r="BX115" s="136" t="str">
        <f t="shared" si="64"/>
        <v/>
      </c>
      <c r="BY115" s="136" t="str">
        <f t="shared" si="65"/>
        <v/>
      </c>
      <c r="BZ115" s="136" t="str">
        <f t="shared" si="66"/>
        <v/>
      </c>
    </row>
    <row r="116" spans="1:78" ht="18.75" x14ac:dyDescent="0.2">
      <c r="A116" s="2" t="s">
        <v>7</v>
      </c>
      <c r="B116" s="65" t="e">
        <f t="shared" si="69"/>
        <v>#VALUE!</v>
      </c>
      <c r="C116" s="78"/>
      <c r="D116" s="83"/>
      <c r="E116" s="83"/>
      <c r="F116" s="67"/>
      <c r="G116" s="71">
        <v>40725</v>
      </c>
      <c r="H116" s="77" t="s">
        <v>200</v>
      </c>
      <c r="I116" s="77" t="str">
        <f t="shared" si="70"/>
        <v/>
      </c>
      <c r="J116" s="77" t="str">
        <f t="shared" si="71"/>
        <v/>
      </c>
      <c r="K116" s="77"/>
      <c r="L116" s="77"/>
      <c r="M116" s="137" t="str">
        <f t="shared" si="67"/>
        <v/>
      </c>
      <c r="N116" s="4" t="str">
        <f t="shared" si="37"/>
        <v/>
      </c>
      <c r="O116" s="3">
        <f t="shared" si="68"/>
        <v>0</v>
      </c>
      <c r="P116" s="5">
        <f t="shared" si="38"/>
        <v>0</v>
      </c>
      <c r="Q116" s="14"/>
      <c r="R116" s="11"/>
      <c r="S116" s="12"/>
      <c r="T116" s="13"/>
      <c r="U116" s="79"/>
      <c r="V116" s="79"/>
      <c r="W116" s="10"/>
      <c r="X116" s="11"/>
      <c r="Y116" s="12"/>
      <c r="Z116" s="13"/>
      <c r="AA116" s="10"/>
      <c r="AB116" s="11"/>
      <c r="AC116" s="12"/>
      <c r="AD116" s="13"/>
      <c r="AE116" s="14"/>
      <c r="AF116" s="11"/>
      <c r="AG116" s="12"/>
      <c r="AH116" s="13"/>
      <c r="AI116" s="10"/>
      <c r="AJ116" s="11"/>
      <c r="AK116" s="12"/>
      <c r="AL116" s="13"/>
      <c r="AM116" s="10"/>
      <c r="AN116" s="11"/>
      <c r="AO116" s="12"/>
      <c r="AP116" s="13"/>
      <c r="AQ116" s="6" t="str">
        <f t="shared" si="39"/>
        <v>SI</v>
      </c>
      <c r="AR116" s="7">
        <f t="shared" si="40"/>
        <v>480</v>
      </c>
      <c r="AS116" s="8">
        <f t="shared" si="41"/>
        <v>480</v>
      </c>
      <c r="AT116" s="9">
        <f t="shared" si="42"/>
        <v>480</v>
      </c>
      <c r="AU116" s="111" t="str">
        <f>IF(O116&lt;80,"0",IF((P116-O116)&lt;=2,('DPI art.191'!$G$3-(('DPI art.191'!$F$3-'DPI art.191'!$G$3)/4)*(P116-O116-2)),('DPI art.191'!$G$3-(('DPI art.191'!$G$3-'DPI art.191'!$H$3)/8)*(P116-O116-2))))</f>
        <v>0</v>
      </c>
      <c r="AV116" s="24">
        <f t="shared" si="43"/>
        <v>0</v>
      </c>
      <c r="AW116" s="24" t="e">
        <f>IF(N116&lt;135,N116,N116-'DPI art.191'!$I$3)</f>
        <v>#VALUE!</v>
      </c>
      <c r="AX116" s="111" t="e">
        <f>IF(I116&lt;80,"0",IF((J116-I116)&lt;=2,('DPI art.191'!$G$7-(('DPI art.191'!$F$7-'DPI art.191'!$G$7)/4)*(I116-J116-2)),('DPI art.191'!$G$7-(('DPI art.191'!$G$7-'DPI art.191'!$H$7)/8)*(J116-I116-2))))</f>
        <v>#VALUE!</v>
      </c>
      <c r="AY116" s="24" t="e">
        <f t="shared" si="44"/>
        <v>#VALUE!</v>
      </c>
      <c r="AZ116" s="24" t="e">
        <f>IF(H116&lt;135,H116,H116-'DPI art.191'!$I$7)</f>
        <v>#VALUE!</v>
      </c>
      <c r="BA116" s="111" t="str">
        <f>IF(O116&lt;80,"0",IF((P116-O116)&lt;=2,('DPI art.191'!$G$5-(('DPI art.191'!$F$5-'DPI art.191'!$G$5)/4)*(P116-O116-2)),('DPI art.191'!$G$5-(('DPI art.191'!$G$5-'DPI art.191'!$H$5)/8)*(P116-O116-2))))</f>
        <v>0</v>
      </c>
      <c r="BB116" s="24">
        <f t="shared" si="45"/>
        <v>0</v>
      </c>
      <c r="BC116" s="24" t="e">
        <f>IF(N116&lt;135,N116,N116-'DPI art.191'!$I$5)</f>
        <v>#VALUE!</v>
      </c>
      <c r="BD116" s="111" t="str">
        <f>IF(O116&lt;80,"0",IF((P116-O116)&lt;=2,('DPI art.191'!$G$7-(('DPI art.191'!$F$7-'DPI art.191'!$G$7)/4)*(O116-P116-2)),('DPI art.191'!$G$7-(('DPI art.191'!$G$7-'DPI art.191'!$H$7)/8)*(P116-O116-2))))</f>
        <v>0</v>
      </c>
      <c r="BE116" s="24">
        <f t="shared" si="46"/>
        <v>0</v>
      </c>
      <c r="BF116" s="24" t="e">
        <f>IF(N116&lt;135,N116,N116-'DPI art.191'!$I$7)</f>
        <v>#VALUE!</v>
      </c>
      <c r="BG116" s="108">
        <f t="shared" si="47"/>
        <v>1</v>
      </c>
      <c r="BH116" s="108">
        <f t="shared" si="48"/>
        <v>1</v>
      </c>
      <c r="BI116" s="108">
        <f t="shared" si="49"/>
        <v>1</v>
      </c>
      <c r="BJ116" s="108">
        <f t="shared" si="50"/>
        <v>1</v>
      </c>
      <c r="BK116" s="108">
        <f t="shared" si="51"/>
        <v>1</v>
      </c>
      <c r="BL116" s="108">
        <f t="shared" si="52"/>
        <v>1</v>
      </c>
      <c r="BM116" s="106" t="str">
        <f t="shared" si="53"/>
        <v/>
      </c>
      <c r="BN116" s="106" t="str">
        <f t="shared" si="54"/>
        <v/>
      </c>
      <c r="BO116" s="106" t="str">
        <f t="shared" si="55"/>
        <v/>
      </c>
      <c r="BP116" s="106" t="str">
        <f t="shared" si="56"/>
        <v/>
      </c>
      <c r="BQ116" s="106" t="str">
        <f t="shared" si="57"/>
        <v/>
      </c>
      <c r="BR116" s="106" t="str">
        <f t="shared" si="58"/>
        <v/>
      </c>
      <c r="BS116" s="106">
        <f t="shared" si="59"/>
        <v>0</v>
      </c>
      <c r="BT116" s="107">
        <f t="shared" si="60"/>
        <v>0</v>
      </c>
      <c r="BU116" s="136" t="str">
        <f t="shared" si="61"/>
        <v/>
      </c>
      <c r="BV116" s="136" t="str">
        <f t="shared" si="62"/>
        <v/>
      </c>
      <c r="BW116" s="136" t="str">
        <f t="shared" si="63"/>
        <v/>
      </c>
      <c r="BX116" s="136" t="str">
        <f t="shared" si="64"/>
        <v/>
      </c>
      <c r="BY116" s="136" t="str">
        <f t="shared" si="65"/>
        <v/>
      </c>
      <c r="BZ116" s="136" t="str">
        <f t="shared" si="66"/>
        <v/>
      </c>
    </row>
    <row r="117" spans="1:78" ht="18.75" x14ac:dyDescent="0.2">
      <c r="A117" s="2" t="s">
        <v>7</v>
      </c>
      <c r="B117" s="65" t="e">
        <f t="shared" si="69"/>
        <v>#VALUE!</v>
      </c>
      <c r="C117" s="78"/>
      <c r="D117" s="83"/>
      <c r="E117" s="83"/>
      <c r="F117" s="67"/>
      <c r="G117" s="71">
        <v>40725</v>
      </c>
      <c r="H117" s="77" t="s">
        <v>200</v>
      </c>
      <c r="I117" s="77" t="str">
        <f t="shared" si="70"/>
        <v/>
      </c>
      <c r="J117" s="77" t="str">
        <f t="shared" si="71"/>
        <v/>
      </c>
      <c r="K117" s="77"/>
      <c r="L117" s="77"/>
      <c r="M117" s="137" t="str">
        <f t="shared" si="67"/>
        <v/>
      </c>
      <c r="N117" s="4" t="str">
        <f t="shared" si="37"/>
        <v/>
      </c>
      <c r="O117" s="3">
        <f t="shared" si="68"/>
        <v>0</v>
      </c>
      <c r="P117" s="5">
        <f t="shared" si="38"/>
        <v>0</v>
      </c>
      <c r="Q117" s="14"/>
      <c r="R117" s="11"/>
      <c r="S117" s="12"/>
      <c r="T117" s="13"/>
      <c r="U117" s="79"/>
      <c r="V117" s="79"/>
      <c r="W117" s="10"/>
      <c r="X117" s="11"/>
      <c r="Y117" s="12"/>
      <c r="Z117" s="13"/>
      <c r="AA117" s="10"/>
      <c r="AB117" s="11"/>
      <c r="AC117" s="12"/>
      <c r="AD117" s="13"/>
      <c r="AE117" s="14"/>
      <c r="AF117" s="11"/>
      <c r="AG117" s="12"/>
      <c r="AH117" s="13"/>
      <c r="AI117" s="10"/>
      <c r="AJ117" s="11"/>
      <c r="AK117" s="12"/>
      <c r="AL117" s="13"/>
      <c r="AM117" s="10"/>
      <c r="AN117" s="11"/>
      <c r="AO117" s="12"/>
      <c r="AP117" s="13"/>
      <c r="AQ117" s="6" t="str">
        <f t="shared" si="39"/>
        <v>SI</v>
      </c>
      <c r="AR117" s="7">
        <f t="shared" si="40"/>
        <v>480</v>
      </c>
      <c r="AS117" s="8">
        <f t="shared" si="41"/>
        <v>480</v>
      </c>
      <c r="AT117" s="9">
        <f t="shared" si="42"/>
        <v>480</v>
      </c>
      <c r="AU117" s="111" t="str">
        <f>IF(O117&lt;80,"0",IF((P117-O117)&lt;=2,('DPI art.191'!$G$3-(('DPI art.191'!$F$3-'DPI art.191'!$G$3)/4)*(P117-O117-2)),('DPI art.191'!$G$3-(('DPI art.191'!$G$3-'DPI art.191'!$H$3)/8)*(P117-O117-2))))</f>
        <v>0</v>
      </c>
      <c r="AV117" s="24">
        <f t="shared" si="43"/>
        <v>0</v>
      </c>
      <c r="AW117" s="24" t="e">
        <f>IF(N117&lt;135,N117,N117-'DPI art.191'!$I$3)</f>
        <v>#VALUE!</v>
      </c>
      <c r="AX117" s="111" t="e">
        <f>IF(I117&lt;80,"0",IF((J117-I117)&lt;=2,('DPI art.191'!$G$7-(('DPI art.191'!$F$7-'DPI art.191'!$G$7)/4)*(I117-J117-2)),('DPI art.191'!$G$7-(('DPI art.191'!$G$7-'DPI art.191'!$H$7)/8)*(J117-I117-2))))</f>
        <v>#VALUE!</v>
      </c>
      <c r="AY117" s="24" t="e">
        <f t="shared" si="44"/>
        <v>#VALUE!</v>
      </c>
      <c r="AZ117" s="24" t="e">
        <f>IF(H117&lt;135,H117,H117-'DPI art.191'!$I$7)</f>
        <v>#VALUE!</v>
      </c>
      <c r="BA117" s="111" t="str">
        <f>IF(O117&lt;80,"0",IF((P117-O117)&lt;=2,('DPI art.191'!$G$5-(('DPI art.191'!$F$5-'DPI art.191'!$G$5)/4)*(P117-O117-2)),('DPI art.191'!$G$5-(('DPI art.191'!$G$5-'DPI art.191'!$H$5)/8)*(P117-O117-2))))</f>
        <v>0</v>
      </c>
      <c r="BB117" s="24">
        <f t="shared" si="45"/>
        <v>0</v>
      </c>
      <c r="BC117" s="24" t="e">
        <f>IF(N117&lt;135,N117,N117-'DPI art.191'!$I$5)</f>
        <v>#VALUE!</v>
      </c>
      <c r="BD117" s="111" t="str">
        <f>IF(O117&lt;80,"0",IF((P117-O117)&lt;=2,('DPI art.191'!$G$7-(('DPI art.191'!$F$7-'DPI art.191'!$G$7)/4)*(O117-P117-2)),('DPI art.191'!$G$7-(('DPI art.191'!$G$7-'DPI art.191'!$H$7)/8)*(P117-O117-2))))</f>
        <v>0</v>
      </c>
      <c r="BE117" s="24">
        <f t="shared" si="46"/>
        <v>0</v>
      </c>
      <c r="BF117" s="24" t="e">
        <f>IF(N117&lt;135,N117,N117-'DPI art.191'!$I$7)</f>
        <v>#VALUE!</v>
      </c>
      <c r="BG117" s="108">
        <f t="shared" si="47"/>
        <v>1</v>
      </c>
      <c r="BH117" s="108">
        <f t="shared" si="48"/>
        <v>1</v>
      </c>
      <c r="BI117" s="108">
        <f t="shared" si="49"/>
        <v>1</v>
      </c>
      <c r="BJ117" s="108">
        <f t="shared" si="50"/>
        <v>1</v>
      </c>
      <c r="BK117" s="108">
        <f t="shared" si="51"/>
        <v>1</v>
      </c>
      <c r="BL117" s="108">
        <f t="shared" si="52"/>
        <v>1</v>
      </c>
      <c r="BM117" s="106" t="str">
        <f t="shared" si="53"/>
        <v/>
      </c>
      <c r="BN117" s="106" t="str">
        <f t="shared" si="54"/>
        <v/>
      </c>
      <c r="BO117" s="106" t="str">
        <f t="shared" si="55"/>
        <v/>
      </c>
      <c r="BP117" s="106" t="str">
        <f t="shared" si="56"/>
        <v/>
      </c>
      <c r="BQ117" s="106" t="str">
        <f t="shared" si="57"/>
        <v/>
      </c>
      <c r="BR117" s="106" t="str">
        <f t="shared" si="58"/>
        <v/>
      </c>
      <c r="BS117" s="106">
        <f t="shared" si="59"/>
        <v>0</v>
      </c>
      <c r="BT117" s="107">
        <f t="shared" si="60"/>
        <v>0</v>
      </c>
      <c r="BU117" s="136" t="str">
        <f t="shared" si="61"/>
        <v/>
      </c>
      <c r="BV117" s="136" t="str">
        <f t="shared" si="62"/>
        <v/>
      </c>
      <c r="BW117" s="136" t="str">
        <f t="shared" si="63"/>
        <v/>
      </c>
      <c r="BX117" s="136" t="str">
        <f t="shared" si="64"/>
        <v/>
      </c>
      <c r="BY117" s="136" t="str">
        <f t="shared" si="65"/>
        <v/>
      </c>
      <c r="BZ117" s="136" t="str">
        <f t="shared" si="66"/>
        <v/>
      </c>
    </row>
    <row r="118" spans="1:78" ht="18.75" x14ac:dyDescent="0.2">
      <c r="A118" s="2" t="s">
        <v>7</v>
      </c>
      <c r="B118" s="65" t="e">
        <f t="shared" si="69"/>
        <v>#VALUE!</v>
      </c>
      <c r="C118" s="78"/>
      <c r="D118" s="83"/>
      <c r="E118" s="83"/>
      <c r="F118" s="67"/>
      <c r="G118" s="71">
        <v>40725</v>
      </c>
      <c r="H118" s="77" t="s">
        <v>200</v>
      </c>
      <c r="I118" s="77" t="str">
        <f t="shared" si="70"/>
        <v/>
      </c>
      <c r="J118" s="77" t="str">
        <f t="shared" si="71"/>
        <v/>
      </c>
      <c r="K118" s="77"/>
      <c r="L118" s="77"/>
      <c r="M118" s="137" t="str">
        <f t="shared" si="67"/>
        <v/>
      </c>
      <c r="N118" s="4" t="str">
        <f t="shared" si="37"/>
        <v/>
      </c>
      <c r="O118" s="3">
        <f t="shared" si="68"/>
        <v>0</v>
      </c>
      <c r="P118" s="5">
        <f t="shared" si="38"/>
        <v>0</v>
      </c>
      <c r="Q118" s="14"/>
      <c r="R118" s="11"/>
      <c r="S118" s="12"/>
      <c r="T118" s="13"/>
      <c r="U118" s="79"/>
      <c r="V118" s="79"/>
      <c r="W118" s="10"/>
      <c r="X118" s="11"/>
      <c r="Y118" s="12"/>
      <c r="Z118" s="13"/>
      <c r="AA118" s="10"/>
      <c r="AB118" s="11"/>
      <c r="AC118" s="12"/>
      <c r="AD118" s="13"/>
      <c r="AE118" s="14"/>
      <c r="AF118" s="11"/>
      <c r="AG118" s="12"/>
      <c r="AH118" s="13"/>
      <c r="AI118" s="10"/>
      <c r="AJ118" s="11"/>
      <c r="AK118" s="12"/>
      <c r="AL118" s="13"/>
      <c r="AM118" s="10"/>
      <c r="AN118" s="11"/>
      <c r="AO118" s="12"/>
      <c r="AP118" s="13"/>
      <c r="AQ118" s="6" t="str">
        <f t="shared" si="39"/>
        <v>SI</v>
      </c>
      <c r="AR118" s="7">
        <f t="shared" si="40"/>
        <v>480</v>
      </c>
      <c r="AS118" s="8">
        <f t="shared" si="41"/>
        <v>480</v>
      </c>
      <c r="AT118" s="9">
        <f t="shared" si="42"/>
        <v>480</v>
      </c>
      <c r="AU118" s="111" t="str">
        <f>IF(O118&lt;80,"0",IF((P118-O118)&lt;=2,('DPI art.191'!$G$3-(('DPI art.191'!$F$3-'DPI art.191'!$G$3)/4)*(P118-O118-2)),('DPI art.191'!$G$3-(('DPI art.191'!$G$3-'DPI art.191'!$H$3)/8)*(P118-O118-2))))</f>
        <v>0</v>
      </c>
      <c r="AV118" s="24">
        <f t="shared" si="43"/>
        <v>0</v>
      </c>
      <c r="AW118" s="24" t="e">
        <f>IF(N118&lt;135,N118,N118-'DPI art.191'!$I$3)</f>
        <v>#VALUE!</v>
      </c>
      <c r="AX118" s="111" t="e">
        <f>IF(I118&lt;80,"0",IF((J118-I118)&lt;=2,('DPI art.191'!$G$7-(('DPI art.191'!$F$7-'DPI art.191'!$G$7)/4)*(I118-J118-2)),('DPI art.191'!$G$7-(('DPI art.191'!$G$7-'DPI art.191'!$H$7)/8)*(J118-I118-2))))</f>
        <v>#VALUE!</v>
      </c>
      <c r="AY118" s="24" t="e">
        <f t="shared" si="44"/>
        <v>#VALUE!</v>
      </c>
      <c r="AZ118" s="24" t="e">
        <f>IF(H118&lt;135,H118,H118-'DPI art.191'!$I$7)</f>
        <v>#VALUE!</v>
      </c>
      <c r="BA118" s="111" t="str">
        <f>IF(O118&lt;80,"0",IF((P118-O118)&lt;=2,('DPI art.191'!$G$5-(('DPI art.191'!$F$5-'DPI art.191'!$G$5)/4)*(P118-O118-2)),('DPI art.191'!$G$5-(('DPI art.191'!$G$5-'DPI art.191'!$H$5)/8)*(P118-O118-2))))</f>
        <v>0</v>
      </c>
      <c r="BB118" s="24">
        <f t="shared" si="45"/>
        <v>0</v>
      </c>
      <c r="BC118" s="24" t="e">
        <f>IF(N118&lt;135,N118,N118-'DPI art.191'!$I$5)</f>
        <v>#VALUE!</v>
      </c>
      <c r="BD118" s="111" t="str">
        <f>IF(O118&lt;80,"0",IF((P118-O118)&lt;=2,('DPI art.191'!$G$7-(('DPI art.191'!$F$7-'DPI art.191'!$G$7)/4)*(O118-P118-2)),('DPI art.191'!$G$7-(('DPI art.191'!$G$7-'DPI art.191'!$H$7)/8)*(P118-O118-2))))</f>
        <v>0</v>
      </c>
      <c r="BE118" s="24">
        <f t="shared" si="46"/>
        <v>0</v>
      </c>
      <c r="BF118" s="24" t="e">
        <f>IF(N118&lt;135,N118,N118-'DPI art.191'!$I$7)</f>
        <v>#VALUE!</v>
      </c>
      <c r="BG118" s="108">
        <f t="shared" si="47"/>
        <v>1</v>
      </c>
      <c r="BH118" s="108">
        <f t="shared" si="48"/>
        <v>1</v>
      </c>
      <c r="BI118" s="108">
        <f t="shared" si="49"/>
        <v>1</v>
      </c>
      <c r="BJ118" s="108">
        <f t="shared" si="50"/>
        <v>1</v>
      </c>
      <c r="BK118" s="108">
        <f t="shared" si="51"/>
        <v>1</v>
      </c>
      <c r="BL118" s="108">
        <f t="shared" si="52"/>
        <v>1</v>
      </c>
      <c r="BM118" s="106" t="str">
        <f t="shared" si="53"/>
        <v/>
      </c>
      <c r="BN118" s="106" t="str">
        <f t="shared" si="54"/>
        <v/>
      </c>
      <c r="BO118" s="106" t="str">
        <f t="shared" si="55"/>
        <v/>
      </c>
      <c r="BP118" s="106" t="str">
        <f t="shared" si="56"/>
        <v/>
      </c>
      <c r="BQ118" s="106" t="str">
        <f t="shared" si="57"/>
        <v/>
      </c>
      <c r="BR118" s="106" t="str">
        <f t="shared" si="58"/>
        <v/>
      </c>
      <c r="BS118" s="106">
        <f t="shared" si="59"/>
        <v>0</v>
      </c>
      <c r="BT118" s="107">
        <f t="shared" si="60"/>
        <v>0</v>
      </c>
      <c r="BU118" s="136" t="str">
        <f t="shared" si="61"/>
        <v/>
      </c>
      <c r="BV118" s="136" t="str">
        <f t="shared" si="62"/>
        <v/>
      </c>
      <c r="BW118" s="136" t="str">
        <f t="shared" si="63"/>
        <v/>
      </c>
      <c r="BX118" s="136" t="str">
        <f t="shared" si="64"/>
        <v/>
      </c>
      <c r="BY118" s="136" t="str">
        <f t="shared" si="65"/>
        <v/>
      </c>
      <c r="BZ118" s="136" t="str">
        <f t="shared" si="66"/>
        <v/>
      </c>
    </row>
    <row r="119" spans="1:78" ht="18.75" x14ac:dyDescent="0.2">
      <c r="A119" s="2" t="s">
        <v>7</v>
      </c>
      <c r="B119" s="65" t="e">
        <f t="shared" si="69"/>
        <v>#VALUE!</v>
      </c>
      <c r="C119" s="78"/>
      <c r="D119" s="83"/>
      <c r="E119" s="83"/>
      <c r="F119" s="67"/>
      <c r="G119" s="71">
        <v>40725</v>
      </c>
      <c r="H119" s="77" t="s">
        <v>200</v>
      </c>
      <c r="I119" s="77" t="str">
        <f t="shared" si="70"/>
        <v/>
      </c>
      <c r="J119" s="77" t="str">
        <f t="shared" si="71"/>
        <v/>
      </c>
      <c r="K119" s="77"/>
      <c r="L119" s="77"/>
      <c r="M119" s="137" t="str">
        <f t="shared" si="67"/>
        <v/>
      </c>
      <c r="N119" s="4" t="str">
        <f t="shared" si="37"/>
        <v/>
      </c>
      <c r="O119" s="3">
        <f t="shared" si="68"/>
        <v>0</v>
      </c>
      <c r="P119" s="5">
        <f t="shared" si="38"/>
        <v>0</v>
      </c>
      <c r="Q119" s="14"/>
      <c r="R119" s="11"/>
      <c r="S119" s="12"/>
      <c r="T119" s="13"/>
      <c r="U119" s="79"/>
      <c r="V119" s="79"/>
      <c r="W119" s="10"/>
      <c r="X119" s="11"/>
      <c r="Y119" s="12"/>
      <c r="Z119" s="13"/>
      <c r="AA119" s="10"/>
      <c r="AB119" s="11"/>
      <c r="AC119" s="12"/>
      <c r="AD119" s="13"/>
      <c r="AE119" s="14"/>
      <c r="AF119" s="11"/>
      <c r="AG119" s="12"/>
      <c r="AH119" s="13"/>
      <c r="AI119" s="10"/>
      <c r="AJ119" s="11"/>
      <c r="AK119" s="12"/>
      <c r="AL119" s="13"/>
      <c r="AM119" s="10"/>
      <c r="AN119" s="11"/>
      <c r="AO119" s="12"/>
      <c r="AP119" s="13"/>
      <c r="AQ119" s="6" t="str">
        <f t="shared" si="39"/>
        <v>SI</v>
      </c>
      <c r="AR119" s="7">
        <f t="shared" si="40"/>
        <v>480</v>
      </c>
      <c r="AS119" s="8">
        <f t="shared" si="41"/>
        <v>480</v>
      </c>
      <c r="AT119" s="9">
        <f t="shared" si="42"/>
        <v>480</v>
      </c>
      <c r="AU119" s="111" t="str">
        <f>IF(O119&lt;80,"0",IF((P119-O119)&lt;=2,('DPI art.191'!$G$3-(('DPI art.191'!$F$3-'DPI art.191'!$G$3)/4)*(P119-O119-2)),('DPI art.191'!$G$3-(('DPI art.191'!$G$3-'DPI art.191'!$H$3)/8)*(P119-O119-2))))</f>
        <v>0</v>
      </c>
      <c r="AV119" s="24">
        <f t="shared" si="43"/>
        <v>0</v>
      </c>
      <c r="AW119" s="24" t="e">
        <f>IF(N119&lt;135,N119,N119-'DPI art.191'!$I$3)</f>
        <v>#VALUE!</v>
      </c>
      <c r="AX119" s="111" t="e">
        <f>IF(I119&lt;80,"0",IF((J119-I119)&lt;=2,('DPI art.191'!$G$7-(('DPI art.191'!$F$7-'DPI art.191'!$G$7)/4)*(I119-J119-2)),('DPI art.191'!$G$7-(('DPI art.191'!$G$7-'DPI art.191'!$H$7)/8)*(J119-I119-2))))</f>
        <v>#VALUE!</v>
      </c>
      <c r="AY119" s="24" t="e">
        <f t="shared" si="44"/>
        <v>#VALUE!</v>
      </c>
      <c r="AZ119" s="24" t="e">
        <f>IF(H119&lt;135,H119,H119-'DPI art.191'!$I$7)</f>
        <v>#VALUE!</v>
      </c>
      <c r="BA119" s="111" t="str">
        <f>IF(O119&lt;80,"0",IF((P119-O119)&lt;=2,('DPI art.191'!$G$5-(('DPI art.191'!$F$5-'DPI art.191'!$G$5)/4)*(P119-O119-2)),('DPI art.191'!$G$5-(('DPI art.191'!$G$5-'DPI art.191'!$H$5)/8)*(P119-O119-2))))</f>
        <v>0</v>
      </c>
      <c r="BB119" s="24">
        <f t="shared" si="45"/>
        <v>0</v>
      </c>
      <c r="BC119" s="24" t="e">
        <f>IF(N119&lt;135,N119,N119-'DPI art.191'!$I$5)</f>
        <v>#VALUE!</v>
      </c>
      <c r="BD119" s="111" t="str">
        <f>IF(O119&lt;80,"0",IF((P119-O119)&lt;=2,('DPI art.191'!$G$7-(('DPI art.191'!$F$7-'DPI art.191'!$G$7)/4)*(O119-P119-2)),('DPI art.191'!$G$7-(('DPI art.191'!$G$7-'DPI art.191'!$H$7)/8)*(P119-O119-2))))</f>
        <v>0</v>
      </c>
      <c r="BE119" s="24">
        <f t="shared" si="46"/>
        <v>0</v>
      </c>
      <c r="BF119" s="24" t="e">
        <f>IF(N119&lt;135,N119,N119-'DPI art.191'!$I$7)</f>
        <v>#VALUE!</v>
      </c>
      <c r="BG119" s="108">
        <f t="shared" si="47"/>
        <v>1</v>
      </c>
      <c r="BH119" s="108">
        <f t="shared" si="48"/>
        <v>1</v>
      </c>
      <c r="BI119" s="108">
        <f t="shared" si="49"/>
        <v>1</v>
      </c>
      <c r="BJ119" s="108">
        <f t="shared" si="50"/>
        <v>1</v>
      </c>
      <c r="BK119" s="108">
        <f t="shared" si="51"/>
        <v>1</v>
      </c>
      <c r="BL119" s="108">
        <f t="shared" si="52"/>
        <v>1</v>
      </c>
      <c r="BM119" s="106" t="str">
        <f t="shared" si="53"/>
        <v/>
      </c>
      <c r="BN119" s="106" t="str">
        <f t="shared" si="54"/>
        <v/>
      </c>
      <c r="BO119" s="106" t="str">
        <f t="shared" si="55"/>
        <v/>
      </c>
      <c r="BP119" s="106" t="str">
        <f t="shared" si="56"/>
        <v/>
      </c>
      <c r="BQ119" s="106" t="str">
        <f t="shared" si="57"/>
        <v/>
      </c>
      <c r="BR119" s="106" t="str">
        <f t="shared" si="58"/>
        <v/>
      </c>
      <c r="BS119" s="106">
        <f t="shared" si="59"/>
        <v>0</v>
      </c>
      <c r="BT119" s="107">
        <f t="shared" si="60"/>
        <v>0</v>
      </c>
      <c r="BU119" s="136" t="str">
        <f t="shared" si="61"/>
        <v/>
      </c>
      <c r="BV119" s="136" t="str">
        <f t="shared" si="62"/>
        <v/>
      </c>
      <c r="BW119" s="136" t="str">
        <f t="shared" si="63"/>
        <v/>
      </c>
      <c r="BX119" s="136" t="str">
        <f t="shared" si="64"/>
        <v/>
      </c>
      <c r="BY119" s="136" t="str">
        <f t="shared" si="65"/>
        <v/>
      </c>
      <c r="BZ119" s="136" t="str">
        <f t="shared" si="66"/>
        <v/>
      </c>
    </row>
    <row r="120" spans="1:78" ht="18.75" x14ac:dyDescent="0.2">
      <c r="A120" s="2" t="s">
        <v>7</v>
      </c>
      <c r="B120" s="65" t="e">
        <f t="shared" si="69"/>
        <v>#VALUE!</v>
      </c>
      <c r="C120" s="78"/>
      <c r="D120" s="83"/>
      <c r="E120" s="83"/>
      <c r="F120" s="67"/>
      <c r="G120" s="71">
        <v>40725</v>
      </c>
      <c r="H120" s="77" t="s">
        <v>200</v>
      </c>
      <c r="I120" s="77" t="str">
        <f t="shared" si="70"/>
        <v/>
      </c>
      <c r="J120" s="77" t="str">
        <f t="shared" si="71"/>
        <v/>
      </c>
      <c r="K120" s="77"/>
      <c r="L120" s="77"/>
      <c r="M120" s="137" t="str">
        <f t="shared" si="67"/>
        <v/>
      </c>
      <c r="N120" s="4" t="str">
        <f t="shared" si="37"/>
        <v/>
      </c>
      <c r="O120" s="3">
        <f t="shared" si="68"/>
        <v>0</v>
      </c>
      <c r="P120" s="5">
        <f t="shared" si="38"/>
        <v>0</v>
      </c>
      <c r="Q120" s="14"/>
      <c r="R120" s="11"/>
      <c r="S120" s="12"/>
      <c r="T120" s="13"/>
      <c r="U120" s="79"/>
      <c r="V120" s="79"/>
      <c r="W120" s="10"/>
      <c r="X120" s="11"/>
      <c r="Y120" s="12"/>
      <c r="Z120" s="13"/>
      <c r="AA120" s="10"/>
      <c r="AB120" s="11"/>
      <c r="AC120" s="12"/>
      <c r="AD120" s="13"/>
      <c r="AE120" s="14"/>
      <c r="AF120" s="11"/>
      <c r="AG120" s="12"/>
      <c r="AH120" s="13"/>
      <c r="AI120" s="10"/>
      <c r="AJ120" s="11"/>
      <c r="AK120" s="12"/>
      <c r="AL120" s="13"/>
      <c r="AM120" s="10"/>
      <c r="AN120" s="11"/>
      <c r="AO120" s="12"/>
      <c r="AP120" s="13"/>
      <c r="AQ120" s="6" t="str">
        <f t="shared" si="39"/>
        <v>SI</v>
      </c>
      <c r="AR120" s="7">
        <f t="shared" si="40"/>
        <v>480</v>
      </c>
      <c r="AS120" s="8">
        <f t="shared" si="41"/>
        <v>480</v>
      </c>
      <c r="AT120" s="9">
        <f t="shared" si="42"/>
        <v>480</v>
      </c>
      <c r="AU120" s="111" t="str">
        <f>IF(O120&lt;80,"0",IF((P120-O120)&lt;=2,('DPI art.191'!$G$3-(('DPI art.191'!$F$3-'DPI art.191'!$G$3)/4)*(P120-O120-2)),('DPI art.191'!$G$3-(('DPI art.191'!$G$3-'DPI art.191'!$H$3)/8)*(P120-O120-2))))</f>
        <v>0</v>
      </c>
      <c r="AV120" s="24">
        <f t="shared" si="43"/>
        <v>0</v>
      </c>
      <c r="AW120" s="24" t="e">
        <f>IF(N120&lt;135,N120,N120-'DPI art.191'!$I$3)</f>
        <v>#VALUE!</v>
      </c>
      <c r="AX120" s="111" t="e">
        <f>IF(I120&lt;80,"0",IF((J120-I120)&lt;=2,('DPI art.191'!$G$7-(('DPI art.191'!$F$7-'DPI art.191'!$G$7)/4)*(I120-J120-2)),('DPI art.191'!$G$7-(('DPI art.191'!$G$7-'DPI art.191'!$H$7)/8)*(J120-I120-2))))</f>
        <v>#VALUE!</v>
      </c>
      <c r="AY120" s="24" t="e">
        <f t="shared" si="44"/>
        <v>#VALUE!</v>
      </c>
      <c r="AZ120" s="24" t="e">
        <f>IF(H120&lt;135,H120,H120-'DPI art.191'!$I$7)</f>
        <v>#VALUE!</v>
      </c>
      <c r="BA120" s="111" t="str">
        <f>IF(O120&lt;80,"0",IF((P120-O120)&lt;=2,('DPI art.191'!$G$5-(('DPI art.191'!$F$5-'DPI art.191'!$G$5)/4)*(P120-O120-2)),('DPI art.191'!$G$5-(('DPI art.191'!$G$5-'DPI art.191'!$H$5)/8)*(P120-O120-2))))</f>
        <v>0</v>
      </c>
      <c r="BB120" s="24">
        <f t="shared" si="45"/>
        <v>0</v>
      </c>
      <c r="BC120" s="24" t="e">
        <f>IF(N120&lt;135,N120,N120-'DPI art.191'!$I$5)</f>
        <v>#VALUE!</v>
      </c>
      <c r="BD120" s="111" t="str">
        <f>IF(O120&lt;80,"0",IF((P120-O120)&lt;=2,('DPI art.191'!$G$7-(('DPI art.191'!$F$7-'DPI art.191'!$G$7)/4)*(O120-P120-2)),('DPI art.191'!$G$7-(('DPI art.191'!$G$7-'DPI art.191'!$H$7)/8)*(P120-O120-2))))</f>
        <v>0</v>
      </c>
      <c r="BE120" s="24">
        <f t="shared" si="46"/>
        <v>0</v>
      </c>
      <c r="BF120" s="24" t="e">
        <f>IF(N120&lt;135,N120,N120-'DPI art.191'!$I$7)</f>
        <v>#VALUE!</v>
      </c>
      <c r="BG120" s="108">
        <f t="shared" si="47"/>
        <v>1</v>
      </c>
      <c r="BH120" s="108">
        <f t="shared" si="48"/>
        <v>1</v>
      </c>
      <c r="BI120" s="108">
        <f t="shared" si="49"/>
        <v>1</v>
      </c>
      <c r="BJ120" s="108">
        <f t="shared" si="50"/>
        <v>1</v>
      </c>
      <c r="BK120" s="108">
        <f t="shared" si="51"/>
        <v>1</v>
      </c>
      <c r="BL120" s="108">
        <f t="shared" si="52"/>
        <v>1</v>
      </c>
      <c r="BM120" s="106" t="str">
        <f t="shared" si="53"/>
        <v/>
      </c>
      <c r="BN120" s="106" t="str">
        <f t="shared" si="54"/>
        <v/>
      </c>
      <c r="BO120" s="106" t="str">
        <f t="shared" si="55"/>
        <v/>
      </c>
      <c r="BP120" s="106" t="str">
        <f t="shared" si="56"/>
        <v/>
      </c>
      <c r="BQ120" s="106" t="str">
        <f t="shared" si="57"/>
        <v/>
      </c>
      <c r="BR120" s="106" t="str">
        <f t="shared" si="58"/>
        <v/>
      </c>
      <c r="BS120" s="106">
        <f t="shared" si="59"/>
        <v>0</v>
      </c>
      <c r="BT120" s="107">
        <f t="shared" si="60"/>
        <v>0</v>
      </c>
      <c r="BU120" s="136" t="str">
        <f t="shared" si="61"/>
        <v/>
      </c>
      <c r="BV120" s="136" t="str">
        <f t="shared" si="62"/>
        <v/>
      </c>
      <c r="BW120" s="136" t="str">
        <f t="shared" si="63"/>
        <v/>
      </c>
      <c r="BX120" s="136" t="str">
        <f t="shared" si="64"/>
        <v/>
      </c>
      <c r="BY120" s="136" t="str">
        <f t="shared" si="65"/>
        <v/>
      </c>
      <c r="BZ120" s="136" t="str">
        <f t="shared" si="66"/>
        <v/>
      </c>
    </row>
    <row r="121" spans="1:78" ht="18.75" x14ac:dyDescent="0.2">
      <c r="A121" s="2" t="s">
        <v>7</v>
      </c>
      <c r="B121" s="65" t="e">
        <f t="shared" si="69"/>
        <v>#VALUE!</v>
      </c>
      <c r="C121" s="78"/>
      <c r="D121" s="83"/>
      <c r="E121" s="83"/>
      <c r="F121" s="67"/>
      <c r="G121" s="71">
        <v>40725</v>
      </c>
      <c r="H121" s="77" t="s">
        <v>200</v>
      </c>
      <c r="I121" s="77" t="str">
        <f t="shared" si="70"/>
        <v/>
      </c>
      <c r="J121" s="77" t="str">
        <f t="shared" si="71"/>
        <v/>
      </c>
      <c r="K121" s="77"/>
      <c r="L121" s="77"/>
      <c r="M121" s="137" t="str">
        <f t="shared" si="67"/>
        <v/>
      </c>
      <c r="N121" s="4" t="str">
        <f t="shared" si="37"/>
        <v/>
      </c>
      <c r="O121" s="3">
        <f t="shared" si="68"/>
        <v>0</v>
      </c>
      <c r="P121" s="5">
        <f t="shared" si="38"/>
        <v>0</v>
      </c>
      <c r="Q121" s="14"/>
      <c r="R121" s="11"/>
      <c r="S121" s="12"/>
      <c r="T121" s="13"/>
      <c r="U121" s="79"/>
      <c r="V121" s="79"/>
      <c r="W121" s="10"/>
      <c r="X121" s="11"/>
      <c r="Y121" s="12"/>
      <c r="Z121" s="13"/>
      <c r="AA121" s="10"/>
      <c r="AB121" s="11"/>
      <c r="AC121" s="12"/>
      <c r="AD121" s="13"/>
      <c r="AE121" s="14"/>
      <c r="AF121" s="11"/>
      <c r="AG121" s="12"/>
      <c r="AH121" s="13"/>
      <c r="AI121" s="10"/>
      <c r="AJ121" s="11"/>
      <c r="AK121" s="12"/>
      <c r="AL121" s="13"/>
      <c r="AM121" s="10"/>
      <c r="AN121" s="11"/>
      <c r="AO121" s="12"/>
      <c r="AP121" s="13"/>
      <c r="AQ121" s="6" t="str">
        <f t="shared" si="39"/>
        <v>SI</v>
      </c>
      <c r="AR121" s="7">
        <f t="shared" si="40"/>
        <v>480</v>
      </c>
      <c r="AS121" s="8">
        <f t="shared" si="41"/>
        <v>480</v>
      </c>
      <c r="AT121" s="9">
        <f t="shared" si="42"/>
        <v>480</v>
      </c>
      <c r="AU121" s="111" t="str">
        <f>IF(O121&lt;80,"0",IF((P121-O121)&lt;=2,('DPI art.191'!$G$3-(('DPI art.191'!$F$3-'DPI art.191'!$G$3)/4)*(P121-O121-2)),('DPI art.191'!$G$3-(('DPI art.191'!$G$3-'DPI art.191'!$H$3)/8)*(P121-O121-2))))</f>
        <v>0</v>
      </c>
      <c r="AV121" s="24">
        <f t="shared" si="43"/>
        <v>0</v>
      </c>
      <c r="AW121" s="24" t="e">
        <f>IF(N121&lt;135,N121,N121-'DPI art.191'!$I$3)</f>
        <v>#VALUE!</v>
      </c>
      <c r="AX121" s="111" t="e">
        <f>IF(I121&lt;80,"0",IF((J121-I121)&lt;=2,('DPI art.191'!$G$7-(('DPI art.191'!$F$7-'DPI art.191'!$G$7)/4)*(I121-J121-2)),('DPI art.191'!$G$7-(('DPI art.191'!$G$7-'DPI art.191'!$H$7)/8)*(J121-I121-2))))</f>
        <v>#VALUE!</v>
      </c>
      <c r="AY121" s="24" t="e">
        <f t="shared" si="44"/>
        <v>#VALUE!</v>
      </c>
      <c r="AZ121" s="24" t="e">
        <f>IF(H121&lt;135,H121,H121-'DPI art.191'!$I$7)</f>
        <v>#VALUE!</v>
      </c>
      <c r="BA121" s="111" t="str">
        <f>IF(O121&lt;80,"0",IF((P121-O121)&lt;=2,('DPI art.191'!$G$5-(('DPI art.191'!$F$5-'DPI art.191'!$G$5)/4)*(P121-O121-2)),('DPI art.191'!$G$5-(('DPI art.191'!$G$5-'DPI art.191'!$H$5)/8)*(P121-O121-2))))</f>
        <v>0</v>
      </c>
      <c r="BB121" s="24">
        <f t="shared" si="45"/>
        <v>0</v>
      </c>
      <c r="BC121" s="24" t="e">
        <f>IF(N121&lt;135,N121,N121-'DPI art.191'!$I$5)</f>
        <v>#VALUE!</v>
      </c>
      <c r="BD121" s="111" t="str">
        <f>IF(O121&lt;80,"0",IF((P121-O121)&lt;=2,('DPI art.191'!$G$7-(('DPI art.191'!$F$7-'DPI art.191'!$G$7)/4)*(O121-P121-2)),('DPI art.191'!$G$7-(('DPI art.191'!$G$7-'DPI art.191'!$H$7)/8)*(P121-O121-2))))</f>
        <v>0</v>
      </c>
      <c r="BE121" s="24">
        <f t="shared" si="46"/>
        <v>0</v>
      </c>
      <c r="BF121" s="24" t="e">
        <f>IF(N121&lt;135,N121,N121-'DPI art.191'!$I$7)</f>
        <v>#VALUE!</v>
      </c>
      <c r="BG121" s="108">
        <f t="shared" si="47"/>
        <v>1</v>
      </c>
      <c r="BH121" s="108">
        <f t="shared" si="48"/>
        <v>1</v>
      </c>
      <c r="BI121" s="108">
        <f t="shared" si="49"/>
        <v>1</v>
      </c>
      <c r="BJ121" s="108">
        <f t="shared" si="50"/>
        <v>1</v>
      </c>
      <c r="BK121" s="108">
        <f t="shared" si="51"/>
        <v>1</v>
      </c>
      <c r="BL121" s="108">
        <f t="shared" si="52"/>
        <v>1</v>
      </c>
      <c r="BM121" s="106" t="str">
        <f t="shared" si="53"/>
        <v/>
      </c>
      <c r="BN121" s="106" t="str">
        <f t="shared" si="54"/>
        <v/>
      </c>
      <c r="BO121" s="106" t="str">
        <f t="shared" si="55"/>
        <v/>
      </c>
      <c r="BP121" s="106" t="str">
        <f t="shared" si="56"/>
        <v/>
      </c>
      <c r="BQ121" s="106" t="str">
        <f t="shared" si="57"/>
        <v/>
      </c>
      <c r="BR121" s="106" t="str">
        <f t="shared" si="58"/>
        <v/>
      </c>
      <c r="BS121" s="106">
        <f t="shared" si="59"/>
        <v>0</v>
      </c>
      <c r="BT121" s="107">
        <f t="shared" si="60"/>
        <v>0</v>
      </c>
      <c r="BU121" s="136" t="str">
        <f t="shared" si="61"/>
        <v/>
      </c>
      <c r="BV121" s="136" t="str">
        <f t="shared" si="62"/>
        <v/>
      </c>
      <c r="BW121" s="136" t="str">
        <f t="shared" si="63"/>
        <v/>
      </c>
      <c r="BX121" s="136" t="str">
        <f t="shared" si="64"/>
        <v/>
      </c>
      <c r="BY121" s="136" t="str">
        <f t="shared" si="65"/>
        <v/>
      </c>
      <c r="BZ121" s="136" t="str">
        <f t="shared" si="66"/>
        <v/>
      </c>
    </row>
    <row r="122" spans="1:78" ht="18.75" x14ac:dyDescent="0.2">
      <c r="A122" s="2" t="s">
        <v>7</v>
      </c>
      <c r="B122" s="65" t="e">
        <f t="shared" si="69"/>
        <v>#VALUE!</v>
      </c>
      <c r="C122" s="78"/>
      <c r="D122" s="83"/>
      <c r="E122" s="83"/>
      <c r="F122" s="67"/>
      <c r="G122" s="71">
        <v>40725</v>
      </c>
      <c r="H122" s="77" t="s">
        <v>200</v>
      </c>
      <c r="I122" s="77" t="str">
        <f t="shared" si="70"/>
        <v/>
      </c>
      <c r="J122" s="77" t="str">
        <f t="shared" si="71"/>
        <v/>
      </c>
      <c r="K122" s="77"/>
      <c r="L122" s="77"/>
      <c r="M122" s="137" t="str">
        <f t="shared" si="67"/>
        <v/>
      </c>
      <c r="N122" s="4" t="str">
        <f t="shared" si="37"/>
        <v/>
      </c>
      <c r="O122" s="3">
        <f t="shared" si="68"/>
        <v>0</v>
      </c>
      <c r="P122" s="5">
        <f t="shared" si="38"/>
        <v>0</v>
      </c>
      <c r="Q122" s="14"/>
      <c r="R122" s="11"/>
      <c r="S122" s="12"/>
      <c r="T122" s="13"/>
      <c r="U122" s="79"/>
      <c r="V122" s="79"/>
      <c r="W122" s="10"/>
      <c r="X122" s="11"/>
      <c r="Y122" s="12"/>
      <c r="Z122" s="13"/>
      <c r="AA122" s="10"/>
      <c r="AB122" s="11"/>
      <c r="AC122" s="12"/>
      <c r="AD122" s="13"/>
      <c r="AE122" s="14"/>
      <c r="AF122" s="11"/>
      <c r="AG122" s="12"/>
      <c r="AH122" s="13"/>
      <c r="AI122" s="10"/>
      <c r="AJ122" s="11"/>
      <c r="AK122" s="12"/>
      <c r="AL122" s="13"/>
      <c r="AM122" s="10"/>
      <c r="AN122" s="11"/>
      <c r="AO122" s="12"/>
      <c r="AP122" s="13"/>
      <c r="AQ122" s="6" t="str">
        <f t="shared" si="39"/>
        <v>SI</v>
      </c>
      <c r="AR122" s="7">
        <f t="shared" si="40"/>
        <v>480</v>
      </c>
      <c r="AS122" s="8">
        <f t="shared" si="41"/>
        <v>480</v>
      </c>
      <c r="AT122" s="9">
        <f t="shared" si="42"/>
        <v>480</v>
      </c>
      <c r="AU122" s="111" t="str">
        <f>IF(O122&lt;80,"0",IF((P122-O122)&lt;=2,('DPI art.191'!$G$3-(('DPI art.191'!$F$3-'DPI art.191'!$G$3)/4)*(P122-O122-2)),('DPI art.191'!$G$3-(('DPI art.191'!$G$3-'DPI art.191'!$H$3)/8)*(P122-O122-2))))</f>
        <v>0</v>
      </c>
      <c r="AV122" s="24">
        <f t="shared" si="43"/>
        <v>0</v>
      </c>
      <c r="AW122" s="24" t="e">
        <f>IF(N122&lt;135,N122,N122-'DPI art.191'!$I$3)</f>
        <v>#VALUE!</v>
      </c>
      <c r="AX122" s="111" t="e">
        <f>IF(I122&lt;80,"0",IF((J122-I122)&lt;=2,('DPI art.191'!$G$7-(('DPI art.191'!$F$7-'DPI art.191'!$G$7)/4)*(I122-J122-2)),('DPI art.191'!$G$7-(('DPI art.191'!$G$7-'DPI art.191'!$H$7)/8)*(J122-I122-2))))</f>
        <v>#VALUE!</v>
      </c>
      <c r="AY122" s="24" t="e">
        <f t="shared" si="44"/>
        <v>#VALUE!</v>
      </c>
      <c r="AZ122" s="24" t="e">
        <f>IF(H122&lt;135,H122,H122-'DPI art.191'!$I$7)</f>
        <v>#VALUE!</v>
      </c>
      <c r="BA122" s="111" t="str">
        <f>IF(O122&lt;80,"0",IF((P122-O122)&lt;=2,('DPI art.191'!$G$5-(('DPI art.191'!$F$5-'DPI art.191'!$G$5)/4)*(P122-O122-2)),('DPI art.191'!$G$5-(('DPI art.191'!$G$5-'DPI art.191'!$H$5)/8)*(P122-O122-2))))</f>
        <v>0</v>
      </c>
      <c r="BB122" s="24">
        <f t="shared" si="45"/>
        <v>0</v>
      </c>
      <c r="BC122" s="24" t="e">
        <f>IF(N122&lt;135,N122,N122-'DPI art.191'!$I$5)</f>
        <v>#VALUE!</v>
      </c>
      <c r="BD122" s="111" t="str">
        <f>IF(O122&lt;80,"0",IF((P122-O122)&lt;=2,('DPI art.191'!$G$7-(('DPI art.191'!$F$7-'DPI art.191'!$G$7)/4)*(O122-P122-2)),('DPI art.191'!$G$7-(('DPI art.191'!$G$7-'DPI art.191'!$H$7)/8)*(P122-O122-2))))</f>
        <v>0</v>
      </c>
      <c r="BE122" s="24">
        <f t="shared" si="46"/>
        <v>0</v>
      </c>
      <c r="BF122" s="24" t="e">
        <f>IF(N122&lt;135,N122,N122-'DPI art.191'!$I$7)</f>
        <v>#VALUE!</v>
      </c>
      <c r="BG122" s="108">
        <f t="shared" si="47"/>
        <v>1</v>
      </c>
      <c r="BH122" s="108">
        <f t="shared" si="48"/>
        <v>1</v>
      </c>
      <c r="BI122" s="108">
        <f t="shared" si="49"/>
        <v>1</v>
      </c>
      <c r="BJ122" s="108">
        <f t="shared" si="50"/>
        <v>1</v>
      </c>
      <c r="BK122" s="108">
        <f t="shared" si="51"/>
        <v>1</v>
      </c>
      <c r="BL122" s="108">
        <f t="shared" si="52"/>
        <v>1</v>
      </c>
      <c r="BM122" s="106" t="str">
        <f t="shared" si="53"/>
        <v/>
      </c>
      <c r="BN122" s="106" t="str">
        <f t="shared" si="54"/>
        <v/>
      </c>
      <c r="BO122" s="106" t="str">
        <f t="shared" si="55"/>
        <v/>
      </c>
      <c r="BP122" s="106" t="str">
        <f t="shared" si="56"/>
        <v/>
      </c>
      <c r="BQ122" s="106" t="str">
        <f t="shared" si="57"/>
        <v/>
      </c>
      <c r="BR122" s="106" t="str">
        <f t="shared" si="58"/>
        <v/>
      </c>
      <c r="BS122" s="106">
        <f t="shared" si="59"/>
        <v>0</v>
      </c>
      <c r="BT122" s="107">
        <f t="shared" si="60"/>
        <v>0</v>
      </c>
      <c r="BU122" s="136" t="str">
        <f t="shared" si="61"/>
        <v/>
      </c>
      <c r="BV122" s="136" t="str">
        <f t="shared" si="62"/>
        <v/>
      </c>
      <c r="BW122" s="136" t="str">
        <f t="shared" si="63"/>
        <v/>
      </c>
      <c r="BX122" s="136" t="str">
        <f t="shared" si="64"/>
        <v/>
      </c>
      <c r="BY122" s="136" t="str">
        <f t="shared" si="65"/>
        <v/>
      </c>
      <c r="BZ122" s="136" t="str">
        <f t="shared" si="66"/>
        <v/>
      </c>
    </row>
    <row r="123" spans="1:78" ht="18.75" x14ac:dyDescent="0.2">
      <c r="A123" s="2" t="s">
        <v>7</v>
      </c>
      <c r="B123" s="65" t="e">
        <f t="shared" si="69"/>
        <v>#VALUE!</v>
      </c>
      <c r="C123" s="78"/>
      <c r="D123" s="83"/>
      <c r="E123" s="83"/>
      <c r="F123" s="67"/>
      <c r="G123" s="71">
        <v>40725</v>
      </c>
      <c r="H123" s="77" t="s">
        <v>200</v>
      </c>
      <c r="I123" s="77" t="str">
        <f t="shared" si="70"/>
        <v/>
      </c>
      <c r="J123" s="77" t="str">
        <f t="shared" si="71"/>
        <v/>
      </c>
      <c r="K123" s="77"/>
      <c r="L123" s="77"/>
      <c r="M123" s="137" t="str">
        <f t="shared" si="67"/>
        <v/>
      </c>
      <c r="N123" s="4" t="str">
        <f t="shared" si="37"/>
        <v/>
      </c>
      <c r="O123" s="3">
        <f t="shared" si="68"/>
        <v>0</v>
      </c>
      <c r="P123" s="5">
        <f t="shared" si="38"/>
        <v>0</v>
      </c>
      <c r="Q123" s="14"/>
      <c r="R123" s="11"/>
      <c r="S123" s="12"/>
      <c r="T123" s="13"/>
      <c r="U123" s="79"/>
      <c r="V123" s="79"/>
      <c r="W123" s="10"/>
      <c r="X123" s="11"/>
      <c r="Y123" s="12"/>
      <c r="Z123" s="13"/>
      <c r="AA123" s="10"/>
      <c r="AB123" s="11"/>
      <c r="AC123" s="12"/>
      <c r="AD123" s="13"/>
      <c r="AE123" s="14"/>
      <c r="AF123" s="11"/>
      <c r="AG123" s="12"/>
      <c r="AH123" s="13"/>
      <c r="AI123" s="10"/>
      <c r="AJ123" s="11"/>
      <c r="AK123" s="12"/>
      <c r="AL123" s="13"/>
      <c r="AM123" s="10"/>
      <c r="AN123" s="11"/>
      <c r="AO123" s="12"/>
      <c r="AP123" s="13"/>
      <c r="AQ123" s="6" t="str">
        <f t="shared" si="39"/>
        <v>SI</v>
      </c>
      <c r="AR123" s="7">
        <f t="shared" si="40"/>
        <v>480</v>
      </c>
      <c r="AS123" s="8">
        <f t="shared" si="41"/>
        <v>480</v>
      </c>
      <c r="AT123" s="9">
        <f t="shared" si="42"/>
        <v>480</v>
      </c>
      <c r="AU123" s="111" t="str">
        <f>IF(O123&lt;80,"0",IF((P123-O123)&lt;=2,('DPI art.191'!$G$3-(('DPI art.191'!$F$3-'DPI art.191'!$G$3)/4)*(P123-O123-2)),('DPI art.191'!$G$3-(('DPI art.191'!$G$3-'DPI art.191'!$H$3)/8)*(P123-O123-2))))</f>
        <v>0</v>
      </c>
      <c r="AV123" s="24">
        <f t="shared" si="43"/>
        <v>0</v>
      </c>
      <c r="AW123" s="24" t="e">
        <f>IF(N123&lt;135,N123,N123-'DPI art.191'!$I$3)</f>
        <v>#VALUE!</v>
      </c>
      <c r="AX123" s="111" t="e">
        <f>IF(I123&lt;80,"0",IF((J123-I123)&lt;=2,('DPI art.191'!$G$7-(('DPI art.191'!$F$7-'DPI art.191'!$G$7)/4)*(I123-J123-2)),('DPI art.191'!$G$7-(('DPI art.191'!$G$7-'DPI art.191'!$H$7)/8)*(J123-I123-2))))</f>
        <v>#VALUE!</v>
      </c>
      <c r="AY123" s="24" t="e">
        <f t="shared" si="44"/>
        <v>#VALUE!</v>
      </c>
      <c r="AZ123" s="24" t="e">
        <f>IF(H123&lt;135,H123,H123-'DPI art.191'!$I$7)</f>
        <v>#VALUE!</v>
      </c>
      <c r="BA123" s="111" t="str">
        <f>IF(O123&lt;80,"0",IF((P123-O123)&lt;=2,('DPI art.191'!$G$5-(('DPI art.191'!$F$5-'DPI art.191'!$G$5)/4)*(P123-O123-2)),('DPI art.191'!$G$5-(('DPI art.191'!$G$5-'DPI art.191'!$H$5)/8)*(P123-O123-2))))</f>
        <v>0</v>
      </c>
      <c r="BB123" s="24">
        <f t="shared" si="45"/>
        <v>0</v>
      </c>
      <c r="BC123" s="24" t="e">
        <f>IF(N123&lt;135,N123,N123-'DPI art.191'!$I$5)</f>
        <v>#VALUE!</v>
      </c>
      <c r="BD123" s="111" t="str">
        <f>IF(O123&lt;80,"0",IF((P123-O123)&lt;=2,('DPI art.191'!$G$7-(('DPI art.191'!$F$7-'DPI art.191'!$G$7)/4)*(O123-P123-2)),('DPI art.191'!$G$7-(('DPI art.191'!$G$7-'DPI art.191'!$H$7)/8)*(P123-O123-2))))</f>
        <v>0</v>
      </c>
      <c r="BE123" s="24">
        <f t="shared" si="46"/>
        <v>0</v>
      </c>
      <c r="BF123" s="24" t="e">
        <f>IF(N123&lt;135,N123,N123-'DPI art.191'!$I$7)</f>
        <v>#VALUE!</v>
      </c>
      <c r="BG123" s="108">
        <f t="shared" si="47"/>
        <v>1</v>
      </c>
      <c r="BH123" s="108">
        <f t="shared" si="48"/>
        <v>1</v>
      </c>
      <c r="BI123" s="108">
        <f t="shared" si="49"/>
        <v>1</v>
      </c>
      <c r="BJ123" s="108">
        <f t="shared" si="50"/>
        <v>1</v>
      </c>
      <c r="BK123" s="108">
        <f t="shared" si="51"/>
        <v>1</v>
      </c>
      <c r="BL123" s="108">
        <f t="shared" si="52"/>
        <v>1</v>
      </c>
      <c r="BM123" s="106" t="str">
        <f t="shared" si="53"/>
        <v/>
      </c>
      <c r="BN123" s="106" t="str">
        <f t="shared" si="54"/>
        <v/>
      </c>
      <c r="BO123" s="106" t="str">
        <f t="shared" si="55"/>
        <v/>
      </c>
      <c r="BP123" s="106" t="str">
        <f t="shared" si="56"/>
        <v/>
      </c>
      <c r="BQ123" s="106" t="str">
        <f t="shared" si="57"/>
        <v/>
      </c>
      <c r="BR123" s="106" t="str">
        <f t="shared" si="58"/>
        <v/>
      </c>
      <c r="BS123" s="106">
        <f t="shared" si="59"/>
        <v>0</v>
      </c>
      <c r="BT123" s="107">
        <f t="shared" si="60"/>
        <v>0</v>
      </c>
      <c r="BU123" s="136" t="str">
        <f t="shared" si="61"/>
        <v/>
      </c>
      <c r="BV123" s="136" t="str">
        <f t="shared" si="62"/>
        <v/>
      </c>
      <c r="BW123" s="136" t="str">
        <f t="shared" si="63"/>
        <v/>
      </c>
      <c r="BX123" s="136" t="str">
        <f t="shared" si="64"/>
        <v/>
      </c>
      <c r="BY123" s="136" t="str">
        <f t="shared" si="65"/>
        <v/>
      </c>
      <c r="BZ123" s="136" t="str">
        <f t="shared" si="66"/>
        <v/>
      </c>
    </row>
    <row r="124" spans="1:78" ht="18.75" x14ac:dyDescent="0.2">
      <c r="A124" s="2" t="s">
        <v>7</v>
      </c>
      <c r="B124" s="65" t="e">
        <f t="shared" si="69"/>
        <v>#VALUE!</v>
      </c>
      <c r="C124" s="78"/>
      <c r="D124" s="83"/>
      <c r="E124" s="83"/>
      <c r="F124" s="67"/>
      <c r="G124" s="71">
        <v>40725</v>
      </c>
      <c r="H124" s="77" t="s">
        <v>200</v>
      </c>
      <c r="I124" s="77" t="str">
        <f t="shared" si="70"/>
        <v/>
      </c>
      <c r="J124" s="77" t="str">
        <f t="shared" si="71"/>
        <v/>
      </c>
      <c r="K124" s="77"/>
      <c r="L124" s="77"/>
      <c r="M124" s="137" t="str">
        <f t="shared" si="67"/>
        <v/>
      </c>
      <c r="N124" s="4" t="str">
        <f t="shared" si="37"/>
        <v/>
      </c>
      <c r="O124" s="3">
        <f t="shared" si="68"/>
        <v>0</v>
      </c>
      <c r="P124" s="5">
        <f t="shared" si="38"/>
        <v>0</v>
      </c>
      <c r="Q124" s="14"/>
      <c r="R124" s="11"/>
      <c r="S124" s="12"/>
      <c r="T124" s="13"/>
      <c r="U124" s="79"/>
      <c r="V124" s="79"/>
      <c r="W124" s="10"/>
      <c r="X124" s="11"/>
      <c r="Y124" s="12"/>
      <c r="Z124" s="13"/>
      <c r="AA124" s="10"/>
      <c r="AB124" s="11"/>
      <c r="AC124" s="12"/>
      <c r="AD124" s="13"/>
      <c r="AE124" s="14"/>
      <c r="AF124" s="11"/>
      <c r="AG124" s="12"/>
      <c r="AH124" s="13"/>
      <c r="AI124" s="10"/>
      <c r="AJ124" s="11"/>
      <c r="AK124" s="12"/>
      <c r="AL124" s="13"/>
      <c r="AM124" s="10"/>
      <c r="AN124" s="11"/>
      <c r="AO124" s="12"/>
      <c r="AP124" s="13"/>
      <c r="AQ124" s="6" t="str">
        <f t="shared" si="39"/>
        <v>SI</v>
      </c>
      <c r="AR124" s="7">
        <f t="shared" si="40"/>
        <v>480</v>
      </c>
      <c r="AS124" s="8">
        <f t="shared" si="41"/>
        <v>480</v>
      </c>
      <c r="AT124" s="9">
        <f t="shared" si="42"/>
        <v>480</v>
      </c>
      <c r="AU124" s="111" t="str">
        <f>IF(O124&lt;80,"0",IF((P124-O124)&lt;=2,('DPI art.191'!$G$3-(('DPI art.191'!$F$3-'DPI art.191'!$G$3)/4)*(P124-O124-2)),('DPI art.191'!$G$3-(('DPI art.191'!$G$3-'DPI art.191'!$H$3)/8)*(P124-O124-2))))</f>
        <v>0</v>
      </c>
      <c r="AV124" s="24">
        <f t="shared" si="43"/>
        <v>0</v>
      </c>
      <c r="AW124" s="24" t="e">
        <f>IF(N124&lt;135,N124,N124-'DPI art.191'!$I$3)</f>
        <v>#VALUE!</v>
      </c>
      <c r="AX124" s="111" t="e">
        <f>IF(I124&lt;80,"0",IF((J124-I124)&lt;=2,('DPI art.191'!$G$7-(('DPI art.191'!$F$7-'DPI art.191'!$G$7)/4)*(I124-J124-2)),('DPI art.191'!$G$7-(('DPI art.191'!$G$7-'DPI art.191'!$H$7)/8)*(J124-I124-2))))</f>
        <v>#VALUE!</v>
      </c>
      <c r="AY124" s="24" t="e">
        <f t="shared" si="44"/>
        <v>#VALUE!</v>
      </c>
      <c r="AZ124" s="24" t="e">
        <f>IF(H124&lt;135,H124,H124-'DPI art.191'!$I$7)</f>
        <v>#VALUE!</v>
      </c>
      <c r="BA124" s="111" t="str">
        <f>IF(O124&lt;80,"0",IF((P124-O124)&lt;=2,('DPI art.191'!$G$5-(('DPI art.191'!$F$5-'DPI art.191'!$G$5)/4)*(P124-O124-2)),('DPI art.191'!$G$5-(('DPI art.191'!$G$5-'DPI art.191'!$H$5)/8)*(P124-O124-2))))</f>
        <v>0</v>
      </c>
      <c r="BB124" s="24">
        <f t="shared" si="45"/>
        <v>0</v>
      </c>
      <c r="BC124" s="24" t="e">
        <f>IF(N124&lt;135,N124,N124-'DPI art.191'!$I$5)</f>
        <v>#VALUE!</v>
      </c>
      <c r="BD124" s="111" t="str">
        <f>IF(O124&lt;80,"0",IF((P124-O124)&lt;=2,('DPI art.191'!$G$7-(('DPI art.191'!$F$7-'DPI art.191'!$G$7)/4)*(O124-P124-2)),('DPI art.191'!$G$7-(('DPI art.191'!$G$7-'DPI art.191'!$H$7)/8)*(P124-O124-2))))</f>
        <v>0</v>
      </c>
      <c r="BE124" s="24">
        <f t="shared" si="46"/>
        <v>0</v>
      </c>
      <c r="BF124" s="24" t="e">
        <f>IF(N124&lt;135,N124,N124-'DPI art.191'!$I$7)</f>
        <v>#VALUE!</v>
      </c>
      <c r="BG124" s="108">
        <f t="shared" si="47"/>
        <v>1</v>
      </c>
      <c r="BH124" s="108">
        <f t="shared" si="48"/>
        <v>1</v>
      </c>
      <c r="BI124" s="108">
        <f t="shared" si="49"/>
        <v>1</v>
      </c>
      <c r="BJ124" s="108">
        <f t="shared" si="50"/>
        <v>1</v>
      </c>
      <c r="BK124" s="108">
        <f t="shared" si="51"/>
        <v>1</v>
      </c>
      <c r="BL124" s="108">
        <f t="shared" si="52"/>
        <v>1</v>
      </c>
      <c r="BM124" s="106" t="str">
        <f t="shared" si="53"/>
        <v/>
      </c>
      <c r="BN124" s="106" t="str">
        <f t="shared" si="54"/>
        <v/>
      </c>
      <c r="BO124" s="106" t="str">
        <f t="shared" si="55"/>
        <v/>
      </c>
      <c r="BP124" s="106" t="str">
        <f t="shared" si="56"/>
        <v/>
      </c>
      <c r="BQ124" s="106" t="str">
        <f t="shared" si="57"/>
        <v/>
      </c>
      <c r="BR124" s="106" t="str">
        <f t="shared" si="58"/>
        <v/>
      </c>
      <c r="BS124" s="106">
        <f t="shared" si="59"/>
        <v>0</v>
      </c>
      <c r="BT124" s="107">
        <f t="shared" si="60"/>
        <v>0</v>
      </c>
      <c r="BU124" s="136" t="str">
        <f t="shared" si="61"/>
        <v/>
      </c>
      <c r="BV124" s="136" t="str">
        <f t="shared" si="62"/>
        <v/>
      </c>
      <c r="BW124" s="136" t="str">
        <f t="shared" si="63"/>
        <v/>
      </c>
      <c r="BX124" s="136" t="str">
        <f t="shared" si="64"/>
        <v/>
      </c>
      <c r="BY124" s="136" t="str">
        <f t="shared" si="65"/>
        <v/>
      </c>
      <c r="BZ124" s="136" t="str">
        <f t="shared" si="66"/>
        <v/>
      </c>
    </row>
    <row r="125" spans="1:78" ht="18.75" x14ac:dyDescent="0.2">
      <c r="A125" s="2" t="s">
        <v>7</v>
      </c>
      <c r="B125" s="65" t="e">
        <f t="shared" si="69"/>
        <v>#VALUE!</v>
      </c>
      <c r="C125" s="78"/>
      <c r="D125" s="83"/>
      <c r="E125" s="83"/>
      <c r="F125" s="67"/>
      <c r="G125" s="71">
        <v>40725</v>
      </c>
      <c r="H125" s="77" t="s">
        <v>200</v>
      </c>
      <c r="I125" s="77" t="str">
        <f t="shared" si="70"/>
        <v/>
      </c>
      <c r="J125" s="77" t="str">
        <f t="shared" si="71"/>
        <v/>
      </c>
      <c r="K125" s="77"/>
      <c r="L125" s="77"/>
      <c r="M125" s="137" t="str">
        <f t="shared" si="67"/>
        <v/>
      </c>
      <c r="N125" s="4" t="str">
        <f t="shared" si="37"/>
        <v/>
      </c>
      <c r="O125" s="3">
        <f t="shared" si="68"/>
        <v>0</v>
      </c>
      <c r="P125" s="5">
        <f t="shared" si="38"/>
        <v>0</v>
      </c>
      <c r="Q125" s="14"/>
      <c r="R125" s="11"/>
      <c r="S125" s="12"/>
      <c r="T125" s="13"/>
      <c r="U125" s="79"/>
      <c r="V125" s="79"/>
      <c r="W125" s="10"/>
      <c r="X125" s="11"/>
      <c r="Y125" s="12"/>
      <c r="Z125" s="13"/>
      <c r="AA125" s="10"/>
      <c r="AB125" s="11"/>
      <c r="AC125" s="12"/>
      <c r="AD125" s="13"/>
      <c r="AE125" s="14"/>
      <c r="AF125" s="11"/>
      <c r="AG125" s="12"/>
      <c r="AH125" s="13"/>
      <c r="AI125" s="10"/>
      <c r="AJ125" s="11"/>
      <c r="AK125" s="12"/>
      <c r="AL125" s="13"/>
      <c r="AM125" s="10"/>
      <c r="AN125" s="11"/>
      <c r="AO125" s="12"/>
      <c r="AP125" s="13"/>
      <c r="AQ125" s="6" t="str">
        <f t="shared" si="39"/>
        <v>SI</v>
      </c>
      <c r="AR125" s="7">
        <f t="shared" si="40"/>
        <v>480</v>
      </c>
      <c r="AS125" s="8">
        <f t="shared" si="41"/>
        <v>480</v>
      </c>
      <c r="AT125" s="9">
        <f t="shared" si="42"/>
        <v>480</v>
      </c>
      <c r="AU125" s="111" t="str">
        <f>IF(O125&lt;80,"0",IF((P125-O125)&lt;=2,('DPI art.191'!$G$3-(('DPI art.191'!$F$3-'DPI art.191'!$G$3)/4)*(P125-O125-2)),('DPI art.191'!$G$3-(('DPI art.191'!$G$3-'DPI art.191'!$H$3)/8)*(P125-O125-2))))</f>
        <v>0</v>
      </c>
      <c r="AV125" s="24">
        <f t="shared" si="43"/>
        <v>0</v>
      </c>
      <c r="AW125" s="24" t="e">
        <f>IF(N125&lt;135,N125,N125-'DPI art.191'!$I$3)</f>
        <v>#VALUE!</v>
      </c>
      <c r="AX125" s="111" t="e">
        <f>IF(I125&lt;80,"0",IF((J125-I125)&lt;=2,('DPI art.191'!$G$7-(('DPI art.191'!$F$7-'DPI art.191'!$G$7)/4)*(I125-J125-2)),('DPI art.191'!$G$7-(('DPI art.191'!$G$7-'DPI art.191'!$H$7)/8)*(J125-I125-2))))</f>
        <v>#VALUE!</v>
      </c>
      <c r="AY125" s="24" t="e">
        <f t="shared" si="44"/>
        <v>#VALUE!</v>
      </c>
      <c r="AZ125" s="24" t="e">
        <f>IF(H125&lt;135,H125,H125-'DPI art.191'!$I$7)</f>
        <v>#VALUE!</v>
      </c>
      <c r="BA125" s="111" t="str">
        <f>IF(O125&lt;80,"0",IF((P125-O125)&lt;=2,('DPI art.191'!$G$5-(('DPI art.191'!$F$5-'DPI art.191'!$G$5)/4)*(P125-O125-2)),('DPI art.191'!$G$5-(('DPI art.191'!$G$5-'DPI art.191'!$H$5)/8)*(P125-O125-2))))</f>
        <v>0</v>
      </c>
      <c r="BB125" s="24">
        <f t="shared" si="45"/>
        <v>0</v>
      </c>
      <c r="BC125" s="24" t="e">
        <f>IF(N125&lt;135,N125,N125-'DPI art.191'!$I$5)</f>
        <v>#VALUE!</v>
      </c>
      <c r="BD125" s="111" t="str">
        <f>IF(O125&lt;80,"0",IF((P125-O125)&lt;=2,('DPI art.191'!$G$7-(('DPI art.191'!$F$7-'DPI art.191'!$G$7)/4)*(O125-P125-2)),('DPI art.191'!$G$7-(('DPI art.191'!$G$7-'DPI art.191'!$H$7)/8)*(P125-O125-2))))</f>
        <v>0</v>
      </c>
      <c r="BE125" s="24">
        <f t="shared" si="46"/>
        <v>0</v>
      </c>
      <c r="BF125" s="24" t="e">
        <f>IF(N125&lt;135,N125,N125-'DPI art.191'!$I$7)</f>
        <v>#VALUE!</v>
      </c>
      <c r="BG125" s="108">
        <f t="shared" si="47"/>
        <v>1</v>
      </c>
      <c r="BH125" s="108">
        <f t="shared" si="48"/>
        <v>1</v>
      </c>
      <c r="BI125" s="108">
        <f t="shared" si="49"/>
        <v>1</v>
      </c>
      <c r="BJ125" s="108">
        <f t="shared" si="50"/>
        <v>1</v>
      </c>
      <c r="BK125" s="108">
        <f t="shared" si="51"/>
        <v>1</v>
      </c>
      <c r="BL125" s="108">
        <f t="shared" si="52"/>
        <v>1</v>
      </c>
      <c r="BM125" s="106" t="str">
        <f t="shared" si="53"/>
        <v/>
      </c>
      <c r="BN125" s="106" t="str">
        <f t="shared" si="54"/>
        <v/>
      </c>
      <c r="BO125" s="106" t="str">
        <f t="shared" si="55"/>
        <v/>
      </c>
      <c r="BP125" s="106" t="str">
        <f t="shared" si="56"/>
        <v/>
      </c>
      <c r="BQ125" s="106" t="str">
        <f t="shared" si="57"/>
        <v/>
      </c>
      <c r="BR125" s="106" t="str">
        <f t="shared" si="58"/>
        <v/>
      </c>
      <c r="BS125" s="106">
        <f t="shared" si="59"/>
        <v>0</v>
      </c>
      <c r="BT125" s="107">
        <f t="shared" si="60"/>
        <v>0</v>
      </c>
      <c r="BU125" s="136" t="str">
        <f t="shared" si="61"/>
        <v/>
      </c>
      <c r="BV125" s="136" t="str">
        <f t="shared" si="62"/>
        <v/>
      </c>
      <c r="BW125" s="136" t="str">
        <f t="shared" si="63"/>
        <v/>
      </c>
      <c r="BX125" s="136" t="str">
        <f t="shared" si="64"/>
        <v/>
      </c>
      <c r="BY125" s="136" t="str">
        <f t="shared" si="65"/>
        <v/>
      </c>
      <c r="BZ125" s="136" t="str">
        <f t="shared" si="66"/>
        <v/>
      </c>
    </row>
    <row r="126" spans="1:78" ht="18.75" x14ac:dyDescent="0.2">
      <c r="A126" s="2" t="s">
        <v>7</v>
      </c>
      <c r="B126" s="65" t="e">
        <f t="shared" si="69"/>
        <v>#VALUE!</v>
      </c>
      <c r="C126" s="78"/>
      <c r="D126" s="83"/>
      <c r="E126" s="83"/>
      <c r="F126" s="67"/>
      <c r="G126" s="71">
        <v>40725</v>
      </c>
      <c r="H126" s="77" t="s">
        <v>200</v>
      </c>
      <c r="I126" s="77" t="str">
        <f t="shared" si="70"/>
        <v/>
      </c>
      <c r="J126" s="77" t="str">
        <f t="shared" si="71"/>
        <v/>
      </c>
      <c r="K126" s="77"/>
      <c r="L126" s="77"/>
      <c r="M126" s="137" t="str">
        <f t="shared" si="67"/>
        <v/>
      </c>
      <c r="N126" s="4" t="str">
        <f t="shared" si="37"/>
        <v/>
      </c>
      <c r="O126" s="3">
        <f t="shared" si="68"/>
        <v>0</v>
      </c>
      <c r="P126" s="5">
        <f t="shared" si="38"/>
        <v>0</v>
      </c>
      <c r="Q126" s="14"/>
      <c r="R126" s="11"/>
      <c r="S126" s="12"/>
      <c r="T126" s="13"/>
      <c r="U126" s="79"/>
      <c r="V126" s="79"/>
      <c r="W126" s="10"/>
      <c r="X126" s="11"/>
      <c r="Y126" s="12"/>
      <c r="Z126" s="13"/>
      <c r="AA126" s="10"/>
      <c r="AB126" s="11"/>
      <c r="AC126" s="12"/>
      <c r="AD126" s="13"/>
      <c r="AE126" s="14"/>
      <c r="AF126" s="11"/>
      <c r="AG126" s="12"/>
      <c r="AH126" s="13"/>
      <c r="AI126" s="10"/>
      <c r="AJ126" s="11"/>
      <c r="AK126" s="12"/>
      <c r="AL126" s="13"/>
      <c r="AM126" s="10"/>
      <c r="AN126" s="11"/>
      <c r="AO126" s="12"/>
      <c r="AP126" s="13"/>
      <c r="AQ126" s="6" t="str">
        <f t="shared" si="39"/>
        <v>SI</v>
      </c>
      <c r="AR126" s="7">
        <f t="shared" si="40"/>
        <v>480</v>
      </c>
      <c r="AS126" s="8">
        <f t="shared" si="41"/>
        <v>480</v>
      </c>
      <c r="AT126" s="9">
        <f t="shared" si="42"/>
        <v>480</v>
      </c>
      <c r="AU126" s="111" t="str">
        <f>IF(O126&lt;80,"0",IF((P126-O126)&lt;=2,('DPI art.191'!$G$3-(('DPI art.191'!$F$3-'DPI art.191'!$G$3)/4)*(P126-O126-2)),('DPI art.191'!$G$3-(('DPI art.191'!$G$3-'DPI art.191'!$H$3)/8)*(P126-O126-2))))</f>
        <v>0</v>
      </c>
      <c r="AV126" s="24">
        <f t="shared" si="43"/>
        <v>0</v>
      </c>
      <c r="AW126" s="24" t="e">
        <f>IF(N126&lt;135,N126,N126-'DPI art.191'!$I$3)</f>
        <v>#VALUE!</v>
      </c>
      <c r="AX126" s="111" t="e">
        <f>IF(I126&lt;80,"0",IF((J126-I126)&lt;=2,('DPI art.191'!$G$7-(('DPI art.191'!$F$7-'DPI art.191'!$G$7)/4)*(I126-J126-2)),('DPI art.191'!$G$7-(('DPI art.191'!$G$7-'DPI art.191'!$H$7)/8)*(J126-I126-2))))</f>
        <v>#VALUE!</v>
      </c>
      <c r="AY126" s="24" t="e">
        <f t="shared" si="44"/>
        <v>#VALUE!</v>
      </c>
      <c r="AZ126" s="24" t="e">
        <f>IF(H126&lt;135,H126,H126-'DPI art.191'!$I$7)</f>
        <v>#VALUE!</v>
      </c>
      <c r="BA126" s="111" t="str">
        <f>IF(O126&lt;80,"0",IF((P126-O126)&lt;=2,('DPI art.191'!$G$5-(('DPI art.191'!$F$5-'DPI art.191'!$G$5)/4)*(P126-O126-2)),('DPI art.191'!$G$5-(('DPI art.191'!$G$5-'DPI art.191'!$H$5)/8)*(P126-O126-2))))</f>
        <v>0</v>
      </c>
      <c r="BB126" s="24">
        <f t="shared" si="45"/>
        <v>0</v>
      </c>
      <c r="BC126" s="24" t="e">
        <f>IF(N126&lt;135,N126,N126-'DPI art.191'!$I$5)</f>
        <v>#VALUE!</v>
      </c>
      <c r="BD126" s="111" t="str">
        <f>IF(O126&lt;80,"0",IF((P126-O126)&lt;=2,('DPI art.191'!$G$7-(('DPI art.191'!$F$7-'DPI art.191'!$G$7)/4)*(O126-P126-2)),('DPI art.191'!$G$7-(('DPI art.191'!$G$7-'DPI art.191'!$H$7)/8)*(P126-O126-2))))</f>
        <v>0</v>
      </c>
      <c r="BE126" s="24">
        <f t="shared" si="46"/>
        <v>0</v>
      </c>
      <c r="BF126" s="24" t="e">
        <f>IF(N126&lt;135,N126,N126-'DPI art.191'!$I$7)</f>
        <v>#VALUE!</v>
      </c>
      <c r="BG126" s="108">
        <f t="shared" si="47"/>
        <v>1</v>
      </c>
      <c r="BH126" s="108">
        <f t="shared" si="48"/>
        <v>1</v>
      </c>
      <c r="BI126" s="108">
        <f t="shared" si="49"/>
        <v>1</v>
      </c>
      <c r="BJ126" s="108">
        <f t="shared" si="50"/>
        <v>1</v>
      </c>
      <c r="BK126" s="108">
        <f t="shared" si="51"/>
        <v>1</v>
      </c>
      <c r="BL126" s="108">
        <f t="shared" si="52"/>
        <v>1</v>
      </c>
      <c r="BM126" s="106" t="str">
        <f t="shared" si="53"/>
        <v/>
      </c>
      <c r="BN126" s="106" t="str">
        <f t="shared" si="54"/>
        <v/>
      </c>
      <c r="BO126" s="106" t="str">
        <f t="shared" si="55"/>
        <v/>
      </c>
      <c r="BP126" s="106" t="str">
        <f t="shared" si="56"/>
        <v/>
      </c>
      <c r="BQ126" s="106" t="str">
        <f t="shared" si="57"/>
        <v/>
      </c>
      <c r="BR126" s="106" t="str">
        <f t="shared" si="58"/>
        <v/>
      </c>
      <c r="BS126" s="106">
        <f t="shared" si="59"/>
        <v>0</v>
      </c>
      <c r="BT126" s="107">
        <f t="shared" si="60"/>
        <v>0</v>
      </c>
      <c r="BU126" s="136" t="str">
        <f t="shared" si="61"/>
        <v/>
      </c>
      <c r="BV126" s="136" t="str">
        <f t="shared" si="62"/>
        <v/>
      </c>
      <c r="BW126" s="136" t="str">
        <f t="shared" si="63"/>
        <v/>
      </c>
      <c r="BX126" s="136" t="str">
        <f t="shared" si="64"/>
        <v/>
      </c>
      <c r="BY126" s="136" t="str">
        <f t="shared" si="65"/>
        <v/>
      </c>
      <c r="BZ126" s="136" t="str">
        <f t="shared" si="66"/>
        <v/>
      </c>
    </row>
    <row r="127" spans="1:78" ht="18.75" x14ac:dyDescent="0.2">
      <c r="A127" s="2" t="s">
        <v>7</v>
      </c>
      <c r="B127" s="65" t="e">
        <f t="shared" si="69"/>
        <v>#VALUE!</v>
      </c>
      <c r="C127" s="78"/>
      <c r="D127" s="83"/>
      <c r="E127" s="83"/>
      <c r="F127" s="67"/>
      <c r="G127" s="71">
        <v>40725</v>
      </c>
      <c r="H127" s="77" t="s">
        <v>200</v>
      </c>
      <c r="I127" s="77" t="str">
        <f t="shared" si="70"/>
        <v/>
      </c>
      <c r="J127" s="77" t="str">
        <f t="shared" si="71"/>
        <v/>
      </c>
      <c r="K127" s="77"/>
      <c r="L127" s="77"/>
      <c r="M127" s="137" t="str">
        <f t="shared" si="67"/>
        <v/>
      </c>
      <c r="N127" s="4" t="str">
        <f t="shared" si="37"/>
        <v/>
      </c>
      <c r="O127" s="3">
        <f t="shared" si="68"/>
        <v>0</v>
      </c>
      <c r="P127" s="5">
        <f t="shared" si="38"/>
        <v>0</v>
      </c>
      <c r="Q127" s="14"/>
      <c r="R127" s="11"/>
      <c r="S127" s="12"/>
      <c r="T127" s="13"/>
      <c r="U127" s="79"/>
      <c r="V127" s="79"/>
      <c r="W127" s="10"/>
      <c r="X127" s="11"/>
      <c r="Y127" s="12"/>
      <c r="Z127" s="13"/>
      <c r="AA127" s="10"/>
      <c r="AB127" s="11"/>
      <c r="AC127" s="12"/>
      <c r="AD127" s="13"/>
      <c r="AE127" s="14"/>
      <c r="AF127" s="11"/>
      <c r="AG127" s="12"/>
      <c r="AH127" s="13"/>
      <c r="AI127" s="10"/>
      <c r="AJ127" s="11"/>
      <c r="AK127" s="12"/>
      <c r="AL127" s="13"/>
      <c r="AM127" s="10"/>
      <c r="AN127" s="11"/>
      <c r="AO127" s="12"/>
      <c r="AP127" s="13"/>
      <c r="AQ127" s="6" t="str">
        <f t="shared" si="39"/>
        <v>SI</v>
      </c>
      <c r="AR127" s="7">
        <f t="shared" si="40"/>
        <v>480</v>
      </c>
      <c r="AS127" s="8">
        <f t="shared" si="41"/>
        <v>480</v>
      </c>
      <c r="AT127" s="9">
        <f t="shared" si="42"/>
        <v>480</v>
      </c>
      <c r="AU127" s="111" t="str">
        <f>IF(O127&lt;80,"0",IF((P127-O127)&lt;=2,('DPI art.191'!$G$3-(('DPI art.191'!$F$3-'DPI art.191'!$G$3)/4)*(P127-O127-2)),('DPI art.191'!$G$3-(('DPI art.191'!$G$3-'DPI art.191'!$H$3)/8)*(P127-O127-2))))</f>
        <v>0</v>
      </c>
      <c r="AV127" s="24">
        <f t="shared" si="43"/>
        <v>0</v>
      </c>
      <c r="AW127" s="24" t="e">
        <f>IF(N127&lt;135,N127,N127-'DPI art.191'!$I$3)</f>
        <v>#VALUE!</v>
      </c>
      <c r="AX127" s="111" t="e">
        <f>IF(I127&lt;80,"0",IF((J127-I127)&lt;=2,('DPI art.191'!$G$7-(('DPI art.191'!$F$7-'DPI art.191'!$G$7)/4)*(I127-J127-2)),('DPI art.191'!$G$7-(('DPI art.191'!$G$7-'DPI art.191'!$H$7)/8)*(J127-I127-2))))</f>
        <v>#VALUE!</v>
      </c>
      <c r="AY127" s="24" t="e">
        <f t="shared" si="44"/>
        <v>#VALUE!</v>
      </c>
      <c r="AZ127" s="24" t="e">
        <f>IF(H127&lt;135,H127,H127-'DPI art.191'!$I$7)</f>
        <v>#VALUE!</v>
      </c>
      <c r="BA127" s="111" t="str">
        <f>IF(O127&lt;80,"0",IF((P127-O127)&lt;=2,('DPI art.191'!$G$5-(('DPI art.191'!$F$5-'DPI art.191'!$G$5)/4)*(P127-O127-2)),('DPI art.191'!$G$5-(('DPI art.191'!$G$5-'DPI art.191'!$H$5)/8)*(P127-O127-2))))</f>
        <v>0</v>
      </c>
      <c r="BB127" s="24">
        <f t="shared" si="45"/>
        <v>0</v>
      </c>
      <c r="BC127" s="24" t="e">
        <f>IF(N127&lt;135,N127,N127-'DPI art.191'!$I$5)</f>
        <v>#VALUE!</v>
      </c>
      <c r="BD127" s="111" t="str">
        <f>IF(O127&lt;80,"0",IF((P127-O127)&lt;=2,('DPI art.191'!$G$7-(('DPI art.191'!$F$7-'DPI art.191'!$G$7)/4)*(O127-P127-2)),('DPI art.191'!$G$7-(('DPI art.191'!$G$7-'DPI art.191'!$H$7)/8)*(P127-O127-2))))</f>
        <v>0</v>
      </c>
      <c r="BE127" s="24">
        <f t="shared" si="46"/>
        <v>0</v>
      </c>
      <c r="BF127" s="24" t="e">
        <f>IF(N127&lt;135,N127,N127-'DPI art.191'!$I$7)</f>
        <v>#VALUE!</v>
      </c>
      <c r="BG127" s="108">
        <f t="shared" si="47"/>
        <v>1</v>
      </c>
      <c r="BH127" s="108">
        <f t="shared" si="48"/>
        <v>1</v>
      </c>
      <c r="BI127" s="108">
        <f t="shared" si="49"/>
        <v>1</v>
      </c>
      <c r="BJ127" s="108">
        <f t="shared" si="50"/>
        <v>1</v>
      </c>
      <c r="BK127" s="108">
        <f t="shared" si="51"/>
        <v>1</v>
      </c>
      <c r="BL127" s="108">
        <f t="shared" si="52"/>
        <v>1</v>
      </c>
      <c r="BM127" s="106" t="str">
        <f t="shared" si="53"/>
        <v/>
      </c>
      <c r="BN127" s="106" t="str">
        <f t="shared" si="54"/>
        <v/>
      </c>
      <c r="BO127" s="106" t="str">
        <f t="shared" si="55"/>
        <v/>
      </c>
      <c r="BP127" s="106" t="str">
        <f t="shared" si="56"/>
        <v/>
      </c>
      <c r="BQ127" s="106" t="str">
        <f t="shared" si="57"/>
        <v/>
      </c>
      <c r="BR127" s="106" t="str">
        <f t="shared" si="58"/>
        <v/>
      </c>
      <c r="BS127" s="106">
        <f t="shared" si="59"/>
        <v>0</v>
      </c>
      <c r="BT127" s="107">
        <f t="shared" si="60"/>
        <v>0</v>
      </c>
      <c r="BU127" s="136" t="str">
        <f t="shared" si="61"/>
        <v/>
      </c>
      <c r="BV127" s="136" t="str">
        <f t="shared" si="62"/>
        <v/>
      </c>
      <c r="BW127" s="136" t="str">
        <f t="shared" si="63"/>
        <v/>
      </c>
      <c r="BX127" s="136" t="str">
        <f t="shared" si="64"/>
        <v/>
      </c>
      <c r="BY127" s="136" t="str">
        <f t="shared" si="65"/>
        <v/>
      </c>
      <c r="BZ127" s="136" t="str">
        <f t="shared" si="66"/>
        <v/>
      </c>
    </row>
    <row r="128" spans="1:78" ht="18.75" x14ac:dyDescent="0.2">
      <c r="A128" s="2" t="s">
        <v>7</v>
      </c>
      <c r="B128" s="65" t="e">
        <f t="shared" si="69"/>
        <v>#VALUE!</v>
      </c>
      <c r="C128" s="78"/>
      <c r="D128" s="83"/>
      <c r="E128" s="83"/>
      <c r="F128" s="67"/>
      <c r="G128" s="71">
        <v>40725</v>
      </c>
      <c r="H128" s="77" t="s">
        <v>200</v>
      </c>
      <c r="I128" s="77" t="str">
        <f t="shared" si="70"/>
        <v/>
      </c>
      <c r="J128" s="77" t="str">
        <f t="shared" si="71"/>
        <v/>
      </c>
      <c r="K128" s="77"/>
      <c r="L128" s="77"/>
      <c r="M128" s="137" t="str">
        <f t="shared" si="67"/>
        <v/>
      </c>
      <c r="N128" s="4" t="str">
        <f t="shared" si="37"/>
        <v/>
      </c>
      <c r="O128" s="3">
        <f t="shared" si="68"/>
        <v>0</v>
      </c>
      <c r="P128" s="5">
        <f t="shared" si="38"/>
        <v>0</v>
      </c>
      <c r="Q128" s="14"/>
      <c r="R128" s="11"/>
      <c r="S128" s="12"/>
      <c r="T128" s="13"/>
      <c r="U128" s="79"/>
      <c r="V128" s="79"/>
      <c r="W128" s="10"/>
      <c r="X128" s="11"/>
      <c r="Y128" s="12"/>
      <c r="Z128" s="13"/>
      <c r="AA128" s="10"/>
      <c r="AB128" s="11"/>
      <c r="AC128" s="12"/>
      <c r="AD128" s="13"/>
      <c r="AE128" s="14"/>
      <c r="AF128" s="11"/>
      <c r="AG128" s="12"/>
      <c r="AH128" s="13"/>
      <c r="AI128" s="10"/>
      <c r="AJ128" s="11"/>
      <c r="AK128" s="12"/>
      <c r="AL128" s="13"/>
      <c r="AM128" s="10"/>
      <c r="AN128" s="11"/>
      <c r="AO128" s="12"/>
      <c r="AP128" s="13"/>
      <c r="AQ128" s="6" t="str">
        <f t="shared" si="39"/>
        <v>SI</v>
      </c>
      <c r="AR128" s="7">
        <f t="shared" si="40"/>
        <v>480</v>
      </c>
      <c r="AS128" s="8">
        <f t="shared" si="41"/>
        <v>480</v>
      </c>
      <c r="AT128" s="9">
        <f t="shared" si="42"/>
        <v>480</v>
      </c>
      <c r="AU128" s="111" t="str">
        <f>IF(O128&lt;80,"0",IF((P128-O128)&lt;=2,('DPI art.191'!$G$3-(('DPI art.191'!$F$3-'DPI art.191'!$G$3)/4)*(P128-O128-2)),('DPI art.191'!$G$3-(('DPI art.191'!$G$3-'DPI art.191'!$H$3)/8)*(P128-O128-2))))</f>
        <v>0</v>
      </c>
      <c r="AV128" s="24">
        <f t="shared" si="43"/>
        <v>0</v>
      </c>
      <c r="AW128" s="24" t="e">
        <f>IF(N128&lt;135,N128,N128-'DPI art.191'!$I$3)</f>
        <v>#VALUE!</v>
      </c>
      <c r="AX128" s="111" t="e">
        <f>IF(I128&lt;80,"0",IF((J128-I128)&lt;=2,('DPI art.191'!$G$7-(('DPI art.191'!$F$7-'DPI art.191'!$G$7)/4)*(I128-J128-2)),('DPI art.191'!$G$7-(('DPI art.191'!$G$7-'DPI art.191'!$H$7)/8)*(J128-I128-2))))</f>
        <v>#VALUE!</v>
      </c>
      <c r="AY128" s="24" t="e">
        <f t="shared" si="44"/>
        <v>#VALUE!</v>
      </c>
      <c r="AZ128" s="24" t="e">
        <f>IF(H128&lt;135,H128,H128-'DPI art.191'!$I$7)</f>
        <v>#VALUE!</v>
      </c>
      <c r="BA128" s="111" t="str">
        <f>IF(O128&lt;80,"0",IF((P128-O128)&lt;=2,('DPI art.191'!$G$5-(('DPI art.191'!$F$5-'DPI art.191'!$G$5)/4)*(P128-O128-2)),('DPI art.191'!$G$5-(('DPI art.191'!$G$5-'DPI art.191'!$H$5)/8)*(P128-O128-2))))</f>
        <v>0</v>
      </c>
      <c r="BB128" s="24">
        <f t="shared" si="45"/>
        <v>0</v>
      </c>
      <c r="BC128" s="24" t="e">
        <f>IF(N128&lt;135,N128,N128-'DPI art.191'!$I$5)</f>
        <v>#VALUE!</v>
      </c>
      <c r="BD128" s="111" t="str">
        <f>IF(O128&lt;80,"0",IF((P128-O128)&lt;=2,('DPI art.191'!$G$7-(('DPI art.191'!$F$7-'DPI art.191'!$G$7)/4)*(O128-P128-2)),('DPI art.191'!$G$7-(('DPI art.191'!$G$7-'DPI art.191'!$H$7)/8)*(P128-O128-2))))</f>
        <v>0</v>
      </c>
      <c r="BE128" s="24">
        <f t="shared" si="46"/>
        <v>0</v>
      </c>
      <c r="BF128" s="24" t="e">
        <f>IF(N128&lt;135,N128,N128-'DPI art.191'!$I$7)</f>
        <v>#VALUE!</v>
      </c>
      <c r="BG128" s="108">
        <f t="shared" si="47"/>
        <v>1</v>
      </c>
      <c r="BH128" s="108">
        <f t="shared" si="48"/>
        <v>1</v>
      </c>
      <c r="BI128" s="108">
        <f t="shared" si="49"/>
        <v>1</v>
      </c>
      <c r="BJ128" s="108">
        <f t="shared" si="50"/>
        <v>1</v>
      </c>
      <c r="BK128" s="108">
        <f t="shared" si="51"/>
        <v>1</v>
      </c>
      <c r="BL128" s="108">
        <f t="shared" si="52"/>
        <v>1</v>
      </c>
      <c r="BM128" s="106" t="str">
        <f t="shared" si="53"/>
        <v/>
      </c>
      <c r="BN128" s="106" t="str">
        <f t="shared" si="54"/>
        <v/>
      </c>
      <c r="BO128" s="106" t="str">
        <f t="shared" si="55"/>
        <v/>
      </c>
      <c r="BP128" s="106" t="str">
        <f t="shared" si="56"/>
        <v/>
      </c>
      <c r="BQ128" s="106" t="str">
        <f t="shared" si="57"/>
        <v/>
      </c>
      <c r="BR128" s="106" t="str">
        <f t="shared" si="58"/>
        <v/>
      </c>
      <c r="BS128" s="106">
        <f t="shared" si="59"/>
        <v>0</v>
      </c>
      <c r="BT128" s="107">
        <f t="shared" si="60"/>
        <v>0</v>
      </c>
      <c r="BU128" s="136" t="str">
        <f t="shared" si="61"/>
        <v/>
      </c>
      <c r="BV128" s="136" t="str">
        <f t="shared" si="62"/>
        <v/>
      </c>
      <c r="BW128" s="136" t="str">
        <f t="shared" si="63"/>
        <v/>
      </c>
      <c r="BX128" s="136" t="str">
        <f t="shared" si="64"/>
        <v/>
      </c>
      <c r="BY128" s="136" t="str">
        <f t="shared" si="65"/>
        <v/>
      </c>
      <c r="BZ128" s="136" t="str">
        <f t="shared" si="66"/>
        <v/>
      </c>
    </row>
    <row r="129" spans="1:78" ht="18.75" x14ac:dyDescent="0.2">
      <c r="A129" s="2" t="s">
        <v>7</v>
      </c>
      <c r="B129" s="65" t="e">
        <f t="shared" si="69"/>
        <v>#VALUE!</v>
      </c>
      <c r="C129" s="78"/>
      <c r="D129" s="83"/>
      <c r="E129" s="83"/>
      <c r="F129" s="67"/>
      <c r="G129" s="71">
        <v>40725</v>
      </c>
      <c r="H129" s="77" t="s">
        <v>200</v>
      </c>
      <c r="I129" s="77" t="str">
        <f t="shared" si="70"/>
        <v/>
      </c>
      <c r="J129" s="77" t="str">
        <f t="shared" si="71"/>
        <v/>
      </c>
      <c r="K129" s="77"/>
      <c r="L129" s="77"/>
      <c r="M129" s="137" t="str">
        <f t="shared" si="67"/>
        <v/>
      </c>
      <c r="N129" s="4" t="str">
        <f t="shared" si="37"/>
        <v/>
      </c>
      <c r="O129" s="3">
        <f t="shared" si="68"/>
        <v>0</v>
      </c>
      <c r="P129" s="5">
        <f t="shared" si="38"/>
        <v>0</v>
      </c>
      <c r="Q129" s="14"/>
      <c r="R129" s="11"/>
      <c r="S129" s="12"/>
      <c r="T129" s="13"/>
      <c r="U129" s="79"/>
      <c r="V129" s="79"/>
      <c r="W129" s="10"/>
      <c r="X129" s="11"/>
      <c r="Y129" s="12"/>
      <c r="Z129" s="13"/>
      <c r="AA129" s="10"/>
      <c r="AB129" s="11"/>
      <c r="AC129" s="12"/>
      <c r="AD129" s="13"/>
      <c r="AE129" s="14"/>
      <c r="AF129" s="11"/>
      <c r="AG129" s="12"/>
      <c r="AH129" s="13"/>
      <c r="AI129" s="10"/>
      <c r="AJ129" s="11"/>
      <c r="AK129" s="12"/>
      <c r="AL129" s="13"/>
      <c r="AM129" s="10"/>
      <c r="AN129" s="11"/>
      <c r="AO129" s="12"/>
      <c r="AP129" s="13"/>
      <c r="AQ129" s="6" t="str">
        <f t="shared" si="39"/>
        <v>SI</v>
      </c>
      <c r="AR129" s="7">
        <f t="shared" si="40"/>
        <v>480</v>
      </c>
      <c r="AS129" s="8">
        <f t="shared" si="41"/>
        <v>480</v>
      </c>
      <c r="AT129" s="9">
        <f t="shared" si="42"/>
        <v>480</v>
      </c>
      <c r="AU129" s="111" t="str">
        <f>IF(O129&lt;80,"0",IF((P129-O129)&lt;=2,('DPI art.191'!$G$3-(('DPI art.191'!$F$3-'DPI art.191'!$G$3)/4)*(P129-O129-2)),('DPI art.191'!$G$3-(('DPI art.191'!$G$3-'DPI art.191'!$H$3)/8)*(P129-O129-2))))</f>
        <v>0</v>
      </c>
      <c r="AV129" s="24">
        <f t="shared" si="43"/>
        <v>0</v>
      </c>
      <c r="AW129" s="24" t="e">
        <f>IF(N129&lt;135,N129,N129-'DPI art.191'!$I$3)</f>
        <v>#VALUE!</v>
      </c>
      <c r="AX129" s="111" t="e">
        <f>IF(I129&lt;80,"0",IF((J129-I129)&lt;=2,('DPI art.191'!$G$7-(('DPI art.191'!$F$7-'DPI art.191'!$G$7)/4)*(I129-J129-2)),('DPI art.191'!$G$7-(('DPI art.191'!$G$7-'DPI art.191'!$H$7)/8)*(J129-I129-2))))</f>
        <v>#VALUE!</v>
      </c>
      <c r="AY129" s="24" t="e">
        <f t="shared" si="44"/>
        <v>#VALUE!</v>
      </c>
      <c r="AZ129" s="24" t="e">
        <f>IF(H129&lt;135,H129,H129-'DPI art.191'!$I$7)</f>
        <v>#VALUE!</v>
      </c>
      <c r="BA129" s="111" t="str">
        <f>IF(O129&lt;80,"0",IF((P129-O129)&lt;=2,('DPI art.191'!$G$5-(('DPI art.191'!$F$5-'DPI art.191'!$G$5)/4)*(P129-O129-2)),('DPI art.191'!$G$5-(('DPI art.191'!$G$5-'DPI art.191'!$H$5)/8)*(P129-O129-2))))</f>
        <v>0</v>
      </c>
      <c r="BB129" s="24">
        <f t="shared" si="45"/>
        <v>0</v>
      </c>
      <c r="BC129" s="24" t="e">
        <f>IF(N129&lt;135,N129,N129-'DPI art.191'!$I$5)</f>
        <v>#VALUE!</v>
      </c>
      <c r="BD129" s="111" t="str">
        <f>IF(O129&lt;80,"0",IF((P129-O129)&lt;=2,('DPI art.191'!$G$7-(('DPI art.191'!$F$7-'DPI art.191'!$G$7)/4)*(O129-P129-2)),('DPI art.191'!$G$7-(('DPI art.191'!$G$7-'DPI art.191'!$H$7)/8)*(P129-O129-2))))</f>
        <v>0</v>
      </c>
      <c r="BE129" s="24">
        <f t="shared" si="46"/>
        <v>0</v>
      </c>
      <c r="BF129" s="24" t="e">
        <f>IF(N129&lt;135,N129,N129-'DPI art.191'!$I$7)</f>
        <v>#VALUE!</v>
      </c>
      <c r="BG129" s="108">
        <f t="shared" si="47"/>
        <v>1</v>
      </c>
      <c r="BH129" s="108">
        <f t="shared" si="48"/>
        <v>1</v>
      </c>
      <c r="BI129" s="108">
        <f t="shared" si="49"/>
        <v>1</v>
      </c>
      <c r="BJ129" s="108">
        <f t="shared" si="50"/>
        <v>1</v>
      </c>
      <c r="BK129" s="108">
        <f t="shared" si="51"/>
        <v>1</v>
      </c>
      <c r="BL129" s="108">
        <f t="shared" si="52"/>
        <v>1</v>
      </c>
      <c r="BM129" s="106" t="str">
        <f t="shared" si="53"/>
        <v/>
      </c>
      <c r="BN129" s="106" t="str">
        <f t="shared" si="54"/>
        <v/>
      </c>
      <c r="BO129" s="106" t="str">
        <f t="shared" si="55"/>
        <v/>
      </c>
      <c r="BP129" s="106" t="str">
        <f t="shared" si="56"/>
        <v/>
      </c>
      <c r="BQ129" s="106" t="str">
        <f t="shared" si="57"/>
        <v/>
      </c>
      <c r="BR129" s="106" t="str">
        <f t="shared" si="58"/>
        <v/>
      </c>
      <c r="BS129" s="106">
        <f t="shared" si="59"/>
        <v>0</v>
      </c>
      <c r="BT129" s="107">
        <f t="shared" si="60"/>
        <v>0</v>
      </c>
      <c r="BU129" s="136" t="str">
        <f t="shared" si="61"/>
        <v/>
      </c>
      <c r="BV129" s="136" t="str">
        <f t="shared" si="62"/>
        <v/>
      </c>
      <c r="BW129" s="136" t="str">
        <f t="shared" si="63"/>
        <v/>
      </c>
      <c r="BX129" s="136" t="str">
        <f t="shared" si="64"/>
        <v/>
      </c>
      <c r="BY129" s="136" t="str">
        <f t="shared" si="65"/>
        <v/>
      </c>
      <c r="BZ129" s="136" t="str">
        <f t="shared" si="66"/>
        <v/>
      </c>
    </row>
    <row r="130" spans="1:78" ht="18.75" x14ac:dyDescent="0.2">
      <c r="A130" s="2" t="s">
        <v>7</v>
      </c>
      <c r="B130" s="65" t="e">
        <f t="shared" si="69"/>
        <v>#VALUE!</v>
      </c>
      <c r="C130" s="78"/>
      <c r="D130" s="83"/>
      <c r="E130" s="83"/>
      <c r="F130" s="67"/>
      <c r="G130" s="71">
        <v>40725</v>
      </c>
      <c r="H130" s="77" t="s">
        <v>200</v>
      </c>
      <c r="I130" s="77" t="str">
        <f t="shared" si="70"/>
        <v/>
      </c>
      <c r="J130" s="77" t="str">
        <f t="shared" si="71"/>
        <v/>
      </c>
      <c r="K130" s="77"/>
      <c r="L130" s="77"/>
      <c r="M130" s="137" t="str">
        <f t="shared" si="67"/>
        <v/>
      </c>
      <c r="N130" s="4" t="str">
        <f t="shared" si="37"/>
        <v/>
      </c>
      <c r="O130" s="3">
        <f t="shared" si="68"/>
        <v>0</v>
      </c>
      <c r="P130" s="5">
        <f t="shared" si="38"/>
        <v>0</v>
      </c>
      <c r="Q130" s="14"/>
      <c r="R130" s="11"/>
      <c r="S130" s="12"/>
      <c r="T130" s="13"/>
      <c r="U130" s="79"/>
      <c r="V130" s="79"/>
      <c r="W130" s="10"/>
      <c r="X130" s="11"/>
      <c r="Y130" s="12"/>
      <c r="Z130" s="13"/>
      <c r="AA130" s="10"/>
      <c r="AB130" s="11"/>
      <c r="AC130" s="12"/>
      <c r="AD130" s="13"/>
      <c r="AE130" s="14"/>
      <c r="AF130" s="11"/>
      <c r="AG130" s="12"/>
      <c r="AH130" s="13"/>
      <c r="AI130" s="10"/>
      <c r="AJ130" s="11"/>
      <c r="AK130" s="12"/>
      <c r="AL130" s="13"/>
      <c r="AM130" s="10"/>
      <c r="AN130" s="11"/>
      <c r="AO130" s="12"/>
      <c r="AP130" s="13"/>
      <c r="AQ130" s="6" t="str">
        <f t="shared" si="39"/>
        <v>SI</v>
      </c>
      <c r="AR130" s="7">
        <f t="shared" si="40"/>
        <v>480</v>
      </c>
      <c r="AS130" s="8">
        <f t="shared" si="41"/>
        <v>480</v>
      </c>
      <c r="AT130" s="9">
        <f t="shared" si="42"/>
        <v>480</v>
      </c>
      <c r="AU130" s="111" t="str">
        <f>IF(O130&lt;80,"0",IF((P130-O130)&lt;=2,('DPI art.191'!$G$3-(('DPI art.191'!$F$3-'DPI art.191'!$G$3)/4)*(P130-O130-2)),('DPI art.191'!$G$3-(('DPI art.191'!$G$3-'DPI art.191'!$H$3)/8)*(P130-O130-2))))</f>
        <v>0</v>
      </c>
      <c r="AV130" s="24">
        <f t="shared" si="43"/>
        <v>0</v>
      </c>
      <c r="AW130" s="24" t="e">
        <f>IF(N130&lt;135,N130,N130-'DPI art.191'!$I$3)</f>
        <v>#VALUE!</v>
      </c>
      <c r="AX130" s="111" t="e">
        <f>IF(I130&lt;80,"0",IF((J130-I130)&lt;=2,('DPI art.191'!$G$7-(('DPI art.191'!$F$7-'DPI art.191'!$G$7)/4)*(I130-J130-2)),('DPI art.191'!$G$7-(('DPI art.191'!$G$7-'DPI art.191'!$H$7)/8)*(J130-I130-2))))</f>
        <v>#VALUE!</v>
      </c>
      <c r="AY130" s="24" t="e">
        <f t="shared" si="44"/>
        <v>#VALUE!</v>
      </c>
      <c r="AZ130" s="24" t="e">
        <f>IF(H130&lt;135,H130,H130-'DPI art.191'!$I$7)</f>
        <v>#VALUE!</v>
      </c>
      <c r="BA130" s="111" t="str">
        <f>IF(O130&lt;80,"0",IF((P130-O130)&lt;=2,('DPI art.191'!$G$5-(('DPI art.191'!$F$5-'DPI art.191'!$G$5)/4)*(P130-O130-2)),('DPI art.191'!$G$5-(('DPI art.191'!$G$5-'DPI art.191'!$H$5)/8)*(P130-O130-2))))</f>
        <v>0</v>
      </c>
      <c r="BB130" s="24">
        <f t="shared" si="45"/>
        <v>0</v>
      </c>
      <c r="BC130" s="24" t="e">
        <f>IF(N130&lt;135,N130,N130-'DPI art.191'!$I$5)</f>
        <v>#VALUE!</v>
      </c>
      <c r="BD130" s="111" t="str">
        <f>IF(O130&lt;80,"0",IF((P130-O130)&lt;=2,('DPI art.191'!$G$7-(('DPI art.191'!$F$7-'DPI art.191'!$G$7)/4)*(O130-P130-2)),('DPI art.191'!$G$7-(('DPI art.191'!$G$7-'DPI art.191'!$H$7)/8)*(P130-O130-2))))</f>
        <v>0</v>
      </c>
      <c r="BE130" s="24">
        <f t="shared" si="46"/>
        <v>0</v>
      </c>
      <c r="BF130" s="24" t="e">
        <f>IF(N130&lt;135,N130,N130-'DPI art.191'!$I$7)</f>
        <v>#VALUE!</v>
      </c>
      <c r="BG130" s="108">
        <f t="shared" si="47"/>
        <v>1</v>
      </c>
      <c r="BH130" s="108">
        <f t="shared" si="48"/>
        <v>1</v>
      </c>
      <c r="BI130" s="108">
        <f t="shared" si="49"/>
        <v>1</v>
      </c>
      <c r="BJ130" s="108">
        <f t="shared" si="50"/>
        <v>1</v>
      </c>
      <c r="BK130" s="108">
        <f t="shared" si="51"/>
        <v>1</v>
      </c>
      <c r="BL130" s="108">
        <f t="shared" si="52"/>
        <v>1</v>
      </c>
      <c r="BM130" s="106" t="str">
        <f t="shared" si="53"/>
        <v/>
      </c>
      <c r="BN130" s="106" t="str">
        <f t="shared" si="54"/>
        <v/>
      </c>
      <c r="BO130" s="106" t="str">
        <f t="shared" si="55"/>
        <v/>
      </c>
      <c r="BP130" s="106" t="str">
        <f t="shared" si="56"/>
        <v/>
      </c>
      <c r="BQ130" s="106" t="str">
        <f t="shared" si="57"/>
        <v/>
      </c>
      <c r="BR130" s="106" t="str">
        <f t="shared" si="58"/>
        <v/>
      </c>
      <c r="BS130" s="106">
        <f t="shared" si="59"/>
        <v>0</v>
      </c>
      <c r="BT130" s="107">
        <f t="shared" si="60"/>
        <v>0</v>
      </c>
      <c r="BU130" s="136" t="str">
        <f t="shared" si="61"/>
        <v/>
      </c>
      <c r="BV130" s="136" t="str">
        <f t="shared" si="62"/>
        <v/>
      </c>
      <c r="BW130" s="136" t="str">
        <f t="shared" si="63"/>
        <v/>
      </c>
      <c r="BX130" s="136" t="str">
        <f t="shared" si="64"/>
        <v/>
      </c>
      <c r="BY130" s="136" t="str">
        <f t="shared" si="65"/>
        <v/>
      </c>
      <c r="BZ130" s="136" t="str">
        <f t="shared" si="66"/>
        <v/>
      </c>
    </row>
    <row r="131" spans="1:78" ht="18.75" x14ac:dyDescent="0.2">
      <c r="A131" s="2" t="s">
        <v>7</v>
      </c>
      <c r="B131" s="65" t="e">
        <f t="shared" si="69"/>
        <v>#VALUE!</v>
      </c>
      <c r="C131" s="78"/>
      <c r="D131" s="83"/>
      <c r="E131" s="83"/>
      <c r="F131" s="67"/>
      <c r="G131" s="71">
        <v>40725</v>
      </c>
      <c r="H131" s="77" t="s">
        <v>200</v>
      </c>
      <c r="I131" s="77" t="str">
        <f t="shared" si="70"/>
        <v/>
      </c>
      <c r="J131" s="77" t="str">
        <f t="shared" si="71"/>
        <v/>
      </c>
      <c r="K131" s="77"/>
      <c r="L131" s="77"/>
      <c r="M131" s="137" t="str">
        <f t="shared" si="67"/>
        <v/>
      </c>
      <c r="N131" s="4" t="str">
        <f t="shared" si="37"/>
        <v/>
      </c>
      <c r="O131" s="3">
        <f t="shared" si="68"/>
        <v>0</v>
      </c>
      <c r="P131" s="5">
        <f t="shared" si="38"/>
        <v>0</v>
      </c>
      <c r="Q131" s="14"/>
      <c r="R131" s="11"/>
      <c r="S131" s="12"/>
      <c r="T131" s="13"/>
      <c r="U131" s="79"/>
      <c r="V131" s="79"/>
      <c r="W131" s="10"/>
      <c r="X131" s="11"/>
      <c r="Y131" s="12"/>
      <c r="Z131" s="13"/>
      <c r="AA131" s="10"/>
      <c r="AB131" s="11"/>
      <c r="AC131" s="12"/>
      <c r="AD131" s="13"/>
      <c r="AE131" s="14"/>
      <c r="AF131" s="11"/>
      <c r="AG131" s="12"/>
      <c r="AH131" s="13"/>
      <c r="AI131" s="10"/>
      <c r="AJ131" s="11"/>
      <c r="AK131" s="12"/>
      <c r="AL131" s="13"/>
      <c r="AM131" s="10"/>
      <c r="AN131" s="11"/>
      <c r="AO131" s="12"/>
      <c r="AP131" s="13"/>
      <c r="AQ131" s="6" t="str">
        <f t="shared" si="39"/>
        <v>SI</v>
      </c>
      <c r="AR131" s="7">
        <f t="shared" si="40"/>
        <v>480</v>
      </c>
      <c r="AS131" s="8">
        <f t="shared" si="41"/>
        <v>480</v>
      </c>
      <c r="AT131" s="9">
        <f t="shared" si="42"/>
        <v>480</v>
      </c>
      <c r="AU131" s="111" t="str">
        <f>IF(O131&lt;80,"0",IF((P131-O131)&lt;=2,('DPI art.191'!$G$3-(('DPI art.191'!$F$3-'DPI art.191'!$G$3)/4)*(P131-O131-2)),('DPI art.191'!$G$3-(('DPI art.191'!$G$3-'DPI art.191'!$H$3)/8)*(P131-O131-2))))</f>
        <v>0</v>
      </c>
      <c r="AV131" s="24">
        <f t="shared" si="43"/>
        <v>0</v>
      </c>
      <c r="AW131" s="24" t="e">
        <f>IF(N131&lt;135,N131,N131-'DPI art.191'!$I$3)</f>
        <v>#VALUE!</v>
      </c>
      <c r="AX131" s="111" t="e">
        <f>IF(I131&lt;80,"0",IF((J131-I131)&lt;=2,('DPI art.191'!$G$7-(('DPI art.191'!$F$7-'DPI art.191'!$G$7)/4)*(I131-J131-2)),('DPI art.191'!$G$7-(('DPI art.191'!$G$7-'DPI art.191'!$H$7)/8)*(J131-I131-2))))</f>
        <v>#VALUE!</v>
      </c>
      <c r="AY131" s="24" t="e">
        <f t="shared" si="44"/>
        <v>#VALUE!</v>
      </c>
      <c r="AZ131" s="24" t="e">
        <f>IF(H131&lt;135,H131,H131-'DPI art.191'!$I$7)</f>
        <v>#VALUE!</v>
      </c>
      <c r="BA131" s="111" t="str">
        <f>IF(O131&lt;80,"0",IF((P131-O131)&lt;=2,('DPI art.191'!$G$5-(('DPI art.191'!$F$5-'DPI art.191'!$G$5)/4)*(P131-O131-2)),('DPI art.191'!$G$5-(('DPI art.191'!$G$5-'DPI art.191'!$H$5)/8)*(P131-O131-2))))</f>
        <v>0</v>
      </c>
      <c r="BB131" s="24">
        <f t="shared" si="45"/>
        <v>0</v>
      </c>
      <c r="BC131" s="24" t="e">
        <f>IF(N131&lt;135,N131,N131-'DPI art.191'!$I$5)</f>
        <v>#VALUE!</v>
      </c>
      <c r="BD131" s="111" t="str">
        <f>IF(O131&lt;80,"0",IF((P131-O131)&lt;=2,('DPI art.191'!$G$7-(('DPI art.191'!$F$7-'DPI art.191'!$G$7)/4)*(O131-P131-2)),('DPI art.191'!$G$7-(('DPI art.191'!$G$7-'DPI art.191'!$H$7)/8)*(P131-O131-2))))</f>
        <v>0</v>
      </c>
      <c r="BE131" s="24">
        <f t="shared" si="46"/>
        <v>0</v>
      </c>
      <c r="BF131" s="24" t="e">
        <f>IF(N131&lt;135,N131,N131-'DPI art.191'!$I$7)</f>
        <v>#VALUE!</v>
      </c>
      <c r="BG131" s="108">
        <f t="shared" si="47"/>
        <v>1</v>
      </c>
      <c r="BH131" s="108">
        <f t="shared" si="48"/>
        <v>1</v>
      </c>
      <c r="BI131" s="108">
        <f t="shared" si="49"/>
        <v>1</v>
      </c>
      <c r="BJ131" s="108">
        <f t="shared" si="50"/>
        <v>1</v>
      </c>
      <c r="BK131" s="108">
        <f t="shared" si="51"/>
        <v>1</v>
      </c>
      <c r="BL131" s="108">
        <f t="shared" si="52"/>
        <v>1</v>
      </c>
      <c r="BM131" s="106" t="str">
        <f t="shared" si="53"/>
        <v/>
      </c>
      <c r="BN131" s="106" t="str">
        <f t="shared" si="54"/>
        <v/>
      </c>
      <c r="BO131" s="106" t="str">
        <f t="shared" si="55"/>
        <v/>
      </c>
      <c r="BP131" s="106" t="str">
        <f t="shared" si="56"/>
        <v/>
      </c>
      <c r="BQ131" s="106" t="str">
        <f t="shared" si="57"/>
        <v/>
      </c>
      <c r="BR131" s="106" t="str">
        <f t="shared" si="58"/>
        <v/>
      </c>
      <c r="BS131" s="106">
        <f t="shared" si="59"/>
        <v>0</v>
      </c>
      <c r="BT131" s="107">
        <f t="shared" si="60"/>
        <v>0</v>
      </c>
      <c r="BU131" s="136" t="str">
        <f t="shared" si="61"/>
        <v/>
      </c>
      <c r="BV131" s="136" t="str">
        <f t="shared" si="62"/>
        <v/>
      </c>
      <c r="BW131" s="136" t="str">
        <f t="shared" si="63"/>
        <v/>
      </c>
      <c r="BX131" s="136" t="str">
        <f t="shared" si="64"/>
        <v/>
      </c>
      <c r="BY131" s="136" t="str">
        <f t="shared" si="65"/>
        <v/>
      </c>
      <c r="BZ131" s="136" t="str">
        <f t="shared" si="66"/>
        <v/>
      </c>
    </row>
    <row r="132" spans="1:78" ht="18.75" x14ac:dyDescent="0.2">
      <c r="A132" s="2" t="s">
        <v>7</v>
      </c>
      <c r="B132" s="65" t="e">
        <f t="shared" si="69"/>
        <v>#VALUE!</v>
      </c>
      <c r="C132" s="78"/>
      <c r="D132" s="83"/>
      <c r="E132" s="83"/>
      <c r="F132" s="67"/>
      <c r="G132" s="71">
        <v>40725</v>
      </c>
      <c r="H132" s="77" t="s">
        <v>200</v>
      </c>
      <c r="I132" s="77" t="str">
        <f t="shared" si="70"/>
        <v/>
      </c>
      <c r="J132" s="77" t="str">
        <f t="shared" si="71"/>
        <v/>
      </c>
      <c r="K132" s="77"/>
      <c r="L132" s="77"/>
      <c r="M132" s="137" t="str">
        <f t="shared" si="67"/>
        <v/>
      </c>
      <c r="N132" s="4" t="str">
        <f t="shared" si="37"/>
        <v/>
      </c>
      <c r="O132" s="3">
        <f t="shared" si="68"/>
        <v>0</v>
      </c>
      <c r="P132" s="5">
        <f t="shared" si="38"/>
        <v>0</v>
      </c>
      <c r="Q132" s="14"/>
      <c r="R132" s="11"/>
      <c r="S132" s="12"/>
      <c r="T132" s="13"/>
      <c r="U132" s="79"/>
      <c r="V132" s="79"/>
      <c r="W132" s="10"/>
      <c r="X132" s="11"/>
      <c r="Y132" s="12"/>
      <c r="Z132" s="13"/>
      <c r="AA132" s="10"/>
      <c r="AB132" s="11"/>
      <c r="AC132" s="12"/>
      <c r="AD132" s="13"/>
      <c r="AE132" s="14"/>
      <c r="AF132" s="11"/>
      <c r="AG132" s="12"/>
      <c r="AH132" s="13"/>
      <c r="AI132" s="10"/>
      <c r="AJ132" s="11"/>
      <c r="AK132" s="12"/>
      <c r="AL132" s="13"/>
      <c r="AM132" s="10"/>
      <c r="AN132" s="11"/>
      <c r="AO132" s="12"/>
      <c r="AP132" s="13"/>
      <c r="AQ132" s="6" t="str">
        <f t="shared" si="39"/>
        <v>SI</v>
      </c>
      <c r="AR132" s="7">
        <f t="shared" si="40"/>
        <v>480</v>
      </c>
      <c r="AS132" s="8">
        <f t="shared" si="41"/>
        <v>480</v>
      </c>
      <c r="AT132" s="9">
        <f t="shared" si="42"/>
        <v>480</v>
      </c>
      <c r="AU132" s="111" t="str">
        <f>IF(O132&lt;80,"0",IF((P132-O132)&lt;=2,('DPI art.191'!$G$3-(('DPI art.191'!$F$3-'DPI art.191'!$G$3)/4)*(P132-O132-2)),('DPI art.191'!$G$3-(('DPI art.191'!$G$3-'DPI art.191'!$H$3)/8)*(P132-O132-2))))</f>
        <v>0</v>
      </c>
      <c r="AV132" s="24">
        <f t="shared" si="43"/>
        <v>0</v>
      </c>
      <c r="AW132" s="24" t="e">
        <f>IF(N132&lt;135,N132,N132-'DPI art.191'!$I$3)</f>
        <v>#VALUE!</v>
      </c>
      <c r="AX132" s="111" t="e">
        <f>IF(I132&lt;80,"0",IF((J132-I132)&lt;=2,('DPI art.191'!$G$7-(('DPI art.191'!$F$7-'DPI art.191'!$G$7)/4)*(I132-J132-2)),('DPI art.191'!$G$7-(('DPI art.191'!$G$7-'DPI art.191'!$H$7)/8)*(J132-I132-2))))</f>
        <v>#VALUE!</v>
      </c>
      <c r="AY132" s="24" t="e">
        <f t="shared" si="44"/>
        <v>#VALUE!</v>
      </c>
      <c r="AZ132" s="24" t="e">
        <f>IF(H132&lt;135,H132,H132-'DPI art.191'!$I$7)</f>
        <v>#VALUE!</v>
      </c>
      <c r="BA132" s="111" t="str">
        <f>IF(O132&lt;80,"0",IF((P132-O132)&lt;=2,('DPI art.191'!$G$5-(('DPI art.191'!$F$5-'DPI art.191'!$G$5)/4)*(P132-O132-2)),('DPI art.191'!$G$5-(('DPI art.191'!$G$5-'DPI art.191'!$H$5)/8)*(P132-O132-2))))</f>
        <v>0</v>
      </c>
      <c r="BB132" s="24">
        <f t="shared" si="45"/>
        <v>0</v>
      </c>
      <c r="BC132" s="24" t="e">
        <f>IF(N132&lt;135,N132,N132-'DPI art.191'!$I$5)</f>
        <v>#VALUE!</v>
      </c>
      <c r="BD132" s="111" t="str">
        <f>IF(O132&lt;80,"0",IF((P132-O132)&lt;=2,('DPI art.191'!$G$7-(('DPI art.191'!$F$7-'DPI art.191'!$G$7)/4)*(O132-P132-2)),('DPI art.191'!$G$7-(('DPI art.191'!$G$7-'DPI art.191'!$H$7)/8)*(P132-O132-2))))</f>
        <v>0</v>
      </c>
      <c r="BE132" s="24">
        <f t="shared" si="46"/>
        <v>0</v>
      </c>
      <c r="BF132" s="24" t="e">
        <f>IF(N132&lt;135,N132,N132-'DPI art.191'!$I$7)</f>
        <v>#VALUE!</v>
      </c>
      <c r="BG132" s="108">
        <f t="shared" si="47"/>
        <v>1</v>
      </c>
      <c r="BH132" s="108">
        <f t="shared" si="48"/>
        <v>1</v>
      </c>
      <c r="BI132" s="108">
        <f t="shared" si="49"/>
        <v>1</v>
      </c>
      <c r="BJ132" s="108">
        <f t="shared" si="50"/>
        <v>1</v>
      </c>
      <c r="BK132" s="108">
        <f t="shared" si="51"/>
        <v>1</v>
      </c>
      <c r="BL132" s="108">
        <f t="shared" si="52"/>
        <v>1</v>
      </c>
      <c r="BM132" s="106" t="str">
        <f t="shared" si="53"/>
        <v/>
      </c>
      <c r="BN132" s="106" t="str">
        <f t="shared" si="54"/>
        <v/>
      </c>
      <c r="BO132" s="106" t="str">
        <f t="shared" si="55"/>
        <v/>
      </c>
      <c r="BP132" s="106" t="str">
        <f t="shared" si="56"/>
        <v/>
      </c>
      <c r="BQ132" s="106" t="str">
        <f t="shared" si="57"/>
        <v/>
      </c>
      <c r="BR132" s="106" t="str">
        <f t="shared" si="58"/>
        <v/>
      </c>
      <c r="BS132" s="106">
        <f t="shared" si="59"/>
        <v>0</v>
      </c>
      <c r="BT132" s="107">
        <f t="shared" si="60"/>
        <v>0</v>
      </c>
      <c r="BU132" s="136" t="str">
        <f t="shared" si="61"/>
        <v/>
      </c>
      <c r="BV132" s="136" t="str">
        <f t="shared" si="62"/>
        <v/>
      </c>
      <c r="BW132" s="136" t="str">
        <f t="shared" si="63"/>
        <v/>
      </c>
      <c r="BX132" s="136" t="str">
        <f t="shared" si="64"/>
        <v/>
      </c>
      <c r="BY132" s="136" t="str">
        <f t="shared" si="65"/>
        <v/>
      </c>
      <c r="BZ132" s="136" t="str">
        <f t="shared" si="66"/>
        <v/>
      </c>
    </row>
    <row r="133" spans="1:78" ht="18.75" x14ac:dyDescent="0.2">
      <c r="A133" s="2" t="s">
        <v>7</v>
      </c>
      <c r="B133" s="65" t="e">
        <f t="shared" si="69"/>
        <v>#VALUE!</v>
      </c>
      <c r="C133" s="78"/>
      <c r="D133" s="83"/>
      <c r="E133" s="83"/>
      <c r="F133" s="67"/>
      <c r="G133" s="71">
        <v>40725</v>
      </c>
      <c r="H133" s="77" t="s">
        <v>200</v>
      </c>
      <c r="I133" s="77" t="str">
        <f t="shared" si="70"/>
        <v/>
      </c>
      <c r="J133" s="77" t="str">
        <f t="shared" si="71"/>
        <v/>
      </c>
      <c r="K133" s="77"/>
      <c r="L133" s="77"/>
      <c r="M133" s="137" t="str">
        <f t="shared" si="67"/>
        <v/>
      </c>
      <c r="N133" s="4" t="str">
        <f t="shared" si="37"/>
        <v/>
      </c>
      <c r="O133" s="3">
        <f t="shared" si="68"/>
        <v>0</v>
      </c>
      <c r="P133" s="5">
        <f t="shared" si="38"/>
        <v>0</v>
      </c>
      <c r="Q133" s="14"/>
      <c r="R133" s="11"/>
      <c r="S133" s="12"/>
      <c r="T133" s="13"/>
      <c r="U133" s="79"/>
      <c r="V133" s="79"/>
      <c r="W133" s="10"/>
      <c r="X133" s="11"/>
      <c r="Y133" s="12"/>
      <c r="Z133" s="13"/>
      <c r="AA133" s="10"/>
      <c r="AB133" s="11"/>
      <c r="AC133" s="12"/>
      <c r="AD133" s="13"/>
      <c r="AE133" s="14"/>
      <c r="AF133" s="11"/>
      <c r="AG133" s="12"/>
      <c r="AH133" s="13"/>
      <c r="AI133" s="10"/>
      <c r="AJ133" s="11"/>
      <c r="AK133" s="12"/>
      <c r="AL133" s="13"/>
      <c r="AM133" s="10"/>
      <c r="AN133" s="11"/>
      <c r="AO133" s="12"/>
      <c r="AP133" s="13"/>
      <c r="AQ133" s="6" t="str">
        <f t="shared" si="39"/>
        <v>SI</v>
      </c>
      <c r="AR133" s="7">
        <f t="shared" si="40"/>
        <v>480</v>
      </c>
      <c r="AS133" s="8">
        <f t="shared" si="41"/>
        <v>480</v>
      </c>
      <c r="AT133" s="9">
        <f t="shared" si="42"/>
        <v>480</v>
      </c>
      <c r="AU133" s="111" t="str">
        <f>IF(O133&lt;80,"0",IF((P133-O133)&lt;=2,('DPI art.191'!$G$3-(('DPI art.191'!$F$3-'DPI art.191'!$G$3)/4)*(P133-O133-2)),('DPI art.191'!$G$3-(('DPI art.191'!$G$3-'DPI art.191'!$H$3)/8)*(P133-O133-2))))</f>
        <v>0</v>
      </c>
      <c r="AV133" s="24">
        <f t="shared" si="43"/>
        <v>0</v>
      </c>
      <c r="AW133" s="24" t="e">
        <f>IF(N133&lt;135,N133,N133-'DPI art.191'!$I$3)</f>
        <v>#VALUE!</v>
      </c>
      <c r="AX133" s="111" t="e">
        <f>IF(I133&lt;80,"0",IF((J133-I133)&lt;=2,('DPI art.191'!$G$7-(('DPI art.191'!$F$7-'DPI art.191'!$G$7)/4)*(I133-J133-2)),('DPI art.191'!$G$7-(('DPI art.191'!$G$7-'DPI art.191'!$H$7)/8)*(J133-I133-2))))</f>
        <v>#VALUE!</v>
      </c>
      <c r="AY133" s="24" t="e">
        <f t="shared" si="44"/>
        <v>#VALUE!</v>
      </c>
      <c r="AZ133" s="24" t="e">
        <f>IF(H133&lt;135,H133,H133-'DPI art.191'!$I$7)</f>
        <v>#VALUE!</v>
      </c>
      <c r="BA133" s="111" t="str">
        <f>IF(O133&lt;80,"0",IF((P133-O133)&lt;=2,('DPI art.191'!$G$5-(('DPI art.191'!$F$5-'DPI art.191'!$G$5)/4)*(P133-O133-2)),('DPI art.191'!$G$5-(('DPI art.191'!$G$5-'DPI art.191'!$H$5)/8)*(P133-O133-2))))</f>
        <v>0</v>
      </c>
      <c r="BB133" s="24">
        <f t="shared" si="45"/>
        <v>0</v>
      </c>
      <c r="BC133" s="24" t="e">
        <f>IF(N133&lt;135,N133,N133-'DPI art.191'!$I$5)</f>
        <v>#VALUE!</v>
      </c>
      <c r="BD133" s="111" t="str">
        <f>IF(O133&lt;80,"0",IF((P133-O133)&lt;=2,('DPI art.191'!$G$7-(('DPI art.191'!$F$7-'DPI art.191'!$G$7)/4)*(O133-P133-2)),('DPI art.191'!$G$7-(('DPI art.191'!$G$7-'DPI art.191'!$H$7)/8)*(P133-O133-2))))</f>
        <v>0</v>
      </c>
      <c r="BE133" s="24">
        <f t="shared" si="46"/>
        <v>0</v>
      </c>
      <c r="BF133" s="24" t="e">
        <f>IF(N133&lt;135,N133,N133-'DPI art.191'!$I$7)</f>
        <v>#VALUE!</v>
      </c>
      <c r="BG133" s="108">
        <f t="shared" si="47"/>
        <v>1</v>
      </c>
      <c r="BH133" s="108">
        <f t="shared" si="48"/>
        <v>1</v>
      </c>
      <c r="BI133" s="108">
        <f t="shared" si="49"/>
        <v>1</v>
      </c>
      <c r="BJ133" s="108">
        <f t="shared" si="50"/>
        <v>1</v>
      </c>
      <c r="BK133" s="108">
        <f t="shared" si="51"/>
        <v>1</v>
      </c>
      <c r="BL133" s="108">
        <f t="shared" si="52"/>
        <v>1</v>
      </c>
      <c r="BM133" s="106" t="str">
        <f t="shared" si="53"/>
        <v/>
      </c>
      <c r="BN133" s="106" t="str">
        <f t="shared" si="54"/>
        <v/>
      </c>
      <c r="BO133" s="106" t="str">
        <f t="shared" si="55"/>
        <v/>
      </c>
      <c r="BP133" s="106" t="str">
        <f t="shared" si="56"/>
        <v/>
      </c>
      <c r="BQ133" s="106" t="str">
        <f t="shared" si="57"/>
        <v/>
      </c>
      <c r="BR133" s="106" t="str">
        <f t="shared" si="58"/>
        <v/>
      </c>
      <c r="BS133" s="106">
        <f t="shared" si="59"/>
        <v>0</v>
      </c>
      <c r="BT133" s="107">
        <f t="shared" si="60"/>
        <v>0</v>
      </c>
      <c r="BU133" s="136" t="str">
        <f t="shared" si="61"/>
        <v/>
      </c>
      <c r="BV133" s="136" t="str">
        <f t="shared" si="62"/>
        <v/>
      </c>
      <c r="BW133" s="136" t="str">
        <f t="shared" si="63"/>
        <v/>
      </c>
      <c r="BX133" s="136" t="str">
        <f t="shared" si="64"/>
        <v/>
      </c>
      <c r="BY133" s="136" t="str">
        <f t="shared" si="65"/>
        <v/>
      </c>
      <c r="BZ133" s="136" t="str">
        <f t="shared" si="66"/>
        <v/>
      </c>
    </row>
    <row r="134" spans="1:78" ht="18.75" x14ac:dyDescent="0.2">
      <c r="A134" s="2" t="s">
        <v>7</v>
      </c>
      <c r="B134" s="65" t="e">
        <f t="shared" si="69"/>
        <v>#VALUE!</v>
      </c>
      <c r="C134" s="78"/>
      <c r="D134" s="83"/>
      <c r="E134" s="83"/>
      <c r="F134" s="67"/>
      <c r="G134" s="71">
        <v>40725</v>
      </c>
      <c r="H134" s="77" t="s">
        <v>200</v>
      </c>
      <c r="I134" s="77" t="str">
        <f t="shared" ref="I134:I184" si="72">IF((V134-R134)&gt;3,"SI","")</f>
        <v/>
      </c>
      <c r="J134" s="77" t="str">
        <f t="shared" ref="J134:J184" si="73">IF((U134-R134)&gt;3,"SI","")</f>
        <v/>
      </c>
      <c r="K134" s="77"/>
      <c r="L134" s="77"/>
      <c r="M134" s="137" t="str">
        <f t="shared" si="67"/>
        <v/>
      </c>
      <c r="N134" s="4" t="str">
        <f t="shared" ref="N134:N179" si="74">IF(T134&gt;0,(MAX(T134,Z134,AD134,AH134,AL134,AP134))+SQRT(1.2^2+1^2),"")</f>
        <v/>
      </c>
      <c r="O134" s="3">
        <f t="shared" si="68"/>
        <v>0</v>
      </c>
      <c r="P134" s="5">
        <f t="shared" ref="P134:P179" si="75">IF(AND(Y134="",AC134="",AG134="",AK134="",AO134=""),S134,AVERAGE(S134,Y134,AC134,AG134,AK134,AO134)+STDEV(S134,Y134,AC134,AG134,AK134,AO134))</f>
        <v>0</v>
      </c>
      <c r="Q134" s="14"/>
      <c r="R134" s="11"/>
      <c r="S134" s="12"/>
      <c r="T134" s="13"/>
      <c r="U134" s="79"/>
      <c r="V134" s="79"/>
      <c r="W134" s="10"/>
      <c r="X134" s="11"/>
      <c r="Y134" s="12"/>
      <c r="Z134" s="13"/>
      <c r="AA134" s="10"/>
      <c r="AB134" s="11"/>
      <c r="AC134" s="12"/>
      <c r="AD134" s="13"/>
      <c r="AE134" s="14"/>
      <c r="AF134" s="11"/>
      <c r="AG134" s="12"/>
      <c r="AH134" s="13"/>
      <c r="AI134" s="10"/>
      <c r="AJ134" s="11"/>
      <c r="AK134" s="12"/>
      <c r="AL134" s="13"/>
      <c r="AM134" s="10"/>
      <c r="AN134" s="11"/>
      <c r="AO134" s="12"/>
      <c r="AP134" s="13"/>
      <c r="AQ134" s="6" t="str">
        <f t="shared" ref="AQ134:AQ179" si="76">IF(AND((O134)&lt;85,N134&lt;137),"NO","SI")</f>
        <v>SI</v>
      </c>
      <c r="AR134" s="7">
        <f t="shared" ref="AR134:AR179" si="77">IF((480*(10^(7.95-(O134/10))))&lt;480,480*(10^(7.95-(O134/10))),480)</f>
        <v>480</v>
      </c>
      <c r="AS134" s="8">
        <f t="shared" ref="AS134:AS179" si="78">IF((480*(10^(8.45-(O134/10))))&lt;480,480*(10^(8.45-(O134/10))),480)</f>
        <v>480</v>
      </c>
      <c r="AT134" s="9">
        <f t="shared" ref="AT134:AT179" si="79">IF((480*(10^(8.65-(O134/10))))&lt;480,480*(10^(8.65-(O134/10))),480)</f>
        <v>480</v>
      </c>
      <c r="AU134" s="111" t="str">
        <f>IF(O134&lt;80,"0",IF((P134-O134)&lt;=2,('DPI art.191'!$G$3-(('DPI art.191'!$F$3-'DPI art.191'!$G$3)/4)*(P134-O134-2)),('DPI art.191'!$G$3-(('DPI art.191'!$G$3-'DPI art.191'!$H$3)/8)*(P134-O134-2))))</f>
        <v>0</v>
      </c>
      <c r="AV134" s="24">
        <f t="shared" ref="AV134:AV184" si="80">O134-AU134</f>
        <v>0</v>
      </c>
      <c r="AW134" s="24" t="e">
        <f>IF(N134&lt;135,N134,N134-'DPI art.191'!$I$3)</f>
        <v>#VALUE!</v>
      </c>
      <c r="AX134" s="111" t="e">
        <f>IF(I134&lt;80,"0",IF((J134-I134)&lt;=2,('DPI art.191'!$G$7-(('DPI art.191'!$F$7-'DPI art.191'!$G$7)/4)*(I134-J134-2)),('DPI art.191'!$G$7-(('DPI art.191'!$G$7-'DPI art.191'!$H$7)/8)*(J134-I134-2))))</f>
        <v>#VALUE!</v>
      </c>
      <c r="AY134" s="24" t="e">
        <f t="shared" ref="AY134:AY184" si="81">I134-AX134</f>
        <v>#VALUE!</v>
      </c>
      <c r="AZ134" s="24" t="e">
        <f>IF(H134&lt;135,H134,H134-'DPI art.191'!$I$7)</f>
        <v>#VALUE!</v>
      </c>
      <c r="BA134" s="111" t="str">
        <f>IF(O134&lt;80,"0",IF((P134-O134)&lt;=2,('DPI art.191'!$G$5-(('DPI art.191'!$F$5-'DPI art.191'!$G$5)/4)*(P134-O134-2)),('DPI art.191'!$G$5-(('DPI art.191'!$G$5-'DPI art.191'!$H$5)/8)*(P134-O134-2))))</f>
        <v>0</v>
      </c>
      <c r="BB134" s="24">
        <f t="shared" ref="BB134:BB184" si="82">R134-BA134</f>
        <v>0</v>
      </c>
      <c r="BC134" s="24" t="e">
        <f>IF(N134&lt;135,N134,N134-'DPI art.191'!$I$5)</f>
        <v>#VALUE!</v>
      </c>
      <c r="BD134" s="111" t="str">
        <f>IF(O134&lt;80,"0",IF((P134-O134)&lt;=2,('DPI art.191'!$G$7-(('DPI art.191'!$F$7-'DPI art.191'!$G$7)/4)*(O134-P134-2)),('DPI art.191'!$G$7-(('DPI art.191'!$G$7-'DPI art.191'!$H$7)/8)*(P134-O134-2))))</f>
        <v>0</v>
      </c>
      <c r="BE134" s="24">
        <f t="shared" ref="BE134:BE184" si="83">O134-BD134</f>
        <v>0</v>
      </c>
      <c r="BF134" s="24" t="e">
        <f>IF(N134&lt;135,N134,N134-'DPI art.191'!$I$7)</f>
        <v>#VALUE!</v>
      </c>
      <c r="BG134" s="108">
        <f t="shared" ref="BG134:BG179" si="84">10^(0.1*R134)</f>
        <v>1</v>
      </c>
      <c r="BH134" s="108">
        <f t="shared" ref="BH134:BH179" si="85">10^(0.1*X134)</f>
        <v>1</v>
      </c>
      <c r="BI134" s="108">
        <f t="shared" ref="BI134:BI179" si="86">10^(0.1*AB134)</f>
        <v>1</v>
      </c>
      <c r="BJ134" s="108">
        <f t="shared" ref="BJ134:BJ179" si="87">10^(0.1*AF134)</f>
        <v>1</v>
      </c>
      <c r="BK134" s="108">
        <f t="shared" ref="BK134:BK179" si="88">10^(0.1*AJ134)</f>
        <v>1</v>
      </c>
      <c r="BL134" s="108">
        <f t="shared" ref="BL134:BL179" si="89">10^(0.1*AN134)</f>
        <v>1</v>
      </c>
      <c r="BM134" s="106" t="str">
        <f t="shared" ref="BM134:BM179" si="90">IF(R134&gt;0,(O134-R134),"")</f>
        <v/>
      </c>
      <c r="BN134" s="106" t="str">
        <f t="shared" ref="BN134:BN179" si="91">IF(X134&gt;0,(O134-X134),"")</f>
        <v/>
      </c>
      <c r="BO134" s="106" t="str">
        <f t="shared" ref="BO134:BO179" si="92">IF(AB134&gt;0,(O134-AB134),"")</f>
        <v/>
      </c>
      <c r="BP134" s="106" t="str">
        <f t="shared" ref="BP134:BP179" si="93">IF(AF134&gt;0,(O134-AF134),"")</f>
        <v/>
      </c>
      <c r="BQ134" s="106" t="str">
        <f t="shared" ref="BQ134:BQ179" si="94">IF(AJ134&gt;0,(O134-AJ134),"")</f>
        <v/>
      </c>
      <c r="BR134" s="106" t="str">
        <f t="shared" ref="BR134:BR179" si="95">IF(AN134&gt;0,(O134-AN134),"")</f>
        <v/>
      </c>
      <c r="BS134" s="106">
        <f t="shared" ref="BS134:BS179" si="96">COUNT(BM134:BR134)</f>
        <v>0</v>
      </c>
      <c r="BT134" s="107">
        <f t="shared" ref="BT134:BT184" si="97">IF(BS134=0,0,IF(BS134=1,0,1/(BS134*(BS134-1))))</f>
        <v>0</v>
      </c>
      <c r="BU134" s="136" t="str">
        <f t="shared" ref="BU134:BU184" si="98">IF(R134&gt;0,(BM134^2),"")</f>
        <v/>
      </c>
      <c r="BV134" s="136" t="str">
        <f t="shared" ref="BV134:BV184" si="99">IF(X134&gt;0,(BN134^2),"")</f>
        <v/>
      </c>
      <c r="BW134" s="136" t="str">
        <f t="shared" ref="BW134:BW184" si="100">IF(AB134&gt;0,(BO134^2),"")</f>
        <v/>
      </c>
      <c r="BX134" s="136" t="str">
        <f t="shared" ref="BX134:BX184" si="101">IF(AF134&gt;0,(BP134^2),"")</f>
        <v/>
      </c>
      <c r="BY134" s="136" t="str">
        <f t="shared" ref="BY134:BY184" si="102">IF(AJ134&gt;0,(BQ134^2),"")</f>
        <v/>
      </c>
      <c r="BZ134" s="136" t="str">
        <f t="shared" ref="BZ134:BZ184" si="103">IF(AN134&gt;0,(BR134^2),"")</f>
        <v/>
      </c>
    </row>
    <row r="135" spans="1:78" ht="18.75" x14ac:dyDescent="0.2">
      <c r="A135" s="2" t="s">
        <v>7</v>
      </c>
      <c r="B135" s="65" t="e">
        <f t="shared" si="69"/>
        <v>#VALUE!</v>
      </c>
      <c r="C135" s="78"/>
      <c r="D135" s="83"/>
      <c r="E135" s="83"/>
      <c r="F135" s="67"/>
      <c r="G135" s="71">
        <v>40725</v>
      </c>
      <c r="H135" s="77" t="s">
        <v>200</v>
      </c>
      <c r="I135" s="77" t="str">
        <f t="shared" si="72"/>
        <v/>
      </c>
      <c r="J135" s="77" t="str">
        <f t="shared" si="73"/>
        <v/>
      </c>
      <c r="K135" s="77"/>
      <c r="L135" s="77"/>
      <c r="M135" s="137" t="str">
        <f t="shared" si="67"/>
        <v/>
      </c>
      <c r="N135" s="4" t="str">
        <f t="shared" si="74"/>
        <v/>
      </c>
      <c r="O135" s="3">
        <f t="shared" si="68"/>
        <v>0</v>
      </c>
      <c r="P135" s="5">
        <f t="shared" si="75"/>
        <v>0</v>
      </c>
      <c r="Q135" s="14"/>
      <c r="R135" s="11"/>
      <c r="S135" s="12"/>
      <c r="T135" s="13"/>
      <c r="U135" s="79"/>
      <c r="V135" s="79"/>
      <c r="W135" s="10"/>
      <c r="X135" s="11"/>
      <c r="Y135" s="12"/>
      <c r="Z135" s="13"/>
      <c r="AA135" s="10"/>
      <c r="AB135" s="11"/>
      <c r="AC135" s="12"/>
      <c r="AD135" s="13"/>
      <c r="AE135" s="14"/>
      <c r="AF135" s="11"/>
      <c r="AG135" s="12"/>
      <c r="AH135" s="13"/>
      <c r="AI135" s="10"/>
      <c r="AJ135" s="11"/>
      <c r="AK135" s="12"/>
      <c r="AL135" s="13"/>
      <c r="AM135" s="10"/>
      <c r="AN135" s="11"/>
      <c r="AO135" s="12"/>
      <c r="AP135" s="13"/>
      <c r="AQ135" s="6" t="str">
        <f t="shared" si="76"/>
        <v>SI</v>
      </c>
      <c r="AR135" s="7">
        <f t="shared" si="77"/>
        <v>480</v>
      </c>
      <c r="AS135" s="8">
        <f t="shared" si="78"/>
        <v>480</v>
      </c>
      <c r="AT135" s="9">
        <f t="shared" si="79"/>
        <v>480</v>
      </c>
      <c r="AU135" s="111" t="str">
        <f>IF(O135&lt;80,"0",IF((P135-O135)&lt;=2,('DPI art.191'!$G$3-(('DPI art.191'!$F$3-'DPI art.191'!$G$3)/4)*(P135-O135-2)),('DPI art.191'!$G$3-(('DPI art.191'!$G$3-'DPI art.191'!$H$3)/8)*(P135-O135-2))))</f>
        <v>0</v>
      </c>
      <c r="AV135" s="24">
        <f t="shared" si="80"/>
        <v>0</v>
      </c>
      <c r="AW135" s="24" t="e">
        <f>IF(N135&lt;135,N135,N135-'DPI art.191'!$I$3)</f>
        <v>#VALUE!</v>
      </c>
      <c r="AX135" s="111" t="e">
        <f>IF(I135&lt;80,"0",IF((J135-I135)&lt;=2,('DPI art.191'!$G$7-(('DPI art.191'!$F$7-'DPI art.191'!$G$7)/4)*(I135-J135-2)),('DPI art.191'!$G$7-(('DPI art.191'!$G$7-'DPI art.191'!$H$7)/8)*(J135-I135-2))))</f>
        <v>#VALUE!</v>
      </c>
      <c r="AY135" s="24" t="e">
        <f t="shared" si="81"/>
        <v>#VALUE!</v>
      </c>
      <c r="AZ135" s="24" t="e">
        <f>IF(H135&lt;135,H135,H135-'DPI art.191'!$I$7)</f>
        <v>#VALUE!</v>
      </c>
      <c r="BA135" s="111" t="str">
        <f>IF(O135&lt;80,"0",IF((P135-O135)&lt;=2,('DPI art.191'!$G$5-(('DPI art.191'!$F$5-'DPI art.191'!$G$5)/4)*(P135-O135-2)),('DPI art.191'!$G$5-(('DPI art.191'!$G$5-'DPI art.191'!$H$5)/8)*(P135-O135-2))))</f>
        <v>0</v>
      </c>
      <c r="BB135" s="24">
        <f t="shared" si="82"/>
        <v>0</v>
      </c>
      <c r="BC135" s="24" t="e">
        <f>IF(N135&lt;135,N135,N135-'DPI art.191'!$I$5)</f>
        <v>#VALUE!</v>
      </c>
      <c r="BD135" s="111" t="str">
        <f>IF(O135&lt;80,"0",IF((P135-O135)&lt;=2,('DPI art.191'!$G$7-(('DPI art.191'!$F$7-'DPI art.191'!$G$7)/4)*(O135-P135-2)),('DPI art.191'!$G$7-(('DPI art.191'!$G$7-'DPI art.191'!$H$7)/8)*(P135-O135-2))))</f>
        <v>0</v>
      </c>
      <c r="BE135" s="24">
        <f t="shared" si="83"/>
        <v>0</v>
      </c>
      <c r="BF135" s="24" t="e">
        <f>IF(N135&lt;135,N135,N135-'DPI art.191'!$I$7)</f>
        <v>#VALUE!</v>
      </c>
      <c r="BG135" s="108">
        <f t="shared" si="84"/>
        <v>1</v>
      </c>
      <c r="BH135" s="108">
        <f t="shared" si="85"/>
        <v>1</v>
      </c>
      <c r="BI135" s="108">
        <f t="shared" si="86"/>
        <v>1</v>
      </c>
      <c r="BJ135" s="108">
        <f t="shared" si="87"/>
        <v>1</v>
      </c>
      <c r="BK135" s="108">
        <f t="shared" si="88"/>
        <v>1</v>
      </c>
      <c r="BL135" s="108">
        <f t="shared" si="89"/>
        <v>1</v>
      </c>
      <c r="BM135" s="106" t="str">
        <f t="shared" si="90"/>
        <v/>
      </c>
      <c r="BN135" s="106" t="str">
        <f t="shared" si="91"/>
        <v/>
      </c>
      <c r="BO135" s="106" t="str">
        <f t="shared" si="92"/>
        <v/>
      </c>
      <c r="BP135" s="106" t="str">
        <f t="shared" si="93"/>
        <v/>
      </c>
      <c r="BQ135" s="106" t="str">
        <f t="shared" si="94"/>
        <v/>
      </c>
      <c r="BR135" s="106" t="str">
        <f t="shared" si="95"/>
        <v/>
      </c>
      <c r="BS135" s="106">
        <f t="shared" si="96"/>
        <v>0</v>
      </c>
      <c r="BT135" s="107">
        <f t="shared" si="97"/>
        <v>0</v>
      </c>
      <c r="BU135" s="136" t="str">
        <f t="shared" si="98"/>
        <v/>
      </c>
      <c r="BV135" s="136" t="str">
        <f t="shared" si="99"/>
        <v/>
      </c>
      <c r="BW135" s="136" t="str">
        <f t="shared" si="100"/>
        <v/>
      </c>
      <c r="BX135" s="136" t="str">
        <f t="shared" si="101"/>
        <v/>
      </c>
      <c r="BY135" s="136" t="str">
        <f t="shared" si="102"/>
        <v/>
      </c>
      <c r="BZ135" s="136" t="str">
        <f t="shared" si="103"/>
        <v/>
      </c>
    </row>
    <row r="136" spans="1:78" ht="18.75" x14ac:dyDescent="0.2">
      <c r="A136" s="2" t="s">
        <v>7</v>
      </c>
      <c r="B136" s="65" t="e">
        <f t="shared" si="69"/>
        <v>#VALUE!</v>
      </c>
      <c r="C136" s="78"/>
      <c r="D136" s="83"/>
      <c r="E136" s="83"/>
      <c r="F136" s="67"/>
      <c r="G136" s="71">
        <v>40725</v>
      </c>
      <c r="H136" s="77" t="s">
        <v>200</v>
      </c>
      <c r="I136" s="77" t="str">
        <f t="shared" si="72"/>
        <v/>
      </c>
      <c r="J136" s="77" t="str">
        <f t="shared" si="73"/>
        <v/>
      </c>
      <c r="K136" s="77"/>
      <c r="L136" s="77"/>
      <c r="M136" s="137" t="str">
        <f t="shared" si="67"/>
        <v/>
      </c>
      <c r="N136" s="4" t="str">
        <f t="shared" si="74"/>
        <v/>
      </c>
      <c r="O136" s="3">
        <f t="shared" si="68"/>
        <v>0</v>
      </c>
      <c r="P136" s="5">
        <f t="shared" si="75"/>
        <v>0</v>
      </c>
      <c r="Q136" s="14"/>
      <c r="R136" s="11"/>
      <c r="S136" s="12"/>
      <c r="T136" s="13"/>
      <c r="U136" s="79"/>
      <c r="V136" s="79"/>
      <c r="W136" s="10"/>
      <c r="X136" s="11"/>
      <c r="Y136" s="12"/>
      <c r="Z136" s="13"/>
      <c r="AA136" s="10"/>
      <c r="AB136" s="11"/>
      <c r="AC136" s="12"/>
      <c r="AD136" s="13"/>
      <c r="AE136" s="14"/>
      <c r="AF136" s="11"/>
      <c r="AG136" s="12"/>
      <c r="AH136" s="13"/>
      <c r="AI136" s="10"/>
      <c r="AJ136" s="11"/>
      <c r="AK136" s="12"/>
      <c r="AL136" s="13"/>
      <c r="AM136" s="10"/>
      <c r="AN136" s="11"/>
      <c r="AO136" s="12"/>
      <c r="AP136" s="13"/>
      <c r="AQ136" s="6" t="str">
        <f t="shared" si="76"/>
        <v>SI</v>
      </c>
      <c r="AR136" s="7">
        <f t="shared" si="77"/>
        <v>480</v>
      </c>
      <c r="AS136" s="8">
        <f t="shared" si="78"/>
        <v>480</v>
      </c>
      <c r="AT136" s="9">
        <f t="shared" si="79"/>
        <v>480</v>
      </c>
      <c r="AU136" s="111" t="str">
        <f>IF(O136&lt;80,"0",IF((P136-O136)&lt;=2,('DPI art.191'!$G$3-(('DPI art.191'!$F$3-'DPI art.191'!$G$3)/4)*(P136-O136-2)),('DPI art.191'!$G$3-(('DPI art.191'!$G$3-'DPI art.191'!$H$3)/8)*(P136-O136-2))))</f>
        <v>0</v>
      </c>
      <c r="AV136" s="24">
        <f t="shared" si="80"/>
        <v>0</v>
      </c>
      <c r="AW136" s="24" t="e">
        <f>IF(N136&lt;135,N136,N136-'DPI art.191'!$I$3)</f>
        <v>#VALUE!</v>
      </c>
      <c r="AX136" s="111" t="e">
        <f>IF(I136&lt;80,"0",IF((J136-I136)&lt;=2,('DPI art.191'!$G$7-(('DPI art.191'!$F$7-'DPI art.191'!$G$7)/4)*(I136-J136-2)),('DPI art.191'!$G$7-(('DPI art.191'!$G$7-'DPI art.191'!$H$7)/8)*(J136-I136-2))))</f>
        <v>#VALUE!</v>
      </c>
      <c r="AY136" s="24" t="e">
        <f t="shared" si="81"/>
        <v>#VALUE!</v>
      </c>
      <c r="AZ136" s="24" t="e">
        <f>IF(H136&lt;135,H136,H136-'DPI art.191'!$I$7)</f>
        <v>#VALUE!</v>
      </c>
      <c r="BA136" s="111" t="str">
        <f>IF(O136&lt;80,"0",IF((P136-O136)&lt;=2,('DPI art.191'!$G$5-(('DPI art.191'!$F$5-'DPI art.191'!$G$5)/4)*(P136-O136-2)),('DPI art.191'!$G$5-(('DPI art.191'!$G$5-'DPI art.191'!$H$5)/8)*(P136-O136-2))))</f>
        <v>0</v>
      </c>
      <c r="BB136" s="24">
        <f t="shared" si="82"/>
        <v>0</v>
      </c>
      <c r="BC136" s="24" t="e">
        <f>IF(N136&lt;135,N136,N136-'DPI art.191'!$I$5)</f>
        <v>#VALUE!</v>
      </c>
      <c r="BD136" s="111" t="str">
        <f>IF(O136&lt;80,"0",IF((P136-O136)&lt;=2,('DPI art.191'!$G$7-(('DPI art.191'!$F$7-'DPI art.191'!$G$7)/4)*(O136-P136-2)),('DPI art.191'!$G$7-(('DPI art.191'!$G$7-'DPI art.191'!$H$7)/8)*(P136-O136-2))))</f>
        <v>0</v>
      </c>
      <c r="BE136" s="24">
        <f t="shared" si="83"/>
        <v>0</v>
      </c>
      <c r="BF136" s="24" t="e">
        <f>IF(N136&lt;135,N136,N136-'DPI art.191'!$I$7)</f>
        <v>#VALUE!</v>
      </c>
      <c r="BG136" s="108">
        <f t="shared" si="84"/>
        <v>1</v>
      </c>
      <c r="BH136" s="108">
        <f t="shared" si="85"/>
        <v>1</v>
      </c>
      <c r="BI136" s="108">
        <f t="shared" si="86"/>
        <v>1</v>
      </c>
      <c r="BJ136" s="108">
        <f t="shared" si="87"/>
        <v>1</v>
      </c>
      <c r="BK136" s="108">
        <f t="shared" si="88"/>
        <v>1</v>
      </c>
      <c r="BL136" s="108">
        <f t="shared" si="89"/>
        <v>1</v>
      </c>
      <c r="BM136" s="106" t="str">
        <f t="shared" si="90"/>
        <v/>
      </c>
      <c r="BN136" s="106" t="str">
        <f t="shared" si="91"/>
        <v/>
      </c>
      <c r="BO136" s="106" t="str">
        <f t="shared" si="92"/>
        <v/>
      </c>
      <c r="BP136" s="106" t="str">
        <f t="shared" si="93"/>
        <v/>
      </c>
      <c r="BQ136" s="106" t="str">
        <f t="shared" si="94"/>
        <v/>
      </c>
      <c r="BR136" s="106" t="str">
        <f t="shared" si="95"/>
        <v/>
      </c>
      <c r="BS136" s="106">
        <f t="shared" si="96"/>
        <v>0</v>
      </c>
      <c r="BT136" s="107">
        <f t="shared" si="97"/>
        <v>0</v>
      </c>
      <c r="BU136" s="136" t="str">
        <f t="shared" si="98"/>
        <v/>
      </c>
      <c r="BV136" s="136" t="str">
        <f t="shared" si="99"/>
        <v/>
      </c>
      <c r="BW136" s="136" t="str">
        <f t="shared" si="100"/>
        <v/>
      </c>
      <c r="BX136" s="136" t="str">
        <f t="shared" si="101"/>
        <v/>
      </c>
      <c r="BY136" s="136" t="str">
        <f t="shared" si="102"/>
        <v/>
      </c>
      <c r="BZ136" s="136" t="str">
        <f t="shared" si="103"/>
        <v/>
      </c>
    </row>
    <row r="137" spans="1:78" ht="18.75" x14ac:dyDescent="0.2">
      <c r="A137" s="2" t="s">
        <v>7</v>
      </c>
      <c r="B137" s="65" t="e">
        <f t="shared" si="69"/>
        <v>#VALUE!</v>
      </c>
      <c r="C137" s="78"/>
      <c r="D137" s="83"/>
      <c r="E137" s="83"/>
      <c r="F137" s="67"/>
      <c r="G137" s="71">
        <v>40725</v>
      </c>
      <c r="H137" s="77" t="s">
        <v>200</v>
      </c>
      <c r="I137" s="77" t="str">
        <f t="shared" si="72"/>
        <v/>
      </c>
      <c r="J137" s="77" t="str">
        <f t="shared" si="73"/>
        <v/>
      </c>
      <c r="K137" s="77"/>
      <c r="L137" s="77"/>
      <c r="M137" s="137" t="str">
        <f t="shared" si="67"/>
        <v/>
      </c>
      <c r="N137" s="4" t="str">
        <f t="shared" si="74"/>
        <v/>
      </c>
      <c r="O137" s="3">
        <f t="shared" si="68"/>
        <v>0</v>
      </c>
      <c r="P137" s="5">
        <f t="shared" si="75"/>
        <v>0</v>
      </c>
      <c r="Q137" s="14"/>
      <c r="R137" s="11"/>
      <c r="S137" s="12"/>
      <c r="T137" s="13"/>
      <c r="U137" s="79"/>
      <c r="V137" s="79"/>
      <c r="W137" s="10"/>
      <c r="X137" s="11"/>
      <c r="Y137" s="12"/>
      <c r="Z137" s="13"/>
      <c r="AA137" s="10"/>
      <c r="AB137" s="11"/>
      <c r="AC137" s="12"/>
      <c r="AD137" s="13"/>
      <c r="AE137" s="14"/>
      <c r="AF137" s="11"/>
      <c r="AG137" s="12"/>
      <c r="AH137" s="13"/>
      <c r="AI137" s="10"/>
      <c r="AJ137" s="11"/>
      <c r="AK137" s="12"/>
      <c r="AL137" s="13"/>
      <c r="AM137" s="10"/>
      <c r="AN137" s="11"/>
      <c r="AO137" s="12"/>
      <c r="AP137" s="13"/>
      <c r="AQ137" s="6" t="str">
        <f t="shared" si="76"/>
        <v>SI</v>
      </c>
      <c r="AR137" s="7">
        <f t="shared" si="77"/>
        <v>480</v>
      </c>
      <c r="AS137" s="8">
        <f t="shared" si="78"/>
        <v>480</v>
      </c>
      <c r="AT137" s="9">
        <f t="shared" si="79"/>
        <v>480</v>
      </c>
      <c r="AU137" s="111" t="str">
        <f>IF(O137&lt;80,"0",IF((P137-O137)&lt;=2,('DPI art.191'!$G$3-(('DPI art.191'!$F$3-'DPI art.191'!$G$3)/4)*(P137-O137-2)),('DPI art.191'!$G$3-(('DPI art.191'!$G$3-'DPI art.191'!$H$3)/8)*(P137-O137-2))))</f>
        <v>0</v>
      </c>
      <c r="AV137" s="24">
        <f t="shared" si="80"/>
        <v>0</v>
      </c>
      <c r="AW137" s="24" t="e">
        <f>IF(N137&lt;135,N137,N137-'DPI art.191'!$I$3)</f>
        <v>#VALUE!</v>
      </c>
      <c r="AX137" s="111" t="e">
        <f>IF(I137&lt;80,"0",IF((J137-I137)&lt;=2,('DPI art.191'!$G$7-(('DPI art.191'!$F$7-'DPI art.191'!$G$7)/4)*(I137-J137-2)),('DPI art.191'!$G$7-(('DPI art.191'!$G$7-'DPI art.191'!$H$7)/8)*(J137-I137-2))))</f>
        <v>#VALUE!</v>
      </c>
      <c r="AY137" s="24" t="e">
        <f t="shared" si="81"/>
        <v>#VALUE!</v>
      </c>
      <c r="AZ137" s="24" t="e">
        <f>IF(H137&lt;135,H137,H137-'DPI art.191'!$I$7)</f>
        <v>#VALUE!</v>
      </c>
      <c r="BA137" s="111" t="str">
        <f>IF(O137&lt;80,"0",IF((P137-O137)&lt;=2,('DPI art.191'!$G$5-(('DPI art.191'!$F$5-'DPI art.191'!$G$5)/4)*(P137-O137-2)),('DPI art.191'!$G$5-(('DPI art.191'!$G$5-'DPI art.191'!$H$5)/8)*(P137-O137-2))))</f>
        <v>0</v>
      </c>
      <c r="BB137" s="24">
        <f t="shared" si="82"/>
        <v>0</v>
      </c>
      <c r="BC137" s="24" t="e">
        <f>IF(N137&lt;135,N137,N137-'DPI art.191'!$I$5)</f>
        <v>#VALUE!</v>
      </c>
      <c r="BD137" s="111" t="str">
        <f>IF(O137&lt;80,"0",IF((P137-O137)&lt;=2,('DPI art.191'!$G$7-(('DPI art.191'!$F$7-'DPI art.191'!$G$7)/4)*(O137-P137-2)),('DPI art.191'!$G$7-(('DPI art.191'!$G$7-'DPI art.191'!$H$7)/8)*(P137-O137-2))))</f>
        <v>0</v>
      </c>
      <c r="BE137" s="24">
        <f t="shared" si="83"/>
        <v>0</v>
      </c>
      <c r="BF137" s="24" t="e">
        <f>IF(N137&lt;135,N137,N137-'DPI art.191'!$I$7)</f>
        <v>#VALUE!</v>
      </c>
      <c r="BG137" s="108">
        <f t="shared" si="84"/>
        <v>1</v>
      </c>
      <c r="BH137" s="108">
        <f t="shared" si="85"/>
        <v>1</v>
      </c>
      <c r="BI137" s="108">
        <f t="shared" si="86"/>
        <v>1</v>
      </c>
      <c r="BJ137" s="108">
        <f t="shared" si="87"/>
        <v>1</v>
      </c>
      <c r="BK137" s="108">
        <f t="shared" si="88"/>
        <v>1</v>
      </c>
      <c r="BL137" s="108">
        <f t="shared" si="89"/>
        <v>1</v>
      </c>
      <c r="BM137" s="106" t="str">
        <f t="shared" si="90"/>
        <v/>
      </c>
      <c r="BN137" s="106" t="str">
        <f t="shared" si="91"/>
        <v/>
      </c>
      <c r="BO137" s="106" t="str">
        <f t="shared" si="92"/>
        <v/>
      </c>
      <c r="BP137" s="106" t="str">
        <f t="shared" si="93"/>
        <v/>
      </c>
      <c r="BQ137" s="106" t="str">
        <f t="shared" si="94"/>
        <v/>
      </c>
      <c r="BR137" s="106" t="str">
        <f t="shared" si="95"/>
        <v/>
      </c>
      <c r="BS137" s="106">
        <f t="shared" si="96"/>
        <v>0</v>
      </c>
      <c r="BT137" s="107">
        <f t="shared" si="97"/>
        <v>0</v>
      </c>
      <c r="BU137" s="136" t="str">
        <f t="shared" si="98"/>
        <v/>
      </c>
      <c r="BV137" s="136" t="str">
        <f t="shared" si="99"/>
        <v/>
      </c>
      <c r="BW137" s="136" t="str">
        <f t="shared" si="100"/>
        <v/>
      </c>
      <c r="BX137" s="136" t="str">
        <f t="shared" si="101"/>
        <v/>
      </c>
      <c r="BY137" s="136" t="str">
        <f t="shared" si="102"/>
        <v/>
      </c>
      <c r="BZ137" s="136" t="str">
        <f t="shared" si="103"/>
        <v/>
      </c>
    </row>
    <row r="138" spans="1:78" ht="18.75" x14ac:dyDescent="0.2">
      <c r="A138" s="2" t="s">
        <v>7</v>
      </c>
      <c r="B138" s="65" t="e">
        <f t="shared" si="69"/>
        <v>#VALUE!</v>
      </c>
      <c r="C138" s="78"/>
      <c r="D138" s="83"/>
      <c r="E138" s="83"/>
      <c r="F138" s="67"/>
      <c r="G138" s="71">
        <v>40725</v>
      </c>
      <c r="H138" s="77" t="s">
        <v>200</v>
      </c>
      <c r="I138" s="77" t="str">
        <f t="shared" si="72"/>
        <v/>
      </c>
      <c r="J138" s="77" t="str">
        <f t="shared" si="73"/>
        <v/>
      </c>
      <c r="K138" s="77"/>
      <c r="L138" s="77"/>
      <c r="M138" s="137" t="str">
        <f t="shared" si="67"/>
        <v/>
      </c>
      <c r="N138" s="4" t="str">
        <f t="shared" si="74"/>
        <v/>
      </c>
      <c r="O138" s="3">
        <f t="shared" si="68"/>
        <v>0</v>
      </c>
      <c r="P138" s="5">
        <f t="shared" si="75"/>
        <v>0</v>
      </c>
      <c r="Q138" s="14"/>
      <c r="R138" s="11"/>
      <c r="S138" s="12"/>
      <c r="T138" s="13"/>
      <c r="U138" s="79"/>
      <c r="V138" s="79"/>
      <c r="W138" s="10"/>
      <c r="X138" s="11"/>
      <c r="Y138" s="12"/>
      <c r="Z138" s="13"/>
      <c r="AA138" s="10"/>
      <c r="AB138" s="11"/>
      <c r="AC138" s="12"/>
      <c r="AD138" s="13"/>
      <c r="AE138" s="14"/>
      <c r="AF138" s="11"/>
      <c r="AG138" s="12"/>
      <c r="AH138" s="13"/>
      <c r="AI138" s="10"/>
      <c r="AJ138" s="11"/>
      <c r="AK138" s="12"/>
      <c r="AL138" s="13"/>
      <c r="AM138" s="10"/>
      <c r="AN138" s="11"/>
      <c r="AO138" s="12"/>
      <c r="AP138" s="13"/>
      <c r="AQ138" s="6" t="str">
        <f t="shared" si="76"/>
        <v>SI</v>
      </c>
      <c r="AR138" s="7">
        <f t="shared" si="77"/>
        <v>480</v>
      </c>
      <c r="AS138" s="8">
        <f t="shared" si="78"/>
        <v>480</v>
      </c>
      <c r="AT138" s="9">
        <f t="shared" si="79"/>
        <v>480</v>
      </c>
      <c r="AU138" s="111" t="str">
        <f>IF(O138&lt;80,"0",IF((P138-O138)&lt;=2,('DPI art.191'!$G$3-(('DPI art.191'!$F$3-'DPI art.191'!$G$3)/4)*(P138-O138-2)),('DPI art.191'!$G$3-(('DPI art.191'!$G$3-'DPI art.191'!$H$3)/8)*(P138-O138-2))))</f>
        <v>0</v>
      </c>
      <c r="AV138" s="24">
        <f t="shared" si="80"/>
        <v>0</v>
      </c>
      <c r="AW138" s="24" t="e">
        <f>IF(N138&lt;135,N138,N138-'DPI art.191'!$I$3)</f>
        <v>#VALUE!</v>
      </c>
      <c r="AX138" s="111" t="e">
        <f>IF(I138&lt;80,"0",IF((J138-I138)&lt;=2,('DPI art.191'!$G$7-(('DPI art.191'!$F$7-'DPI art.191'!$G$7)/4)*(I138-J138-2)),('DPI art.191'!$G$7-(('DPI art.191'!$G$7-'DPI art.191'!$H$7)/8)*(J138-I138-2))))</f>
        <v>#VALUE!</v>
      </c>
      <c r="AY138" s="24" t="e">
        <f t="shared" si="81"/>
        <v>#VALUE!</v>
      </c>
      <c r="AZ138" s="24" t="e">
        <f>IF(H138&lt;135,H138,H138-'DPI art.191'!$I$7)</f>
        <v>#VALUE!</v>
      </c>
      <c r="BA138" s="111" t="str">
        <f>IF(O138&lt;80,"0",IF((P138-O138)&lt;=2,('DPI art.191'!$G$5-(('DPI art.191'!$F$5-'DPI art.191'!$G$5)/4)*(P138-O138-2)),('DPI art.191'!$G$5-(('DPI art.191'!$G$5-'DPI art.191'!$H$5)/8)*(P138-O138-2))))</f>
        <v>0</v>
      </c>
      <c r="BB138" s="24">
        <f t="shared" si="82"/>
        <v>0</v>
      </c>
      <c r="BC138" s="24" t="e">
        <f>IF(N138&lt;135,N138,N138-'DPI art.191'!$I$5)</f>
        <v>#VALUE!</v>
      </c>
      <c r="BD138" s="111" t="str">
        <f>IF(O138&lt;80,"0",IF((P138-O138)&lt;=2,('DPI art.191'!$G$7-(('DPI art.191'!$F$7-'DPI art.191'!$G$7)/4)*(O138-P138-2)),('DPI art.191'!$G$7-(('DPI art.191'!$G$7-'DPI art.191'!$H$7)/8)*(P138-O138-2))))</f>
        <v>0</v>
      </c>
      <c r="BE138" s="24">
        <f t="shared" si="83"/>
        <v>0</v>
      </c>
      <c r="BF138" s="24" t="e">
        <f>IF(N138&lt;135,N138,N138-'DPI art.191'!$I$7)</f>
        <v>#VALUE!</v>
      </c>
      <c r="BG138" s="108">
        <f t="shared" si="84"/>
        <v>1</v>
      </c>
      <c r="BH138" s="108">
        <f t="shared" si="85"/>
        <v>1</v>
      </c>
      <c r="BI138" s="108">
        <f t="shared" si="86"/>
        <v>1</v>
      </c>
      <c r="BJ138" s="108">
        <f t="shared" si="87"/>
        <v>1</v>
      </c>
      <c r="BK138" s="108">
        <f t="shared" si="88"/>
        <v>1</v>
      </c>
      <c r="BL138" s="108">
        <f t="shared" si="89"/>
        <v>1</v>
      </c>
      <c r="BM138" s="106" t="str">
        <f t="shared" si="90"/>
        <v/>
      </c>
      <c r="BN138" s="106" t="str">
        <f t="shared" si="91"/>
        <v/>
      </c>
      <c r="BO138" s="106" t="str">
        <f t="shared" si="92"/>
        <v/>
      </c>
      <c r="BP138" s="106" t="str">
        <f t="shared" si="93"/>
        <v/>
      </c>
      <c r="BQ138" s="106" t="str">
        <f t="shared" si="94"/>
        <v/>
      </c>
      <c r="BR138" s="106" t="str">
        <f t="shared" si="95"/>
        <v/>
      </c>
      <c r="BS138" s="106">
        <f t="shared" si="96"/>
        <v>0</v>
      </c>
      <c r="BT138" s="107">
        <f t="shared" si="97"/>
        <v>0</v>
      </c>
      <c r="BU138" s="136" t="str">
        <f t="shared" si="98"/>
        <v/>
      </c>
      <c r="BV138" s="136" t="str">
        <f t="shared" si="99"/>
        <v/>
      </c>
      <c r="BW138" s="136" t="str">
        <f t="shared" si="100"/>
        <v/>
      </c>
      <c r="BX138" s="136" t="str">
        <f t="shared" si="101"/>
        <v/>
      </c>
      <c r="BY138" s="136" t="str">
        <f t="shared" si="102"/>
        <v/>
      </c>
      <c r="BZ138" s="136" t="str">
        <f t="shared" si="103"/>
        <v/>
      </c>
    </row>
    <row r="139" spans="1:78" ht="18.75" x14ac:dyDescent="0.2">
      <c r="A139" s="2" t="s">
        <v>7</v>
      </c>
      <c r="B139" s="65" t="e">
        <f t="shared" si="69"/>
        <v>#VALUE!</v>
      </c>
      <c r="C139" s="78"/>
      <c r="D139" s="83"/>
      <c r="E139" s="83"/>
      <c r="F139" s="67"/>
      <c r="G139" s="71">
        <v>40725</v>
      </c>
      <c r="H139" s="77" t="s">
        <v>200</v>
      </c>
      <c r="I139" s="77" t="str">
        <f t="shared" si="72"/>
        <v/>
      </c>
      <c r="J139" s="77" t="str">
        <f t="shared" si="73"/>
        <v/>
      </c>
      <c r="K139" s="77"/>
      <c r="L139" s="77"/>
      <c r="M139" s="137" t="str">
        <f t="shared" si="67"/>
        <v/>
      </c>
      <c r="N139" s="4" t="str">
        <f t="shared" si="74"/>
        <v/>
      </c>
      <c r="O139" s="3">
        <f t="shared" si="68"/>
        <v>0</v>
      </c>
      <c r="P139" s="5">
        <f t="shared" si="75"/>
        <v>0</v>
      </c>
      <c r="Q139" s="14"/>
      <c r="R139" s="11"/>
      <c r="S139" s="12"/>
      <c r="T139" s="13"/>
      <c r="U139" s="79"/>
      <c r="V139" s="79"/>
      <c r="W139" s="10"/>
      <c r="X139" s="11"/>
      <c r="Y139" s="12"/>
      <c r="Z139" s="13"/>
      <c r="AA139" s="10"/>
      <c r="AB139" s="11"/>
      <c r="AC139" s="12"/>
      <c r="AD139" s="13"/>
      <c r="AE139" s="14"/>
      <c r="AF139" s="11"/>
      <c r="AG139" s="12"/>
      <c r="AH139" s="13"/>
      <c r="AI139" s="10"/>
      <c r="AJ139" s="11"/>
      <c r="AK139" s="12"/>
      <c r="AL139" s="13"/>
      <c r="AM139" s="10"/>
      <c r="AN139" s="11"/>
      <c r="AO139" s="12"/>
      <c r="AP139" s="13"/>
      <c r="AQ139" s="6" t="str">
        <f t="shared" si="76"/>
        <v>SI</v>
      </c>
      <c r="AR139" s="7">
        <f t="shared" si="77"/>
        <v>480</v>
      </c>
      <c r="AS139" s="8">
        <f t="shared" si="78"/>
        <v>480</v>
      </c>
      <c r="AT139" s="9">
        <f t="shared" si="79"/>
        <v>480</v>
      </c>
      <c r="AU139" s="111" t="str">
        <f>IF(O139&lt;80,"0",IF((P139-O139)&lt;=2,('DPI art.191'!$G$3-(('DPI art.191'!$F$3-'DPI art.191'!$G$3)/4)*(P139-O139-2)),('DPI art.191'!$G$3-(('DPI art.191'!$G$3-'DPI art.191'!$H$3)/8)*(P139-O139-2))))</f>
        <v>0</v>
      </c>
      <c r="AV139" s="24">
        <f t="shared" si="80"/>
        <v>0</v>
      </c>
      <c r="AW139" s="24" t="e">
        <f>IF(N139&lt;135,N139,N139-'DPI art.191'!$I$3)</f>
        <v>#VALUE!</v>
      </c>
      <c r="AX139" s="111" t="e">
        <f>IF(I139&lt;80,"0",IF((J139-I139)&lt;=2,('DPI art.191'!$G$7-(('DPI art.191'!$F$7-'DPI art.191'!$G$7)/4)*(I139-J139-2)),('DPI art.191'!$G$7-(('DPI art.191'!$G$7-'DPI art.191'!$H$7)/8)*(J139-I139-2))))</f>
        <v>#VALUE!</v>
      </c>
      <c r="AY139" s="24" t="e">
        <f t="shared" si="81"/>
        <v>#VALUE!</v>
      </c>
      <c r="AZ139" s="24" t="e">
        <f>IF(H139&lt;135,H139,H139-'DPI art.191'!$I$7)</f>
        <v>#VALUE!</v>
      </c>
      <c r="BA139" s="111" t="str">
        <f>IF(O139&lt;80,"0",IF((P139-O139)&lt;=2,('DPI art.191'!$G$5-(('DPI art.191'!$F$5-'DPI art.191'!$G$5)/4)*(P139-O139-2)),('DPI art.191'!$G$5-(('DPI art.191'!$G$5-'DPI art.191'!$H$5)/8)*(P139-O139-2))))</f>
        <v>0</v>
      </c>
      <c r="BB139" s="24">
        <f t="shared" si="82"/>
        <v>0</v>
      </c>
      <c r="BC139" s="24" t="e">
        <f>IF(N139&lt;135,N139,N139-'DPI art.191'!$I$5)</f>
        <v>#VALUE!</v>
      </c>
      <c r="BD139" s="111" t="str">
        <f>IF(O139&lt;80,"0",IF((P139-O139)&lt;=2,('DPI art.191'!$G$7-(('DPI art.191'!$F$7-'DPI art.191'!$G$7)/4)*(O139-P139-2)),('DPI art.191'!$G$7-(('DPI art.191'!$G$7-'DPI art.191'!$H$7)/8)*(P139-O139-2))))</f>
        <v>0</v>
      </c>
      <c r="BE139" s="24">
        <f t="shared" si="83"/>
        <v>0</v>
      </c>
      <c r="BF139" s="24" t="e">
        <f>IF(N139&lt;135,N139,N139-'DPI art.191'!$I$7)</f>
        <v>#VALUE!</v>
      </c>
      <c r="BG139" s="108">
        <f t="shared" si="84"/>
        <v>1</v>
      </c>
      <c r="BH139" s="108">
        <f t="shared" si="85"/>
        <v>1</v>
      </c>
      <c r="BI139" s="108">
        <f t="shared" si="86"/>
        <v>1</v>
      </c>
      <c r="BJ139" s="108">
        <f t="shared" si="87"/>
        <v>1</v>
      </c>
      <c r="BK139" s="108">
        <f t="shared" si="88"/>
        <v>1</v>
      </c>
      <c r="BL139" s="108">
        <f t="shared" si="89"/>
        <v>1</v>
      </c>
      <c r="BM139" s="106" t="str">
        <f t="shared" si="90"/>
        <v/>
      </c>
      <c r="BN139" s="106" t="str">
        <f t="shared" si="91"/>
        <v/>
      </c>
      <c r="BO139" s="106" t="str">
        <f t="shared" si="92"/>
        <v/>
      </c>
      <c r="BP139" s="106" t="str">
        <f t="shared" si="93"/>
        <v/>
      </c>
      <c r="BQ139" s="106" t="str">
        <f t="shared" si="94"/>
        <v/>
      </c>
      <c r="BR139" s="106" t="str">
        <f t="shared" si="95"/>
        <v/>
      </c>
      <c r="BS139" s="106">
        <f t="shared" si="96"/>
        <v>0</v>
      </c>
      <c r="BT139" s="107">
        <f t="shared" si="97"/>
        <v>0</v>
      </c>
      <c r="BU139" s="136" t="str">
        <f t="shared" si="98"/>
        <v/>
      </c>
      <c r="BV139" s="136" t="str">
        <f t="shared" si="99"/>
        <v/>
      </c>
      <c r="BW139" s="136" t="str">
        <f t="shared" si="100"/>
        <v/>
      </c>
      <c r="BX139" s="136" t="str">
        <f t="shared" si="101"/>
        <v/>
      </c>
      <c r="BY139" s="136" t="str">
        <f t="shared" si="102"/>
        <v/>
      </c>
      <c r="BZ139" s="136" t="str">
        <f t="shared" si="103"/>
        <v/>
      </c>
    </row>
    <row r="140" spans="1:78" ht="18.75" x14ac:dyDescent="0.2">
      <c r="A140" s="2" t="s">
        <v>7</v>
      </c>
      <c r="B140" s="65" t="e">
        <f t="shared" si="69"/>
        <v>#VALUE!</v>
      </c>
      <c r="C140" s="78"/>
      <c r="D140" s="83"/>
      <c r="E140" s="83"/>
      <c r="F140" s="67"/>
      <c r="G140" s="71">
        <v>40725</v>
      </c>
      <c r="H140" s="77" t="s">
        <v>200</v>
      </c>
      <c r="I140" s="77" t="str">
        <f t="shared" si="72"/>
        <v/>
      </c>
      <c r="J140" s="77" t="str">
        <f t="shared" si="73"/>
        <v/>
      </c>
      <c r="K140" s="77"/>
      <c r="L140" s="77"/>
      <c r="M140" s="137" t="str">
        <f t="shared" si="67"/>
        <v/>
      </c>
      <c r="N140" s="4" t="str">
        <f t="shared" si="74"/>
        <v/>
      </c>
      <c r="O140" s="3">
        <f t="shared" si="68"/>
        <v>0</v>
      </c>
      <c r="P140" s="5">
        <f t="shared" si="75"/>
        <v>0</v>
      </c>
      <c r="Q140" s="14"/>
      <c r="R140" s="11"/>
      <c r="S140" s="12"/>
      <c r="T140" s="13"/>
      <c r="U140" s="79"/>
      <c r="V140" s="79"/>
      <c r="W140" s="10"/>
      <c r="X140" s="11"/>
      <c r="Y140" s="12"/>
      <c r="Z140" s="13"/>
      <c r="AA140" s="10"/>
      <c r="AB140" s="11"/>
      <c r="AC140" s="12"/>
      <c r="AD140" s="13"/>
      <c r="AE140" s="14"/>
      <c r="AF140" s="11"/>
      <c r="AG140" s="12"/>
      <c r="AH140" s="13"/>
      <c r="AI140" s="10"/>
      <c r="AJ140" s="11"/>
      <c r="AK140" s="12"/>
      <c r="AL140" s="13"/>
      <c r="AM140" s="10"/>
      <c r="AN140" s="11"/>
      <c r="AO140" s="12"/>
      <c r="AP140" s="13"/>
      <c r="AQ140" s="6" t="str">
        <f t="shared" si="76"/>
        <v>SI</v>
      </c>
      <c r="AR140" s="7">
        <f t="shared" si="77"/>
        <v>480</v>
      </c>
      <c r="AS140" s="8">
        <f t="shared" si="78"/>
        <v>480</v>
      </c>
      <c r="AT140" s="9">
        <f t="shared" si="79"/>
        <v>480</v>
      </c>
      <c r="AU140" s="111" t="str">
        <f>IF(O140&lt;80,"0",IF((P140-O140)&lt;=2,('DPI art.191'!$G$3-(('DPI art.191'!$F$3-'DPI art.191'!$G$3)/4)*(P140-O140-2)),('DPI art.191'!$G$3-(('DPI art.191'!$G$3-'DPI art.191'!$H$3)/8)*(P140-O140-2))))</f>
        <v>0</v>
      </c>
      <c r="AV140" s="24">
        <f t="shared" si="80"/>
        <v>0</v>
      </c>
      <c r="AW140" s="24" t="e">
        <f>IF(N140&lt;135,N140,N140-'DPI art.191'!$I$3)</f>
        <v>#VALUE!</v>
      </c>
      <c r="AX140" s="111" t="e">
        <f>IF(I140&lt;80,"0",IF((J140-I140)&lt;=2,('DPI art.191'!$G$7-(('DPI art.191'!$F$7-'DPI art.191'!$G$7)/4)*(I140-J140-2)),('DPI art.191'!$G$7-(('DPI art.191'!$G$7-'DPI art.191'!$H$7)/8)*(J140-I140-2))))</f>
        <v>#VALUE!</v>
      </c>
      <c r="AY140" s="24" t="e">
        <f t="shared" si="81"/>
        <v>#VALUE!</v>
      </c>
      <c r="AZ140" s="24" t="e">
        <f>IF(H140&lt;135,H140,H140-'DPI art.191'!$I$7)</f>
        <v>#VALUE!</v>
      </c>
      <c r="BA140" s="111" t="str">
        <f>IF(O140&lt;80,"0",IF((P140-O140)&lt;=2,('DPI art.191'!$G$5-(('DPI art.191'!$F$5-'DPI art.191'!$G$5)/4)*(P140-O140-2)),('DPI art.191'!$G$5-(('DPI art.191'!$G$5-'DPI art.191'!$H$5)/8)*(P140-O140-2))))</f>
        <v>0</v>
      </c>
      <c r="BB140" s="24">
        <f t="shared" si="82"/>
        <v>0</v>
      </c>
      <c r="BC140" s="24" t="e">
        <f>IF(N140&lt;135,N140,N140-'DPI art.191'!$I$5)</f>
        <v>#VALUE!</v>
      </c>
      <c r="BD140" s="111" t="str">
        <f>IF(O140&lt;80,"0",IF((P140-O140)&lt;=2,('DPI art.191'!$G$7-(('DPI art.191'!$F$7-'DPI art.191'!$G$7)/4)*(O140-P140-2)),('DPI art.191'!$G$7-(('DPI art.191'!$G$7-'DPI art.191'!$H$7)/8)*(P140-O140-2))))</f>
        <v>0</v>
      </c>
      <c r="BE140" s="24">
        <f t="shared" si="83"/>
        <v>0</v>
      </c>
      <c r="BF140" s="24" t="e">
        <f>IF(N140&lt;135,N140,N140-'DPI art.191'!$I$7)</f>
        <v>#VALUE!</v>
      </c>
      <c r="BG140" s="108">
        <f t="shared" si="84"/>
        <v>1</v>
      </c>
      <c r="BH140" s="108">
        <f t="shared" si="85"/>
        <v>1</v>
      </c>
      <c r="BI140" s="108">
        <f t="shared" si="86"/>
        <v>1</v>
      </c>
      <c r="BJ140" s="108">
        <f t="shared" si="87"/>
        <v>1</v>
      </c>
      <c r="BK140" s="108">
        <f t="shared" si="88"/>
        <v>1</v>
      </c>
      <c r="BL140" s="108">
        <f t="shared" si="89"/>
        <v>1</v>
      </c>
      <c r="BM140" s="106" t="str">
        <f t="shared" si="90"/>
        <v/>
      </c>
      <c r="BN140" s="106" t="str">
        <f t="shared" si="91"/>
        <v/>
      </c>
      <c r="BO140" s="106" t="str">
        <f t="shared" si="92"/>
        <v/>
      </c>
      <c r="BP140" s="106" t="str">
        <f t="shared" si="93"/>
        <v/>
      </c>
      <c r="BQ140" s="106" t="str">
        <f t="shared" si="94"/>
        <v/>
      </c>
      <c r="BR140" s="106" t="str">
        <f t="shared" si="95"/>
        <v/>
      </c>
      <c r="BS140" s="106">
        <f t="shared" si="96"/>
        <v>0</v>
      </c>
      <c r="BT140" s="107">
        <f t="shared" si="97"/>
        <v>0</v>
      </c>
      <c r="BU140" s="136" t="str">
        <f t="shared" si="98"/>
        <v/>
      </c>
      <c r="BV140" s="136" t="str">
        <f t="shared" si="99"/>
        <v/>
      </c>
      <c r="BW140" s="136" t="str">
        <f t="shared" si="100"/>
        <v/>
      </c>
      <c r="BX140" s="136" t="str">
        <f t="shared" si="101"/>
        <v/>
      </c>
      <c r="BY140" s="136" t="str">
        <f t="shared" si="102"/>
        <v/>
      </c>
      <c r="BZ140" s="136" t="str">
        <f t="shared" si="103"/>
        <v/>
      </c>
    </row>
    <row r="141" spans="1:78" ht="18.75" x14ac:dyDescent="0.2">
      <c r="A141" s="2" t="s">
        <v>7</v>
      </c>
      <c r="B141" s="65" t="e">
        <f t="shared" si="69"/>
        <v>#VALUE!</v>
      </c>
      <c r="C141" s="78"/>
      <c r="D141" s="83"/>
      <c r="E141" s="83"/>
      <c r="F141" s="67"/>
      <c r="G141" s="71">
        <v>40725</v>
      </c>
      <c r="H141" s="77" t="s">
        <v>200</v>
      </c>
      <c r="I141" s="77" t="str">
        <f t="shared" si="72"/>
        <v/>
      </c>
      <c r="J141" s="77" t="str">
        <f t="shared" si="73"/>
        <v/>
      </c>
      <c r="K141" s="77"/>
      <c r="L141" s="77"/>
      <c r="M141" s="137" t="str">
        <f t="shared" si="67"/>
        <v/>
      </c>
      <c r="N141" s="4" t="str">
        <f t="shared" si="74"/>
        <v/>
      </c>
      <c r="O141" s="3">
        <f t="shared" si="68"/>
        <v>0</v>
      </c>
      <c r="P141" s="5">
        <f t="shared" si="75"/>
        <v>0</v>
      </c>
      <c r="Q141" s="14"/>
      <c r="R141" s="11"/>
      <c r="S141" s="12"/>
      <c r="T141" s="13"/>
      <c r="U141" s="79"/>
      <c r="V141" s="79"/>
      <c r="W141" s="10"/>
      <c r="X141" s="11"/>
      <c r="Y141" s="12"/>
      <c r="Z141" s="13"/>
      <c r="AA141" s="10"/>
      <c r="AB141" s="11"/>
      <c r="AC141" s="12"/>
      <c r="AD141" s="13"/>
      <c r="AE141" s="14"/>
      <c r="AF141" s="11"/>
      <c r="AG141" s="12"/>
      <c r="AH141" s="13"/>
      <c r="AI141" s="10"/>
      <c r="AJ141" s="11"/>
      <c r="AK141" s="12"/>
      <c r="AL141" s="13"/>
      <c r="AM141" s="10"/>
      <c r="AN141" s="11"/>
      <c r="AO141" s="12"/>
      <c r="AP141" s="13"/>
      <c r="AQ141" s="6" t="str">
        <f t="shared" si="76"/>
        <v>SI</v>
      </c>
      <c r="AR141" s="7">
        <f t="shared" si="77"/>
        <v>480</v>
      </c>
      <c r="AS141" s="8">
        <f t="shared" si="78"/>
        <v>480</v>
      </c>
      <c r="AT141" s="9">
        <f t="shared" si="79"/>
        <v>480</v>
      </c>
      <c r="AU141" s="111" t="str">
        <f>IF(O141&lt;80,"0",IF((P141-O141)&lt;=2,('DPI art.191'!$G$3-(('DPI art.191'!$F$3-'DPI art.191'!$G$3)/4)*(P141-O141-2)),('DPI art.191'!$G$3-(('DPI art.191'!$G$3-'DPI art.191'!$H$3)/8)*(P141-O141-2))))</f>
        <v>0</v>
      </c>
      <c r="AV141" s="24">
        <f t="shared" si="80"/>
        <v>0</v>
      </c>
      <c r="AW141" s="24" t="e">
        <f>IF(N141&lt;135,N141,N141-'DPI art.191'!$I$3)</f>
        <v>#VALUE!</v>
      </c>
      <c r="AX141" s="111" t="e">
        <f>IF(I141&lt;80,"0",IF((J141-I141)&lt;=2,('DPI art.191'!$G$7-(('DPI art.191'!$F$7-'DPI art.191'!$G$7)/4)*(I141-J141-2)),('DPI art.191'!$G$7-(('DPI art.191'!$G$7-'DPI art.191'!$H$7)/8)*(J141-I141-2))))</f>
        <v>#VALUE!</v>
      </c>
      <c r="AY141" s="24" t="e">
        <f t="shared" si="81"/>
        <v>#VALUE!</v>
      </c>
      <c r="AZ141" s="24" t="e">
        <f>IF(H141&lt;135,H141,H141-'DPI art.191'!$I$7)</f>
        <v>#VALUE!</v>
      </c>
      <c r="BA141" s="111" t="str">
        <f>IF(O141&lt;80,"0",IF((P141-O141)&lt;=2,('DPI art.191'!$G$5-(('DPI art.191'!$F$5-'DPI art.191'!$G$5)/4)*(P141-O141-2)),('DPI art.191'!$G$5-(('DPI art.191'!$G$5-'DPI art.191'!$H$5)/8)*(P141-O141-2))))</f>
        <v>0</v>
      </c>
      <c r="BB141" s="24">
        <f t="shared" si="82"/>
        <v>0</v>
      </c>
      <c r="BC141" s="24" t="e">
        <f>IF(N141&lt;135,N141,N141-'DPI art.191'!$I$5)</f>
        <v>#VALUE!</v>
      </c>
      <c r="BD141" s="111" t="str">
        <f>IF(O141&lt;80,"0",IF((P141-O141)&lt;=2,('DPI art.191'!$G$7-(('DPI art.191'!$F$7-'DPI art.191'!$G$7)/4)*(O141-P141-2)),('DPI art.191'!$G$7-(('DPI art.191'!$G$7-'DPI art.191'!$H$7)/8)*(P141-O141-2))))</f>
        <v>0</v>
      </c>
      <c r="BE141" s="24">
        <f t="shared" si="83"/>
        <v>0</v>
      </c>
      <c r="BF141" s="24" t="e">
        <f>IF(N141&lt;135,N141,N141-'DPI art.191'!$I$7)</f>
        <v>#VALUE!</v>
      </c>
      <c r="BG141" s="108">
        <f t="shared" si="84"/>
        <v>1</v>
      </c>
      <c r="BH141" s="108">
        <f t="shared" si="85"/>
        <v>1</v>
      </c>
      <c r="BI141" s="108">
        <f t="shared" si="86"/>
        <v>1</v>
      </c>
      <c r="BJ141" s="108">
        <f t="shared" si="87"/>
        <v>1</v>
      </c>
      <c r="BK141" s="108">
        <f t="shared" si="88"/>
        <v>1</v>
      </c>
      <c r="BL141" s="108">
        <f t="shared" si="89"/>
        <v>1</v>
      </c>
      <c r="BM141" s="106" t="str">
        <f t="shared" si="90"/>
        <v/>
      </c>
      <c r="BN141" s="106" t="str">
        <f t="shared" si="91"/>
        <v/>
      </c>
      <c r="BO141" s="106" t="str">
        <f t="shared" si="92"/>
        <v/>
      </c>
      <c r="BP141" s="106" t="str">
        <f t="shared" si="93"/>
        <v/>
      </c>
      <c r="BQ141" s="106" t="str">
        <f t="shared" si="94"/>
        <v/>
      </c>
      <c r="BR141" s="106" t="str">
        <f t="shared" si="95"/>
        <v/>
      </c>
      <c r="BS141" s="106">
        <f t="shared" si="96"/>
        <v>0</v>
      </c>
      <c r="BT141" s="107">
        <f t="shared" si="97"/>
        <v>0</v>
      </c>
      <c r="BU141" s="136" t="str">
        <f t="shared" si="98"/>
        <v/>
      </c>
      <c r="BV141" s="136" t="str">
        <f t="shared" si="99"/>
        <v/>
      </c>
      <c r="BW141" s="136" t="str">
        <f t="shared" si="100"/>
        <v/>
      </c>
      <c r="BX141" s="136" t="str">
        <f t="shared" si="101"/>
        <v/>
      </c>
      <c r="BY141" s="136" t="str">
        <f t="shared" si="102"/>
        <v/>
      </c>
      <c r="BZ141" s="136" t="str">
        <f t="shared" si="103"/>
        <v/>
      </c>
    </row>
    <row r="142" spans="1:78" ht="18.75" x14ac:dyDescent="0.2">
      <c r="A142" s="2" t="s">
        <v>7</v>
      </c>
      <c r="B142" s="65" t="e">
        <f t="shared" si="69"/>
        <v>#VALUE!</v>
      </c>
      <c r="C142" s="78"/>
      <c r="D142" s="83"/>
      <c r="E142" s="83"/>
      <c r="F142" s="67"/>
      <c r="G142" s="71">
        <v>40725</v>
      </c>
      <c r="H142" s="77" t="s">
        <v>200</v>
      </c>
      <c r="I142" s="77" t="str">
        <f t="shared" si="72"/>
        <v/>
      </c>
      <c r="J142" s="77" t="str">
        <f t="shared" si="73"/>
        <v/>
      </c>
      <c r="K142" s="77"/>
      <c r="L142" s="77"/>
      <c r="M142" s="137" t="str">
        <f t="shared" si="67"/>
        <v/>
      </c>
      <c r="N142" s="4" t="str">
        <f t="shared" si="74"/>
        <v/>
      </c>
      <c r="O142" s="3">
        <f t="shared" si="68"/>
        <v>0</v>
      </c>
      <c r="P142" s="5">
        <f t="shared" si="75"/>
        <v>0</v>
      </c>
      <c r="Q142" s="14"/>
      <c r="R142" s="11"/>
      <c r="S142" s="12"/>
      <c r="T142" s="13"/>
      <c r="U142" s="79"/>
      <c r="V142" s="79"/>
      <c r="W142" s="10"/>
      <c r="X142" s="11"/>
      <c r="Y142" s="12"/>
      <c r="Z142" s="13"/>
      <c r="AA142" s="10"/>
      <c r="AB142" s="11"/>
      <c r="AC142" s="12"/>
      <c r="AD142" s="13"/>
      <c r="AE142" s="14"/>
      <c r="AF142" s="11"/>
      <c r="AG142" s="12"/>
      <c r="AH142" s="13"/>
      <c r="AI142" s="10"/>
      <c r="AJ142" s="11"/>
      <c r="AK142" s="12"/>
      <c r="AL142" s="13"/>
      <c r="AM142" s="10"/>
      <c r="AN142" s="11"/>
      <c r="AO142" s="12"/>
      <c r="AP142" s="13"/>
      <c r="AQ142" s="6" t="str">
        <f t="shared" si="76"/>
        <v>SI</v>
      </c>
      <c r="AR142" s="7">
        <f t="shared" si="77"/>
        <v>480</v>
      </c>
      <c r="AS142" s="8">
        <f t="shared" si="78"/>
        <v>480</v>
      </c>
      <c r="AT142" s="9">
        <f t="shared" si="79"/>
        <v>480</v>
      </c>
      <c r="AU142" s="111" t="str">
        <f>IF(O142&lt;80,"0",IF((P142-O142)&lt;=2,('DPI art.191'!$G$3-(('DPI art.191'!$F$3-'DPI art.191'!$G$3)/4)*(P142-O142-2)),('DPI art.191'!$G$3-(('DPI art.191'!$G$3-'DPI art.191'!$H$3)/8)*(P142-O142-2))))</f>
        <v>0</v>
      </c>
      <c r="AV142" s="24">
        <f t="shared" si="80"/>
        <v>0</v>
      </c>
      <c r="AW142" s="24" t="e">
        <f>IF(N142&lt;135,N142,N142-'DPI art.191'!$I$3)</f>
        <v>#VALUE!</v>
      </c>
      <c r="AX142" s="111" t="e">
        <f>IF(I142&lt;80,"0",IF((J142-I142)&lt;=2,('DPI art.191'!$G$7-(('DPI art.191'!$F$7-'DPI art.191'!$G$7)/4)*(I142-J142-2)),('DPI art.191'!$G$7-(('DPI art.191'!$G$7-'DPI art.191'!$H$7)/8)*(J142-I142-2))))</f>
        <v>#VALUE!</v>
      </c>
      <c r="AY142" s="24" t="e">
        <f t="shared" si="81"/>
        <v>#VALUE!</v>
      </c>
      <c r="AZ142" s="24" t="e">
        <f>IF(H142&lt;135,H142,H142-'DPI art.191'!$I$7)</f>
        <v>#VALUE!</v>
      </c>
      <c r="BA142" s="111" t="str">
        <f>IF(O142&lt;80,"0",IF((P142-O142)&lt;=2,('DPI art.191'!$G$5-(('DPI art.191'!$F$5-'DPI art.191'!$G$5)/4)*(P142-O142-2)),('DPI art.191'!$G$5-(('DPI art.191'!$G$5-'DPI art.191'!$H$5)/8)*(P142-O142-2))))</f>
        <v>0</v>
      </c>
      <c r="BB142" s="24">
        <f t="shared" si="82"/>
        <v>0</v>
      </c>
      <c r="BC142" s="24" t="e">
        <f>IF(N142&lt;135,N142,N142-'DPI art.191'!$I$5)</f>
        <v>#VALUE!</v>
      </c>
      <c r="BD142" s="111" t="str">
        <f>IF(O142&lt;80,"0",IF((P142-O142)&lt;=2,('DPI art.191'!$G$7-(('DPI art.191'!$F$7-'DPI art.191'!$G$7)/4)*(O142-P142-2)),('DPI art.191'!$G$7-(('DPI art.191'!$G$7-'DPI art.191'!$H$7)/8)*(P142-O142-2))))</f>
        <v>0</v>
      </c>
      <c r="BE142" s="24">
        <f t="shared" si="83"/>
        <v>0</v>
      </c>
      <c r="BF142" s="24" t="e">
        <f>IF(N142&lt;135,N142,N142-'DPI art.191'!$I$7)</f>
        <v>#VALUE!</v>
      </c>
      <c r="BG142" s="108">
        <f t="shared" si="84"/>
        <v>1</v>
      </c>
      <c r="BH142" s="108">
        <f t="shared" si="85"/>
        <v>1</v>
      </c>
      <c r="BI142" s="108">
        <f t="shared" si="86"/>
        <v>1</v>
      </c>
      <c r="BJ142" s="108">
        <f t="shared" si="87"/>
        <v>1</v>
      </c>
      <c r="BK142" s="108">
        <f t="shared" si="88"/>
        <v>1</v>
      </c>
      <c r="BL142" s="108">
        <f t="shared" si="89"/>
        <v>1</v>
      </c>
      <c r="BM142" s="106" t="str">
        <f t="shared" si="90"/>
        <v/>
      </c>
      <c r="BN142" s="106" t="str">
        <f t="shared" si="91"/>
        <v/>
      </c>
      <c r="BO142" s="106" t="str">
        <f t="shared" si="92"/>
        <v/>
      </c>
      <c r="BP142" s="106" t="str">
        <f t="shared" si="93"/>
        <v/>
      </c>
      <c r="BQ142" s="106" t="str">
        <f t="shared" si="94"/>
        <v/>
      </c>
      <c r="BR142" s="106" t="str">
        <f t="shared" si="95"/>
        <v/>
      </c>
      <c r="BS142" s="106">
        <f t="shared" si="96"/>
        <v>0</v>
      </c>
      <c r="BT142" s="107">
        <f t="shared" si="97"/>
        <v>0</v>
      </c>
      <c r="BU142" s="136" t="str">
        <f t="shared" si="98"/>
        <v/>
      </c>
      <c r="BV142" s="136" t="str">
        <f t="shared" si="99"/>
        <v/>
      </c>
      <c r="BW142" s="136" t="str">
        <f t="shared" si="100"/>
        <v/>
      </c>
      <c r="BX142" s="136" t="str">
        <f t="shared" si="101"/>
        <v/>
      </c>
      <c r="BY142" s="136" t="str">
        <f t="shared" si="102"/>
        <v/>
      </c>
      <c r="BZ142" s="136" t="str">
        <f t="shared" si="103"/>
        <v/>
      </c>
    </row>
    <row r="143" spans="1:78" ht="18.75" x14ac:dyDescent="0.2">
      <c r="A143" s="2" t="s">
        <v>7</v>
      </c>
      <c r="B143" s="65" t="e">
        <f t="shared" si="69"/>
        <v>#VALUE!</v>
      </c>
      <c r="C143" s="78"/>
      <c r="D143" s="83"/>
      <c r="E143" s="83"/>
      <c r="F143" s="67"/>
      <c r="G143" s="71">
        <v>40725</v>
      </c>
      <c r="H143" s="77" t="s">
        <v>200</v>
      </c>
      <c r="I143" s="77" t="str">
        <f t="shared" si="72"/>
        <v/>
      </c>
      <c r="J143" s="77" t="str">
        <f t="shared" si="73"/>
        <v/>
      </c>
      <c r="K143" s="77"/>
      <c r="L143" s="77"/>
      <c r="M143" s="137" t="str">
        <f t="shared" si="67"/>
        <v/>
      </c>
      <c r="N143" s="4" t="str">
        <f t="shared" si="74"/>
        <v/>
      </c>
      <c r="O143" s="3">
        <f t="shared" si="68"/>
        <v>0</v>
      </c>
      <c r="P143" s="5">
        <f t="shared" si="75"/>
        <v>0</v>
      </c>
      <c r="Q143" s="14"/>
      <c r="R143" s="11"/>
      <c r="S143" s="12"/>
      <c r="T143" s="13"/>
      <c r="U143" s="79"/>
      <c r="V143" s="79"/>
      <c r="W143" s="10"/>
      <c r="X143" s="11"/>
      <c r="Y143" s="12"/>
      <c r="Z143" s="13"/>
      <c r="AA143" s="10"/>
      <c r="AB143" s="11"/>
      <c r="AC143" s="12"/>
      <c r="AD143" s="13"/>
      <c r="AE143" s="14"/>
      <c r="AF143" s="11"/>
      <c r="AG143" s="12"/>
      <c r="AH143" s="13"/>
      <c r="AI143" s="10"/>
      <c r="AJ143" s="11"/>
      <c r="AK143" s="12"/>
      <c r="AL143" s="13"/>
      <c r="AM143" s="10"/>
      <c r="AN143" s="11"/>
      <c r="AO143" s="12"/>
      <c r="AP143" s="13"/>
      <c r="AQ143" s="6" t="str">
        <f t="shared" si="76"/>
        <v>SI</v>
      </c>
      <c r="AR143" s="7">
        <f t="shared" si="77"/>
        <v>480</v>
      </c>
      <c r="AS143" s="8">
        <f t="shared" si="78"/>
        <v>480</v>
      </c>
      <c r="AT143" s="9">
        <f t="shared" si="79"/>
        <v>480</v>
      </c>
      <c r="AU143" s="111" t="str">
        <f>IF(O143&lt;80,"0",IF((P143-O143)&lt;=2,('DPI art.191'!$G$3-(('DPI art.191'!$F$3-'DPI art.191'!$G$3)/4)*(P143-O143-2)),('DPI art.191'!$G$3-(('DPI art.191'!$G$3-'DPI art.191'!$H$3)/8)*(P143-O143-2))))</f>
        <v>0</v>
      </c>
      <c r="AV143" s="24">
        <f t="shared" si="80"/>
        <v>0</v>
      </c>
      <c r="AW143" s="24" t="e">
        <f>IF(N143&lt;135,N143,N143-'DPI art.191'!$I$3)</f>
        <v>#VALUE!</v>
      </c>
      <c r="AX143" s="111" t="e">
        <f>IF(I143&lt;80,"0",IF((J143-I143)&lt;=2,('DPI art.191'!$G$7-(('DPI art.191'!$F$7-'DPI art.191'!$G$7)/4)*(I143-J143-2)),('DPI art.191'!$G$7-(('DPI art.191'!$G$7-'DPI art.191'!$H$7)/8)*(J143-I143-2))))</f>
        <v>#VALUE!</v>
      </c>
      <c r="AY143" s="24" t="e">
        <f t="shared" si="81"/>
        <v>#VALUE!</v>
      </c>
      <c r="AZ143" s="24" t="e">
        <f>IF(H143&lt;135,H143,H143-'DPI art.191'!$I$7)</f>
        <v>#VALUE!</v>
      </c>
      <c r="BA143" s="111" t="str">
        <f>IF(O143&lt;80,"0",IF((P143-O143)&lt;=2,('DPI art.191'!$G$5-(('DPI art.191'!$F$5-'DPI art.191'!$G$5)/4)*(P143-O143-2)),('DPI art.191'!$G$5-(('DPI art.191'!$G$5-'DPI art.191'!$H$5)/8)*(P143-O143-2))))</f>
        <v>0</v>
      </c>
      <c r="BB143" s="24">
        <f t="shared" si="82"/>
        <v>0</v>
      </c>
      <c r="BC143" s="24" t="e">
        <f>IF(N143&lt;135,N143,N143-'DPI art.191'!$I$5)</f>
        <v>#VALUE!</v>
      </c>
      <c r="BD143" s="111" t="str">
        <f>IF(O143&lt;80,"0",IF((P143-O143)&lt;=2,('DPI art.191'!$G$7-(('DPI art.191'!$F$7-'DPI art.191'!$G$7)/4)*(O143-P143-2)),('DPI art.191'!$G$7-(('DPI art.191'!$G$7-'DPI art.191'!$H$7)/8)*(P143-O143-2))))</f>
        <v>0</v>
      </c>
      <c r="BE143" s="24">
        <f t="shared" si="83"/>
        <v>0</v>
      </c>
      <c r="BF143" s="24" t="e">
        <f>IF(N143&lt;135,N143,N143-'DPI art.191'!$I$7)</f>
        <v>#VALUE!</v>
      </c>
      <c r="BG143" s="108">
        <f t="shared" si="84"/>
        <v>1</v>
      </c>
      <c r="BH143" s="108">
        <f t="shared" si="85"/>
        <v>1</v>
      </c>
      <c r="BI143" s="108">
        <f t="shared" si="86"/>
        <v>1</v>
      </c>
      <c r="BJ143" s="108">
        <f t="shared" si="87"/>
        <v>1</v>
      </c>
      <c r="BK143" s="108">
        <f t="shared" si="88"/>
        <v>1</v>
      </c>
      <c r="BL143" s="108">
        <f t="shared" si="89"/>
        <v>1</v>
      </c>
      <c r="BM143" s="106" t="str">
        <f t="shared" si="90"/>
        <v/>
      </c>
      <c r="BN143" s="106" t="str">
        <f t="shared" si="91"/>
        <v/>
      </c>
      <c r="BO143" s="106" t="str">
        <f t="shared" si="92"/>
        <v/>
      </c>
      <c r="BP143" s="106" t="str">
        <f t="shared" si="93"/>
        <v/>
      </c>
      <c r="BQ143" s="106" t="str">
        <f t="shared" si="94"/>
        <v/>
      </c>
      <c r="BR143" s="106" t="str">
        <f t="shared" si="95"/>
        <v/>
      </c>
      <c r="BS143" s="106">
        <f t="shared" si="96"/>
        <v>0</v>
      </c>
      <c r="BT143" s="107">
        <f t="shared" si="97"/>
        <v>0</v>
      </c>
      <c r="BU143" s="136" t="str">
        <f t="shared" si="98"/>
        <v/>
      </c>
      <c r="BV143" s="136" t="str">
        <f t="shared" si="99"/>
        <v/>
      </c>
      <c r="BW143" s="136" t="str">
        <f t="shared" si="100"/>
        <v/>
      </c>
      <c r="BX143" s="136" t="str">
        <f t="shared" si="101"/>
        <v/>
      </c>
      <c r="BY143" s="136" t="str">
        <f t="shared" si="102"/>
        <v/>
      </c>
      <c r="BZ143" s="136" t="str">
        <f t="shared" si="103"/>
        <v/>
      </c>
    </row>
    <row r="144" spans="1:78" ht="18.75" x14ac:dyDescent="0.2">
      <c r="A144" s="2" t="s">
        <v>7</v>
      </c>
      <c r="B144" s="65" t="e">
        <f t="shared" si="69"/>
        <v>#VALUE!</v>
      </c>
      <c r="C144" s="78"/>
      <c r="D144" s="83"/>
      <c r="E144" s="83"/>
      <c r="F144" s="67"/>
      <c r="G144" s="71">
        <v>40725</v>
      </c>
      <c r="H144" s="77" t="s">
        <v>200</v>
      </c>
      <c r="I144" s="77" t="str">
        <f t="shared" si="72"/>
        <v/>
      </c>
      <c r="J144" s="77" t="str">
        <f t="shared" si="73"/>
        <v/>
      </c>
      <c r="K144" s="77"/>
      <c r="L144" s="77"/>
      <c r="M144" s="137" t="str">
        <f t="shared" si="67"/>
        <v/>
      </c>
      <c r="N144" s="4" t="str">
        <f t="shared" si="74"/>
        <v/>
      </c>
      <c r="O144" s="3">
        <f t="shared" si="68"/>
        <v>0</v>
      </c>
      <c r="P144" s="5">
        <f t="shared" si="75"/>
        <v>0</v>
      </c>
      <c r="Q144" s="14"/>
      <c r="R144" s="11"/>
      <c r="S144" s="12"/>
      <c r="T144" s="13"/>
      <c r="U144" s="79"/>
      <c r="V144" s="79"/>
      <c r="W144" s="10"/>
      <c r="X144" s="11"/>
      <c r="Y144" s="12"/>
      <c r="Z144" s="13"/>
      <c r="AA144" s="10"/>
      <c r="AB144" s="11"/>
      <c r="AC144" s="12"/>
      <c r="AD144" s="13"/>
      <c r="AE144" s="14"/>
      <c r="AF144" s="11"/>
      <c r="AG144" s="12"/>
      <c r="AH144" s="13"/>
      <c r="AI144" s="10"/>
      <c r="AJ144" s="11"/>
      <c r="AK144" s="12"/>
      <c r="AL144" s="13"/>
      <c r="AM144" s="10"/>
      <c r="AN144" s="11"/>
      <c r="AO144" s="12"/>
      <c r="AP144" s="13"/>
      <c r="AQ144" s="6" t="str">
        <f t="shared" si="76"/>
        <v>SI</v>
      </c>
      <c r="AR144" s="7">
        <f t="shared" si="77"/>
        <v>480</v>
      </c>
      <c r="AS144" s="8">
        <f t="shared" si="78"/>
        <v>480</v>
      </c>
      <c r="AT144" s="9">
        <f t="shared" si="79"/>
        <v>480</v>
      </c>
      <c r="AU144" s="111" t="str">
        <f>IF(O144&lt;80,"0",IF((P144-O144)&lt;=2,('DPI art.191'!$G$3-(('DPI art.191'!$F$3-'DPI art.191'!$G$3)/4)*(P144-O144-2)),('DPI art.191'!$G$3-(('DPI art.191'!$G$3-'DPI art.191'!$H$3)/8)*(P144-O144-2))))</f>
        <v>0</v>
      </c>
      <c r="AV144" s="24">
        <f t="shared" si="80"/>
        <v>0</v>
      </c>
      <c r="AW144" s="24" t="e">
        <f>IF(N144&lt;135,N144,N144-'DPI art.191'!$I$3)</f>
        <v>#VALUE!</v>
      </c>
      <c r="AX144" s="111" t="e">
        <f>IF(I144&lt;80,"0",IF((J144-I144)&lt;=2,('DPI art.191'!$G$7-(('DPI art.191'!$F$7-'DPI art.191'!$G$7)/4)*(I144-J144-2)),('DPI art.191'!$G$7-(('DPI art.191'!$G$7-'DPI art.191'!$H$7)/8)*(J144-I144-2))))</f>
        <v>#VALUE!</v>
      </c>
      <c r="AY144" s="24" t="e">
        <f t="shared" si="81"/>
        <v>#VALUE!</v>
      </c>
      <c r="AZ144" s="24" t="e">
        <f>IF(H144&lt;135,H144,H144-'DPI art.191'!$I$7)</f>
        <v>#VALUE!</v>
      </c>
      <c r="BA144" s="111" t="str">
        <f>IF(O144&lt;80,"0",IF((P144-O144)&lt;=2,('DPI art.191'!$G$5-(('DPI art.191'!$F$5-'DPI art.191'!$G$5)/4)*(P144-O144-2)),('DPI art.191'!$G$5-(('DPI art.191'!$G$5-'DPI art.191'!$H$5)/8)*(P144-O144-2))))</f>
        <v>0</v>
      </c>
      <c r="BB144" s="24">
        <f t="shared" si="82"/>
        <v>0</v>
      </c>
      <c r="BC144" s="24" t="e">
        <f>IF(N144&lt;135,N144,N144-'DPI art.191'!$I$5)</f>
        <v>#VALUE!</v>
      </c>
      <c r="BD144" s="111" t="str">
        <f>IF(O144&lt;80,"0",IF((P144-O144)&lt;=2,('DPI art.191'!$G$7-(('DPI art.191'!$F$7-'DPI art.191'!$G$7)/4)*(O144-P144-2)),('DPI art.191'!$G$7-(('DPI art.191'!$G$7-'DPI art.191'!$H$7)/8)*(P144-O144-2))))</f>
        <v>0</v>
      </c>
      <c r="BE144" s="24">
        <f t="shared" si="83"/>
        <v>0</v>
      </c>
      <c r="BF144" s="24" t="e">
        <f>IF(N144&lt;135,N144,N144-'DPI art.191'!$I$7)</f>
        <v>#VALUE!</v>
      </c>
      <c r="BG144" s="108">
        <f t="shared" si="84"/>
        <v>1</v>
      </c>
      <c r="BH144" s="108">
        <f t="shared" si="85"/>
        <v>1</v>
      </c>
      <c r="BI144" s="108">
        <f t="shared" si="86"/>
        <v>1</v>
      </c>
      <c r="BJ144" s="108">
        <f t="shared" si="87"/>
        <v>1</v>
      </c>
      <c r="BK144" s="108">
        <f t="shared" si="88"/>
        <v>1</v>
      </c>
      <c r="BL144" s="108">
        <f t="shared" si="89"/>
        <v>1</v>
      </c>
      <c r="BM144" s="106" t="str">
        <f t="shared" si="90"/>
        <v/>
      </c>
      <c r="BN144" s="106" t="str">
        <f t="shared" si="91"/>
        <v/>
      </c>
      <c r="BO144" s="106" t="str">
        <f t="shared" si="92"/>
        <v/>
      </c>
      <c r="BP144" s="106" t="str">
        <f t="shared" si="93"/>
        <v/>
      </c>
      <c r="BQ144" s="106" t="str">
        <f t="shared" si="94"/>
        <v/>
      </c>
      <c r="BR144" s="106" t="str">
        <f t="shared" si="95"/>
        <v/>
      </c>
      <c r="BS144" s="106">
        <f t="shared" si="96"/>
        <v>0</v>
      </c>
      <c r="BT144" s="107">
        <f t="shared" si="97"/>
        <v>0</v>
      </c>
      <c r="BU144" s="136" t="str">
        <f t="shared" si="98"/>
        <v/>
      </c>
      <c r="BV144" s="136" t="str">
        <f t="shared" si="99"/>
        <v/>
      </c>
      <c r="BW144" s="136" t="str">
        <f t="shared" si="100"/>
        <v/>
      </c>
      <c r="BX144" s="136" t="str">
        <f t="shared" si="101"/>
        <v/>
      </c>
      <c r="BY144" s="136" t="str">
        <f t="shared" si="102"/>
        <v/>
      </c>
      <c r="BZ144" s="136" t="str">
        <f t="shared" si="103"/>
        <v/>
      </c>
    </row>
    <row r="145" spans="1:78" ht="18.75" x14ac:dyDescent="0.2">
      <c r="A145" s="2" t="s">
        <v>7</v>
      </c>
      <c r="B145" s="65" t="e">
        <f t="shared" si="69"/>
        <v>#VALUE!</v>
      </c>
      <c r="C145" s="78"/>
      <c r="D145" s="83"/>
      <c r="E145" s="83"/>
      <c r="F145" s="67"/>
      <c r="G145" s="71">
        <v>40725</v>
      </c>
      <c r="H145" s="77" t="s">
        <v>200</v>
      </c>
      <c r="I145" s="77" t="str">
        <f t="shared" si="72"/>
        <v/>
      </c>
      <c r="J145" s="77" t="str">
        <f t="shared" si="73"/>
        <v/>
      </c>
      <c r="K145" s="77"/>
      <c r="L145" s="77"/>
      <c r="M145" s="137" t="str">
        <f t="shared" ref="M145:M184" si="104">IF(R145&gt;0,(SQRT(BT145*(SUM(BU145:BZ145)))),"")</f>
        <v/>
      </c>
      <c r="N145" s="4" t="str">
        <f t="shared" si="74"/>
        <v/>
      </c>
      <c r="O145" s="3">
        <f t="shared" ref="O145:O184" si="105">IF(R145="",0,10*LOG10(SUM(BG145:BL145)/(COUNT(R145,X145,AB145,AF145,AJ145,AN145))))</f>
        <v>0</v>
      </c>
      <c r="P145" s="5">
        <f t="shared" si="75"/>
        <v>0</v>
      </c>
      <c r="Q145" s="14"/>
      <c r="R145" s="11"/>
      <c r="S145" s="12"/>
      <c r="T145" s="13"/>
      <c r="U145" s="79"/>
      <c r="V145" s="79"/>
      <c r="W145" s="10"/>
      <c r="X145" s="11"/>
      <c r="Y145" s="12"/>
      <c r="Z145" s="13"/>
      <c r="AA145" s="10"/>
      <c r="AB145" s="11"/>
      <c r="AC145" s="12"/>
      <c r="AD145" s="13"/>
      <c r="AE145" s="14"/>
      <c r="AF145" s="11"/>
      <c r="AG145" s="12"/>
      <c r="AH145" s="13"/>
      <c r="AI145" s="10"/>
      <c r="AJ145" s="11"/>
      <c r="AK145" s="12"/>
      <c r="AL145" s="13"/>
      <c r="AM145" s="10"/>
      <c r="AN145" s="11"/>
      <c r="AO145" s="12"/>
      <c r="AP145" s="13"/>
      <c r="AQ145" s="6" t="str">
        <f t="shared" si="76"/>
        <v>SI</v>
      </c>
      <c r="AR145" s="7">
        <f t="shared" si="77"/>
        <v>480</v>
      </c>
      <c r="AS145" s="8">
        <f t="shared" si="78"/>
        <v>480</v>
      </c>
      <c r="AT145" s="9">
        <f t="shared" si="79"/>
        <v>480</v>
      </c>
      <c r="AU145" s="111" t="str">
        <f>IF(O145&lt;80,"0",IF((P145-O145)&lt;=2,('DPI art.191'!$G$3-(('DPI art.191'!$F$3-'DPI art.191'!$G$3)/4)*(P145-O145-2)),('DPI art.191'!$G$3-(('DPI art.191'!$G$3-'DPI art.191'!$H$3)/8)*(P145-O145-2))))</f>
        <v>0</v>
      </c>
      <c r="AV145" s="24">
        <f t="shared" si="80"/>
        <v>0</v>
      </c>
      <c r="AW145" s="24" t="e">
        <f>IF(N145&lt;135,N145,N145-'DPI art.191'!$I$3)</f>
        <v>#VALUE!</v>
      </c>
      <c r="AX145" s="111" t="e">
        <f>IF(I145&lt;80,"0",IF((J145-I145)&lt;=2,('DPI art.191'!$G$7-(('DPI art.191'!$F$7-'DPI art.191'!$G$7)/4)*(I145-J145-2)),('DPI art.191'!$G$7-(('DPI art.191'!$G$7-'DPI art.191'!$H$7)/8)*(J145-I145-2))))</f>
        <v>#VALUE!</v>
      </c>
      <c r="AY145" s="24" t="e">
        <f t="shared" si="81"/>
        <v>#VALUE!</v>
      </c>
      <c r="AZ145" s="24" t="e">
        <f>IF(H145&lt;135,H145,H145-'DPI art.191'!$I$7)</f>
        <v>#VALUE!</v>
      </c>
      <c r="BA145" s="111" t="str">
        <f>IF(O145&lt;80,"0",IF((P145-O145)&lt;=2,('DPI art.191'!$G$5-(('DPI art.191'!$F$5-'DPI art.191'!$G$5)/4)*(P145-O145-2)),('DPI art.191'!$G$5-(('DPI art.191'!$G$5-'DPI art.191'!$H$5)/8)*(P145-O145-2))))</f>
        <v>0</v>
      </c>
      <c r="BB145" s="24">
        <f t="shared" si="82"/>
        <v>0</v>
      </c>
      <c r="BC145" s="24" t="e">
        <f>IF(N145&lt;135,N145,N145-'DPI art.191'!$I$5)</f>
        <v>#VALUE!</v>
      </c>
      <c r="BD145" s="111" t="str">
        <f>IF(O145&lt;80,"0",IF((P145-O145)&lt;=2,('DPI art.191'!$G$7-(('DPI art.191'!$F$7-'DPI art.191'!$G$7)/4)*(O145-P145-2)),('DPI art.191'!$G$7-(('DPI art.191'!$G$7-'DPI art.191'!$H$7)/8)*(P145-O145-2))))</f>
        <v>0</v>
      </c>
      <c r="BE145" s="24">
        <f t="shared" si="83"/>
        <v>0</v>
      </c>
      <c r="BF145" s="24" t="e">
        <f>IF(N145&lt;135,N145,N145-'DPI art.191'!$I$7)</f>
        <v>#VALUE!</v>
      </c>
      <c r="BG145" s="108">
        <f t="shared" si="84"/>
        <v>1</v>
      </c>
      <c r="BH145" s="108">
        <f t="shared" si="85"/>
        <v>1</v>
      </c>
      <c r="BI145" s="108">
        <f t="shared" si="86"/>
        <v>1</v>
      </c>
      <c r="BJ145" s="108">
        <f t="shared" si="87"/>
        <v>1</v>
      </c>
      <c r="BK145" s="108">
        <f t="shared" si="88"/>
        <v>1</v>
      </c>
      <c r="BL145" s="108">
        <f t="shared" si="89"/>
        <v>1</v>
      </c>
      <c r="BM145" s="106" t="str">
        <f t="shared" si="90"/>
        <v/>
      </c>
      <c r="BN145" s="106" t="str">
        <f t="shared" si="91"/>
        <v/>
      </c>
      <c r="BO145" s="106" t="str">
        <f t="shared" si="92"/>
        <v/>
      </c>
      <c r="BP145" s="106" t="str">
        <f t="shared" si="93"/>
        <v/>
      </c>
      <c r="BQ145" s="106" t="str">
        <f t="shared" si="94"/>
        <v/>
      </c>
      <c r="BR145" s="106" t="str">
        <f t="shared" si="95"/>
        <v/>
      </c>
      <c r="BS145" s="106">
        <f t="shared" si="96"/>
        <v>0</v>
      </c>
      <c r="BT145" s="107">
        <f t="shared" si="97"/>
        <v>0</v>
      </c>
      <c r="BU145" s="136" t="str">
        <f t="shared" si="98"/>
        <v/>
      </c>
      <c r="BV145" s="136" t="str">
        <f t="shared" si="99"/>
        <v/>
      </c>
      <c r="BW145" s="136" t="str">
        <f t="shared" si="100"/>
        <v/>
      </c>
      <c r="BX145" s="136" t="str">
        <f t="shared" si="101"/>
        <v/>
      </c>
      <c r="BY145" s="136" t="str">
        <f t="shared" si="102"/>
        <v/>
      </c>
      <c r="BZ145" s="136" t="str">
        <f t="shared" si="103"/>
        <v/>
      </c>
    </row>
    <row r="146" spans="1:78" ht="18.75" x14ac:dyDescent="0.2">
      <c r="A146" s="2" t="s">
        <v>7</v>
      </c>
      <c r="B146" s="65" t="e">
        <f t="shared" si="69"/>
        <v>#VALUE!</v>
      </c>
      <c r="C146" s="78"/>
      <c r="D146" s="83"/>
      <c r="E146" s="83"/>
      <c r="F146" s="67"/>
      <c r="G146" s="71">
        <v>40725</v>
      </c>
      <c r="H146" s="77" t="s">
        <v>200</v>
      </c>
      <c r="I146" s="77" t="str">
        <f t="shared" si="72"/>
        <v/>
      </c>
      <c r="J146" s="77" t="str">
        <f t="shared" si="73"/>
        <v/>
      </c>
      <c r="K146" s="77"/>
      <c r="L146" s="77"/>
      <c r="M146" s="137" t="str">
        <f t="shared" si="104"/>
        <v/>
      </c>
      <c r="N146" s="4" t="str">
        <f t="shared" si="74"/>
        <v/>
      </c>
      <c r="O146" s="3">
        <f t="shared" si="105"/>
        <v>0</v>
      </c>
      <c r="P146" s="5">
        <f t="shared" si="75"/>
        <v>0</v>
      </c>
      <c r="Q146" s="14"/>
      <c r="R146" s="11"/>
      <c r="S146" s="12"/>
      <c r="T146" s="13"/>
      <c r="U146" s="79"/>
      <c r="V146" s="79"/>
      <c r="W146" s="10"/>
      <c r="X146" s="11"/>
      <c r="Y146" s="12"/>
      <c r="Z146" s="13"/>
      <c r="AA146" s="10"/>
      <c r="AB146" s="11"/>
      <c r="AC146" s="12"/>
      <c r="AD146" s="13"/>
      <c r="AE146" s="14"/>
      <c r="AF146" s="11"/>
      <c r="AG146" s="12"/>
      <c r="AH146" s="13"/>
      <c r="AI146" s="10"/>
      <c r="AJ146" s="11"/>
      <c r="AK146" s="12"/>
      <c r="AL146" s="13"/>
      <c r="AM146" s="10"/>
      <c r="AN146" s="11"/>
      <c r="AO146" s="12"/>
      <c r="AP146" s="13"/>
      <c r="AQ146" s="6" t="str">
        <f t="shared" si="76"/>
        <v>SI</v>
      </c>
      <c r="AR146" s="7">
        <f t="shared" si="77"/>
        <v>480</v>
      </c>
      <c r="AS146" s="8">
        <f t="shared" si="78"/>
        <v>480</v>
      </c>
      <c r="AT146" s="9">
        <f t="shared" si="79"/>
        <v>480</v>
      </c>
      <c r="AU146" s="111" t="str">
        <f>IF(O146&lt;80,"0",IF((P146-O146)&lt;=2,('DPI art.191'!$G$3-(('DPI art.191'!$F$3-'DPI art.191'!$G$3)/4)*(P146-O146-2)),('DPI art.191'!$G$3-(('DPI art.191'!$G$3-'DPI art.191'!$H$3)/8)*(P146-O146-2))))</f>
        <v>0</v>
      </c>
      <c r="AV146" s="24">
        <f t="shared" si="80"/>
        <v>0</v>
      </c>
      <c r="AW146" s="24" t="e">
        <f>IF(N146&lt;135,N146,N146-'DPI art.191'!$I$3)</f>
        <v>#VALUE!</v>
      </c>
      <c r="AX146" s="111" t="e">
        <f>IF(I146&lt;80,"0",IF((J146-I146)&lt;=2,('DPI art.191'!$G$7-(('DPI art.191'!$F$7-'DPI art.191'!$G$7)/4)*(I146-J146-2)),('DPI art.191'!$G$7-(('DPI art.191'!$G$7-'DPI art.191'!$H$7)/8)*(J146-I146-2))))</f>
        <v>#VALUE!</v>
      </c>
      <c r="AY146" s="24" t="e">
        <f t="shared" si="81"/>
        <v>#VALUE!</v>
      </c>
      <c r="AZ146" s="24" t="e">
        <f>IF(H146&lt;135,H146,H146-'DPI art.191'!$I$7)</f>
        <v>#VALUE!</v>
      </c>
      <c r="BA146" s="111" t="str">
        <f>IF(O146&lt;80,"0",IF((P146-O146)&lt;=2,('DPI art.191'!$G$5-(('DPI art.191'!$F$5-'DPI art.191'!$G$5)/4)*(P146-O146-2)),('DPI art.191'!$G$5-(('DPI art.191'!$G$5-'DPI art.191'!$H$5)/8)*(P146-O146-2))))</f>
        <v>0</v>
      </c>
      <c r="BB146" s="24">
        <f t="shared" si="82"/>
        <v>0</v>
      </c>
      <c r="BC146" s="24" t="e">
        <f>IF(N146&lt;135,N146,N146-'DPI art.191'!$I$5)</f>
        <v>#VALUE!</v>
      </c>
      <c r="BD146" s="111" t="str">
        <f>IF(O146&lt;80,"0",IF((P146-O146)&lt;=2,('DPI art.191'!$G$7-(('DPI art.191'!$F$7-'DPI art.191'!$G$7)/4)*(O146-P146-2)),('DPI art.191'!$G$7-(('DPI art.191'!$G$7-'DPI art.191'!$H$7)/8)*(P146-O146-2))))</f>
        <v>0</v>
      </c>
      <c r="BE146" s="24">
        <f t="shared" si="83"/>
        <v>0</v>
      </c>
      <c r="BF146" s="24" t="e">
        <f>IF(N146&lt;135,N146,N146-'DPI art.191'!$I$7)</f>
        <v>#VALUE!</v>
      </c>
      <c r="BG146" s="108">
        <f t="shared" si="84"/>
        <v>1</v>
      </c>
      <c r="BH146" s="108">
        <f t="shared" si="85"/>
        <v>1</v>
      </c>
      <c r="BI146" s="108">
        <f t="shared" si="86"/>
        <v>1</v>
      </c>
      <c r="BJ146" s="108">
        <f t="shared" si="87"/>
        <v>1</v>
      </c>
      <c r="BK146" s="108">
        <f t="shared" si="88"/>
        <v>1</v>
      </c>
      <c r="BL146" s="108">
        <f t="shared" si="89"/>
        <v>1</v>
      </c>
      <c r="BM146" s="106" t="str">
        <f t="shared" si="90"/>
        <v/>
      </c>
      <c r="BN146" s="106" t="str">
        <f t="shared" si="91"/>
        <v/>
      </c>
      <c r="BO146" s="106" t="str">
        <f t="shared" si="92"/>
        <v/>
      </c>
      <c r="BP146" s="106" t="str">
        <f t="shared" si="93"/>
        <v/>
      </c>
      <c r="BQ146" s="106" t="str">
        <f t="shared" si="94"/>
        <v/>
      </c>
      <c r="BR146" s="106" t="str">
        <f t="shared" si="95"/>
        <v/>
      </c>
      <c r="BS146" s="106">
        <f t="shared" si="96"/>
        <v>0</v>
      </c>
      <c r="BT146" s="107">
        <f t="shared" si="97"/>
        <v>0</v>
      </c>
      <c r="BU146" s="136" t="str">
        <f t="shared" si="98"/>
        <v/>
      </c>
      <c r="BV146" s="136" t="str">
        <f t="shared" si="99"/>
        <v/>
      </c>
      <c r="BW146" s="136" t="str">
        <f t="shared" si="100"/>
        <v/>
      </c>
      <c r="BX146" s="136" t="str">
        <f t="shared" si="101"/>
        <v/>
      </c>
      <c r="BY146" s="136" t="str">
        <f t="shared" si="102"/>
        <v/>
      </c>
      <c r="BZ146" s="136" t="str">
        <f t="shared" si="103"/>
        <v/>
      </c>
    </row>
    <row r="147" spans="1:78" ht="18.75" x14ac:dyDescent="0.2">
      <c r="A147" s="2" t="s">
        <v>7</v>
      </c>
      <c r="B147" s="65" t="e">
        <f t="shared" si="69"/>
        <v>#VALUE!</v>
      </c>
      <c r="C147" s="78"/>
      <c r="D147" s="83"/>
      <c r="E147" s="83"/>
      <c r="F147" s="67"/>
      <c r="G147" s="71">
        <v>40725</v>
      </c>
      <c r="H147" s="77" t="s">
        <v>200</v>
      </c>
      <c r="I147" s="77" t="str">
        <f t="shared" si="72"/>
        <v/>
      </c>
      <c r="J147" s="77" t="str">
        <f t="shared" si="73"/>
        <v/>
      </c>
      <c r="K147" s="77"/>
      <c r="L147" s="77"/>
      <c r="M147" s="137" t="str">
        <f t="shared" si="104"/>
        <v/>
      </c>
      <c r="N147" s="4" t="str">
        <f t="shared" si="74"/>
        <v/>
      </c>
      <c r="O147" s="3">
        <f t="shared" si="105"/>
        <v>0</v>
      </c>
      <c r="P147" s="5">
        <f t="shared" si="75"/>
        <v>0</v>
      </c>
      <c r="Q147" s="14"/>
      <c r="R147" s="11"/>
      <c r="S147" s="12"/>
      <c r="T147" s="13"/>
      <c r="U147" s="79"/>
      <c r="V147" s="79"/>
      <c r="W147" s="10"/>
      <c r="X147" s="11"/>
      <c r="Y147" s="12"/>
      <c r="Z147" s="13"/>
      <c r="AA147" s="10"/>
      <c r="AB147" s="11"/>
      <c r="AC147" s="12"/>
      <c r="AD147" s="13"/>
      <c r="AE147" s="14"/>
      <c r="AF147" s="11"/>
      <c r="AG147" s="12"/>
      <c r="AH147" s="13"/>
      <c r="AI147" s="10"/>
      <c r="AJ147" s="11"/>
      <c r="AK147" s="12"/>
      <c r="AL147" s="13"/>
      <c r="AM147" s="10"/>
      <c r="AN147" s="11"/>
      <c r="AO147" s="12"/>
      <c r="AP147" s="13"/>
      <c r="AQ147" s="6" t="str">
        <f t="shared" si="76"/>
        <v>SI</v>
      </c>
      <c r="AR147" s="7">
        <f t="shared" si="77"/>
        <v>480</v>
      </c>
      <c r="AS147" s="8">
        <f t="shared" si="78"/>
        <v>480</v>
      </c>
      <c r="AT147" s="9">
        <f t="shared" si="79"/>
        <v>480</v>
      </c>
      <c r="AU147" s="111" t="str">
        <f>IF(O147&lt;80,"0",IF((P147-O147)&lt;=2,('DPI art.191'!$G$3-(('DPI art.191'!$F$3-'DPI art.191'!$G$3)/4)*(P147-O147-2)),('DPI art.191'!$G$3-(('DPI art.191'!$G$3-'DPI art.191'!$H$3)/8)*(P147-O147-2))))</f>
        <v>0</v>
      </c>
      <c r="AV147" s="24">
        <f t="shared" si="80"/>
        <v>0</v>
      </c>
      <c r="AW147" s="24" t="e">
        <f>IF(N147&lt;135,N147,N147-'DPI art.191'!$I$3)</f>
        <v>#VALUE!</v>
      </c>
      <c r="AX147" s="111" t="e">
        <f>IF(I147&lt;80,"0",IF((J147-I147)&lt;=2,('DPI art.191'!$G$7-(('DPI art.191'!$F$7-'DPI art.191'!$G$7)/4)*(I147-J147-2)),('DPI art.191'!$G$7-(('DPI art.191'!$G$7-'DPI art.191'!$H$7)/8)*(J147-I147-2))))</f>
        <v>#VALUE!</v>
      </c>
      <c r="AY147" s="24" t="e">
        <f t="shared" si="81"/>
        <v>#VALUE!</v>
      </c>
      <c r="AZ147" s="24" t="e">
        <f>IF(H147&lt;135,H147,H147-'DPI art.191'!$I$7)</f>
        <v>#VALUE!</v>
      </c>
      <c r="BA147" s="111" t="str">
        <f>IF(O147&lt;80,"0",IF((P147-O147)&lt;=2,('DPI art.191'!$G$5-(('DPI art.191'!$F$5-'DPI art.191'!$G$5)/4)*(P147-O147-2)),('DPI art.191'!$G$5-(('DPI art.191'!$G$5-'DPI art.191'!$H$5)/8)*(P147-O147-2))))</f>
        <v>0</v>
      </c>
      <c r="BB147" s="24">
        <f t="shared" si="82"/>
        <v>0</v>
      </c>
      <c r="BC147" s="24" t="e">
        <f>IF(N147&lt;135,N147,N147-'DPI art.191'!$I$5)</f>
        <v>#VALUE!</v>
      </c>
      <c r="BD147" s="111" t="str">
        <f>IF(O147&lt;80,"0",IF((P147-O147)&lt;=2,('DPI art.191'!$G$7-(('DPI art.191'!$F$7-'DPI art.191'!$G$7)/4)*(O147-P147-2)),('DPI art.191'!$G$7-(('DPI art.191'!$G$7-'DPI art.191'!$H$7)/8)*(P147-O147-2))))</f>
        <v>0</v>
      </c>
      <c r="BE147" s="24">
        <f t="shared" si="83"/>
        <v>0</v>
      </c>
      <c r="BF147" s="24" t="e">
        <f>IF(N147&lt;135,N147,N147-'DPI art.191'!$I$7)</f>
        <v>#VALUE!</v>
      </c>
      <c r="BG147" s="108">
        <f t="shared" si="84"/>
        <v>1</v>
      </c>
      <c r="BH147" s="108">
        <f t="shared" si="85"/>
        <v>1</v>
      </c>
      <c r="BI147" s="108">
        <f t="shared" si="86"/>
        <v>1</v>
      </c>
      <c r="BJ147" s="108">
        <f t="shared" si="87"/>
        <v>1</v>
      </c>
      <c r="BK147" s="108">
        <f t="shared" si="88"/>
        <v>1</v>
      </c>
      <c r="BL147" s="108">
        <f t="shared" si="89"/>
        <v>1</v>
      </c>
      <c r="BM147" s="106" t="str">
        <f t="shared" si="90"/>
        <v/>
      </c>
      <c r="BN147" s="106" t="str">
        <f t="shared" si="91"/>
        <v/>
      </c>
      <c r="BO147" s="106" t="str">
        <f t="shared" si="92"/>
        <v/>
      </c>
      <c r="BP147" s="106" t="str">
        <f t="shared" si="93"/>
        <v/>
      </c>
      <c r="BQ147" s="106" t="str">
        <f t="shared" si="94"/>
        <v/>
      </c>
      <c r="BR147" s="106" t="str">
        <f t="shared" si="95"/>
        <v/>
      </c>
      <c r="BS147" s="106">
        <f t="shared" si="96"/>
        <v>0</v>
      </c>
      <c r="BT147" s="107">
        <f t="shared" si="97"/>
        <v>0</v>
      </c>
      <c r="BU147" s="136" t="str">
        <f t="shared" si="98"/>
        <v/>
      </c>
      <c r="BV147" s="136" t="str">
        <f t="shared" si="99"/>
        <v/>
      </c>
      <c r="BW147" s="136" t="str">
        <f t="shared" si="100"/>
        <v/>
      </c>
      <c r="BX147" s="136" t="str">
        <f t="shared" si="101"/>
        <v/>
      </c>
      <c r="BY147" s="136" t="str">
        <f t="shared" si="102"/>
        <v/>
      </c>
      <c r="BZ147" s="136" t="str">
        <f t="shared" si="103"/>
        <v/>
      </c>
    </row>
    <row r="148" spans="1:78" ht="18.75" x14ac:dyDescent="0.2">
      <c r="A148" s="2" t="s">
        <v>7</v>
      </c>
      <c r="B148" s="65" t="e">
        <f t="shared" si="69"/>
        <v>#VALUE!</v>
      </c>
      <c r="C148" s="78"/>
      <c r="D148" s="83"/>
      <c r="E148" s="83"/>
      <c r="F148" s="67"/>
      <c r="G148" s="71">
        <v>40725</v>
      </c>
      <c r="H148" s="77" t="s">
        <v>200</v>
      </c>
      <c r="I148" s="77" t="str">
        <f t="shared" si="72"/>
        <v/>
      </c>
      <c r="J148" s="77" t="str">
        <f t="shared" si="73"/>
        <v/>
      </c>
      <c r="K148" s="77"/>
      <c r="L148" s="77"/>
      <c r="M148" s="137" t="str">
        <f t="shared" si="104"/>
        <v/>
      </c>
      <c r="N148" s="4" t="str">
        <f t="shared" si="74"/>
        <v/>
      </c>
      <c r="O148" s="3">
        <f t="shared" si="105"/>
        <v>0</v>
      </c>
      <c r="P148" s="5">
        <f t="shared" si="75"/>
        <v>0</v>
      </c>
      <c r="Q148" s="14"/>
      <c r="R148" s="11"/>
      <c r="S148" s="12"/>
      <c r="T148" s="13"/>
      <c r="U148" s="79"/>
      <c r="V148" s="79"/>
      <c r="W148" s="10"/>
      <c r="X148" s="11"/>
      <c r="Y148" s="12"/>
      <c r="Z148" s="13"/>
      <c r="AA148" s="10"/>
      <c r="AB148" s="11"/>
      <c r="AC148" s="12"/>
      <c r="AD148" s="13"/>
      <c r="AE148" s="14"/>
      <c r="AF148" s="11"/>
      <c r="AG148" s="12"/>
      <c r="AH148" s="13"/>
      <c r="AI148" s="10"/>
      <c r="AJ148" s="11"/>
      <c r="AK148" s="12"/>
      <c r="AL148" s="13"/>
      <c r="AM148" s="10"/>
      <c r="AN148" s="11"/>
      <c r="AO148" s="12"/>
      <c r="AP148" s="13"/>
      <c r="AQ148" s="6" t="str">
        <f t="shared" si="76"/>
        <v>SI</v>
      </c>
      <c r="AR148" s="7">
        <f t="shared" si="77"/>
        <v>480</v>
      </c>
      <c r="AS148" s="8">
        <f t="shared" si="78"/>
        <v>480</v>
      </c>
      <c r="AT148" s="9">
        <f t="shared" si="79"/>
        <v>480</v>
      </c>
      <c r="AU148" s="111" t="str">
        <f>IF(O148&lt;80,"0",IF((P148-O148)&lt;=2,('DPI art.191'!$G$3-(('DPI art.191'!$F$3-'DPI art.191'!$G$3)/4)*(P148-O148-2)),('DPI art.191'!$G$3-(('DPI art.191'!$G$3-'DPI art.191'!$H$3)/8)*(P148-O148-2))))</f>
        <v>0</v>
      </c>
      <c r="AV148" s="24">
        <f t="shared" si="80"/>
        <v>0</v>
      </c>
      <c r="AW148" s="24" t="e">
        <f>IF(N148&lt;135,N148,N148-'DPI art.191'!$I$3)</f>
        <v>#VALUE!</v>
      </c>
      <c r="AX148" s="111" t="e">
        <f>IF(I148&lt;80,"0",IF((J148-I148)&lt;=2,('DPI art.191'!$G$7-(('DPI art.191'!$F$7-'DPI art.191'!$G$7)/4)*(I148-J148-2)),('DPI art.191'!$G$7-(('DPI art.191'!$G$7-'DPI art.191'!$H$7)/8)*(J148-I148-2))))</f>
        <v>#VALUE!</v>
      </c>
      <c r="AY148" s="24" t="e">
        <f t="shared" si="81"/>
        <v>#VALUE!</v>
      </c>
      <c r="AZ148" s="24" t="e">
        <f>IF(H148&lt;135,H148,H148-'DPI art.191'!$I$7)</f>
        <v>#VALUE!</v>
      </c>
      <c r="BA148" s="111" t="str">
        <f>IF(O148&lt;80,"0",IF((P148-O148)&lt;=2,('DPI art.191'!$G$5-(('DPI art.191'!$F$5-'DPI art.191'!$G$5)/4)*(P148-O148-2)),('DPI art.191'!$G$5-(('DPI art.191'!$G$5-'DPI art.191'!$H$5)/8)*(P148-O148-2))))</f>
        <v>0</v>
      </c>
      <c r="BB148" s="24">
        <f t="shared" si="82"/>
        <v>0</v>
      </c>
      <c r="BC148" s="24" t="e">
        <f>IF(N148&lt;135,N148,N148-'DPI art.191'!$I$5)</f>
        <v>#VALUE!</v>
      </c>
      <c r="BD148" s="111" t="str">
        <f>IF(O148&lt;80,"0",IF((P148-O148)&lt;=2,('DPI art.191'!$G$7-(('DPI art.191'!$F$7-'DPI art.191'!$G$7)/4)*(O148-P148-2)),('DPI art.191'!$G$7-(('DPI art.191'!$G$7-'DPI art.191'!$H$7)/8)*(P148-O148-2))))</f>
        <v>0</v>
      </c>
      <c r="BE148" s="24">
        <f t="shared" si="83"/>
        <v>0</v>
      </c>
      <c r="BF148" s="24" t="e">
        <f>IF(N148&lt;135,N148,N148-'DPI art.191'!$I$7)</f>
        <v>#VALUE!</v>
      </c>
      <c r="BG148" s="108">
        <f t="shared" si="84"/>
        <v>1</v>
      </c>
      <c r="BH148" s="108">
        <f t="shared" si="85"/>
        <v>1</v>
      </c>
      <c r="BI148" s="108">
        <f t="shared" si="86"/>
        <v>1</v>
      </c>
      <c r="BJ148" s="108">
        <f t="shared" si="87"/>
        <v>1</v>
      </c>
      <c r="BK148" s="108">
        <f t="shared" si="88"/>
        <v>1</v>
      </c>
      <c r="BL148" s="108">
        <f t="shared" si="89"/>
        <v>1</v>
      </c>
      <c r="BM148" s="106" t="str">
        <f t="shared" si="90"/>
        <v/>
      </c>
      <c r="BN148" s="106" t="str">
        <f t="shared" si="91"/>
        <v/>
      </c>
      <c r="BO148" s="106" t="str">
        <f t="shared" si="92"/>
        <v/>
      </c>
      <c r="BP148" s="106" t="str">
        <f t="shared" si="93"/>
        <v/>
      </c>
      <c r="BQ148" s="106" t="str">
        <f t="shared" si="94"/>
        <v/>
      </c>
      <c r="BR148" s="106" t="str">
        <f t="shared" si="95"/>
        <v/>
      </c>
      <c r="BS148" s="106">
        <f t="shared" si="96"/>
        <v>0</v>
      </c>
      <c r="BT148" s="107">
        <f t="shared" si="97"/>
        <v>0</v>
      </c>
      <c r="BU148" s="136" t="str">
        <f t="shared" si="98"/>
        <v/>
      </c>
      <c r="BV148" s="136" t="str">
        <f t="shared" si="99"/>
        <v/>
      </c>
      <c r="BW148" s="136" t="str">
        <f t="shared" si="100"/>
        <v/>
      </c>
      <c r="BX148" s="136" t="str">
        <f t="shared" si="101"/>
        <v/>
      </c>
      <c r="BY148" s="136" t="str">
        <f t="shared" si="102"/>
        <v/>
      </c>
      <c r="BZ148" s="136" t="str">
        <f t="shared" si="103"/>
        <v/>
      </c>
    </row>
    <row r="149" spans="1:78" ht="18.75" x14ac:dyDescent="0.2">
      <c r="A149" s="2" t="s">
        <v>7</v>
      </c>
      <c r="B149" s="65" t="e">
        <f t="shared" si="69"/>
        <v>#VALUE!</v>
      </c>
      <c r="C149" s="78"/>
      <c r="D149" s="83"/>
      <c r="E149" s="83"/>
      <c r="F149" s="67"/>
      <c r="G149" s="71">
        <v>40725</v>
      </c>
      <c r="H149" s="77" t="s">
        <v>200</v>
      </c>
      <c r="I149" s="77" t="str">
        <f t="shared" si="72"/>
        <v/>
      </c>
      <c r="J149" s="77" t="str">
        <f t="shared" si="73"/>
        <v/>
      </c>
      <c r="K149" s="77"/>
      <c r="L149" s="77"/>
      <c r="M149" s="137" t="str">
        <f t="shared" si="104"/>
        <v/>
      </c>
      <c r="N149" s="4" t="str">
        <f t="shared" si="74"/>
        <v/>
      </c>
      <c r="O149" s="3">
        <f t="shared" si="105"/>
        <v>0</v>
      </c>
      <c r="P149" s="5">
        <f t="shared" si="75"/>
        <v>0</v>
      </c>
      <c r="Q149" s="14"/>
      <c r="R149" s="11"/>
      <c r="S149" s="12"/>
      <c r="T149" s="13"/>
      <c r="U149" s="79"/>
      <c r="V149" s="79"/>
      <c r="W149" s="10"/>
      <c r="X149" s="11"/>
      <c r="Y149" s="12"/>
      <c r="Z149" s="13"/>
      <c r="AA149" s="10"/>
      <c r="AB149" s="11"/>
      <c r="AC149" s="12"/>
      <c r="AD149" s="13"/>
      <c r="AE149" s="14"/>
      <c r="AF149" s="11"/>
      <c r="AG149" s="12"/>
      <c r="AH149" s="13"/>
      <c r="AI149" s="10"/>
      <c r="AJ149" s="11"/>
      <c r="AK149" s="12"/>
      <c r="AL149" s="13"/>
      <c r="AM149" s="10"/>
      <c r="AN149" s="11"/>
      <c r="AO149" s="12"/>
      <c r="AP149" s="13"/>
      <c r="AQ149" s="6" t="str">
        <f t="shared" si="76"/>
        <v>SI</v>
      </c>
      <c r="AR149" s="7">
        <f t="shared" si="77"/>
        <v>480</v>
      </c>
      <c r="AS149" s="8">
        <f t="shared" si="78"/>
        <v>480</v>
      </c>
      <c r="AT149" s="9">
        <f t="shared" si="79"/>
        <v>480</v>
      </c>
      <c r="AU149" s="111" t="str">
        <f>IF(O149&lt;80,"0",IF((P149-O149)&lt;=2,('DPI art.191'!$G$3-(('DPI art.191'!$F$3-'DPI art.191'!$G$3)/4)*(P149-O149-2)),('DPI art.191'!$G$3-(('DPI art.191'!$G$3-'DPI art.191'!$H$3)/8)*(P149-O149-2))))</f>
        <v>0</v>
      </c>
      <c r="AV149" s="24">
        <f t="shared" si="80"/>
        <v>0</v>
      </c>
      <c r="AW149" s="24" t="e">
        <f>IF(N149&lt;135,N149,N149-'DPI art.191'!$I$3)</f>
        <v>#VALUE!</v>
      </c>
      <c r="AX149" s="111" t="e">
        <f>IF(I149&lt;80,"0",IF((J149-I149)&lt;=2,('DPI art.191'!$G$7-(('DPI art.191'!$F$7-'DPI art.191'!$G$7)/4)*(I149-J149-2)),('DPI art.191'!$G$7-(('DPI art.191'!$G$7-'DPI art.191'!$H$7)/8)*(J149-I149-2))))</f>
        <v>#VALUE!</v>
      </c>
      <c r="AY149" s="24" t="e">
        <f t="shared" si="81"/>
        <v>#VALUE!</v>
      </c>
      <c r="AZ149" s="24" t="e">
        <f>IF(H149&lt;135,H149,H149-'DPI art.191'!$I$7)</f>
        <v>#VALUE!</v>
      </c>
      <c r="BA149" s="111" t="str">
        <f>IF(O149&lt;80,"0",IF((P149-O149)&lt;=2,('DPI art.191'!$G$5-(('DPI art.191'!$F$5-'DPI art.191'!$G$5)/4)*(P149-O149-2)),('DPI art.191'!$G$5-(('DPI art.191'!$G$5-'DPI art.191'!$H$5)/8)*(P149-O149-2))))</f>
        <v>0</v>
      </c>
      <c r="BB149" s="24">
        <f t="shared" si="82"/>
        <v>0</v>
      </c>
      <c r="BC149" s="24" t="e">
        <f>IF(N149&lt;135,N149,N149-'DPI art.191'!$I$5)</f>
        <v>#VALUE!</v>
      </c>
      <c r="BD149" s="111" t="str">
        <f>IF(O149&lt;80,"0",IF((P149-O149)&lt;=2,('DPI art.191'!$G$7-(('DPI art.191'!$F$7-'DPI art.191'!$G$7)/4)*(O149-P149-2)),('DPI art.191'!$G$7-(('DPI art.191'!$G$7-'DPI art.191'!$H$7)/8)*(P149-O149-2))))</f>
        <v>0</v>
      </c>
      <c r="BE149" s="24">
        <f t="shared" si="83"/>
        <v>0</v>
      </c>
      <c r="BF149" s="24" t="e">
        <f>IF(N149&lt;135,N149,N149-'DPI art.191'!$I$7)</f>
        <v>#VALUE!</v>
      </c>
      <c r="BG149" s="108">
        <f t="shared" si="84"/>
        <v>1</v>
      </c>
      <c r="BH149" s="108">
        <f t="shared" si="85"/>
        <v>1</v>
      </c>
      <c r="BI149" s="108">
        <f t="shared" si="86"/>
        <v>1</v>
      </c>
      <c r="BJ149" s="108">
        <f t="shared" si="87"/>
        <v>1</v>
      </c>
      <c r="BK149" s="108">
        <f t="shared" si="88"/>
        <v>1</v>
      </c>
      <c r="BL149" s="108">
        <f t="shared" si="89"/>
        <v>1</v>
      </c>
      <c r="BM149" s="106" t="str">
        <f t="shared" si="90"/>
        <v/>
      </c>
      <c r="BN149" s="106" t="str">
        <f t="shared" si="91"/>
        <v/>
      </c>
      <c r="BO149" s="106" t="str">
        <f t="shared" si="92"/>
        <v/>
      </c>
      <c r="BP149" s="106" t="str">
        <f t="shared" si="93"/>
        <v/>
      </c>
      <c r="BQ149" s="106" t="str">
        <f t="shared" si="94"/>
        <v/>
      </c>
      <c r="BR149" s="106" t="str">
        <f t="shared" si="95"/>
        <v/>
      </c>
      <c r="BS149" s="106">
        <f t="shared" si="96"/>
        <v>0</v>
      </c>
      <c r="BT149" s="107">
        <f t="shared" si="97"/>
        <v>0</v>
      </c>
      <c r="BU149" s="136" t="str">
        <f t="shared" si="98"/>
        <v/>
      </c>
      <c r="BV149" s="136" t="str">
        <f t="shared" si="99"/>
        <v/>
      </c>
      <c r="BW149" s="136" t="str">
        <f t="shared" si="100"/>
        <v/>
      </c>
      <c r="BX149" s="136" t="str">
        <f t="shared" si="101"/>
        <v/>
      </c>
      <c r="BY149" s="136" t="str">
        <f t="shared" si="102"/>
        <v/>
      </c>
      <c r="BZ149" s="136" t="str">
        <f t="shared" si="103"/>
        <v/>
      </c>
    </row>
    <row r="150" spans="1:78" ht="18.75" x14ac:dyDescent="0.2">
      <c r="A150" s="2" t="s">
        <v>7</v>
      </c>
      <c r="B150" s="65" t="e">
        <f t="shared" si="69"/>
        <v>#VALUE!</v>
      </c>
      <c r="C150" s="78"/>
      <c r="D150" s="83"/>
      <c r="E150" s="83"/>
      <c r="F150" s="67"/>
      <c r="G150" s="71">
        <v>40725</v>
      </c>
      <c r="H150" s="77" t="s">
        <v>200</v>
      </c>
      <c r="I150" s="77" t="str">
        <f t="shared" si="72"/>
        <v/>
      </c>
      <c r="J150" s="77" t="str">
        <f t="shared" si="73"/>
        <v/>
      </c>
      <c r="K150" s="77"/>
      <c r="L150" s="77"/>
      <c r="M150" s="137" t="str">
        <f t="shared" si="104"/>
        <v/>
      </c>
      <c r="N150" s="4" t="str">
        <f t="shared" si="74"/>
        <v/>
      </c>
      <c r="O150" s="3">
        <f t="shared" si="105"/>
        <v>0</v>
      </c>
      <c r="P150" s="5">
        <f t="shared" si="75"/>
        <v>0</v>
      </c>
      <c r="Q150" s="14"/>
      <c r="R150" s="11"/>
      <c r="S150" s="12"/>
      <c r="T150" s="13"/>
      <c r="U150" s="79"/>
      <c r="V150" s="79"/>
      <c r="W150" s="10"/>
      <c r="X150" s="11"/>
      <c r="Y150" s="12"/>
      <c r="Z150" s="13"/>
      <c r="AA150" s="10"/>
      <c r="AB150" s="11"/>
      <c r="AC150" s="12"/>
      <c r="AD150" s="13"/>
      <c r="AE150" s="14"/>
      <c r="AF150" s="11"/>
      <c r="AG150" s="12"/>
      <c r="AH150" s="13"/>
      <c r="AI150" s="10"/>
      <c r="AJ150" s="11"/>
      <c r="AK150" s="12"/>
      <c r="AL150" s="13"/>
      <c r="AM150" s="10"/>
      <c r="AN150" s="11"/>
      <c r="AO150" s="12"/>
      <c r="AP150" s="13"/>
      <c r="AQ150" s="6" t="str">
        <f t="shared" si="76"/>
        <v>SI</v>
      </c>
      <c r="AR150" s="7">
        <f t="shared" si="77"/>
        <v>480</v>
      </c>
      <c r="AS150" s="8">
        <f t="shared" si="78"/>
        <v>480</v>
      </c>
      <c r="AT150" s="9">
        <f t="shared" si="79"/>
        <v>480</v>
      </c>
      <c r="AU150" s="111" t="str">
        <f>IF(O150&lt;80,"0",IF((P150-O150)&lt;=2,('DPI art.191'!$G$3-(('DPI art.191'!$F$3-'DPI art.191'!$G$3)/4)*(P150-O150-2)),('DPI art.191'!$G$3-(('DPI art.191'!$G$3-'DPI art.191'!$H$3)/8)*(P150-O150-2))))</f>
        <v>0</v>
      </c>
      <c r="AV150" s="24">
        <f t="shared" si="80"/>
        <v>0</v>
      </c>
      <c r="AW150" s="24" t="e">
        <f>IF(N150&lt;135,N150,N150-'DPI art.191'!$I$3)</f>
        <v>#VALUE!</v>
      </c>
      <c r="AX150" s="111" t="e">
        <f>IF(I150&lt;80,"0",IF((J150-I150)&lt;=2,('DPI art.191'!$G$7-(('DPI art.191'!$F$7-'DPI art.191'!$G$7)/4)*(I150-J150-2)),('DPI art.191'!$G$7-(('DPI art.191'!$G$7-'DPI art.191'!$H$7)/8)*(J150-I150-2))))</f>
        <v>#VALUE!</v>
      </c>
      <c r="AY150" s="24" t="e">
        <f t="shared" si="81"/>
        <v>#VALUE!</v>
      </c>
      <c r="AZ150" s="24" t="e">
        <f>IF(H150&lt;135,H150,H150-'DPI art.191'!$I$7)</f>
        <v>#VALUE!</v>
      </c>
      <c r="BA150" s="111" t="str">
        <f>IF(O150&lt;80,"0",IF((P150-O150)&lt;=2,('DPI art.191'!$G$5-(('DPI art.191'!$F$5-'DPI art.191'!$G$5)/4)*(P150-O150-2)),('DPI art.191'!$G$5-(('DPI art.191'!$G$5-'DPI art.191'!$H$5)/8)*(P150-O150-2))))</f>
        <v>0</v>
      </c>
      <c r="BB150" s="24">
        <f t="shared" si="82"/>
        <v>0</v>
      </c>
      <c r="BC150" s="24" t="e">
        <f>IF(N150&lt;135,N150,N150-'DPI art.191'!$I$5)</f>
        <v>#VALUE!</v>
      </c>
      <c r="BD150" s="111" t="str">
        <f>IF(O150&lt;80,"0",IF((P150-O150)&lt;=2,('DPI art.191'!$G$7-(('DPI art.191'!$F$7-'DPI art.191'!$G$7)/4)*(O150-P150-2)),('DPI art.191'!$G$7-(('DPI art.191'!$G$7-'DPI art.191'!$H$7)/8)*(P150-O150-2))))</f>
        <v>0</v>
      </c>
      <c r="BE150" s="24">
        <f t="shared" si="83"/>
        <v>0</v>
      </c>
      <c r="BF150" s="24" t="e">
        <f>IF(N150&lt;135,N150,N150-'DPI art.191'!$I$7)</f>
        <v>#VALUE!</v>
      </c>
      <c r="BG150" s="108">
        <f t="shared" si="84"/>
        <v>1</v>
      </c>
      <c r="BH150" s="108">
        <f t="shared" si="85"/>
        <v>1</v>
      </c>
      <c r="BI150" s="108">
        <f t="shared" si="86"/>
        <v>1</v>
      </c>
      <c r="BJ150" s="108">
        <f t="shared" si="87"/>
        <v>1</v>
      </c>
      <c r="BK150" s="108">
        <f t="shared" si="88"/>
        <v>1</v>
      </c>
      <c r="BL150" s="108">
        <f t="shared" si="89"/>
        <v>1</v>
      </c>
      <c r="BM150" s="106" t="str">
        <f t="shared" si="90"/>
        <v/>
      </c>
      <c r="BN150" s="106" t="str">
        <f t="shared" si="91"/>
        <v/>
      </c>
      <c r="BO150" s="106" t="str">
        <f t="shared" si="92"/>
        <v/>
      </c>
      <c r="BP150" s="106" t="str">
        <f t="shared" si="93"/>
        <v/>
      </c>
      <c r="BQ150" s="106" t="str">
        <f t="shared" si="94"/>
        <v/>
      </c>
      <c r="BR150" s="106" t="str">
        <f t="shared" si="95"/>
        <v/>
      </c>
      <c r="BS150" s="106">
        <f t="shared" si="96"/>
        <v>0</v>
      </c>
      <c r="BT150" s="107">
        <f t="shared" si="97"/>
        <v>0</v>
      </c>
      <c r="BU150" s="136" t="str">
        <f t="shared" si="98"/>
        <v/>
      </c>
      <c r="BV150" s="136" t="str">
        <f t="shared" si="99"/>
        <v/>
      </c>
      <c r="BW150" s="136" t="str">
        <f t="shared" si="100"/>
        <v/>
      </c>
      <c r="BX150" s="136" t="str">
        <f t="shared" si="101"/>
        <v/>
      </c>
      <c r="BY150" s="136" t="str">
        <f t="shared" si="102"/>
        <v/>
      </c>
      <c r="BZ150" s="136" t="str">
        <f t="shared" si="103"/>
        <v/>
      </c>
    </row>
    <row r="151" spans="1:78" ht="18.75" x14ac:dyDescent="0.2">
      <c r="A151" s="2" t="s">
        <v>7</v>
      </c>
      <c r="B151" s="65" t="e">
        <f t="shared" si="69"/>
        <v>#VALUE!</v>
      </c>
      <c r="C151" s="78"/>
      <c r="D151" s="83"/>
      <c r="E151" s="83"/>
      <c r="F151" s="67"/>
      <c r="G151" s="71">
        <v>40725</v>
      </c>
      <c r="H151" s="77" t="s">
        <v>200</v>
      </c>
      <c r="I151" s="77" t="str">
        <f t="shared" si="72"/>
        <v/>
      </c>
      <c r="J151" s="77" t="str">
        <f t="shared" si="73"/>
        <v/>
      </c>
      <c r="K151" s="77"/>
      <c r="L151" s="77"/>
      <c r="M151" s="137" t="str">
        <f t="shared" si="104"/>
        <v/>
      </c>
      <c r="N151" s="4" t="str">
        <f t="shared" si="74"/>
        <v/>
      </c>
      <c r="O151" s="3">
        <f t="shared" si="105"/>
        <v>0</v>
      </c>
      <c r="P151" s="5">
        <f t="shared" si="75"/>
        <v>0</v>
      </c>
      <c r="Q151" s="14"/>
      <c r="R151" s="11"/>
      <c r="S151" s="12"/>
      <c r="T151" s="13"/>
      <c r="U151" s="79"/>
      <c r="V151" s="79"/>
      <c r="W151" s="10"/>
      <c r="X151" s="11"/>
      <c r="Y151" s="12"/>
      <c r="Z151" s="13"/>
      <c r="AA151" s="10"/>
      <c r="AB151" s="11"/>
      <c r="AC151" s="12"/>
      <c r="AD151" s="13"/>
      <c r="AE151" s="14"/>
      <c r="AF151" s="11"/>
      <c r="AG151" s="12"/>
      <c r="AH151" s="13"/>
      <c r="AI151" s="10"/>
      <c r="AJ151" s="11"/>
      <c r="AK151" s="12"/>
      <c r="AL151" s="13"/>
      <c r="AM151" s="10"/>
      <c r="AN151" s="11"/>
      <c r="AO151" s="12"/>
      <c r="AP151" s="13"/>
      <c r="AQ151" s="6" t="str">
        <f t="shared" si="76"/>
        <v>SI</v>
      </c>
      <c r="AR151" s="7">
        <f t="shared" si="77"/>
        <v>480</v>
      </c>
      <c r="AS151" s="8">
        <f t="shared" si="78"/>
        <v>480</v>
      </c>
      <c r="AT151" s="9">
        <f t="shared" si="79"/>
        <v>480</v>
      </c>
      <c r="AU151" s="111" t="str">
        <f>IF(O151&lt;80,"0",IF((P151-O151)&lt;=2,('DPI art.191'!$G$3-(('DPI art.191'!$F$3-'DPI art.191'!$G$3)/4)*(P151-O151-2)),('DPI art.191'!$G$3-(('DPI art.191'!$G$3-'DPI art.191'!$H$3)/8)*(P151-O151-2))))</f>
        <v>0</v>
      </c>
      <c r="AV151" s="24">
        <f t="shared" si="80"/>
        <v>0</v>
      </c>
      <c r="AW151" s="24" t="e">
        <f>IF(N151&lt;135,N151,N151-'DPI art.191'!$I$3)</f>
        <v>#VALUE!</v>
      </c>
      <c r="AX151" s="111" t="e">
        <f>IF(I151&lt;80,"0",IF((J151-I151)&lt;=2,('DPI art.191'!$G$7-(('DPI art.191'!$F$7-'DPI art.191'!$G$7)/4)*(I151-J151-2)),('DPI art.191'!$G$7-(('DPI art.191'!$G$7-'DPI art.191'!$H$7)/8)*(J151-I151-2))))</f>
        <v>#VALUE!</v>
      </c>
      <c r="AY151" s="24" t="e">
        <f t="shared" si="81"/>
        <v>#VALUE!</v>
      </c>
      <c r="AZ151" s="24" t="e">
        <f>IF(H151&lt;135,H151,H151-'DPI art.191'!$I$7)</f>
        <v>#VALUE!</v>
      </c>
      <c r="BA151" s="111" t="str">
        <f>IF(O151&lt;80,"0",IF((P151-O151)&lt;=2,('DPI art.191'!$G$5-(('DPI art.191'!$F$5-'DPI art.191'!$G$5)/4)*(P151-O151-2)),('DPI art.191'!$G$5-(('DPI art.191'!$G$5-'DPI art.191'!$H$5)/8)*(P151-O151-2))))</f>
        <v>0</v>
      </c>
      <c r="BB151" s="24">
        <f t="shared" si="82"/>
        <v>0</v>
      </c>
      <c r="BC151" s="24" t="e">
        <f>IF(N151&lt;135,N151,N151-'DPI art.191'!$I$5)</f>
        <v>#VALUE!</v>
      </c>
      <c r="BD151" s="111" t="str">
        <f>IF(O151&lt;80,"0",IF((P151-O151)&lt;=2,('DPI art.191'!$G$7-(('DPI art.191'!$F$7-'DPI art.191'!$G$7)/4)*(O151-P151-2)),('DPI art.191'!$G$7-(('DPI art.191'!$G$7-'DPI art.191'!$H$7)/8)*(P151-O151-2))))</f>
        <v>0</v>
      </c>
      <c r="BE151" s="24">
        <f t="shared" si="83"/>
        <v>0</v>
      </c>
      <c r="BF151" s="24" t="e">
        <f>IF(N151&lt;135,N151,N151-'DPI art.191'!$I$7)</f>
        <v>#VALUE!</v>
      </c>
      <c r="BG151" s="108">
        <f t="shared" si="84"/>
        <v>1</v>
      </c>
      <c r="BH151" s="108">
        <f t="shared" si="85"/>
        <v>1</v>
      </c>
      <c r="BI151" s="108">
        <f t="shared" si="86"/>
        <v>1</v>
      </c>
      <c r="BJ151" s="108">
        <f t="shared" si="87"/>
        <v>1</v>
      </c>
      <c r="BK151" s="108">
        <f t="shared" si="88"/>
        <v>1</v>
      </c>
      <c r="BL151" s="108">
        <f t="shared" si="89"/>
        <v>1</v>
      </c>
      <c r="BM151" s="106" t="str">
        <f t="shared" si="90"/>
        <v/>
      </c>
      <c r="BN151" s="106" t="str">
        <f t="shared" si="91"/>
        <v/>
      </c>
      <c r="BO151" s="106" t="str">
        <f t="shared" si="92"/>
        <v/>
      </c>
      <c r="BP151" s="106" t="str">
        <f t="shared" si="93"/>
        <v/>
      </c>
      <c r="BQ151" s="106" t="str">
        <f t="shared" si="94"/>
        <v/>
      </c>
      <c r="BR151" s="106" t="str">
        <f t="shared" si="95"/>
        <v/>
      </c>
      <c r="BS151" s="106">
        <f t="shared" si="96"/>
        <v>0</v>
      </c>
      <c r="BT151" s="107">
        <f t="shared" si="97"/>
        <v>0</v>
      </c>
      <c r="BU151" s="136" t="str">
        <f t="shared" si="98"/>
        <v/>
      </c>
      <c r="BV151" s="136" t="str">
        <f t="shared" si="99"/>
        <v/>
      </c>
      <c r="BW151" s="136" t="str">
        <f t="shared" si="100"/>
        <v/>
      </c>
      <c r="BX151" s="136" t="str">
        <f t="shared" si="101"/>
        <v/>
      </c>
      <c r="BY151" s="136" t="str">
        <f t="shared" si="102"/>
        <v/>
      </c>
      <c r="BZ151" s="136" t="str">
        <f t="shared" si="103"/>
        <v/>
      </c>
    </row>
    <row r="152" spans="1:78" ht="18.75" x14ac:dyDescent="0.2">
      <c r="A152" s="2" t="s">
        <v>7</v>
      </c>
      <c r="B152" s="65" t="e">
        <f t="shared" si="69"/>
        <v>#VALUE!</v>
      </c>
      <c r="C152" s="78"/>
      <c r="D152" s="83"/>
      <c r="E152" s="83"/>
      <c r="F152" s="67"/>
      <c r="G152" s="71">
        <v>40725</v>
      </c>
      <c r="H152" s="77" t="s">
        <v>200</v>
      </c>
      <c r="I152" s="77" t="str">
        <f t="shared" si="72"/>
        <v/>
      </c>
      <c r="J152" s="77" t="str">
        <f t="shared" si="73"/>
        <v/>
      </c>
      <c r="K152" s="77"/>
      <c r="L152" s="77"/>
      <c r="M152" s="137" t="str">
        <f t="shared" si="104"/>
        <v/>
      </c>
      <c r="N152" s="4" t="str">
        <f t="shared" si="74"/>
        <v/>
      </c>
      <c r="O152" s="3">
        <f t="shared" si="105"/>
        <v>0</v>
      </c>
      <c r="P152" s="5">
        <f t="shared" si="75"/>
        <v>0</v>
      </c>
      <c r="Q152" s="14"/>
      <c r="R152" s="11"/>
      <c r="S152" s="12"/>
      <c r="T152" s="13"/>
      <c r="U152" s="79"/>
      <c r="V152" s="79"/>
      <c r="W152" s="10"/>
      <c r="X152" s="11"/>
      <c r="Y152" s="12"/>
      <c r="Z152" s="13"/>
      <c r="AA152" s="10"/>
      <c r="AB152" s="11"/>
      <c r="AC152" s="12"/>
      <c r="AD152" s="13"/>
      <c r="AE152" s="14"/>
      <c r="AF152" s="11"/>
      <c r="AG152" s="12"/>
      <c r="AH152" s="13"/>
      <c r="AI152" s="10"/>
      <c r="AJ152" s="11"/>
      <c r="AK152" s="12"/>
      <c r="AL152" s="13"/>
      <c r="AM152" s="10"/>
      <c r="AN152" s="11"/>
      <c r="AO152" s="12"/>
      <c r="AP152" s="13"/>
      <c r="AQ152" s="6" t="str">
        <f t="shared" si="76"/>
        <v>SI</v>
      </c>
      <c r="AR152" s="7">
        <f t="shared" si="77"/>
        <v>480</v>
      </c>
      <c r="AS152" s="8">
        <f t="shared" si="78"/>
        <v>480</v>
      </c>
      <c r="AT152" s="9">
        <f t="shared" si="79"/>
        <v>480</v>
      </c>
      <c r="AU152" s="111" t="str">
        <f>IF(O152&lt;80,"0",IF((P152-O152)&lt;=2,('DPI art.191'!$G$3-(('DPI art.191'!$F$3-'DPI art.191'!$G$3)/4)*(P152-O152-2)),('DPI art.191'!$G$3-(('DPI art.191'!$G$3-'DPI art.191'!$H$3)/8)*(P152-O152-2))))</f>
        <v>0</v>
      </c>
      <c r="AV152" s="24">
        <f t="shared" si="80"/>
        <v>0</v>
      </c>
      <c r="AW152" s="24" t="e">
        <f>IF(N152&lt;135,N152,N152-'DPI art.191'!$I$3)</f>
        <v>#VALUE!</v>
      </c>
      <c r="AX152" s="111" t="e">
        <f>IF(I152&lt;80,"0",IF((J152-I152)&lt;=2,('DPI art.191'!$G$7-(('DPI art.191'!$F$7-'DPI art.191'!$G$7)/4)*(I152-J152-2)),('DPI art.191'!$G$7-(('DPI art.191'!$G$7-'DPI art.191'!$H$7)/8)*(J152-I152-2))))</f>
        <v>#VALUE!</v>
      </c>
      <c r="AY152" s="24" t="e">
        <f t="shared" si="81"/>
        <v>#VALUE!</v>
      </c>
      <c r="AZ152" s="24" t="e">
        <f>IF(H152&lt;135,H152,H152-'DPI art.191'!$I$7)</f>
        <v>#VALUE!</v>
      </c>
      <c r="BA152" s="111" t="str">
        <f>IF(O152&lt;80,"0",IF((P152-O152)&lt;=2,('DPI art.191'!$G$5-(('DPI art.191'!$F$5-'DPI art.191'!$G$5)/4)*(P152-O152-2)),('DPI art.191'!$G$5-(('DPI art.191'!$G$5-'DPI art.191'!$H$5)/8)*(P152-O152-2))))</f>
        <v>0</v>
      </c>
      <c r="BB152" s="24">
        <f t="shared" si="82"/>
        <v>0</v>
      </c>
      <c r="BC152" s="24" t="e">
        <f>IF(N152&lt;135,N152,N152-'DPI art.191'!$I$5)</f>
        <v>#VALUE!</v>
      </c>
      <c r="BD152" s="111" t="str">
        <f>IF(O152&lt;80,"0",IF((P152-O152)&lt;=2,('DPI art.191'!$G$7-(('DPI art.191'!$F$7-'DPI art.191'!$G$7)/4)*(O152-P152-2)),('DPI art.191'!$G$7-(('DPI art.191'!$G$7-'DPI art.191'!$H$7)/8)*(P152-O152-2))))</f>
        <v>0</v>
      </c>
      <c r="BE152" s="24">
        <f t="shared" si="83"/>
        <v>0</v>
      </c>
      <c r="BF152" s="24" t="e">
        <f>IF(N152&lt;135,N152,N152-'DPI art.191'!$I$7)</f>
        <v>#VALUE!</v>
      </c>
      <c r="BG152" s="108">
        <f t="shared" si="84"/>
        <v>1</v>
      </c>
      <c r="BH152" s="108">
        <f t="shared" si="85"/>
        <v>1</v>
      </c>
      <c r="BI152" s="108">
        <f t="shared" si="86"/>
        <v>1</v>
      </c>
      <c r="BJ152" s="108">
        <f t="shared" si="87"/>
        <v>1</v>
      </c>
      <c r="BK152" s="108">
        <f t="shared" si="88"/>
        <v>1</v>
      </c>
      <c r="BL152" s="108">
        <f t="shared" si="89"/>
        <v>1</v>
      </c>
      <c r="BM152" s="106" t="str">
        <f t="shared" si="90"/>
        <v/>
      </c>
      <c r="BN152" s="106" t="str">
        <f t="shared" si="91"/>
        <v/>
      </c>
      <c r="BO152" s="106" t="str">
        <f t="shared" si="92"/>
        <v/>
      </c>
      <c r="BP152" s="106" t="str">
        <f t="shared" si="93"/>
        <v/>
      </c>
      <c r="BQ152" s="106" t="str">
        <f t="shared" si="94"/>
        <v/>
      </c>
      <c r="BR152" s="106" t="str">
        <f t="shared" si="95"/>
        <v/>
      </c>
      <c r="BS152" s="106">
        <f t="shared" si="96"/>
        <v>0</v>
      </c>
      <c r="BT152" s="107">
        <f t="shared" si="97"/>
        <v>0</v>
      </c>
      <c r="BU152" s="136" t="str">
        <f t="shared" si="98"/>
        <v/>
      </c>
      <c r="BV152" s="136" t="str">
        <f t="shared" si="99"/>
        <v/>
      </c>
      <c r="BW152" s="136" t="str">
        <f t="shared" si="100"/>
        <v/>
      </c>
      <c r="BX152" s="136" t="str">
        <f t="shared" si="101"/>
        <v/>
      </c>
      <c r="BY152" s="136" t="str">
        <f t="shared" si="102"/>
        <v/>
      </c>
      <c r="BZ152" s="136" t="str">
        <f t="shared" si="103"/>
        <v/>
      </c>
    </row>
    <row r="153" spans="1:78" ht="18.75" x14ac:dyDescent="0.2">
      <c r="A153" s="2" t="s">
        <v>7</v>
      </c>
      <c r="B153" s="65" t="e">
        <f t="shared" si="69"/>
        <v>#VALUE!</v>
      </c>
      <c r="C153" s="78"/>
      <c r="D153" s="83"/>
      <c r="E153" s="83"/>
      <c r="F153" s="67"/>
      <c r="G153" s="71">
        <v>40725</v>
      </c>
      <c r="H153" s="77" t="s">
        <v>200</v>
      </c>
      <c r="I153" s="77" t="str">
        <f t="shared" si="72"/>
        <v/>
      </c>
      <c r="J153" s="77" t="str">
        <f t="shared" si="73"/>
        <v/>
      </c>
      <c r="K153" s="77"/>
      <c r="L153" s="77"/>
      <c r="M153" s="137" t="str">
        <f t="shared" si="104"/>
        <v/>
      </c>
      <c r="N153" s="4" t="str">
        <f t="shared" si="74"/>
        <v/>
      </c>
      <c r="O153" s="3">
        <f t="shared" si="105"/>
        <v>0</v>
      </c>
      <c r="P153" s="5">
        <f t="shared" si="75"/>
        <v>0</v>
      </c>
      <c r="Q153" s="14"/>
      <c r="R153" s="11"/>
      <c r="S153" s="12"/>
      <c r="T153" s="13"/>
      <c r="U153" s="79"/>
      <c r="V153" s="79"/>
      <c r="W153" s="10"/>
      <c r="X153" s="11"/>
      <c r="Y153" s="12"/>
      <c r="Z153" s="13"/>
      <c r="AA153" s="10"/>
      <c r="AB153" s="11"/>
      <c r="AC153" s="12"/>
      <c r="AD153" s="13"/>
      <c r="AE153" s="14"/>
      <c r="AF153" s="11"/>
      <c r="AG153" s="12"/>
      <c r="AH153" s="13"/>
      <c r="AI153" s="10"/>
      <c r="AJ153" s="11"/>
      <c r="AK153" s="12"/>
      <c r="AL153" s="13"/>
      <c r="AM153" s="10"/>
      <c r="AN153" s="11"/>
      <c r="AO153" s="12"/>
      <c r="AP153" s="13"/>
      <c r="AQ153" s="6" t="str">
        <f t="shared" si="76"/>
        <v>SI</v>
      </c>
      <c r="AR153" s="7">
        <f t="shared" si="77"/>
        <v>480</v>
      </c>
      <c r="AS153" s="8">
        <f t="shared" si="78"/>
        <v>480</v>
      </c>
      <c r="AT153" s="9">
        <f t="shared" si="79"/>
        <v>480</v>
      </c>
      <c r="AU153" s="111" t="str">
        <f>IF(O153&lt;80,"0",IF((P153-O153)&lt;=2,('DPI art.191'!$G$3-(('DPI art.191'!$F$3-'DPI art.191'!$G$3)/4)*(P153-O153-2)),('DPI art.191'!$G$3-(('DPI art.191'!$G$3-'DPI art.191'!$H$3)/8)*(P153-O153-2))))</f>
        <v>0</v>
      </c>
      <c r="AV153" s="24">
        <f t="shared" si="80"/>
        <v>0</v>
      </c>
      <c r="AW153" s="24" t="e">
        <f>IF(N153&lt;135,N153,N153-'DPI art.191'!$I$3)</f>
        <v>#VALUE!</v>
      </c>
      <c r="AX153" s="111" t="e">
        <f>IF(I153&lt;80,"0",IF((J153-I153)&lt;=2,('DPI art.191'!$G$7-(('DPI art.191'!$F$7-'DPI art.191'!$G$7)/4)*(I153-J153-2)),('DPI art.191'!$G$7-(('DPI art.191'!$G$7-'DPI art.191'!$H$7)/8)*(J153-I153-2))))</f>
        <v>#VALUE!</v>
      </c>
      <c r="AY153" s="24" t="e">
        <f t="shared" si="81"/>
        <v>#VALUE!</v>
      </c>
      <c r="AZ153" s="24" t="e">
        <f>IF(H153&lt;135,H153,H153-'DPI art.191'!$I$7)</f>
        <v>#VALUE!</v>
      </c>
      <c r="BA153" s="111" t="str">
        <f>IF(O153&lt;80,"0",IF((P153-O153)&lt;=2,('DPI art.191'!$G$5-(('DPI art.191'!$F$5-'DPI art.191'!$G$5)/4)*(P153-O153-2)),('DPI art.191'!$G$5-(('DPI art.191'!$G$5-'DPI art.191'!$H$5)/8)*(P153-O153-2))))</f>
        <v>0</v>
      </c>
      <c r="BB153" s="24">
        <f t="shared" si="82"/>
        <v>0</v>
      </c>
      <c r="BC153" s="24" t="e">
        <f>IF(N153&lt;135,N153,N153-'DPI art.191'!$I$5)</f>
        <v>#VALUE!</v>
      </c>
      <c r="BD153" s="111" t="str">
        <f>IF(O153&lt;80,"0",IF((P153-O153)&lt;=2,('DPI art.191'!$G$7-(('DPI art.191'!$F$7-'DPI art.191'!$G$7)/4)*(O153-P153-2)),('DPI art.191'!$G$7-(('DPI art.191'!$G$7-'DPI art.191'!$H$7)/8)*(P153-O153-2))))</f>
        <v>0</v>
      </c>
      <c r="BE153" s="24">
        <f t="shared" si="83"/>
        <v>0</v>
      </c>
      <c r="BF153" s="24" t="e">
        <f>IF(N153&lt;135,N153,N153-'DPI art.191'!$I$7)</f>
        <v>#VALUE!</v>
      </c>
      <c r="BG153" s="108">
        <f t="shared" si="84"/>
        <v>1</v>
      </c>
      <c r="BH153" s="108">
        <f t="shared" si="85"/>
        <v>1</v>
      </c>
      <c r="BI153" s="108">
        <f t="shared" si="86"/>
        <v>1</v>
      </c>
      <c r="BJ153" s="108">
        <f t="shared" si="87"/>
        <v>1</v>
      </c>
      <c r="BK153" s="108">
        <f t="shared" si="88"/>
        <v>1</v>
      </c>
      <c r="BL153" s="108">
        <f t="shared" si="89"/>
        <v>1</v>
      </c>
      <c r="BM153" s="106" t="str">
        <f t="shared" si="90"/>
        <v/>
      </c>
      <c r="BN153" s="106" t="str">
        <f t="shared" si="91"/>
        <v/>
      </c>
      <c r="BO153" s="106" t="str">
        <f t="shared" si="92"/>
        <v/>
      </c>
      <c r="BP153" s="106" t="str">
        <f t="shared" si="93"/>
        <v/>
      </c>
      <c r="BQ153" s="106" t="str">
        <f t="shared" si="94"/>
        <v/>
      </c>
      <c r="BR153" s="106" t="str">
        <f t="shared" si="95"/>
        <v/>
      </c>
      <c r="BS153" s="106">
        <f t="shared" si="96"/>
        <v>0</v>
      </c>
      <c r="BT153" s="107">
        <f t="shared" si="97"/>
        <v>0</v>
      </c>
      <c r="BU153" s="136" t="str">
        <f t="shared" si="98"/>
        <v/>
      </c>
      <c r="BV153" s="136" t="str">
        <f t="shared" si="99"/>
        <v/>
      </c>
      <c r="BW153" s="136" t="str">
        <f t="shared" si="100"/>
        <v/>
      </c>
      <c r="BX153" s="136" t="str">
        <f t="shared" si="101"/>
        <v/>
      </c>
      <c r="BY153" s="136" t="str">
        <f t="shared" si="102"/>
        <v/>
      </c>
      <c r="BZ153" s="136" t="str">
        <f t="shared" si="103"/>
        <v/>
      </c>
    </row>
    <row r="154" spans="1:78" ht="18.75" x14ac:dyDescent="0.2">
      <c r="A154" s="2" t="s">
        <v>7</v>
      </c>
      <c r="B154" s="65" t="e">
        <f t="shared" si="69"/>
        <v>#VALUE!</v>
      </c>
      <c r="C154" s="78"/>
      <c r="D154" s="83"/>
      <c r="E154" s="83"/>
      <c r="F154" s="67"/>
      <c r="G154" s="71">
        <v>40725</v>
      </c>
      <c r="H154" s="77" t="s">
        <v>200</v>
      </c>
      <c r="I154" s="77" t="str">
        <f t="shared" si="72"/>
        <v/>
      </c>
      <c r="J154" s="77" t="str">
        <f t="shared" si="73"/>
        <v/>
      </c>
      <c r="K154" s="77"/>
      <c r="L154" s="77"/>
      <c r="M154" s="137" t="str">
        <f t="shared" si="104"/>
        <v/>
      </c>
      <c r="N154" s="4" t="str">
        <f t="shared" si="74"/>
        <v/>
      </c>
      <c r="O154" s="3">
        <f t="shared" si="105"/>
        <v>0</v>
      </c>
      <c r="P154" s="5">
        <f t="shared" si="75"/>
        <v>0</v>
      </c>
      <c r="Q154" s="14"/>
      <c r="R154" s="11"/>
      <c r="S154" s="12"/>
      <c r="T154" s="13"/>
      <c r="U154" s="79"/>
      <c r="V154" s="79"/>
      <c r="W154" s="10"/>
      <c r="X154" s="11"/>
      <c r="Y154" s="12"/>
      <c r="Z154" s="13"/>
      <c r="AA154" s="10"/>
      <c r="AB154" s="11"/>
      <c r="AC154" s="12"/>
      <c r="AD154" s="13"/>
      <c r="AE154" s="14"/>
      <c r="AF154" s="11"/>
      <c r="AG154" s="12"/>
      <c r="AH154" s="13"/>
      <c r="AI154" s="10"/>
      <c r="AJ154" s="11"/>
      <c r="AK154" s="12"/>
      <c r="AL154" s="13"/>
      <c r="AM154" s="10"/>
      <c r="AN154" s="11"/>
      <c r="AO154" s="12"/>
      <c r="AP154" s="13"/>
      <c r="AQ154" s="6" t="str">
        <f t="shared" si="76"/>
        <v>SI</v>
      </c>
      <c r="AR154" s="7">
        <f t="shared" si="77"/>
        <v>480</v>
      </c>
      <c r="AS154" s="8">
        <f t="shared" si="78"/>
        <v>480</v>
      </c>
      <c r="AT154" s="9">
        <f t="shared" si="79"/>
        <v>480</v>
      </c>
      <c r="AU154" s="111" t="str">
        <f>IF(O154&lt;80,"0",IF((P154-O154)&lt;=2,('DPI art.191'!$G$3-(('DPI art.191'!$F$3-'DPI art.191'!$G$3)/4)*(P154-O154-2)),('DPI art.191'!$G$3-(('DPI art.191'!$G$3-'DPI art.191'!$H$3)/8)*(P154-O154-2))))</f>
        <v>0</v>
      </c>
      <c r="AV154" s="24">
        <f t="shared" si="80"/>
        <v>0</v>
      </c>
      <c r="AW154" s="24" t="e">
        <f>IF(N154&lt;135,N154,N154-'DPI art.191'!$I$3)</f>
        <v>#VALUE!</v>
      </c>
      <c r="AX154" s="111" t="e">
        <f>IF(I154&lt;80,"0",IF((J154-I154)&lt;=2,('DPI art.191'!$G$7-(('DPI art.191'!$F$7-'DPI art.191'!$G$7)/4)*(I154-J154-2)),('DPI art.191'!$G$7-(('DPI art.191'!$G$7-'DPI art.191'!$H$7)/8)*(J154-I154-2))))</f>
        <v>#VALUE!</v>
      </c>
      <c r="AY154" s="24" t="e">
        <f t="shared" si="81"/>
        <v>#VALUE!</v>
      </c>
      <c r="AZ154" s="24" t="e">
        <f>IF(H154&lt;135,H154,H154-'DPI art.191'!$I$7)</f>
        <v>#VALUE!</v>
      </c>
      <c r="BA154" s="111" t="str">
        <f>IF(O154&lt;80,"0",IF((P154-O154)&lt;=2,('DPI art.191'!$G$5-(('DPI art.191'!$F$5-'DPI art.191'!$G$5)/4)*(P154-O154-2)),('DPI art.191'!$G$5-(('DPI art.191'!$G$5-'DPI art.191'!$H$5)/8)*(P154-O154-2))))</f>
        <v>0</v>
      </c>
      <c r="BB154" s="24">
        <f t="shared" si="82"/>
        <v>0</v>
      </c>
      <c r="BC154" s="24" t="e">
        <f>IF(N154&lt;135,N154,N154-'DPI art.191'!$I$5)</f>
        <v>#VALUE!</v>
      </c>
      <c r="BD154" s="111" t="str">
        <f>IF(O154&lt;80,"0",IF((P154-O154)&lt;=2,('DPI art.191'!$G$7-(('DPI art.191'!$F$7-'DPI art.191'!$G$7)/4)*(O154-P154-2)),('DPI art.191'!$G$7-(('DPI art.191'!$G$7-'DPI art.191'!$H$7)/8)*(P154-O154-2))))</f>
        <v>0</v>
      </c>
      <c r="BE154" s="24">
        <f t="shared" si="83"/>
        <v>0</v>
      </c>
      <c r="BF154" s="24" t="e">
        <f>IF(N154&lt;135,N154,N154-'DPI art.191'!$I$7)</f>
        <v>#VALUE!</v>
      </c>
      <c r="BG154" s="108">
        <f t="shared" si="84"/>
        <v>1</v>
      </c>
      <c r="BH154" s="108">
        <f t="shared" si="85"/>
        <v>1</v>
      </c>
      <c r="BI154" s="108">
        <f t="shared" si="86"/>
        <v>1</v>
      </c>
      <c r="BJ154" s="108">
        <f t="shared" si="87"/>
        <v>1</v>
      </c>
      <c r="BK154" s="108">
        <f t="shared" si="88"/>
        <v>1</v>
      </c>
      <c r="BL154" s="108">
        <f t="shared" si="89"/>
        <v>1</v>
      </c>
      <c r="BM154" s="106" t="str">
        <f t="shared" si="90"/>
        <v/>
      </c>
      <c r="BN154" s="106" t="str">
        <f t="shared" si="91"/>
        <v/>
      </c>
      <c r="BO154" s="106" t="str">
        <f t="shared" si="92"/>
        <v/>
      </c>
      <c r="BP154" s="106" t="str">
        <f t="shared" si="93"/>
        <v/>
      </c>
      <c r="BQ154" s="106" t="str">
        <f t="shared" si="94"/>
        <v/>
      </c>
      <c r="BR154" s="106" t="str">
        <f t="shared" si="95"/>
        <v/>
      </c>
      <c r="BS154" s="106">
        <f t="shared" si="96"/>
        <v>0</v>
      </c>
      <c r="BT154" s="107">
        <f t="shared" si="97"/>
        <v>0</v>
      </c>
      <c r="BU154" s="136" t="str">
        <f t="shared" si="98"/>
        <v/>
      </c>
      <c r="BV154" s="136" t="str">
        <f t="shared" si="99"/>
        <v/>
      </c>
      <c r="BW154" s="136" t="str">
        <f t="shared" si="100"/>
        <v/>
      </c>
      <c r="BX154" s="136" t="str">
        <f t="shared" si="101"/>
        <v/>
      </c>
      <c r="BY154" s="136" t="str">
        <f t="shared" si="102"/>
        <v/>
      </c>
      <c r="BZ154" s="136" t="str">
        <f t="shared" si="103"/>
        <v/>
      </c>
    </row>
    <row r="155" spans="1:78" ht="18.75" x14ac:dyDescent="0.2">
      <c r="A155" s="2" t="s">
        <v>7</v>
      </c>
      <c r="B155" s="65" t="e">
        <f t="shared" si="69"/>
        <v>#VALUE!</v>
      </c>
      <c r="C155" s="78"/>
      <c r="D155" s="83"/>
      <c r="E155" s="83"/>
      <c r="F155" s="67"/>
      <c r="G155" s="71">
        <v>40725</v>
      </c>
      <c r="H155" s="77" t="s">
        <v>200</v>
      </c>
      <c r="I155" s="77" t="str">
        <f t="shared" si="72"/>
        <v/>
      </c>
      <c r="J155" s="77" t="str">
        <f t="shared" si="73"/>
        <v/>
      </c>
      <c r="K155" s="77"/>
      <c r="L155" s="77"/>
      <c r="M155" s="137" t="str">
        <f t="shared" si="104"/>
        <v/>
      </c>
      <c r="N155" s="4" t="str">
        <f t="shared" si="74"/>
        <v/>
      </c>
      <c r="O155" s="3">
        <f t="shared" si="105"/>
        <v>0</v>
      </c>
      <c r="P155" s="5">
        <f t="shared" si="75"/>
        <v>0</v>
      </c>
      <c r="Q155" s="14"/>
      <c r="R155" s="11"/>
      <c r="S155" s="12"/>
      <c r="T155" s="13"/>
      <c r="U155" s="79"/>
      <c r="V155" s="79"/>
      <c r="W155" s="10"/>
      <c r="X155" s="11"/>
      <c r="Y155" s="12"/>
      <c r="Z155" s="13"/>
      <c r="AA155" s="10"/>
      <c r="AB155" s="11"/>
      <c r="AC155" s="12"/>
      <c r="AD155" s="13"/>
      <c r="AE155" s="14"/>
      <c r="AF155" s="11"/>
      <c r="AG155" s="12"/>
      <c r="AH155" s="13"/>
      <c r="AI155" s="10"/>
      <c r="AJ155" s="11"/>
      <c r="AK155" s="12"/>
      <c r="AL155" s="13"/>
      <c r="AM155" s="10"/>
      <c r="AN155" s="11"/>
      <c r="AO155" s="12"/>
      <c r="AP155" s="13"/>
      <c r="AQ155" s="6" t="str">
        <f t="shared" si="76"/>
        <v>SI</v>
      </c>
      <c r="AR155" s="7">
        <f t="shared" si="77"/>
        <v>480</v>
      </c>
      <c r="AS155" s="8">
        <f t="shared" si="78"/>
        <v>480</v>
      </c>
      <c r="AT155" s="9">
        <f t="shared" si="79"/>
        <v>480</v>
      </c>
      <c r="AU155" s="111" t="str">
        <f>IF(O155&lt;80,"0",IF((P155-O155)&lt;=2,('DPI art.191'!$G$3-(('DPI art.191'!$F$3-'DPI art.191'!$G$3)/4)*(P155-O155-2)),('DPI art.191'!$G$3-(('DPI art.191'!$G$3-'DPI art.191'!$H$3)/8)*(P155-O155-2))))</f>
        <v>0</v>
      </c>
      <c r="AV155" s="24">
        <f t="shared" si="80"/>
        <v>0</v>
      </c>
      <c r="AW155" s="24" t="e">
        <f>IF(N155&lt;135,N155,N155-'DPI art.191'!$I$3)</f>
        <v>#VALUE!</v>
      </c>
      <c r="AX155" s="111" t="e">
        <f>IF(I155&lt;80,"0",IF((J155-I155)&lt;=2,('DPI art.191'!$G$7-(('DPI art.191'!$F$7-'DPI art.191'!$G$7)/4)*(I155-J155-2)),('DPI art.191'!$G$7-(('DPI art.191'!$G$7-'DPI art.191'!$H$7)/8)*(J155-I155-2))))</f>
        <v>#VALUE!</v>
      </c>
      <c r="AY155" s="24" t="e">
        <f t="shared" si="81"/>
        <v>#VALUE!</v>
      </c>
      <c r="AZ155" s="24" t="e">
        <f>IF(H155&lt;135,H155,H155-'DPI art.191'!$I$7)</f>
        <v>#VALUE!</v>
      </c>
      <c r="BA155" s="111" t="str">
        <f>IF(O155&lt;80,"0",IF((P155-O155)&lt;=2,('DPI art.191'!$G$5-(('DPI art.191'!$F$5-'DPI art.191'!$G$5)/4)*(P155-O155-2)),('DPI art.191'!$G$5-(('DPI art.191'!$G$5-'DPI art.191'!$H$5)/8)*(P155-O155-2))))</f>
        <v>0</v>
      </c>
      <c r="BB155" s="24">
        <f t="shared" si="82"/>
        <v>0</v>
      </c>
      <c r="BC155" s="24" t="e">
        <f>IF(N155&lt;135,N155,N155-'DPI art.191'!$I$5)</f>
        <v>#VALUE!</v>
      </c>
      <c r="BD155" s="111" t="str">
        <f>IF(O155&lt;80,"0",IF((P155-O155)&lt;=2,('DPI art.191'!$G$7-(('DPI art.191'!$F$7-'DPI art.191'!$G$7)/4)*(O155-P155-2)),('DPI art.191'!$G$7-(('DPI art.191'!$G$7-'DPI art.191'!$H$7)/8)*(P155-O155-2))))</f>
        <v>0</v>
      </c>
      <c r="BE155" s="24">
        <f t="shared" si="83"/>
        <v>0</v>
      </c>
      <c r="BF155" s="24" t="e">
        <f>IF(N155&lt;135,N155,N155-'DPI art.191'!$I$7)</f>
        <v>#VALUE!</v>
      </c>
      <c r="BG155" s="108">
        <f t="shared" si="84"/>
        <v>1</v>
      </c>
      <c r="BH155" s="108">
        <f t="shared" si="85"/>
        <v>1</v>
      </c>
      <c r="BI155" s="108">
        <f t="shared" si="86"/>
        <v>1</v>
      </c>
      <c r="BJ155" s="108">
        <f t="shared" si="87"/>
        <v>1</v>
      </c>
      <c r="BK155" s="108">
        <f t="shared" si="88"/>
        <v>1</v>
      </c>
      <c r="BL155" s="108">
        <f t="shared" si="89"/>
        <v>1</v>
      </c>
      <c r="BM155" s="106" t="str">
        <f t="shared" si="90"/>
        <v/>
      </c>
      <c r="BN155" s="106" t="str">
        <f t="shared" si="91"/>
        <v/>
      </c>
      <c r="BO155" s="106" t="str">
        <f t="shared" si="92"/>
        <v/>
      </c>
      <c r="BP155" s="106" t="str">
        <f t="shared" si="93"/>
        <v/>
      </c>
      <c r="BQ155" s="106" t="str">
        <f t="shared" si="94"/>
        <v/>
      </c>
      <c r="BR155" s="106" t="str">
        <f t="shared" si="95"/>
        <v/>
      </c>
      <c r="BS155" s="106">
        <f t="shared" si="96"/>
        <v>0</v>
      </c>
      <c r="BT155" s="107">
        <f t="shared" si="97"/>
        <v>0</v>
      </c>
      <c r="BU155" s="136" t="str">
        <f t="shared" si="98"/>
        <v/>
      </c>
      <c r="BV155" s="136" t="str">
        <f t="shared" si="99"/>
        <v/>
      </c>
      <c r="BW155" s="136" t="str">
        <f t="shared" si="100"/>
        <v/>
      </c>
      <c r="BX155" s="136" t="str">
        <f t="shared" si="101"/>
        <v/>
      </c>
      <c r="BY155" s="136" t="str">
        <f t="shared" si="102"/>
        <v/>
      </c>
      <c r="BZ155" s="136" t="str">
        <f t="shared" si="103"/>
        <v/>
      </c>
    </row>
    <row r="156" spans="1:78" ht="18.75" x14ac:dyDescent="0.2">
      <c r="A156" s="2" t="s">
        <v>7</v>
      </c>
      <c r="B156" s="65" t="e">
        <f t="shared" si="69"/>
        <v>#VALUE!</v>
      </c>
      <c r="C156" s="78"/>
      <c r="D156" s="83"/>
      <c r="E156" s="83"/>
      <c r="F156" s="67"/>
      <c r="G156" s="71">
        <v>40725</v>
      </c>
      <c r="H156" s="77" t="s">
        <v>200</v>
      </c>
      <c r="I156" s="77" t="str">
        <f t="shared" si="72"/>
        <v/>
      </c>
      <c r="J156" s="77" t="str">
        <f t="shared" si="73"/>
        <v/>
      </c>
      <c r="K156" s="77"/>
      <c r="L156" s="77"/>
      <c r="M156" s="137" t="str">
        <f t="shared" si="104"/>
        <v/>
      </c>
      <c r="N156" s="4" t="str">
        <f t="shared" si="74"/>
        <v/>
      </c>
      <c r="O156" s="3">
        <f t="shared" si="105"/>
        <v>0</v>
      </c>
      <c r="P156" s="5">
        <f t="shared" si="75"/>
        <v>0</v>
      </c>
      <c r="Q156" s="14"/>
      <c r="R156" s="11"/>
      <c r="S156" s="12"/>
      <c r="T156" s="13"/>
      <c r="U156" s="79"/>
      <c r="V156" s="79"/>
      <c r="W156" s="10"/>
      <c r="X156" s="11"/>
      <c r="Y156" s="12"/>
      <c r="Z156" s="13"/>
      <c r="AA156" s="10"/>
      <c r="AB156" s="11"/>
      <c r="AC156" s="12"/>
      <c r="AD156" s="13"/>
      <c r="AE156" s="14"/>
      <c r="AF156" s="11"/>
      <c r="AG156" s="12"/>
      <c r="AH156" s="13"/>
      <c r="AI156" s="10"/>
      <c r="AJ156" s="11"/>
      <c r="AK156" s="12"/>
      <c r="AL156" s="13"/>
      <c r="AM156" s="10"/>
      <c r="AN156" s="11"/>
      <c r="AO156" s="12"/>
      <c r="AP156" s="13"/>
      <c r="AQ156" s="6" t="str">
        <f t="shared" si="76"/>
        <v>SI</v>
      </c>
      <c r="AR156" s="7">
        <f t="shared" si="77"/>
        <v>480</v>
      </c>
      <c r="AS156" s="8">
        <f t="shared" si="78"/>
        <v>480</v>
      </c>
      <c r="AT156" s="9">
        <f t="shared" si="79"/>
        <v>480</v>
      </c>
      <c r="AU156" s="111" t="str">
        <f>IF(O156&lt;80,"0",IF((P156-O156)&lt;=2,('DPI art.191'!$G$3-(('DPI art.191'!$F$3-'DPI art.191'!$G$3)/4)*(P156-O156-2)),('DPI art.191'!$G$3-(('DPI art.191'!$G$3-'DPI art.191'!$H$3)/8)*(P156-O156-2))))</f>
        <v>0</v>
      </c>
      <c r="AV156" s="24">
        <f t="shared" si="80"/>
        <v>0</v>
      </c>
      <c r="AW156" s="24" t="e">
        <f>IF(N156&lt;135,N156,N156-'DPI art.191'!$I$3)</f>
        <v>#VALUE!</v>
      </c>
      <c r="AX156" s="111" t="e">
        <f>IF(I156&lt;80,"0",IF((J156-I156)&lt;=2,('DPI art.191'!$G$7-(('DPI art.191'!$F$7-'DPI art.191'!$G$7)/4)*(I156-J156-2)),('DPI art.191'!$G$7-(('DPI art.191'!$G$7-'DPI art.191'!$H$7)/8)*(J156-I156-2))))</f>
        <v>#VALUE!</v>
      </c>
      <c r="AY156" s="24" t="e">
        <f t="shared" si="81"/>
        <v>#VALUE!</v>
      </c>
      <c r="AZ156" s="24" t="e">
        <f>IF(H156&lt;135,H156,H156-'DPI art.191'!$I$7)</f>
        <v>#VALUE!</v>
      </c>
      <c r="BA156" s="111" t="str">
        <f>IF(O156&lt;80,"0",IF((P156-O156)&lt;=2,('DPI art.191'!$G$5-(('DPI art.191'!$F$5-'DPI art.191'!$G$5)/4)*(P156-O156-2)),('DPI art.191'!$G$5-(('DPI art.191'!$G$5-'DPI art.191'!$H$5)/8)*(P156-O156-2))))</f>
        <v>0</v>
      </c>
      <c r="BB156" s="24">
        <f t="shared" si="82"/>
        <v>0</v>
      </c>
      <c r="BC156" s="24" t="e">
        <f>IF(N156&lt;135,N156,N156-'DPI art.191'!$I$5)</f>
        <v>#VALUE!</v>
      </c>
      <c r="BD156" s="111" t="str">
        <f>IF(O156&lt;80,"0",IF((P156-O156)&lt;=2,('DPI art.191'!$G$7-(('DPI art.191'!$F$7-'DPI art.191'!$G$7)/4)*(O156-P156-2)),('DPI art.191'!$G$7-(('DPI art.191'!$G$7-'DPI art.191'!$H$7)/8)*(P156-O156-2))))</f>
        <v>0</v>
      </c>
      <c r="BE156" s="24">
        <f t="shared" si="83"/>
        <v>0</v>
      </c>
      <c r="BF156" s="24" t="e">
        <f>IF(N156&lt;135,N156,N156-'DPI art.191'!$I$7)</f>
        <v>#VALUE!</v>
      </c>
      <c r="BG156" s="108">
        <f t="shared" si="84"/>
        <v>1</v>
      </c>
      <c r="BH156" s="108">
        <f t="shared" si="85"/>
        <v>1</v>
      </c>
      <c r="BI156" s="108">
        <f t="shared" si="86"/>
        <v>1</v>
      </c>
      <c r="BJ156" s="108">
        <f t="shared" si="87"/>
        <v>1</v>
      </c>
      <c r="BK156" s="108">
        <f t="shared" si="88"/>
        <v>1</v>
      </c>
      <c r="BL156" s="108">
        <f t="shared" si="89"/>
        <v>1</v>
      </c>
      <c r="BM156" s="106" t="str">
        <f t="shared" si="90"/>
        <v/>
      </c>
      <c r="BN156" s="106" t="str">
        <f t="shared" si="91"/>
        <v/>
      </c>
      <c r="BO156" s="106" t="str">
        <f t="shared" si="92"/>
        <v/>
      </c>
      <c r="BP156" s="106" t="str">
        <f t="shared" si="93"/>
        <v/>
      </c>
      <c r="BQ156" s="106" t="str">
        <f t="shared" si="94"/>
        <v/>
      </c>
      <c r="BR156" s="106" t="str">
        <f t="shared" si="95"/>
        <v/>
      </c>
      <c r="BS156" s="106">
        <f t="shared" si="96"/>
        <v>0</v>
      </c>
      <c r="BT156" s="107">
        <f t="shared" si="97"/>
        <v>0</v>
      </c>
      <c r="BU156" s="136" t="str">
        <f t="shared" si="98"/>
        <v/>
      </c>
      <c r="BV156" s="136" t="str">
        <f t="shared" si="99"/>
        <v/>
      </c>
      <c r="BW156" s="136" t="str">
        <f t="shared" si="100"/>
        <v/>
      </c>
      <c r="BX156" s="136" t="str">
        <f t="shared" si="101"/>
        <v/>
      </c>
      <c r="BY156" s="136" t="str">
        <f t="shared" si="102"/>
        <v/>
      </c>
      <c r="BZ156" s="136" t="str">
        <f t="shared" si="103"/>
        <v/>
      </c>
    </row>
    <row r="157" spans="1:78" ht="18.75" x14ac:dyDescent="0.2">
      <c r="A157" s="2" t="s">
        <v>7</v>
      </c>
      <c r="B157" s="65" t="e">
        <f t="shared" si="69"/>
        <v>#VALUE!</v>
      </c>
      <c r="C157" s="78"/>
      <c r="D157" s="83"/>
      <c r="E157" s="83"/>
      <c r="F157" s="67"/>
      <c r="G157" s="71">
        <v>40725</v>
      </c>
      <c r="H157" s="77" t="s">
        <v>200</v>
      </c>
      <c r="I157" s="77" t="str">
        <f t="shared" si="72"/>
        <v/>
      </c>
      <c r="J157" s="77" t="str">
        <f t="shared" si="73"/>
        <v/>
      </c>
      <c r="K157" s="77"/>
      <c r="L157" s="77"/>
      <c r="M157" s="137" t="str">
        <f t="shared" si="104"/>
        <v/>
      </c>
      <c r="N157" s="4" t="str">
        <f t="shared" si="74"/>
        <v/>
      </c>
      <c r="O157" s="3">
        <f t="shared" si="105"/>
        <v>0</v>
      </c>
      <c r="P157" s="5">
        <f t="shared" si="75"/>
        <v>0</v>
      </c>
      <c r="Q157" s="14"/>
      <c r="R157" s="11"/>
      <c r="S157" s="12"/>
      <c r="T157" s="13"/>
      <c r="U157" s="79"/>
      <c r="V157" s="79"/>
      <c r="W157" s="10"/>
      <c r="X157" s="11"/>
      <c r="Y157" s="12"/>
      <c r="Z157" s="13"/>
      <c r="AA157" s="10"/>
      <c r="AB157" s="11"/>
      <c r="AC157" s="12"/>
      <c r="AD157" s="13"/>
      <c r="AE157" s="14"/>
      <c r="AF157" s="11"/>
      <c r="AG157" s="12"/>
      <c r="AH157" s="13"/>
      <c r="AI157" s="10"/>
      <c r="AJ157" s="11"/>
      <c r="AK157" s="12"/>
      <c r="AL157" s="13"/>
      <c r="AM157" s="10"/>
      <c r="AN157" s="11"/>
      <c r="AO157" s="12"/>
      <c r="AP157" s="13"/>
      <c r="AQ157" s="6" t="str">
        <f t="shared" si="76"/>
        <v>SI</v>
      </c>
      <c r="AR157" s="7">
        <f t="shared" si="77"/>
        <v>480</v>
      </c>
      <c r="AS157" s="8">
        <f t="shared" si="78"/>
        <v>480</v>
      </c>
      <c r="AT157" s="9">
        <f t="shared" si="79"/>
        <v>480</v>
      </c>
      <c r="AU157" s="111" t="str">
        <f>IF(O157&lt;80,"0",IF((P157-O157)&lt;=2,('DPI art.191'!$G$3-(('DPI art.191'!$F$3-'DPI art.191'!$G$3)/4)*(P157-O157-2)),('DPI art.191'!$G$3-(('DPI art.191'!$G$3-'DPI art.191'!$H$3)/8)*(P157-O157-2))))</f>
        <v>0</v>
      </c>
      <c r="AV157" s="24">
        <f t="shared" si="80"/>
        <v>0</v>
      </c>
      <c r="AW157" s="24" t="e">
        <f>IF(N157&lt;135,N157,N157-'DPI art.191'!$I$3)</f>
        <v>#VALUE!</v>
      </c>
      <c r="AX157" s="111" t="e">
        <f>IF(I157&lt;80,"0",IF((J157-I157)&lt;=2,('DPI art.191'!$G$7-(('DPI art.191'!$F$7-'DPI art.191'!$G$7)/4)*(I157-J157-2)),('DPI art.191'!$G$7-(('DPI art.191'!$G$7-'DPI art.191'!$H$7)/8)*(J157-I157-2))))</f>
        <v>#VALUE!</v>
      </c>
      <c r="AY157" s="24" t="e">
        <f t="shared" si="81"/>
        <v>#VALUE!</v>
      </c>
      <c r="AZ157" s="24" t="e">
        <f>IF(H157&lt;135,H157,H157-'DPI art.191'!$I$7)</f>
        <v>#VALUE!</v>
      </c>
      <c r="BA157" s="111" t="str">
        <f>IF(O157&lt;80,"0",IF((P157-O157)&lt;=2,('DPI art.191'!$G$5-(('DPI art.191'!$F$5-'DPI art.191'!$G$5)/4)*(P157-O157-2)),('DPI art.191'!$G$5-(('DPI art.191'!$G$5-'DPI art.191'!$H$5)/8)*(P157-O157-2))))</f>
        <v>0</v>
      </c>
      <c r="BB157" s="24">
        <f t="shared" si="82"/>
        <v>0</v>
      </c>
      <c r="BC157" s="24" t="e">
        <f>IF(N157&lt;135,N157,N157-'DPI art.191'!$I$5)</f>
        <v>#VALUE!</v>
      </c>
      <c r="BD157" s="111" t="str">
        <f>IF(O157&lt;80,"0",IF((P157-O157)&lt;=2,('DPI art.191'!$G$7-(('DPI art.191'!$F$7-'DPI art.191'!$G$7)/4)*(O157-P157-2)),('DPI art.191'!$G$7-(('DPI art.191'!$G$7-'DPI art.191'!$H$7)/8)*(P157-O157-2))))</f>
        <v>0</v>
      </c>
      <c r="BE157" s="24">
        <f t="shared" si="83"/>
        <v>0</v>
      </c>
      <c r="BF157" s="24" t="e">
        <f>IF(N157&lt;135,N157,N157-'DPI art.191'!$I$7)</f>
        <v>#VALUE!</v>
      </c>
      <c r="BG157" s="108">
        <f t="shared" si="84"/>
        <v>1</v>
      </c>
      <c r="BH157" s="108">
        <f t="shared" si="85"/>
        <v>1</v>
      </c>
      <c r="BI157" s="108">
        <f t="shared" si="86"/>
        <v>1</v>
      </c>
      <c r="BJ157" s="108">
        <f t="shared" si="87"/>
        <v>1</v>
      </c>
      <c r="BK157" s="108">
        <f t="shared" si="88"/>
        <v>1</v>
      </c>
      <c r="BL157" s="108">
        <f t="shared" si="89"/>
        <v>1</v>
      </c>
      <c r="BM157" s="106" t="str">
        <f t="shared" si="90"/>
        <v/>
      </c>
      <c r="BN157" s="106" t="str">
        <f t="shared" si="91"/>
        <v/>
      </c>
      <c r="BO157" s="106" t="str">
        <f t="shared" si="92"/>
        <v/>
      </c>
      <c r="BP157" s="106" t="str">
        <f t="shared" si="93"/>
        <v/>
      </c>
      <c r="BQ157" s="106" t="str">
        <f t="shared" si="94"/>
        <v/>
      </c>
      <c r="BR157" s="106" t="str">
        <f t="shared" si="95"/>
        <v/>
      </c>
      <c r="BS157" s="106">
        <f t="shared" si="96"/>
        <v>0</v>
      </c>
      <c r="BT157" s="107">
        <f t="shared" si="97"/>
        <v>0</v>
      </c>
      <c r="BU157" s="136" t="str">
        <f t="shared" si="98"/>
        <v/>
      </c>
      <c r="BV157" s="136" t="str">
        <f t="shared" si="99"/>
        <v/>
      </c>
      <c r="BW157" s="136" t="str">
        <f t="shared" si="100"/>
        <v/>
      </c>
      <c r="BX157" s="136" t="str">
        <f t="shared" si="101"/>
        <v/>
      </c>
      <c r="BY157" s="136" t="str">
        <f t="shared" si="102"/>
        <v/>
      </c>
      <c r="BZ157" s="136" t="str">
        <f t="shared" si="103"/>
        <v/>
      </c>
    </row>
    <row r="158" spans="1:78" ht="18.75" x14ac:dyDescent="0.2">
      <c r="A158" s="2" t="s">
        <v>7</v>
      </c>
      <c r="B158" s="65" t="e">
        <f t="shared" si="69"/>
        <v>#VALUE!</v>
      </c>
      <c r="C158" s="78"/>
      <c r="D158" s="83"/>
      <c r="E158" s="83"/>
      <c r="F158" s="67"/>
      <c r="G158" s="71">
        <v>40725</v>
      </c>
      <c r="H158" s="77" t="s">
        <v>200</v>
      </c>
      <c r="I158" s="77" t="str">
        <f t="shared" si="72"/>
        <v/>
      </c>
      <c r="J158" s="77" t="str">
        <f t="shared" si="73"/>
        <v/>
      </c>
      <c r="K158" s="77"/>
      <c r="L158" s="77"/>
      <c r="M158" s="137" t="str">
        <f t="shared" si="104"/>
        <v/>
      </c>
      <c r="N158" s="4" t="str">
        <f t="shared" si="74"/>
        <v/>
      </c>
      <c r="O158" s="3">
        <f t="shared" si="105"/>
        <v>0</v>
      </c>
      <c r="P158" s="5">
        <f t="shared" si="75"/>
        <v>0</v>
      </c>
      <c r="Q158" s="14"/>
      <c r="R158" s="11"/>
      <c r="S158" s="12"/>
      <c r="T158" s="13"/>
      <c r="U158" s="79"/>
      <c r="V158" s="79"/>
      <c r="W158" s="10"/>
      <c r="X158" s="11"/>
      <c r="Y158" s="12"/>
      <c r="Z158" s="13"/>
      <c r="AA158" s="10"/>
      <c r="AB158" s="11"/>
      <c r="AC158" s="12"/>
      <c r="AD158" s="13"/>
      <c r="AE158" s="14"/>
      <c r="AF158" s="11"/>
      <c r="AG158" s="12"/>
      <c r="AH158" s="13"/>
      <c r="AI158" s="10"/>
      <c r="AJ158" s="11"/>
      <c r="AK158" s="12"/>
      <c r="AL158" s="13"/>
      <c r="AM158" s="10"/>
      <c r="AN158" s="11"/>
      <c r="AO158" s="12"/>
      <c r="AP158" s="13"/>
      <c r="AQ158" s="6" t="str">
        <f t="shared" si="76"/>
        <v>SI</v>
      </c>
      <c r="AR158" s="7">
        <f t="shared" si="77"/>
        <v>480</v>
      </c>
      <c r="AS158" s="8">
        <f t="shared" si="78"/>
        <v>480</v>
      </c>
      <c r="AT158" s="9">
        <f t="shared" si="79"/>
        <v>480</v>
      </c>
      <c r="AU158" s="111" t="str">
        <f>IF(O158&lt;80,"0",IF((P158-O158)&lt;=2,('DPI art.191'!$G$3-(('DPI art.191'!$F$3-'DPI art.191'!$G$3)/4)*(P158-O158-2)),('DPI art.191'!$G$3-(('DPI art.191'!$G$3-'DPI art.191'!$H$3)/8)*(P158-O158-2))))</f>
        <v>0</v>
      </c>
      <c r="AV158" s="24">
        <f t="shared" si="80"/>
        <v>0</v>
      </c>
      <c r="AW158" s="24" t="e">
        <f>IF(N158&lt;135,N158,N158-'DPI art.191'!$I$3)</f>
        <v>#VALUE!</v>
      </c>
      <c r="AX158" s="111" t="e">
        <f>IF(I158&lt;80,"0",IF((J158-I158)&lt;=2,('DPI art.191'!$G$7-(('DPI art.191'!$F$7-'DPI art.191'!$G$7)/4)*(I158-J158-2)),('DPI art.191'!$G$7-(('DPI art.191'!$G$7-'DPI art.191'!$H$7)/8)*(J158-I158-2))))</f>
        <v>#VALUE!</v>
      </c>
      <c r="AY158" s="24" t="e">
        <f t="shared" si="81"/>
        <v>#VALUE!</v>
      </c>
      <c r="AZ158" s="24" t="e">
        <f>IF(H158&lt;135,H158,H158-'DPI art.191'!$I$7)</f>
        <v>#VALUE!</v>
      </c>
      <c r="BA158" s="111" t="str">
        <f>IF(O158&lt;80,"0",IF((P158-O158)&lt;=2,('DPI art.191'!$G$5-(('DPI art.191'!$F$5-'DPI art.191'!$G$5)/4)*(P158-O158-2)),('DPI art.191'!$G$5-(('DPI art.191'!$G$5-'DPI art.191'!$H$5)/8)*(P158-O158-2))))</f>
        <v>0</v>
      </c>
      <c r="BB158" s="24">
        <f t="shared" si="82"/>
        <v>0</v>
      </c>
      <c r="BC158" s="24" t="e">
        <f>IF(N158&lt;135,N158,N158-'DPI art.191'!$I$5)</f>
        <v>#VALUE!</v>
      </c>
      <c r="BD158" s="111" t="str">
        <f>IF(O158&lt;80,"0",IF((P158-O158)&lt;=2,('DPI art.191'!$G$7-(('DPI art.191'!$F$7-'DPI art.191'!$G$7)/4)*(O158-P158-2)),('DPI art.191'!$G$7-(('DPI art.191'!$G$7-'DPI art.191'!$H$7)/8)*(P158-O158-2))))</f>
        <v>0</v>
      </c>
      <c r="BE158" s="24">
        <f t="shared" si="83"/>
        <v>0</v>
      </c>
      <c r="BF158" s="24" t="e">
        <f>IF(N158&lt;135,N158,N158-'DPI art.191'!$I$7)</f>
        <v>#VALUE!</v>
      </c>
      <c r="BG158" s="108">
        <f t="shared" si="84"/>
        <v>1</v>
      </c>
      <c r="BH158" s="108">
        <f t="shared" si="85"/>
        <v>1</v>
      </c>
      <c r="BI158" s="108">
        <f t="shared" si="86"/>
        <v>1</v>
      </c>
      <c r="BJ158" s="108">
        <f t="shared" si="87"/>
        <v>1</v>
      </c>
      <c r="BK158" s="108">
        <f t="shared" si="88"/>
        <v>1</v>
      </c>
      <c r="BL158" s="108">
        <f t="shared" si="89"/>
        <v>1</v>
      </c>
      <c r="BM158" s="106" t="str">
        <f t="shared" si="90"/>
        <v/>
      </c>
      <c r="BN158" s="106" t="str">
        <f t="shared" si="91"/>
        <v/>
      </c>
      <c r="BO158" s="106" t="str">
        <f t="shared" si="92"/>
        <v/>
      </c>
      <c r="BP158" s="106" t="str">
        <f t="shared" si="93"/>
        <v/>
      </c>
      <c r="BQ158" s="106" t="str">
        <f t="shared" si="94"/>
        <v/>
      </c>
      <c r="BR158" s="106" t="str">
        <f t="shared" si="95"/>
        <v/>
      </c>
      <c r="BS158" s="106">
        <f t="shared" si="96"/>
        <v>0</v>
      </c>
      <c r="BT158" s="107">
        <f t="shared" si="97"/>
        <v>0</v>
      </c>
      <c r="BU158" s="136" t="str">
        <f t="shared" si="98"/>
        <v/>
      </c>
      <c r="BV158" s="136" t="str">
        <f t="shared" si="99"/>
        <v/>
      </c>
      <c r="BW158" s="136" t="str">
        <f t="shared" si="100"/>
        <v/>
      </c>
      <c r="BX158" s="136" t="str">
        <f t="shared" si="101"/>
        <v/>
      </c>
      <c r="BY158" s="136" t="str">
        <f t="shared" si="102"/>
        <v/>
      </c>
      <c r="BZ158" s="136" t="str">
        <f t="shared" si="103"/>
        <v/>
      </c>
    </row>
    <row r="159" spans="1:78" ht="18.75" x14ac:dyDescent="0.2">
      <c r="A159" s="2" t="s">
        <v>7</v>
      </c>
      <c r="B159" s="65" t="e">
        <f t="shared" si="69"/>
        <v>#VALUE!</v>
      </c>
      <c r="C159" s="78"/>
      <c r="D159" s="83"/>
      <c r="E159" s="83"/>
      <c r="F159" s="67"/>
      <c r="G159" s="71">
        <v>40725</v>
      </c>
      <c r="H159" s="77" t="s">
        <v>200</v>
      </c>
      <c r="I159" s="77" t="str">
        <f t="shared" si="72"/>
        <v/>
      </c>
      <c r="J159" s="77" t="str">
        <f t="shared" si="73"/>
        <v/>
      </c>
      <c r="K159" s="77"/>
      <c r="L159" s="77"/>
      <c r="M159" s="137" t="str">
        <f t="shared" si="104"/>
        <v/>
      </c>
      <c r="N159" s="4" t="str">
        <f t="shared" si="74"/>
        <v/>
      </c>
      <c r="O159" s="3">
        <f t="shared" si="105"/>
        <v>0</v>
      </c>
      <c r="P159" s="5">
        <f t="shared" si="75"/>
        <v>0</v>
      </c>
      <c r="Q159" s="14"/>
      <c r="R159" s="11"/>
      <c r="S159" s="12"/>
      <c r="T159" s="13"/>
      <c r="U159" s="79"/>
      <c r="V159" s="79"/>
      <c r="W159" s="10"/>
      <c r="X159" s="11"/>
      <c r="Y159" s="12"/>
      <c r="Z159" s="13"/>
      <c r="AA159" s="10"/>
      <c r="AB159" s="11"/>
      <c r="AC159" s="12"/>
      <c r="AD159" s="13"/>
      <c r="AE159" s="14"/>
      <c r="AF159" s="11"/>
      <c r="AG159" s="12"/>
      <c r="AH159" s="13"/>
      <c r="AI159" s="10"/>
      <c r="AJ159" s="11"/>
      <c r="AK159" s="12"/>
      <c r="AL159" s="13"/>
      <c r="AM159" s="10"/>
      <c r="AN159" s="11"/>
      <c r="AO159" s="12"/>
      <c r="AP159" s="13"/>
      <c r="AQ159" s="6" t="str">
        <f t="shared" si="76"/>
        <v>SI</v>
      </c>
      <c r="AR159" s="7">
        <f t="shared" si="77"/>
        <v>480</v>
      </c>
      <c r="AS159" s="8">
        <f t="shared" si="78"/>
        <v>480</v>
      </c>
      <c r="AT159" s="9">
        <f t="shared" si="79"/>
        <v>480</v>
      </c>
      <c r="AU159" s="111" t="str">
        <f>IF(O159&lt;80,"0",IF((P159-O159)&lt;=2,('DPI art.191'!$G$3-(('DPI art.191'!$F$3-'DPI art.191'!$G$3)/4)*(P159-O159-2)),('DPI art.191'!$G$3-(('DPI art.191'!$G$3-'DPI art.191'!$H$3)/8)*(P159-O159-2))))</f>
        <v>0</v>
      </c>
      <c r="AV159" s="24">
        <f t="shared" si="80"/>
        <v>0</v>
      </c>
      <c r="AW159" s="24" t="e">
        <f>IF(N159&lt;135,N159,N159-'DPI art.191'!$I$3)</f>
        <v>#VALUE!</v>
      </c>
      <c r="AX159" s="111" t="e">
        <f>IF(I159&lt;80,"0",IF((J159-I159)&lt;=2,('DPI art.191'!$G$7-(('DPI art.191'!$F$7-'DPI art.191'!$G$7)/4)*(I159-J159-2)),('DPI art.191'!$G$7-(('DPI art.191'!$G$7-'DPI art.191'!$H$7)/8)*(J159-I159-2))))</f>
        <v>#VALUE!</v>
      </c>
      <c r="AY159" s="24" t="e">
        <f t="shared" si="81"/>
        <v>#VALUE!</v>
      </c>
      <c r="AZ159" s="24" t="e">
        <f>IF(H159&lt;135,H159,H159-'DPI art.191'!$I$7)</f>
        <v>#VALUE!</v>
      </c>
      <c r="BA159" s="111" t="str">
        <f>IF(O159&lt;80,"0",IF((P159-O159)&lt;=2,('DPI art.191'!$G$5-(('DPI art.191'!$F$5-'DPI art.191'!$G$5)/4)*(P159-O159-2)),('DPI art.191'!$G$5-(('DPI art.191'!$G$5-'DPI art.191'!$H$5)/8)*(P159-O159-2))))</f>
        <v>0</v>
      </c>
      <c r="BB159" s="24">
        <f t="shared" si="82"/>
        <v>0</v>
      </c>
      <c r="BC159" s="24" t="e">
        <f>IF(N159&lt;135,N159,N159-'DPI art.191'!$I$5)</f>
        <v>#VALUE!</v>
      </c>
      <c r="BD159" s="111" t="str">
        <f>IF(O159&lt;80,"0",IF((P159-O159)&lt;=2,('DPI art.191'!$G$7-(('DPI art.191'!$F$7-'DPI art.191'!$G$7)/4)*(O159-P159-2)),('DPI art.191'!$G$7-(('DPI art.191'!$G$7-'DPI art.191'!$H$7)/8)*(P159-O159-2))))</f>
        <v>0</v>
      </c>
      <c r="BE159" s="24">
        <f t="shared" si="83"/>
        <v>0</v>
      </c>
      <c r="BF159" s="24" t="e">
        <f>IF(N159&lt;135,N159,N159-'DPI art.191'!$I$7)</f>
        <v>#VALUE!</v>
      </c>
      <c r="BG159" s="108">
        <f t="shared" si="84"/>
        <v>1</v>
      </c>
      <c r="BH159" s="108">
        <f t="shared" si="85"/>
        <v>1</v>
      </c>
      <c r="BI159" s="108">
        <f t="shared" si="86"/>
        <v>1</v>
      </c>
      <c r="BJ159" s="108">
        <f t="shared" si="87"/>
        <v>1</v>
      </c>
      <c r="BK159" s="108">
        <f t="shared" si="88"/>
        <v>1</v>
      </c>
      <c r="BL159" s="108">
        <f t="shared" si="89"/>
        <v>1</v>
      </c>
      <c r="BM159" s="106" t="str">
        <f t="shared" si="90"/>
        <v/>
      </c>
      <c r="BN159" s="106" t="str">
        <f t="shared" si="91"/>
        <v/>
      </c>
      <c r="BO159" s="106" t="str">
        <f t="shared" si="92"/>
        <v/>
      </c>
      <c r="BP159" s="106" t="str">
        <f t="shared" si="93"/>
        <v/>
      </c>
      <c r="BQ159" s="106" t="str">
        <f t="shared" si="94"/>
        <v/>
      </c>
      <c r="BR159" s="106" t="str">
        <f t="shared" si="95"/>
        <v/>
      </c>
      <c r="BS159" s="106">
        <f t="shared" si="96"/>
        <v>0</v>
      </c>
      <c r="BT159" s="107">
        <f t="shared" si="97"/>
        <v>0</v>
      </c>
      <c r="BU159" s="136" t="str">
        <f t="shared" si="98"/>
        <v/>
      </c>
      <c r="BV159" s="136" t="str">
        <f t="shared" si="99"/>
        <v/>
      </c>
      <c r="BW159" s="136" t="str">
        <f t="shared" si="100"/>
        <v/>
      </c>
      <c r="BX159" s="136" t="str">
        <f t="shared" si="101"/>
        <v/>
      </c>
      <c r="BY159" s="136" t="str">
        <f t="shared" si="102"/>
        <v/>
      </c>
      <c r="BZ159" s="136" t="str">
        <f t="shared" si="103"/>
        <v/>
      </c>
    </row>
    <row r="160" spans="1:78" ht="18.75" x14ac:dyDescent="0.2">
      <c r="A160" s="2" t="s">
        <v>7</v>
      </c>
      <c r="B160" s="65" t="e">
        <f t="shared" si="69"/>
        <v>#VALUE!</v>
      </c>
      <c r="C160" s="78"/>
      <c r="D160" s="83"/>
      <c r="E160" s="83"/>
      <c r="F160" s="67"/>
      <c r="G160" s="71">
        <v>40725</v>
      </c>
      <c r="H160" s="77" t="s">
        <v>200</v>
      </c>
      <c r="I160" s="77" t="str">
        <f t="shared" si="72"/>
        <v/>
      </c>
      <c r="J160" s="77" t="str">
        <f t="shared" si="73"/>
        <v/>
      </c>
      <c r="K160" s="77"/>
      <c r="L160" s="77"/>
      <c r="M160" s="137" t="str">
        <f t="shared" si="104"/>
        <v/>
      </c>
      <c r="N160" s="4" t="str">
        <f t="shared" si="74"/>
        <v/>
      </c>
      <c r="O160" s="3">
        <f t="shared" si="105"/>
        <v>0</v>
      </c>
      <c r="P160" s="5">
        <f t="shared" si="75"/>
        <v>0</v>
      </c>
      <c r="Q160" s="14"/>
      <c r="R160" s="11"/>
      <c r="S160" s="12"/>
      <c r="T160" s="13"/>
      <c r="U160" s="79"/>
      <c r="V160" s="79"/>
      <c r="W160" s="10"/>
      <c r="X160" s="11"/>
      <c r="Y160" s="12"/>
      <c r="Z160" s="13"/>
      <c r="AA160" s="10"/>
      <c r="AB160" s="11"/>
      <c r="AC160" s="12"/>
      <c r="AD160" s="13"/>
      <c r="AE160" s="14"/>
      <c r="AF160" s="11"/>
      <c r="AG160" s="12"/>
      <c r="AH160" s="13"/>
      <c r="AI160" s="10"/>
      <c r="AJ160" s="11"/>
      <c r="AK160" s="12"/>
      <c r="AL160" s="13"/>
      <c r="AM160" s="10"/>
      <c r="AN160" s="11"/>
      <c r="AO160" s="12"/>
      <c r="AP160" s="13"/>
      <c r="AQ160" s="6" t="str">
        <f t="shared" si="76"/>
        <v>SI</v>
      </c>
      <c r="AR160" s="7">
        <f t="shared" si="77"/>
        <v>480</v>
      </c>
      <c r="AS160" s="8">
        <f t="shared" si="78"/>
        <v>480</v>
      </c>
      <c r="AT160" s="9">
        <f t="shared" si="79"/>
        <v>480</v>
      </c>
      <c r="AU160" s="111" t="str">
        <f>IF(O160&lt;80,"0",IF((P160-O160)&lt;=2,('DPI art.191'!$G$3-(('DPI art.191'!$F$3-'DPI art.191'!$G$3)/4)*(P160-O160-2)),('DPI art.191'!$G$3-(('DPI art.191'!$G$3-'DPI art.191'!$H$3)/8)*(P160-O160-2))))</f>
        <v>0</v>
      </c>
      <c r="AV160" s="24">
        <f t="shared" si="80"/>
        <v>0</v>
      </c>
      <c r="AW160" s="24" t="e">
        <f>IF(N160&lt;135,N160,N160-'DPI art.191'!$I$3)</f>
        <v>#VALUE!</v>
      </c>
      <c r="AX160" s="111" t="e">
        <f>IF(I160&lt;80,"0",IF((J160-I160)&lt;=2,('DPI art.191'!$G$7-(('DPI art.191'!$F$7-'DPI art.191'!$G$7)/4)*(I160-J160-2)),('DPI art.191'!$G$7-(('DPI art.191'!$G$7-'DPI art.191'!$H$7)/8)*(J160-I160-2))))</f>
        <v>#VALUE!</v>
      </c>
      <c r="AY160" s="24" t="e">
        <f t="shared" si="81"/>
        <v>#VALUE!</v>
      </c>
      <c r="AZ160" s="24" t="e">
        <f>IF(H160&lt;135,H160,H160-'DPI art.191'!$I$7)</f>
        <v>#VALUE!</v>
      </c>
      <c r="BA160" s="111" t="str">
        <f>IF(O160&lt;80,"0",IF((P160-O160)&lt;=2,('DPI art.191'!$G$5-(('DPI art.191'!$F$5-'DPI art.191'!$G$5)/4)*(P160-O160-2)),('DPI art.191'!$G$5-(('DPI art.191'!$G$5-'DPI art.191'!$H$5)/8)*(P160-O160-2))))</f>
        <v>0</v>
      </c>
      <c r="BB160" s="24">
        <f t="shared" si="82"/>
        <v>0</v>
      </c>
      <c r="BC160" s="24" t="e">
        <f>IF(N160&lt;135,N160,N160-'DPI art.191'!$I$5)</f>
        <v>#VALUE!</v>
      </c>
      <c r="BD160" s="111" t="str">
        <f>IF(O160&lt;80,"0",IF((P160-O160)&lt;=2,('DPI art.191'!$G$7-(('DPI art.191'!$F$7-'DPI art.191'!$G$7)/4)*(O160-P160-2)),('DPI art.191'!$G$7-(('DPI art.191'!$G$7-'DPI art.191'!$H$7)/8)*(P160-O160-2))))</f>
        <v>0</v>
      </c>
      <c r="BE160" s="24">
        <f t="shared" si="83"/>
        <v>0</v>
      </c>
      <c r="BF160" s="24" t="e">
        <f>IF(N160&lt;135,N160,N160-'DPI art.191'!$I$7)</f>
        <v>#VALUE!</v>
      </c>
      <c r="BG160" s="108">
        <f t="shared" si="84"/>
        <v>1</v>
      </c>
      <c r="BH160" s="108">
        <f t="shared" si="85"/>
        <v>1</v>
      </c>
      <c r="BI160" s="108">
        <f t="shared" si="86"/>
        <v>1</v>
      </c>
      <c r="BJ160" s="108">
        <f t="shared" si="87"/>
        <v>1</v>
      </c>
      <c r="BK160" s="108">
        <f t="shared" si="88"/>
        <v>1</v>
      </c>
      <c r="BL160" s="108">
        <f t="shared" si="89"/>
        <v>1</v>
      </c>
      <c r="BM160" s="106" t="str">
        <f t="shared" si="90"/>
        <v/>
      </c>
      <c r="BN160" s="106" t="str">
        <f t="shared" si="91"/>
        <v/>
      </c>
      <c r="BO160" s="106" t="str">
        <f t="shared" si="92"/>
        <v/>
      </c>
      <c r="BP160" s="106" t="str">
        <f t="shared" si="93"/>
        <v/>
      </c>
      <c r="BQ160" s="106" t="str">
        <f t="shared" si="94"/>
        <v/>
      </c>
      <c r="BR160" s="106" t="str">
        <f t="shared" si="95"/>
        <v/>
      </c>
      <c r="BS160" s="106">
        <f t="shared" si="96"/>
        <v>0</v>
      </c>
      <c r="BT160" s="107">
        <f t="shared" si="97"/>
        <v>0</v>
      </c>
      <c r="BU160" s="136" t="str">
        <f t="shared" si="98"/>
        <v/>
      </c>
      <c r="BV160" s="136" t="str">
        <f t="shared" si="99"/>
        <v/>
      </c>
      <c r="BW160" s="136" t="str">
        <f t="shared" si="100"/>
        <v/>
      </c>
      <c r="BX160" s="136" t="str">
        <f t="shared" si="101"/>
        <v/>
      </c>
      <c r="BY160" s="136" t="str">
        <f t="shared" si="102"/>
        <v/>
      </c>
      <c r="BZ160" s="136" t="str">
        <f t="shared" si="103"/>
        <v/>
      </c>
    </row>
    <row r="161" spans="1:78" ht="18.75" x14ac:dyDescent="0.2">
      <c r="A161" s="2" t="s">
        <v>7</v>
      </c>
      <c r="B161" s="65" t="e">
        <f t="shared" si="69"/>
        <v>#VALUE!</v>
      </c>
      <c r="C161" s="78"/>
      <c r="D161" s="83"/>
      <c r="E161" s="83"/>
      <c r="F161" s="67"/>
      <c r="G161" s="71">
        <v>40725</v>
      </c>
      <c r="H161" s="77" t="s">
        <v>200</v>
      </c>
      <c r="I161" s="77" t="str">
        <f t="shared" si="72"/>
        <v/>
      </c>
      <c r="J161" s="77" t="str">
        <f t="shared" si="73"/>
        <v/>
      </c>
      <c r="K161" s="77"/>
      <c r="L161" s="77"/>
      <c r="M161" s="137" t="str">
        <f t="shared" si="104"/>
        <v/>
      </c>
      <c r="N161" s="4" t="str">
        <f t="shared" si="74"/>
        <v/>
      </c>
      <c r="O161" s="3">
        <f t="shared" si="105"/>
        <v>0</v>
      </c>
      <c r="P161" s="5">
        <f t="shared" si="75"/>
        <v>0</v>
      </c>
      <c r="Q161" s="14"/>
      <c r="R161" s="11"/>
      <c r="S161" s="12"/>
      <c r="T161" s="13"/>
      <c r="U161" s="79"/>
      <c r="V161" s="79"/>
      <c r="W161" s="10"/>
      <c r="X161" s="11"/>
      <c r="Y161" s="12"/>
      <c r="Z161" s="13"/>
      <c r="AA161" s="10"/>
      <c r="AB161" s="11"/>
      <c r="AC161" s="12"/>
      <c r="AD161" s="13"/>
      <c r="AE161" s="14"/>
      <c r="AF161" s="11"/>
      <c r="AG161" s="12"/>
      <c r="AH161" s="13"/>
      <c r="AI161" s="10"/>
      <c r="AJ161" s="11"/>
      <c r="AK161" s="12"/>
      <c r="AL161" s="13"/>
      <c r="AM161" s="10"/>
      <c r="AN161" s="11"/>
      <c r="AO161" s="12"/>
      <c r="AP161" s="13"/>
      <c r="AQ161" s="6" t="str">
        <f t="shared" si="76"/>
        <v>SI</v>
      </c>
      <c r="AR161" s="7">
        <f t="shared" si="77"/>
        <v>480</v>
      </c>
      <c r="AS161" s="8">
        <f t="shared" si="78"/>
        <v>480</v>
      </c>
      <c r="AT161" s="9">
        <f t="shared" si="79"/>
        <v>480</v>
      </c>
      <c r="AU161" s="111" t="str">
        <f>IF(O161&lt;80,"0",IF((P161-O161)&lt;=2,('DPI art.191'!$G$3-(('DPI art.191'!$F$3-'DPI art.191'!$G$3)/4)*(P161-O161-2)),('DPI art.191'!$G$3-(('DPI art.191'!$G$3-'DPI art.191'!$H$3)/8)*(P161-O161-2))))</f>
        <v>0</v>
      </c>
      <c r="AV161" s="24">
        <f t="shared" si="80"/>
        <v>0</v>
      </c>
      <c r="AW161" s="24" t="e">
        <f>IF(N161&lt;135,N161,N161-'DPI art.191'!$I$3)</f>
        <v>#VALUE!</v>
      </c>
      <c r="AX161" s="111" t="e">
        <f>IF(I161&lt;80,"0",IF((J161-I161)&lt;=2,('DPI art.191'!$G$7-(('DPI art.191'!$F$7-'DPI art.191'!$G$7)/4)*(I161-J161-2)),('DPI art.191'!$G$7-(('DPI art.191'!$G$7-'DPI art.191'!$H$7)/8)*(J161-I161-2))))</f>
        <v>#VALUE!</v>
      </c>
      <c r="AY161" s="24" t="e">
        <f t="shared" si="81"/>
        <v>#VALUE!</v>
      </c>
      <c r="AZ161" s="24" t="e">
        <f>IF(H161&lt;135,H161,H161-'DPI art.191'!$I$7)</f>
        <v>#VALUE!</v>
      </c>
      <c r="BA161" s="111" t="str">
        <f>IF(O161&lt;80,"0",IF((P161-O161)&lt;=2,('DPI art.191'!$G$5-(('DPI art.191'!$F$5-'DPI art.191'!$G$5)/4)*(P161-O161-2)),('DPI art.191'!$G$5-(('DPI art.191'!$G$5-'DPI art.191'!$H$5)/8)*(P161-O161-2))))</f>
        <v>0</v>
      </c>
      <c r="BB161" s="24">
        <f t="shared" si="82"/>
        <v>0</v>
      </c>
      <c r="BC161" s="24" t="e">
        <f>IF(N161&lt;135,N161,N161-'DPI art.191'!$I$5)</f>
        <v>#VALUE!</v>
      </c>
      <c r="BD161" s="111" t="str">
        <f>IF(O161&lt;80,"0",IF((P161-O161)&lt;=2,('DPI art.191'!$G$7-(('DPI art.191'!$F$7-'DPI art.191'!$G$7)/4)*(O161-P161-2)),('DPI art.191'!$G$7-(('DPI art.191'!$G$7-'DPI art.191'!$H$7)/8)*(P161-O161-2))))</f>
        <v>0</v>
      </c>
      <c r="BE161" s="24">
        <f t="shared" si="83"/>
        <v>0</v>
      </c>
      <c r="BF161" s="24" t="e">
        <f>IF(N161&lt;135,N161,N161-'DPI art.191'!$I$7)</f>
        <v>#VALUE!</v>
      </c>
      <c r="BG161" s="108">
        <f t="shared" si="84"/>
        <v>1</v>
      </c>
      <c r="BH161" s="108">
        <f t="shared" si="85"/>
        <v>1</v>
      </c>
      <c r="BI161" s="108">
        <f t="shared" si="86"/>
        <v>1</v>
      </c>
      <c r="BJ161" s="108">
        <f t="shared" si="87"/>
        <v>1</v>
      </c>
      <c r="BK161" s="108">
        <f t="shared" si="88"/>
        <v>1</v>
      </c>
      <c r="BL161" s="108">
        <f t="shared" si="89"/>
        <v>1</v>
      </c>
      <c r="BM161" s="106" t="str">
        <f t="shared" si="90"/>
        <v/>
      </c>
      <c r="BN161" s="106" t="str">
        <f t="shared" si="91"/>
        <v/>
      </c>
      <c r="BO161" s="106" t="str">
        <f t="shared" si="92"/>
        <v/>
      </c>
      <c r="BP161" s="106" t="str">
        <f t="shared" si="93"/>
        <v/>
      </c>
      <c r="BQ161" s="106" t="str">
        <f t="shared" si="94"/>
        <v/>
      </c>
      <c r="BR161" s="106" t="str">
        <f t="shared" si="95"/>
        <v/>
      </c>
      <c r="BS161" s="106">
        <f t="shared" si="96"/>
        <v>0</v>
      </c>
      <c r="BT161" s="107">
        <f t="shared" si="97"/>
        <v>0</v>
      </c>
      <c r="BU161" s="136" t="str">
        <f t="shared" si="98"/>
        <v/>
      </c>
      <c r="BV161" s="136" t="str">
        <f t="shared" si="99"/>
        <v/>
      </c>
      <c r="BW161" s="136" t="str">
        <f t="shared" si="100"/>
        <v/>
      </c>
      <c r="BX161" s="136" t="str">
        <f t="shared" si="101"/>
        <v/>
      </c>
      <c r="BY161" s="136" t="str">
        <f t="shared" si="102"/>
        <v/>
      </c>
      <c r="BZ161" s="136" t="str">
        <f t="shared" si="103"/>
        <v/>
      </c>
    </row>
    <row r="162" spans="1:78" ht="18.75" x14ac:dyDescent="0.2">
      <c r="A162" s="2" t="s">
        <v>7</v>
      </c>
      <c r="B162" s="65" t="e">
        <f t="shared" ref="B162:B184" si="106">B161+1</f>
        <v>#VALUE!</v>
      </c>
      <c r="C162" s="78"/>
      <c r="D162" s="83"/>
      <c r="E162" s="83"/>
      <c r="F162" s="67"/>
      <c r="G162" s="71">
        <v>40725</v>
      </c>
      <c r="H162" s="77" t="s">
        <v>200</v>
      </c>
      <c r="I162" s="77" t="str">
        <f t="shared" si="72"/>
        <v/>
      </c>
      <c r="J162" s="77" t="str">
        <f t="shared" si="73"/>
        <v/>
      </c>
      <c r="K162" s="77"/>
      <c r="L162" s="77"/>
      <c r="M162" s="137" t="str">
        <f t="shared" si="104"/>
        <v/>
      </c>
      <c r="N162" s="4" t="str">
        <f t="shared" si="74"/>
        <v/>
      </c>
      <c r="O162" s="3">
        <f t="shared" si="105"/>
        <v>0</v>
      </c>
      <c r="P162" s="5">
        <f t="shared" si="75"/>
        <v>0</v>
      </c>
      <c r="Q162" s="14"/>
      <c r="R162" s="11"/>
      <c r="S162" s="12"/>
      <c r="T162" s="13"/>
      <c r="U162" s="79"/>
      <c r="V162" s="79"/>
      <c r="W162" s="10"/>
      <c r="X162" s="11"/>
      <c r="Y162" s="12"/>
      <c r="Z162" s="13"/>
      <c r="AA162" s="10"/>
      <c r="AB162" s="11"/>
      <c r="AC162" s="12"/>
      <c r="AD162" s="13"/>
      <c r="AE162" s="14"/>
      <c r="AF162" s="11"/>
      <c r="AG162" s="12"/>
      <c r="AH162" s="13"/>
      <c r="AI162" s="10"/>
      <c r="AJ162" s="11"/>
      <c r="AK162" s="12"/>
      <c r="AL162" s="13"/>
      <c r="AM162" s="10"/>
      <c r="AN162" s="11"/>
      <c r="AO162" s="12"/>
      <c r="AP162" s="13"/>
      <c r="AQ162" s="6" t="str">
        <f t="shared" si="76"/>
        <v>SI</v>
      </c>
      <c r="AR162" s="7">
        <f t="shared" si="77"/>
        <v>480</v>
      </c>
      <c r="AS162" s="8">
        <f t="shared" si="78"/>
        <v>480</v>
      </c>
      <c r="AT162" s="9">
        <f t="shared" si="79"/>
        <v>480</v>
      </c>
      <c r="AU162" s="111" t="str">
        <f>IF(O162&lt;80,"0",IF((P162-O162)&lt;=2,('DPI art.191'!$G$3-(('DPI art.191'!$F$3-'DPI art.191'!$G$3)/4)*(P162-O162-2)),('DPI art.191'!$G$3-(('DPI art.191'!$G$3-'DPI art.191'!$H$3)/8)*(P162-O162-2))))</f>
        <v>0</v>
      </c>
      <c r="AV162" s="24">
        <f t="shared" si="80"/>
        <v>0</v>
      </c>
      <c r="AW162" s="24" t="e">
        <f>IF(N162&lt;135,N162,N162-'DPI art.191'!$I$3)</f>
        <v>#VALUE!</v>
      </c>
      <c r="AX162" s="111" t="e">
        <f>IF(I162&lt;80,"0",IF((J162-I162)&lt;=2,('DPI art.191'!$G$7-(('DPI art.191'!$F$7-'DPI art.191'!$G$7)/4)*(I162-J162-2)),('DPI art.191'!$G$7-(('DPI art.191'!$G$7-'DPI art.191'!$H$7)/8)*(J162-I162-2))))</f>
        <v>#VALUE!</v>
      </c>
      <c r="AY162" s="24" t="e">
        <f t="shared" si="81"/>
        <v>#VALUE!</v>
      </c>
      <c r="AZ162" s="24" t="e">
        <f>IF(H162&lt;135,H162,H162-'DPI art.191'!$I$7)</f>
        <v>#VALUE!</v>
      </c>
      <c r="BA162" s="111" t="str">
        <f>IF(O162&lt;80,"0",IF((P162-O162)&lt;=2,('DPI art.191'!$G$5-(('DPI art.191'!$F$5-'DPI art.191'!$G$5)/4)*(P162-O162-2)),('DPI art.191'!$G$5-(('DPI art.191'!$G$5-'DPI art.191'!$H$5)/8)*(P162-O162-2))))</f>
        <v>0</v>
      </c>
      <c r="BB162" s="24">
        <f t="shared" si="82"/>
        <v>0</v>
      </c>
      <c r="BC162" s="24" t="e">
        <f>IF(N162&lt;135,N162,N162-'DPI art.191'!$I$5)</f>
        <v>#VALUE!</v>
      </c>
      <c r="BD162" s="111" t="str">
        <f>IF(O162&lt;80,"0",IF((P162-O162)&lt;=2,('DPI art.191'!$G$7-(('DPI art.191'!$F$7-'DPI art.191'!$G$7)/4)*(O162-P162-2)),('DPI art.191'!$G$7-(('DPI art.191'!$G$7-'DPI art.191'!$H$7)/8)*(P162-O162-2))))</f>
        <v>0</v>
      </c>
      <c r="BE162" s="24">
        <f t="shared" si="83"/>
        <v>0</v>
      </c>
      <c r="BF162" s="24" t="e">
        <f>IF(N162&lt;135,N162,N162-'DPI art.191'!$I$7)</f>
        <v>#VALUE!</v>
      </c>
      <c r="BG162" s="108">
        <f t="shared" si="84"/>
        <v>1</v>
      </c>
      <c r="BH162" s="108">
        <f t="shared" si="85"/>
        <v>1</v>
      </c>
      <c r="BI162" s="108">
        <f t="shared" si="86"/>
        <v>1</v>
      </c>
      <c r="BJ162" s="108">
        <f t="shared" si="87"/>
        <v>1</v>
      </c>
      <c r="BK162" s="108">
        <f t="shared" si="88"/>
        <v>1</v>
      </c>
      <c r="BL162" s="108">
        <f t="shared" si="89"/>
        <v>1</v>
      </c>
      <c r="BM162" s="106" t="str">
        <f t="shared" si="90"/>
        <v/>
      </c>
      <c r="BN162" s="106" t="str">
        <f t="shared" si="91"/>
        <v/>
      </c>
      <c r="BO162" s="106" t="str">
        <f t="shared" si="92"/>
        <v/>
      </c>
      <c r="BP162" s="106" t="str">
        <f t="shared" si="93"/>
        <v/>
      </c>
      <c r="BQ162" s="106" t="str">
        <f t="shared" si="94"/>
        <v/>
      </c>
      <c r="BR162" s="106" t="str">
        <f t="shared" si="95"/>
        <v/>
      </c>
      <c r="BS162" s="106">
        <f t="shared" si="96"/>
        <v>0</v>
      </c>
      <c r="BT162" s="107">
        <f t="shared" si="97"/>
        <v>0</v>
      </c>
      <c r="BU162" s="136" t="str">
        <f t="shared" si="98"/>
        <v/>
      </c>
      <c r="BV162" s="136" t="str">
        <f t="shared" si="99"/>
        <v/>
      </c>
      <c r="BW162" s="136" t="str">
        <f t="shared" si="100"/>
        <v/>
      </c>
      <c r="BX162" s="136" t="str">
        <f t="shared" si="101"/>
        <v/>
      </c>
      <c r="BY162" s="136" t="str">
        <f t="shared" si="102"/>
        <v/>
      </c>
      <c r="BZ162" s="136" t="str">
        <f t="shared" si="103"/>
        <v/>
      </c>
    </row>
    <row r="163" spans="1:78" ht="18.75" x14ac:dyDescent="0.2">
      <c r="A163" s="2" t="s">
        <v>7</v>
      </c>
      <c r="B163" s="65" t="e">
        <f t="shared" si="106"/>
        <v>#VALUE!</v>
      </c>
      <c r="C163" s="78"/>
      <c r="D163" s="83"/>
      <c r="E163" s="83"/>
      <c r="F163" s="67"/>
      <c r="G163" s="71">
        <v>40725</v>
      </c>
      <c r="H163" s="77" t="s">
        <v>200</v>
      </c>
      <c r="I163" s="77" t="str">
        <f t="shared" si="72"/>
        <v/>
      </c>
      <c r="J163" s="77" t="str">
        <f t="shared" si="73"/>
        <v/>
      </c>
      <c r="K163" s="77"/>
      <c r="L163" s="77"/>
      <c r="M163" s="137" t="str">
        <f t="shared" si="104"/>
        <v/>
      </c>
      <c r="N163" s="4" t="str">
        <f t="shared" si="74"/>
        <v/>
      </c>
      <c r="O163" s="3">
        <f t="shared" si="105"/>
        <v>0</v>
      </c>
      <c r="P163" s="5">
        <f t="shared" si="75"/>
        <v>0</v>
      </c>
      <c r="Q163" s="14"/>
      <c r="R163" s="11"/>
      <c r="S163" s="12"/>
      <c r="T163" s="13"/>
      <c r="U163" s="79"/>
      <c r="V163" s="79"/>
      <c r="W163" s="10"/>
      <c r="X163" s="11"/>
      <c r="Y163" s="12"/>
      <c r="Z163" s="13"/>
      <c r="AA163" s="10"/>
      <c r="AB163" s="11"/>
      <c r="AC163" s="12"/>
      <c r="AD163" s="13"/>
      <c r="AE163" s="14"/>
      <c r="AF163" s="11"/>
      <c r="AG163" s="12"/>
      <c r="AH163" s="13"/>
      <c r="AI163" s="10"/>
      <c r="AJ163" s="11"/>
      <c r="AK163" s="12"/>
      <c r="AL163" s="13"/>
      <c r="AM163" s="10"/>
      <c r="AN163" s="11"/>
      <c r="AO163" s="12"/>
      <c r="AP163" s="13"/>
      <c r="AQ163" s="6" t="str">
        <f t="shared" si="76"/>
        <v>SI</v>
      </c>
      <c r="AR163" s="7">
        <f t="shared" si="77"/>
        <v>480</v>
      </c>
      <c r="AS163" s="8">
        <f t="shared" si="78"/>
        <v>480</v>
      </c>
      <c r="AT163" s="9">
        <f t="shared" si="79"/>
        <v>480</v>
      </c>
      <c r="AU163" s="111" t="str">
        <f>IF(O163&lt;80,"0",IF((P163-O163)&lt;=2,('DPI art.191'!$G$3-(('DPI art.191'!$F$3-'DPI art.191'!$G$3)/4)*(P163-O163-2)),('DPI art.191'!$G$3-(('DPI art.191'!$G$3-'DPI art.191'!$H$3)/8)*(P163-O163-2))))</f>
        <v>0</v>
      </c>
      <c r="AV163" s="24">
        <f t="shared" si="80"/>
        <v>0</v>
      </c>
      <c r="AW163" s="24" t="e">
        <f>IF(N163&lt;135,N163,N163-'DPI art.191'!$I$3)</f>
        <v>#VALUE!</v>
      </c>
      <c r="AX163" s="111" t="e">
        <f>IF(I163&lt;80,"0",IF((J163-I163)&lt;=2,('DPI art.191'!$G$7-(('DPI art.191'!$F$7-'DPI art.191'!$G$7)/4)*(I163-J163-2)),('DPI art.191'!$G$7-(('DPI art.191'!$G$7-'DPI art.191'!$H$7)/8)*(J163-I163-2))))</f>
        <v>#VALUE!</v>
      </c>
      <c r="AY163" s="24" t="e">
        <f t="shared" si="81"/>
        <v>#VALUE!</v>
      </c>
      <c r="AZ163" s="24" t="e">
        <f>IF(H163&lt;135,H163,H163-'DPI art.191'!$I$7)</f>
        <v>#VALUE!</v>
      </c>
      <c r="BA163" s="111" t="str">
        <f>IF(O163&lt;80,"0",IF((P163-O163)&lt;=2,('DPI art.191'!$G$5-(('DPI art.191'!$F$5-'DPI art.191'!$G$5)/4)*(P163-O163-2)),('DPI art.191'!$G$5-(('DPI art.191'!$G$5-'DPI art.191'!$H$5)/8)*(P163-O163-2))))</f>
        <v>0</v>
      </c>
      <c r="BB163" s="24">
        <f t="shared" si="82"/>
        <v>0</v>
      </c>
      <c r="BC163" s="24" t="e">
        <f>IF(N163&lt;135,N163,N163-'DPI art.191'!$I$5)</f>
        <v>#VALUE!</v>
      </c>
      <c r="BD163" s="111" t="str">
        <f>IF(O163&lt;80,"0",IF((P163-O163)&lt;=2,('DPI art.191'!$G$7-(('DPI art.191'!$F$7-'DPI art.191'!$G$7)/4)*(O163-P163-2)),('DPI art.191'!$G$7-(('DPI art.191'!$G$7-'DPI art.191'!$H$7)/8)*(P163-O163-2))))</f>
        <v>0</v>
      </c>
      <c r="BE163" s="24">
        <f t="shared" si="83"/>
        <v>0</v>
      </c>
      <c r="BF163" s="24" t="e">
        <f>IF(N163&lt;135,N163,N163-'DPI art.191'!$I$7)</f>
        <v>#VALUE!</v>
      </c>
      <c r="BG163" s="108">
        <f t="shared" si="84"/>
        <v>1</v>
      </c>
      <c r="BH163" s="108">
        <f t="shared" si="85"/>
        <v>1</v>
      </c>
      <c r="BI163" s="108">
        <f t="shared" si="86"/>
        <v>1</v>
      </c>
      <c r="BJ163" s="108">
        <f t="shared" si="87"/>
        <v>1</v>
      </c>
      <c r="BK163" s="108">
        <f t="shared" si="88"/>
        <v>1</v>
      </c>
      <c r="BL163" s="108">
        <f t="shared" si="89"/>
        <v>1</v>
      </c>
      <c r="BM163" s="106" t="str">
        <f t="shared" si="90"/>
        <v/>
      </c>
      <c r="BN163" s="106" t="str">
        <f t="shared" si="91"/>
        <v/>
      </c>
      <c r="BO163" s="106" t="str">
        <f t="shared" si="92"/>
        <v/>
      </c>
      <c r="BP163" s="106" t="str">
        <f t="shared" si="93"/>
        <v/>
      </c>
      <c r="BQ163" s="106" t="str">
        <f t="shared" si="94"/>
        <v/>
      </c>
      <c r="BR163" s="106" t="str">
        <f t="shared" si="95"/>
        <v/>
      </c>
      <c r="BS163" s="106">
        <f t="shared" si="96"/>
        <v>0</v>
      </c>
      <c r="BT163" s="107">
        <f t="shared" si="97"/>
        <v>0</v>
      </c>
      <c r="BU163" s="136" t="str">
        <f t="shared" si="98"/>
        <v/>
      </c>
      <c r="BV163" s="136" t="str">
        <f t="shared" si="99"/>
        <v/>
      </c>
      <c r="BW163" s="136" t="str">
        <f t="shared" si="100"/>
        <v/>
      </c>
      <c r="BX163" s="136" t="str">
        <f t="shared" si="101"/>
        <v/>
      </c>
      <c r="BY163" s="136" t="str">
        <f t="shared" si="102"/>
        <v/>
      </c>
      <c r="BZ163" s="136" t="str">
        <f t="shared" si="103"/>
        <v/>
      </c>
    </row>
    <row r="164" spans="1:78" ht="18.75" x14ac:dyDescent="0.2">
      <c r="A164" s="2" t="s">
        <v>7</v>
      </c>
      <c r="B164" s="65" t="e">
        <f t="shared" si="106"/>
        <v>#VALUE!</v>
      </c>
      <c r="C164" s="78"/>
      <c r="D164" s="83"/>
      <c r="E164" s="83"/>
      <c r="F164" s="67"/>
      <c r="G164" s="71">
        <v>40725</v>
      </c>
      <c r="H164" s="77" t="s">
        <v>200</v>
      </c>
      <c r="I164" s="77" t="str">
        <f t="shared" si="72"/>
        <v/>
      </c>
      <c r="J164" s="77" t="str">
        <f t="shared" si="73"/>
        <v/>
      </c>
      <c r="K164" s="77"/>
      <c r="L164" s="77"/>
      <c r="M164" s="137" t="str">
        <f t="shared" si="104"/>
        <v/>
      </c>
      <c r="N164" s="4" t="str">
        <f t="shared" si="74"/>
        <v/>
      </c>
      <c r="O164" s="3">
        <f t="shared" si="105"/>
        <v>0</v>
      </c>
      <c r="P164" s="5">
        <f t="shared" si="75"/>
        <v>0</v>
      </c>
      <c r="Q164" s="14"/>
      <c r="R164" s="11"/>
      <c r="S164" s="12"/>
      <c r="T164" s="13"/>
      <c r="U164" s="79"/>
      <c r="V164" s="79"/>
      <c r="W164" s="10"/>
      <c r="X164" s="11"/>
      <c r="Y164" s="12"/>
      <c r="Z164" s="13"/>
      <c r="AA164" s="10"/>
      <c r="AB164" s="11"/>
      <c r="AC164" s="12"/>
      <c r="AD164" s="13"/>
      <c r="AE164" s="14"/>
      <c r="AF164" s="11"/>
      <c r="AG164" s="12"/>
      <c r="AH164" s="13"/>
      <c r="AI164" s="10"/>
      <c r="AJ164" s="11"/>
      <c r="AK164" s="12"/>
      <c r="AL164" s="13"/>
      <c r="AM164" s="10"/>
      <c r="AN164" s="11"/>
      <c r="AO164" s="12"/>
      <c r="AP164" s="13"/>
      <c r="AQ164" s="6" t="str">
        <f t="shared" si="76"/>
        <v>SI</v>
      </c>
      <c r="AR164" s="7">
        <f t="shared" si="77"/>
        <v>480</v>
      </c>
      <c r="AS164" s="8">
        <f t="shared" si="78"/>
        <v>480</v>
      </c>
      <c r="AT164" s="9">
        <f t="shared" si="79"/>
        <v>480</v>
      </c>
      <c r="AU164" s="111" t="str">
        <f>IF(O164&lt;80,"0",IF((P164-O164)&lt;=2,('DPI art.191'!$G$3-(('DPI art.191'!$F$3-'DPI art.191'!$G$3)/4)*(P164-O164-2)),('DPI art.191'!$G$3-(('DPI art.191'!$G$3-'DPI art.191'!$H$3)/8)*(P164-O164-2))))</f>
        <v>0</v>
      </c>
      <c r="AV164" s="24">
        <f t="shared" si="80"/>
        <v>0</v>
      </c>
      <c r="AW164" s="24" t="e">
        <f>IF(N164&lt;135,N164,N164-'DPI art.191'!$I$3)</f>
        <v>#VALUE!</v>
      </c>
      <c r="AX164" s="111" t="e">
        <f>IF(I164&lt;80,"0",IF((J164-I164)&lt;=2,('DPI art.191'!$G$7-(('DPI art.191'!$F$7-'DPI art.191'!$G$7)/4)*(I164-J164-2)),('DPI art.191'!$G$7-(('DPI art.191'!$G$7-'DPI art.191'!$H$7)/8)*(J164-I164-2))))</f>
        <v>#VALUE!</v>
      </c>
      <c r="AY164" s="24" t="e">
        <f t="shared" si="81"/>
        <v>#VALUE!</v>
      </c>
      <c r="AZ164" s="24" t="e">
        <f>IF(H164&lt;135,H164,H164-'DPI art.191'!$I$7)</f>
        <v>#VALUE!</v>
      </c>
      <c r="BA164" s="111" t="str">
        <f>IF(O164&lt;80,"0",IF((P164-O164)&lt;=2,('DPI art.191'!$G$5-(('DPI art.191'!$F$5-'DPI art.191'!$G$5)/4)*(P164-O164-2)),('DPI art.191'!$G$5-(('DPI art.191'!$G$5-'DPI art.191'!$H$5)/8)*(P164-O164-2))))</f>
        <v>0</v>
      </c>
      <c r="BB164" s="24">
        <f t="shared" si="82"/>
        <v>0</v>
      </c>
      <c r="BC164" s="24" t="e">
        <f>IF(N164&lt;135,N164,N164-'DPI art.191'!$I$5)</f>
        <v>#VALUE!</v>
      </c>
      <c r="BD164" s="111" t="str">
        <f>IF(O164&lt;80,"0",IF((P164-O164)&lt;=2,('DPI art.191'!$G$7-(('DPI art.191'!$F$7-'DPI art.191'!$G$7)/4)*(O164-P164-2)),('DPI art.191'!$G$7-(('DPI art.191'!$G$7-'DPI art.191'!$H$7)/8)*(P164-O164-2))))</f>
        <v>0</v>
      </c>
      <c r="BE164" s="24">
        <f t="shared" si="83"/>
        <v>0</v>
      </c>
      <c r="BF164" s="24" t="e">
        <f>IF(N164&lt;135,N164,N164-'DPI art.191'!$I$7)</f>
        <v>#VALUE!</v>
      </c>
      <c r="BG164" s="108">
        <f t="shared" si="84"/>
        <v>1</v>
      </c>
      <c r="BH164" s="108">
        <f t="shared" si="85"/>
        <v>1</v>
      </c>
      <c r="BI164" s="108">
        <f t="shared" si="86"/>
        <v>1</v>
      </c>
      <c r="BJ164" s="108">
        <f t="shared" si="87"/>
        <v>1</v>
      </c>
      <c r="BK164" s="108">
        <f t="shared" si="88"/>
        <v>1</v>
      </c>
      <c r="BL164" s="108">
        <f t="shared" si="89"/>
        <v>1</v>
      </c>
      <c r="BM164" s="106" t="str">
        <f t="shared" si="90"/>
        <v/>
      </c>
      <c r="BN164" s="106" t="str">
        <f t="shared" si="91"/>
        <v/>
      </c>
      <c r="BO164" s="106" t="str">
        <f t="shared" si="92"/>
        <v/>
      </c>
      <c r="BP164" s="106" t="str">
        <f t="shared" si="93"/>
        <v/>
      </c>
      <c r="BQ164" s="106" t="str">
        <f t="shared" si="94"/>
        <v/>
      </c>
      <c r="BR164" s="106" t="str">
        <f t="shared" si="95"/>
        <v/>
      </c>
      <c r="BS164" s="106">
        <f t="shared" si="96"/>
        <v>0</v>
      </c>
      <c r="BT164" s="107">
        <f t="shared" si="97"/>
        <v>0</v>
      </c>
      <c r="BU164" s="136" t="str">
        <f t="shared" si="98"/>
        <v/>
      </c>
      <c r="BV164" s="136" t="str">
        <f t="shared" si="99"/>
        <v/>
      </c>
      <c r="BW164" s="136" t="str">
        <f t="shared" si="100"/>
        <v/>
      </c>
      <c r="BX164" s="136" t="str">
        <f t="shared" si="101"/>
        <v/>
      </c>
      <c r="BY164" s="136" t="str">
        <f t="shared" si="102"/>
        <v/>
      </c>
      <c r="BZ164" s="136" t="str">
        <f t="shared" si="103"/>
        <v/>
      </c>
    </row>
    <row r="165" spans="1:78" ht="18.75" x14ac:dyDescent="0.2">
      <c r="A165" s="2" t="s">
        <v>7</v>
      </c>
      <c r="B165" s="65" t="e">
        <f t="shared" si="106"/>
        <v>#VALUE!</v>
      </c>
      <c r="C165" s="78"/>
      <c r="D165" s="83"/>
      <c r="E165" s="83"/>
      <c r="F165" s="67"/>
      <c r="G165" s="71">
        <v>40725</v>
      </c>
      <c r="H165" s="77" t="s">
        <v>200</v>
      </c>
      <c r="I165" s="77" t="str">
        <f t="shared" si="72"/>
        <v/>
      </c>
      <c r="J165" s="77" t="str">
        <f t="shared" si="73"/>
        <v/>
      </c>
      <c r="K165" s="77"/>
      <c r="L165" s="77"/>
      <c r="M165" s="137" t="str">
        <f t="shared" si="104"/>
        <v/>
      </c>
      <c r="N165" s="4" t="str">
        <f t="shared" si="74"/>
        <v/>
      </c>
      <c r="O165" s="3">
        <f t="shared" si="105"/>
        <v>0</v>
      </c>
      <c r="P165" s="5">
        <f t="shared" si="75"/>
        <v>0</v>
      </c>
      <c r="Q165" s="14"/>
      <c r="R165" s="11"/>
      <c r="S165" s="12"/>
      <c r="T165" s="13"/>
      <c r="U165" s="79"/>
      <c r="V165" s="79"/>
      <c r="W165" s="10"/>
      <c r="X165" s="11"/>
      <c r="Y165" s="12"/>
      <c r="Z165" s="13"/>
      <c r="AA165" s="10"/>
      <c r="AB165" s="11"/>
      <c r="AC165" s="12"/>
      <c r="AD165" s="13"/>
      <c r="AE165" s="14"/>
      <c r="AF165" s="11"/>
      <c r="AG165" s="12"/>
      <c r="AH165" s="13"/>
      <c r="AI165" s="10"/>
      <c r="AJ165" s="11"/>
      <c r="AK165" s="12"/>
      <c r="AL165" s="13"/>
      <c r="AM165" s="10"/>
      <c r="AN165" s="11"/>
      <c r="AO165" s="12"/>
      <c r="AP165" s="13"/>
      <c r="AQ165" s="6" t="str">
        <f t="shared" si="76"/>
        <v>SI</v>
      </c>
      <c r="AR165" s="7">
        <f t="shared" si="77"/>
        <v>480</v>
      </c>
      <c r="AS165" s="8">
        <f t="shared" si="78"/>
        <v>480</v>
      </c>
      <c r="AT165" s="9">
        <f t="shared" si="79"/>
        <v>480</v>
      </c>
      <c r="AU165" s="111" t="str">
        <f>IF(O165&lt;80,"0",IF((P165-O165)&lt;=2,('DPI art.191'!$G$3-(('DPI art.191'!$F$3-'DPI art.191'!$G$3)/4)*(P165-O165-2)),('DPI art.191'!$G$3-(('DPI art.191'!$G$3-'DPI art.191'!$H$3)/8)*(P165-O165-2))))</f>
        <v>0</v>
      </c>
      <c r="AV165" s="24">
        <f t="shared" si="80"/>
        <v>0</v>
      </c>
      <c r="AW165" s="24" t="e">
        <f>IF(N165&lt;135,N165,N165-'DPI art.191'!$I$3)</f>
        <v>#VALUE!</v>
      </c>
      <c r="AX165" s="111" t="e">
        <f>IF(I165&lt;80,"0",IF((J165-I165)&lt;=2,('DPI art.191'!$G$7-(('DPI art.191'!$F$7-'DPI art.191'!$G$7)/4)*(I165-J165-2)),('DPI art.191'!$G$7-(('DPI art.191'!$G$7-'DPI art.191'!$H$7)/8)*(J165-I165-2))))</f>
        <v>#VALUE!</v>
      </c>
      <c r="AY165" s="24" t="e">
        <f t="shared" si="81"/>
        <v>#VALUE!</v>
      </c>
      <c r="AZ165" s="24" t="e">
        <f>IF(H165&lt;135,H165,H165-'DPI art.191'!$I$7)</f>
        <v>#VALUE!</v>
      </c>
      <c r="BA165" s="111" t="str">
        <f>IF(O165&lt;80,"0",IF((P165-O165)&lt;=2,('DPI art.191'!$G$5-(('DPI art.191'!$F$5-'DPI art.191'!$G$5)/4)*(P165-O165-2)),('DPI art.191'!$G$5-(('DPI art.191'!$G$5-'DPI art.191'!$H$5)/8)*(P165-O165-2))))</f>
        <v>0</v>
      </c>
      <c r="BB165" s="24">
        <f t="shared" si="82"/>
        <v>0</v>
      </c>
      <c r="BC165" s="24" t="e">
        <f>IF(N165&lt;135,N165,N165-'DPI art.191'!$I$5)</f>
        <v>#VALUE!</v>
      </c>
      <c r="BD165" s="111" t="str">
        <f>IF(O165&lt;80,"0",IF((P165-O165)&lt;=2,('DPI art.191'!$G$7-(('DPI art.191'!$F$7-'DPI art.191'!$G$7)/4)*(O165-P165-2)),('DPI art.191'!$G$7-(('DPI art.191'!$G$7-'DPI art.191'!$H$7)/8)*(P165-O165-2))))</f>
        <v>0</v>
      </c>
      <c r="BE165" s="24">
        <f t="shared" si="83"/>
        <v>0</v>
      </c>
      <c r="BF165" s="24" t="e">
        <f>IF(N165&lt;135,N165,N165-'DPI art.191'!$I$7)</f>
        <v>#VALUE!</v>
      </c>
      <c r="BG165" s="108">
        <f t="shared" si="84"/>
        <v>1</v>
      </c>
      <c r="BH165" s="108">
        <f t="shared" si="85"/>
        <v>1</v>
      </c>
      <c r="BI165" s="108">
        <f t="shared" si="86"/>
        <v>1</v>
      </c>
      <c r="BJ165" s="108">
        <f t="shared" si="87"/>
        <v>1</v>
      </c>
      <c r="BK165" s="108">
        <f t="shared" si="88"/>
        <v>1</v>
      </c>
      <c r="BL165" s="108">
        <f t="shared" si="89"/>
        <v>1</v>
      </c>
      <c r="BM165" s="106" t="str">
        <f t="shared" si="90"/>
        <v/>
      </c>
      <c r="BN165" s="106" t="str">
        <f t="shared" si="91"/>
        <v/>
      </c>
      <c r="BO165" s="106" t="str">
        <f t="shared" si="92"/>
        <v/>
      </c>
      <c r="BP165" s="106" t="str">
        <f t="shared" si="93"/>
        <v/>
      </c>
      <c r="BQ165" s="106" t="str">
        <f t="shared" si="94"/>
        <v/>
      </c>
      <c r="BR165" s="106" t="str">
        <f t="shared" si="95"/>
        <v/>
      </c>
      <c r="BS165" s="106">
        <f t="shared" si="96"/>
        <v>0</v>
      </c>
      <c r="BT165" s="107">
        <f t="shared" si="97"/>
        <v>0</v>
      </c>
      <c r="BU165" s="136" t="str">
        <f t="shared" si="98"/>
        <v/>
      </c>
      <c r="BV165" s="136" t="str">
        <f t="shared" si="99"/>
        <v/>
      </c>
      <c r="BW165" s="136" t="str">
        <f t="shared" si="100"/>
        <v/>
      </c>
      <c r="BX165" s="136" t="str">
        <f t="shared" si="101"/>
        <v/>
      </c>
      <c r="BY165" s="136" t="str">
        <f t="shared" si="102"/>
        <v/>
      </c>
      <c r="BZ165" s="136" t="str">
        <f t="shared" si="103"/>
        <v/>
      </c>
    </row>
    <row r="166" spans="1:78" ht="18.75" x14ac:dyDescent="0.2">
      <c r="A166" s="2" t="s">
        <v>7</v>
      </c>
      <c r="B166" s="65" t="e">
        <f t="shared" si="106"/>
        <v>#VALUE!</v>
      </c>
      <c r="C166" s="78"/>
      <c r="D166" s="83"/>
      <c r="E166" s="83"/>
      <c r="F166" s="67"/>
      <c r="G166" s="71">
        <v>40725</v>
      </c>
      <c r="H166" s="77" t="s">
        <v>200</v>
      </c>
      <c r="I166" s="77" t="str">
        <f t="shared" si="72"/>
        <v/>
      </c>
      <c r="J166" s="77" t="str">
        <f t="shared" si="73"/>
        <v/>
      </c>
      <c r="K166" s="77"/>
      <c r="L166" s="77"/>
      <c r="M166" s="137" t="str">
        <f t="shared" si="104"/>
        <v/>
      </c>
      <c r="N166" s="4" t="str">
        <f t="shared" si="74"/>
        <v/>
      </c>
      <c r="O166" s="3">
        <f t="shared" si="105"/>
        <v>0</v>
      </c>
      <c r="P166" s="5">
        <f t="shared" si="75"/>
        <v>0</v>
      </c>
      <c r="Q166" s="14"/>
      <c r="R166" s="11"/>
      <c r="S166" s="12"/>
      <c r="T166" s="13"/>
      <c r="U166" s="79"/>
      <c r="V166" s="79"/>
      <c r="W166" s="10"/>
      <c r="X166" s="11"/>
      <c r="Y166" s="12"/>
      <c r="Z166" s="13"/>
      <c r="AA166" s="10"/>
      <c r="AB166" s="11"/>
      <c r="AC166" s="12"/>
      <c r="AD166" s="13"/>
      <c r="AE166" s="14"/>
      <c r="AF166" s="11"/>
      <c r="AG166" s="12"/>
      <c r="AH166" s="13"/>
      <c r="AI166" s="10"/>
      <c r="AJ166" s="11"/>
      <c r="AK166" s="12"/>
      <c r="AL166" s="13"/>
      <c r="AM166" s="10"/>
      <c r="AN166" s="11"/>
      <c r="AO166" s="12"/>
      <c r="AP166" s="13"/>
      <c r="AQ166" s="6" t="str">
        <f t="shared" si="76"/>
        <v>SI</v>
      </c>
      <c r="AR166" s="7">
        <f t="shared" si="77"/>
        <v>480</v>
      </c>
      <c r="AS166" s="8">
        <f t="shared" si="78"/>
        <v>480</v>
      </c>
      <c r="AT166" s="9">
        <f t="shared" si="79"/>
        <v>480</v>
      </c>
      <c r="AU166" s="111" t="str">
        <f>IF(O166&lt;80,"0",IF((P166-O166)&lt;=2,('DPI art.191'!$G$3-(('DPI art.191'!$F$3-'DPI art.191'!$G$3)/4)*(P166-O166-2)),('DPI art.191'!$G$3-(('DPI art.191'!$G$3-'DPI art.191'!$H$3)/8)*(P166-O166-2))))</f>
        <v>0</v>
      </c>
      <c r="AV166" s="24">
        <f t="shared" si="80"/>
        <v>0</v>
      </c>
      <c r="AW166" s="24" t="e">
        <f>IF(N166&lt;135,N166,N166-'DPI art.191'!$I$3)</f>
        <v>#VALUE!</v>
      </c>
      <c r="AX166" s="111" t="e">
        <f>IF(I166&lt;80,"0",IF((J166-I166)&lt;=2,('DPI art.191'!$G$7-(('DPI art.191'!$F$7-'DPI art.191'!$G$7)/4)*(I166-J166-2)),('DPI art.191'!$G$7-(('DPI art.191'!$G$7-'DPI art.191'!$H$7)/8)*(J166-I166-2))))</f>
        <v>#VALUE!</v>
      </c>
      <c r="AY166" s="24" t="e">
        <f t="shared" si="81"/>
        <v>#VALUE!</v>
      </c>
      <c r="AZ166" s="24" t="e">
        <f>IF(H166&lt;135,H166,H166-'DPI art.191'!$I$7)</f>
        <v>#VALUE!</v>
      </c>
      <c r="BA166" s="111" t="str">
        <f>IF(O166&lt;80,"0",IF((P166-O166)&lt;=2,('DPI art.191'!$G$5-(('DPI art.191'!$F$5-'DPI art.191'!$G$5)/4)*(P166-O166-2)),('DPI art.191'!$G$5-(('DPI art.191'!$G$5-'DPI art.191'!$H$5)/8)*(P166-O166-2))))</f>
        <v>0</v>
      </c>
      <c r="BB166" s="24">
        <f t="shared" si="82"/>
        <v>0</v>
      </c>
      <c r="BC166" s="24" t="e">
        <f>IF(N166&lt;135,N166,N166-'DPI art.191'!$I$5)</f>
        <v>#VALUE!</v>
      </c>
      <c r="BD166" s="111" t="str">
        <f>IF(O166&lt;80,"0",IF((P166-O166)&lt;=2,('DPI art.191'!$G$7-(('DPI art.191'!$F$7-'DPI art.191'!$G$7)/4)*(O166-P166-2)),('DPI art.191'!$G$7-(('DPI art.191'!$G$7-'DPI art.191'!$H$7)/8)*(P166-O166-2))))</f>
        <v>0</v>
      </c>
      <c r="BE166" s="24">
        <f t="shared" si="83"/>
        <v>0</v>
      </c>
      <c r="BF166" s="24" t="e">
        <f>IF(N166&lt;135,N166,N166-'DPI art.191'!$I$7)</f>
        <v>#VALUE!</v>
      </c>
      <c r="BG166" s="108">
        <f t="shared" si="84"/>
        <v>1</v>
      </c>
      <c r="BH166" s="108">
        <f t="shared" si="85"/>
        <v>1</v>
      </c>
      <c r="BI166" s="108">
        <f t="shared" si="86"/>
        <v>1</v>
      </c>
      <c r="BJ166" s="108">
        <f t="shared" si="87"/>
        <v>1</v>
      </c>
      <c r="BK166" s="108">
        <f t="shared" si="88"/>
        <v>1</v>
      </c>
      <c r="BL166" s="108">
        <f t="shared" si="89"/>
        <v>1</v>
      </c>
      <c r="BM166" s="106" t="str">
        <f t="shared" si="90"/>
        <v/>
      </c>
      <c r="BN166" s="106" t="str">
        <f t="shared" si="91"/>
        <v/>
      </c>
      <c r="BO166" s="106" t="str">
        <f t="shared" si="92"/>
        <v/>
      </c>
      <c r="BP166" s="106" t="str">
        <f t="shared" si="93"/>
        <v/>
      </c>
      <c r="BQ166" s="106" t="str">
        <f t="shared" si="94"/>
        <v/>
      </c>
      <c r="BR166" s="106" t="str">
        <f t="shared" si="95"/>
        <v/>
      </c>
      <c r="BS166" s="106">
        <f t="shared" si="96"/>
        <v>0</v>
      </c>
      <c r="BT166" s="107">
        <f t="shared" si="97"/>
        <v>0</v>
      </c>
      <c r="BU166" s="136" t="str">
        <f t="shared" si="98"/>
        <v/>
      </c>
      <c r="BV166" s="136" t="str">
        <f t="shared" si="99"/>
        <v/>
      </c>
      <c r="BW166" s="136" t="str">
        <f t="shared" si="100"/>
        <v/>
      </c>
      <c r="BX166" s="136" t="str">
        <f t="shared" si="101"/>
        <v/>
      </c>
      <c r="BY166" s="136" t="str">
        <f t="shared" si="102"/>
        <v/>
      </c>
      <c r="BZ166" s="136" t="str">
        <f t="shared" si="103"/>
        <v/>
      </c>
    </row>
    <row r="167" spans="1:78" ht="18.75" x14ac:dyDescent="0.2">
      <c r="A167" s="2" t="s">
        <v>7</v>
      </c>
      <c r="B167" s="65" t="e">
        <f t="shared" si="106"/>
        <v>#VALUE!</v>
      </c>
      <c r="C167" s="78"/>
      <c r="D167" s="83"/>
      <c r="E167" s="83"/>
      <c r="F167" s="67"/>
      <c r="G167" s="71">
        <v>40725</v>
      </c>
      <c r="H167" s="77" t="s">
        <v>200</v>
      </c>
      <c r="I167" s="77" t="str">
        <f t="shared" si="72"/>
        <v/>
      </c>
      <c r="J167" s="77" t="str">
        <f t="shared" si="73"/>
        <v/>
      </c>
      <c r="K167" s="77"/>
      <c r="L167" s="77"/>
      <c r="M167" s="137" t="str">
        <f t="shared" si="104"/>
        <v/>
      </c>
      <c r="N167" s="4" t="str">
        <f t="shared" si="74"/>
        <v/>
      </c>
      <c r="O167" s="3">
        <f t="shared" si="105"/>
        <v>0</v>
      </c>
      <c r="P167" s="5">
        <f t="shared" si="75"/>
        <v>0</v>
      </c>
      <c r="Q167" s="14"/>
      <c r="R167" s="11"/>
      <c r="S167" s="12"/>
      <c r="T167" s="13"/>
      <c r="U167" s="79"/>
      <c r="V167" s="79"/>
      <c r="W167" s="10"/>
      <c r="X167" s="11"/>
      <c r="Y167" s="12"/>
      <c r="Z167" s="13"/>
      <c r="AA167" s="10"/>
      <c r="AB167" s="11"/>
      <c r="AC167" s="12"/>
      <c r="AD167" s="13"/>
      <c r="AE167" s="14"/>
      <c r="AF167" s="11"/>
      <c r="AG167" s="12"/>
      <c r="AH167" s="13"/>
      <c r="AI167" s="10"/>
      <c r="AJ167" s="11"/>
      <c r="AK167" s="12"/>
      <c r="AL167" s="13"/>
      <c r="AM167" s="10"/>
      <c r="AN167" s="11"/>
      <c r="AO167" s="12"/>
      <c r="AP167" s="13"/>
      <c r="AQ167" s="6" t="str">
        <f t="shared" si="76"/>
        <v>SI</v>
      </c>
      <c r="AR167" s="7">
        <f t="shared" si="77"/>
        <v>480</v>
      </c>
      <c r="AS167" s="8">
        <f t="shared" si="78"/>
        <v>480</v>
      </c>
      <c r="AT167" s="9">
        <f t="shared" si="79"/>
        <v>480</v>
      </c>
      <c r="AU167" s="111" t="str">
        <f>IF(O167&lt;80,"0",IF((P167-O167)&lt;=2,('DPI art.191'!$G$3-(('DPI art.191'!$F$3-'DPI art.191'!$G$3)/4)*(P167-O167-2)),('DPI art.191'!$G$3-(('DPI art.191'!$G$3-'DPI art.191'!$H$3)/8)*(P167-O167-2))))</f>
        <v>0</v>
      </c>
      <c r="AV167" s="24">
        <f t="shared" si="80"/>
        <v>0</v>
      </c>
      <c r="AW167" s="24" t="e">
        <f>IF(N167&lt;135,N167,N167-'DPI art.191'!$I$3)</f>
        <v>#VALUE!</v>
      </c>
      <c r="AX167" s="111" t="e">
        <f>IF(I167&lt;80,"0",IF((J167-I167)&lt;=2,('DPI art.191'!$G$7-(('DPI art.191'!$F$7-'DPI art.191'!$G$7)/4)*(I167-J167-2)),('DPI art.191'!$G$7-(('DPI art.191'!$G$7-'DPI art.191'!$H$7)/8)*(J167-I167-2))))</f>
        <v>#VALUE!</v>
      </c>
      <c r="AY167" s="24" t="e">
        <f t="shared" si="81"/>
        <v>#VALUE!</v>
      </c>
      <c r="AZ167" s="24" t="e">
        <f>IF(H167&lt;135,H167,H167-'DPI art.191'!$I$7)</f>
        <v>#VALUE!</v>
      </c>
      <c r="BA167" s="111" t="str">
        <f>IF(O167&lt;80,"0",IF((P167-O167)&lt;=2,('DPI art.191'!$G$5-(('DPI art.191'!$F$5-'DPI art.191'!$G$5)/4)*(P167-O167-2)),('DPI art.191'!$G$5-(('DPI art.191'!$G$5-'DPI art.191'!$H$5)/8)*(P167-O167-2))))</f>
        <v>0</v>
      </c>
      <c r="BB167" s="24">
        <f t="shared" si="82"/>
        <v>0</v>
      </c>
      <c r="BC167" s="24" t="e">
        <f>IF(N167&lt;135,N167,N167-'DPI art.191'!$I$5)</f>
        <v>#VALUE!</v>
      </c>
      <c r="BD167" s="111" t="str">
        <f>IF(O167&lt;80,"0",IF((P167-O167)&lt;=2,('DPI art.191'!$G$7-(('DPI art.191'!$F$7-'DPI art.191'!$G$7)/4)*(O167-P167-2)),('DPI art.191'!$G$7-(('DPI art.191'!$G$7-'DPI art.191'!$H$7)/8)*(P167-O167-2))))</f>
        <v>0</v>
      </c>
      <c r="BE167" s="24">
        <f t="shared" si="83"/>
        <v>0</v>
      </c>
      <c r="BF167" s="24" t="e">
        <f>IF(N167&lt;135,N167,N167-'DPI art.191'!$I$7)</f>
        <v>#VALUE!</v>
      </c>
      <c r="BG167" s="108">
        <f t="shared" si="84"/>
        <v>1</v>
      </c>
      <c r="BH167" s="108">
        <f t="shared" si="85"/>
        <v>1</v>
      </c>
      <c r="BI167" s="108">
        <f t="shared" si="86"/>
        <v>1</v>
      </c>
      <c r="BJ167" s="108">
        <f t="shared" si="87"/>
        <v>1</v>
      </c>
      <c r="BK167" s="108">
        <f t="shared" si="88"/>
        <v>1</v>
      </c>
      <c r="BL167" s="108">
        <f t="shared" si="89"/>
        <v>1</v>
      </c>
      <c r="BM167" s="106" t="str">
        <f t="shared" si="90"/>
        <v/>
      </c>
      <c r="BN167" s="106" t="str">
        <f t="shared" si="91"/>
        <v/>
      </c>
      <c r="BO167" s="106" t="str">
        <f t="shared" si="92"/>
        <v/>
      </c>
      <c r="BP167" s="106" t="str">
        <f t="shared" si="93"/>
        <v/>
      </c>
      <c r="BQ167" s="106" t="str">
        <f t="shared" si="94"/>
        <v/>
      </c>
      <c r="BR167" s="106" t="str">
        <f t="shared" si="95"/>
        <v/>
      </c>
      <c r="BS167" s="106">
        <f t="shared" si="96"/>
        <v>0</v>
      </c>
      <c r="BT167" s="107">
        <f t="shared" si="97"/>
        <v>0</v>
      </c>
      <c r="BU167" s="136" t="str">
        <f t="shared" si="98"/>
        <v/>
      </c>
      <c r="BV167" s="136" t="str">
        <f t="shared" si="99"/>
        <v/>
      </c>
      <c r="BW167" s="136" t="str">
        <f t="shared" si="100"/>
        <v/>
      </c>
      <c r="BX167" s="136" t="str">
        <f t="shared" si="101"/>
        <v/>
      </c>
      <c r="BY167" s="136" t="str">
        <f t="shared" si="102"/>
        <v/>
      </c>
      <c r="BZ167" s="136" t="str">
        <f t="shared" si="103"/>
        <v/>
      </c>
    </row>
    <row r="168" spans="1:78" ht="18.75" x14ac:dyDescent="0.2">
      <c r="A168" s="2" t="s">
        <v>7</v>
      </c>
      <c r="B168" s="65" t="e">
        <f t="shared" si="106"/>
        <v>#VALUE!</v>
      </c>
      <c r="C168" s="78"/>
      <c r="D168" s="83"/>
      <c r="E168" s="83"/>
      <c r="F168" s="67"/>
      <c r="G168" s="71">
        <v>40725</v>
      </c>
      <c r="H168" s="77" t="s">
        <v>200</v>
      </c>
      <c r="I168" s="77" t="str">
        <f t="shared" si="72"/>
        <v/>
      </c>
      <c r="J168" s="77" t="str">
        <f t="shared" si="73"/>
        <v/>
      </c>
      <c r="K168" s="77"/>
      <c r="L168" s="77"/>
      <c r="M168" s="137" t="str">
        <f t="shared" si="104"/>
        <v/>
      </c>
      <c r="N168" s="4" t="str">
        <f t="shared" si="74"/>
        <v/>
      </c>
      <c r="O168" s="3">
        <f t="shared" si="105"/>
        <v>0</v>
      </c>
      <c r="P168" s="5">
        <f t="shared" si="75"/>
        <v>0</v>
      </c>
      <c r="Q168" s="14"/>
      <c r="R168" s="11"/>
      <c r="S168" s="12"/>
      <c r="T168" s="13"/>
      <c r="U168" s="79"/>
      <c r="V168" s="79"/>
      <c r="W168" s="10"/>
      <c r="X168" s="11"/>
      <c r="Y168" s="12"/>
      <c r="Z168" s="13"/>
      <c r="AA168" s="10"/>
      <c r="AB168" s="11"/>
      <c r="AC168" s="12"/>
      <c r="AD168" s="13"/>
      <c r="AE168" s="14"/>
      <c r="AF168" s="11"/>
      <c r="AG168" s="12"/>
      <c r="AH168" s="13"/>
      <c r="AI168" s="10"/>
      <c r="AJ168" s="11"/>
      <c r="AK168" s="12"/>
      <c r="AL168" s="13"/>
      <c r="AM168" s="10"/>
      <c r="AN168" s="11"/>
      <c r="AO168" s="12"/>
      <c r="AP168" s="13"/>
      <c r="AQ168" s="6" t="str">
        <f t="shared" si="76"/>
        <v>SI</v>
      </c>
      <c r="AR168" s="7">
        <f t="shared" si="77"/>
        <v>480</v>
      </c>
      <c r="AS168" s="8">
        <f t="shared" si="78"/>
        <v>480</v>
      </c>
      <c r="AT168" s="9">
        <f t="shared" si="79"/>
        <v>480</v>
      </c>
      <c r="AU168" s="111" t="str">
        <f>IF(O168&lt;80,"0",IF((P168-O168)&lt;=2,('DPI art.191'!$G$3-(('DPI art.191'!$F$3-'DPI art.191'!$G$3)/4)*(P168-O168-2)),('DPI art.191'!$G$3-(('DPI art.191'!$G$3-'DPI art.191'!$H$3)/8)*(P168-O168-2))))</f>
        <v>0</v>
      </c>
      <c r="AV168" s="24">
        <f t="shared" si="80"/>
        <v>0</v>
      </c>
      <c r="AW168" s="24" t="e">
        <f>IF(N168&lt;135,N168,N168-'DPI art.191'!$I$3)</f>
        <v>#VALUE!</v>
      </c>
      <c r="AX168" s="111" t="e">
        <f>IF(I168&lt;80,"0",IF((J168-I168)&lt;=2,('DPI art.191'!$G$7-(('DPI art.191'!$F$7-'DPI art.191'!$G$7)/4)*(I168-J168-2)),('DPI art.191'!$G$7-(('DPI art.191'!$G$7-'DPI art.191'!$H$7)/8)*(J168-I168-2))))</f>
        <v>#VALUE!</v>
      </c>
      <c r="AY168" s="24" t="e">
        <f t="shared" si="81"/>
        <v>#VALUE!</v>
      </c>
      <c r="AZ168" s="24" t="e">
        <f>IF(H168&lt;135,H168,H168-'DPI art.191'!$I$7)</f>
        <v>#VALUE!</v>
      </c>
      <c r="BA168" s="111" t="str">
        <f>IF(O168&lt;80,"0",IF((P168-O168)&lt;=2,('DPI art.191'!$G$5-(('DPI art.191'!$F$5-'DPI art.191'!$G$5)/4)*(P168-O168-2)),('DPI art.191'!$G$5-(('DPI art.191'!$G$5-'DPI art.191'!$H$5)/8)*(P168-O168-2))))</f>
        <v>0</v>
      </c>
      <c r="BB168" s="24">
        <f t="shared" si="82"/>
        <v>0</v>
      </c>
      <c r="BC168" s="24" t="e">
        <f>IF(N168&lt;135,N168,N168-'DPI art.191'!$I$5)</f>
        <v>#VALUE!</v>
      </c>
      <c r="BD168" s="111" t="str">
        <f>IF(O168&lt;80,"0",IF((P168-O168)&lt;=2,('DPI art.191'!$G$7-(('DPI art.191'!$F$7-'DPI art.191'!$G$7)/4)*(O168-P168-2)),('DPI art.191'!$G$7-(('DPI art.191'!$G$7-'DPI art.191'!$H$7)/8)*(P168-O168-2))))</f>
        <v>0</v>
      </c>
      <c r="BE168" s="24">
        <f t="shared" si="83"/>
        <v>0</v>
      </c>
      <c r="BF168" s="24" t="e">
        <f>IF(N168&lt;135,N168,N168-'DPI art.191'!$I$7)</f>
        <v>#VALUE!</v>
      </c>
      <c r="BG168" s="108">
        <f t="shared" si="84"/>
        <v>1</v>
      </c>
      <c r="BH168" s="108">
        <f t="shared" si="85"/>
        <v>1</v>
      </c>
      <c r="BI168" s="108">
        <f t="shared" si="86"/>
        <v>1</v>
      </c>
      <c r="BJ168" s="108">
        <f t="shared" si="87"/>
        <v>1</v>
      </c>
      <c r="BK168" s="108">
        <f t="shared" si="88"/>
        <v>1</v>
      </c>
      <c r="BL168" s="108">
        <f t="shared" si="89"/>
        <v>1</v>
      </c>
      <c r="BM168" s="106" t="str">
        <f t="shared" si="90"/>
        <v/>
      </c>
      <c r="BN168" s="106" t="str">
        <f t="shared" si="91"/>
        <v/>
      </c>
      <c r="BO168" s="106" t="str">
        <f t="shared" si="92"/>
        <v/>
      </c>
      <c r="BP168" s="106" t="str">
        <f t="shared" si="93"/>
        <v/>
      </c>
      <c r="BQ168" s="106" t="str">
        <f t="shared" si="94"/>
        <v/>
      </c>
      <c r="BR168" s="106" t="str">
        <f t="shared" si="95"/>
        <v/>
      </c>
      <c r="BS168" s="106">
        <f t="shared" si="96"/>
        <v>0</v>
      </c>
      <c r="BT168" s="107">
        <f t="shared" si="97"/>
        <v>0</v>
      </c>
      <c r="BU168" s="136" t="str">
        <f t="shared" si="98"/>
        <v/>
      </c>
      <c r="BV168" s="136" t="str">
        <f t="shared" si="99"/>
        <v/>
      </c>
      <c r="BW168" s="136" t="str">
        <f t="shared" si="100"/>
        <v/>
      </c>
      <c r="BX168" s="136" t="str">
        <f t="shared" si="101"/>
        <v/>
      </c>
      <c r="BY168" s="136" t="str">
        <f t="shared" si="102"/>
        <v/>
      </c>
      <c r="BZ168" s="136" t="str">
        <f t="shared" si="103"/>
        <v/>
      </c>
    </row>
    <row r="169" spans="1:78" ht="18.75" x14ac:dyDescent="0.2">
      <c r="A169" s="2" t="s">
        <v>7</v>
      </c>
      <c r="B169" s="65" t="e">
        <f t="shared" si="106"/>
        <v>#VALUE!</v>
      </c>
      <c r="C169" s="78"/>
      <c r="D169" s="83"/>
      <c r="E169" s="83"/>
      <c r="F169" s="67"/>
      <c r="G169" s="71">
        <v>40725</v>
      </c>
      <c r="H169" s="77" t="s">
        <v>200</v>
      </c>
      <c r="I169" s="77" t="str">
        <f t="shared" si="72"/>
        <v/>
      </c>
      <c r="J169" s="77" t="str">
        <f t="shared" si="73"/>
        <v/>
      </c>
      <c r="K169" s="77"/>
      <c r="L169" s="77"/>
      <c r="M169" s="137" t="str">
        <f t="shared" si="104"/>
        <v/>
      </c>
      <c r="N169" s="4" t="str">
        <f t="shared" si="74"/>
        <v/>
      </c>
      <c r="O169" s="3">
        <f t="shared" si="105"/>
        <v>0</v>
      </c>
      <c r="P169" s="5">
        <f t="shared" si="75"/>
        <v>0</v>
      </c>
      <c r="Q169" s="14"/>
      <c r="R169" s="11"/>
      <c r="S169" s="12"/>
      <c r="T169" s="13"/>
      <c r="U169" s="79"/>
      <c r="V169" s="79"/>
      <c r="W169" s="10"/>
      <c r="X169" s="11"/>
      <c r="Y169" s="12"/>
      <c r="Z169" s="13"/>
      <c r="AA169" s="10"/>
      <c r="AB169" s="11"/>
      <c r="AC169" s="12"/>
      <c r="AD169" s="13"/>
      <c r="AE169" s="14"/>
      <c r="AF169" s="11"/>
      <c r="AG169" s="12"/>
      <c r="AH169" s="13"/>
      <c r="AI169" s="10"/>
      <c r="AJ169" s="11"/>
      <c r="AK169" s="12"/>
      <c r="AL169" s="13"/>
      <c r="AM169" s="10"/>
      <c r="AN169" s="11"/>
      <c r="AO169" s="12"/>
      <c r="AP169" s="13"/>
      <c r="AQ169" s="6" t="str">
        <f t="shared" si="76"/>
        <v>SI</v>
      </c>
      <c r="AR169" s="7">
        <f t="shared" si="77"/>
        <v>480</v>
      </c>
      <c r="AS169" s="8">
        <f t="shared" si="78"/>
        <v>480</v>
      </c>
      <c r="AT169" s="9">
        <f t="shared" si="79"/>
        <v>480</v>
      </c>
      <c r="AU169" s="111" t="str">
        <f>IF(O169&lt;80,"0",IF((P169-O169)&lt;=2,('DPI art.191'!$G$3-(('DPI art.191'!$F$3-'DPI art.191'!$G$3)/4)*(P169-O169-2)),('DPI art.191'!$G$3-(('DPI art.191'!$G$3-'DPI art.191'!$H$3)/8)*(P169-O169-2))))</f>
        <v>0</v>
      </c>
      <c r="AV169" s="24">
        <f t="shared" si="80"/>
        <v>0</v>
      </c>
      <c r="AW169" s="24" t="e">
        <f>IF(N169&lt;135,N169,N169-'DPI art.191'!$I$3)</f>
        <v>#VALUE!</v>
      </c>
      <c r="AX169" s="111" t="e">
        <f>IF(I169&lt;80,"0",IF((J169-I169)&lt;=2,('DPI art.191'!$G$7-(('DPI art.191'!$F$7-'DPI art.191'!$G$7)/4)*(I169-J169-2)),('DPI art.191'!$G$7-(('DPI art.191'!$G$7-'DPI art.191'!$H$7)/8)*(J169-I169-2))))</f>
        <v>#VALUE!</v>
      </c>
      <c r="AY169" s="24" t="e">
        <f t="shared" si="81"/>
        <v>#VALUE!</v>
      </c>
      <c r="AZ169" s="24" t="e">
        <f>IF(H169&lt;135,H169,H169-'DPI art.191'!$I$7)</f>
        <v>#VALUE!</v>
      </c>
      <c r="BA169" s="111" t="str">
        <f>IF(O169&lt;80,"0",IF((P169-O169)&lt;=2,('DPI art.191'!$G$5-(('DPI art.191'!$F$5-'DPI art.191'!$G$5)/4)*(P169-O169-2)),('DPI art.191'!$G$5-(('DPI art.191'!$G$5-'DPI art.191'!$H$5)/8)*(P169-O169-2))))</f>
        <v>0</v>
      </c>
      <c r="BB169" s="24">
        <f t="shared" si="82"/>
        <v>0</v>
      </c>
      <c r="BC169" s="24" t="e">
        <f>IF(N169&lt;135,N169,N169-'DPI art.191'!$I$5)</f>
        <v>#VALUE!</v>
      </c>
      <c r="BD169" s="111" t="str">
        <f>IF(O169&lt;80,"0",IF((P169-O169)&lt;=2,('DPI art.191'!$G$7-(('DPI art.191'!$F$7-'DPI art.191'!$G$7)/4)*(O169-P169-2)),('DPI art.191'!$G$7-(('DPI art.191'!$G$7-'DPI art.191'!$H$7)/8)*(P169-O169-2))))</f>
        <v>0</v>
      </c>
      <c r="BE169" s="24">
        <f t="shared" si="83"/>
        <v>0</v>
      </c>
      <c r="BF169" s="24" t="e">
        <f>IF(N169&lt;135,N169,N169-'DPI art.191'!$I$7)</f>
        <v>#VALUE!</v>
      </c>
      <c r="BG169" s="108">
        <f t="shared" si="84"/>
        <v>1</v>
      </c>
      <c r="BH169" s="108">
        <f t="shared" si="85"/>
        <v>1</v>
      </c>
      <c r="BI169" s="108">
        <f t="shared" si="86"/>
        <v>1</v>
      </c>
      <c r="BJ169" s="108">
        <f t="shared" si="87"/>
        <v>1</v>
      </c>
      <c r="BK169" s="108">
        <f t="shared" si="88"/>
        <v>1</v>
      </c>
      <c r="BL169" s="108">
        <f t="shared" si="89"/>
        <v>1</v>
      </c>
      <c r="BM169" s="106" t="str">
        <f t="shared" si="90"/>
        <v/>
      </c>
      <c r="BN169" s="106" t="str">
        <f t="shared" si="91"/>
        <v/>
      </c>
      <c r="BO169" s="106" t="str">
        <f t="shared" si="92"/>
        <v/>
      </c>
      <c r="BP169" s="106" t="str">
        <f t="shared" si="93"/>
        <v/>
      </c>
      <c r="BQ169" s="106" t="str">
        <f t="shared" si="94"/>
        <v/>
      </c>
      <c r="BR169" s="106" t="str">
        <f t="shared" si="95"/>
        <v/>
      </c>
      <c r="BS169" s="106">
        <f t="shared" si="96"/>
        <v>0</v>
      </c>
      <c r="BT169" s="107">
        <f t="shared" si="97"/>
        <v>0</v>
      </c>
      <c r="BU169" s="136" t="str">
        <f t="shared" si="98"/>
        <v/>
      </c>
      <c r="BV169" s="136" t="str">
        <f t="shared" si="99"/>
        <v/>
      </c>
      <c r="BW169" s="136" t="str">
        <f t="shared" si="100"/>
        <v/>
      </c>
      <c r="BX169" s="136" t="str">
        <f t="shared" si="101"/>
        <v/>
      </c>
      <c r="BY169" s="136" t="str">
        <f t="shared" si="102"/>
        <v/>
      </c>
      <c r="BZ169" s="136" t="str">
        <f t="shared" si="103"/>
        <v/>
      </c>
    </row>
    <row r="170" spans="1:78" ht="18.75" x14ac:dyDescent="0.2">
      <c r="A170" s="2" t="s">
        <v>7</v>
      </c>
      <c r="B170" s="65" t="e">
        <f t="shared" si="106"/>
        <v>#VALUE!</v>
      </c>
      <c r="C170" s="78"/>
      <c r="D170" s="83"/>
      <c r="E170" s="83"/>
      <c r="F170" s="67"/>
      <c r="G170" s="71">
        <v>40725</v>
      </c>
      <c r="H170" s="77" t="s">
        <v>200</v>
      </c>
      <c r="I170" s="77" t="str">
        <f t="shared" si="72"/>
        <v/>
      </c>
      <c r="J170" s="77" t="str">
        <f t="shared" si="73"/>
        <v/>
      </c>
      <c r="K170" s="77"/>
      <c r="L170" s="77"/>
      <c r="M170" s="137" t="str">
        <f t="shared" si="104"/>
        <v/>
      </c>
      <c r="N170" s="4" t="str">
        <f t="shared" si="74"/>
        <v/>
      </c>
      <c r="O170" s="3">
        <f t="shared" si="105"/>
        <v>0</v>
      </c>
      <c r="P170" s="5">
        <f t="shared" si="75"/>
        <v>0</v>
      </c>
      <c r="Q170" s="14"/>
      <c r="R170" s="11"/>
      <c r="S170" s="12"/>
      <c r="T170" s="13"/>
      <c r="U170" s="79"/>
      <c r="V170" s="79"/>
      <c r="W170" s="10"/>
      <c r="X170" s="11"/>
      <c r="Y170" s="12"/>
      <c r="Z170" s="13"/>
      <c r="AA170" s="10"/>
      <c r="AB170" s="11"/>
      <c r="AC170" s="12"/>
      <c r="AD170" s="13"/>
      <c r="AE170" s="14"/>
      <c r="AF170" s="11"/>
      <c r="AG170" s="12"/>
      <c r="AH170" s="13"/>
      <c r="AI170" s="10"/>
      <c r="AJ170" s="11"/>
      <c r="AK170" s="12"/>
      <c r="AL170" s="13"/>
      <c r="AM170" s="10"/>
      <c r="AN170" s="11"/>
      <c r="AO170" s="12"/>
      <c r="AP170" s="13"/>
      <c r="AQ170" s="6" t="str">
        <f t="shared" si="76"/>
        <v>SI</v>
      </c>
      <c r="AR170" s="7">
        <f t="shared" si="77"/>
        <v>480</v>
      </c>
      <c r="AS170" s="8">
        <f t="shared" si="78"/>
        <v>480</v>
      </c>
      <c r="AT170" s="9">
        <f t="shared" si="79"/>
        <v>480</v>
      </c>
      <c r="AU170" s="111" t="str">
        <f>IF(O170&lt;80,"0",IF((P170-O170)&lt;=2,('DPI art.191'!$G$3-(('DPI art.191'!$F$3-'DPI art.191'!$G$3)/4)*(P170-O170-2)),('DPI art.191'!$G$3-(('DPI art.191'!$G$3-'DPI art.191'!$H$3)/8)*(P170-O170-2))))</f>
        <v>0</v>
      </c>
      <c r="AV170" s="24">
        <f t="shared" si="80"/>
        <v>0</v>
      </c>
      <c r="AW170" s="24" t="e">
        <f>IF(N170&lt;135,N170,N170-'DPI art.191'!$I$3)</f>
        <v>#VALUE!</v>
      </c>
      <c r="AX170" s="111" t="e">
        <f>IF(I170&lt;80,"0",IF((J170-I170)&lt;=2,('DPI art.191'!$G$7-(('DPI art.191'!$F$7-'DPI art.191'!$G$7)/4)*(I170-J170-2)),('DPI art.191'!$G$7-(('DPI art.191'!$G$7-'DPI art.191'!$H$7)/8)*(J170-I170-2))))</f>
        <v>#VALUE!</v>
      </c>
      <c r="AY170" s="24" t="e">
        <f t="shared" si="81"/>
        <v>#VALUE!</v>
      </c>
      <c r="AZ170" s="24" t="e">
        <f>IF(H170&lt;135,H170,H170-'DPI art.191'!$I$7)</f>
        <v>#VALUE!</v>
      </c>
      <c r="BA170" s="111" t="str">
        <f>IF(O170&lt;80,"0",IF((P170-O170)&lt;=2,('DPI art.191'!$G$5-(('DPI art.191'!$F$5-'DPI art.191'!$G$5)/4)*(P170-O170-2)),('DPI art.191'!$G$5-(('DPI art.191'!$G$5-'DPI art.191'!$H$5)/8)*(P170-O170-2))))</f>
        <v>0</v>
      </c>
      <c r="BB170" s="24">
        <f t="shared" si="82"/>
        <v>0</v>
      </c>
      <c r="BC170" s="24" t="e">
        <f>IF(N170&lt;135,N170,N170-'DPI art.191'!$I$5)</f>
        <v>#VALUE!</v>
      </c>
      <c r="BD170" s="111" t="str">
        <f>IF(O170&lt;80,"0",IF((P170-O170)&lt;=2,('DPI art.191'!$G$7-(('DPI art.191'!$F$7-'DPI art.191'!$G$7)/4)*(O170-P170-2)),('DPI art.191'!$G$7-(('DPI art.191'!$G$7-'DPI art.191'!$H$7)/8)*(P170-O170-2))))</f>
        <v>0</v>
      </c>
      <c r="BE170" s="24">
        <f t="shared" si="83"/>
        <v>0</v>
      </c>
      <c r="BF170" s="24" t="e">
        <f>IF(N170&lt;135,N170,N170-'DPI art.191'!$I$7)</f>
        <v>#VALUE!</v>
      </c>
      <c r="BG170" s="108">
        <f t="shared" si="84"/>
        <v>1</v>
      </c>
      <c r="BH170" s="108">
        <f t="shared" si="85"/>
        <v>1</v>
      </c>
      <c r="BI170" s="108">
        <f t="shared" si="86"/>
        <v>1</v>
      </c>
      <c r="BJ170" s="108">
        <f t="shared" si="87"/>
        <v>1</v>
      </c>
      <c r="BK170" s="108">
        <f t="shared" si="88"/>
        <v>1</v>
      </c>
      <c r="BL170" s="108">
        <f t="shared" si="89"/>
        <v>1</v>
      </c>
      <c r="BM170" s="106" t="str">
        <f t="shared" si="90"/>
        <v/>
      </c>
      <c r="BN170" s="106" t="str">
        <f t="shared" si="91"/>
        <v/>
      </c>
      <c r="BO170" s="106" t="str">
        <f t="shared" si="92"/>
        <v/>
      </c>
      <c r="BP170" s="106" t="str">
        <f t="shared" si="93"/>
        <v/>
      </c>
      <c r="BQ170" s="106" t="str">
        <f t="shared" si="94"/>
        <v/>
      </c>
      <c r="BR170" s="106" t="str">
        <f t="shared" si="95"/>
        <v/>
      </c>
      <c r="BS170" s="106">
        <f t="shared" si="96"/>
        <v>0</v>
      </c>
      <c r="BT170" s="107">
        <f t="shared" si="97"/>
        <v>0</v>
      </c>
      <c r="BU170" s="136" t="str">
        <f t="shared" si="98"/>
        <v/>
      </c>
      <c r="BV170" s="136" t="str">
        <f t="shared" si="99"/>
        <v/>
      </c>
      <c r="BW170" s="136" t="str">
        <f t="shared" si="100"/>
        <v/>
      </c>
      <c r="BX170" s="136" t="str">
        <f t="shared" si="101"/>
        <v/>
      </c>
      <c r="BY170" s="136" t="str">
        <f t="shared" si="102"/>
        <v/>
      </c>
      <c r="BZ170" s="136" t="str">
        <f t="shared" si="103"/>
        <v/>
      </c>
    </row>
    <row r="171" spans="1:78" ht="18.75" x14ac:dyDescent="0.2">
      <c r="A171" s="2" t="s">
        <v>7</v>
      </c>
      <c r="B171" s="65" t="e">
        <f t="shared" si="106"/>
        <v>#VALUE!</v>
      </c>
      <c r="C171" s="78"/>
      <c r="D171" s="83"/>
      <c r="E171" s="83"/>
      <c r="F171" s="67"/>
      <c r="G171" s="71">
        <v>40725</v>
      </c>
      <c r="H171" s="77" t="s">
        <v>200</v>
      </c>
      <c r="I171" s="77" t="str">
        <f t="shared" si="72"/>
        <v/>
      </c>
      <c r="J171" s="77" t="str">
        <f t="shared" si="73"/>
        <v/>
      </c>
      <c r="K171" s="77"/>
      <c r="L171" s="77"/>
      <c r="M171" s="137" t="str">
        <f t="shared" si="104"/>
        <v/>
      </c>
      <c r="N171" s="4" t="str">
        <f t="shared" si="74"/>
        <v/>
      </c>
      <c r="O171" s="3">
        <f t="shared" si="105"/>
        <v>0</v>
      </c>
      <c r="P171" s="5">
        <f t="shared" si="75"/>
        <v>0</v>
      </c>
      <c r="Q171" s="14"/>
      <c r="R171" s="11"/>
      <c r="S171" s="12"/>
      <c r="T171" s="13"/>
      <c r="U171" s="79"/>
      <c r="V171" s="79"/>
      <c r="W171" s="10"/>
      <c r="X171" s="11"/>
      <c r="Y171" s="12"/>
      <c r="Z171" s="13"/>
      <c r="AA171" s="10"/>
      <c r="AB171" s="11"/>
      <c r="AC171" s="12"/>
      <c r="AD171" s="13"/>
      <c r="AE171" s="14"/>
      <c r="AF171" s="11"/>
      <c r="AG171" s="12"/>
      <c r="AH171" s="13"/>
      <c r="AI171" s="10"/>
      <c r="AJ171" s="11"/>
      <c r="AK171" s="12"/>
      <c r="AL171" s="13"/>
      <c r="AM171" s="10"/>
      <c r="AN171" s="11"/>
      <c r="AO171" s="12"/>
      <c r="AP171" s="13"/>
      <c r="AQ171" s="6" t="str">
        <f t="shared" si="76"/>
        <v>SI</v>
      </c>
      <c r="AR171" s="7">
        <f t="shared" si="77"/>
        <v>480</v>
      </c>
      <c r="AS171" s="8">
        <f t="shared" si="78"/>
        <v>480</v>
      </c>
      <c r="AT171" s="9">
        <f t="shared" si="79"/>
        <v>480</v>
      </c>
      <c r="AU171" s="111" t="str">
        <f>IF(O171&lt;80,"0",IF((P171-O171)&lt;=2,('DPI art.191'!$G$3-(('DPI art.191'!$F$3-'DPI art.191'!$G$3)/4)*(P171-O171-2)),('DPI art.191'!$G$3-(('DPI art.191'!$G$3-'DPI art.191'!$H$3)/8)*(P171-O171-2))))</f>
        <v>0</v>
      </c>
      <c r="AV171" s="24">
        <f t="shared" si="80"/>
        <v>0</v>
      </c>
      <c r="AW171" s="24" t="e">
        <f>IF(N171&lt;135,N171,N171-'DPI art.191'!$I$3)</f>
        <v>#VALUE!</v>
      </c>
      <c r="AX171" s="111" t="e">
        <f>IF(I171&lt;80,"0",IF((J171-I171)&lt;=2,('DPI art.191'!$G$7-(('DPI art.191'!$F$7-'DPI art.191'!$G$7)/4)*(I171-J171-2)),('DPI art.191'!$G$7-(('DPI art.191'!$G$7-'DPI art.191'!$H$7)/8)*(J171-I171-2))))</f>
        <v>#VALUE!</v>
      </c>
      <c r="AY171" s="24" t="e">
        <f t="shared" si="81"/>
        <v>#VALUE!</v>
      </c>
      <c r="AZ171" s="24" t="e">
        <f>IF(H171&lt;135,H171,H171-'DPI art.191'!$I$7)</f>
        <v>#VALUE!</v>
      </c>
      <c r="BA171" s="111" t="str">
        <f>IF(O171&lt;80,"0",IF((P171-O171)&lt;=2,('DPI art.191'!$G$5-(('DPI art.191'!$F$5-'DPI art.191'!$G$5)/4)*(P171-O171-2)),('DPI art.191'!$G$5-(('DPI art.191'!$G$5-'DPI art.191'!$H$5)/8)*(P171-O171-2))))</f>
        <v>0</v>
      </c>
      <c r="BB171" s="24">
        <f t="shared" si="82"/>
        <v>0</v>
      </c>
      <c r="BC171" s="24" t="e">
        <f>IF(N171&lt;135,N171,N171-'DPI art.191'!$I$5)</f>
        <v>#VALUE!</v>
      </c>
      <c r="BD171" s="111" t="str">
        <f>IF(O171&lt;80,"0",IF((P171-O171)&lt;=2,('DPI art.191'!$G$7-(('DPI art.191'!$F$7-'DPI art.191'!$G$7)/4)*(O171-P171-2)),('DPI art.191'!$G$7-(('DPI art.191'!$G$7-'DPI art.191'!$H$7)/8)*(P171-O171-2))))</f>
        <v>0</v>
      </c>
      <c r="BE171" s="24">
        <f t="shared" si="83"/>
        <v>0</v>
      </c>
      <c r="BF171" s="24" t="e">
        <f>IF(N171&lt;135,N171,N171-'DPI art.191'!$I$7)</f>
        <v>#VALUE!</v>
      </c>
      <c r="BG171" s="108">
        <f t="shared" si="84"/>
        <v>1</v>
      </c>
      <c r="BH171" s="108">
        <f t="shared" si="85"/>
        <v>1</v>
      </c>
      <c r="BI171" s="108">
        <f t="shared" si="86"/>
        <v>1</v>
      </c>
      <c r="BJ171" s="108">
        <f t="shared" si="87"/>
        <v>1</v>
      </c>
      <c r="BK171" s="108">
        <f t="shared" si="88"/>
        <v>1</v>
      </c>
      <c r="BL171" s="108">
        <f t="shared" si="89"/>
        <v>1</v>
      </c>
      <c r="BM171" s="106" t="str">
        <f t="shared" si="90"/>
        <v/>
      </c>
      <c r="BN171" s="106" t="str">
        <f t="shared" si="91"/>
        <v/>
      </c>
      <c r="BO171" s="106" t="str">
        <f t="shared" si="92"/>
        <v/>
      </c>
      <c r="BP171" s="106" t="str">
        <f t="shared" si="93"/>
        <v/>
      </c>
      <c r="BQ171" s="106" t="str">
        <f t="shared" si="94"/>
        <v/>
      </c>
      <c r="BR171" s="106" t="str">
        <f t="shared" si="95"/>
        <v/>
      </c>
      <c r="BS171" s="106">
        <f t="shared" si="96"/>
        <v>0</v>
      </c>
      <c r="BT171" s="107">
        <f t="shared" si="97"/>
        <v>0</v>
      </c>
      <c r="BU171" s="136" t="str">
        <f t="shared" si="98"/>
        <v/>
      </c>
      <c r="BV171" s="136" t="str">
        <f t="shared" si="99"/>
        <v/>
      </c>
      <c r="BW171" s="136" t="str">
        <f t="shared" si="100"/>
        <v/>
      </c>
      <c r="BX171" s="136" t="str">
        <f t="shared" si="101"/>
        <v/>
      </c>
      <c r="BY171" s="136" t="str">
        <f t="shared" si="102"/>
        <v/>
      </c>
      <c r="BZ171" s="136" t="str">
        <f t="shared" si="103"/>
        <v/>
      </c>
    </row>
    <row r="172" spans="1:78" ht="18.75" x14ac:dyDescent="0.2">
      <c r="A172" s="2" t="s">
        <v>7</v>
      </c>
      <c r="B172" s="65" t="e">
        <f t="shared" si="106"/>
        <v>#VALUE!</v>
      </c>
      <c r="C172" s="78"/>
      <c r="D172" s="83"/>
      <c r="E172" s="83"/>
      <c r="F172" s="67"/>
      <c r="G172" s="71">
        <v>40725</v>
      </c>
      <c r="H172" s="77" t="s">
        <v>200</v>
      </c>
      <c r="I172" s="77" t="str">
        <f t="shared" si="72"/>
        <v/>
      </c>
      <c r="J172" s="77" t="str">
        <f t="shared" si="73"/>
        <v/>
      </c>
      <c r="K172" s="77"/>
      <c r="L172" s="77"/>
      <c r="M172" s="137" t="str">
        <f t="shared" si="104"/>
        <v/>
      </c>
      <c r="N172" s="4" t="str">
        <f t="shared" si="74"/>
        <v/>
      </c>
      <c r="O172" s="3">
        <f t="shared" si="105"/>
        <v>0</v>
      </c>
      <c r="P172" s="5">
        <f t="shared" si="75"/>
        <v>0</v>
      </c>
      <c r="Q172" s="14"/>
      <c r="R172" s="11"/>
      <c r="S172" s="12"/>
      <c r="T172" s="13"/>
      <c r="U172" s="79"/>
      <c r="V172" s="79"/>
      <c r="W172" s="10"/>
      <c r="X172" s="11"/>
      <c r="Y172" s="12"/>
      <c r="Z172" s="13"/>
      <c r="AA172" s="10"/>
      <c r="AB172" s="11"/>
      <c r="AC172" s="12"/>
      <c r="AD172" s="13"/>
      <c r="AE172" s="14"/>
      <c r="AF172" s="11"/>
      <c r="AG172" s="12"/>
      <c r="AH172" s="13"/>
      <c r="AI172" s="10"/>
      <c r="AJ172" s="11"/>
      <c r="AK172" s="12"/>
      <c r="AL172" s="13"/>
      <c r="AM172" s="10"/>
      <c r="AN172" s="11"/>
      <c r="AO172" s="12"/>
      <c r="AP172" s="13"/>
      <c r="AQ172" s="6" t="str">
        <f t="shared" si="76"/>
        <v>SI</v>
      </c>
      <c r="AR172" s="7">
        <f t="shared" si="77"/>
        <v>480</v>
      </c>
      <c r="AS172" s="8">
        <f t="shared" si="78"/>
        <v>480</v>
      </c>
      <c r="AT172" s="9">
        <f t="shared" si="79"/>
        <v>480</v>
      </c>
      <c r="AU172" s="111" t="str">
        <f>IF(O172&lt;80,"0",IF((P172-O172)&lt;=2,('DPI art.191'!$G$3-(('DPI art.191'!$F$3-'DPI art.191'!$G$3)/4)*(P172-O172-2)),('DPI art.191'!$G$3-(('DPI art.191'!$G$3-'DPI art.191'!$H$3)/8)*(P172-O172-2))))</f>
        <v>0</v>
      </c>
      <c r="AV172" s="24">
        <f t="shared" si="80"/>
        <v>0</v>
      </c>
      <c r="AW172" s="24" t="e">
        <f>IF(N172&lt;135,N172,N172-'DPI art.191'!$I$3)</f>
        <v>#VALUE!</v>
      </c>
      <c r="AX172" s="111" t="e">
        <f>IF(I172&lt;80,"0",IF((J172-I172)&lt;=2,('DPI art.191'!$G$7-(('DPI art.191'!$F$7-'DPI art.191'!$G$7)/4)*(I172-J172-2)),('DPI art.191'!$G$7-(('DPI art.191'!$G$7-'DPI art.191'!$H$7)/8)*(J172-I172-2))))</f>
        <v>#VALUE!</v>
      </c>
      <c r="AY172" s="24" t="e">
        <f t="shared" si="81"/>
        <v>#VALUE!</v>
      </c>
      <c r="AZ172" s="24" t="e">
        <f>IF(H172&lt;135,H172,H172-'DPI art.191'!$I$7)</f>
        <v>#VALUE!</v>
      </c>
      <c r="BA172" s="111" t="str">
        <f>IF(O172&lt;80,"0",IF((P172-O172)&lt;=2,('DPI art.191'!$G$5-(('DPI art.191'!$F$5-'DPI art.191'!$G$5)/4)*(P172-O172-2)),('DPI art.191'!$G$5-(('DPI art.191'!$G$5-'DPI art.191'!$H$5)/8)*(P172-O172-2))))</f>
        <v>0</v>
      </c>
      <c r="BB172" s="24">
        <f t="shared" si="82"/>
        <v>0</v>
      </c>
      <c r="BC172" s="24" t="e">
        <f>IF(N172&lt;135,N172,N172-'DPI art.191'!$I$5)</f>
        <v>#VALUE!</v>
      </c>
      <c r="BD172" s="111" t="str">
        <f>IF(O172&lt;80,"0",IF((P172-O172)&lt;=2,('DPI art.191'!$G$7-(('DPI art.191'!$F$7-'DPI art.191'!$G$7)/4)*(O172-P172-2)),('DPI art.191'!$G$7-(('DPI art.191'!$G$7-'DPI art.191'!$H$7)/8)*(P172-O172-2))))</f>
        <v>0</v>
      </c>
      <c r="BE172" s="24">
        <f t="shared" si="83"/>
        <v>0</v>
      </c>
      <c r="BF172" s="24" t="e">
        <f>IF(N172&lt;135,N172,N172-'DPI art.191'!$I$7)</f>
        <v>#VALUE!</v>
      </c>
      <c r="BG172" s="108">
        <f t="shared" si="84"/>
        <v>1</v>
      </c>
      <c r="BH172" s="108">
        <f t="shared" si="85"/>
        <v>1</v>
      </c>
      <c r="BI172" s="108">
        <f t="shared" si="86"/>
        <v>1</v>
      </c>
      <c r="BJ172" s="108">
        <f t="shared" si="87"/>
        <v>1</v>
      </c>
      <c r="BK172" s="108">
        <f t="shared" si="88"/>
        <v>1</v>
      </c>
      <c r="BL172" s="108">
        <f t="shared" si="89"/>
        <v>1</v>
      </c>
      <c r="BM172" s="106" t="str">
        <f t="shared" si="90"/>
        <v/>
      </c>
      <c r="BN172" s="106" t="str">
        <f t="shared" si="91"/>
        <v/>
      </c>
      <c r="BO172" s="106" t="str">
        <f t="shared" si="92"/>
        <v/>
      </c>
      <c r="BP172" s="106" t="str">
        <f t="shared" si="93"/>
        <v/>
      </c>
      <c r="BQ172" s="106" t="str">
        <f t="shared" si="94"/>
        <v/>
      </c>
      <c r="BR172" s="106" t="str">
        <f t="shared" si="95"/>
        <v/>
      </c>
      <c r="BS172" s="106">
        <f t="shared" si="96"/>
        <v>0</v>
      </c>
      <c r="BT172" s="107">
        <f t="shared" si="97"/>
        <v>0</v>
      </c>
      <c r="BU172" s="136" t="str">
        <f t="shared" si="98"/>
        <v/>
      </c>
      <c r="BV172" s="136" t="str">
        <f t="shared" si="99"/>
        <v/>
      </c>
      <c r="BW172" s="136" t="str">
        <f t="shared" si="100"/>
        <v/>
      </c>
      <c r="BX172" s="136" t="str">
        <f t="shared" si="101"/>
        <v/>
      </c>
      <c r="BY172" s="136" t="str">
        <f t="shared" si="102"/>
        <v/>
      </c>
      <c r="BZ172" s="136" t="str">
        <f t="shared" si="103"/>
        <v/>
      </c>
    </row>
    <row r="173" spans="1:78" ht="18.75" x14ac:dyDescent="0.2">
      <c r="A173" s="2" t="s">
        <v>7</v>
      </c>
      <c r="B173" s="65" t="e">
        <f t="shared" si="106"/>
        <v>#VALUE!</v>
      </c>
      <c r="C173" s="78"/>
      <c r="D173" s="83"/>
      <c r="E173" s="83"/>
      <c r="F173" s="67"/>
      <c r="G173" s="71">
        <v>40725</v>
      </c>
      <c r="H173" s="77" t="s">
        <v>200</v>
      </c>
      <c r="I173" s="77" t="str">
        <f t="shared" si="72"/>
        <v/>
      </c>
      <c r="J173" s="77" t="str">
        <f t="shared" si="73"/>
        <v/>
      </c>
      <c r="K173" s="77"/>
      <c r="L173" s="77"/>
      <c r="M173" s="137" t="str">
        <f t="shared" si="104"/>
        <v/>
      </c>
      <c r="N173" s="4" t="str">
        <f t="shared" si="74"/>
        <v/>
      </c>
      <c r="O173" s="3">
        <f t="shared" si="105"/>
        <v>0</v>
      </c>
      <c r="P173" s="5">
        <f t="shared" si="75"/>
        <v>0</v>
      </c>
      <c r="Q173" s="14"/>
      <c r="R173" s="11"/>
      <c r="S173" s="12"/>
      <c r="T173" s="13"/>
      <c r="U173" s="79"/>
      <c r="V173" s="79"/>
      <c r="W173" s="10"/>
      <c r="X173" s="11"/>
      <c r="Y173" s="12"/>
      <c r="Z173" s="13"/>
      <c r="AA173" s="10"/>
      <c r="AB173" s="11"/>
      <c r="AC173" s="12"/>
      <c r="AD173" s="13"/>
      <c r="AE173" s="14"/>
      <c r="AF173" s="11"/>
      <c r="AG173" s="12"/>
      <c r="AH173" s="13"/>
      <c r="AI173" s="10"/>
      <c r="AJ173" s="11"/>
      <c r="AK173" s="12"/>
      <c r="AL173" s="13"/>
      <c r="AM173" s="10"/>
      <c r="AN173" s="11"/>
      <c r="AO173" s="12"/>
      <c r="AP173" s="13"/>
      <c r="AQ173" s="6" t="str">
        <f t="shared" si="76"/>
        <v>SI</v>
      </c>
      <c r="AR173" s="7">
        <f t="shared" si="77"/>
        <v>480</v>
      </c>
      <c r="AS173" s="8">
        <f t="shared" si="78"/>
        <v>480</v>
      </c>
      <c r="AT173" s="9">
        <f t="shared" si="79"/>
        <v>480</v>
      </c>
      <c r="AU173" s="111" t="str">
        <f>IF(O173&lt;80,"0",IF((P173-O173)&lt;=2,('DPI art.191'!$G$3-(('DPI art.191'!$F$3-'DPI art.191'!$G$3)/4)*(P173-O173-2)),('DPI art.191'!$G$3-(('DPI art.191'!$G$3-'DPI art.191'!$H$3)/8)*(P173-O173-2))))</f>
        <v>0</v>
      </c>
      <c r="AV173" s="24">
        <f t="shared" si="80"/>
        <v>0</v>
      </c>
      <c r="AW173" s="24" t="e">
        <f>IF(N173&lt;135,N173,N173-'DPI art.191'!$I$3)</f>
        <v>#VALUE!</v>
      </c>
      <c r="AX173" s="111" t="e">
        <f>IF(I173&lt;80,"0",IF((J173-I173)&lt;=2,('DPI art.191'!$G$7-(('DPI art.191'!$F$7-'DPI art.191'!$G$7)/4)*(I173-J173-2)),('DPI art.191'!$G$7-(('DPI art.191'!$G$7-'DPI art.191'!$H$7)/8)*(J173-I173-2))))</f>
        <v>#VALUE!</v>
      </c>
      <c r="AY173" s="24" t="e">
        <f t="shared" si="81"/>
        <v>#VALUE!</v>
      </c>
      <c r="AZ173" s="24" t="e">
        <f>IF(H173&lt;135,H173,H173-'DPI art.191'!$I$7)</f>
        <v>#VALUE!</v>
      </c>
      <c r="BA173" s="111" t="str">
        <f>IF(O173&lt;80,"0",IF((P173-O173)&lt;=2,('DPI art.191'!$G$5-(('DPI art.191'!$F$5-'DPI art.191'!$G$5)/4)*(P173-O173-2)),('DPI art.191'!$G$5-(('DPI art.191'!$G$5-'DPI art.191'!$H$5)/8)*(P173-O173-2))))</f>
        <v>0</v>
      </c>
      <c r="BB173" s="24">
        <f t="shared" si="82"/>
        <v>0</v>
      </c>
      <c r="BC173" s="24" t="e">
        <f>IF(N173&lt;135,N173,N173-'DPI art.191'!$I$5)</f>
        <v>#VALUE!</v>
      </c>
      <c r="BD173" s="111" t="str">
        <f>IF(O173&lt;80,"0",IF((P173-O173)&lt;=2,('DPI art.191'!$G$7-(('DPI art.191'!$F$7-'DPI art.191'!$G$7)/4)*(O173-P173-2)),('DPI art.191'!$G$7-(('DPI art.191'!$G$7-'DPI art.191'!$H$7)/8)*(P173-O173-2))))</f>
        <v>0</v>
      </c>
      <c r="BE173" s="24">
        <f t="shared" si="83"/>
        <v>0</v>
      </c>
      <c r="BF173" s="24" t="e">
        <f>IF(N173&lt;135,N173,N173-'DPI art.191'!$I$7)</f>
        <v>#VALUE!</v>
      </c>
      <c r="BG173" s="108">
        <f t="shared" si="84"/>
        <v>1</v>
      </c>
      <c r="BH173" s="108">
        <f t="shared" si="85"/>
        <v>1</v>
      </c>
      <c r="BI173" s="108">
        <f t="shared" si="86"/>
        <v>1</v>
      </c>
      <c r="BJ173" s="108">
        <f t="shared" si="87"/>
        <v>1</v>
      </c>
      <c r="BK173" s="108">
        <f t="shared" si="88"/>
        <v>1</v>
      </c>
      <c r="BL173" s="108">
        <f t="shared" si="89"/>
        <v>1</v>
      </c>
      <c r="BM173" s="106" t="str">
        <f t="shared" si="90"/>
        <v/>
      </c>
      <c r="BN173" s="106" t="str">
        <f t="shared" si="91"/>
        <v/>
      </c>
      <c r="BO173" s="106" t="str">
        <f t="shared" si="92"/>
        <v/>
      </c>
      <c r="BP173" s="106" t="str">
        <f t="shared" si="93"/>
        <v/>
      </c>
      <c r="BQ173" s="106" t="str">
        <f t="shared" si="94"/>
        <v/>
      </c>
      <c r="BR173" s="106" t="str">
        <f t="shared" si="95"/>
        <v/>
      </c>
      <c r="BS173" s="106">
        <f t="shared" si="96"/>
        <v>0</v>
      </c>
      <c r="BT173" s="107">
        <f t="shared" si="97"/>
        <v>0</v>
      </c>
      <c r="BU173" s="136" t="str">
        <f t="shared" si="98"/>
        <v/>
      </c>
      <c r="BV173" s="136" t="str">
        <f t="shared" si="99"/>
        <v/>
      </c>
      <c r="BW173" s="136" t="str">
        <f t="shared" si="100"/>
        <v/>
      </c>
      <c r="BX173" s="136" t="str">
        <f t="shared" si="101"/>
        <v/>
      </c>
      <c r="BY173" s="136" t="str">
        <f t="shared" si="102"/>
        <v/>
      </c>
      <c r="BZ173" s="136" t="str">
        <f t="shared" si="103"/>
        <v/>
      </c>
    </row>
    <row r="174" spans="1:78" ht="18.75" x14ac:dyDescent="0.2">
      <c r="A174" s="2" t="s">
        <v>7</v>
      </c>
      <c r="B174" s="65" t="e">
        <f t="shared" si="106"/>
        <v>#VALUE!</v>
      </c>
      <c r="C174" s="78"/>
      <c r="D174" s="83"/>
      <c r="E174" s="83"/>
      <c r="F174" s="67"/>
      <c r="G174" s="71">
        <v>40725</v>
      </c>
      <c r="H174" s="77" t="s">
        <v>200</v>
      </c>
      <c r="I174" s="77" t="str">
        <f t="shared" si="72"/>
        <v/>
      </c>
      <c r="J174" s="77" t="str">
        <f t="shared" si="73"/>
        <v/>
      </c>
      <c r="K174" s="77"/>
      <c r="L174" s="77"/>
      <c r="M174" s="137" t="str">
        <f t="shared" si="104"/>
        <v/>
      </c>
      <c r="N174" s="4" t="str">
        <f t="shared" si="74"/>
        <v/>
      </c>
      <c r="O174" s="3">
        <f t="shared" si="105"/>
        <v>0</v>
      </c>
      <c r="P174" s="5">
        <f t="shared" si="75"/>
        <v>0</v>
      </c>
      <c r="Q174" s="14"/>
      <c r="R174" s="11"/>
      <c r="S174" s="12"/>
      <c r="T174" s="13"/>
      <c r="U174" s="79"/>
      <c r="V174" s="79"/>
      <c r="W174" s="10"/>
      <c r="X174" s="11"/>
      <c r="Y174" s="12"/>
      <c r="Z174" s="13"/>
      <c r="AA174" s="10"/>
      <c r="AB174" s="11"/>
      <c r="AC174" s="12"/>
      <c r="AD174" s="13"/>
      <c r="AE174" s="14"/>
      <c r="AF174" s="11"/>
      <c r="AG174" s="12"/>
      <c r="AH174" s="13"/>
      <c r="AI174" s="10"/>
      <c r="AJ174" s="11"/>
      <c r="AK174" s="12"/>
      <c r="AL174" s="13"/>
      <c r="AM174" s="10"/>
      <c r="AN174" s="11"/>
      <c r="AO174" s="12"/>
      <c r="AP174" s="13"/>
      <c r="AQ174" s="6" t="str">
        <f t="shared" si="76"/>
        <v>SI</v>
      </c>
      <c r="AR174" s="7">
        <f t="shared" si="77"/>
        <v>480</v>
      </c>
      <c r="AS174" s="8">
        <f t="shared" si="78"/>
        <v>480</v>
      </c>
      <c r="AT174" s="9">
        <f t="shared" si="79"/>
        <v>480</v>
      </c>
      <c r="AU174" s="111" t="str">
        <f>IF(O174&lt;80,"0",IF((P174-O174)&lt;=2,('DPI art.191'!$G$3-(('DPI art.191'!$F$3-'DPI art.191'!$G$3)/4)*(P174-O174-2)),('DPI art.191'!$G$3-(('DPI art.191'!$G$3-'DPI art.191'!$H$3)/8)*(P174-O174-2))))</f>
        <v>0</v>
      </c>
      <c r="AV174" s="24">
        <f t="shared" si="80"/>
        <v>0</v>
      </c>
      <c r="AW174" s="24" t="e">
        <f>IF(N174&lt;135,N174,N174-'DPI art.191'!$I$3)</f>
        <v>#VALUE!</v>
      </c>
      <c r="AX174" s="111" t="e">
        <f>IF(I174&lt;80,"0",IF((J174-I174)&lt;=2,('DPI art.191'!$G$7-(('DPI art.191'!$F$7-'DPI art.191'!$G$7)/4)*(I174-J174-2)),('DPI art.191'!$G$7-(('DPI art.191'!$G$7-'DPI art.191'!$H$7)/8)*(J174-I174-2))))</f>
        <v>#VALUE!</v>
      </c>
      <c r="AY174" s="24" t="e">
        <f t="shared" si="81"/>
        <v>#VALUE!</v>
      </c>
      <c r="AZ174" s="24" t="e">
        <f>IF(H174&lt;135,H174,H174-'DPI art.191'!$I$7)</f>
        <v>#VALUE!</v>
      </c>
      <c r="BA174" s="111" t="str">
        <f>IF(O174&lt;80,"0",IF((P174-O174)&lt;=2,('DPI art.191'!$G$5-(('DPI art.191'!$F$5-'DPI art.191'!$G$5)/4)*(P174-O174-2)),('DPI art.191'!$G$5-(('DPI art.191'!$G$5-'DPI art.191'!$H$5)/8)*(P174-O174-2))))</f>
        <v>0</v>
      </c>
      <c r="BB174" s="24">
        <f t="shared" si="82"/>
        <v>0</v>
      </c>
      <c r="BC174" s="24" t="e">
        <f>IF(N174&lt;135,N174,N174-'DPI art.191'!$I$5)</f>
        <v>#VALUE!</v>
      </c>
      <c r="BD174" s="111" t="str">
        <f>IF(O174&lt;80,"0",IF((P174-O174)&lt;=2,('DPI art.191'!$G$7-(('DPI art.191'!$F$7-'DPI art.191'!$G$7)/4)*(O174-P174-2)),('DPI art.191'!$G$7-(('DPI art.191'!$G$7-'DPI art.191'!$H$7)/8)*(P174-O174-2))))</f>
        <v>0</v>
      </c>
      <c r="BE174" s="24">
        <f t="shared" si="83"/>
        <v>0</v>
      </c>
      <c r="BF174" s="24" t="e">
        <f>IF(N174&lt;135,N174,N174-'DPI art.191'!$I$7)</f>
        <v>#VALUE!</v>
      </c>
      <c r="BG174" s="108">
        <f t="shared" si="84"/>
        <v>1</v>
      </c>
      <c r="BH174" s="108">
        <f t="shared" si="85"/>
        <v>1</v>
      </c>
      <c r="BI174" s="108">
        <f t="shared" si="86"/>
        <v>1</v>
      </c>
      <c r="BJ174" s="108">
        <f t="shared" si="87"/>
        <v>1</v>
      </c>
      <c r="BK174" s="108">
        <f t="shared" si="88"/>
        <v>1</v>
      </c>
      <c r="BL174" s="108">
        <f t="shared" si="89"/>
        <v>1</v>
      </c>
      <c r="BM174" s="106" t="str">
        <f t="shared" si="90"/>
        <v/>
      </c>
      <c r="BN174" s="106" t="str">
        <f t="shared" si="91"/>
        <v/>
      </c>
      <c r="BO174" s="106" t="str">
        <f t="shared" si="92"/>
        <v/>
      </c>
      <c r="BP174" s="106" t="str">
        <f t="shared" si="93"/>
        <v/>
      </c>
      <c r="BQ174" s="106" t="str">
        <f t="shared" si="94"/>
        <v/>
      </c>
      <c r="BR174" s="106" t="str">
        <f t="shared" si="95"/>
        <v/>
      </c>
      <c r="BS174" s="106">
        <f t="shared" si="96"/>
        <v>0</v>
      </c>
      <c r="BT174" s="107">
        <f t="shared" si="97"/>
        <v>0</v>
      </c>
      <c r="BU174" s="136" t="str">
        <f t="shared" si="98"/>
        <v/>
      </c>
      <c r="BV174" s="136" t="str">
        <f t="shared" si="99"/>
        <v/>
      </c>
      <c r="BW174" s="136" t="str">
        <f t="shared" si="100"/>
        <v/>
      </c>
      <c r="BX174" s="136" t="str">
        <f t="shared" si="101"/>
        <v/>
      </c>
      <c r="BY174" s="136" t="str">
        <f t="shared" si="102"/>
        <v/>
      </c>
      <c r="BZ174" s="136" t="str">
        <f t="shared" si="103"/>
        <v/>
      </c>
    </row>
    <row r="175" spans="1:78" ht="18.75" x14ac:dyDescent="0.2">
      <c r="A175" s="2" t="s">
        <v>7</v>
      </c>
      <c r="B175" s="65" t="e">
        <f t="shared" si="106"/>
        <v>#VALUE!</v>
      </c>
      <c r="C175" s="78"/>
      <c r="D175" s="83"/>
      <c r="E175" s="83"/>
      <c r="F175" s="67"/>
      <c r="G175" s="71">
        <v>40725</v>
      </c>
      <c r="H175" s="77" t="s">
        <v>200</v>
      </c>
      <c r="I175" s="77" t="str">
        <f t="shared" si="72"/>
        <v/>
      </c>
      <c r="J175" s="77" t="str">
        <f t="shared" si="73"/>
        <v/>
      </c>
      <c r="K175" s="77"/>
      <c r="L175" s="77"/>
      <c r="M175" s="137" t="str">
        <f t="shared" si="104"/>
        <v/>
      </c>
      <c r="N175" s="4" t="str">
        <f t="shared" si="74"/>
        <v/>
      </c>
      <c r="O175" s="3">
        <f t="shared" si="105"/>
        <v>0</v>
      </c>
      <c r="P175" s="5">
        <f t="shared" si="75"/>
        <v>0</v>
      </c>
      <c r="Q175" s="14"/>
      <c r="R175" s="11"/>
      <c r="S175" s="12"/>
      <c r="T175" s="13"/>
      <c r="U175" s="79"/>
      <c r="V175" s="79"/>
      <c r="W175" s="10"/>
      <c r="X175" s="11"/>
      <c r="Y175" s="12"/>
      <c r="Z175" s="13"/>
      <c r="AA175" s="10"/>
      <c r="AB175" s="11"/>
      <c r="AC175" s="12"/>
      <c r="AD175" s="13"/>
      <c r="AE175" s="14"/>
      <c r="AF175" s="11"/>
      <c r="AG175" s="12"/>
      <c r="AH175" s="13"/>
      <c r="AI175" s="10"/>
      <c r="AJ175" s="11"/>
      <c r="AK175" s="12"/>
      <c r="AL175" s="13"/>
      <c r="AM175" s="10"/>
      <c r="AN175" s="11"/>
      <c r="AO175" s="12"/>
      <c r="AP175" s="13"/>
      <c r="AQ175" s="6" t="str">
        <f t="shared" si="76"/>
        <v>SI</v>
      </c>
      <c r="AR175" s="7">
        <f t="shared" si="77"/>
        <v>480</v>
      </c>
      <c r="AS175" s="8">
        <f t="shared" si="78"/>
        <v>480</v>
      </c>
      <c r="AT175" s="9">
        <f t="shared" si="79"/>
        <v>480</v>
      </c>
      <c r="AU175" s="111" t="str">
        <f>IF(O175&lt;80,"0",IF((P175-O175)&lt;=2,('DPI art.191'!$G$3-(('DPI art.191'!$F$3-'DPI art.191'!$G$3)/4)*(P175-O175-2)),('DPI art.191'!$G$3-(('DPI art.191'!$G$3-'DPI art.191'!$H$3)/8)*(P175-O175-2))))</f>
        <v>0</v>
      </c>
      <c r="AV175" s="24">
        <f t="shared" si="80"/>
        <v>0</v>
      </c>
      <c r="AW175" s="24" t="e">
        <f>IF(N175&lt;135,N175,N175-'DPI art.191'!$I$3)</f>
        <v>#VALUE!</v>
      </c>
      <c r="AX175" s="111" t="e">
        <f>IF(I175&lt;80,"0",IF((J175-I175)&lt;=2,('DPI art.191'!$G$7-(('DPI art.191'!$F$7-'DPI art.191'!$G$7)/4)*(I175-J175-2)),('DPI art.191'!$G$7-(('DPI art.191'!$G$7-'DPI art.191'!$H$7)/8)*(J175-I175-2))))</f>
        <v>#VALUE!</v>
      </c>
      <c r="AY175" s="24" t="e">
        <f t="shared" si="81"/>
        <v>#VALUE!</v>
      </c>
      <c r="AZ175" s="24" t="e">
        <f>IF(H175&lt;135,H175,H175-'DPI art.191'!$I$7)</f>
        <v>#VALUE!</v>
      </c>
      <c r="BA175" s="111" t="str">
        <f>IF(O175&lt;80,"0",IF((P175-O175)&lt;=2,('DPI art.191'!$G$5-(('DPI art.191'!$F$5-'DPI art.191'!$G$5)/4)*(P175-O175-2)),('DPI art.191'!$G$5-(('DPI art.191'!$G$5-'DPI art.191'!$H$5)/8)*(P175-O175-2))))</f>
        <v>0</v>
      </c>
      <c r="BB175" s="24">
        <f t="shared" si="82"/>
        <v>0</v>
      </c>
      <c r="BC175" s="24" t="e">
        <f>IF(N175&lt;135,N175,N175-'DPI art.191'!$I$5)</f>
        <v>#VALUE!</v>
      </c>
      <c r="BD175" s="111" t="str">
        <f>IF(O175&lt;80,"0",IF((P175-O175)&lt;=2,('DPI art.191'!$G$7-(('DPI art.191'!$F$7-'DPI art.191'!$G$7)/4)*(O175-P175-2)),('DPI art.191'!$G$7-(('DPI art.191'!$G$7-'DPI art.191'!$H$7)/8)*(P175-O175-2))))</f>
        <v>0</v>
      </c>
      <c r="BE175" s="24">
        <f t="shared" si="83"/>
        <v>0</v>
      </c>
      <c r="BF175" s="24" t="e">
        <f>IF(N175&lt;135,N175,N175-'DPI art.191'!$I$7)</f>
        <v>#VALUE!</v>
      </c>
      <c r="BG175" s="108">
        <f t="shared" si="84"/>
        <v>1</v>
      </c>
      <c r="BH175" s="108">
        <f t="shared" si="85"/>
        <v>1</v>
      </c>
      <c r="BI175" s="108">
        <f t="shared" si="86"/>
        <v>1</v>
      </c>
      <c r="BJ175" s="108">
        <f t="shared" si="87"/>
        <v>1</v>
      </c>
      <c r="BK175" s="108">
        <f t="shared" si="88"/>
        <v>1</v>
      </c>
      <c r="BL175" s="108">
        <f t="shared" si="89"/>
        <v>1</v>
      </c>
      <c r="BM175" s="106" t="str">
        <f t="shared" si="90"/>
        <v/>
      </c>
      <c r="BN175" s="106" t="str">
        <f t="shared" si="91"/>
        <v/>
      </c>
      <c r="BO175" s="106" t="str">
        <f t="shared" si="92"/>
        <v/>
      </c>
      <c r="BP175" s="106" t="str">
        <f t="shared" si="93"/>
        <v/>
      </c>
      <c r="BQ175" s="106" t="str">
        <f t="shared" si="94"/>
        <v/>
      </c>
      <c r="BR175" s="106" t="str">
        <f t="shared" si="95"/>
        <v/>
      </c>
      <c r="BS175" s="106">
        <f t="shared" si="96"/>
        <v>0</v>
      </c>
      <c r="BT175" s="107">
        <f t="shared" si="97"/>
        <v>0</v>
      </c>
      <c r="BU175" s="136" t="str">
        <f t="shared" si="98"/>
        <v/>
      </c>
      <c r="BV175" s="136" t="str">
        <f t="shared" si="99"/>
        <v/>
      </c>
      <c r="BW175" s="136" t="str">
        <f t="shared" si="100"/>
        <v/>
      </c>
      <c r="BX175" s="136" t="str">
        <f t="shared" si="101"/>
        <v/>
      </c>
      <c r="BY175" s="136" t="str">
        <f t="shared" si="102"/>
        <v/>
      </c>
      <c r="BZ175" s="136" t="str">
        <f t="shared" si="103"/>
        <v/>
      </c>
    </row>
    <row r="176" spans="1:78" ht="18.75" x14ac:dyDescent="0.2">
      <c r="A176" s="2" t="s">
        <v>7</v>
      </c>
      <c r="B176" s="65" t="e">
        <f t="shared" si="106"/>
        <v>#VALUE!</v>
      </c>
      <c r="C176" s="78"/>
      <c r="D176" s="83"/>
      <c r="E176" s="83"/>
      <c r="F176" s="67"/>
      <c r="G176" s="71">
        <v>40725</v>
      </c>
      <c r="H176" s="77" t="s">
        <v>200</v>
      </c>
      <c r="I176" s="77" t="str">
        <f t="shared" si="72"/>
        <v/>
      </c>
      <c r="J176" s="77" t="str">
        <f t="shared" si="73"/>
        <v/>
      </c>
      <c r="K176" s="77"/>
      <c r="L176" s="77"/>
      <c r="M176" s="137" t="str">
        <f t="shared" si="104"/>
        <v/>
      </c>
      <c r="N176" s="4" t="str">
        <f t="shared" si="74"/>
        <v/>
      </c>
      <c r="O176" s="3">
        <f t="shared" si="105"/>
        <v>0</v>
      </c>
      <c r="P176" s="5">
        <f t="shared" si="75"/>
        <v>0</v>
      </c>
      <c r="Q176" s="14"/>
      <c r="R176" s="11"/>
      <c r="S176" s="12"/>
      <c r="T176" s="13"/>
      <c r="U176" s="79"/>
      <c r="V176" s="79"/>
      <c r="W176" s="10"/>
      <c r="X176" s="11"/>
      <c r="Y176" s="12"/>
      <c r="Z176" s="13"/>
      <c r="AA176" s="10"/>
      <c r="AB176" s="11"/>
      <c r="AC176" s="12"/>
      <c r="AD176" s="13"/>
      <c r="AE176" s="14"/>
      <c r="AF176" s="11"/>
      <c r="AG176" s="12"/>
      <c r="AH176" s="13"/>
      <c r="AI176" s="10"/>
      <c r="AJ176" s="11"/>
      <c r="AK176" s="12"/>
      <c r="AL176" s="13"/>
      <c r="AM176" s="10"/>
      <c r="AN176" s="11"/>
      <c r="AO176" s="12"/>
      <c r="AP176" s="13"/>
      <c r="AQ176" s="6" t="str">
        <f t="shared" si="76"/>
        <v>SI</v>
      </c>
      <c r="AR176" s="7">
        <f t="shared" si="77"/>
        <v>480</v>
      </c>
      <c r="AS176" s="8">
        <f t="shared" si="78"/>
        <v>480</v>
      </c>
      <c r="AT176" s="9">
        <f t="shared" si="79"/>
        <v>480</v>
      </c>
      <c r="AU176" s="111" t="str">
        <f>IF(O176&lt;80,"0",IF((P176-O176)&lt;=2,('DPI art.191'!$G$3-(('DPI art.191'!$F$3-'DPI art.191'!$G$3)/4)*(P176-O176-2)),('DPI art.191'!$G$3-(('DPI art.191'!$G$3-'DPI art.191'!$H$3)/8)*(P176-O176-2))))</f>
        <v>0</v>
      </c>
      <c r="AV176" s="24">
        <f t="shared" si="80"/>
        <v>0</v>
      </c>
      <c r="AW176" s="24" t="e">
        <f>IF(N176&lt;135,N176,N176-'DPI art.191'!$I$3)</f>
        <v>#VALUE!</v>
      </c>
      <c r="AX176" s="111" t="e">
        <f>IF(I176&lt;80,"0",IF((J176-I176)&lt;=2,('DPI art.191'!$G$7-(('DPI art.191'!$F$7-'DPI art.191'!$G$7)/4)*(I176-J176-2)),('DPI art.191'!$G$7-(('DPI art.191'!$G$7-'DPI art.191'!$H$7)/8)*(J176-I176-2))))</f>
        <v>#VALUE!</v>
      </c>
      <c r="AY176" s="24" t="e">
        <f t="shared" si="81"/>
        <v>#VALUE!</v>
      </c>
      <c r="AZ176" s="24" t="e">
        <f>IF(H176&lt;135,H176,H176-'DPI art.191'!$I$7)</f>
        <v>#VALUE!</v>
      </c>
      <c r="BA176" s="111" t="str">
        <f>IF(O176&lt;80,"0",IF((P176-O176)&lt;=2,('DPI art.191'!$G$5-(('DPI art.191'!$F$5-'DPI art.191'!$G$5)/4)*(P176-O176-2)),('DPI art.191'!$G$5-(('DPI art.191'!$G$5-'DPI art.191'!$H$5)/8)*(P176-O176-2))))</f>
        <v>0</v>
      </c>
      <c r="BB176" s="24">
        <f t="shared" si="82"/>
        <v>0</v>
      </c>
      <c r="BC176" s="24" t="e">
        <f>IF(N176&lt;135,N176,N176-'DPI art.191'!$I$5)</f>
        <v>#VALUE!</v>
      </c>
      <c r="BD176" s="111" t="str">
        <f>IF(O176&lt;80,"0",IF((P176-O176)&lt;=2,('DPI art.191'!$G$7-(('DPI art.191'!$F$7-'DPI art.191'!$G$7)/4)*(O176-P176-2)),('DPI art.191'!$G$7-(('DPI art.191'!$G$7-'DPI art.191'!$H$7)/8)*(P176-O176-2))))</f>
        <v>0</v>
      </c>
      <c r="BE176" s="24">
        <f t="shared" si="83"/>
        <v>0</v>
      </c>
      <c r="BF176" s="24" t="e">
        <f>IF(N176&lt;135,N176,N176-'DPI art.191'!$I$7)</f>
        <v>#VALUE!</v>
      </c>
      <c r="BG176" s="108">
        <f t="shared" si="84"/>
        <v>1</v>
      </c>
      <c r="BH176" s="108">
        <f t="shared" si="85"/>
        <v>1</v>
      </c>
      <c r="BI176" s="108">
        <f t="shared" si="86"/>
        <v>1</v>
      </c>
      <c r="BJ176" s="108">
        <f t="shared" si="87"/>
        <v>1</v>
      </c>
      <c r="BK176" s="108">
        <f t="shared" si="88"/>
        <v>1</v>
      </c>
      <c r="BL176" s="108">
        <f t="shared" si="89"/>
        <v>1</v>
      </c>
      <c r="BM176" s="106" t="str">
        <f t="shared" si="90"/>
        <v/>
      </c>
      <c r="BN176" s="106" t="str">
        <f t="shared" si="91"/>
        <v/>
      </c>
      <c r="BO176" s="106" t="str">
        <f t="shared" si="92"/>
        <v/>
      </c>
      <c r="BP176" s="106" t="str">
        <f t="shared" si="93"/>
        <v/>
      </c>
      <c r="BQ176" s="106" t="str">
        <f t="shared" si="94"/>
        <v/>
      </c>
      <c r="BR176" s="106" t="str">
        <f t="shared" si="95"/>
        <v/>
      </c>
      <c r="BS176" s="106">
        <f t="shared" si="96"/>
        <v>0</v>
      </c>
      <c r="BT176" s="107">
        <f t="shared" si="97"/>
        <v>0</v>
      </c>
      <c r="BU176" s="136" t="str">
        <f t="shared" si="98"/>
        <v/>
      </c>
      <c r="BV176" s="136" t="str">
        <f t="shared" si="99"/>
        <v/>
      </c>
      <c r="BW176" s="136" t="str">
        <f t="shared" si="100"/>
        <v/>
      </c>
      <c r="BX176" s="136" t="str">
        <f t="shared" si="101"/>
        <v/>
      </c>
      <c r="BY176" s="136" t="str">
        <f t="shared" si="102"/>
        <v/>
      </c>
      <c r="BZ176" s="136" t="str">
        <f t="shared" si="103"/>
        <v/>
      </c>
    </row>
    <row r="177" spans="1:78" ht="18.75" x14ac:dyDescent="0.2">
      <c r="A177" s="2" t="s">
        <v>7</v>
      </c>
      <c r="B177" s="65" t="e">
        <f t="shared" si="106"/>
        <v>#VALUE!</v>
      </c>
      <c r="C177" s="78"/>
      <c r="D177" s="83"/>
      <c r="E177" s="83"/>
      <c r="F177" s="67"/>
      <c r="G177" s="71">
        <v>40725</v>
      </c>
      <c r="H177" s="77" t="s">
        <v>200</v>
      </c>
      <c r="I177" s="77" t="str">
        <f t="shared" si="72"/>
        <v/>
      </c>
      <c r="J177" s="77" t="str">
        <f t="shared" si="73"/>
        <v/>
      </c>
      <c r="K177" s="77"/>
      <c r="L177" s="77"/>
      <c r="M177" s="137" t="str">
        <f t="shared" si="104"/>
        <v/>
      </c>
      <c r="N177" s="4" t="str">
        <f t="shared" si="74"/>
        <v/>
      </c>
      <c r="O177" s="3">
        <f t="shared" si="105"/>
        <v>0</v>
      </c>
      <c r="P177" s="5">
        <f t="shared" si="75"/>
        <v>0</v>
      </c>
      <c r="Q177" s="14"/>
      <c r="R177" s="11"/>
      <c r="S177" s="12"/>
      <c r="T177" s="13"/>
      <c r="U177" s="79"/>
      <c r="V177" s="79"/>
      <c r="W177" s="10"/>
      <c r="X177" s="11"/>
      <c r="Y177" s="12"/>
      <c r="Z177" s="13"/>
      <c r="AA177" s="10"/>
      <c r="AB177" s="11"/>
      <c r="AC177" s="12"/>
      <c r="AD177" s="13"/>
      <c r="AE177" s="14"/>
      <c r="AF177" s="11"/>
      <c r="AG177" s="12"/>
      <c r="AH177" s="13"/>
      <c r="AI177" s="10"/>
      <c r="AJ177" s="11"/>
      <c r="AK177" s="12"/>
      <c r="AL177" s="13"/>
      <c r="AM177" s="10"/>
      <c r="AN177" s="11"/>
      <c r="AO177" s="12"/>
      <c r="AP177" s="13"/>
      <c r="AQ177" s="6" t="str">
        <f t="shared" si="76"/>
        <v>SI</v>
      </c>
      <c r="AR177" s="7">
        <f t="shared" si="77"/>
        <v>480</v>
      </c>
      <c r="AS177" s="8">
        <f t="shared" si="78"/>
        <v>480</v>
      </c>
      <c r="AT177" s="9">
        <f t="shared" si="79"/>
        <v>480</v>
      </c>
      <c r="AU177" s="111" t="str">
        <f>IF(O177&lt;80,"0",IF((P177-O177)&lt;=2,('DPI art.191'!$G$3-(('DPI art.191'!$F$3-'DPI art.191'!$G$3)/4)*(P177-O177-2)),('DPI art.191'!$G$3-(('DPI art.191'!$G$3-'DPI art.191'!$H$3)/8)*(P177-O177-2))))</f>
        <v>0</v>
      </c>
      <c r="AV177" s="24">
        <f t="shared" si="80"/>
        <v>0</v>
      </c>
      <c r="AW177" s="24" t="e">
        <f>IF(N177&lt;135,N177,N177-'DPI art.191'!$I$3)</f>
        <v>#VALUE!</v>
      </c>
      <c r="AX177" s="111" t="e">
        <f>IF(I177&lt;80,"0",IF((J177-I177)&lt;=2,('DPI art.191'!$G$7-(('DPI art.191'!$F$7-'DPI art.191'!$G$7)/4)*(I177-J177-2)),('DPI art.191'!$G$7-(('DPI art.191'!$G$7-'DPI art.191'!$H$7)/8)*(J177-I177-2))))</f>
        <v>#VALUE!</v>
      </c>
      <c r="AY177" s="24" t="e">
        <f t="shared" si="81"/>
        <v>#VALUE!</v>
      </c>
      <c r="AZ177" s="24" t="e">
        <f>IF(H177&lt;135,H177,H177-'DPI art.191'!$I$7)</f>
        <v>#VALUE!</v>
      </c>
      <c r="BA177" s="111" t="str">
        <f>IF(O177&lt;80,"0",IF((P177-O177)&lt;=2,('DPI art.191'!$G$5-(('DPI art.191'!$F$5-'DPI art.191'!$G$5)/4)*(P177-O177-2)),('DPI art.191'!$G$5-(('DPI art.191'!$G$5-'DPI art.191'!$H$5)/8)*(P177-O177-2))))</f>
        <v>0</v>
      </c>
      <c r="BB177" s="24">
        <f t="shared" si="82"/>
        <v>0</v>
      </c>
      <c r="BC177" s="24" t="e">
        <f>IF(N177&lt;135,N177,N177-'DPI art.191'!$I$5)</f>
        <v>#VALUE!</v>
      </c>
      <c r="BD177" s="111" t="str">
        <f>IF(O177&lt;80,"0",IF((P177-O177)&lt;=2,('DPI art.191'!$G$7-(('DPI art.191'!$F$7-'DPI art.191'!$G$7)/4)*(O177-P177-2)),('DPI art.191'!$G$7-(('DPI art.191'!$G$7-'DPI art.191'!$H$7)/8)*(P177-O177-2))))</f>
        <v>0</v>
      </c>
      <c r="BE177" s="24">
        <f t="shared" si="83"/>
        <v>0</v>
      </c>
      <c r="BF177" s="24" t="e">
        <f>IF(N177&lt;135,N177,N177-'DPI art.191'!$I$7)</f>
        <v>#VALUE!</v>
      </c>
      <c r="BG177" s="108">
        <f t="shared" si="84"/>
        <v>1</v>
      </c>
      <c r="BH177" s="108">
        <f t="shared" si="85"/>
        <v>1</v>
      </c>
      <c r="BI177" s="108">
        <f t="shared" si="86"/>
        <v>1</v>
      </c>
      <c r="BJ177" s="108">
        <f t="shared" si="87"/>
        <v>1</v>
      </c>
      <c r="BK177" s="108">
        <f t="shared" si="88"/>
        <v>1</v>
      </c>
      <c r="BL177" s="108">
        <f t="shared" si="89"/>
        <v>1</v>
      </c>
      <c r="BM177" s="106" t="str">
        <f t="shared" si="90"/>
        <v/>
      </c>
      <c r="BN177" s="106" t="str">
        <f t="shared" si="91"/>
        <v/>
      </c>
      <c r="BO177" s="106" t="str">
        <f t="shared" si="92"/>
        <v/>
      </c>
      <c r="BP177" s="106" t="str">
        <f t="shared" si="93"/>
        <v/>
      </c>
      <c r="BQ177" s="106" t="str">
        <f t="shared" si="94"/>
        <v/>
      </c>
      <c r="BR177" s="106" t="str">
        <f t="shared" si="95"/>
        <v/>
      </c>
      <c r="BS177" s="106">
        <f t="shared" si="96"/>
        <v>0</v>
      </c>
      <c r="BT177" s="107">
        <f t="shared" si="97"/>
        <v>0</v>
      </c>
      <c r="BU177" s="136" t="str">
        <f t="shared" si="98"/>
        <v/>
      </c>
      <c r="BV177" s="136" t="str">
        <f t="shared" si="99"/>
        <v/>
      </c>
      <c r="BW177" s="136" t="str">
        <f t="shared" si="100"/>
        <v/>
      </c>
      <c r="BX177" s="136" t="str">
        <f t="shared" si="101"/>
        <v/>
      </c>
      <c r="BY177" s="136" t="str">
        <f t="shared" si="102"/>
        <v/>
      </c>
      <c r="BZ177" s="136" t="str">
        <f t="shared" si="103"/>
        <v/>
      </c>
    </row>
    <row r="178" spans="1:78" ht="18.75" x14ac:dyDescent="0.2">
      <c r="A178" s="2" t="s">
        <v>7</v>
      </c>
      <c r="B178" s="65" t="e">
        <f t="shared" si="106"/>
        <v>#VALUE!</v>
      </c>
      <c r="C178" s="78"/>
      <c r="D178" s="83"/>
      <c r="E178" s="83"/>
      <c r="F178" s="67"/>
      <c r="G178" s="71">
        <v>40725</v>
      </c>
      <c r="H178" s="77" t="s">
        <v>200</v>
      </c>
      <c r="I178" s="77" t="str">
        <f t="shared" si="72"/>
        <v/>
      </c>
      <c r="J178" s="77" t="str">
        <f t="shared" si="73"/>
        <v/>
      </c>
      <c r="K178" s="77"/>
      <c r="L178" s="77"/>
      <c r="M178" s="137" t="str">
        <f t="shared" si="104"/>
        <v/>
      </c>
      <c r="N178" s="4" t="str">
        <f t="shared" si="74"/>
        <v/>
      </c>
      <c r="O178" s="3">
        <f t="shared" si="105"/>
        <v>0</v>
      </c>
      <c r="P178" s="5">
        <f t="shared" si="75"/>
        <v>0</v>
      </c>
      <c r="Q178" s="14"/>
      <c r="R178" s="11"/>
      <c r="S178" s="12"/>
      <c r="T178" s="13"/>
      <c r="U178" s="79"/>
      <c r="V178" s="79"/>
      <c r="W178" s="10"/>
      <c r="X178" s="11"/>
      <c r="Y178" s="12"/>
      <c r="Z178" s="13"/>
      <c r="AA178" s="10"/>
      <c r="AB178" s="11"/>
      <c r="AC178" s="12"/>
      <c r="AD178" s="13"/>
      <c r="AE178" s="14"/>
      <c r="AF178" s="11"/>
      <c r="AG178" s="12"/>
      <c r="AH178" s="13"/>
      <c r="AI178" s="10"/>
      <c r="AJ178" s="11"/>
      <c r="AK178" s="12"/>
      <c r="AL178" s="13"/>
      <c r="AM178" s="10"/>
      <c r="AN178" s="11"/>
      <c r="AO178" s="12"/>
      <c r="AP178" s="13"/>
      <c r="AQ178" s="6" t="str">
        <f t="shared" si="76"/>
        <v>SI</v>
      </c>
      <c r="AR178" s="7">
        <f t="shared" si="77"/>
        <v>480</v>
      </c>
      <c r="AS178" s="8">
        <f t="shared" si="78"/>
        <v>480</v>
      </c>
      <c r="AT178" s="9">
        <f t="shared" si="79"/>
        <v>480</v>
      </c>
      <c r="AU178" s="111" t="str">
        <f>IF(O178&lt;80,"0",IF((P178-O178)&lt;=2,('DPI art.191'!$G$3-(('DPI art.191'!$F$3-'DPI art.191'!$G$3)/4)*(P178-O178-2)),('DPI art.191'!$G$3-(('DPI art.191'!$G$3-'DPI art.191'!$H$3)/8)*(P178-O178-2))))</f>
        <v>0</v>
      </c>
      <c r="AV178" s="24">
        <f t="shared" si="80"/>
        <v>0</v>
      </c>
      <c r="AW178" s="24" t="e">
        <f>IF(N178&lt;135,N178,N178-'DPI art.191'!$I$3)</f>
        <v>#VALUE!</v>
      </c>
      <c r="AX178" s="111" t="e">
        <f>IF(I178&lt;80,"0",IF((J178-I178)&lt;=2,('DPI art.191'!$G$7-(('DPI art.191'!$F$7-'DPI art.191'!$G$7)/4)*(I178-J178-2)),('DPI art.191'!$G$7-(('DPI art.191'!$G$7-'DPI art.191'!$H$7)/8)*(J178-I178-2))))</f>
        <v>#VALUE!</v>
      </c>
      <c r="AY178" s="24" t="e">
        <f t="shared" si="81"/>
        <v>#VALUE!</v>
      </c>
      <c r="AZ178" s="24" t="e">
        <f>IF(H178&lt;135,H178,H178-'DPI art.191'!$I$7)</f>
        <v>#VALUE!</v>
      </c>
      <c r="BA178" s="111" t="str">
        <f>IF(O178&lt;80,"0",IF((P178-O178)&lt;=2,('DPI art.191'!$G$5-(('DPI art.191'!$F$5-'DPI art.191'!$G$5)/4)*(P178-O178-2)),('DPI art.191'!$G$5-(('DPI art.191'!$G$5-'DPI art.191'!$H$5)/8)*(P178-O178-2))))</f>
        <v>0</v>
      </c>
      <c r="BB178" s="24">
        <f t="shared" si="82"/>
        <v>0</v>
      </c>
      <c r="BC178" s="24" t="e">
        <f>IF(N178&lt;135,N178,N178-'DPI art.191'!$I$5)</f>
        <v>#VALUE!</v>
      </c>
      <c r="BD178" s="111" t="str">
        <f>IF(O178&lt;80,"0",IF((P178-O178)&lt;=2,('DPI art.191'!$G$7-(('DPI art.191'!$F$7-'DPI art.191'!$G$7)/4)*(O178-P178-2)),('DPI art.191'!$G$7-(('DPI art.191'!$G$7-'DPI art.191'!$H$7)/8)*(P178-O178-2))))</f>
        <v>0</v>
      </c>
      <c r="BE178" s="24">
        <f t="shared" si="83"/>
        <v>0</v>
      </c>
      <c r="BF178" s="24" t="e">
        <f>IF(N178&lt;135,N178,N178-'DPI art.191'!$I$7)</f>
        <v>#VALUE!</v>
      </c>
      <c r="BG178" s="108">
        <f t="shared" si="84"/>
        <v>1</v>
      </c>
      <c r="BH178" s="108">
        <f t="shared" si="85"/>
        <v>1</v>
      </c>
      <c r="BI178" s="108">
        <f t="shared" si="86"/>
        <v>1</v>
      </c>
      <c r="BJ178" s="108">
        <f t="shared" si="87"/>
        <v>1</v>
      </c>
      <c r="BK178" s="108">
        <f t="shared" si="88"/>
        <v>1</v>
      </c>
      <c r="BL178" s="108">
        <f t="shared" si="89"/>
        <v>1</v>
      </c>
      <c r="BM178" s="106" t="str">
        <f t="shared" si="90"/>
        <v/>
      </c>
      <c r="BN178" s="106" t="str">
        <f t="shared" si="91"/>
        <v/>
      </c>
      <c r="BO178" s="106" t="str">
        <f t="shared" si="92"/>
        <v/>
      </c>
      <c r="BP178" s="106" t="str">
        <f t="shared" si="93"/>
        <v/>
      </c>
      <c r="BQ178" s="106" t="str">
        <f t="shared" si="94"/>
        <v/>
      </c>
      <c r="BR178" s="106" t="str">
        <f t="shared" si="95"/>
        <v/>
      </c>
      <c r="BS178" s="106">
        <f t="shared" si="96"/>
        <v>0</v>
      </c>
      <c r="BT178" s="107">
        <f t="shared" si="97"/>
        <v>0</v>
      </c>
      <c r="BU178" s="136" t="str">
        <f t="shared" si="98"/>
        <v/>
      </c>
      <c r="BV178" s="136" t="str">
        <f t="shared" si="99"/>
        <v/>
      </c>
      <c r="BW178" s="136" t="str">
        <f t="shared" si="100"/>
        <v/>
      </c>
      <c r="BX178" s="136" t="str">
        <f t="shared" si="101"/>
        <v/>
      </c>
      <c r="BY178" s="136" t="str">
        <f t="shared" si="102"/>
        <v/>
      </c>
      <c r="BZ178" s="136" t="str">
        <f t="shared" si="103"/>
        <v/>
      </c>
    </row>
    <row r="179" spans="1:78" ht="18.75" x14ac:dyDescent="0.2">
      <c r="A179" s="2" t="s">
        <v>7</v>
      </c>
      <c r="B179" s="65" t="e">
        <f t="shared" si="106"/>
        <v>#VALUE!</v>
      </c>
      <c r="C179" s="78"/>
      <c r="D179" s="83"/>
      <c r="E179" s="83"/>
      <c r="F179" s="67"/>
      <c r="G179" s="71">
        <v>40725</v>
      </c>
      <c r="H179" s="77" t="s">
        <v>200</v>
      </c>
      <c r="I179" s="77" t="str">
        <f t="shared" si="72"/>
        <v/>
      </c>
      <c r="J179" s="77" t="str">
        <f t="shared" si="73"/>
        <v/>
      </c>
      <c r="K179" s="77"/>
      <c r="L179" s="77"/>
      <c r="M179" s="137" t="str">
        <f t="shared" si="104"/>
        <v/>
      </c>
      <c r="N179" s="4" t="str">
        <f t="shared" si="74"/>
        <v/>
      </c>
      <c r="O179" s="3">
        <f t="shared" si="105"/>
        <v>0</v>
      </c>
      <c r="P179" s="5">
        <f t="shared" si="75"/>
        <v>0</v>
      </c>
      <c r="Q179" s="14"/>
      <c r="R179" s="11"/>
      <c r="S179" s="12"/>
      <c r="T179" s="13"/>
      <c r="U179" s="79"/>
      <c r="V179" s="79"/>
      <c r="W179" s="10"/>
      <c r="X179" s="11"/>
      <c r="Y179" s="12"/>
      <c r="Z179" s="13"/>
      <c r="AA179" s="10"/>
      <c r="AB179" s="11"/>
      <c r="AC179" s="12"/>
      <c r="AD179" s="13"/>
      <c r="AE179" s="14"/>
      <c r="AF179" s="11"/>
      <c r="AG179" s="12"/>
      <c r="AH179" s="13"/>
      <c r="AI179" s="10"/>
      <c r="AJ179" s="11"/>
      <c r="AK179" s="12"/>
      <c r="AL179" s="13"/>
      <c r="AM179" s="10"/>
      <c r="AN179" s="11"/>
      <c r="AO179" s="12"/>
      <c r="AP179" s="13"/>
      <c r="AQ179" s="6" t="str">
        <f t="shared" si="76"/>
        <v>SI</v>
      </c>
      <c r="AR179" s="7">
        <f t="shared" si="77"/>
        <v>480</v>
      </c>
      <c r="AS179" s="8">
        <f t="shared" si="78"/>
        <v>480</v>
      </c>
      <c r="AT179" s="9">
        <f t="shared" si="79"/>
        <v>480</v>
      </c>
      <c r="AU179" s="111" t="str">
        <f>IF(O179&lt;80,"0",IF((P179-O179)&lt;=2,('DPI art.191'!$G$3-(('DPI art.191'!$F$3-'DPI art.191'!$G$3)/4)*(P179-O179-2)),('DPI art.191'!$G$3-(('DPI art.191'!$G$3-'DPI art.191'!$H$3)/8)*(P179-O179-2))))</f>
        <v>0</v>
      </c>
      <c r="AV179" s="24">
        <f t="shared" si="80"/>
        <v>0</v>
      </c>
      <c r="AW179" s="24" t="e">
        <f>IF(N179&lt;135,N179,N179-'DPI art.191'!$I$3)</f>
        <v>#VALUE!</v>
      </c>
      <c r="AX179" s="111" t="e">
        <f>IF(I179&lt;80,"0",IF((J179-I179)&lt;=2,('DPI art.191'!$G$7-(('DPI art.191'!$F$7-'DPI art.191'!$G$7)/4)*(I179-J179-2)),('DPI art.191'!$G$7-(('DPI art.191'!$G$7-'DPI art.191'!$H$7)/8)*(J179-I179-2))))</f>
        <v>#VALUE!</v>
      </c>
      <c r="AY179" s="24" t="e">
        <f t="shared" si="81"/>
        <v>#VALUE!</v>
      </c>
      <c r="AZ179" s="24" t="e">
        <f>IF(H179&lt;135,H179,H179-'DPI art.191'!$I$7)</f>
        <v>#VALUE!</v>
      </c>
      <c r="BA179" s="111" t="str">
        <f>IF(O179&lt;80,"0",IF((P179-O179)&lt;=2,('DPI art.191'!$G$5-(('DPI art.191'!$F$5-'DPI art.191'!$G$5)/4)*(P179-O179-2)),('DPI art.191'!$G$5-(('DPI art.191'!$G$5-'DPI art.191'!$H$5)/8)*(P179-O179-2))))</f>
        <v>0</v>
      </c>
      <c r="BB179" s="24">
        <f t="shared" si="82"/>
        <v>0</v>
      </c>
      <c r="BC179" s="24" t="e">
        <f>IF(N179&lt;135,N179,N179-'DPI art.191'!$I$5)</f>
        <v>#VALUE!</v>
      </c>
      <c r="BD179" s="111" t="str">
        <f>IF(O179&lt;80,"0",IF((P179-O179)&lt;=2,('DPI art.191'!$G$7-(('DPI art.191'!$F$7-'DPI art.191'!$G$7)/4)*(O179-P179-2)),('DPI art.191'!$G$7-(('DPI art.191'!$G$7-'DPI art.191'!$H$7)/8)*(P179-O179-2))))</f>
        <v>0</v>
      </c>
      <c r="BE179" s="24">
        <f t="shared" si="83"/>
        <v>0</v>
      </c>
      <c r="BF179" s="24" t="e">
        <f>IF(N179&lt;135,N179,N179-'DPI art.191'!$I$7)</f>
        <v>#VALUE!</v>
      </c>
      <c r="BG179" s="108">
        <f t="shared" si="84"/>
        <v>1</v>
      </c>
      <c r="BH179" s="108">
        <f t="shared" si="85"/>
        <v>1</v>
      </c>
      <c r="BI179" s="108">
        <f t="shared" si="86"/>
        <v>1</v>
      </c>
      <c r="BJ179" s="108">
        <f t="shared" si="87"/>
        <v>1</v>
      </c>
      <c r="BK179" s="108">
        <f t="shared" si="88"/>
        <v>1</v>
      </c>
      <c r="BL179" s="108">
        <f t="shared" si="89"/>
        <v>1</v>
      </c>
      <c r="BM179" s="106" t="str">
        <f t="shared" si="90"/>
        <v/>
      </c>
      <c r="BN179" s="106" t="str">
        <f t="shared" si="91"/>
        <v/>
      </c>
      <c r="BO179" s="106" t="str">
        <f t="shared" si="92"/>
        <v/>
      </c>
      <c r="BP179" s="106" t="str">
        <f t="shared" si="93"/>
        <v/>
      </c>
      <c r="BQ179" s="106" t="str">
        <f t="shared" si="94"/>
        <v/>
      </c>
      <c r="BR179" s="106" t="str">
        <f t="shared" si="95"/>
        <v/>
      </c>
      <c r="BS179" s="106">
        <f t="shared" si="96"/>
        <v>0</v>
      </c>
      <c r="BT179" s="107">
        <f t="shared" si="97"/>
        <v>0</v>
      </c>
      <c r="BU179" s="136" t="str">
        <f t="shared" si="98"/>
        <v/>
      </c>
      <c r="BV179" s="136" t="str">
        <f t="shared" si="99"/>
        <v/>
      </c>
      <c r="BW179" s="136" t="str">
        <f t="shared" si="100"/>
        <v/>
      </c>
      <c r="BX179" s="136" t="str">
        <f t="shared" si="101"/>
        <v/>
      </c>
      <c r="BY179" s="136" t="str">
        <f t="shared" si="102"/>
        <v/>
      </c>
      <c r="BZ179" s="136" t="str">
        <f t="shared" si="103"/>
        <v/>
      </c>
    </row>
    <row r="180" spans="1:78" ht="18.75" x14ac:dyDescent="0.2">
      <c r="A180" s="2" t="s">
        <v>7</v>
      </c>
      <c r="B180" s="65" t="e">
        <f t="shared" si="106"/>
        <v>#VALUE!</v>
      </c>
      <c r="C180" s="78"/>
      <c r="D180" s="83"/>
      <c r="E180" s="83"/>
      <c r="F180" s="67"/>
      <c r="G180" s="71">
        <v>40725</v>
      </c>
      <c r="H180" s="77" t="s">
        <v>200</v>
      </c>
      <c r="I180" s="77" t="str">
        <f t="shared" si="72"/>
        <v/>
      </c>
      <c r="J180" s="77" t="str">
        <f t="shared" si="73"/>
        <v/>
      </c>
      <c r="K180" s="77"/>
      <c r="L180" s="77"/>
      <c r="M180" s="137" t="str">
        <f t="shared" si="104"/>
        <v/>
      </c>
      <c r="N180" s="4" t="str">
        <f>IF(T180&gt;0,(MAX(T180,Z180,AD180,AH180,AL180,AP180))+SQRT(1.2^2+1^2),"")</f>
        <v/>
      </c>
      <c r="O180" s="3">
        <f t="shared" si="105"/>
        <v>0</v>
      </c>
      <c r="P180" s="5">
        <f>IF(AND(Y180="",AC180="",AG180="",AK180="",AO180=""),S180,AVERAGE(S180,Y180,AC180,AG180,AK180,AO180)+STDEV(S180,Y180,AC180,AG180,AK180,AO180))</f>
        <v>0</v>
      </c>
      <c r="Q180" s="14"/>
      <c r="R180" s="11"/>
      <c r="S180" s="12"/>
      <c r="T180" s="13"/>
      <c r="U180" s="79"/>
      <c r="V180" s="79"/>
      <c r="W180" s="10"/>
      <c r="X180" s="11"/>
      <c r="Y180" s="12"/>
      <c r="Z180" s="13"/>
      <c r="AA180" s="10"/>
      <c r="AB180" s="11"/>
      <c r="AC180" s="12"/>
      <c r="AD180" s="13"/>
      <c r="AE180" s="14"/>
      <c r="AF180" s="11"/>
      <c r="AG180" s="12"/>
      <c r="AH180" s="13"/>
      <c r="AI180" s="10"/>
      <c r="AJ180" s="11"/>
      <c r="AK180" s="12"/>
      <c r="AL180" s="13"/>
      <c r="AM180" s="10"/>
      <c r="AN180" s="11"/>
      <c r="AO180" s="12"/>
      <c r="AP180" s="13"/>
      <c r="AQ180" s="6" t="str">
        <f>IF(AND((O180)&lt;85,N180&lt;137),"NO","SI")</f>
        <v>SI</v>
      </c>
      <c r="AR180" s="7">
        <f>IF((480*(10^(7.95-(O180/10))))&lt;480,480*(10^(7.95-(O180/10))),480)</f>
        <v>480</v>
      </c>
      <c r="AS180" s="8">
        <f>IF((480*(10^(8.45-(O180/10))))&lt;480,480*(10^(8.45-(O180/10))),480)</f>
        <v>480</v>
      </c>
      <c r="AT180" s="9">
        <f>IF((480*(10^(8.65-(O180/10))))&lt;480,480*(10^(8.65-(O180/10))),480)</f>
        <v>480</v>
      </c>
      <c r="AU180" s="111" t="str">
        <f>IF(O180&lt;80,"0",IF((P180-O180)&lt;=2,('DPI art.191'!$G$3-(('DPI art.191'!$F$3-'DPI art.191'!$G$3)/4)*(P180-O180-2)),('DPI art.191'!$G$3-(('DPI art.191'!$G$3-'DPI art.191'!$H$3)/8)*(P180-O180-2))))</f>
        <v>0</v>
      </c>
      <c r="AV180" s="24">
        <f t="shared" si="80"/>
        <v>0</v>
      </c>
      <c r="AW180" s="24" t="e">
        <f>IF(N180&lt;135,N180,N180-'DPI art.191'!$I$3)</f>
        <v>#VALUE!</v>
      </c>
      <c r="AX180" s="111" t="e">
        <f>IF(I180&lt;80,"0",IF((J180-I180)&lt;=2,('DPI art.191'!$G$7-(('DPI art.191'!$F$7-'DPI art.191'!$G$7)/4)*(I180-J180-2)),('DPI art.191'!$G$7-(('DPI art.191'!$G$7-'DPI art.191'!$H$7)/8)*(J180-I180-2))))</f>
        <v>#VALUE!</v>
      </c>
      <c r="AY180" s="24" t="e">
        <f t="shared" si="81"/>
        <v>#VALUE!</v>
      </c>
      <c r="AZ180" s="24" t="e">
        <f>IF(H180&lt;135,H180,H180-'DPI art.191'!$I$7)</f>
        <v>#VALUE!</v>
      </c>
      <c r="BA180" s="111" t="str">
        <f>IF(O180&lt;80,"0",IF((P180-O180)&lt;=2,('DPI art.191'!$G$5-(('DPI art.191'!$F$5-'DPI art.191'!$G$5)/4)*(P180-O180-2)),('DPI art.191'!$G$5-(('DPI art.191'!$G$5-'DPI art.191'!$H$5)/8)*(P180-O180-2))))</f>
        <v>0</v>
      </c>
      <c r="BB180" s="24">
        <f t="shared" si="82"/>
        <v>0</v>
      </c>
      <c r="BC180" s="24" t="e">
        <f>IF(N180&lt;135,N180,N180-'DPI art.191'!$I$5)</f>
        <v>#VALUE!</v>
      </c>
      <c r="BD180" s="111" t="str">
        <f>IF(O180&lt;80,"0",IF((P180-O180)&lt;=2,('DPI art.191'!$G$7-(('DPI art.191'!$F$7-'DPI art.191'!$G$7)/4)*(O180-P180-2)),('DPI art.191'!$G$7-(('DPI art.191'!$G$7-'DPI art.191'!$H$7)/8)*(P180-O180-2))))</f>
        <v>0</v>
      </c>
      <c r="BE180" s="24">
        <f t="shared" si="83"/>
        <v>0</v>
      </c>
      <c r="BF180" s="24" t="e">
        <f>IF(N180&lt;135,N180,N180-'DPI art.191'!$I$7)</f>
        <v>#VALUE!</v>
      </c>
      <c r="BG180" s="108">
        <f>10^(0.1*R180)</f>
        <v>1</v>
      </c>
      <c r="BH180" s="108">
        <f>10^(0.1*X180)</f>
        <v>1</v>
      </c>
      <c r="BI180" s="108">
        <f>10^(0.1*AB180)</f>
        <v>1</v>
      </c>
      <c r="BJ180" s="108">
        <f>10^(0.1*AF180)</f>
        <v>1</v>
      </c>
      <c r="BK180" s="108">
        <f>10^(0.1*AJ180)</f>
        <v>1</v>
      </c>
      <c r="BL180" s="108">
        <f>10^(0.1*AN180)</f>
        <v>1</v>
      </c>
      <c r="BM180" s="106" t="str">
        <f>IF(R180&gt;0,(O180-R180),"")</f>
        <v/>
      </c>
      <c r="BN180" s="106" t="str">
        <f>IF(X180&gt;0,(O180-X180),"")</f>
        <v/>
      </c>
      <c r="BO180" s="106" t="str">
        <f>IF(AB180&gt;0,(O180-AB180),"")</f>
        <v/>
      </c>
      <c r="BP180" s="106" t="str">
        <f>IF(AF180&gt;0,(O180-AF180),"")</f>
        <v/>
      </c>
      <c r="BQ180" s="106" t="str">
        <f>IF(AJ180&gt;0,(O180-AJ180),"")</f>
        <v/>
      </c>
      <c r="BR180" s="106" t="str">
        <f>IF(AN180&gt;0,(O180-AN180),"")</f>
        <v/>
      </c>
      <c r="BS180" s="106">
        <f>COUNT(BM180:BR180)</f>
        <v>0</v>
      </c>
      <c r="BT180" s="107">
        <f t="shared" si="97"/>
        <v>0</v>
      </c>
      <c r="BU180" s="136" t="str">
        <f t="shared" si="98"/>
        <v/>
      </c>
      <c r="BV180" s="136" t="str">
        <f t="shared" si="99"/>
        <v/>
      </c>
      <c r="BW180" s="136" t="str">
        <f t="shared" si="100"/>
        <v/>
      </c>
      <c r="BX180" s="136" t="str">
        <f t="shared" si="101"/>
        <v/>
      </c>
      <c r="BY180" s="136" t="str">
        <f t="shared" si="102"/>
        <v/>
      </c>
      <c r="BZ180" s="136" t="str">
        <f t="shared" si="103"/>
        <v/>
      </c>
    </row>
    <row r="181" spans="1:78" ht="18.75" x14ac:dyDescent="0.2">
      <c r="A181" s="2" t="s">
        <v>7</v>
      </c>
      <c r="B181" s="65" t="e">
        <f t="shared" si="106"/>
        <v>#VALUE!</v>
      </c>
      <c r="C181" s="78"/>
      <c r="D181" s="83"/>
      <c r="E181" s="83"/>
      <c r="F181" s="67"/>
      <c r="G181" s="71"/>
      <c r="H181" s="77" t="s">
        <v>200</v>
      </c>
      <c r="I181" s="77" t="str">
        <f t="shared" si="72"/>
        <v/>
      </c>
      <c r="J181" s="77" t="str">
        <f t="shared" si="73"/>
        <v/>
      </c>
      <c r="K181" s="77"/>
      <c r="L181" s="77"/>
      <c r="M181" s="137" t="str">
        <f t="shared" si="104"/>
        <v/>
      </c>
      <c r="N181" s="4" t="str">
        <f>IF(T181&gt;0,(MAX(T181,Z181,AD181,AH181,AL181,AP181))+SQRT(1.2^2+1^2),"")</f>
        <v/>
      </c>
      <c r="O181" s="3">
        <f t="shared" si="105"/>
        <v>0</v>
      </c>
      <c r="P181" s="5">
        <f>IF(AND(Y181="",AC181="",AG181="",AK181="",AO181=""),S181,AVERAGE(S181,Y181,AC181,AG181,AK181,AO181)+STDEV(S181,Y181,AC181,AG181,AK181,AO181))</f>
        <v>0</v>
      </c>
      <c r="Q181" s="14"/>
      <c r="R181" s="11"/>
      <c r="S181" s="12"/>
      <c r="T181" s="13"/>
      <c r="U181" s="79"/>
      <c r="V181" s="79"/>
      <c r="W181" s="10"/>
      <c r="X181" s="11"/>
      <c r="Y181" s="12"/>
      <c r="Z181" s="13"/>
      <c r="AA181" s="10"/>
      <c r="AB181" s="11"/>
      <c r="AC181" s="12"/>
      <c r="AD181" s="13"/>
      <c r="AE181" s="14"/>
      <c r="AF181" s="11"/>
      <c r="AG181" s="12"/>
      <c r="AH181" s="13"/>
      <c r="AI181" s="10"/>
      <c r="AJ181" s="11"/>
      <c r="AK181" s="12"/>
      <c r="AL181" s="13"/>
      <c r="AM181" s="10"/>
      <c r="AN181" s="11"/>
      <c r="AO181" s="12"/>
      <c r="AP181" s="13"/>
      <c r="AQ181" s="6" t="str">
        <f>IF(AND((O181)&lt;85,N181&lt;137),"NO","SI")</f>
        <v>SI</v>
      </c>
      <c r="AR181" s="7">
        <f>IF((480*(10^(7.95-(O181/10))))&lt;480,480*(10^(7.95-(O181/10))),480)</f>
        <v>480</v>
      </c>
      <c r="AS181" s="8">
        <f>IF((480*(10^(8.45-(O181/10))))&lt;480,480*(10^(8.45-(O181/10))),480)</f>
        <v>480</v>
      </c>
      <c r="AT181" s="9">
        <f>IF((480*(10^(8.65-(O181/10))))&lt;480,480*(10^(8.65-(O181/10))),480)</f>
        <v>480</v>
      </c>
      <c r="AU181" s="111" t="str">
        <f>IF(O181&lt;80,"0",IF((P181-O181)&lt;=2,('DPI art.191'!$G$3-(('DPI art.191'!$F$3-'DPI art.191'!$G$3)/4)*(P181-O181-2)),('DPI art.191'!$G$3-(('DPI art.191'!$G$3-'DPI art.191'!$H$3)/8)*(P181-O181-2))))</f>
        <v>0</v>
      </c>
      <c r="AV181" s="24">
        <f t="shared" si="80"/>
        <v>0</v>
      </c>
      <c r="AW181" s="24" t="e">
        <f>IF(N181&lt;135,N181,N181-'DPI art.191'!$I$3)</f>
        <v>#VALUE!</v>
      </c>
      <c r="AX181" s="111" t="e">
        <f>IF(I181&lt;80,"0",IF((J181-I181)&lt;=2,('DPI art.191'!$G$7-(('DPI art.191'!$F$7-'DPI art.191'!$G$7)/4)*(I181-J181-2)),('DPI art.191'!$G$7-(('DPI art.191'!$G$7-'DPI art.191'!$H$7)/8)*(J181-I181-2))))</f>
        <v>#VALUE!</v>
      </c>
      <c r="AY181" s="24" t="e">
        <f t="shared" si="81"/>
        <v>#VALUE!</v>
      </c>
      <c r="AZ181" s="24" t="e">
        <f>IF(H181&lt;135,H181,H181-'DPI art.191'!$I$7)</f>
        <v>#VALUE!</v>
      </c>
      <c r="BA181" s="111" t="str">
        <f>IF(O181&lt;80,"0",IF((P181-O181)&lt;=2,('DPI art.191'!$G$5-(('DPI art.191'!$F$5-'DPI art.191'!$G$5)/4)*(P181-O181-2)),('DPI art.191'!$G$5-(('DPI art.191'!$G$5-'DPI art.191'!$H$5)/8)*(P181-O181-2))))</f>
        <v>0</v>
      </c>
      <c r="BB181" s="24">
        <f t="shared" si="82"/>
        <v>0</v>
      </c>
      <c r="BC181" s="24" t="e">
        <f>IF(N181&lt;135,N181,N181-'DPI art.191'!$I$5)</f>
        <v>#VALUE!</v>
      </c>
      <c r="BD181" s="111" t="str">
        <f>IF(O181&lt;80,"0",IF((P181-O181)&lt;=2,('DPI art.191'!$G$7-(('DPI art.191'!$F$7-'DPI art.191'!$G$7)/4)*(O181-P181-2)),('DPI art.191'!$G$7-(('DPI art.191'!$G$7-'DPI art.191'!$H$7)/8)*(P181-O181-2))))</f>
        <v>0</v>
      </c>
      <c r="BE181" s="24">
        <f t="shared" si="83"/>
        <v>0</v>
      </c>
      <c r="BF181" s="24" t="e">
        <f>IF(N181&lt;135,N181,N181-'DPI art.191'!$I$7)</f>
        <v>#VALUE!</v>
      </c>
      <c r="BG181" s="108">
        <f>10^(0.1*R181)</f>
        <v>1</v>
      </c>
      <c r="BH181" s="108">
        <f>10^(0.1*X181)</f>
        <v>1</v>
      </c>
      <c r="BI181" s="108">
        <f>10^(0.1*AB181)</f>
        <v>1</v>
      </c>
      <c r="BJ181" s="108">
        <f>10^(0.1*AF181)</f>
        <v>1</v>
      </c>
      <c r="BK181" s="108">
        <f>10^(0.1*AJ181)</f>
        <v>1</v>
      </c>
      <c r="BL181" s="108">
        <f>10^(0.1*AN181)</f>
        <v>1</v>
      </c>
      <c r="BM181" s="106" t="str">
        <f>IF(R181&gt;0,(O181-R181),"")</f>
        <v/>
      </c>
      <c r="BN181" s="106" t="str">
        <f>IF(X181&gt;0,(O181-X181),"")</f>
        <v/>
      </c>
      <c r="BO181" s="106" t="str">
        <f>IF(AB181&gt;0,(O181-AB181),"")</f>
        <v/>
      </c>
      <c r="BP181" s="106" t="str">
        <f>IF(AF181&gt;0,(O181-AF181),"")</f>
        <v/>
      </c>
      <c r="BQ181" s="106" t="str">
        <f>IF(AJ181&gt;0,(O181-AJ181),"")</f>
        <v/>
      </c>
      <c r="BR181" s="106" t="str">
        <f>IF(AN181&gt;0,(O181-AN181),"")</f>
        <v/>
      </c>
      <c r="BS181" s="106">
        <f>COUNT(BM181:BR181)</f>
        <v>0</v>
      </c>
      <c r="BT181" s="107">
        <f t="shared" si="97"/>
        <v>0</v>
      </c>
      <c r="BU181" s="136" t="str">
        <f t="shared" si="98"/>
        <v/>
      </c>
      <c r="BV181" s="136" t="str">
        <f t="shared" si="99"/>
        <v/>
      </c>
      <c r="BW181" s="136" t="str">
        <f t="shared" si="100"/>
        <v/>
      </c>
      <c r="BX181" s="136" t="str">
        <f t="shared" si="101"/>
        <v/>
      </c>
      <c r="BY181" s="136" t="str">
        <f t="shared" si="102"/>
        <v/>
      </c>
      <c r="BZ181" s="136" t="str">
        <f t="shared" si="103"/>
        <v/>
      </c>
    </row>
    <row r="182" spans="1:78" ht="18.75" x14ac:dyDescent="0.2">
      <c r="A182" s="2" t="s">
        <v>7</v>
      </c>
      <c r="B182" s="65" t="e">
        <f t="shared" si="106"/>
        <v>#VALUE!</v>
      </c>
      <c r="C182" s="78"/>
      <c r="D182" s="83"/>
      <c r="E182" s="83"/>
      <c r="F182" s="67"/>
      <c r="G182" s="71"/>
      <c r="H182" s="77" t="s">
        <v>200</v>
      </c>
      <c r="I182" s="77" t="str">
        <f t="shared" si="72"/>
        <v/>
      </c>
      <c r="J182" s="77" t="str">
        <f t="shared" si="73"/>
        <v/>
      </c>
      <c r="K182" s="77"/>
      <c r="L182" s="77"/>
      <c r="M182" s="137" t="str">
        <f t="shared" si="104"/>
        <v/>
      </c>
      <c r="N182" s="4" t="str">
        <f>IF(T182&gt;0,(MAX(T182,Z182,AD182,AH182,AL182,AP182))+SQRT(1.2^2+1^2),"")</f>
        <v/>
      </c>
      <c r="O182" s="3">
        <f t="shared" si="105"/>
        <v>0</v>
      </c>
      <c r="P182" s="5">
        <f>IF(AND(Y182="",AC182="",AG182="",AK182="",AO182=""),S182,AVERAGE(S182,Y182,AC182,AG182,AK182,AO182)+STDEV(S182,Y182,AC182,AG182,AK182,AO182))</f>
        <v>0</v>
      </c>
      <c r="Q182" s="14"/>
      <c r="R182" s="11"/>
      <c r="S182" s="12"/>
      <c r="T182" s="13"/>
      <c r="U182" s="79"/>
      <c r="V182" s="79"/>
      <c r="W182" s="10"/>
      <c r="X182" s="11"/>
      <c r="Y182" s="12"/>
      <c r="Z182" s="13"/>
      <c r="AA182" s="10"/>
      <c r="AB182" s="11"/>
      <c r="AC182" s="12"/>
      <c r="AD182" s="13"/>
      <c r="AE182" s="14"/>
      <c r="AF182" s="11"/>
      <c r="AG182" s="12"/>
      <c r="AH182" s="13"/>
      <c r="AI182" s="10"/>
      <c r="AJ182" s="11"/>
      <c r="AK182" s="12"/>
      <c r="AL182" s="13"/>
      <c r="AM182" s="10"/>
      <c r="AN182" s="11"/>
      <c r="AO182" s="12"/>
      <c r="AP182" s="13"/>
      <c r="AQ182" s="6" t="str">
        <f>IF(AND((O182)&lt;85,N182&lt;137),"NO","SI")</f>
        <v>SI</v>
      </c>
      <c r="AR182" s="7">
        <f>IF((480*(10^(7.95-(O182/10))))&lt;480,480*(10^(7.95-(O182/10))),480)</f>
        <v>480</v>
      </c>
      <c r="AS182" s="8">
        <f>IF((480*(10^(8.45-(O182/10))))&lt;480,480*(10^(8.45-(O182/10))),480)</f>
        <v>480</v>
      </c>
      <c r="AT182" s="9">
        <f>IF((480*(10^(8.65-(O182/10))))&lt;480,480*(10^(8.65-(O182/10))),480)</f>
        <v>480</v>
      </c>
      <c r="AU182" s="111" t="str">
        <f>IF(O182&lt;80,"0",IF((P182-O182)&lt;=2,('DPI art.191'!$G$3-(('DPI art.191'!$F$3-'DPI art.191'!$G$3)/4)*(P182-O182-2)),('DPI art.191'!$G$3-(('DPI art.191'!$G$3-'DPI art.191'!$H$3)/8)*(P182-O182-2))))</f>
        <v>0</v>
      </c>
      <c r="AV182" s="24">
        <f t="shared" si="80"/>
        <v>0</v>
      </c>
      <c r="AW182" s="24" t="e">
        <f>IF(N182&lt;135,N182,N182-'DPI art.191'!$I$3)</f>
        <v>#VALUE!</v>
      </c>
      <c r="AX182" s="111" t="e">
        <f>IF(I182&lt;80,"0",IF((J182-I182)&lt;=2,('DPI art.191'!$G$7-(('DPI art.191'!$F$7-'DPI art.191'!$G$7)/4)*(I182-J182-2)),('DPI art.191'!$G$7-(('DPI art.191'!$G$7-'DPI art.191'!$H$7)/8)*(J182-I182-2))))</f>
        <v>#VALUE!</v>
      </c>
      <c r="AY182" s="24" t="e">
        <f t="shared" si="81"/>
        <v>#VALUE!</v>
      </c>
      <c r="AZ182" s="24" t="e">
        <f>IF(H182&lt;135,H182,H182-'DPI art.191'!$I$7)</f>
        <v>#VALUE!</v>
      </c>
      <c r="BA182" s="111" t="str">
        <f>IF(O182&lt;80,"0",IF((P182-O182)&lt;=2,('DPI art.191'!$G$5-(('DPI art.191'!$F$5-'DPI art.191'!$G$5)/4)*(P182-O182-2)),('DPI art.191'!$G$5-(('DPI art.191'!$G$5-'DPI art.191'!$H$5)/8)*(P182-O182-2))))</f>
        <v>0</v>
      </c>
      <c r="BB182" s="24">
        <f t="shared" si="82"/>
        <v>0</v>
      </c>
      <c r="BC182" s="24" t="e">
        <f>IF(N182&lt;135,N182,N182-'DPI art.191'!$I$5)</f>
        <v>#VALUE!</v>
      </c>
      <c r="BD182" s="111" t="str">
        <f>IF(O182&lt;80,"0",IF((P182-O182)&lt;=2,('DPI art.191'!$G$7-(('DPI art.191'!$F$7-'DPI art.191'!$G$7)/4)*(O182-P182-2)),('DPI art.191'!$G$7-(('DPI art.191'!$G$7-'DPI art.191'!$H$7)/8)*(P182-O182-2))))</f>
        <v>0</v>
      </c>
      <c r="BE182" s="24">
        <f t="shared" si="83"/>
        <v>0</v>
      </c>
      <c r="BF182" s="24" t="e">
        <f>IF(N182&lt;135,N182,N182-'DPI art.191'!$I$7)</f>
        <v>#VALUE!</v>
      </c>
      <c r="BG182" s="108">
        <f>10^(0.1*R182)</f>
        <v>1</v>
      </c>
      <c r="BH182" s="108">
        <f>10^(0.1*X182)</f>
        <v>1</v>
      </c>
      <c r="BI182" s="108">
        <f>10^(0.1*AB182)</f>
        <v>1</v>
      </c>
      <c r="BJ182" s="108">
        <f>10^(0.1*AF182)</f>
        <v>1</v>
      </c>
      <c r="BK182" s="108">
        <f>10^(0.1*AJ182)</f>
        <v>1</v>
      </c>
      <c r="BL182" s="108">
        <f>10^(0.1*AN182)</f>
        <v>1</v>
      </c>
      <c r="BM182" s="106" t="str">
        <f>IF(R182&gt;0,(O182-R182),"")</f>
        <v/>
      </c>
      <c r="BN182" s="106" t="str">
        <f>IF(X182&gt;0,(O182-X182),"")</f>
        <v/>
      </c>
      <c r="BO182" s="106" t="str">
        <f>IF(AB182&gt;0,(O182-AB182),"")</f>
        <v/>
      </c>
      <c r="BP182" s="106" t="str">
        <f>IF(AF182&gt;0,(O182-AF182),"")</f>
        <v/>
      </c>
      <c r="BQ182" s="106" t="str">
        <f>IF(AJ182&gt;0,(O182-AJ182),"")</f>
        <v/>
      </c>
      <c r="BR182" s="106" t="str">
        <f>IF(AN182&gt;0,(O182-AN182),"")</f>
        <v/>
      </c>
      <c r="BS182" s="106">
        <f>COUNT(BM182:BR182)</f>
        <v>0</v>
      </c>
      <c r="BT182" s="107">
        <f t="shared" si="97"/>
        <v>0</v>
      </c>
      <c r="BU182" s="136" t="str">
        <f t="shared" si="98"/>
        <v/>
      </c>
      <c r="BV182" s="136" t="str">
        <f t="shared" si="99"/>
        <v/>
      </c>
      <c r="BW182" s="136" t="str">
        <f t="shared" si="100"/>
        <v/>
      </c>
      <c r="BX182" s="136" t="str">
        <f t="shared" si="101"/>
        <v/>
      </c>
      <c r="BY182" s="136" t="str">
        <f t="shared" si="102"/>
        <v/>
      </c>
      <c r="BZ182" s="136" t="str">
        <f t="shared" si="103"/>
        <v/>
      </c>
    </row>
    <row r="183" spans="1:78" ht="18.75" x14ac:dyDescent="0.2">
      <c r="A183" s="2" t="s">
        <v>7</v>
      </c>
      <c r="B183" s="65" t="e">
        <f t="shared" si="106"/>
        <v>#VALUE!</v>
      </c>
      <c r="C183" s="78"/>
      <c r="D183" s="83"/>
      <c r="E183" s="83"/>
      <c r="F183" s="67"/>
      <c r="G183" s="71"/>
      <c r="H183" s="77" t="s">
        <v>200</v>
      </c>
      <c r="I183" s="77" t="str">
        <f t="shared" si="72"/>
        <v/>
      </c>
      <c r="J183" s="77" t="str">
        <f t="shared" si="73"/>
        <v/>
      </c>
      <c r="K183" s="77"/>
      <c r="L183" s="77"/>
      <c r="M183" s="137" t="str">
        <f t="shared" si="104"/>
        <v/>
      </c>
      <c r="N183" s="4" t="str">
        <f>IF(T183&gt;0,(MAX(T183,Z183,AD183,AH183,AL183,AP183))+SQRT(1.2^2+1^2),"")</f>
        <v/>
      </c>
      <c r="O183" s="3">
        <f t="shared" si="105"/>
        <v>0</v>
      </c>
      <c r="P183" s="5">
        <f>IF(AND(Y183="",AC183="",AG183="",AK183="",AO183=""),S183,AVERAGE(S183,Y183,AC183,AG183,AK183,AO183)+STDEV(S183,Y183,AC183,AG183,AK183,AO183))</f>
        <v>0</v>
      </c>
      <c r="Q183" s="14"/>
      <c r="R183" s="11"/>
      <c r="S183" s="12"/>
      <c r="T183" s="13"/>
      <c r="U183" s="79"/>
      <c r="V183" s="79"/>
      <c r="W183" s="10"/>
      <c r="X183" s="11"/>
      <c r="Y183" s="12"/>
      <c r="Z183" s="13"/>
      <c r="AA183" s="10"/>
      <c r="AB183" s="11"/>
      <c r="AC183" s="12"/>
      <c r="AD183" s="13"/>
      <c r="AE183" s="14"/>
      <c r="AF183" s="11"/>
      <c r="AG183" s="12"/>
      <c r="AH183" s="13"/>
      <c r="AI183" s="10"/>
      <c r="AJ183" s="11"/>
      <c r="AK183" s="12"/>
      <c r="AL183" s="13"/>
      <c r="AM183" s="10"/>
      <c r="AN183" s="11"/>
      <c r="AO183" s="12"/>
      <c r="AP183" s="13"/>
      <c r="AQ183" s="6" t="str">
        <f>IF(AND((O183)&lt;85,N183&lt;137),"NO","SI")</f>
        <v>SI</v>
      </c>
      <c r="AR183" s="7">
        <f>IF((480*(10^(7.95-(O183/10))))&lt;480,480*(10^(7.95-(O183/10))),480)</f>
        <v>480</v>
      </c>
      <c r="AS183" s="8">
        <f>IF((480*(10^(8.45-(O183/10))))&lt;480,480*(10^(8.45-(O183/10))),480)</f>
        <v>480</v>
      </c>
      <c r="AT183" s="9">
        <f>IF((480*(10^(8.65-(O183/10))))&lt;480,480*(10^(8.65-(O183/10))),480)</f>
        <v>480</v>
      </c>
      <c r="AU183" s="111" t="str">
        <f>IF(O183&lt;80,"0",IF((P183-O183)&lt;=2,('DPI art.191'!$G$3-(('DPI art.191'!$F$3-'DPI art.191'!$G$3)/4)*(P183-O183-2)),('DPI art.191'!$G$3-(('DPI art.191'!$G$3-'DPI art.191'!$H$3)/8)*(P183-O183-2))))</f>
        <v>0</v>
      </c>
      <c r="AV183" s="24">
        <f t="shared" si="80"/>
        <v>0</v>
      </c>
      <c r="AW183" s="24" t="e">
        <f>IF(N183&lt;135,N183,N183-'DPI art.191'!$I$3)</f>
        <v>#VALUE!</v>
      </c>
      <c r="AX183" s="111" t="e">
        <f>IF(I183&lt;80,"0",IF((J183-I183)&lt;=2,('DPI art.191'!$G$7-(('DPI art.191'!$F$7-'DPI art.191'!$G$7)/4)*(I183-J183-2)),('DPI art.191'!$G$7-(('DPI art.191'!$G$7-'DPI art.191'!$H$7)/8)*(J183-I183-2))))</f>
        <v>#VALUE!</v>
      </c>
      <c r="AY183" s="24" t="e">
        <f t="shared" si="81"/>
        <v>#VALUE!</v>
      </c>
      <c r="AZ183" s="24" t="e">
        <f>IF(H183&lt;135,H183,H183-'DPI art.191'!$I$7)</f>
        <v>#VALUE!</v>
      </c>
      <c r="BA183" s="111" t="str">
        <f>IF(O183&lt;80,"0",IF((P183-O183)&lt;=2,('DPI art.191'!$G$5-(('DPI art.191'!$F$5-'DPI art.191'!$G$5)/4)*(P183-O183-2)),('DPI art.191'!$G$5-(('DPI art.191'!$G$5-'DPI art.191'!$H$5)/8)*(P183-O183-2))))</f>
        <v>0</v>
      </c>
      <c r="BB183" s="24">
        <f t="shared" si="82"/>
        <v>0</v>
      </c>
      <c r="BC183" s="24" t="e">
        <f>IF(N183&lt;135,N183,N183-'DPI art.191'!$I$5)</f>
        <v>#VALUE!</v>
      </c>
      <c r="BD183" s="111" t="str">
        <f>IF(O183&lt;80,"0",IF((P183-O183)&lt;=2,('DPI art.191'!$G$7-(('DPI art.191'!$F$7-'DPI art.191'!$G$7)/4)*(O183-P183-2)),('DPI art.191'!$G$7-(('DPI art.191'!$G$7-'DPI art.191'!$H$7)/8)*(P183-O183-2))))</f>
        <v>0</v>
      </c>
      <c r="BE183" s="24">
        <f t="shared" si="83"/>
        <v>0</v>
      </c>
      <c r="BF183" s="24" t="e">
        <f>IF(N183&lt;135,N183,N183-'DPI art.191'!$I$7)</f>
        <v>#VALUE!</v>
      </c>
      <c r="BG183" s="108">
        <f>10^(0.1*R183)</f>
        <v>1</v>
      </c>
      <c r="BH183" s="108">
        <f>10^(0.1*X183)</f>
        <v>1</v>
      </c>
      <c r="BI183" s="108">
        <f>10^(0.1*AB183)</f>
        <v>1</v>
      </c>
      <c r="BJ183" s="108">
        <f>10^(0.1*AF183)</f>
        <v>1</v>
      </c>
      <c r="BK183" s="108">
        <f>10^(0.1*AJ183)</f>
        <v>1</v>
      </c>
      <c r="BL183" s="108">
        <f>10^(0.1*AN183)</f>
        <v>1</v>
      </c>
      <c r="BM183" s="106" t="str">
        <f>IF(R183&gt;0,(O183-R183),"")</f>
        <v/>
      </c>
      <c r="BN183" s="106" t="str">
        <f>IF(X183&gt;0,(O183-X183),"")</f>
        <v/>
      </c>
      <c r="BO183" s="106" t="str">
        <f>IF(AB183&gt;0,(O183-AB183),"")</f>
        <v/>
      </c>
      <c r="BP183" s="106" t="str">
        <f>IF(AF183&gt;0,(O183-AF183),"")</f>
        <v/>
      </c>
      <c r="BQ183" s="106" t="str">
        <f>IF(AJ183&gt;0,(O183-AJ183),"")</f>
        <v/>
      </c>
      <c r="BR183" s="106" t="str">
        <f>IF(AN183&gt;0,(O183-AN183),"")</f>
        <v/>
      </c>
      <c r="BS183" s="106">
        <f>COUNT(BM183:BR183)</f>
        <v>0</v>
      </c>
      <c r="BT183" s="107">
        <f t="shared" si="97"/>
        <v>0</v>
      </c>
      <c r="BU183" s="136" t="str">
        <f t="shared" si="98"/>
        <v/>
      </c>
      <c r="BV183" s="136" t="str">
        <f t="shared" si="99"/>
        <v/>
      </c>
      <c r="BW183" s="136" t="str">
        <f t="shared" si="100"/>
        <v/>
      </c>
      <c r="BX183" s="136" t="str">
        <f t="shared" si="101"/>
        <v/>
      </c>
      <c r="BY183" s="136" t="str">
        <f t="shared" si="102"/>
        <v/>
      </c>
      <c r="BZ183" s="136" t="str">
        <f t="shared" si="103"/>
        <v/>
      </c>
    </row>
    <row r="184" spans="1:78" ht="18.75" x14ac:dyDescent="0.2">
      <c r="A184" s="2" t="s">
        <v>7</v>
      </c>
      <c r="B184" s="65" t="e">
        <f t="shared" si="106"/>
        <v>#VALUE!</v>
      </c>
      <c r="C184" s="78"/>
      <c r="D184" s="83"/>
      <c r="E184" s="83"/>
      <c r="F184" s="67"/>
      <c r="G184" s="71"/>
      <c r="H184" s="77" t="s">
        <v>200</v>
      </c>
      <c r="I184" s="77" t="str">
        <f t="shared" si="72"/>
        <v/>
      </c>
      <c r="J184" s="77" t="str">
        <f t="shared" si="73"/>
        <v/>
      </c>
      <c r="K184" s="77"/>
      <c r="L184" s="77"/>
      <c r="M184" s="137" t="str">
        <f t="shared" si="104"/>
        <v/>
      </c>
      <c r="N184" s="4" t="str">
        <f>IF(T184&gt;0,(MAX(T184,Z184,AD184,AH184,AL184,AP184))+SQRT(1.2^2+1^2),"")</f>
        <v/>
      </c>
      <c r="O184" s="3">
        <f t="shared" si="105"/>
        <v>0</v>
      </c>
      <c r="P184" s="5">
        <f>IF(AND(Y184="",AC184="",AG184="",AK184="",AO184=""),S184,AVERAGE(S184,Y184,AC184,AG184,AK184,AO184)+STDEV(S184,Y184,AC184,AG184,AK184,AO184))</f>
        <v>0</v>
      </c>
      <c r="Q184" s="14"/>
      <c r="R184" s="11"/>
      <c r="S184" s="12"/>
      <c r="T184" s="13"/>
      <c r="U184" s="79"/>
      <c r="V184" s="79"/>
      <c r="W184" s="10"/>
      <c r="X184" s="11"/>
      <c r="Y184" s="12"/>
      <c r="Z184" s="13"/>
      <c r="AA184" s="10"/>
      <c r="AB184" s="11"/>
      <c r="AC184" s="12"/>
      <c r="AD184" s="13"/>
      <c r="AE184" s="14"/>
      <c r="AF184" s="11"/>
      <c r="AG184" s="12"/>
      <c r="AH184" s="13"/>
      <c r="AI184" s="10"/>
      <c r="AJ184" s="11"/>
      <c r="AK184" s="12"/>
      <c r="AL184" s="13"/>
      <c r="AM184" s="10"/>
      <c r="AN184" s="11"/>
      <c r="AO184" s="12"/>
      <c r="AP184" s="13"/>
      <c r="AQ184" s="6" t="str">
        <f>IF(AND((O184)&lt;85,N184&lt;137),"NO","SI")</f>
        <v>SI</v>
      </c>
      <c r="AR184" s="7">
        <f>IF((480*(10^(7.95-(O184/10))))&lt;480,480*(10^(7.95-(O184/10))),480)</f>
        <v>480</v>
      </c>
      <c r="AS184" s="8">
        <f>IF((480*(10^(8.45-(O184/10))))&lt;480,480*(10^(8.45-(O184/10))),480)</f>
        <v>480</v>
      </c>
      <c r="AT184" s="9">
        <f>IF((480*(10^(8.65-(O184/10))))&lt;480,480*(10^(8.65-(O184/10))),480)</f>
        <v>480</v>
      </c>
      <c r="AU184" s="111" t="str">
        <f>IF(O184&lt;80,"0",IF((P184-O184)&lt;=2,('DPI art.191'!$G$3-(('DPI art.191'!$F$3-'DPI art.191'!$G$3)/4)*(P184-O184-2)),('DPI art.191'!$G$3-(('DPI art.191'!$G$3-'DPI art.191'!$H$3)/8)*(P184-O184-2))))</f>
        <v>0</v>
      </c>
      <c r="AV184" s="24">
        <f t="shared" si="80"/>
        <v>0</v>
      </c>
      <c r="AW184" s="24" t="e">
        <f>IF(N184&lt;135,N184,N184-'DPI art.191'!$I$3)</f>
        <v>#VALUE!</v>
      </c>
      <c r="AX184" s="111" t="e">
        <f>IF(I184&lt;80,"0",IF((J184-I184)&lt;=2,('DPI art.191'!$G$7-(('DPI art.191'!$F$7-'DPI art.191'!$G$7)/4)*(I184-J184-2)),('DPI art.191'!$G$7-(('DPI art.191'!$G$7-'DPI art.191'!$H$7)/8)*(J184-I184-2))))</f>
        <v>#VALUE!</v>
      </c>
      <c r="AY184" s="24" t="e">
        <f t="shared" si="81"/>
        <v>#VALUE!</v>
      </c>
      <c r="AZ184" s="24" t="e">
        <f>IF(H184&lt;135,H184,H184-'DPI art.191'!$I$7)</f>
        <v>#VALUE!</v>
      </c>
      <c r="BA184" s="111" t="str">
        <f>IF(O184&lt;80,"0",IF((P184-O184)&lt;=2,('DPI art.191'!$G$5-(('DPI art.191'!$F$5-'DPI art.191'!$G$5)/4)*(P184-O184-2)),('DPI art.191'!$G$5-(('DPI art.191'!$G$5-'DPI art.191'!$H$5)/8)*(P184-O184-2))))</f>
        <v>0</v>
      </c>
      <c r="BB184" s="24">
        <f t="shared" si="82"/>
        <v>0</v>
      </c>
      <c r="BC184" s="24" t="e">
        <f>IF(N184&lt;135,N184,N184-'DPI art.191'!$I$5)</f>
        <v>#VALUE!</v>
      </c>
      <c r="BD184" s="111" t="str">
        <f>IF(O184&lt;80,"0",IF((P184-O184)&lt;=2,('DPI art.191'!$G$7-(('DPI art.191'!$F$7-'DPI art.191'!$G$7)/4)*(O184-P184-2)),('DPI art.191'!$G$7-(('DPI art.191'!$G$7-'DPI art.191'!$H$7)/8)*(P184-O184-2))))</f>
        <v>0</v>
      </c>
      <c r="BE184" s="24">
        <f t="shared" si="83"/>
        <v>0</v>
      </c>
      <c r="BF184" s="24" t="e">
        <f>IF(N184&lt;135,N184,N184-'DPI art.191'!$I$7)</f>
        <v>#VALUE!</v>
      </c>
      <c r="BG184" s="108">
        <f>10^(0.1*R184)</f>
        <v>1</v>
      </c>
      <c r="BH184" s="108">
        <f>10^(0.1*X184)</f>
        <v>1</v>
      </c>
      <c r="BI184" s="108">
        <f>10^(0.1*AB184)</f>
        <v>1</v>
      </c>
      <c r="BJ184" s="108">
        <f>10^(0.1*AF184)</f>
        <v>1</v>
      </c>
      <c r="BK184" s="108">
        <f>10^(0.1*AJ184)</f>
        <v>1</v>
      </c>
      <c r="BL184" s="108">
        <f>10^(0.1*AN184)</f>
        <v>1</v>
      </c>
      <c r="BM184" s="106" t="str">
        <f>IF(R184&gt;0,(O184-R184),"")</f>
        <v/>
      </c>
      <c r="BN184" s="106" t="str">
        <f>IF(X184&gt;0,(O184-X184),"")</f>
        <v/>
      </c>
      <c r="BO184" s="106" t="str">
        <f>IF(AB184&gt;0,(O184-AB184),"")</f>
        <v/>
      </c>
      <c r="BP184" s="106" t="str">
        <f>IF(AF184&gt;0,(O184-AF184),"")</f>
        <v/>
      </c>
      <c r="BQ184" s="106" t="str">
        <f>IF(AJ184&gt;0,(O184-AJ184),"")</f>
        <v/>
      </c>
      <c r="BR184" s="106" t="str">
        <f>IF(AN184&gt;0,(O184-AN184),"")</f>
        <v/>
      </c>
      <c r="BS184" s="106">
        <f>COUNT(BM184:BR184)</f>
        <v>0</v>
      </c>
      <c r="BT184" s="107">
        <f t="shared" si="97"/>
        <v>0</v>
      </c>
      <c r="BU184" s="136" t="str">
        <f t="shared" si="98"/>
        <v/>
      </c>
      <c r="BV184" s="136" t="str">
        <f t="shared" si="99"/>
        <v/>
      </c>
      <c r="BW184" s="136" t="str">
        <f t="shared" si="100"/>
        <v/>
      </c>
      <c r="BX184" s="136" t="str">
        <f t="shared" si="101"/>
        <v/>
      </c>
      <c r="BY184" s="136" t="str">
        <f t="shared" si="102"/>
        <v/>
      </c>
      <c r="BZ184" s="136" t="str">
        <f t="shared" si="103"/>
        <v/>
      </c>
    </row>
    <row r="185" spans="1:78" x14ac:dyDescent="0.2">
      <c r="N185" s="15"/>
      <c r="O185" s="15"/>
      <c r="P185" s="15"/>
      <c r="AQ185" s="15"/>
      <c r="AR185" s="15"/>
      <c r="AS185" s="15"/>
      <c r="AT185" s="15"/>
      <c r="AU185" s="15"/>
      <c r="AV185" s="15"/>
      <c r="AW185" s="15"/>
      <c r="AX185" s="15"/>
      <c r="AY185" s="15"/>
      <c r="AZ185" s="15"/>
      <c r="BA185" s="15"/>
      <c r="BB185" s="15"/>
      <c r="BC185" s="15"/>
      <c r="BD185" s="15"/>
      <c r="BE185" s="15"/>
      <c r="BF185" s="15"/>
    </row>
    <row r="186" spans="1:78" x14ac:dyDescent="0.2">
      <c r="N186" s="15"/>
      <c r="O186" s="15"/>
      <c r="P186" s="15"/>
      <c r="AQ186" s="15"/>
      <c r="AR186" s="15"/>
      <c r="AS186" s="15"/>
      <c r="AT186" s="15"/>
      <c r="AU186" s="15"/>
      <c r="AV186" s="15"/>
      <c r="AW186" s="15"/>
      <c r="AX186" s="15"/>
      <c r="AY186" s="15"/>
      <c r="AZ186" s="15"/>
      <c r="BA186" s="15"/>
      <c r="BB186" s="15"/>
      <c r="BC186" s="15"/>
      <c r="BD186" s="15"/>
      <c r="BE186" s="15"/>
      <c r="BF186" s="15"/>
    </row>
    <row r="187" spans="1:78" x14ac:dyDescent="0.2">
      <c r="N187" s="15"/>
      <c r="O187" s="15"/>
      <c r="P187" s="15"/>
      <c r="AQ187" s="15"/>
      <c r="AR187" s="15"/>
      <c r="AS187" s="15"/>
      <c r="AT187" s="15"/>
      <c r="AU187" s="15"/>
      <c r="AV187" s="15"/>
      <c r="AW187" s="15"/>
      <c r="AX187" s="15"/>
      <c r="AY187" s="15"/>
      <c r="AZ187" s="15"/>
      <c r="BA187" s="15"/>
      <c r="BB187" s="15"/>
      <c r="BC187" s="15"/>
      <c r="BD187" s="15"/>
      <c r="BE187" s="15"/>
      <c r="BF187" s="15"/>
    </row>
    <row r="188" spans="1:78" x14ac:dyDescent="0.2">
      <c r="N188" s="15"/>
      <c r="O188" s="15"/>
      <c r="P188" s="15"/>
      <c r="AQ188" s="15"/>
      <c r="AR188" s="15"/>
      <c r="AS188" s="15"/>
      <c r="AT188" s="15"/>
      <c r="AU188" s="15"/>
      <c r="AV188" s="15"/>
      <c r="AW188" s="15"/>
      <c r="AX188" s="15"/>
      <c r="AY188" s="15"/>
      <c r="AZ188" s="15"/>
      <c r="BA188" s="15"/>
      <c r="BB188" s="15"/>
      <c r="BC188" s="15"/>
      <c r="BD188" s="15"/>
      <c r="BE188" s="15"/>
      <c r="BF188" s="15"/>
    </row>
    <row r="189" spans="1:78" x14ac:dyDescent="0.2">
      <c r="N189" s="15"/>
      <c r="O189" s="15"/>
      <c r="P189" s="15"/>
      <c r="AQ189" s="15"/>
      <c r="AR189" s="15"/>
      <c r="AS189" s="15"/>
      <c r="AT189" s="15"/>
      <c r="AU189" s="15"/>
      <c r="AV189" s="15"/>
      <c r="AW189" s="15"/>
      <c r="AX189" s="15"/>
      <c r="AY189" s="15"/>
      <c r="AZ189" s="15"/>
      <c r="BA189" s="15"/>
      <c r="BB189" s="15"/>
      <c r="BC189" s="15"/>
      <c r="BD189" s="15"/>
      <c r="BE189" s="15"/>
      <c r="BF189" s="15"/>
    </row>
    <row r="190" spans="1:78" x14ac:dyDescent="0.2">
      <c r="N190" s="15"/>
      <c r="O190" s="15"/>
      <c r="P190" s="15"/>
      <c r="AQ190" s="15"/>
      <c r="AR190" s="15"/>
      <c r="AS190" s="15"/>
      <c r="AT190" s="15"/>
      <c r="AU190" s="15"/>
      <c r="AV190" s="15"/>
      <c r="AW190" s="15"/>
      <c r="AX190" s="15"/>
      <c r="AY190" s="15"/>
      <c r="AZ190" s="15"/>
      <c r="BA190" s="15"/>
      <c r="BB190" s="15"/>
      <c r="BC190" s="15"/>
      <c r="BD190" s="15"/>
      <c r="BE190" s="15"/>
      <c r="BF190" s="15"/>
    </row>
    <row r="191" spans="1:78" x14ac:dyDescent="0.2">
      <c r="N191" s="15"/>
      <c r="O191" s="15"/>
      <c r="P191" s="15"/>
      <c r="AQ191" s="15"/>
      <c r="AR191" s="15"/>
      <c r="AS191" s="15"/>
      <c r="AT191" s="15"/>
      <c r="AU191" s="15"/>
      <c r="AV191" s="15"/>
      <c r="AW191" s="15"/>
      <c r="AX191" s="15"/>
      <c r="AY191" s="15"/>
      <c r="AZ191" s="15"/>
      <c r="BA191" s="15"/>
      <c r="BB191" s="15"/>
      <c r="BC191" s="15"/>
      <c r="BD191" s="15"/>
      <c r="BE191" s="15"/>
      <c r="BF191" s="15"/>
    </row>
    <row r="192" spans="1:78" x14ac:dyDescent="0.2">
      <c r="N192" s="15"/>
      <c r="O192" s="15"/>
      <c r="P192" s="15"/>
      <c r="AQ192" s="15"/>
      <c r="AR192" s="15"/>
      <c r="AS192" s="15"/>
      <c r="AT192" s="15"/>
      <c r="AU192" s="15"/>
      <c r="AV192" s="15"/>
      <c r="AW192" s="15"/>
      <c r="AX192" s="15"/>
      <c r="AY192" s="15"/>
      <c r="AZ192" s="15"/>
      <c r="BA192" s="15"/>
      <c r="BB192" s="15"/>
      <c r="BC192" s="15"/>
      <c r="BD192" s="15"/>
      <c r="BE192" s="15"/>
      <c r="BF192" s="15"/>
    </row>
    <row r="193" spans="14:58" x14ac:dyDescent="0.2">
      <c r="N193" s="15"/>
      <c r="O193" s="15"/>
      <c r="P193" s="15"/>
      <c r="AQ193" s="15"/>
      <c r="AR193" s="15"/>
      <c r="AS193" s="15"/>
      <c r="AT193" s="15"/>
      <c r="AU193" s="15"/>
      <c r="AV193" s="15"/>
      <c r="AW193" s="15"/>
      <c r="AX193" s="15"/>
      <c r="AY193" s="15"/>
      <c r="AZ193" s="15"/>
      <c r="BA193" s="15"/>
      <c r="BB193" s="15"/>
      <c r="BC193" s="15"/>
      <c r="BD193" s="15"/>
      <c r="BE193" s="15"/>
      <c r="BF193" s="15"/>
    </row>
    <row r="194" spans="14:58" x14ac:dyDescent="0.2">
      <c r="N194" s="15"/>
      <c r="O194" s="15"/>
      <c r="P194" s="15"/>
      <c r="AQ194" s="15"/>
      <c r="AR194" s="15"/>
      <c r="AS194" s="15"/>
      <c r="AT194" s="15"/>
      <c r="AU194" s="15"/>
      <c r="AV194" s="15"/>
      <c r="AW194" s="15"/>
      <c r="AX194" s="15"/>
      <c r="AY194" s="15"/>
      <c r="AZ194" s="15"/>
      <c r="BA194" s="15"/>
      <c r="BB194" s="15"/>
      <c r="BC194" s="15"/>
      <c r="BD194" s="15"/>
      <c r="BE194" s="15"/>
      <c r="BF194" s="15"/>
    </row>
    <row r="195" spans="14:58" x14ac:dyDescent="0.2">
      <c r="N195" s="15"/>
      <c r="O195" s="15"/>
      <c r="P195" s="15"/>
      <c r="AQ195" s="15"/>
      <c r="AR195" s="15"/>
      <c r="AS195" s="15"/>
      <c r="AT195" s="15"/>
      <c r="AU195" s="15"/>
      <c r="AV195" s="15"/>
      <c r="AW195" s="15"/>
      <c r="AX195" s="15"/>
      <c r="AY195" s="15"/>
      <c r="AZ195" s="15"/>
      <c r="BA195" s="15"/>
      <c r="BB195" s="15"/>
      <c r="BC195" s="15"/>
      <c r="BD195" s="15"/>
      <c r="BE195" s="15"/>
      <c r="BF195" s="15"/>
    </row>
    <row r="196" spans="14:58" x14ac:dyDescent="0.2">
      <c r="N196" s="15"/>
      <c r="O196" s="15"/>
      <c r="P196" s="15"/>
      <c r="AQ196" s="15"/>
      <c r="AR196" s="15"/>
      <c r="AS196" s="15"/>
      <c r="AT196" s="15"/>
      <c r="AU196" s="15"/>
      <c r="AV196" s="15"/>
      <c r="AW196" s="15"/>
      <c r="AX196" s="15"/>
      <c r="AY196" s="15"/>
      <c r="AZ196" s="15"/>
      <c r="BA196" s="15"/>
      <c r="BB196" s="15"/>
      <c r="BC196" s="15"/>
      <c r="BD196" s="15"/>
      <c r="BE196" s="15"/>
      <c r="BF196" s="15"/>
    </row>
    <row r="197" spans="14:58" x14ac:dyDescent="0.2">
      <c r="N197" s="15"/>
      <c r="O197" s="15"/>
      <c r="P197" s="15"/>
      <c r="AQ197" s="15"/>
      <c r="AR197" s="15"/>
      <c r="AS197" s="15"/>
      <c r="AT197" s="15"/>
      <c r="AU197" s="15"/>
      <c r="AV197" s="15"/>
      <c r="AW197" s="15"/>
      <c r="AX197" s="15"/>
      <c r="AY197" s="15"/>
      <c r="AZ197" s="15"/>
      <c r="BA197" s="15"/>
      <c r="BB197" s="15"/>
      <c r="BC197" s="15"/>
      <c r="BD197" s="15"/>
      <c r="BE197" s="15"/>
      <c r="BF197" s="15"/>
    </row>
    <row r="198" spans="14:58" x14ac:dyDescent="0.2">
      <c r="N198" s="15"/>
      <c r="O198" s="15"/>
      <c r="P198" s="15"/>
      <c r="AQ198" s="15"/>
      <c r="AR198" s="15"/>
      <c r="AS198" s="15"/>
      <c r="AT198" s="15"/>
      <c r="AU198" s="15"/>
      <c r="AV198" s="15"/>
      <c r="AW198" s="15"/>
      <c r="AX198" s="15"/>
      <c r="AY198" s="15"/>
      <c r="AZ198" s="15"/>
      <c r="BA198" s="15"/>
      <c r="BB198" s="15"/>
      <c r="BC198" s="15"/>
      <c r="BD198" s="15"/>
      <c r="BE198" s="15"/>
      <c r="BF198" s="15"/>
    </row>
    <row r="199" spans="14:58" x14ac:dyDescent="0.2">
      <c r="N199" s="15"/>
      <c r="O199" s="15"/>
      <c r="P199" s="15"/>
      <c r="AQ199" s="15"/>
      <c r="AR199" s="15"/>
      <c r="AS199" s="15"/>
      <c r="AT199" s="15"/>
      <c r="AU199" s="15"/>
      <c r="AV199" s="15"/>
      <c r="AW199" s="15"/>
      <c r="AX199" s="15"/>
      <c r="AY199" s="15"/>
      <c r="AZ199" s="15"/>
      <c r="BA199" s="15"/>
      <c r="BB199" s="15"/>
      <c r="BC199" s="15"/>
      <c r="BD199" s="15"/>
      <c r="BE199" s="15"/>
      <c r="BF199" s="15"/>
    </row>
    <row r="200" spans="14:58" x14ac:dyDescent="0.2">
      <c r="N200" s="15"/>
      <c r="O200" s="15"/>
      <c r="P200" s="15"/>
      <c r="AQ200" s="15"/>
      <c r="AR200" s="15"/>
      <c r="AS200" s="15"/>
      <c r="AT200" s="15"/>
      <c r="AU200" s="15"/>
      <c r="AV200" s="15"/>
      <c r="AW200" s="15"/>
      <c r="AX200" s="15"/>
      <c r="AY200" s="15"/>
      <c r="AZ200" s="15"/>
      <c r="BA200" s="15"/>
      <c r="BB200" s="15"/>
      <c r="BC200" s="15"/>
      <c r="BD200" s="15"/>
      <c r="BE200" s="15"/>
      <c r="BF200" s="15"/>
    </row>
    <row r="201" spans="14:58" x14ac:dyDescent="0.2">
      <c r="N201" s="15"/>
      <c r="O201" s="15"/>
      <c r="P201" s="15"/>
      <c r="AQ201" s="15"/>
      <c r="AR201" s="15"/>
      <c r="AS201" s="15"/>
      <c r="AT201" s="15"/>
      <c r="AU201" s="15"/>
      <c r="AV201" s="15"/>
      <c r="AW201" s="15"/>
      <c r="AX201" s="15"/>
      <c r="AY201" s="15"/>
      <c r="AZ201" s="15"/>
      <c r="BA201" s="15"/>
      <c r="BB201" s="15"/>
      <c r="BC201" s="15"/>
      <c r="BD201" s="15"/>
      <c r="BE201" s="15"/>
      <c r="BF201" s="15"/>
    </row>
    <row r="202" spans="14:58" x14ac:dyDescent="0.2">
      <c r="N202" s="15"/>
      <c r="O202" s="15"/>
      <c r="P202" s="15"/>
      <c r="AQ202" s="15"/>
      <c r="AR202" s="15"/>
      <c r="AS202" s="15"/>
      <c r="AT202" s="15"/>
      <c r="AU202" s="15"/>
      <c r="AV202" s="15"/>
      <c r="AW202" s="15"/>
      <c r="AX202" s="15"/>
      <c r="AY202" s="15"/>
      <c r="AZ202" s="15"/>
      <c r="BA202" s="15"/>
      <c r="BB202" s="15"/>
      <c r="BC202" s="15"/>
      <c r="BD202" s="15"/>
      <c r="BE202" s="15"/>
      <c r="BF202" s="15"/>
    </row>
  </sheetData>
  <mergeCells count="27">
    <mergeCell ref="C1:AD2"/>
    <mergeCell ref="AU1:BF2"/>
    <mergeCell ref="A3:A4"/>
    <mergeCell ref="B3:B4"/>
    <mergeCell ref="C3:C4"/>
    <mergeCell ref="D3:D4"/>
    <mergeCell ref="E3:E4"/>
    <mergeCell ref="F3:F4"/>
    <mergeCell ref="G3:G4"/>
    <mergeCell ref="H3:H4"/>
    <mergeCell ref="AR3:AR4"/>
    <mergeCell ref="I3:L3"/>
    <mergeCell ref="N3:N4"/>
    <mergeCell ref="O3:O4"/>
    <mergeCell ref="P3:P4"/>
    <mergeCell ref="Q3:V3"/>
    <mergeCell ref="W3:Z3"/>
    <mergeCell ref="AA3:AD3"/>
    <mergeCell ref="AE3:AH3"/>
    <mergeCell ref="AI3:AL3"/>
    <mergeCell ref="AM3:AP3"/>
    <mergeCell ref="AQ3:AQ4"/>
    <mergeCell ref="AS3:AS4"/>
    <mergeCell ref="AT3:AT4"/>
    <mergeCell ref="BG3:BL3"/>
    <mergeCell ref="BM3:BR3"/>
    <mergeCell ref="BU3:BZ3"/>
  </mergeCells>
  <conditionalFormatting sqref="AV6:AV184 BB6:BB184 BE6:BE184">
    <cfRule type="cellIs" dxfId="1253" priority="8" operator="between">
      <formula>75.0000001</formula>
      <formula>79.99999999999</formula>
    </cfRule>
    <cfRule type="cellIs" dxfId="1252" priority="9" operator="between">
      <formula>65.00000001</formula>
      <formula>69.999999</formula>
    </cfRule>
    <cfRule type="cellIs" dxfId="1251" priority="10" operator="between">
      <formula>70</formula>
      <formula>75</formula>
    </cfRule>
    <cfRule type="cellIs" dxfId="1250" priority="11" operator="greaterThan">
      <formula>80</formula>
    </cfRule>
  </conditionalFormatting>
  <conditionalFormatting sqref="AW6:AZ184 BC6:BF184">
    <cfRule type="cellIs" dxfId="1249" priority="6" operator="equal">
      <formula>0</formula>
    </cfRule>
  </conditionalFormatting>
  <conditionalFormatting sqref="AY6:AY184">
    <cfRule type="cellIs" dxfId="1248" priority="1" operator="between">
      <formula>75.0000001</formula>
      <formula>79.99999999999</formula>
    </cfRule>
    <cfRule type="cellIs" dxfId="1247" priority="2" operator="between">
      <formula>65.00000001</formula>
      <formula>69.999999</formula>
    </cfRule>
    <cfRule type="cellIs" dxfId="1246" priority="3" operator="between">
      <formula>70</formula>
      <formula>75</formula>
    </cfRule>
    <cfRule type="cellIs" dxfId="1245" priority="4" operator="greaterThan">
      <formula>80</formula>
    </cfRule>
    <cfRule type="cellIs" dxfId="1244" priority="5" operator="lessThan">
      <formula>65</formula>
    </cfRule>
  </conditionalFormatting>
  <conditionalFormatting sqref="BE6:BE184 AV6:AV184 BB6:BB184">
    <cfRule type="cellIs" dxfId="1243" priority="7" operator="lessThan">
      <formula>65</formula>
    </cfRule>
  </conditionalFormatting>
  <printOptions horizontalCentered="1"/>
  <pageMargins left="0.35433070866141736" right="0.39370078740157483" top="0.78740157480314965" bottom="0.98425196850393704" header="0.51181102362204722" footer="0.51181102362204722"/>
  <pageSetup paperSize="8" scale="35" fitToHeight="0" orientation="landscape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J202"/>
  <sheetViews>
    <sheetView view="pageBreakPreview" zoomScale="60" workbookViewId="0">
      <pane xSplit="2" ySplit="4" topLeftCell="C5" activePane="bottomRight" state="frozen"/>
      <selection activeCell="P65" sqref="P65"/>
      <selection pane="topRight" activeCell="P65" sqref="P65"/>
      <selection pane="bottomLeft" activeCell="P65" sqref="P65"/>
      <selection pane="bottomRight" activeCell="AU6" sqref="AU6"/>
    </sheetView>
  </sheetViews>
  <sheetFormatPr defaultRowHeight="12.75" x14ac:dyDescent="0.2"/>
  <cols>
    <col min="1" max="1" width="17.28515625" style="1" bestFit="1" customWidth="1"/>
    <col min="2" max="2" width="7.7109375" style="1" customWidth="1"/>
    <col min="3" max="3" width="30.28515625" style="1" bestFit="1" customWidth="1"/>
    <col min="4" max="4" width="15.42578125" style="1" customWidth="1"/>
    <col min="5" max="5" width="15" style="1" customWidth="1"/>
    <col min="6" max="6" width="31.85546875" style="1" customWidth="1"/>
    <col min="7" max="7" width="12.28515625" style="1" customWidth="1"/>
    <col min="8" max="8" width="13.5703125" style="1" customWidth="1"/>
    <col min="9" max="10" width="3.140625" style="1" customWidth="1"/>
    <col min="11" max="11" width="3.42578125" style="1" customWidth="1"/>
    <col min="12" max="12" width="3" style="1" customWidth="1"/>
    <col min="13" max="13" width="9.140625" style="1" customWidth="1"/>
    <col min="14" max="14" width="9.42578125" style="1" customWidth="1"/>
    <col min="15" max="15" width="11.42578125" style="1" customWidth="1"/>
    <col min="16" max="16" width="12.28515625" style="1" customWidth="1"/>
    <col min="17" max="17" width="6.28515625" style="1" customWidth="1"/>
    <col min="18" max="18" width="7.42578125" style="1" customWidth="1"/>
    <col min="19" max="19" width="7.85546875" style="1" customWidth="1"/>
    <col min="20" max="20" width="6.85546875" style="1" customWidth="1"/>
    <col min="21" max="22" width="6.85546875" style="1" hidden="1" customWidth="1"/>
    <col min="23" max="23" width="6.28515625" style="1" customWidth="1"/>
    <col min="24" max="26" width="7.42578125" style="1" customWidth="1"/>
    <col min="27" max="27" width="6.7109375" style="1" customWidth="1"/>
    <col min="28" max="30" width="7" style="1" customWidth="1"/>
    <col min="31" max="31" width="6.28515625" style="1" customWidth="1"/>
    <col min="32" max="32" width="7.42578125" style="1" customWidth="1"/>
    <col min="33" max="33" width="7.85546875" style="1" customWidth="1"/>
    <col min="34" max="34" width="6.85546875" style="1" customWidth="1"/>
    <col min="35" max="35" width="6.28515625" style="1" customWidth="1"/>
    <col min="36" max="38" width="7.42578125" style="1" customWidth="1"/>
    <col min="39" max="39" width="6.7109375" style="1" customWidth="1"/>
    <col min="40" max="42" width="7" style="1" customWidth="1"/>
    <col min="43" max="43" width="14.140625" style="1" customWidth="1"/>
    <col min="44" max="44" width="6.42578125" style="1" customWidth="1"/>
    <col min="45" max="45" width="7" style="1" customWidth="1"/>
    <col min="46" max="46" width="6.140625" style="1" customWidth="1"/>
    <col min="47" max="47" width="17.5703125" style="1" customWidth="1"/>
    <col min="48" max="48" width="13.7109375" style="1" customWidth="1"/>
    <col min="49" max="49" width="15.85546875" style="1" bestFit="1" customWidth="1"/>
    <col min="50" max="50" width="18.7109375" style="1" customWidth="1"/>
    <col min="51" max="51" width="14.140625" style="1" customWidth="1"/>
    <col min="52" max="52" width="16.7109375" style="1" bestFit="1" customWidth="1"/>
    <col min="53" max="53" width="16.140625" style="1" bestFit="1" customWidth="1"/>
    <col min="54" max="54" width="12" style="1" customWidth="1"/>
    <col min="55" max="55" width="14.42578125" style="1" customWidth="1"/>
    <col min="56" max="56" width="18.7109375" style="1" customWidth="1"/>
    <col min="57" max="57" width="14.140625" style="1" customWidth="1"/>
    <col min="58" max="58" width="16.7109375" style="1" customWidth="1"/>
    <col min="59" max="59" width="17.5703125" style="1" customWidth="1"/>
    <col min="60" max="60" width="13.7109375" style="1" customWidth="1"/>
    <col min="61" max="61" width="10.7109375" style="1" customWidth="1"/>
    <col min="62" max="62" width="18.7109375" style="1" customWidth="1"/>
    <col min="63" max="63" width="14.140625" style="1" customWidth="1"/>
    <col min="64" max="64" width="16.7109375" style="1" bestFit="1" customWidth="1"/>
    <col min="65" max="65" width="16.140625" style="1" bestFit="1" customWidth="1"/>
    <col min="66" max="66" width="12" style="1" customWidth="1"/>
    <col min="67" max="67" width="14.42578125" style="1" customWidth="1"/>
    <col min="68" max="70" width="12.42578125" style="1" bestFit="1" customWidth="1"/>
    <col min="71" max="74" width="9.28515625" style="1" bestFit="1" customWidth="1"/>
    <col min="75" max="75" width="15.140625" style="1" customWidth="1"/>
    <col min="76" max="79" width="9.28515625" style="1" bestFit="1" customWidth="1"/>
    <col min="80" max="80" width="14.5703125" style="1" customWidth="1"/>
    <col min="81" max="81" width="12.5703125" style="1" customWidth="1"/>
    <col min="82" max="82" width="9.28515625" style="1" bestFit="1" customWidth="1"/>
    <col min="83" max="83" width="10.140625" style="1" bestFit="1" customWidth="1"/>
    <col min="84" max="87" width="9.28515625" style="1" bestFit="1" customWidth="1"/>
    <col min="88" max="16384" width="9.140625" style="1"/>
  </cols>
  <sheetData>
    <row r="1" spans="1:88" s="68" customFormat="1" ht="24.95" customHeight="1" x14ac:dyDescent="0.2">
      <c r="A1" s="301" t="s">
        <v>327</v>
      </c>
      <c r="B1" s="72"/>
      <c r="C1" s="349" t="s">
        <v>250</v>
      </c>
      <c r="D1" s="350"/>
      <c r="E1" s="350"/>
      <c r="F1" s="350"/>
      <c r="G1" s="350"/>
      <c r="H1" s="350"/>
      <c r="I1" s="350"/>
      <c r="J1" s="350"/>
      <c r="K1" s="350"/>
      <c r="L1" s="350"/>
      <c r="M1" s="350"/>
      <c r="N1" s="350"/>
      <c r="O1" s="350"/>
      <c r="P1" s="350"/>
      <c r="Q1" s="350"/>
      <c r="R1" s="350"/>
      <c r="S1" s="350"/>
      <c r="T1" s="350"/>
      <c r="U1" s="350"/>
      <c r="V1" s="350"/>
      <c r="W1" s="350"/>
      <c r="X1" s="350"/>
      <c r="Y1" s="350"/>
      <c r="Z1" s="350"/>
      <c r="AA1" s="350"/>
      <c r="AB1" s="350"/>
      <c r="AC1" s="350"/>
      <c r="AD1" s="350"/>
      <c r="AE1" s="72"/>
      <c r="AF1" s="72"/>
      <c r="AG1" s="72"/>
      <c r="AH1" s="72"/>
      <c r="AI1" s="72"/>
      <c r="AJ1" s="72"/>
      <c r="AK1" s="72"/>
      <c r="AL1" s="72"/>
      <c r="AM1" s="72"/>
      <c r="AN1" s="72"/>
      <c r="AO1" s="72"/>
      <c r="AP1" s="72"/>
      <c r="AQ1" s="72"/>
      <c r="AR1" s="72"/>
      <c r="AS1" s="72"/>
      <c r="AT1" s="73"/>
      <c r="AU1" s="352" t="s">
        <v>328</v>
      </c>
      <c r="AV1" s="353"/>
      <c r="AW1" s="353"/>
      <c r="AX1" s="353"/>
      <c r="AY1" s="353"/>
      <c r="AZ1" s="353"/>
      <c r="BA1" s="353"/>
      <c r="BB1" s="353"/>
      <c r="BC1" s="353"/>
      <c r="BD1" s="353"/>
      <c r="BE1" s="353"/>
      <c r="BF1" s="354"/>
      <c r="BG1" s="310"/>
      <c r="BH1" s="310"/>
      <c r="BI1" s="310"/>
      <c r="BJ1" s="310"/>
      <c r="BK1" s="310"/>
      <c r="BL1" s="310"/>
      <c r="BM1" s="310"/>
      <c r="BN1" s="310"/>
      <c r="BO1" s="310"/>
    </row>
    <row r="2" spans="1:88" s="69" customFormat="1" ht="65.099999999999994" customHeight="1" x14ac:dyDescent="0.2">
      <c r="A2" s="74"/>
      <c r="B2" s="75"/>
      <c r="C2" s="351"/>
      <c r="D2" s="351"/>
      <c r="E2" s="351"/>
      <c r="F2" s="351"/>
      <c r="G2" s="351"/>
      <c r="H2" s="351"/>
      <c r="I2" s="351"/>
      <c r="J2" s="351"/>
      <c r="K2" s="351"/>
      <c r="L2" s="351"/>
      <c r="M2" s="351"/>
      <c r="N2" s="351"/>
      <c r="O2" s="351"/>
      <c r="P2" s="351"/>
      <c r="Q2" s="351"/>
      <c r="R2" s="351"/>
      <c r="S2" s="351"/>
      <c r="T2" s="351"/>
      <c r="U2" s="351"/>
      <c r="V2" s="351"/>
      <c r="W2" s="351"/>
      <c r="X2" s="351"/>
      <c r="Y2" s="351"/>
      <c r="Z2" s="351"/>
      <c r="AA2" s="351"/>
      <c r="AB2" s="351"/>
      <c r="AC2" s="351"/>
      <c r="AD2" s="351"/>
      <c r="AE2" s="75"/>
      <c r="AF2" s="75"/>
      <c r="AG2" s="75"/>
      <c r="AH2" s="75"/>
      <c r="AI2" s="75"/>
      <c r="AJ2" s="75"/>
      <c r="AK2" s="75"/>
      <c r="AL2" s="75"/>
      <c r="AM2" s="75"/>
      <c r="AN2" s="75"/>
      <c r="AO2" s="75"/>
      <c r="AP2" s="75"/>
      <c r="AQ2" s="75"/>
      <c r="AR2" s="75"/>
      <c r="AS2" s="75"/>
      <c r="AT2" s="76"/>
      <c r="AU2" s="355"/>
      <c r="AV2" s="356"/>
      <c r="AW2" s="356"/>
      <c r="AX2" s="356"/>
      <c r="AY2" s="356"/>
      <c r="AZ2" s="356"/>
      <c r="BA2" s="356"/>
      <c r="BB2" s="356"/>
      <c r="BC2" s="356"/>
      <c r="BD2" s="356"/>
      <c r="BE2" s="356"/>
      <c r="BF2" s="357"/>
      <c r="BG2" s="311"/>
      <c r="BH2" s="311"/>
      <c r="BI2" s="311"/>
      <c r="BJ2" s="311"/>
      <c r="BK2" s="311"/>
      <c r="BL2" s="311"/>
      <c r="BM2" s="311"/>
      <c r="BN2" s="311"/>
      <c r="BO2" s="311"/>
    </row>
    <row r="3" spans="1:88" s="70" customFormat="1" ht="57.75" customHeight="1" x14ac:dyDescent="0.2">
      <c r="A3" s="340" t="s">
        <v>429</v>
      </c>
      <c r="B3" s="340" t="s">
        <v>0</v>
      </c>
      <c r="C3" s="340" t="s">
        <v>4</v>
      </c>
      <c r="D3" s="340" t="s">
        <v>1</v>
      </c>
      <c r="E3" s="340" t="s">
        <v>2</v>
      </c>
      <c r="F3" s="340" t="s">
        <v>3</v>
      </c>
      <c r="G3" s="340" t="s">
        <v>5</v>
      </c>
      <c r="H3" s="340" t="s">
        <v>199</v>
      </c>
      <c r="I3" s="340" t="s">
        <v>207</v>
      </c>
      <c r="J3" s="340"/>
      <c r="K3" s="340"/>
      <c r="L3" s="340"/>
      <c r="M3" s="138"/>
      <c r="N3" s="341" t="s">
        <v>201</v>
      </c>
      <c r="O3" s="342" t="s">
        <v>65</v>
      </c>
      <c r="P3" s="343" t="s">
        <v>188</v>
      </c>
      <c r="Q3" s="344" t="s">
        <v>9</v>
      </c>
      <c r="R3" s="345"/>
      <c r="S3" s="345"/>
      <c r="T3" s="346"/>
      <c r="U3" s="347"/>
      <c r="V3" s="348"/>
      <c r="W3" s="337" t="s">
        <v>10</v>
      </c>
      <c r="X3" s="337"/>
      <c r="Y3" s="337"/>
      <c r="Z3" s="329"/>
      <c r="AA3" s="337" t="s">
        <v>11</v>
      </c>
      <c r="AB3" s="337"/>
      <c r="AC3" s="337"/>
      <c r="AD3" s="329"/>
      <c r="AE3" s="337" t="s">
        <v>196</v>
      </c>
      <c r="AF3" s="337"/>
      <c r="AG3" s="337"/>
      <c r="AH3" s="329"/>
      <c r="AI3" s="337" t="s">
        <v>197</v>
      </c>
      <c r="AJ3" s="337"/>
      <c r="AK3" s="337"/>
      <c r="AL3" s="329"/>
      <c r="AM3" s="337" t="s">
        <v>198</v>
      </c>
      <c r="AN3" s="337"/>
      <c r="AO3" s="337"/>
      <c r="AP3" s="329"/>
      <c r="AQ3" s="338" t="s">
        <v>22</v>
      </c>
      <c r="AR3" s="339" t="s">
        <v>245</v>
      </c>
      <c r="AS3" s="328" t="s">
        <v>246</v>
      </c>
      <c r="AT3" s="330" t="s">
        <v>247</v>
      </c>
      <c r="AU3" s="157" t="str">
        <f>'DPI art.191'!B2</f>
        <v>Cuffie auricolari</v>
      </c>
      <c r="AV3" s="158" t="str">
        <f>'DPI art.191'!C2</f>
        <v>3M PELTOR</v>
      </c>
      <c r="AW3" s="158" t="str">
        <f>'DPI art.191'!D2</f>
        <v>Optime I H510P3</v>
      </c>
      <c r="AX3" s="159" t="str">
        <f>'DPI art.191'!B4</f>
        <v>Cuffie auricolari</v>
      </c>
      <c r="AY3" s="154" t="str">
        <f>'DPI art.191'!C4</f>
        <v>3M PELTOR</v>
      </c>
      <c r="AZ3" s="160" t="str">
        <f>'DPI art.191'!D4</f>
        <v>H505B</v>
      </c>
      <c r="BA3" s="159" t="str">
        <f>'DPI art.191'!B6</f>
        <v>Inserti espandibili</v>
      </c>
      <c r="BB3" s="154" t="str">
        <f>'DPI art.191'!C6</f>
        <v>3M EAR</v>
      </c>
      <c r="BC3" s="160" t="str">
        <f>'DPI art.191'!D6</f>
        <v>CLASSIC</v>
      </c>
      <c r="BD3" s="159" t="str">
        <f>'DPI art.191'!B8</f>
        <v>Inserti espandibili</v>
      </c>
      <c r="BE3" s="154" t="str">
        <f>'DPI art.191'!C8</f>
        <v>UVEX</v>
      </c>
      <c r="BF3" s="160" t="str">
        <f>'DPI art.191'!D8</f>
        <v>X-fit</v>
      </c>
      <c r="BG3" s="157" t="str">
        <f>'DPI art.191'!B10</f>
        <v>Cuffie auricolari</v>
      </c>
      <c r="BH3" s="158" t="str">
        <f>'DPI art.191'!C10</f>
        <v>3M EAR</v>
      </c>
      <c r="BI3" s="158" t="str">
        <f>'DPI art.191'!D10</f>
        <v>Ultrafit</v>
      </c>
      <c r="BJ3" s="159" t="str">
        <f>'DPI art.191'!B12</f>
        <v>Inserti su calco dell'orecchio</v>
      </c>
      <c r="BK3" s="154" t="str">
        <f>'DPI art.191'!C12</f>
        <v>COTRAL</v>
      </c>
      <c r="BL3" s="160" t="str">
        <f>'DPI art.191'!D12</f>
        <v>Qeos green</v>
      </c>
      <c r="BM3" s="159" t="str">
        <f>'DPI art.191'!B14</f>
        <v>Inserti espandibili</v>
      </c>
      <c r="BN3" s="154" t="str">
        <f>'DPI art.191'!D14</f>
        <v>soft FX</v>
      </c>
      <c r="BO3" s="160" t="str">
        <f>'DPI art.191'!C14</f>
        <v>3M EAR</v>
      </c>
      <c r="BP3" s="332" t="s">
        <v>203</v>
      </c>
      <c r="BQ3" s="332"/>
      <c r="BR3" s="332"/>
      <c r="BS3" s="332"/>
      <c r="BT3" s="332"/>
      <c r="BU3" s="333"/>
      <c r="BV3" s="334" t="s">
        <v>204</v>
      </c>
      <c r="BW3" s="335"/>
      <c r="BX3" s="335"/>
      <c r="BY3" s="335"/>
      <c r="BZ3" s="335"/>
      <c r="CA3" s="336"/>
      <c r="CB3" s="80"/>
      <c r="CD3" s="334" t="s">
        <v>205</v>
      </c>
      <c r="CE3" s="335"/>
      <c r="CF3" s="335"/>
      <c r="CG3" s="335"/>
      <c r="CH3" s="335"/>
      <c r="CI3" s="336"/>
    </row>
    <row r="4" spans="1:88" s="70" customFormat="1" ht="22.5" customHeight="1" thickBot="1" x14ac:dyDescent="0.25">
      <c r="A4" s="340"/>
      <c r="B4" s="340"/>
      <c r="C4" s="340"/>
      <c r="D4" s="340"/>
      <c r="E4" s="340"/>
      <c r="F4" s="340"/>
      <c r="G4" s="340"/>
      <c r="H4" s="340"/>
      <c r="I4" s="2" t="s">
        <v>189</v>
      </c>
      <c r="J4" s="2" t="s">
        <v>191</v>
      </c>
      <c r="K4" s="2" t="s">
        <v>190</v>
      </c>
      <c r="L4" s="2" t="s">
        <v>192</v>
      </c>
      <c r="M4" s="150" t="s">
        <v>249</v>
      </c>
      <c r="N4" s="341"/>
      <c r="O4" s="329"/>
      <c r="P4" s="329"/>
      <c r="Q4" s="139" t="s">
        <v>8</v>
      </c>
      <c r="R4" s="161" t="s">
        <v>253</v>
      </c>
      <c r="S4" s="162" t="s">
        <v>254</v>
      </c>
      <c r="T4" s="163" t="s">
        <v>255</v>
      </c>
      <c r="U4" s="164" t="s">
        <v>256</v>
      </c>
      <c r="V4" s="165" t="s">
        <v>257</v>
      </c>
      <c r="W4" s="139" t="s">
        <v>8</v>
      </c>
      <c r="X4" s="161" t="s">
        <v>253</v>
      </c>
      <c r="Y4" s="162" t="s">
        <v>254</v>
      </c>
      <c r="Z4" s="163" t="s">
        <v>255</v>
      </c>
      <c r="AA4" s="139" t="s">
        <v>8</v>
      </c>
      <c r="AB4" s="161" t="s">
        <v>253</v>
      </c>
      <c r="AC4" s="162" t="s">
        <v>254</v>
      </c>
      <c r="AD4" s="163" t="s">
        <v>255</v>
      </c>
      <c r="AE4" s="139" t="s">
        <v>8</v>
      </c>
      <c r="AF4" s="161" t="s">
        <v>253</v>
      </c>
      <c r="AG4" s="162" t="s">
        <v>254</v>
      </c>
      <c r="AH4" s="163" t="s">
        <v>255</v>
      </c>
      <c r="AI4" s="139" t="s">
        <v>8</v>
      </c>
      <c r="AJ4" s="161" t="s">
        <v>253</v>
      </c>
      <c r="AK4" s="162" t="s">
        <v>254</v>
      </c>
      <c r="AL4" s="163" t="s">
        <v>255</v>
      </c>
      <c r="AM4" s="139" t="s">
        <v>8</v>
      </c>
      <c r="AN4" s="161" t="s">
        <v>253</v>
      </c>
      <c r="AO4" s="162" t="s">
        <v>254</v>
      </c>
      <c r="AP4" s="163" t="s">
        <v>255</v>
      </c>
      <c r="AQ4" s="329"/>
      <c r="AR4" s="329"/>
      <c r="AS4" s="329"/>
      <c r="AT4" s="331"/>
      <c r="AU4" s="152" t="s">
        <v>15</v>
      </c>
      <c r="AV4" s="153" t="s">
        <v>251</v>
      </c>
      <c r="AW4" s="155" t="s">
        <v>233</v>
      </c>
      <c r="AX4" s="152" t="s">
        <v>15</v>
      </c>
      <c r="AY4" s="153" t="s">
        <v>251</v>
      </c>
      <c r="AZ4" s="155" t="s">
        <v>233</v>
      </c>
      <c r="BA4" s="152" t="s">
        <v>15</v>
      </c>
      <c r="BB4" s="153" t="s">
        <v>251</v>
      </c>
      <c r="BC4" s="155" t="s">
        <v>233</v>
      </c>
      <c r="BD4" s="152" t="s">
        <v>15</v>
      </c>
      <c r="BE4" s="153" t="s">
        <v>251</v>
      </c>
      <c r="BF4" s="155" t="s">
        <v>233</v>
      </c>
      <c r="BG4" s="152" t="s">
        <v>15</v>
      </c>
      <c r="BH4" s="153" t="s">
        <v>251</v>
      </c>
      <c r="BI4" s="155" t="s">
        <v>233</v>
      </c>
      <c r="BJ4" s="152" t="s">
        <v>15</v>
      </c>
      <c r="BK4" s="153" t="s">
        <v>251</v>
      </c>
      <c r="BL4" s="155" t="s">
        <v>233</v>
      </c>
      <c r="BM4" s="152" t="s">
        <v>15</v>
      </c>
      <c r="BN4" s="153" t="s">
        <v>251</v>
      </c>
      <c r="BO4" s="155" t="s">
        <v>233</v>
      </c>
      <c r="BP4" s="156">
        <v>1</v>
      </c>
      <c r="BQ4" s="134">
        <v>2</v>
      </c>
      <c r="BR4" s="134">
        <v>3</v>
      </c>
      <c r="BS4" s="134">
        <v>4</v>
      </c>
      <c r="BT4" s="134">
        <v>5</v>
      </c>
      <c r="BU4" s="134">
        <v>6</v>
      </c>
      <c r="BV4" s="134">
        <v>1</v>
      </c>
      <c r="BW4" s="134">
        <v>2</v>
      </c>
      <c r="BX4" s="134">
        <v>3</v>
      </c>
      <c r="BY4" s="134">
        <v>4</v>
      </c>
      <c r="BZ4" s="134">
        <v>5</v>
      </c>
      <c r="CA4" s="134">
        <v>6</v>
      </c>
      <c r="CB4" s="135" t="s">
        <v>202</v>
      </c>
      <c r="CC4" s="135" t="s">
        <v>206</v>
      </c>
      <c r="CD4" s="134">
        <v>1</v>
      </c>
      <c r="CE4" s="134">
        <v>2</v>
      </c>
      <c r="CF4" s="134">
        <v>3</v>
      </c>
      <c r="CG4" s="134">
        <v>4</v>
      </c>
      <c r="CH4" s="134">
        <v>5</v>
      </c>
      <c r="CI4" s="134">
        <v>6</v>
      </c>
      <c r="CJ4" s="80"/>
    </row>
    <row r="5" spans="1:88" s="261" customFormat="1" ht="6.75" customHeight="1" x14ac:dyDescent="0.2">
      <c r="A5" s="244"/>
      <c r="B5" s="244" t="s">
        <v>193</v>
      </c>
      <c r="C5" s="245"/>
      <c r="D5" s="246"/>
      <c r="E5" s="246"/>
      <c r="F5" s="247"/>
      <c r="G5" s="245"/>
      <c r="H5" s="245"/>
      <c r="I5" s="245"/>
      <c r="J5" s="245"/>
      <c r="K5" s="245"/>
      <c r="L5" s="245"/>
      <c r="M5" s="248"/>
      <c r="N5" s="249"/>
      <c r="O5" s="250"/>
      <c r="P5" s="251"/>
      <c r="Q5" s="252"/>
      <c r="R5" s="252"/>
      <c r="S5" s="252"/>
      <c r="T5" s="252"/>
      <c r="U5" s="222"/>
      <c r="V5" s="222"/>
      <c r="W5" s="253"/>
      <c r="X5" s="252"/>
      <c r="Y5" s="252"/>
      <c r="Z5" s="252"/>
      <c r="AA5" s="253"/>
      <c r="AB5" s="252"/>
      <c r="AC5" s="252"/>
      <c r="AD5" s="252"/>
      <c r="AE5" s="252"/>
      <c r="AF5" s="252"/>
      <c r="AG5" s="252"/>
      <c r="AH5" s="252"/>
      <c r="AI5" s="253"/>
      <c r="AJ5" s="252"/>
      <c r="AK5" s="252"/>
      <c r="AL5" s="252"/>
      <c r="AM5" s="253"/>
      <c r="AN5" s="252"/>
      <c r="AO5" s="252"/>
      <c r="AP5" s="252"/>
      <c r="AQ5" s="254"/>
      <c r="AR5" s="254"/>
      <c r="AS5" s="254"/>
      <c r="AT5" s="255"/>
      <c r="AU5" s="256"/>
      <c r="AV5" s="257"/>
      <c r="AW5" s="257"/>
      <c r="AX5" s="256"/>
      <c r="AY5" s="257"/>
      <c r="AZ5" s="257"/>
      <c r="BA5" s="256"/>
      <c r="BB5" s="257"/>
      <c r="BC5" s="257"/>
      <c r="BD5" s="256"/>
      <c r="BE5" s="257"/>
      <c r="BF5" s="257"/>
      <c r="BG5" s="256"/>
      <c r="BH5" s="257"/>
      <c r="BI5" s="257"/>
      <c r="BJ5" s="256"/>
      <c r="BK5" s="257"/>
      <c r="BL5" s="257"/>
      <c r="BM5" s="256"/>
      <c r="BN5" s="257"/>
      <c r="BO5" s="257"/>
      <c r="BP5" s="258"/>
      <c r="BQ5" s="259"/>
      <c r="BR5" s="259"/>
      <c r="BS5" s="259"/>
      <c r="BT5" s="259"/>
      <c r="BU5" s="259"/>
      <c r="BV5" s="259"/>
      <c r="BW5" s="259"/>
      <c r="BX5" s="259"/>
      <c r="BY5" s="259"/>
      <c r="BZ5" s="259"/>
      <c r="CA5" s="259"/>
      <c r="CB5" s="260"/>
      <c r="CC5" s="260"/>
      <c r="CD5" s="259"/>
      <c r="CE5" s="259"/>
      <c r="CF5" s="259"/>
      <c r="CG5" s="259"/>
      <c r="CH5" s="259"/>
      <c r="CI5" s="259"/>
    </row>
    <row r="6" spans="1:88" ht="18.75" x14ac:dyDescent="0.2">
      <c r="A6" s="2" t="s">
        <v>532</v>
      </c>
      <c r="B6" s="65" t="s">
        <v>352</v>
      </c>
      <c r="C6" s="78" t="s">
        <v>628</v>
      </c>
      <c r="D6" s="83" t="s">
        <v>7</v>
      </c>
      <c r="E6" s="83" t="s">
        <v>7</v>
      </c>
      <c r="F6" s="192" t="s">
        <v>628</v>
      </c>
      <c r="G6" s="71">
        <v>45996</v>
      </c>
      <c r="H6" s="77" t="s">
        <v>200</v>
      </c>
      <c r="I6" s="77" t="str">
        <f t="shared" ref="I6:I25" si="0">IF((V6-R6)&gt;3,"SI","")</f>
        <v/>
      </c>
      <c r="J6" s="77" t="s">
        <v>666</v>
      </c>
      <c r="K6" s="77"/>
      <c r="L6" s="77"/>
      <c r="M6" s="137">
        <f t="shared" ref="M6:M16" si="1">IF(R6&gt;0,(SQRT(CC6*(SUM(CD6:CI6)))),"")</f>
        <v>0.93842383785679306</v>
      </c>
      <c r="N6" s="4">
        <f t="shared" ref="N6:N51" si="2">IF(T6&gt;0,(MAX(T6,Z6,AD6,AH6,AL6,AP6))+SQRT(1.2^2+1^2),"")</f>
        <v>122.36204993518133</v>
      </c>
      <c r="O6" s="3">
        <f t="shared" ref="O6:O16" si="3">IF(R6="",0,10*LOG10(SUM(BP6:BU6)/(COUNT(R6,X6,AB6,AF6,AJ6,AN6))))</f>
        <v>98.10579549148143</v>
      </c>
      <c r="P6" s="5">
        <f t="shared" ref="P6:P51" si="4">IF(AND(Y6="",AC6="",AG6="",AK6="",AO6=""),S6,AVERAGE(S6,Y6,AC6,AG6,AK6,AO6)+STDEV(S6,Y6,AC6,AG6,AK6,AO6))</f>
        <v>99.014316926982588</v>
      </c>
      <c r="Q6" s="14">
        <v>300</v>
      </c>
      <c r="R6" s="11">
        <v>98.6</v>
      </c>
      <c r="S6" s="12">
        <v>98.3</v>
      </c>
      <c r="T6" s="13">
        <v>120.7</v>
      </c>
      <c r="U6" s="79"/>
      <c r="V6" s="79"/>
      <c r="W6" s="10">
        <v>300</v>
      </c>
      <c r="X6" s="11">
        <v>98.6</v>
      </c>
      <c r="Y6" s="12">
        <v>97.8</v>
      </c>
      <c r="Z6" s="13">
        <v>119.4</v>
      </c>
      <c r="AA6" s="10">
        <v>300</v>
      </c>
      <c r="AB6" s="11">
        <v>98.1</v>
      </c>
      <c r="AC6" s="12">
        <v>96.9</v>
      </c>
      <c r="AD6" s="13">
        <v>117.8</v>
      </c>
      <c r="AE6" s="14">
        <v>300</v>
      </c>
      <c r="AF6" s="11">
        <v>93.7</v>
      </c>
      <c r="AG6" s="12">
        <v>93.1</v>
      </c>
      <c r="AH6" s="13">
        <v>117.2</v>
      </c>
      <c r="AI6" s="10">
        <v>300</v>
      </c>
      <c r="AJ6" s="11">
        <v>100.3</v>
      </c>
      <c r="AK6" s="12">
        <v>99.2</v>
      </c>
      <c r="AL6" s="13">
        <v>116</v>
      </c>
      <c r="AM6" s="10">
        <v>300</v>
      </c>
      <c r="AN6" s="11">
        <v>96.8</v>
      </c>
      <c r="AO6" s="12">
        <v>95.6</v>
      </c>
      <c r="AP6" s="13">
        <v>120.8</v>
      </c>
      <c r="AQ6" s="6" t="str">
        <f t="shared" ref="AQ6:AQ51" si="5">IF(AND((O6)&lt;85,N6&lt;137),"NO","SI")</f>
        <v>SI</v>
      </c>
      <c r="AR6" s="7">
        <f t="shared" ref="AR6:AR51" si="6">IF((480*(10^(7.95-(O6/10))))&lt;480,480*(10^(7.95-(O6/10))),480)</f>
        <v>6.6170084345226972</v>
      </c>
      <c r="AS6" s="8">
        <f t="shared" ref="AS6:AS51" si="7">IF((480*(10^(8.45-(O6/10))))&lt;480,480*(10^(8.45-(O6/10))),480)</f>
        <v>20.924817949636818</v>
      </c>
      <c r="AT6" s="9">
        <f t="shared" ref="AT6:AT51" si="8">IF((480*(10^(8.65-(O6/10))))&lt;480,480*(10^(8.65-(O6/10))),480)</f>
        <v>33.163601521867591</v>
      </c>
      <c r="AU6" s="151">
        <f>IF(O6&lt;80,"0",IF((P6-O6)&lt;=2,('DPI art.191'!$G$3-(('DPI art.191'!$F$3-'DPI art.191'!$G$3)/4)*(P6-O6-2)),('DPI art.191'!$G$3-(('DPI art.191'!$F$3-'DPI art.191'!$H$3)/8)*(P6-O6-2))))</f>
        <v>19.091870077591796</v>
      </c>
      <c r="AV6" s="24">
        <f>O6-AU6</f>
        <v>79.013925413889638</v>
      </c>
      <c r="AW6" s="24">
        <f>IF(N6&lt;135,N6,N6-'DPI art.191'!$I$3)</f>
        <v>122.36204993518133</v>
      </c>
      <c r="AX6" s="111">
        <f>IF(O6&lt;80,"0",IF((P6-O6)&lt;=2,('DPI art.191'!$G$5-(('DPI art.191'!$F$5-'DPI art.191'!$G$5)/4)*(P6-O6-2)),('DPI art.191'!$G$5-(('DPI art.191'!$G$5-'DPI art.191'!$H$5)/8)*(P6-O6-2))))</f>
        <v>16.841870077591796</v>
      </c>
      <c r="AY6" s="24">
        <f>O6-AX6</f>
        <v>81.263925413889638</v>
      </c>
      <c r="AZ6" s="24">
        <f>IF(N6&lt;135,N6,N6-'DPI art.191'!$I$5)</f>
        <v>122.36204993518133</v>
      </c>
      <c r="BA6" s="111">
        <f>IF(O6&lt;80,"0",IF((P6-O6)&lt;=2,('DPI art.191'!$G$7-(('DPI art.191'!$F$7-'DPI art.191'!$G$7)/4)*(P6-O6-2)),('DPI art.191'!$G$7-(('DPI art.191'!$G$7-'DPI art.191'!$H$7)/8)*(P6-O6-2))))</f>
        <v>14.045739282249421</v>
      </c>
      <c r="BB6" s="24">
        <f>O6-BA6</f>
        <v>84.060056209232016</v>
      </c>
      <c r="BC6" s="24">
        <f>IF(N6&lt;135,N6,N6-'DPI art.191'!$I$7)</f>
        <v>122.36204993518133</v>
      </c>
      <c r="BD6" s="111">
        <f>IF(O6&lt;80,"0",IF((P6-O6)&lt;=2,('DPI art.191'!$G$9-(('DPI art.191'!$F$9-'DPI art.191'!$G$9)/4)*(O6-P6-2)),('DPI art.191'!$G$9-(('DPI art.191'!$G$9-'DPI art.191'!$H$9)/8)*(P6-O6-2))))</f>
        <v>17.863565179437643</v>
      </c>
      <c r="BE6" s="24">
        <f>O6-BD6</f>
        <v>80.242230312043787</v>
      </c>
      <c r="BF6" s="24">
        <f>IF(N6&lt;135,N6,N6-'DPI art.191'!$I$9)</f>
        <v>122.36204993518133</v>
      </c>
      <c r="BG6" s="111">
        <f>IF(O6&lt;80,"0",IF((P6-O6)&lt;=2,('DPI art.191'!$G$11-(('DPI art.191'!$F$11-'DPI art.191'!$G$11)/4)*(P6-O6-2)),('DPI art.191'!$G$11-(('DPI art.191'!$G$11-'DPI art.191'!$H$11)/8)*(P6-O6-2))))</f>
        <v>10.090695538312934</v>
      </c>
      <c r="BH6" s="24">
        <f>O6-BG6</f>
        <v>88.015099953168502</v>
      </c>
      <c r="BI6" s="24">
        <f>IF(T6&lt;135,T6,T6-'DPI art.191'!$I$11)</f>
        <v>120.7</v>
      </c>
      <c r="BJ6" s="111">
        <f>IF(O6&lt;80,"0",IF((P6-O6)&lt;=2,('DPI art.191'!$G$13-(('DPI art.191'!$F$13-'DPI art.191'!$G$13)/4)*(P6-O6-2)),('DPI art.191'!$G$13-(('DPI art.191'!$G$13-'DPI art.191'!$H$13)/8)*(P6-O6-2))))</f>
        <v>13.136434820562355</v>
      </c>
      <c r="BK6" s="24">
        <f>O6-BJ6</f>
        <v>84.969360670919073</v>
      </c>
      <c r="BL6" s="24">
        <f>IF(T6&lt;135,T6,T6-'DPI art.191'!$I$13)</f>
        <v>120.7</v>
      </c>
      <c r="BM6" s="111">
        <f>IF(O6&lt;80,"0",IF((P6-O6)&lt;=2,('DPI art.191'!$G$15-(('DPI art.191'!$F$15-'DPI art.191'!$G$15)/4)*(P6-O6-2)),('DPI art.191'!$G$15-(('DPI art.191'!$G$15-'DPI art.191'!$H$15)/8)*(P6-O6-2))))</f>
        <v>17.636434820562357</v>
      </c>
      <c r="BN6" s="24">
        <f>O6-BM6</f>
        <v>80.469360670919073</v>
      </c>
      <c r="BO6" s="24">
        <f>IF(Z6&lt;135,Z6,Z6-'DPI art.191'!$I$15)</f>
        <v>119.4</v>
      </c>
      <c r="BP6" s="108">
        <f t="shared" ref="BP6:BP51" si="9">10^(0.1*R6)</f>
        <v>7244359600.7499132</v>
      </c>
      <c r="BQ6" s="108">
        <f t="shared" ref="BQ6:BQ51" si="10">10^(0.1*X6)</f>
        <v>7244359600.7499132</v>
      </c>
      <c r="BR6" s="108">
        <f t="shared" ref="BR6:BR51" si="11">10^(0.1*AB6)</f>
        <v>6456542290.3465691</v>
      </c>
      <c r="BS6" s="108">
        <f t="shared" ref="BS6:BS51" si="12">10^(0.1*AF6)</f>
        <v>2344228815.3199286</v>
      </c>
      <c r="BT6" s="108">
        <f t="shared" ref="BT6:BT51" si="13">10^(0.1*AJ6)</f>
        <v>10715193052.376102</v>
      </c>
      <c r="BU6" s="108">
        <f t="shared" ref="BU6:BU51" si="14">10^(0.1*AN6)</f>
        <v>4786300923.2263832</v>
      </c>
      <c r="BV6" s="106">
        <f t="shared" ref="BV6:BV51" si="15">IF(R6&gt;0,(O6-R6),"")</f>
        <v>-0.49420450851856401</v>
      </c>
      <c r="BW6" s="106">
        <f t="shared" ref="BW6:BW51" si="16">IF(X6&gt;0,(O6-X6),"")</f>
        <v>-0.49420450851856401</v>
      </c>
      <c r="BX6" s="106">
        <f t="shared" ref="BX6:BX51" si="17">IF(AB6&gt;0,(O6-AB6),"")</f>
        <v>5.7954914814359881E-3</v>
      </c>
      <c r="BY6" s="106">
        <f t="shared" ref="BY6:BY51" si="18">IF(AF6&gt;0,(O6-AF6),"")</f>
        <v>4.4057954914814275</v>
      </c>
      <c r="BZ6" s="106">
        <f t="shared" ref="BZ6:BZ51" si="19">IF(AJ6&gt;0,(O6-AJ6),"")</f>
        <v>-2.1942045085185669</v>
      </c>
      <c r="CA6" s="106">
        <f t="shared" ref="CA6:CA51" si="20">IF(AN6&gt;0,(O6-AN6),"")</f>
        <v>1.3057954914814331</v>
      </c>
      <c r="CB6" s="106">
        <f t="shared" ref="CB6:CB51" si="21">COUNT(BV6:CA6)</f>
        <v>6</v>
      </c>
      <c r="CC6" s="107">
        <f t="shared" ref="CC6:CC17" si="22">IF(CB6=0,0,IF(CB6=1,0,1/(CB6*(CB6-1))))</f>
        <v>3.3333333333333333E-2</v>
      </c>
      <c r="CD6" s="136">
        <f t="shared" ref="CD6:CD16" si="23">IF(R6&gt;0,(BV6^2),"")</f>
        <v>0.24423809624007542</v>
      </c>
      <c r="CE6" s="136">
        <f t="shared" ref="CE6:CE16" si="24">IF(X6&gt;0,(BW6^2),"")</f>
        <v>0.24423809624007542</v>
      </c>
      <c r="CF6" s="136">
        <f t="shared" ref="CF6:CF16" si="25">IF(AB6&gt;0,(BX6^2),"")</f>
        <v>3.3587721511397105E-5</v>
      </c>
      <c r="CG6" s="136">
        <f t="shared" ref="CG6:CG16" si="26">IF(AF6&gt;0,(BY6^2),"")</f>
        <v>19.411033912758072</v>
      </c>
      <c r="CH6" s="136">
        <f t="shared" ref="CH6:CH16" si="27">IF(AJ6&gt;0,(BZ6^2),"")</f>
        <v>4.8145334252032059</v>
      </c>
      <c r="CI6" s="136">
        <f t="shared" ref="CI6:CI16" si="28">IF(AN6&gt;0,(CA6^2),"")</f>
        <v>1.7051018655732375</v>
      </c>
    </row>
    <row r="7" spans="1:88" ht="18.75" x14ac:dyDescent="0.2">
      <c r="A7" s="2" t="s">
        <v>474</v>
      </c>
      <c r="B7" s="65" t="s">
        <v>353</v>
      </c>
      <c r="C7" s="78" t="s">
        <v>620</v>
      </c>
      <c r="D7" s="83" t="s">
        <v>7</v>
      </c>
      <c r="E7" s="83" t="s">
        <v>7</v>
      </c>
      <c r="F7" s="192" t="s">
        <v>620</v>
      </c>
      <c r="G7" s="71">
        <v>45996</v>
      </c>
      <c r="H7" s="77" t="s">
        <v>200</v>
      </c>
      <c r="I7" s="77" t="str">
        <f t="shared" si="0"/>
        <v/>
      </c>
      <c r="J7" s="77" t="s">
        <v>666</v>
      </c>
      <c r="K7" s="77"/>
      <c r="L7" s="77"/>
      <c r="M7" s="137">
        <f t="shared" si="1"/>
        <v>2.6356257327717829</v>
      </c>
      <c r="N7" s="4">
        <f t="shared" si="2"/>
        <v>124.46204993518134</v>
      </c>
      <c r="O7" s="3">
        <f t="shared" si="3"/>
        <v>92.99985822292301</v>
      </c>
      <c r="P7" s="5">
        <f t="shared" si="4"/>
        <v>94.945271413860226</v>
      </c>
      <c r="Q7" s="14">
        <v>300</v>
      </c>
      <c r="R7" s="11">
        <v>88.7</v>
      </c>
      <c r="S7" s="12">
        <v>87.9</v>
      </c>
      <c r="T7" s="13">
        <v>118.3</v>
      </c>
      <c r="U7" s="79"/>
      <c r="V7" s="79"/>
      <c r="W7" s="10">
        <v>300</v>
      </c>
      <c r="X7" s="11">
        <v>91.9</v>
      </c>
      <c r="Y7" s="12">
        <v>91.4</v>
      </c>
      <c r="Z7" s="13">
        <v>116.7</v>
      </c>
      <c r="AA7" s="10">
        <v>300</v>
      </c>
      <c r="AB7" s="11">
        <v>80.5</v>
      </c>
      <c r="AC7" s="12">
        <v>82.8</v>
      </c>
      <c r="AD7" s="13">
        <v>113.7</v>
      </c>
      <c r="AE7" s="14">
        <v>300</v>
      </c>
      <c r="AF7" s="11">
        <v>90.3</v>
      </c>
      <c r="AG7" s="12">
        <v>90.3</v>
      </c>
      <c r="AH7" s="13">
        <v>117.7</v>
      </c>
      <c r="AI7" s="10">
        <v>300</v>
      </c>
      <c r="AJ7" s="11">
        <v>93.4</v>
      </c>
      <c r="AK7" s="12">
        <v>92.7</v>
      </c>
      <c r="AL7" s="13">
        <v>117.5</v>
      </c>
      <c r="AM7" s="10">
        <v>300</v>
      </c>
      <c r="AN7" s="11">
        <v>98</v>
      </c>
      <c r="AO7" s="12">
        <v>96.6</v>
      </c>
      <c r="AP7" s="13">
        <v>122.9</v>
      </c>
      <c r="AQ7" s="6" t="str">
        <f t="shared" si="5"/>
        <v>SI</v>
      </c>
      <c r="AR7" s="7">
        <f t="shared" si="6"/>
        <v>21.441512378106076</v>
      </c>
      <c r="AS7" s="8">
        <f t="shared" si="7"/>
        <v>67.804015593508481</v>
      </c>
      <c r="AT7" s="9">
        <f t="shared" si="8"/>
        <v>107.46212273567905</v>
      </c>
      <c r="AU7" s="151">
        <f>IF(O7&lt;80,"0",IF((P7-O7)&lt;=2,('DPI art.191'!$G$3-(('DPI art.191'!$F$3-'DPI art.191'!$G$3)/4)*(P7-O7-2)),('DPI art.191'!$G$3-(('DPI art.191'!$F$3-'DPI art.191'!$H$3)/8)*(P7-O7-2))))</f>
        <v>17.342115240293445</v>
      </c>
      <c r="AV7" s="24">
        <f t="shared" ref="AV7:AV70" si="29">O7-AU7</f>
        <v>75.657742982629571</v>
      </c>
      <c r="AW7" s="24">
        <f>IF(N7&lt;135,N7,N7-'DPI art.191'!$I$3)</f>
        <v>124.46204993518134</v>
      </c>
      <c r="AX7" s="111">
        <f>IF(O7&lt;80,"0",IF((P7-O7)&lt;=2,('DPI art.191'!$G$5-(('DPI art.191'!$F$5-'DPI art.191'!$G$5)/4)*(P7-O7-2)),('DPI art.191'!$G$5-(('DPI art.191'!$G$5-'DPI art.191'!$H$5)/8)*(P7-O7-2))))</f>
        <v>15.092115240293447</v>
      </c>
      <c r="AY7" s="24">
        <f t="shared" ref="AY7:AY70" si="30">O7-AX7</f>
        <v>77.907742982629557</v>
      </c>
      <c r="AZ7" s="24">
        <f>IF(N7&lt;135,N7,N7-'DPI art.191'!$I$5)</f>
        <v>124.46204993518134</v>
      </c>
      <c r="BA7" s="111">
        <f>IF(O7&lt;80,"0",IF((P7-O7)&lt;=2,('DPI art.191'!$G$7-(('DPI art.191'!$F$7-'DPI art.191'!$G$7)/4)*(P7-O7-2)),('DPI art.191'!$G$7-(('DPI art.191'!$G$7-'DPI art.191'!$H$7)/8)*(P7-O7-2))))</f>
        <v>13.527293404531392</v>
      </c>
      <c r="BB7" s="24">
        <f t="shared" ref="BB7:BB70" si="31">O7-BA7</f>
        <v>79.472564818391618</v>
      </c>
      <c r="BC7" s="24">
        <f>IF(N7&lt;135,N7,N7-'DPI art.191'!$I$7)</f>
        <v>124.46204993518134</v>
      </c>
      <c r="BD7" s="111">
        <f>IF(O7&lt;80,"0",IF((P7-O7)&lt;=2,('DPI art.191'!$G$9-(('DPI art.191'!$F$9-'DPI art.191'!$G$9)/4)*(O7-P7-2)),('DPI art.191'!$G$9-(('DPI art.191'!$G$9-'DPI art.191'!$H$9)/8)*(P7-O7-2))))</f>
        <v>17.993176648867152</v>
      </c>
      <c r="BE7" s="24">
        <f t="shared" ref="BE7:BE70" si="32">O7-BD7</f>
        <v>75.006681574055861</v>
      </c>
      <c r="BF7" s="24">
        <f>IF(N7&lt;135,N7,N7-'DPI art.191'!$I$9)</f>
        <v>124.46204993518134</v>
      </c>
      <c r="BG7" s="111">
        <f>IF(O7&lt;80,"0",IF((P7-O7)&lt;=2,('DPI art.191'!$G$11-(('DPI art.191'!$F$11-'DPI art.191'!$G$11)/4)*(P7-O7-2)),('DPI art.191'!$G$11-(('DPI art.191'!$G$11-'DPI art.191'!$H$11)/8)*(P7-O7-2))))</f>
        <v>10.479529946601456</v>
      </c>
      <c r="BH7" s="24">
        <f t="shared" ref="BH7:BH70" si="33">O7-BG7</f>
        <v>82.52032827632155</v>
      </c>
      <c r="BI7" s="24">
        <f>IF(T7&lt;135,T7,T7-'DPI art.191'!$I$11)</f>
        <v>118.3</v>
      </c>
      <c r="BJ7" s="111">
        <f>IF(O7&lt;80,"0",IF((P7-O7)&lt;=2,('DPI art.191'!$G$13-(('DPI art.191'!$F$13-'DPI art.191'!$G$13)/4)*(P7-O7-2)),('DPI art.191'!$G$13-(('DPI art.191'!$G$13-'DPI art.191'!$H$13)/8)*(P7-O7-2))))</f>
        <v>13.006823351132848</v>
      </c>
      <c r="BK7" s="24">
        <f t="shared" ref="BK7:BK70" si="34">O7-BJ7</f>
        <v>79.993034871790158</v>
      </c>
      <c r="BL7" s="24">
        <f>IF(T7&lt;135,T7,T7-'DPI art.191'!$I$13)</f>
        <v>118.3</v>
      </c>
      <c r="BM7" s="111">
        <f>IF(O7&lt;80,"0",IF((P7-O7)&lt;=2,('DPI art.191'!$G$15-(('DPI art.191'!$F$15-'DPI art.191'!$G$15)/4)*(P7-O7-2)),('DPI art.191'!$G$15-(('DPI art.191'!$G$15-'DPI art.191'!$H$15)/8)*(P7-O7-2))))</f>
        <v>17.506823351132848</v>
      </c>
      <c r="BN7" s="24">
        <f t="shared" ref="BN7:BN70" si="35">O7-BM7</f>
        <v>75.493034871790158</v>
      </c>
      <c r="BO7" s="24">
        <f>IF(Z7&lt;135,Z7,Z7-'DPI art.191'!$I$15)</f>
        <v>116.7</v>
      </c>
      <c r="BP7" s="108">
        <f t="shared" si="9"/>
        <v>741310241.30092049</v>
      </c>
      <c r="BQ7" s="108">
        <f t="shared" si="10"/>
        <v>1548816618.9124885</v>
      </c>
      <c r="BR7" s="108">
        <f t="shared" si="11"/>
        <v>112201845.43019688</v>
      </c>
      <c r="BS7" s="108">
        <f t="shared" si="12"/>
        <v>1071519305.2376053</v>
      </c>
      <c r="BT7" s="108">
        <f t="shared" si="13"/>
        <v>2187761623.9495673</v>
      </c>
      <c r="BU7" s="108">
        <f t="shared" si="14"/>
        <v>6309573444.8019466</v>
      </c>
      <c r="BV7" s="106">
        <f t="shared" si="15"/>
        <v>4.2998582229230067</v>
      </c>
      <c r="BW7" s="106">
        <f t="shared" si="16"/>
        <v>1.0998582229230038</v>
      </c>
      <c r="BX7" s="106">
        <f t="shared" si="17"/>
        <v>12.49985822292301</v>
      </c>
      <c r="BY7" s="106">
        <f t="shared" si="18"/>
        <v>2.6998582229230124</v>
      </c>
      <c r="BZ7" s="106">
        <f t="shared" si="19"/>
        <v>-0.40014177707699616</v>
      </c>
      <c r="CA7" s="106">
        <f t="shared" si="20"/>
        <v>-5.0001417770769905</v>
      </c>
      <c r="CB7" s="106">
        <f t="shared" si="21"/>
        <v>6</v>
      </c>
      <c r="CC7" s="107">
        <f t="shared" si="22"/>
        <v>3.3333333333333333E-2</v>
      </c>
      <c r="CD7" s="136">
        <f t="shared" si="23"/>
        <v>18.488780737238596</v>
      </c>
      <c r="CE7" s="136">
        <f t="shared" si="24"/>
        <v>1.2096881105313479</v>
      </c>
      <c r="CF7" s="136">
        <f t="shared" si="25"/>
        <v>156.24645559317597</v>
      </c>
      <c r="CG7" s="136">
        <f t="shared" si="26"/>
        <v>7.2892344238850066</v>
      </c>
      <c r="CH7" s="136">
        <f t="shared" si="27"/>
        <v>0.16011344176233649</v>
      </c>
      <c r="CI7" s="136">
        <f t="shared" si="28"/>
        <v>25.001417790870644</v>
      </c>
    </row>
    <row r="8" spans="1:88" ht="18.75" x14ac:dyDescent="0.2">
      <c r="A8" s="2" t="s">
        <v>428</v>
      </c>
      <c r="B8" s="65" t="s">
        <v>354</v>
      </c>
      <c r="C8" s="78" t="s">
        <v>627</v>
      </c>
      <c r="D8" s="83" t="s">
        <v>7</v>
      </c>
      <c r="E8" s="83" t="s">
        <v>7</v>
      </c>
      <c r="F8" s="192" t="s">
        <v>627</v>
      </c>
      <c r="G8" s="71">
        <v>45996</v>
      </c>
      <c r="H8" s="77" t="s">
        <v>200</v>
      </c>
      <c r="I8" s="77" t="str">
        <f t="shared" si="0"/>
        <v/>
      </c>
      <c r="J8" s="77" t="s">
        <v>666</v>
      </c>
      <c r="K8" s="77"/>
      <c r="L8" s="77"/>
      <c r="M8" s="137">
        <f t="shared" si="1"/>
        <v>1.5410015953764389</v>
      </c>
      <c r="N8" s="4">
        <f t="shared" si="2"/>
        <v>127.66204993518133</v>
      </c>
      <c r="O8" s="3">
        <f t="shared" si="3"/>
        <v>98.528270163968372</v>
      </c>
      <c r="P8" s="5">
        <f t="shared" si="4"/>
        <v>99.69386489685634</v>
      </c>
      <c r="Q8" s="14">
        <v>300</v>
      </c>
      <c r="R8" s="11">
        <v>93.9</v>
      </c>
      <c r="S8" s="12">
        <v>93.9</v>
      </c>
      <c r="T8" s="13">
        <v>121.1</v>
      </c>
      <c r="U8" s="79"/>
      <c r="V8" s="79"/>
      <c r="W8" s="10">
        <v>300</v>
      </c>
      <c r="X8" s="11">
        <v>92.9</v>
      </c>
      <c r="Y8" s="12">
        <v>92.6</v>
      </c>
      <c r="Z8" s="13">
        <v>119.6</v>
      </c>
      <c r="AA8" s="10">
        <v>300</v>
      </c>
      <c r="AB8" s="11">
        <v>98.3</v>
      </c>
      <c r="AC8" s="12">
        <v>98.4</v>
      </c>
      <c r="AD8" s="13">
        <v>124.2</v>
      </c>
      <c r="AE8" s="14">
        <v>300</v>
      </c>
      <c r="AF8" s="11">
        <v>97.7</v>
      </c>
      <c r="AG8" s="12">
        <v>96.5</v>
      </c>
      <c r="AH8" s="13">
        <v>126.1</v>
      </c>
      <c r="AI8" s="10">
        <v>300</v>
      </c>
      <c r="AJ8" s="11">
        <v>102.7</v>
      </c>
      <c r="AK8" s="12">
        <v>101.2</v>
      </c>
      <c r="AL8" s="13">
        <v>120.5</v>
      </c>
      <c r="AM8" s="10">
        <v>300</v>
      </c>
      <c r="AN8" s="11">
        <v>98.5</v>
      </c>
      <c r="AO8" s="12">
        <v>97</v>
      </c>
      <c r="AP8" s="13">
        <v>120.3</v>
      </c>
      <c r="AQ8" s="6" t="str">
        <f t="shared" si="5"/>
        <v>SI</v>
      </c>
      <c r="AR8" s="7">
        <f t="shared" si="6"/>
        <v>6.0036341731901413</v>
      </c>
      <c r="AS8" s="8">
        <f t="shared" si="7"/>
        <v>18.985158225702605</v>
      </c>
      <c r="AT8" s="9">
        <f t="shared" si="8"/>
        <v>30.089448029713246</v>
      </c>
      <c r="AU8" s="151">
        <f>IF(O8&lt;80,"0",IF((P8-O8)&lt;=2,('DPI art.191'!$G$3-(('DPI art.191'!$F$3-'DPI art.191'!$G$3)/4)*(P8-O8-2)),('DPI art.191'!$G$3-(('DPI art.191'!$F$3-'DPI art.191'!$H$3)/8)*(P8-O8-2))))</f>
        <v>18.658058888251553</v>
      </c>
      <c r="AV8" s="24">
        <f t="shared" si="29"/>
        <v>79.870211275716827</v>
      </c>
      <c r="AW8" s="24">
        <f>IF(N8&lt;135,N8,N8-'DPI art.191'!$I$3)</f>
        <v>127.66204993518133</v>
      </c>
      <c r="AX8" s="111">
        <f>IF(O8&lt;80,"0",IF((P8-O8)&lt;=2,('DPI art.191'!$G$5-(('DPI art.191'!$F$5-'DPI art.191'!$G$5)/4)*(P8-O8-2)),('DPI art.191'!$G$5-(('DPI art.191'!$G$5-'DPI art.191'!$H$5)/8)*(P8-O8-2))))</f>
        <v>16.408058888251553</v>
      </c>
      <c r="AY8" s="24">
        <f t="shared" si="30"/>
        <v>82.120211275716827</v>
      </c>
      <c r="AZ8" s="24">
        <f>IF(N8&lt;135,N8,N8-'DPI art.191'!$I$5)</f>
        <v>127.66204993518133</v>
      </c>
      <c r="BA8" s="111">
        <f>IF(O8&lt;80,"0",IF((P8-O8)&lt;=2,('DPI art.191'!$G$7-(('DPI art.191'!$F$7-'DPI art.191'!$G$7)/4)*(P8-O8-2)),('DPI art.191'!$G$7-(('DPI art.191'!$G$7-'DPI art.191'!$H$7)/8)*(P8-O8-2))))</f>
        <v>13.917202633556016</v>
      </c>
      <c r="BB8" s="24">
        <f t="shared" si="31"/>
        <v>84.611067530412356</v>
      </c>
      <c r="BC8" s="24">
        <f>IF(N8&lt;135,N8,N8-'DPI art.191'!$I$7)</f>
        <v>127.66204993518133</v>
      </c>
      <c r="BD8" s="111">
        <f>IF(O8&lt;80,"0",IF((P8-O8)&lt;=2,('DPI art.191'!$G$9-(('DPI art.191'!$F$9-'DPI art.191'!$G$9)/4)*(O8-P8-2)),('DPI art.191'!$G$9-(('DPI art.191'!$G$9-'DPI art.191'!$H$9)/8)*(P8-O8-2))))</f>
        <v>17.895699341610996</v>
      </c>
      <c r="BE8" s="24">
        <f t="shared" si="32"/>
        <v>80.63257082235738</v>
      </c>
      <c r="BF8" s="24">
        <f>IF(N8&lt;135,N8,N8-'DPI art.191'!$I$9)</f>
        <v>127.66204993518133</v>
      </c>
      <c r="BG8" s="111">
        <f>IF(O8&lt;80,"0",IF((P8-O8)&lt;=2,('DPI art.191'!$G$11-(('DPI art.191'!$F$11-'DPI art.191'!$G$11)/4)*(P8-O8-2)),('DPI art.191'!$G$11-(('DPI art.191'!$G$11-'DPI art.191'!$H$11)/8)*(P8-O8-2))))</f>
        <v>10.187098024832988</v>
      </c>
      <c r="BH8" s="24">
        <f t="shared" si="33"/>
        <v>88.341172139135381</v>
      </c>
      <c r="BI8" s="24">
        <f>IF(T8&lt;135,T8,T8-'DPI art.191'!$I$11)</f>
        <v>121.1</v>
      </c>
      <c r="BJ8" s="111">
        <f>IF(O8&lt;80,"0",IF((P8-O8)&lt;=2,('DPI art.191'!$G$13-(('DPI art.191'!$F$13-'DPI art.191'!$G$13)/4)*(P8-O8-2)),('DPI art.191'!$G$13-(('DPI art.191'!$G$13-'DPI art.191'!$H$13)/8)*(P8-O8-2))))</f>
        <v>13.104300658389004</v>
      </c>
      <c r="BK8" s="24">
        <f t="shared" si="34"/>
        <v>85.423969505579365</v>
      </c>
      <c r="BL8" s="24">
        <f>IF(T8&lt;135,T8,T8-'DPI art.191'!$I$13)</f>
        <v>121.1</v>
      </c>
      <c r="BM8" s="111">
        <f>IF(O8&lt;80,"0",IF((P8-O8)&lt;=2,('DPI art.191'!$G$15-(('DPI art.191'!$F$15-'DPI art.191'!$G$15)/4)*(P8-O8-2)),('DPI art.191'!$G$15-(('DPI art.191'!$G$15-'DPI art.191'!$H$15)/8)*(P8-O8-2))))</f>
        <v>17.604300658389004</v>
      </c>
      <c r="BN8" s="24">
        <f t="shared" si="35"/>
        <v>80.923969505579365</v>
      </c>
      <c r="BO8" s="24">
        <f>IF(Z8&lt;135,Z8,Z8-'DPI art.191'!$I$15)</f>
        <v>119.6</v>
      </c>
      <c r="BP8" s="108">
        <f t="shared" si="9"/>
        <v>2454708915.6850371</v>
      </c>
      <c r="BQ8" s="108">
        <f t="shared" si="10"/>
        <v>1949844599.7580523</v>
      </c>
      <c r="BR8" s="108">
        <f t="shared" si="11"/>
        <v>6760829753.9198313</v>
      </c>
      <c r="BS8" s="108">
        <f t="shared" si="12"/>
        <v>5888436553.5559263</v>
      </c>
      <c r="BT8" s="108">
        <f t="shared" si="13"/>
        <v>18620871366.628765</v>
      </c>
      <c r="BU8" s="108">
        <f t="shared" si="14"/>
        <v>7079457843.8414173</v>
      </c>
      <c r="BV8" s="106">
        <f t="shared" si="15"/>
        <v>4.6282701639683665</v>
      </c>
      <c r="BW8" s="106">
        <f t="shared" si="16"/>
        <v>5.6282701639683665</v>
      </c>
      <c r="BX8" s="106">
        <f t="shared" si="17"/>
        <v>0.22827016396837507</v>
      </c>
      <c r="BY8" s="106">
        <f t="shared" si="18"/>
        <v>0.82827016396836939</v>
      </c>
      <c r="BZ8" s="106">
        <f t="shared" si="19"/>
        <v>-4.1717298360316306</v>
      </c>
      <c r="CA8" s="106">
        <f t="shared" si="20"/>
        <v>2.8270163968372231E-2</v>
      </c>
      <c r="CB8" s="106">
        <f t="shared" si="21"/>
        <v>6</v>
      </c>
      <c r="CC8" s="107">
        <f t="shared" si="22"/>
        <v>3.3333333333333333E-2</v>
      </c>
      <c r="CD8" s="136">
        <f t="shared" si="23"/>
        <v>21.420884710679772</v>
      </c>
      <c r="CE8" s="136">
        <f t="shared" si="24"/>
        <v>31.677425038616505</v>
      </c>
      <c r="CF8" s="136">
        <f t="shared" si="25"/>
        <v>5.2107267758148841E-2</v>
      </c>
      <c r="CG8" s="136">
        <f t="shared" si="26"/>
        <v>0.68603146452018948</v>
      </c>
      <c r="CH8" s="136">
        <f t="shared" si="27"/>
        <v>17.403329824836497</v>
      </c>
      <c r="CI8" s="136">
        <f t="shared" si="28"/>
        <v>7.9920217079865153E-4</v>
      </c>
    </row>
    <row r="9" spans="1:88" ht="18.75" x14ac:dyDescent="0.2">
      <c r="A9" s="2" t="s">
        <v>491</v>
      </c>
      <c r="B9" s="65" t="s">
        <v>355</v>
      </c>
      <c r="C9" s="78" t="s">
        <v>621</v>
      </c>
      <c r="D9" s="83" t="s">
        <v>7</v>
      </c>
      <c r="E9" s="83" t="s">
        <v>7</v>
      </c>
      <c r="F9" s="192" t="s">
        <v>621</v>
      </c>
      <c r="G9" s="71">
        <v>45996</v>
      </c>
      <c r="H9" s="77" t="s">
        <v>200</v>
      </c>
      <c r="I9" s="77" t="str">
        <f t="shared" si="0"/>
        <v/>
      </c>
      <c r="J9" s="77" t="s">
        <v>666</v>
      </c>
      <c r="K9" s="77"/>
      <c r="L9" s="77"/>
      <c r="M9" s="137">
        <f t="shared" si="1"/>
        <v>0.50487027085113156</v>
      </c>
      <c r="N9" s="4">
        <f t="shared" si="2"/>
        <v>122.96204993518134</v>
      </c>
      <c r="O9" s="3">
        <f t="shared" si="3"/>
        <v>93.670862953382681</v>
      </c>
      <c r="P9" s="5">
        <f t="shared" si="4"/>
        <v>94.969313494465766</v>
      </c>
      <c r="Q9" s="14">
        <v>300</v>
      </c>
      <c r="R9" s="11">
        <v>94.5</v>
      </c>
      <c r="S9" s="12">
        <v>95</v>
      </c>
      <c r="T9" s="13">
        <v>121.2</v>
      </c>
      <c r="U9" s="79"/>
      <c r="V9" s="79"/>
      <c r="W9" s="10">
        <v>300</v>
      </c>
      <c r="X9" s="11">
        <v>91.8</v>
      </c>
      <c r="Y9" s="12">
        <v>92.6</v>
      </c>
      <c r="Z9" s="13">
        <v>115.9</v>
      </c>
      <c r="AA9" s="10">
        <v>300</v>
      </c>
      <c r="AB9" s="11">
        <v>92.3</v>
      </c>
      <c r="AC9" s="12">
        <v>92.9</v>
      </c>
      <c r="AD9" s="13">
        <v>117.4</v>
      </c>
      <c r="AE9" s="14">
        <v>300</v>
      </c>
      <c r="AF9" s="11">
        <v>94.5</v>
      </c>
      <c r="AG9" s="12">
        <v>94</v>
      </c>
      <c r="AH9" s="13">
        <v>121.1</v>
      </c>
      <c r="AI9" s="10">
        <v>300</v>
      </c>
      <c r="AJ9" s="11">
        <v>93.5</v>
      </c>
      <c r="AK9" s="12">
        <v>95</v>
      </c>
      <c r="AL9" s="13">
        <v>121.4</v>
      </c>
      <c r="AM9" s="10">
        <v>300</v>
      </c>
      <c r="AN9" s="11">
        <v>94.6</v>
      </c>
      <c r="AO9" s="12">
        <v>94.2</v>
      </c>
      <c r="AP9" s="13">
        <v>121.2</v>
      </c>
      <c r="AQ9" s="6" t="str">
        <f t="shared" si="5"/>
        <v>SI</v>
      </c>
      <c r="AR9" s="7">
        <f t="shared" si="6"/>
        <v>18.371936769312811</v>
      </c>
      <c r="AS9" s="8">
        <f t="shared" si="7"/>
        <v>58.09716521962384</v>
      </c>
      <c r="AT9" s="9">
        <f t="shared" si="8"/>
        <v>92.077801657870594</v>
      </c>
      <c r="AU9" s="151">
        <f>IF(O9&lt;80,"0",IF((P9-O9)&lt;=2,('DPI art.191'!$G$3-(('DPI art.191'!$F$3-'DPI art.191'!$G$3)/4)*(P9-O9-2)),('DPI art.191'!$G$3-(('DPI art.191'!$F$3-'DPI art.191'!$H$3)/8)*(P9-O9-2))))</f>
        <v>18.433864711922293</v>
      </c>
      <c r="AV9" s="24">
        <f t="shared" si="29"/>
        <v>75.236998241460384</v>
      </c>
      <c r="AW9" s="24">
        <f>IF(N9&lt;135,N9,N9-'DPI art.191'!$I$3)</f>
        <v>122.96204993518134</v>
      </c>
      <c r="AX9" s="111">
        <f>IF(O9&lt;80,"0",IF((P9-O9)&lt;=2,('DPI art.191'!$G$5-(('DPI art.191'!$F$5-'DPI art.191'!$G$5)/4)*(P9-O9-2)),('DPI art.191'!$G$5-(('DPI art.191'!$G$5-'DPI art.191'!$H$5)/8)*(P9-O9-2))))</f>
        <v>16.183864711922293</v>
      </c>
      <c r="AY9" s="24">
        <f t="shared" si="30"/>
        <v>77.486998241460384</v>
      </c>
      <c r="AZ9" s="24">
        <f>IF(N9&lt;135,N9,N9-'DPI art.191'!$I$5)</f>
        <v>122.96204993518134</v>
      </c>
      <c r="BA9" s="111">
        <f>IF(O9&lt;80,"0",IF((P9-O9)&lt;=2,('DPI art.191'!$G$7-(('DPI art.191'!$F$7-'DPI art.191'!$G$7)/4)*(P9-O9-2)),('DPI art.191'!$G$7-(('DPI art.191'!$G$7-'DPI art.191'!$H$7)/8)*(P9-O9-2))))</f>
        <v>13.850774729458458</v>
      </c>
      <c r="BB9" s="24">
        <f t="shared" si="31"/>
        <v>79.820088223924216</v>
      </c>
      <c r="BC9" s="24">
        <f>IF(N9&lt;135,N9,N9-'DPI art.191'!$I$7)</f>
        <v>122.96204993518134</v>
      </c>
      <c r="BD9" s="111">
        <f>IF(O9&lt;80,"0",IF((P9-O9)&lt;=2,('DPI art.191'!$G$9-(('DPI art.191'!$F$9-'DPI art.191'!$G$9)/4)*(O9-P9-2)),('DPI art.191'!$G$9-(('DPI art.191'!$G$9-'DPI art.191'!$H$9)/8)*(P9-O9-2))))</f>
        <v>17.912306317635384</v>
      </c>
      <c r="BE9" s="24">
        <f t="shared" si="32"/>
        <v>75.758556635747297</v>
      </c>
      <c r="BF9" s="24">
        <f>IF(N9&lt;135,N9,N9-'DPI art.191'!$I$9)</f>
        <v>122.96204993518134</v>
      </c>
      <c r="BG9" s="111">
        <f>IF(O9&lt;80,"0",IF((P9-O9)&lt;=2,('DPI art.191'!$G$11-(('DPI art.191'!$F$11-'DPI art.191'!$G$11)/4)*(P9-O9-2)),('DPI art.191'!$G$11-(('DPI art.191'!$G$11-'DPI art.191'!$H$11)/8)*(P9-O9-2))))</f>
        <v>10.236918952906157</v>
      </c>
      <c r="BH9" s="24">
        <f t="shared" si="33"/>
        <v>83.433944000476529</v>
      </c>
      <c r="BI9" s="24">
        <f>IF(T9&lt;135,T9,T9-'DPI art.191'!$I$11)</f>
        <v>121.2</v>
      </c>
      <c r="BJ9" s="111">
        <f>IF(O9&lt;80,"0",IF((P9-O9)&lt;=2,('DPI art.191'!$G$13-(('DPI art.191'!$F$13-'DPI art.191'!$G$13)/4)*(P9-O9-2)),('DPI art.191'!$G$13-(('DPI art.191'!$G$13-'DPI art.191'!$H$13)/8)*(P9-O9-2))))</f>
        <v>13.087693682364614</v>
      </c>
      <c r="BK9" s="24">
        <f t="shared" si="34"/>
        <v>80.583169271018065</v>
      </c>
      <c r="BL9" s="24">
        <f>IF(T9&lt;135,T9,T9-'DPI art.191'!$I$13)</f>
        <v>121.2</v>
      </c>
      <c r="BM9" s="111">
        <f>IF(O9&lt;80,"0",IF((P9-O9)&lt;=2,('DPI art.191'!$G$15-(('DPI art.191'!$F$15-'DPI art.191'!$G$15)/4)*(P9-O9-2)),('DPI art.191'!$G$15-(('DPI art.191'!$G$15-'DPI art.191'!$H$15)/8)*(P9-O9-2))))</f>
        <v>17.587693682364616</v>
      </c>
      <c r="BN9" s="24">
        <f t="shared" si="35"/>
        <v>76.083169271018065</v>
      </c>
      <c r="BO9" s="24">
        <f>IF(Z9&lt;135,Z9,Z9-'DPI art.191'!$I$15)</f>
        <v>115.9</v>
      </c>
      <c r="BP9" s="108">
        <f t="shared" si="9"/>
        <v>2818382931.2644696</v>
      </c>
      <c r="BQ9" s="108">
        <f t="shared" si="10"/>
        <v>1513561248.4362099</v>
      </c>
      <c r="BR9" s="108">
        <f t="shared" si="11"/>
        <v>1698243652.4617515</v>
      </c>
      <c r="BS9" s="108">
        <f t="shared" si="12"/>
        <v>2818382931.2644696</v>
      </c>
      <c r="BT9" s="108">
        <f t="shared" si="13"/>
        <v>2238721138.5683384</v>
      </c>
      <c r="BU9" s="108">
        <f t="shared" si="14"/>
        <v>2884031503.1266017</v>
      </c>
      <c r="BV9" s="106">
        <f t="shared" si="15"/>
        <v>-0.82913704661731913</v>
      </c>
      <c r="BW9" s="106">
        <f t="shared" si="16"/>
        <v>1.8708629533826837</v>
      </c>
      <c r="BX9" s="106">
        <f t="shared" si="17"/>
        <v>1.3708629533826837</v>
      </c>
      <c r="BY9" s="106">
        <f t="shared" si="18"/>
        <v>-0.82913704661731913</v>
      </c>
      <c r="BZ9" s="106">
        <f t="shared" si="19"/>
        <v>0.17086295338268087</v>
      </c>
      <c r="CA9" s="106">
        <f t="shared" si="20"/>
        <v>-0.92913704661731344</v>
      </c>
      <c r="CB9" s="106">
        <f t="shared" si="21"/>
        <v>6</v>
      </c>
      <c r="CC9" s="107">
        <f t="shared" si="22"/>
        <v>3.3333333333333333E-2</v>
      </c>
      <c r="CD9" s="136">
        <f t="shared" si="23"/>
        <v>0.68746824207329038</v>
      </c>
      <c r="CE9" s="136">
        <f t="shared" si="24"/>
        <v>3.5001281903397778</v>
      </c>
      <c r="CF9" s="136">
        <f t="shared" si="25"/>
        <v>1.8792652369570941</v>
      </c>
      <c r="CG9" s="136">
        <f t="shared" si="26"/>
        <v>0.68746824207329038</v>
      </c>
      <c r="CH9" s="136">
        <f t="shared" si="27"/>
        <v>2.9194148838652175E-2</v>
      </c>
      <c r="CI9" s="136">
        <f t="shared" si="28"/>
        <v>0.86329565139674369</v>
      </c>
    </row>
    <row r="10" spans="1:88" ht="18.75" x14ac:dyDescent="0.2">
      <c r="A10" s="2" t="s">
        <v>455</v>
      </c>
      <c r="B10" s="65" t="s">
        <v>356</v>
      </c>
      <c r="C10" s="78" t="s">
        <v>627</v>
      </c>
      <c r="D10" s="83" t="s">
        <v>7</v>
      </c>
      <c r="E10" s="83" t="s">
        <v>7</v>
      </c>
      <c r="F10" s="192" t="s">
        <v>627</v>
      </c>
      <c r="G10" s="71">
        <v>45996</v>
      </c>
      <c r="H10" s="77" t="s">
        <v>200</v>
      </c>
      <c r="I10" s="77" t="str">
        <f t="shared" si="0"/>
        <v/>
      </c>
      <c r="J10" s="77" t="s">
        <v>666</v>
      </c>
      <c r="K10" s="77"/>
      <c r="L10" s="77"/>
      <c r="M10" s="137">
        <f t="shared" si="1"/>
        <v>1.8040387085265359</v>
      </c>
      <c r="N10" s="4">
        <f t="shared" si="2"/>
        <v>132.06204993518134</v>
      </c>
      <c r="O10" s="3">
        <f t="shared" si="3"/>
        <v>103.13934456104684</v>
      </c>
      <c r="P10" s="5">
        <f t="shared" si="4"/>
        <v>104.29302991370781</v>
      </c>
      <c r="Q10" s="14">
        <v>300</v>
      </c>
      <c r="R10" s="11">
        <v>103</v>
      </c>
      <c r="S10" s="12">
        <v>101.5</v>
      </c>
      <c r="T10" s="13">
        <v>125.9</v>
      </c>
      <c r="U10" s="79"/>
      <c r="V10" s="79"/>
      <c r="W10" s="10">
        <v>300</v>
      </c>
      <c r="X10" s="11">
        <v>101.8</v>
      </c>
      <c r="Y10" s="12">
        <v>100.2</v>
      </c>
      <c r="Z10" s="13">
        <v>130.5</v>
      </c>
      <c r="AA10" s="10">
        <v>300</v>
      </c>
      <c r="AB10" s="11">
        <v>98.3</v>
      </c>
      <c r="AC10" s="12">
        <v>96.8</v>
      </c>
      <c r="AD10" s="13">
        <v>125.9</v>
      </c>
      <c r="AE10" s="14">
        <v>300</v>
      </c>
      <c r="AF10" s="11">
        <v>106.3</v>
      </c>
      <c r="AG10" s="12">
        <v>104.7</v>
      </c>
      <c r="AH10" s="13">
        <v>125.3</v>
      </c>
      <c r="AI10" s="10">
        <v>300</v>
      </c>
      <c r="AJ10" s="11">
        <v>105.5</v>
      </c>
      <c r="AK10" s="12">
        <v>104</v>
      </c>
      <c r="AL10" s="13">
        <v>128.30000000000001</v>
      </c>
      <c r="AM10" s="10">
        <v>300</v>
      </c>
      <c r="AN10" s="11">
        <v>95.6</v>
      </c>
      <c r="AO10" s="12">
        <v>94.5</v>
      </c>
      <c r="AP10" s="13">
        <v>124.3</v>
      </c>
      <c r="AQ10" s="6" t="str">
        <f t="shared" si="5"/>
        <v>SI</v>
      </c>
      <c r="AR10" s="7">
        <f t="shared" si="6"/>
        <v>2.0763797333746266</v>
      </c>
      <c r="AS10" s="8">
        <f t="shared" si="7"/>
        <v>6.5660892448769443</v>
      </c>
      <c r="AT10" s="9">
        <f t="shared" si="8"/>
        <v>10.406550145297629</v>
      </c>
      <c r="AU10" s="151">
        <f>IF(O10&lt;80,"0",IF((P10-O10)&lt;=2,('DPI art.191'!$G$3-(('DPI art.191'!$F$3-'DPI art.191'!$G$3)/4)*(P10-O10-2)),('DPI art.191'!$G$3-(('DPI art.191'!$F$3-'DPI art.191'!$H$3)/8)*(P10-O10-2))))</f>
        <v>18.678155967384612</v>
      </c>
      <c r="AV10" s="24">
        <f t="shared" si="29"/>
        <v>84.461188593662229</v>
      </c>
      <c r="AW10" s="24">
        <f>IF(N10&lt;135,N10,N10-'DPI art.191'!$I$3)</f>
        <v>132.06204993518134</v>
      </c>
      <c r="AX10" s="111">
        <f>IF(O10&lt;80,"0",IF((P10-O10)&lt;=2,('DPI art.191'!$G$5-(('DPI art.191'!$F$5-'DPI art.191'!$G$5)/4)*(P10-O10-2)),('DPI art.191'!$G$5-(('DPI art.191'!$G$5-'DPI art.191'!$H$5)/8)*(P10-O10-2))))</f>
        <v>16.428155967384612</v>
      </c>
      <c r="AY10" s="24">
        <f t="shared" si="30"/>
        <v>86.711188593662229</v>
      </c>
      <c r="AZ10" s="24">
        <f>IF(N10&lt;135,N10,N10-'DPI art.191'!$I$5)</f>
        <v>132.06204993518134</v>
      </c>
      <c r="BA10" s="111">
        <f>IF(O10&lt;80,"0",IF((P10-O10)&lt;=2,('DPI art.191'!$G$7-(('DPI art.191'!$F$7-'DPI art.191'!$G$7)/4)*(P10-O10-2)),('DPI art.191'!$G$7-(('DPI art.191'!$G$7-'DPI art.191'!$H$7)/8)*(P10-O10-2))))</f>
        <v>13.923157323669514</v>
      </c>
      <c r="BB10" s="24">
        <f t="shared" si="31"/>
        <v>89.216187237377326</v>
      </c>
      <c r="BC10" s="24">
        <f>IF(N10&lt;135,N10,N10-'DPI art.191'!$I$7)</f>
        <v>132.06204993518134</v>
      </c>
      <c r="BD10" s="111">
        <f>IF(O10&lt;80,"0",IF((P10-O10)&lt;=2,('DPI art.191'!$G$9-(('DPI art.191'!$F$9-'DPI art.191'!$G$9)/4)*(O10-P10-2)),('DPI art.191'!$G$9-(('DPI art.191'!$G$9-'DPI art.191'!$H$9)/8)*(P10-O10-2))))</f>
        <v>17.894210669082621</v>
      </c>
      <c r="BE10" s="24">
        <f t="shared" si="32"/>
        <v>85.245133891964215</v>
      </c>
      <c r="BF10" s="24">
        <f>IF(N10&lt;135,N10,N10-'DPI art.191'!$I$9)</f>
        <v>132.06204993518134</v>
      </c>
      <c r="BG10" s="111">
        <f>IF(O10&lt;80,"0",IF((P10-O10)&lt;=2,('DPI art.191'!$G$11-(('DPI art.191'!$F$11-'DPI art.191'!$G$11)/4)*(P10-O10-2)),('DPI art.191'!$G$11-(('DPI art.191'!$G$11-'DPI art.191'!$H$11)/8)*(P10-O10-2))))</f>
        <v>10.182632007247864</v>
      </c>
      <c r="BH10" s="24">
        <f t="shared" si="33"/>
        <v>92.95671255379898</v>
      </c>
      <c r="BI10" s="24">
        <f>IF(T10&lt;135,T10,T10-'DPI art.191'!$I$11)</f>
        <v>125.9</v>
      </c>
      <c r="BJ10" s="111">
        <f>IF(O10&lt;80,"0",IF((P10-O10)&lt;=2,('DPI art.191'!$G$13-(('DPI art.191'!$F$13-'DPI art.191'!$G$13)/4)*(P10-O10-2)),('DPI art.191'!$G$13-(('DPI art.191'!$G$13-'DPI art.191'!$H$13)/8)*(P10-O10-2))))</f>
        <v>13.105789330917379</v>
      </c>
      <c r="BK10" s="24">
        <f t="shared" si="34"/>
        <v>90.033555230129465</v>
      </c>
      <c r="BL10" s="24">
        <f>IF(T10&lt;135,T10,T10-'DPI art.191'!$I$13)</f>
        <v>125.9</v>
      </c>
      <c r="BM10" s="111">
        <f>IF(O10&lt;80,"0",IF((P10-O10)&lt;=2,('DPI art.191'!$G$15-(('DPI art.191'!$F$15-'DPI art.191'!$G$15)/4)*(P10-O10-2)),('DPI art.191'!$G$15-(('DPI art.191'!$G$15-'DPI art.191'!$H$15)/8)*(P10-O10-2))))</f>
        <v>17.605789330917379</v>
      </c>
      <c r="BN10" s="24">
        <f t="shared" si="35"/>
        <v>85.533555230129465</v>
      </c>
      <c r="BO10" s="24">
        <f>IF(Z10&lt;135,Z10,Z10-'DPI art.191'!$I$15)</f>
        <v>130.5</v>
      </c>
      <c r="BP10" s="108">
        <f t="shared" si="9"/>
        <v>19952623149.688889</v>
      </c>
      <c r="BQ10" s="108">
        <f t="shared" si="10"/>
        <v>15135612484.362116</v>
      </c>
      <c r="BR10" s="108">
        <f t="shared" si="11"/>
        <v>6760829753.9198313</v>
      </c>
      <c r="BS10" s="108">
        <f t="shared" si="12"/>
        <v>42657951880.159477</v>
      </c>
      <c r="BT10" s="108">
        <f t="shared" si="13"/>
        <v>35481338923.357628</v>
      </c>
      <c r="BU10" s="108">
        <f t="shared" si="14"/>
        <v>3630780547.7010303</v>
      </c>
      <c r="BV10" s="106">
        <f t="shared" si="15"/>
        <v>0.13934456104684045</v>
      </c>
      <c r="BW10" s="106">
        <f t="shared" si="16"/>
        <v>1.3393445610468433</v>
      </c>
      <c r="BX10" s="106">
        <f t="shared" si="17"/>
        <v>4.8393445610468433</v>
      </c>
      <c r="BY10" s="106">
        <f t="shared" si="18"/>
        <v>-3.1606554389531567</v>
      </c>
      <c r="BZ10" s="106">
        <f t="shared" si="19"/>
        <v>-2.3606554389531595</v>
      </c>
      <c r="CA10" s="106">
        <f t="shared" si="20"/>
        <v>7.5393445610468461</v>
      </c>
      <c r="CB10" s="106">
        <f t="shared" si="21"/>
        <v>6</v>
      </c>
      <c r="CC10" s="107">
        <f t="shared" si="22"/>
        <v>3.3333333333333333E-2</v>
      </c>
      <c r="CD10" s="136">
        <f t="shared" si="23"/>
        <v>1.9416906693336646E-2</v>
      </c>
      <c r="CE10" s="136">
        <f t="shared" si="24"/>
        <v>1.7938438532057615</v>
      </c>
      <c r="CF10" s="136">
        <f t="shared" si="25"/>
        <v>23.419255780533664</v>
      </c>
      <c r="CG10" s="136">
        <f t="shared" si="26"/>
        <v>9.9897428037841713</v>
      </c>
      <c r="CH10" s="136">
        <f t="shared" si="27"/>
        <v>5.5726941014591347</v>
      </c>
      <c r="CI10" s="136">
        <f t="shared" si="28"/>
        <v>56.841716410186663</v>
      </c>
    </row>
    <row r="11" spans="1:88" ht="25.5" x14ac:dyDescent="0.2">
      <c r="A11" s="2" t="s">
        <v>502</v>
      </c>
      <c r="B11" s="65" t="s">
        <v>357</v>
      </c>
      <c r="C11" s="78" t="s">
        <v>622</v>
      </c>
      <c r="D11" s="83" t="s">
        <v>7</v>
      </c>
      <c r="E11" s="83" t="s">
        <v>7</v>
      </c>
      <c r="F11" s="192" t="s">
        <v>622</v>
      </c>
      <c r="G11" s="71">
        <v>45996</v>
      </c>
      <c r="H11" s="77" t="s">
        <v>200</v>
      </c>
      <c r="I11" s="77" t="str">
        <f t="shared" si="0"/>
        <v/>
      </c>
      <c r="J11" s="77" t="s">
        <v>666</v>
      </c>
      <c r="K11" s="77"/>
      <c r="L11" s="77"/>
      <c r="M11" s="137">
        <f t="shared" si="1"/>
        <v>3.8216268702611353</v>
      </c>
      <c r="N11" s="4">
        <f t="shared" si="2"/>
        <v>129.06204993518134</v>
      </c>
      <c r="O11" s="3">
        <f t="shared" si="3"/>
        <v>95.303420221753584</v>
      </c>
      <c r="P11" s="5">
        <f t="shared" si="4"/>
        <v>95.899014357653073</v>
      </c>
      <c r="Q11" s="14">
        <v>300</v>
      </c>
      <c r="R11" s="11">
        <v>86.1</v>
      </c>
      <c r="S11" s="12">
        <v>88.1</v>
      </c>
      <c r="T11" s="13">
        <v>125.6</v>
      </c>
      <c r="U11" s="79"/>
      <c r="V11" s="79"/>
      <c r="W11" s="10">
        <v>300</v>
      </c>
      <c r="X11" s="11">
        <v>84.4</v>
      </c>
      <c r="Y11" s="12">
        <v>87.9</v>
      </c>
      <c r="Z11" s="13">
        <v>123</v>
      </c>
      <c r="AA11" s="10">
        <v>300</v>
      </c>
      <c r="AB11" s="11">
        <v>87.3</v>
      </c>
      <c r="AC11" s="12">
        <v>89.9</v>
      </c>
      <c r="AD11" s="13">
        <v>119.6</v>
      </c>
      <c r="AE11" s="14">
        <v>300</v>
      </c>
      <c r="AF11" s="11">
        <v>102.5</v>
      </c>
      <c r="AG11" s="12">
        <v>101.1</v>
      </c>
      <c r="AH11" s="13">
        <v>127.5</v>
      </c>
      <c r="AI11" s="10">
        <v>300</v>
      </c>
      <c r="AJ11" s="11">
        <v>89.8</v>
      </c>
      <c r="AK11" s="12">
        <v>90</v>
      </c>
      <c r="AL11" s="13">
        <v>115.4</v>
      </c>
      <c r="AM11" s="10">
        <v>300</v>
      </c>
      <c r="AN11" s="11">
        <v>85.9</v>
      </c>
      <c r="AO11" s="12">
        <v>86.1</v>
      </c>
      <c r="AP11" s="13">
        <v>121.3</v>
      </c>
      <c r="AQ11" s="6" t="str">
        <f t="shared" si="5"/>
        <v>SI</v>
      </c>
      <c r="AR11" s="7">
        <f t="shared" si="6"/>
        <v>12.615347418299597</v>
      </c>
      <c r="AS11" s="8">
        <f t="shared" si="7"/>
        <v>39.893231316151585</v>
      </c>
      <c r="AT11" s="9">
        <f t="shared" si="8"/>
        <v>63.226510738245317</v>
      </c>
      <c r="AU11" s="151">
        <f>IF(O11&lt;80,"0",IF((P11-O11)&lt;=2,('DPI art.191'!$G$3-(('DPI art.191'!$F$3-'DPI art.191'!$G$3)/4)*(P11-O11-2)),('DPI art.191'!$G$3-(('DPI art.191'!$F$3-'DPI art.191'!$H$3)/8)*(P11-O11-2))))</f>
        <v>19.619934895669612</v>
      </c>
      <c r="AV11" s="24">
        <f t="shared" si="29"/>
        <v>75.683485326083968</v>
      </c>
      <c r="AW11" s="24">
        <f>IF(N11&lt;135,N11,N11-'DPI art.191'!$I$3)</f>
        <v>129.06204993518134</v>
      </c>
      <c r="AX11" s="111">
        <f>IF(O11&lt;80,"0",IF((P11-O11)&lt;=2,('DPI art.191'!$G$5-(('DPI art.191'!$F$5-'DPI art.191'!$G$5)/4)*(P11-O11-2)),('DPI art.191'!$G$5-(('DPI art.191'!$G$5-'DPI art.191'!$H$5)/8)*(P11-O11-2))))</f>
        <v>17.369934895669612</v>
      </c>
      <c r="AY11" s="24">
        <f t="shared" si="30"/>
        <v>77.933485326083968</v>
      </c>
      <c r="AZ11" s="24">
        <f>IF(N11&lt;135,N11,N11-'DPI art.191'!$I$5)</f>
        <v>129.06204993518134</v>
      </c>
      <c r="BA11" s="111">
        <f>IF(O11&lt;80,"0",IF((P11-O11)&lt;=2,('DPI art.191'!$G$7-(('DPI art.191'!$F$7-'DPI art.191'!$G$7)/4)*(P11-O11-2)),('DPI art.191'!$G$7-(('DPI art.191'!$G$7-'DPI art.191'!$H$7)/8)*(P11-O11-2))))</f>
        <v>14.202202932050255</v>
      </c>
      <c r="BB11" s="24">
        <f t="shared" si="31"/>
        <v>81.101217289703328</v>
      </c>
      <c r="BC11" s="24">
        <f>IF(N11&lt;135,N11,N11-'DPI art.191'!$I$7)</f>
        <v>129.06204993518134</v>
      </c>
      <c r="BD11" s="111">
        <f>IF(O11&lt;80,"0",IF((P11-O11)&lt;=2,('DPI art.191'!$G$9-(('DPI art.191'!$F$9-'DPI art.191'!$G$9)/4)*(O11-P11-2)),('DPI art.191'!$G$9-(('DPI art.191'!$G$9-'DPI art.191'!$H$9)/8)*(P11-O11-2))))</f>
        <v>17.824449266987436</v>
      </c>
      <c r="BE11" s="24">
        <f t="shared" si="32"/>
        <v>77.47897095476614</v>
      </c>
      <c r="BF11" s="24">
        <f>IF(N11&lt;135,N11,N11-'DPI art.191'!$I$9)</f>
        <v>129.06204993518134</v>
      </c>
      <c r="BG11" s="111">
        <f>IF(O11&lt;80,"0",IF((P11-O11)&lt;=2,('DPI art.191'!$G$11-(('DPI art.191'!$F$11-'DPI art.191'!$G$11)/4)*(P11-O11-2)),('DPI art.191'!$G$11-(('DPI art.191'!$G$11-'DPI art.191'!$H$11)/8)*(P11-O11-2))))</f>
        <v>9.9733478009623084</v>
      </c>
      <c r="BH11" s="24">
        <f t="shared" si="33"/>
        <v>85.330072420791282</v>
      </c>
      <c r="BI11" s="24">
        <f>IF(T11&lt;135,T11,T11-'DPI art.191'!$I$11)</f>
        <v>125.6</v>
      </c>
      <c r="BJ11" s="111">
        <f>IF(O11&lt;80,"0",IF((P11-O11)&lt;=2,('DPI art.191'!$G$13-(('DPI art.191'!$F$13-'DPI art.191'!$G$13)/4)*(P11-O11-2)),('DPI art.191'!$G$13-(('DPI art.191'!$G$13-'DPI art.191'!$H$13)/8)*(P11-O11-2))))</f>
        <v>13.175550733012564</v>
      </c>
      <c r="BK11" s="24">
        <f t="shared" si="34"/>
        <v>82.127869488741027</v>
      </c>
      <c r="BL11" s="24">
        <f>IF(T11&lt;135,T11,T11-'DPI art.191'!$I$13)</f>
        <v>125.6</v>
      </c>
      <c r="BM11" s="111">
        <f>IF(O11&lt;80,"0",IF((P11-O11)&lt;=2,('DPI art.191'!$G$15-(('DPI art.191'!$F$15-'DPI art.191'!$G$15)/4)*(P11-O11-2)),('DPI art.191'!$G$15-(('DPI art.191'!$G$15-'DPI art.191'!$H$15)/8)*(P11-O11-2))))</f>
        <v>17.675550733012564</v>
      </c>
      <c r="BN11" s="24">
        <f t="shared" si="35"/>
        <v>77.627869488741027</v>
      </c>
      <c r="BO11" s="24">
        <f>IF(Z11&lt;135,Z11,Z11-'DPI art.191'!$I$15)</f>
        <v>123</v>
      </c>
      <c r="BP11" s="108">
        <f t="shared" si="9"/>
        <v>407380277.80411249</v>
      </c>
      <c r="BQ11" s="108">
        <f t="shared" si="10"/>
        <v>275422870.3338179</v>
      </c>
      <c r="BR11" s="108">
        <f t="shared" si="11"/>
        <v>537031796.37025368</v>
      </c>
      <c r="BS11" s="108">
        <f t="shared" si="12"/>
        <v>17782794100.389256</v>
      </c>
      <c r="BT11" s="108">
        <f t="shared" si="13"/>
        <v>954992586.02143884</v>
      </c>
      <c r="BU11" s="108">
        <f t="shared" si="14"/>
        <v>389045144.99428326</v>
      </c>
      <c r="BV11" s="106">
        <f t="shared" si="15"/>
        <v>9.2034202217535892</v>
      </c>
      <c r="BW11" s="106">
        <f t="shared" si="16"/>
        <v>10.903420221753578</v>
      </c>
      <c r="BX11" s="106">
        <f t="shared" si="17"/>
        <v>8.0034202217535864</v>
      </c>
      <c r="BY11" s="106">
        <f t="shared" si="18"/>
        <v>-7.1965797782464165</v>
      </c>
      <c r="BZ11" s="106">
        <f t="shared" si="19"/>
        <v>5.5034202217535864</v>
      </c>
      <c r="CA11" s="106">
        <f t="shared" si="20"/>
        <v>9.4034202217535778</v>
      </c>
      <c r="CB11" s="106">
        <f t="shared" si="21"/>
        <v>6</v>
      </c>
      <c r="CC11" s="107">
        <f t="shared" si="22"/>
        <v>3.3333333333333333E-2</v>
      </c>
      <c r="CD11" s="136">
        <f t="shared" si="23"/>
        <v>84.702943778182885</v>
      </c>
      <c r="CE11" s="136">
        <f t="shared" si="24"/>
        <v>118.88457253214484</v>
      </c>
      <c r="CF11" s="136">
        <f t="shared" si="25"/>
        <v>64.054735245974229</v>
      </c>
      <c r="CG11" s="136">
        <f t="shared" si="26"/>
        <v>51.790760504665244</v>
      </c>
      <c r="CH11" s="136">
        <f t="shared" si="27"/>
        <v>30.287634137206293</v>
      </c>
      <c r="CI11" s="136">
        <f t="shared" si="28"/>
        <v>88.424311866884111</v>
      </c>
    </row>
    <row r="12" spans="1:88" ht="25.5" x14ac:dyDescent="0.2">
      <c r="A12" s="2" t="s">
        <v>442</v>
      </c>
      <c r="B12" s="65" t="s">
        <v>358</v>
      </c>
      <c r="C12" s="78" t="s">
        <v>623</v>
      </c>
      <c r="D12" s="83" t="s">
        <v>7</v>
      </c>
      <c r="E12" s="83" t="s">
        <v>7</v>
      </c>
      <c r="F12" s="192" t="s">
        <v>623</v>
      </c>
      <c r="G12" s="71">
        <v>45996</v>
      </c>
      <c r="H12" s="77" t="s">
        <v>200</v>
      </c>
      <c r="I12" s="77" t="str">
        <f t="shared" si="0"/>
        <v/>
      </c>
      <c r="J12" s="77" t="s">
        <v>666</v>
      </c>
      <c r="K12" s="77"/>
      <c r="L12" s="77"/>
      <c r="M12" s="137">
        <f t="shared" si="1"/>
        <v>2.4877796178857805</v>
      </c>
      <c r="N12" s="4">
        <f t="shared" si="2"/>
        <v>129.56204993518134</v>
      </c>
      <c r="O12" s="3">
        <f t="shared" si="3"/>
        <v>80.070434915636724</v>
      </c>
      <c r="P12" s="5">
        <f t="shared" si="4"/>
        <v>94.270287005756117</v>
      </c>
      <c r="Q12" s="14">
        <v>300</v>
      </c>
      <c r="R12" s="11">
        <v>84.5</v>
      </c>
      <c r="S12" s="12">
        <v>94</v>
      </c>
      <c r="T12" s="13">
        <v>128</v>
      </c>
      <c r="U12" s="79"/>
      <c r="V12" s="79"/>
      <c r="W12" s="10">
        <v>300</v>
      </c>
      <c r="X12" s="11">
        <v>74.599999999999994</v>
      </c>
      <c r="Y12" s="12">
        <v>92.8</v>
      </c>
      <c r="Z12" s="13">
        <v>109.5</v>
      </c>
      <c r="AA12" s="10">
        <v>300</v>
      </c>
      <c r="AB12" s="11">
        <v>72.7</v>
      </c>
      <c r="AC12" s="12">
        <v>93.9</v>
      </c>
      <c r="AD12" s="13">
        <v>111.1</v>
      </c>
      <c r="AE12" s="14">
        <v>300</v>
      </c>
      <c r="AF12" s="11">
        <v>77</v>
      </c>
      <c r="AG12" s="12">
        <v>91.2</v>
      </c>
      <c r="AH12" s="13">
        <v>121.1</v>
      </c>
      <c r="AI12" s="10">
        <v>300</v>
      </c>
      <c r="AJ12" s="11">
        <v>83.3</v>
      </c>
      <c r="AK12" s="12">
        <v>92.1</v>
      </c>
      <c r="AL12" s="13">
        <v>117.1</v>
      </c>
      <c r="AM12" s="10">
        <v>300</v>
      </c>
      <c r="AN12" s="11">
        <v>72.2</v>
      </c>
      <c r="AO12" s="12">
        <v>87.8</v>
      </c>
      <c r="AP12" s="13">
        <v>116.4</v>
      </c>
      <c r="AQ12" s="6" t="str">
        <f t="shared" si="5"/>
        <v>NO</v>
      </c>
      <c r="AR12" s="7">
        <f t="shared" si="6"/>
        <v>420.91824001192782</v>
      </c>
      <c r="AS12" s="8">
        <f t="shared" si="7"/>
        <v>480</v>
      </c>
      <c r="AT12" s="9">
        <f t="shared" si="8"/>
        <v>480</v>
      </c>
      <c r="AU12" s="151">
        <f>IF(O12&lt;80,"0",IF((P12-O12)&lt;=2,('DPI art.191'!$G$3-(('DPI art.191'!$F$3-'DPI art.191'!$G$3)/4)*(P12-O12-2)),('DPI art.191'!$G$3-(('DPI art.191'!$F$3-'DPI art.191'!$H$3)/8)*(P12-O12-2))))</f>
        <v>-2.1935142686277835</v>
      </c>
      <c r="AV12" s="24">
        <f t="shared" si="29"/>
        <v>82.263949184264504</v>
      </c>
      <c r="AW12" s="24">
        <f>IF(N12&lt;135,N12,N12-'DPI art.191'!$I$3)</f>
        <v>129.56204993518134</v>
      </c>
      <c r="AX12" s="111">
        <f>IF(O12&lt;80,"0",IF((P12-O12)&lt;=2,('DPI art.191'!$G$5-(('DPI art.191'!$F$5-'DPI art.191'!$G$5)/4)*(P12-O12-2)),('DPI art.191'!$G$5-(('DPI art.191'!$G$5-'DPI art.191'!$H$5)/8)*(P12-O12-2))))</f>
        <v>6.9938470658591481</v>
      </c>
      <c r="AY12" s="24">
        <f t="shared" si="30"/>
        <v>73.076587849777582</v>
      </c>
      <c r="AZ12" s="24">
        <f>IF(N12&lt;135,N12,N12-'DPI art.191'!$I$5)</f>
        <v>129.56204993518134</v>
      </c>
      <c r="BA12" s="111">
        <f>IF(O12&lt;80,"0",IF((P12-O12)&lt;=2,('DPI art.191'!$G$7-(('DPI art.191'!$F$7-'DPI art.191'!$G$7)/4)*(P12-O12-2)),('DPI art.191'!$G$7-(('DPI art.191'!$G$7-'DPI art.191'!$H$7)/8)*(P12-O12-2))))</f>
        <v>12.737509244367537</v>
      </c>
      <c r="BB12" s="24">
        <f t="shared" si="31"/>
        <v>67.33292567126918</v>
      </c>
      <c r="BC12" s="24">
        <f>IF(N12&lt;135,N12,N12-'DPI art.191'!$I$7)</f>
        <v>129.56204993518134</v>
      </c>
      <c r="BD12" s="111">
        <f>IF(O12&lt;80,"0",IF((P12-O12)&lt;=2,('DPI art.191'!$G$9-(('DPI art.191'!$F$9-'DPI art.191'!$G$9)/4)*(O12-P12-2)),('DPI art.191'!$G$9-(('DPI art.191'!$G$9-'DPI art.191'!$H$9)/8)*(P12-O12-2))))</f>
        <v>16.737509244367537</v>
      </c>
      <c r="BE12" s="24">
        <f t="shared" si="32"/>
        <v>63.332925671269187</v>
      </c>
      <c r="BF12" s="24">
        <f>IF(N12&lt;135,N12,N12-'DPI art.191'!$I$9)</f>
        <v>129.56204993518134</v>
      </c>
      <c r="BG12" s="111">
        <f>IF(O12&lt;80,"0",IF((P12-O12)&lt;=2,('DPI art.191'!$G$11-(('DPI art.191'!$F$11-'DPI art.191'!$G$11)/4)*(P12-O12-2)),('DPI art.191'!$G$11-(('DPI art.191'!$G$11-'DPI art.191'!$H$11)/8)*(P12-O12-2))))</f>
        <v>5.4675610128257492</v>
      </c>
      <c r="BH12" s="24">
        <f t="shared" si="33"/>
        <v>74.60287390281097</v>
      </c>
      <c r="BI12" s="24">
        <f>IF(T12&lt;135,T12,T12-'DPI art.191'!$I$11)</f>
        <v>128</v>
      </c>
      <c r="BJ12" s="111">
        <f>IF(O12&lt;80,"0",IF((P12-O12)&lt;=2,('DPI art.191'!$G$13-(('DPI art.191'!$F$13-'DPI art.191'!$G$13)/4)*(P12-O12-2)),('DPI art.191'!$G$13-(('DPI art.191'!$G$13-'DPI art.191'!$H$13)/8)*(P12-O12-2))))</f>
        <v>12.237509244367537</v>
      </c>
      <c r="BK12" s="24">
        <f t="shared" si="34"/>
        <v>67.83292567126918</v>
      </c>
      <c r="BL12" s="24">
        <f>IF(T12&lt;135,T12,T12-'DPI art.191'!$I$13)</f>
        <v>128</v>
      </c>
      <c r="BM12" s="111">
        <f>IF(O12&lt;80,"0",IF((P12-O12)&lt;=2,('DPI art.191'!$G$15-(('DPI art.191'!$F$15-'DPI art.191'!$G$15)/4)*(P12-O12-2)),('DPI art.191'!$G$15-(('DPI art.191'!$G$15-'DPI art.191'!$H$15)/8)*(P12-O12-2))))</f>
        <v>15.975018488735076</v>
      </c>
      <c r="BN12" s="24">
        <f t="shared" si="35"/>
        <v>64.09541642690165</v>
      </c>
      <c r="BO12" s="24">
        <f>IF(Z12&lt;135,Z12,Z12-'DPI art.191'!$I$15)</f>
        <v>109.5</v>
      </c>
      <c r="BP12" s="108">
        <f t="shared" si="9"/>
        <v>281838293.12644666</v>
      </c>
      <c r="BQ12" s="108">
        <f t="shared" si="10"/>
        <v>28840315.031266052</v>
      </c>
      <c r="BR12" s="108">
        <f t="shared" si="11"/>
        <v>18620871.366628703</v>
      </c>
      <c r="BS12" s="108">
        <f t="shared" si="12"/>
        <v>50118723.362727284</v>
      </c>
      <c r="BT12" s="108">
        <f t="shared" si="13"/>
        <v>213796208.95022365</v>
      </c>
      <c r="BU12" s="108">
        <f t="shared" si="14"/>
        <v>16595869.074375641</v>
      </c>
      <c r="BV12" s="106">
        <f t="shared" si="15"/>
        <v>-4.4295650843632757</v>
      </c>
      <c r="BW12" s="106">
        <f t="shared" si="16"/>
        <v>5.47043491563673</v>
      </c>
      <c r="BX12" s="106">
        <f t="shared" si="17"/>
        <v>7.3704349156367215</v>
      </c>
      <c r="BY12" s="106">
        <f t="shared" si="18"/>
        <v>3.0704349156367243</v>
      </c>
      <c r="BZ12" s="106">
        <f t="shared" si="19"/>
        <v>-3.2295650843632728</v>
      </c>
      <c r="CA12" s="106">
        <f t="shared" si="20"/>
        <v>7.8704349156367215</v>
      </c>
      <c r="CB12" s="106">
        <f t="shared" si="21"/>
        <v>6</v>
      </c>
      <c r="CC12" s="107">
        <f t="shared" si="22"/>
        <v>3.3333333333333333E-2</v>
      </c>
      <c r="CD12" s="136">
        <f t="shared" si="23"/>
        <v>19.621046836610233</v>
      </c>
      <c r="CE12" s="136">
        <f t="shared" si="24"/>
        <v>29.925658166217438</v>
      </c>
      <c r="CF12" s="136">
        <f t="shared" si="25"/>
        <v>54.323310845636883</v>
      </c>
      <c r="CG12" s="136">
        <f t="shared" si="26"/>
        <v>9.4275705711610982</v>
      </c>
      <c r="CH12" s="136">
        <f t="shared" si="27"/>
        <v>10.430090634138354</v>
      </c>
      <c r="CI12" s="136">
        <f t="shared" si="28"/>
        <v>61.943745761273604</v>
      </c>
    </row>
    <row r="13" spans="1:88" ht="25.5" x14ac:dyDescent="0.2">
      <c r="A13" s="2" t="s">
        <v>445</v>
      </c>
      <c r="B13" s="65" t="s">
        <v>359</v>
      </c>
      <c r="C13" s="78" t="s">
        <v>623</v>
      </c>
      <c r="D13" s="83" t="s">
        <v>7</v>
      </c>
      <c r="E13" s="83" t="s">
        <v>7</v>
      </c>
      <c r="F13" s="192" t="s">
        <v>623</v>
      </c>
      <c r="G13" s="71">
        <v>45996</v>
      </c>
      <c r="H13" s="77" t="s">
        <v>200</v>
      </c>
      <c r="I13" s="77" t="str">
        <f t="shared" si="0"/>
        <v/>
      </c>
      <c r="J13" s="77" t="s">
        <v>666</v>
      </c>
      <c r="K13" s="77"/>
      <c r="L13" s="77"/>
      <c r="M13" s="137">
        <f t="shared" si="1"/>
        <v>1.4064816191459686</v>
      </c>
      <c r="N13" s="4">
        <f t="shared" si="2"/>
        <v>127.96204993518134</v>
      </c>
      <c r="O13" s="3">
        <f t="shared" si="3"/>
        <v>88.26016379171034</v>
      </c>
      <c r="P13" s="5">
        <f t="shared" si="4"/>
        <v>99.427008509554511</v>
      </c>
      <c r="Q13" s="14">
        <v>300</v>
      </c>
      <c r="R13" s="11">
        <v>83</v>
      </c>
      <c r="S13" s="12">
        <v>98.3</v>
      </c>
      <c r="T13" s="13">
        <v>115.1</v>
      </c>
      <c r="U13" s="79"/>
      <c r="V13" s="79"/>
      <c r="W13" s="10">
        <v>300</v>
      </c>
      <c r="X13" s="11">
        <v>88</v>
      </c>
      <c r="Y13" s="12">
        <v>100.3</v>
      </c>
      <c r="Z13" s="13">
        <v>118.6</v>
      </c>
      <c r="AA13" s="10">
        <v>300</v>
      </c>
      <c r="AB13" s="11">
        <v>92.5</v>
      </c>
      <c r="AC13" s="12">
        <v>96.8</v>
      </c>
      <c r="AD13" s="13">
        <v>126.4</v>
      </c>
      <c r="AE13" s="14">
        <v>300</v>
      </c>
      <c r="AF13" s="11">
        <v>85.7</v>
      </c>
      <c r="AG13" s="12">
        <v>96.1</v>
      </c>
      <c r="AH13" s="13">
        <v>118.1</v>
      </c>
      <c r="AI13" s="10">
        <v>300</v>
      </c>
      <c r="AJ13" s="11">
        <v>88.3</v>
      </c>
      <c r="AK13" s="12">
        <v>96.9</v>
      </c>
      <c r="AL13" s="13">
        <v>116.9</v>
      </c>
      <c r="AM13" s="10">
        <v>300</v>
      </c>
      <c r="AN13" s="11">
        <v>85.6</v>
      </c>
      <c r="AO13" s="12">
        <v>98.8</v>
      </c>
      <c r="AP13" s="13">
        <v>119.2</v>
      </c>
      <c r="AQ13" s="6" t="str">
        <f t="shared" si="5"/>
        <v>SI</v>
      </c>
      <c r="AR13" s="7">
        <f t="shared" si="6"/>
        <v>63.859403596201986</v>
      </c>
      <c r="AS13" s="8">
        <f t="shared" si="7"/>
        <v>201.94116538394545</v>
      </c>
      <c r="AT13" s="9">
        <f t="shared" si="8"/>
        <v>320.05517829467976</v>
      </c>
      <c r="AU13" s="151">
        <f>IF(O13&lt;80,"0",IF((P13-O13)&lt;=2,('DPI art.191'!$G$3-(('DPI art.191'!$F$3-'DPI art.191'!$G$3)/4)*(P13-O13-2)),('DPI art.191'!$G$3-(('DPI art.191'!$F$3-'DPI art.191'!$H$3)/8)*(P13-O13-2))))</f>
        <v>2.6403412309358529</v>
      </c>
      <c r="AV13" s="24">
        <f t="shared" si="29"/>
        <v>85.61982256077448</v>
      </c>
      <c r="AW13" s="24">
        <f>IF(N13&lt;135,N13,N13-'DPI art.191'!$I$3)</f>
        <v>127.96204993518134</v>
      </c>
      <c r="AX13" s="111">
        <f>IF(O13&lt;80,"0",IF((P13-O13)&lt;=2,('DPI art.191'!$G$5-(('DPI art.191'!$F$5-'DPI art.191'!$G$5)/4)*(P13-O13-2)),('DPI art.191'!$G$5-(('DPI art.191'!$G$5-'DPI art.191'!$H$5)/8)*(P13-O13-2))))</f>
        <v>8.9842581539147623</v>
      </c>
      <c r="AY13" s="24">
        <f t="shared" si="30"/>
        <v>79.275905637795574</v>
      </c>
      <c r="AZ13" s="24">
        <f>IF(N13&lt;135,N13,N13-'DPI art.191'!$I$5)</f>
        <v>127.96204993518134</v>
      </c>
      <c r="BA13" s="111">
        <f>IF(O13&lt;80,"0",IF((P13-O13)&lt;=2,('DPI art.191'!$G$7-(('DPI art.191'!$F$7-'DPI art.191'!$G$7)/4)*(P13-O13-2)),('DPI art.191'!$G$7-(('DPI art.191'!$G$7-'DPI art.191'!$H$7)/8)*(P13-O13-2))))</f>
        <v>12.927072205134738</v>
      </c>
      <c r="BB13" s="24">
        <f t="shared" si="31"/>
        <v>75.333091586575605</v>
      </c>
      <c r="BC13" s="24">
        <f>IF(N13&lt;135,N13,N13-'DPI art.191'!$I$7)</f>
        <v>127.96204993518134</v>
      </c>
      <c r="BD13" s="111">
        <f>IF(O13&lt;80,"0",IF((P13-O13)&lt;=2,('DPI art.191'!$G$9-(('DPI art.191'!$F$9-'DPI art.191'!$G$9)/4)*(O13-P13-2)),('DPI art.191'!$G$9-(('DPI art.191'!$G$9-'DPI art.191'!$H$9)/8)*(P13-O13-2))))</f>
        <v>16.927072205134738</v>
      </c>
      <c r="BE13" s="24">
        <f t="shared" si="32"/>
        <v>71.333091586575605</v>
      </c>
      <c r="BF13" s="24">
        <f>IF(N13&lt;135,N13,N13-'DPI art.191'!$I$9)</f>
        <v>127.96204993518134</v>
      </c>
      <c r="BG13" s="111">
        <f>IF(O13&lt;80,"0",IF((P13-O13)&lt;=2,('DPI art.191'!$G$11-(('DPI art.191'!$F$11-'DPI art.191'!$G$11)/4)*(P13-O13-2)),('DPI art.191'!$G$11-(('DPI art.191'!$G$11-'DPI art.191'!$H$11)/8)*(P13-O13-2))))</f>
        <v>6.7186765538892788</v>
      </c>
      <c r="BH13" s="24">
        <f t="shared" si="33"/>
        <v>81.541487237821059</v>
      </c>
      <c r="BI13" s="24">
        <f>IF(T13&lt;135,T13,T13-'DPI art.191'!$I$11)</f>
        <v>115.1</v>
      </c>
      <c r="BJ13" s="111">
        <f>IF(O13&lt;80,"0",IF((P13-O13)&lt;=2,('DPI art.191'!$G$13-(('DPI art.191'!$F$13-'DPI art.191'!$G$13)/4)*(P13-O13-2)),('DPI art.191'!$G$13-(('DPI art.191'!$G$13-'DPI art.191'!$H$13)/8)*(P13-O13-2))))</f>
        <v>12.427072205134738</v>
      </c>
      <c r="BK13" s="24">
        <f t="shared" si="34"/>
        <v>75.833091586575605</v>
      </c>
      <c r="BL13" s="24">
        <f>IF(T13&lt;135,T13,T13-'DPI art.191'!$I$13)</f>
        <v>115.1</v>
      </c>
      <c r="BM13" s="111">
        <f>IF(O13&lt;80,"0",IF((P13-O13)&lt;=2,('DPI art.191'!$G$15-(('DPI art.191'!$F$15-'DPI art.191'!$G$15)/4)*(P13-O13-2)),('DPI art.191'!$G$15-(('DPI art.191'!$G$15-'DPI art.191'!$H$15)/8)*(P13-O13-2))))</f>
        <v>16.354144410269477</v>
      </c>
      <c r="BN13" s="24">
        <f t="shared" si="35"/>
        <v>71.906019381440871</v>
      </c>
      <c r="BO13" s="24">
        <f>IF(Z13&lt;135,Z13,Z13-'DPI art.191'!$I$15)</f>
        <v>118.6</v>
      </c>
      <c r="BP13" s="108">
        <f t="shared" si="9"/>
        <v>199526231.49688843</v>
      </c>
      <c r="BQ13" s="108">
        <f t="shared" si="10"/>
        <v>630957344.48019624</v>
      </c>
      <c r="BR13" s="108">
        <f t="shared" si="11"/>
        <v>1778279410.0389235</v>
      </c>
      <c r="BS13" s="108">
        <f t="shared" si="12"/>
        <v>371535229.09717381</v>
      </c>
      <c r="BT13" s="108">
        <f t="shared" si="13"/>
        <v>676082975.39198244</v>
      </c>
      <c r="BU13" s="108">
        <f t="shared" si="14"/>
        <v>363078054.77010262</v>
      </c>
      <c r="BV13" s="106">
        <f t="shared" si="15"/>
        <v>5.2601637917103403</v>
      </c>
      <c r="BW13" s="106">
        <f t="shared" si="16"/>
        <v>0.26016379171034032</v>
      </c>
      <c r="BX13" s="106">
        <f t="shared" si="17"/>
        <v>-4.2398362082896597</v>
      </c>
      <c r="BY13" s="106">
        <f t="shared" si="18"/>
        <v>2.5601637917103375</v>
      </c>
      <c r="BZ13" s="106">
        <f t="shared" si="19"/>
        <v>-3.9836208289656838E-2</v>
      </c>
      <c r="CA13" s="106">
        <f t="shared" si="20"/>
        <v>2.660163791710346</v>
      </c>
      <c r="CB13" s="106">
        <f t="shared" si="21"/>
        <v>6</v>
      </c>
      <c r="CC13" s="107">
        <f t="shared" si="22"/>
        <v>3.3333333333333333E-2</v>
      </c>
      <c r="CD13" s="136">
        <f t="shared" si="23"/>
        <v>27.669323115620504</v>
      </c>
      <c r="CE13" s="136">
        <f t="shared" si="24"/>
        <v>6.7685198517101336E-2</v>
      </c>
      <c r="CF13" s="136">
        <f t="shared" si="25"/>
        <v>17.976211073124038</v>
      </c>
      <c r="CG13" s="136">
        <f t="shared" si="26"/>
        <v>6.5544386403846522</v>
      </c>
      <c r="CH13" s="136">
        <f t="shared" si="27"/>
        <v>1.5869234908969241E-3</v>
      </c>
      <c r="CI13" s="136">
        <f t="shared" si="28"/>
        <v>7.0764713987267651</v>
      </c>
    </row>
    <row r="14" spans="1:88" ht="25.5" x14ac:dyDescent="0.2">
      <c r="A14" s="2" t="s">
        <v>430</v>
      </c>
      <c r="B14" s="65" t="s">
        <v>360</v>
      </c>
      <c r="C14" s="78" t="s">
        <v>624</v>
      </c>
      <c r="D14" s="83" t="s">
        <v>7</v>
      </c>
      <c r="E14" s="83" t="s">
        <v>7</v>
      </c>
      <c r="F14" s="192" t="s">
        <v>624</v>
      </c>
      <c r="G14" s="71">
        <v>45996</v>
      </c>
      <c r="H14" s="77" t="s">
        <v>200</v>
      </c>
      <c r="I14" s="77" t="str">
        <f t="shared" si="0"/>
        <v/>
      </c>
      <c r="J14" s="77" t="s">
        <v>666</v>
      </c>
      <c r="K14" s="77"/>
      <c r="L14" s="77"/>
      <c r="M14" s="137">
        <f t="shared" si="1"/>
        <v>1.0252563363809051</v>
      </c>
      <c r="N14" s="4">
        <f t="shared" si="2"/>
        <v>121.86204993518133</v>
      </c>
      <c r="O14" s="3">
        <f t="shared" si="3"/>
        <v>79.203939282419356</v>
      </c>
      <c r="P14" s="5">
        <f t="shared" si="4"/>
        <v>91.289339982644364</v>
      </c>
      <c r="Q14" s="14">
        <v>300</v>
      </c>
      <c r="R14" s="11">
        <v>75.5</v>
      </c>
      <c r="S14" s="12">
        <v>89.1</v>
      </c>
      <c r="T14" s="13">
        <v>117</v>
      </c>
      <c r="U14" s="79"/>
      <c r="V14" s="79"/>
      <c r="W14" s="10">
        <v>300</v>
      </c>
      <c r="X14" s="11">
        <v>79.400000000000006</v>
      </c>
      <c r="Y14" s="12">
        <v>87.5</v>
      </c>
      <c r="Z14" s="13">
        <v>106</v>
      </c>
      <c r="AA14" s="10">
        <v>300</v>
      </c>
      <c r="AB14" s="11">
        <v>75.900000000000006</v>
      </c>
      <c r="AC14" s="12">
        <v>86.4</v>
      </c>
      <c r="AD14" s="13">
        <v>104</v>
      </c>
      <c r="AE14" s="14">
        <v>300</v>
      </c>
      <c r="AF14" s="11">
        <v>79.2</v>
      </c>
      <c r="AG14" s="12">
        <v>87.8</v>
      </c>
      <c r="AH14" s="13">
        <v>120.3</v>
      </c>
      <c r="AI14" s="10">
        <v>300</v>
      </c>
      <c r="AJ14" s="11">
        <v>81.2</v>
      </c>
      <c r="AK14" s="12">
        <v>90.3</v>
      </c>
      <c r="AL14" s="13">
        <v>117.4</v>
      </c>
      <c r="AM14" s="10">
        <v>300</v>
      </c>
      <c r="AN14" s="11">
        <v>80.900000000000006</v>
      </c>
      <c r="AO14" s="12">
        <v>92.8</v>
      </c>
      <c r="AP14" s="13">
        <v>114.5</v>
      </c>
      <c r="AQ14" s="6" t="str">
        <f t="shared" si="5"/>
        <v>NO</v>
      </c>
      <c r="AR14" s="7">
        <f t="shared" si="6"/>
        <v>480</v>
      </c>
      <c r="AS14" s="8">
        <f t="shared" si="7"/>
        <v>480</v>
      </c>
      <c r="AT14" s="9">
        <f t="shared" si="8"/>
        <v>480</v>
      </c>
      <c r="AU14" s="151" t="str">
        <f>IF(O14&lt;80,"0",IF((P14-O14)&lt;=2,('DPI art.191'!$G$3-(('DPI art.191'!$F$3-'DPI art.191'!$G$3)/4)*(P14-O14-2)),('DPI art.191'!$G$3-(('DPI art.191'!$F$3-'DPI art.191'!$H$3)/8)*(P14-O14-2))))</f>
        <v>0</v>
      </c>
      <c r="AV14" s="24">
        <f t="shared" si="29"/>
        <v>79.203939282419356</v>
      </c>
      <c r="AW14" s="24">
        <f>IF(N14&lt;135,N14,N14-'DPI art.191'!$I$3)</f>
        <v>121.86204993518133</v>
      </c>
      <c r="AX14" s="111" t="str">
        <f>IF(O14&lt;80,"0",IF((P14-O14)&lt;=2,('DPI art.191'!$G$5-(('DPI art.191'!$F$5-'DPI art.191'!$G$5)/4)*(P14-O14-2)),('DPI art.191'!$G$5-(('DPI art.191'!$G$5-'DPI art.191'!$H$5)/8)*(P14-O14-2))))</f>
        <v>0</v>
      </c>
      <c r="AY14" s="24">
        <f t="shared" si="30"/>
        <v>79.203939282419356</v>
      </c>
      <c r="AZ14" s="24">
        <f>IF(N14&lt;135,N14,N14-'DPI art.191'!$I$5)</f>
        <v>121.86204993518133</v>
      </c>
      <c r="BA14" s="111" t="str">
        <f>IF(O14&lt;80,"0",IF((P14-O14)&lt;=2,('DPI art.191'!$G$7-(('DPI art.191'!$F$7-'DPI art.191'!$G$7)/4)*(P14-O14-2)),('DPI art.191'!$G$7-(('DPI art.191'!$G$7-'DPI art.191'!$H$7)/8)*(P14-O14-2))))</f>
        <v>0</v>
      </c>
      <c r="BB14" s="24">
        <f t="shared" si="31"/>
        <v>79.203939282419356</v>
      </c>
      <c r="BC14" s="24">
        <f>IF(N14&lt;135,N14,N14-'DPI art.191'!$I$7)</f>
        <v>121.86204993518133</v>
      </c>
      <c r="BD14" s="111" t="str">
        <f>IF(O14&lt;80,"0",IF((P14-O14)&lt;=2,('DPI art.191'!$G$9-(('DPI art.191'!$F$9-'DPI art.191'!$G$9)/4)*(O14-P14-2)),('DPI art.191'!$G$9-(('DPI art.191'!$G$9-'DPI art.191'!$H$9)/8)*(P14-O14-2))))</f>
        <v>0</v>
      </c>
      <c r="BE14" s="24">
        <f t="shared" si="32"/>
        <v>79.203939282419356</v>
      </c>
      <c r="BF14" s="24">
        <f>IF(N14&lt;135,N14,N14-'DPI art.191'!$I$9)</f>
        <v>121.86204993518133</v>
      </c>
      <c r="BG14" s="111" t="str">
        <f>IF(O14&lt;80,"0",IF((P14-O14)&lt;=2,('DPI art.191'!$G$11-(('DPI art.191'!$F$11-'DPI art.191'!$G$11)/4)*(P14-O14-2)),('DPI art.191'!$G$11-(('DPI art.191'!$G$11-'DPI art.191'!$H$11)/8)*(P14-O14-2))))</f>
        <v>0</v>
      </c>
      <c r="BH14" s="24">
        <f t="shared" si="33"/>
        <v>79.203939282419356</v>
      </c>
      <c r="BI14" s="24">
        <f>IF(T14&lt;135,T14,T14-'DPI art.191'!$I$11)</f>
        <v>117</v>
      </c>
      <c r="BJ14" s="111" t="str">
        <f>IF(O14&lt;80,"0",IF((P14-O14)&lt;=2,('DPI art.191'!$G$13-(('DPI art.191'!$F$13-'DPI art.191'!$G$13)/4)*(P14-O14-2)),('DPI art.191'!$G$13-(('DPI art.191'!$G$13-'DPI art.191'!$H$13)/8)*(P14-O14-2))))</f>
        <v>0</v>
      </c>
      <c r="BK14" s="24">
        <f t="shared" si="34"/>
        <v>79.203939282419356</v>
      </c>
      <c r="BL14" s="24">
        <f>IF(T14&lt;135,T14,T14-'DPI art.191'!$I$13)</f>
        <v>117</v>
      </c>
      <c r="BM14" s="111" t="str">
        <f>IF(O14&lt;80,"0",IF((P14-O14)&lt;=2,('DPI art.191'!$G$15-(('DPI art.191'!$F$15-'DPI art.191'!$G$15)/4)*(P14-O14-2)),('DPI art.191'!$G$15-(('DPI art.191'!$G$15-'DPI art.191'!$H$15)/8)*(P14-O14-2))))</f>
        <v>0</v>
      </c>
      <c r="BN14" s="24">
        <f t="shared" si="35"/>
        <v>79.203939282419356</v>
      </c>
      <c r="BO14" s="24">
        <f>IF(Z14&lt;135,Z14,Z14-'DPI art.191'!$I$15)</f>
        <v>106</v>
      </c>
      <c r="BP14" s="108">
        <f t="shared" si="9"/>
        <v>35481338.923357636</v>
      </c>
      <c r="BQ14" s="108">
        <f t="shared" si="10"/>
        <v>87096358.995608568</v>
      </c>
      <c r="BR14" s="108">
        <f t="shared" si="11"/>
        <v>38904514.499428138</v>
      </c>
      <c r="BS14" s="108">
        <f t="shared" si="12"/>
        <v>83176377.110267311</v>
      </c>
      <c r="BT14" s="108">
        <f t="shared" si="13"/>
        <v>131825673.85564126</v>
      </c>
      <c r="BU14" s="108">
        <f t="shared" si="14"/>
        <v>123026877.0812387</v>
      </c>
      <c r="BV14" s="106">
        <f t="shared" si="15"/>
        <v>3.7039392824193555</v>
      </c>
      <c r="BW14" s="106">
        <f t="shared" si="16"/>
        <v>-0.19606071758065013</v>
      </c>
      <c r="BX14" s="106">
        <f t="shared" si="17"/>
        <v>3.3039392824193499</v>
      </c>
      <c r="BY14" s="106">
        <f t="shared" si="18"/>
        <v>3.9392824193527076E-3</v>
      </c>
      <c r="BZ14" s="106">
        <f t="shared" si="19"/>
        <v>-1.9960607175806473</v>
      </c>
      <c r="CA14" s="106">
        <f t="shared" si="20"/>
        <v>-1.6960607175806501</v>
      </c>
      <c r="CB14" s="106">
        <f t="shared" si="21"/>
        <v>6</v>
      </c>
      <c r="CC14" s="107">
        <f t="shared" si="22"/>
        <v>3.3333333333333333E-2</v>
      </c>
      <c r="CD14" s="136">
        <f t="shared" si="23"/>
        <v>13.719166207849211</v>
      </c>
      <c r="CE14" s="136">
        <f t="shared" si="24"/>
        <v>3.8439804978239456E-2</v>
      </c>
      <c r="CF14" s="136">
        <f t="shared" si="25"/>
        <v>10.916014781913688</v>
      </c>
      <c r="CG14" s="136">
        <f t="shared" si="26"/>
        <v>1.5517945979421323E-5</v>
      </c>
      <c r="CH14" s="136">
        <f t="shared" si="27"/>
        <v>3.9842583882685685</v>
      </c>
      <c r="CI14" s="136">
        <f t="shared" si="28"/>
        <v>2.8766219577201899</v>
      </c>
    </row>
    <row r="15" spans="1:88" ht="25.5" x14ac:dyDescent="0.2">
      <c r="A15" s="2" t="s">
        <v>432</v>
      </c>
      <c r="B15" s="65" t="s">
        <v>361</v>
      </c>
      <c r="C15" s="78" t="s">
        <v>624</v>
      </c>
      <c r="D15" s="83" t="s">
        <v>7</v>
      </c>
      <c r="E15" s="83" t="s">
        <v>7</v>
      </c>
      <c r="F15" s="192" t="s">
        <v>624</v>
      </c>
      <c r="G15" s="71">
        <v>45996</v>
      </c>
      <c r="H15" s="77" t="s">
        <v>200</v>
      </c>
      <c r="I15" s="77" t="str">
        <f t="shared" si="0"/>
        <v/>
      </c>
      <c r="J15" s="77" t="s">
        <v>666</v>
      </c>
      <c r="K15" s="77"/>
      <c r="L15" s="77"/>
      <c r="M15" s="137">
        <f t="shared" si="1"/>
        <v>0.46331088754420607</v>
      </c>
      <c r="N15" s="4">
        <f t="shared" si="2"/>
        <v>132.76204993518132</v>
      </c>
      <c r="O15" s="3">
        <f t="shared" si="3"/>
        <v>82.253316680911695</v>
      </c>
      <c r="P15" s="5">
        <f t="shared" si="4"/>
        <v>108.5740919612181</v>
      </c>
      <c r="Q15" s="14">
        <v>300</v>
      </c>
      <c r="R15" s="11">
        <v>81.5</v>
      </c>
      <c r="S15" s="12">
        <v>104.6</v>
      </c>
      <c r="T15" s="13">
        <v>131.19999999999999</v>
      </c>
      <c r="U15" s="79"/>
      <c r="V15" s="79"/>
      <c r="W15" s="10">
        <v>300</v>
      </c>
      <c r="X15" s="11">
        <v>80.599999999999994</v>
      </c>
      <c r="Y15" s="12">
        <v>107.5</v>
      </c>
      <c r="Z15" s="13">
        <v>121.1</v>
      </c>
      <c r="AA15" s="10">
        <v>300</v>
      </c>
      <c r="AB15" s="11">
        <v>81.400000000000006</v>
      </c>
      <c r="AC15" s="12">
        <v>110.3</v>
      </c>
      <c r="AD15" s="13">
        <v>121.2</v>
      </c>
      <c r="AE15" s="14">
        <v>300</v>
      </c>
      <c r="AF15" s="11">
        <v>82.8</v>
      </c>
      <c r="AG15" s="12">
        <v>106.1</v>
      </c>
      <c r="AH15" s="13">
        <v>120.7</v>
      </c>
      <c r="AI15" s="10">
        <v>300</v>
      </c>
      <c r="AJ15" s="11">
        <v>83</v>
      </c>
      <c r="AK15" s="12">
        <v>103.3</v>
      </c>
      <c r="AL15" s="13">
        <v>113.9</v>
      </c>
      <c r="AM15" s="10">
        <v>300</v>
      </c>
      <c r="AN15" s="11">
        <v>83.5</v>
      </c>
      <c r="AO15" s="12">
        <v>104</v>
      </c>
      <c r="AP15" s="13">
        <v>118.8</v>
      </c>
      <c r="AQ15" s="6" t="str">
        <f t="shared" si="5"/>
        <v>NO</v>
      </c>
      <c r="AR15" s="7">
        <f t="shared" si="6"/>
        <v>254.62999955469991</v>
      </c>
      <c r="AS15" s="8">
        <f t="shared" si="7"/>
        <v>480</v>
      </c>
      <c r="AT15" s="9">
        <f t="shared" si="8"/>
        <v>480</v>
      </c>
      <c r="AU15" s="151">
        <f>IF(O15&lt;80,"0",IF((P15-O15)&lt;=2,('DPI art.191'!$G$3-(('DPI art.191'!$F$3-'DPI art.191'!$G$3)/4)*(P15-O15-2)),('DPI art.191'!$G$3-(('DPI art.191'!$F$3-'DPI art.191'!$H$3)/8)*(P15-O15-2))))</f>
        <v>-21.511235602988336</v>
      </c>
      <c r="AV15" s="24">
        <f t="shared" si="29"/>
        <v>103.76455228390003</v>
      </c>
      <c r="AW15" s="24">
        <f>IF(N15&lt;135,N15,N15-'DPI art.191'!$I$3)</f>
        <v>132.76204993518132</v>
      </c>
      <c r="AX15" s="111">
        <f>IF(O15&lt;80,"0",IF((P15-O15)&lt;=2,('DPI art.191'!$G$5-(('DPI art.191'!$F$5-'DPI art.191'!$G$5)/4)*(P15-O15-2)),('DPI art.191'!$G$5-(('DPI art.191'!$G$5-'DPI art.191'!$H$5)/8)*(P15-O15-2))))</f>
        <v>-0.96050877770107945</v>
      </c>
      <c r="AY15" s="24">
        <f t="shared" si="30"/>
        <v>83.213825458612774</v>
      </c>
      <c r="AZ15" s="24">
        <f>IF(N15&lt;135,N15,N15-'DPI art.191'!$I$5)</f>
        <v>132.76204993518132</v>
      </c>
      <c r="BA15" s="111">
        <f>IF(O15&lt;80,"0",IF((P15-O15)&lt;=2,('DPI art.191'!$G$7-(('DPI art.191'!$F$7-'DPI art.191'!$G$7)/4)*(P15-O15-2)),('DPI art.191'!$G$7-(('DPI art.191'!$G$7-'DPI art.191'!$H$7)/8)*(P15-O15-2))))</f>
        <v>11.97995154498085</v>
      </c>
      <c r="BB15" s="24">
        <f t="shared" si="31"/>
        <v>70.273365135930845</v>
      </c>
      <c r="BC15" s="24">
        <f>IF(N15&lt;135,N15,N15-'DPI art.191'!$I$7)</f>
        <v>132.76204993518132</v>
      </c>
      <c r="BD15" s="111">
        <f>IF(O15&lt;80,"0",IF((P15-O15)&lt;=2,('DPI art.191'!$G$9-(('DPI art.191'!$F$9-'DPI art.191'!$G$9)/4)*(O15-P15-2)),('DPI art.191'!$G$9-(('DPI art.191'!$G$9-'DPI art.191'!$H$9)/8)*(P15-O15-2))))</f>
        <v>15.97995154498085</v>
      </c>
      <c r="BE15" s="24">
        <f t="shared" si="32"/>
        <v>66.273365135930845</v>
      </c>
      <c r="BF15" s="24">
        <f>IF(N15&lt;135,N15,N15-'DPI art.191'!$I$9)</f>
        <v>132.76204993518132</v>
      </c>
      <c r="BG15" s="111">
        <f>IF(O15&lt;80,"0",IF((P15-O15)&lt;=2,('DPI art.191'!$G$11-(('DPI art.191'!$F$11-'DPI art.191'!$G$11)/4)*(P15-O15-2)),('DPI art.191'!$G$11-(('DPI art.191'!$G$11-'DPI art.191'!$H$11)/8)*(P15-O15-2))))</f>
        <v>0.46768019687360507</v>
      </c>
      <c r="BH15" s="24">
        <f t="shared" si="33"/>
        <v>81.785636484038093</v>
      </c>
      <c r="BI15" s="24">
        <f>IF(T15&lt;135,T15,T15-'DPI art.191'!$I$11)</f>
        <v>131.19999999999999</v>
      </c>
      <c r="BJ15" s="111">
        <f>IF(O15&lt;80,"0",IF((P15-O15)&lt;=2,('DPI art.191'!$G$13-(('DPI art.191'!$F$13-'DPI art.191'!$G$13)/4)*(P15-O15-2)),('DPI art.191'!$G$13-(('DPI art.191'!$G$13-'DPI art.191'!$H$13)/8)*(P15-O15-2))))</f>
        <v>11.47995154498085</v>
      </c>
      <c r="BK15" s="24">
        <f t="shared" si="34"/>
        <v>70.773365135930845</v>
      </c>
      <c r="BL15" s="24">
        <f>IF(T15&lt;135,T15,T15-'DPI art.191'!$I$13)</f>
        <v>131.19999999999999</v>
      </c>
      <c r="BM15" s="111">
        <f>IF(O15&lt;80,"0",IF((P15-O15)&lt;=2,('DPI art.191'!$G$15-(('DPI art.191'!$F$15-'DPI art.191'!$G$15)/4)*(P15-O15-2)),('DPI art.191'!$G$15-(('DPI art.191'!$G$15-'DPI art.191'!$H$15)/8)*(P15-O15-2))))</f>
        <v>14.459903089961699</v>
      </c>
      <c r="BN15" s="24">
        <f t="shared" si="35"/>
        <v>67.793413590949996</v>
      </c>
      <c r="BO15" s="24">
        <f>IF(Z15&lt;135,Z15,Z15-'DPI art.191'!$I$15)</f>
        <v>121.1</v>
      </c>
      <c r="BP15" s="108">
        <f t="shared" si="9"/>
        <v>141253754.46227598</v>
      </c>
      <c r="BQ15" s="108">
        <f t="shared" si="10"/>
        <v>114815362.14968841</v>
      </c>
      <c r="BR15" s="108">
        <f t="shared" si="11"/>
        <v>138038426.46028903</v>
      </c>
      <c r="BS15" s="108">
        <f t="shared" si="12"/>
        <v>190546071.79632455</v>
      </c>
      <c r="BT15" s="108">
        <f t="shared" si="13"/>
        <v>199526231.49688843</v>
      </c>
      <c r="BU15" s="108">
        <f t="shared" si="14"/>
        <v>223872113.85683441</v>
      </c>
      <c r="BV15" s="106">
        <f t="shared" si="15"/>
        <v>0.7533166809116949</v>
      </c>
      <c r="BW15" s="106">
        <f t="shared" si="16"/>
        <v>1.6533166809117006</v>
      </c>
      <c r="BX15" s="106">
        <f t="shared" si="17"/>
        <v>0.85331668091168922</v>
      </c>
      <c r="BY15" s="106">
        <f t="shared" si="18"/>
        <v>-0.54668331908830226</v>
      </c>
      <c r="BZ15" s="106">
        <f t="shared" si="19"/>
        <v>-0.7466833190883051</v>
      </c>
      <c r="CA15" s="106">
        <f t="shared" si="20"/>
        <v>-1.2466833190883051</v>
      </c>
      <c r="CB15" s="106">
        <f t="shared" si="21"/>
        <v>6</v>
      </c>
      <c r="CC15" s="107">
        <f t="shared" si="22"/>
        <v>3.3333333333333333E-2</v>
      </c>
      <c r="CD15" s="136">
        <f t="shared" si="23"/>
        <v>0.56748602173981233</v>
      </c>
      <c r="CE15" s="136">
        <f t="shared" si="24"/>
        <v>2.7334560473808818</v>
      </c>
      <c r="CF15" s="136">
        <f t="shared" si="25"/>
        <v>0.72814935792214164</v>
      </c>
      <c r="CG15" s="136">
        <f t="shared" si="26"/>
        <v>0.29886265136940249</v>
      </c>
      <c r="CH15" s="136">
        <f t="shared" si="27"/>
        <v>0.55753597900472762</v>
      </c>
      <c r="CI15" s="136">
        <f t="shared" si="28"/>
        <v>1.5542192980930327</v>
      </c>
    </row>
    <row r="16" spans="1:88" ht="25.5" x14ac:dyDescent="0.2">
      <c r="A16" s="2" t="s">
        <v>495</v>
      </c>
      <c r="B16" s="65" t="s">
        <v>362</v>
      </c>
      <c r="C16" s="78" t="s">
        <v>625</v>
      </c>
      <c r="D16" s="83" t="s">
        <v>7</v>
      </c>
      <c r="E16" s="83" t="s">
        <v>7</v>
      </c>
      <c r="F16" s="192" t="s">
        <v>625</v>
      </c>
      <c r="G16" s="71">
        <v>45996</v>
      </c>
      <c r="H16" s="77" t="s">
        <v>200</v>
      </c>
      <c r="I16" s="77" t="str">
        <f t="shared" si="0"/>
        <v/>
      </c>
      <c r="J16" s="77" t="s">
        <v>666</v>
      </c>
      <c r="K16" s="77"/>
      <c r="L16" s="77"/>
      <c r="M16" s="137">
        <f t="shared" si="1"/>
        <v>1.7685804717272751</v>
      </c>
      <c r="N16" s="4">
        <f t="shared" si="2"/>
        <v>136.56204993518134</v>
      </c>
      <c r="O16" s="3">
        <f t="shared" si="3"/>
        <v>88.886527466732645</v>
      </c>
      <c r="P16" s="5">
        <f t="shared" si="4"/>
        <v>97.445704542670697</v>
      </c>
      <c r="Q16" s="14">
        <v>300</v>
      </c>
      <c r="R16" s="11">
        <v>82</v>
      </c>
      <c r="S16" s="12">
        <v>92.2</v>
      </c>
      <c r="T16" s="13">
        <v>132.5</v>
      </c>
      <c r="U16" s="79"/>
      <c r="V16" s="79"/>
      <c r="W16" s="10">
        <v>300</v>
      </c>
      <c r="X16" s="11">
        <v>89.7</v>
      </c>
      <c r="Y16" s="12">
        <v>100.1</v>
      </c>
      <c r="Z16" s="13">
        <v>134.69999999999999</v>
      </c>
      <c r="AA16" s="10">
        <v>300</v>
      </c>
      <c r="AB16" s="11">
        <v>91.4</v>
      </c>
      <c r="AC16" s="12">
        <v>93.3</v>
      </c>
      <c r="AD16" s="13">
        <v>117.9</v>
      </c>
      <c r="AE16" s="14">
        <v>300</v>
      </c>
      <c r="AF16" s="11">
        <v>82.8</v>
      </c>
      <c r="AG16" s="12">
        <v>94.7</v>
      </c>
      <c r="AH16" s="13">
        <v>135</v>
      </c>
      <c r="AI16" s="10">
        <v>300</v>
      </c>
      <c r="AJ16" s="11">
        <v>89.7</v>
      </c>
      <c r="AK16" s="12">
        <v>92</v>
      </c>
      <c r="AL16" s="13">
        <v>128.69999999999999</v>
      </c>
      <c r="AM16" s="10">
        <v>300</v>
      </c>
      <c r="AN16" s="11">
        <v>90.2</v>
      </c>
      <c r="AO16" s="12">
        <v>94.5</v>
      </c>
      <c r="AP16" s="13">
        <v>133.9</v>
      </c>
      <c r="AQ16" s="6" t="str">
        <f t="shared" si="5"/>
        <v>SI</v>
      </c>
      <c r="AR16" s="7">
        <f t="shared" si="6"/>
        <v>55.282603885022688</v>
      </c>
      <c r="AS16" s="8">
        <f t="shared" si="7"/>
        <v>174.81894326154455</v>
      </c>
      <c r="AT16" s="9">
        <f t="shared" si="8"/>
        <v>277.06935308846829</v>
      </c>
      <c r="AU16" s="151">
        <f>IF(O16&lt;80,"0",IF((P16-O16)&lt;=2,('DPI art.191'!$G$3-(('DPI art.191'!$F$3-'DPI art.191'!$G$3)/4)*(P16-O16-2)),('DPI art.191'!$G$3-(('DPI art.191'!$F$3-'DPI art.191'!$H$3)/8)*(P16-O16-2))))</f>
        <v>6.7963115352237295</v>
      </c>
      <c r="AV16" s="24">
        <f t="shared" si="29"/>
        <v>82.090215931508908</v>
      </c>
      <c r="AW16" s="24">
        <f>IF(N16&lt;135,N16,N16-'DPI art.191'!$I$3)</f>
        <v>130.31204993518134</v>
      </c>
      <c r="AX16" s="111">
        <f>IF(O16&lt;80,"0",IF((P16-O16)&lt;=2,('DPI art.191'!$G$5-(('DPI art.191'!$F$5-'DPI art.191'!$G$5)/4)*(P16-O16-2)),('DPI art.191'!$G$5-(('DPI art.191'!$G$5-'DPI art.191'!$H$5)/8)*(P16-O16-2))))</f>
        <v>10.695540043915653</v>
      </c>
      <c r="AY16" s="24">
        <f t="shared" si="30"/>
        <v>78.190987422816988</v>
      </c>
      <c r="AZ16" s="24">
        <f>IF(N16&lt;135,N16,N16-'DPI art.191'!$I$5)</f>
        <v>131.81204993518134</v>
      </c>
      <c r="BA16" s="111">
        <f>IF(O16&lt;80,"0",IF((P16-O16)&lt;=2,('DPI art.191'!$G$7-(('DPI art.191'!$F$7-'DPI art.191'!$G$7)/4)*(P16-O16-2)),('DPI art.191'!$G$7-(('DPI art.191'!$G$7-'DPI art.191'!$H$7)/8)*(P16-O16-2))))</f>
        <v>13.090051432753871</v>
      </c>
      <c r="BB16" s="24">
        <f t="shared" si="31"/>
        <v>75.796476033978777</v>
      </c>
      <c r="BC16" s="24">
        <f>IF(N16&lt;135,N16,N16-'DPI art.191'!$I$7)</f>
        <v>128.56204993518134</v>
      </c>
      <c r="BD16" s="111">
        <f>IF(O16&lt;80,"0",IF((P16-O16)&lt;=2,('DPI art.191'!$G$9-(('DPI art.191'!$F$9-'DPI art.191'!$G$9)/4)*(O16-P16-2)),('DPI art.191'!$G$9-(('DPI art.191'!$G$9-'DPI art.191'!$H$9)/8)*(P16-O16-2))))</f>
        <v>17.090051432753871</v>
      </c>
      <c r="BE16" s="24">
        <f t="shared" si="32"/>
        <v>71.796476033978777</v>
      </c>
      <c r="BF16" s="24">
        <f>IF(N16&lt;135,N16,N16-'DPI art.191'!$I$9)</f>
        <v>124.56204993518134</v>
      </c>
      <c r="BG16" s="111">
        <f>IF(O16&lt;80,"0",IF((P16-O16)&lt;=2,('DPI art.191'!$G$11-(('DPI art.191'!$F$11-'DPI art.191'!$G$11)/4)*(P16-O16-2)),('DPI art.191'!$G$11-(('DPI art.191'!$G$11-'DPI art.191'!$H$11)/8)*(P16-O16-2))))</f>
        <v>7.7943394561755532</v>
      </c>
      <c r="BH16" s="24">
        <f t="shared" si="33"/>
        <v>81.092188010557095</v>
      </c>
      <c r="BI16" s="24">
        <f>IF(T16&lt;135,T16,T16-'DPI art.191'!$I$11)</f>
        <v>132.5</v>
      </c>
      <c r="BJ16" s="111">
        <f>IF(O16&lt;80,"0",IF((P16-O16)&lt;=2,('DPI art.191'!$G$13-(('DPI art.191'!$F$13-'DPI art.191'!$G$13)/4)*(P16-O16-2)),('DPI art.191'!$G$13-(('DPI art.191'!$G$13-'DPI art.191'!$H$13)/8)*(P16-O16-2))))</f>
        <v>12.590051432753871</v>
      </c>
      <c r="BK16" s="24">
        <f t="shared" si="34"/>
        <v>76.296476033978777</v>
      </c>
      <c r="BL16" s="24">
        <f>IF(T16&lt;135,T16,T16-'DPI art.191'!$I$13)</f>
        <v>132.5</v>
      </c>
      <c r="BM16" s="111">
        <f>IF(O16&lt;80,"0",IF((P16-O16)&lt;=2,('DPI art.191'!$G$15-(('DPI art.191'!$F$15-'DPI art.191'!$G$15)/4)*(P16-O16-2)),('DPI art.191'!$G$15-(('DPI art.191'!$G$15-'DPI art.191'!$H$15)/8)*(P16-O16-2))))</f>
        <v>16.680102865507742</v>
      </c>
      <c r="BN16" s="24">
        <f t="shared" si="35"/>
        <v>72.20642460122491</v>
      </c>
      <c r="BO16" s="24">
        <f>IF(Z16&lt;135,Z16,Z16-'DPI art.191'!$I$15)</f>
        <v>134.69999999999999</v>
      </c>
      <c r="BP16" s="108">
        <f t="shared" si="9"/>
        <v>158489319.24611187</v>
      </c>
      <c r="BQ16" s="108">
        <f t="shared" si="10"/>
        <v>933254300.79699397</v>
      </c>
      <c r="BR16" s="108">
        <f t="shared" si="11"/>
        <v>1380384264.6028919</v>
      </c>
      <c r="BS16" s="108">
        <f t="shared" si="12"/>
        <v>190546071.79632455</v>
      </c>
      <c r="BT16" s="108">
        <f t="shared" si="13"/>
        <v>933254300.79699397</v>
      </c>
      <c r="BU16" s="108">
        <f t="shared" si="14"/>
        <v>1047128548.0509061</v>
      </c>
      <c r="BV16" s="106">
        <f t="shared" si="15"/>
        <v>6.8865274667326446</v>
      </c>
      <c r="BW16" s="106">
        <f t="shared" si="16"/>
        <v>-0.81347253326735824</v>
      </c>
      <c r="BX16" s="106">
        <f t="shared" si="17"/>
        <v>-2.5134725332673611</v>
      </c>
      <c r="BY16" s="106">
        <f t="shared" si="18"/>
        <v>6.0865274667326474</v>
      </c>
      <c r="BZ16" s="106">
        <f t="shared" si="19"/>
        <v>-0.81347253326735824</v>
      </c>
      <c r="CA16" s="106">
        <f t="shared" si="20"/>
        <v>-1.3134725332673582</v>
      </c>
      <c r="CB16" s="106">
        <f t="shared" si="21"/>
        <v>6</v>
      </c>
      <c r="CC16" s="107">
        <f t="shared" si="22"/>
        <v>3.3333333333333333E-2</v>
      </c>
      <c r="CD16" s="136">
        <f t="shared" si="23"/>
        <v>47.424260550063138</v>
      </c>
      <c r="CE16" s="136">
        <f t="shared" si="24"/>
        <v>0.66173756238041326</v>
      </c>
      <c r="CF16" s="136">
        <f t="shared" si="25"/>
        <v>6.3175441754894459</v>
      </c>
      <c r="CG16" s="136">
        <f t="shared" si="26"/>
        <v>37.045816603290938</v>
      </c>
      <c r="CH16" s="136">
        <f t="shared" si="27"/>
        <v>0.66173756238041326</v>
      </c>
      <c r="CI16" s="136">
        <f t="shared" si="28"/>
        <v>1.7252100956477716</v>
      </c>
    </row>
    <row r="17" spans="1:87" ht="18.75" x14ac:dyDescent="0.2">
      <c r="A17" s="2" t="s">
        <v>530</v>
      </c>
      <c r="B17" s="65" t="s">
        <v>363</v>
      </c>
      <c r="C17" s="78" t="s">
        <v>626</v>
      </c>
      <c r="D17" s="83" t="s">
        <v>7</v>
      </c>
      <c r="E17" s="83" t="s">
        <v>7</v>
      </c>
      <c r="F17" s="192" t="s">
        <v>626</v>
      </c>
      <c r="G17" s="71">
        <v>46003</v>
      </c>
      <c r="H17" s="77" t="s">
        <v>200</v>
      </c>
      <c r="I17" s="77" t="str">
        <f t="shared" si="0"/>
        <v/>
      </c>
      <c r="J17" s="77" t="s">
        <v>666</v>
      </c>
      <c r="K17" s="77"/>
      <c r="L17" s="77"/>
      <c r="M17" s="137">
        <f t="shared" ref="M17:M80" si="36">IF(R17&gt;0,(SQRT(CC17*(SUM(CD17:CI17)))),"")</f>
        <v>1.2893677394844298</v>
      </c>
      <c r="N17" s="4">
        <f t="shared" si="2"/>
        <v>125.16204993518133</v>
      </c>
      <c r="O17" s="3">
        <f t="shared" ref="O17:O80" si="37">IF(R17="",0,10*LOG10(SUM(BP17:BU17)/(COUNT(R17,X17,AB17,AF17,AJ17,AN17))))</f>
        <v>98.677280205917015</v>
      </c>
      <c r="P17" s="5">
        <f t="shared" si="4"/>
        <v>100.31512439559</v>
      </c>
      <c r="Q17" s="14">
        <v>300</v>
      </c>
      <c r="R17" s="11">
        <v>100.4</v>
      </c>
      <c r="S17" s="12">
        <v>99.9</v>
      </c>
      <c r="T17" s="13">
        <v>123.6</v>
      </c>
      <c r="U17" s="79"/>
      <c r="V17" s="79"/>
      <c r="W17" s="10">
        <v>300</v>
      </c>
      <c r="X17" s="11">
        <v>100.4</v>
      </c>
      <c r="Y17" s="12">
        <v>99.7</v>
      </c>
      <c r="Z17" s="13">
        <v>121</v>
      </c>
      <c r="AA17" s="10">
        <v>300</v>
      </c>
      <c r="AB17" s="11">
        <v>95</v>
      </c>
      <c r="AC17" s="12">
        <v>94.3</v>
      </c>
      <c r="AD17" s="13">
        <v>119.1</v>
      </c>
      <c r="AE17" s="14">
        <v>300</v>
      </c>
      <c r="AF17" s="11">
        <v>93.3</v>
      </c>
      <c r="AG17" s="12">
        <v>92.4</v>
      </c>
      <c r="AH17" s="13">
        <v>121</v>
      </c>
      <c r="AI17" s="10">
        <v>300</v>
      </c>
      <c r="AJ17" s="11">
        <v>99.9</v>
      </c>
      <c r="AK17" s="12">
        <v>98.9</v>
      </c>
      <c r="AL17" s="13">
        <v>120.6</v>
      </c>
      <c r="AM17" s="10">
        <v>300</v>
      </c>
      <c r="AN17" s="11">
        <v>98.6</v>
      </c>
      <c r="AO17" s="12">
        <v>98</v>
      </c>
      <c r="AP17" s="13">
        <v>121.8</v>
      </c>
      <c r="AQ17" s="6" t="str">
        <f t="shared" si="5"/>
        <v>SI</v>
      </c>
      <c r="AR17" s="7">
        <f t="shared" si="6"/>
        <v>5.801138267244716</v>
      </c>
      <c r="AS17" s="8">
        <f t="shared" si="7"/>
        <v>18.344809946055829</v>
      </c>
      <c r="AT17" s="9">
        <f t="shared" si="8"/>
        <v>29.074564400496882</v>
      </c>
      <c r="AU17" s="151">
        <f>IF(O17&lt;80,"0",IF((P17-O17)&lt;=2,('DPI art.191'!$G$3-(('DPI art.191'!$F$3-'DPI art.191'!$G$3)/4)*(P17-O17-2)),('DPI art.191'!$G$3-(('DPI art.191'!$F$3-'DPI art.191'!$H$3)/8)*(P17-O17-2))))</f>
        <v>17.86113792992683</v>
      </c>
      <c r="AV17" s="24">
        <f t="shared" si="29"/>
        <v>80.816142275990188</v>
      </c>
      <c r="AW17" s="24">
        <f>IF(N17&lt;135,N17,N17-'DPI art.191'!$I$3)</f>
        <v>125.16204993518133</v>
      </c>
      <c r="AX17" s="111">
        <f>IF(O17&lt;80,"0",IF((P17-O17)&lt;=2,('DPI art.191'!$G$5-(('DPI art.191'!$F$5-'DPI art.191'!$G$5)/4)*(P17-O17-2)),('DPI art.191'!$G$5-(('DPI art.191'!$G$5-'DPI art.191'!$H$5)/8)*(P17-O17-2))))</f>
        <v>15.61113792992683</v>
      </c>
      <c r="AY17" s="24">
        <f t="shared" si="30"/>
        <v>83.066142275990188</v>
      </c>
      <c r="AZ17" s="24">
        <f>IF(N17&lt;135,N17,N17-'DPI art.191'!$I$5)</f>
        <v>125.16204993518133</v>
      </c>
      <c r="BA17" s="111">
        <f>IF(O17&lt;80,"0",IF((P17-O17)&lt;=2,('DPI art.191'!$G$7-(('DPI art.191'!$F$7-'DPI art.191'!$G$7)/4)*(P17-O17-2)),('DPI art.191'!$G$7-(('DPI art.191'!$G$7-'DPI art.191'!$H$7)/8)*(P17-O17-2))))</f>
        <v>13.681077905163505</v>
      </c>
      <c r="BB17" s="24">
        <f t="shared" si="31"/>
        <v>84.996202300753509</v>
      </c>
      <c r="BC17" s="24">
        <f>IF(N17&lt;135,N17,N17-'DPI art.191'!$I$7)</f>
        <v>125.16204993518133</v>
      </c>
      <c r="BD17" s="111">
        <f>IF(O17&lt;80,"0",IF((P17-O17)&lt;=2,('DPI art.191'!$G$9-(('DPI art.191'!$F$9-'DPI art.191'!$G$9)/4)*(O17-P17-2)),('DPI art.191'!$G$9-(('DPI art.191'!$G$9-'DPI art.191'!$H$9)/8)*(P17-O17-2))))</f>
        <v>17.954730523709124</v>
      </c>
      <c r="BE17" s="24">
        <f t="shared" si="32"/>
        <v>80.722549682207898</v>
      </c>
      <c r="BF17" s="24">
        <f>IF(N17&lt;135,N17,N17-'DPI art.191'!$I$9)</f>
        <v>125.16204993518133</v>
      </c>
      <c r="BG17" s="111">
        <f>IF(O17&lt;80,"0",IF((P17-O17)&lt;=2,('DPI art.191'!$G$11-(('DPI art.191'!$F$11-'DPI art.191'!$G$11)/4)*(P17-O17-2)),('DPI art.191'!$G$11-(('DPI art.191'!$G$11-'DPI art.191'!$H$11)/8)*(P17-O17-2))))</f>
        <v>10.364191571127371</v>
      </c>
      <c r="BH17" s="24">
        <f t="shared" si="33"/>
        <v>88.313088634789636</v>
      </c>
      <c r="BI17" s="24">
        <f>IF(T17&lt;135,T17,T17-'DPI art.191'!$I$11)</f>
        <v>123.6</v>
      </c>
      <c r="BJ17" s="111">
        <f>IF(O17&lt;80,"0",IF((P17-O17)&lt;=2,('DPI art.191'!$G$13-(('DPI art.191'!$F$13-'DPI art.191'!$G$13)/4)*(P17-O17-2)),('DPI art.191'!$G$13-(('DPI art.191'!$G$13-'DPI art.191'!$H$13)/8)*(P17-O17-2))))</f>
        <v>13.045269476290876</v>
      </c>
      <c r="BK17" s="24">
        <f t="shared" si="34"/>
        <v>85.632010729626131</v>
      </c>
      <c r="BL17" s="24">
        <f>IF(T17&lt;135,T17,T17-'DPI art.191'!$I$13)</f>
        <v>123.6</v>
      </c>
      <c r="BM17" s="111">
        <f>IF(O17&lt;80,"0",IF((P17-O17)&lt;=2,('DPI art.191'!$G$15-(('DPI art.191'!$F$15-'DPI art.191'!$G$15)/4)*(P17-O17-2)),('DPI art.191'!$G$15-(('DPI art.191'!$G$15-'DPI art.191'!$H$15)/8)*(P17-O17-2))))</f>
        <v>17.545269476290876</v>
      </c>
      <c r="BN17" s="24">
        <f t="shared" si="35"/>
        <v>81.132010729626131</v>
      </c>
      <c r="BO17" s="24">
        <f>IF(Z17&lt;135,Z17,Z17-'DPI art.191'!$I$15)</f>
        <v>121</v>
      </c>
      <c r="BP17" s="108">
        <f t="shared" si="9"/>
        <v>10964781961.431889</v>
      </c>
      <c r="BQ17" s="108">
        <f t="shared" si="10"/>
        <v>10964781961.431889</v>
      </c>
      <c r="BR17" s="108">
        <f t="shared" si="11"/>
        <v>3162277660.1683846</v>
      </c>
      <c r="BS17" s="108">
        <f t="shared" si="12"/>
        <v>2137962089.502239</v>
      </c>
      <c r="BT17" s="108">
        <f t="shared" si="13"/>
        <v>9772372209.5581818</v>
      </c>
      <c r="BU17" s="108">
        <f t="shared" si="14"/>
        <v>7244359600.7499132</v>
      </c>
      <c r="BV17" s="106">
        <f t="shared" si="15"/>
        <v>-1.722719794082991</v>
      </c>
      <c r="BW17" s="106">
        <f t="shared" si="16"/>
        <v>-1.722719794082991</v>
      </c>
      <c r="BX17" s="106">
        <f t="shared" si="17"/>
        <v>3.6772802059170147</v>
      </c>
      <c r="BY17" s="106">
        <f t="shared" si="18"/>
        <v>5.3772802059170175</v>
      </c>
      <c r="BZ17" s="106">
        <f t="shared" si="19"/>
        <v>-1.222719794082991</v>
      </c>
      <c r="CA17" s="106">
        <f t="shared" si="20"/>
        <v>7.7280205917020339E-2</v>
      </c>
      <c r="CB17" s="106">
        <f t="shared" si="21"/>
        <v>6</v>
      </c>
      <c r="CC17" s="107">
        <f t="shared" si="22"/>
        <v>3.3333333333333333E-2</v>
      </c>
      <c r="CD17" s="136">
        <f t="shared" ref="CD17:CD80" si="38">IF(R17&gt;0,(BV17^2),"")</f>
        <v>2.967763488925343</v>
      </c>
      <c r="CE17" s="136">
        <f t="shared" ref="CE17:CE80" si="39">IF(X17&gt;0,(BW17^2),"")</f>
        <v>2.967763488925343</v>
      </c>
      <c r="CF17" s="136">
        <f t="shared" ref="CF17:CF80" si="40">IF(AB17&gt;0,(BX17^2),"")</f>
        <v>13.522389712829082</v>
      </c>
      <c r="CG17" s="136">
        <f t="shared" ref="CG17:CG80" si="41">IF(AF17&gt;0,(BY17^2),"")</f>
        <v>28.915142412946963</v>
      </c>
      <c r="CH17" s="136">
        <f t="shared" ref="CH17:CH80" si="42">IF(AJ17&gt;0,(BZ17^2),"")</f>
        <v>1.495043694842352</v>
      </c>
      <c r="CI17" s="136">
        <f t="shared" ref="CI17:CI80" si="43">IF(AN17&gt;0,(CA17^2),"")</f>
        <v>5.9722302265770655E-3</v>
      </c>
    </row>
    <row r="18" spans="1:87" ht="18.75" x14ac:dyDescent="0.2">
      <c r="A18" s="2" t="s">
        <v>530</v>
      </c>
      <c r="B18" s="65" t="s">
        <v>364</v>
      </c>
      <c r="C18" s="78" t="s">
        <v>627</v>
      </c>
      <c r="D18" s="83" t="s">
        <v>7</v>
      </c>
      <c r="E18" s="83" t="s">
        <v>7</v>
      </c>
      <c r="F18" s="192" t="s">
        <v>627</v>
      </c>
      <c r="G18" s="71">
        <v>46003</v>
      </c>
      <c r="H18" s="77" t="s">
        <v>200</v>
      </c>
      <c r="I18" s="77" t="str">
        <f t="shared" si="0"/>
        <v/>
      </c>
      <c r="J18" s="77" t="s">
        <v>666</v>
      </c>
      <c r="K18" s="77"/>
      <c r="L18" s="77"/>
      <c r="M18" s="137">
        <f t="shared" si="36"/>
        <v>2.3138505348659155</v>
      </c>
      <c r="N18" s="4">
        <f t="shared" si="2"/>
        <v>129.46204993518134</v>
      </c>
      <c r="O18" s="3">
        <f t="shared" si="37"/>
        <v>103.39645891725128</v>
      </c>
      <c r="P18" s="5">
        <f t="shared" si="4"/>
        <v>105.34472312929519</v>
      </c>
      <c r="Q18" s="14">
        <v>300</v>
      </c>
      <c r="R18" s="11">
        <v>103.9</v>
      </c>
      <c r="S18" s="12">
        <v>102.5</v>
      </c>
      <c r="T18" s="13">
        <v>126.1</v>
      </c>
      <c r="U18" s="79"/>
      <c r="V18" s="79"/>
      <c r="W18" s="10">
        <v>300</v>
      </c>
      <c r="X18" s="11">
        <v>102.1</v>
      </c>
      <c r="Y18" s="12">
        <v>100.7</v>
      </c>
      <c r="Z18" s="13">
        <v>123.4</v>
      </c>
      <c r="AA18" s="10">
        <v>300</v>
      </c>
      <c r="AB18" s="11">
        <v>101.9</v>
      </c>
      <c r="AC18" s="12">
        <v>100.3</v>
      </c>
      <c r="AD18" s="13">
        <v>124.5</v>
      </c>
      <c r="AE18" s="14">
        <v>300</v>
      </c>
      <c r="AF18" s="11">
        <v>106.9</v>
      </c>
      <c r="AG18" s="12">
        <v>105.3</v>
      </c>
      <c r="AH18" s="13">
        <v>127.9</v>
      </c>
      <c r="AI18" s="10">
        <v>300</v>
      </c>
      <c r="AJ18" s="11">
        <v>103.9</v>
      </c>
      <c r="AK18" s="12">
        <v>102.3</v>
      </c>
      <c r="AL18" s="13">
        <v>126.4</v>
      </c>
      <c r="AM18" s="10">
        <v>300</v>
      </c>
      <c r="AN18" s="11">
        <v>91.4</v>
      </c>
      <c r="AO18" s="12">
        <v>90.6</v>
      </c>
      <c r="AP18" s="13">
        <v>119</v>
      </c>
      <c r="AQ18" s="6" t="str">
        <f t="shared" si="5"/>
        <v>SI</v>
      </c>
      <c r="AR18" s="7">
        <f t="shared" si="6"/>
        <v>1.957020367910806</v>
      </c>
      <c r="AS18" s="8">
        <f t="shared" si="7"/>
        <v>6.1886417899388322</v>
      </c>
      <c r="AT18" s="9">
        <f t="shared" si="8"/>
        <v>9.8083362434544377</v>
      </c>
      <c r="AU18" s="151">
        <f>IF(O18&lt;80,"0",IF((P18-O18)&lt;=2,('DPI art.191'!$G$3-(('DPI art.191'!$F$3-'DPI art.191'!$G$3)/4)*(P18-O18-2)),('DPI art.191'!$G$3-(('DPI art.191'!$F$3-'DPI art.191'!$H$3)/8)*(P18-O18-2))))</f>
        <v>17.337304142175903</v>
      </c>
      <c r="AV18" s="24">
        <f t="shared" si="29"/>
        <v>86.05915477507537</v>
      </c>
      <c r="AW18" s="24">
        <f>IF(N18&lt;135,N18,N18-'DPI art.191'!$I$3)</f>
        <v>129.46204993518134</v>
      </c>
      <c r="AX18" s="111">
        <f>IF(O18&lt;80,"0",IF((P18-O18)&lt;=2,('DPI art.191'!$G$5-(('DPI art.191'!$F$5-'DPI art.191'!$G$5)/4)*(P18-O18-2)),('DPI art.191'!$G$5-(('DPI art.191'!$G$5-'DPI art.191'!$H$5)/8)*(P18-O18-2))))</f>
        <v>15.087304142175903</v>
      </c>
      <c r="AY18" s="24">
        <f t="shared" si="30"/>
        <v>88.30915477507537</v>
      </c>
      <c r="AZ18" s="24">
        <f>IF(N18&lt;135,N18,N18-'DPI art.191'!$I$5)</f>
        <v>129.46204993518134</v>
      </c>
      <c r="BA18" s="111">
        <f>IF(O18&lt;80,"0",IF((P18-O18)&lt;=2,('DPI art.191'!$G$7-(('DPI art.191'!$F$7-'DPI art.191'!$G$7)/4)*(P18-O18-2)),('DPI art.191'!$G$7-(('DPI art.191'!$G$7-'DPI art.191'!$H$7)/8)*(P18-O18-2))))</f>
        <v>13.525867893978045</v>
      </c>
      <c r="BB18" s="24">
        <f t="shared" si="31"/>
        <v>89.870591023273235</v>
      </c>
      <c r="BC18" s="24">
        <f>IF(N18&lt;135,N18,N18-'DPI art.191'!$I$7)</f>
        <v>129.46204993518134</v>
      </c>
      <c r="BD18" s="111">
        <f>IF(O18&lt;80,"0",IF((P18-O18)&lt;=2,('DPI art.191'!$G$9-(('DPI art.191'!$F$9-'DPI art.191'!$G$9)/4)*(O18-P18-2)),('DPI art.191'!$G$9-(('DPI art.191'!$G$9-'DPI art.191'!$H$9)/8)*(P18-O18-2))))</f>
        <v>17.993533026505489</v>
      </c>
      <c r="BE18" s="24">
        <f t="shared" si="32"/>
        <v>85.402925890745792</v>
      </c>
      <c r="BF18" s="24">
        <f>IF(N18&lt;135,N18,N18-'DPI art.191'!$I$9)</f>
        <v>129.46204993518134</v>
      </c>
      <c r="BG18" s="111">
        <f>IF(O18&lt;80,"0",IF((P18-O18)&lt;=2,('DPI art.191'!$G$11-(('DPI art.191'!$F$11-'DPI art.191'!$G$11)/4)*(P18-O18-2)),('DPI art.191'!$G$11-(('DPI art.191'!$G$11-'DPI art.191'!$H$11)/8)*(P18-O18-2))))</f>
        <v>10.480599079516466</v>
      </c>
      <c r="BH18" s="24">
        <f t="shared" si="33"/>
        <v>92.915859837734814</v>
      </c>
      <c r="BI18" s="24">
        <f>IF(T18&lt;135,T18,T18-'DPI art.191'!$I$11)</f>
        <v>126.1</v>
      </c>
      <c r="BJ18" s="111">
        <f>IF(O18&lt;80,"0",IF((P18-O18)&lt;=2,('DPI art.191'!$G$13-(('DPI art.191'!$F$13-'DPI art.191'!$G$13)/4)*(P18-O18-2)),('DPI art.191'!$G$13-(('DPI art.191'!$G$13-'DPI art.191'!$H$13)/8)*(P18-O18-2))))</f>
        <v>13.006466973494511</v>
      </c>
      <c r="BK18" s="24">
        <f t="shared" si="34"/>
        <v>90.389991943756769</v>
      </c>
      <c r="BL18" s="24">
        <f>IF(T18&lt;135,T18,T18-'DPI art.191'!$I$13)</f>
        <v>126.1</v>
      </c>
      <c r="BM18" s="111">
        <f>IF(O18&lt;80,"0",IF((P18-O18)&lt;=2,('DPI art.191'!$G$15-(('DPI art.191'!$F$15-'DPI art.191'!$G$15)/4)*(P18-O18-2)),('DPI art.191'!$G$15-(('DPI art.191'!$G$15-'DPI art.191'!$H$15)/8)*(P18-O18-2))))</f>
        <v>17.506466973494511</v>
      </c>
      <c r="BN18" s="24">
        <f t="shared" si="35"/>
        <v>85.889991943756769</v>
      </c>
      <c r="BO18" s="24">
        <f>IF(Z18&lt;135,Z18,Z18-'DPI art.191'!$I$15)</f>
        <v>123.4</v>
      </c>
      <c r="BP18" s="108">
        <f t="shared" si="9"/>
        <v>24547089156.850395</v>
      </c>
      <c r="BQ18" s="108">
        <f t="shared" si="10"/>
        <v>16218100973.589388</v>
      </c>
      <c r="BR18" s="108">
        <f t="shared" si="11"/>
        <v>15488166189.124901</v>
      </c>
      <c r="BS18" s="108">
        <f t="shared" si="12"/>
        <v>48977881936.844841</v>
      </c>
      <c r="BT18" s="108">
        <f t="shared" si="13"/>
        <v>24547089156.850395</v>
      </c>
      <c r="BU18" s="108">
        <f t="shared" si="14"/>
        <v>1380384264.6028919</v>
      </c>
      <c r="BV18" s="106">
        <f t="shared" si="15"/>
        <v>-0.50354108274872544</v>
      </c>
      <c r="BW18" s="106">
        <f t="shared" si="16"/>
        <v>1.2964589172512859</v>
      </c>
      <c r="BX18" s="106">
        <f t="shared" si="17"/>
        <v>1.4964589172512746</v>
      </c>
      <c r="BY18" s="106">
        <f t="shared" si="18"/>
        <v>-3.5035410827487254</v>
      </c>
      <c r="BZ18" s="106">
        <f t="shared" si="19"/>
        <v>-0.50354108274872544</v>
      </c>
      <c r="CA18" s="106">
        <f t="shared" si="20"/>
        <v>11.996458917251275</v>
      </c>
      <c r="CB18" s="106">
        <f t="shared" si="21"/>
        <v>6</v>
      </c>
      <c r="CC18" s="107">
        <f t="shared" ref="CC18:CC81" si="44">IF(CB18=0,0,IF(CB18=1,0,1/(CB18*(CB18-1))))</f>
        <v>3.3333333333333333E-2</v>
      </c>
      <c r="CD18" s="136">
        <f t="shared" si="38"/>
        <v>0.25355362201575876</v>
      </c>
      <c r="CE18" s="136">
        <f t="shared" si="39"/>
        <v>1.6808057241203767</v>
      </c>
      <c r="CF18" s="136">
        <f t="shared" si="40"/>
        <v>2.2393892910208568</v>
      </c>
      <c r="CG18" s="136">
        <f t="shared" si="41"/>
        <v>12.274800118508111</v>
      </c>
      <c r="CH18" s="136">
        <f t="shared" si="42"/>
        <v>0.25355362201575876</v>
      </c>
      <c r="CI18" s="136">
        <f t="shared" si="43"/>
        <v>143.91502655329762</v>
      </c>
    </row>
    <row r="19" spans="1:87" ht="18.75" x14ac:dyDescent="0.2">
      <c r="A19" s="2" t="s">
        <v>530</v>
      </c>
      <c r="B19" s="65" t="s">
        <v>365</v>
      </c>
      <c r="C19" s="78" t="s">
        <v>629</v>
      </c>
      <c r="D19" s="83" t="s">
        <v>7</v>
      </c>
      <c r="E19" s="83" t="s">
        <v>7</v>
      </c>
      <c r="F19" s="192" t="s">
        <v>629</v>
      </c>
      <c r="G19" s="71">
        <v>46003</v>
      </c>
      <c r="H19" s="77" t="s">
        <v>200</v>
      </c>
      <c r="I19" s="77" t="str">
        <f t="shared" si="0"/>
        <v/>
      </c>
      <c r="J19" s="77" t="s">
        <v>666</v>
      </c>
      <c r="K19" s="77"/>
      <c r="L19" s="77"/>
      <c r="M19" s="137">
        <f t="shared" si="36"/>
        <v>1.6272249245091281</v>
      </c>
      <c r="N19" s="4">
        <f t="shared" si="2"/>
        <v>121.56204993518134</v>
      </c>
      <c r="O19" s="3">
        <f t="shared" si="37"/>
        <v>81.677041633039451</v>
      </c>
      <c r="P19" s="5">
        <f t="shared" si="4"/>
        <v>85.345223492023692</v>
      </c>
      <c r="Q19" s="14">
        <v>300</v>
      </c>
      <c r="R19" s="11">
        <v>83</v>
      </c>
      <c r="S19" s="12">
        <v>85.5</v>
      </c>
      <c r="T19" s="13">
        <v>113.7</v>
      </c>
      <c r="U19" s="79"/>
      <c r="V19" s="79"/>
      <c r="W19" s="10">
        <v>300</v>
      </c>
      <c r="X19" s="11">
        <v>79.3</v>
      </c>
      <c r="Y19" s="12">
        <v>81.2</v>
      </c>
      <c r="Z19" s="13">
        <v>114.9</v>
      </c>
      <c r="AA19" s="10">
        <v>300</v>
      </c>
      <c r="AB19" s="11">
        <v>80.900000000000006</v>
      </c>
      <c r="AC19" s="12">
        <v>84.2</v>
      </c>
      <c r="AD19" s="13">
        <v>110.3</v>
      </c>
      <c r="AE19" s="14">
        <v>300</v>
      </c>
      <c r="AF19" s="11">
        <v>85.8</v>
      </c>
      <c r="AG19" s="12">
        <v>85.4</v>
      </c>
      <c r="AH19" s="13">
        <v>119.1</v>
      </c>
      <c r="AI19" s="10">
        <v>300</v>
      </c>
      <c r="AJ19" s="11">
        <v>75.400000000000006</v>
      </c>
      <c r="AK19" s="12">
        <v>79.8</v>
      </c>
      <c r="AL19" s="13">
        <v>108</v>
      </c>
      <c r="AM19" s="10">
        <v>300</v>
      </c>
      <c r="AN19" s="11">
        <v>77.8</v>
      </c>
      <c r="AO19" s="12">
        <v>79.900000000000006</v>
      </c>
      <c r="AP19" s="13">
        <v>120</v>
      </c>
      <c r="AQ19" s="6" t="str">
        <f t="shared" si="5"/>
        <v>NO</v>
      </c>
      <c r="AR19" s="7">
        <f t="shared" si="6"/>
        <v>290.76161610064548</v>
      </c>
      <c r="AS19" s="8">
        <f t="shared" si="7"/>
        <v>480</v>
      </c>
      <c r="AT19" s="9">
        <f t="shared" si="8"/>
        <v>480</v>
      </c>
      <c r="AU19" s="151">
        <f>IF(O19&lt;80,"0",IF((P19-O19)&lt;=2,('DPI art.191'!$G$3-(('DPI art.191'!$F$3-'DPI art.191'!$G$3)/4)*(P19-O19-2)),('DPI art.191'!$G$3-(('DPI art.191'!$F$3-'DPI art.191'!$H$3)/8)*(P19-O19-2))))</f>
        <v>14.591335162243865</v>
      </c>
      <c r="AV19" s="24">
        <f t="shared" si="29"/>
        <v>67.085706470795586</v>
      </c>
      <c r="AW19" s="24">
        <f>IF(N19&lt;135,N19,N19-'DPI art.191'!$I$3)</f>
        <v>121.56204993518134</v>
      </c>
      <c r="AX19" s="111">
        <f>IF(O19&lt;80,"0",IF((P19-O19)&lt;=2,('DPI art.191'!$G$5-(('DPI art.191'!$F$5-'DPI art.191'!$G$5)/4)*(P19-O19-2)),('DPI art.191'!$G$5-(('DPI art.191'!$G$5-'DPI art.191'!$H$5)/8)*(P19-O19-2))))</f>
        <v>13.905255655041593</v>
      </c>
      <c r="AY19" s="24">
        <f t="shared" si="30"/>
        <v>67.771785977997865</v>
      </c>
      <c r="AZ19" s="24">
        <f>IF(N19&lt;135,N19,N19-'DPI art.191'!$I$5)</f>
        <v>121.56204993518134</v>
      </c>
      <c r="BA19" s="111">
        <f>IF(O19&lt;80,"0",IF((P19-O19)&lt;=2,('DPI art.191'!$G$7-(('DPI art.191'!$F$7-'DPI art.191'!$G$7)/4)*(P19-O19-2)),('DPI art.191'!$G$7-(('DPI art.191'!$G$7-'DPI art.191'!$H$7)/8)*(P19-O19-2))))</f>
        <v>13.395738633813485</v>
      </c>
      <c r="BB19" s="24">
        <f t="shared" si="31"/>
        <v>68.281302999225971</v>
      </c>
      <c r="BC19" s="24">
        <f>IF(N19&lt;135,N19,N19-'DPI art.191'!$I$7)</f>
        <v>121.56204993518134</v>
      </c>
      <c r="BD19" s="111">
        <f>IF(O19&lt;80,"0",IF((P19-O19)&lt;=2,('DPI art.191'!$G$9-(('DPI art.191'!$F$9-'DPI art.191'!$G$9)/4)*(O19-P19-2)),('DPI art.191'!$G$9-(('DPI art.191'!$G$9-'DPI art.191'!$H$9)/8)*(P19-O19-2))))</f>
        <v>17.395738633813487</v>
      </c>
      <c r="BE19" s="24">
        <f t="shared" si="32"/>
        <v>64.281302999225971</v>
      </c>
      <c r="BF19" s="24">
        <f>IF(N19&lt;135,N19,N19-'DPI art.191'!$I$9)</f>
        <v>121.56204993518134</v>
      </c>
      <c r="BG19" s="111">
        <f>IF(O19&lt;80,"0",IF((P19-O19)&lt;=2,('DPI art.191'!$G$11-(('DPI art.191'!$F$11-'DPI art.191'!$G$11)/4)*(P19-O19-2)),('DPI art.191'!$G$11-(('DPI art.191'!$G$11-'DPI art.191'!$H$11)/8)*(P19-O19-2))))</f>
        <v>9.811874983169</v>
      </c>
      <c r="BH19" s="24">
        <f t="shared" si="33"/>
        <v>71.865166649870446</v>
      </c>
      <c r="BI19" s="24">
        <f>IF(T19&lt;135,T19,T19-'DPI art.191'!$I$11)</f>
        <v>113.7</v>
      </c>
      <c r="BJ19" s="111">
        <f>IF(O19&lt;80,"0",IF((P19-O19)&lt;=2,('DPI art.191'!$G$13-(('DPI art.191'!$F$13-'DPI art.191'!$G$13)/4)*(P19-O19-2)),('DPI art.191'!$G$13-(('DPI art.191'!$G$13-'DPI art.191'!$H$13)/8)*(P19-O19-2))))</f>
        <v>12.895738633813485</v>
      </c>
      <c r="BK19" s="24">
        <f t="shared" si="34"/>
        <v>68.781302999225971</v>
      </c>
      <c r="BL19" s="24">
        <f>IF(T19&lt;135,T19,T19-'DPI art.191'!$I$13)</f>
        <v>113.7</v>
      </c>
      <c r="BM19" s="111">
        <f>IF(O19&lt;80,"0",IF((P19-O19)&lt;=2,('DPI art.191'!$G$15-(('DPI art.191'!$F$15-'DPI art.191'!$G$15)/4)*(P19-O19-2)),('DPI art.191'!$G$15-(('DPI art.191'!$G$15-'DPI art.191'!$H$15)/8)*(P19-O19-2))))</f>
        <v>17.29147726762697</v>
      </c>
      <c r="BN19" s="24">
        <f t="shared" si="35"/>
        <v>64.385564365412478</v>
      </c>
      <c r="BO19" s="24">
        <f>IF(Z19&lt;135,Z19,Z19-'DPI art.191'!$I$15)</f>
        <v>114.9</v>
      </c>
      <c r="BP19" s="108">
        <f t="shared" si="9"/>
        <v>199526231.49688843</v>
      </c>
      <c r="BQ19" s="108">
        <f t="shared" si="10"/>
        <v>85113803.820237845</v>
      </c>
      <c r="BR19" s="108">
        <f t="shared" si="11"/>
        <v>123026877.0812387</v>
      </c>
      <c r="BS19" s="108">
        <f t="shared" si="12"/>
        <v>380189396.32056242</v>
      </c>
      <c r="BT19" s="108">
        <f t="shared" si="13"/>
        <v>34673685.045253254</v>
      </c>
      <c r="BU19" s="108">
        <f t="shared" si="14"/>
        <v>60255958.607436009</v>
      </c>
      <c r="BV19" s="106">
        <f t="shared" si="15"/>
        <v>-1.3229583669605489</v>
      </c>
      <c r="BW19" s="106">
        <f t="shared" si="16"/>
        <v>2.3770416330394539</v>
      </c>
      <c r="BX19" s="106">
        <f t="shared" si="17"/>
        <v>0.7770416330394454</v>
      </c>
      <c r="BY19" s="106">
        <f t="shared" si="18"/>
        <v>-4.1229583669605461</v>
      </c>
      <c r="BZ19" s="106">
        <f t="shared" si="19"/>
        <v>6.2770416330394454</v>
      </c>
      <c r="CA19" s="106">
        <f t="shared" si="20"/>
        <v>3.8770416330394539</v>
      </c>
      <c r="CB19" s="106">
        <f t="shared" si="21"/>
        <v>6</v>
      </c>
      <c r="CC19" s="107">
        <f t="shared" si="44"/>
        <v>3.3333333333333333E-2</v>
      </c>
      <c r="CD19" s="136">
        <f t="shared" si="38"/>
        <v>1.7502188407109225</v>
      </c>
      <c r="CE19" s="136">
        <f t="shared" si="39"/>
        <v>5.6503269252028741</v>
      </c>
      <c r="CF19" s="136">
        <f t="shared" si="40"/>
        <v>0.6037936994766081</v>
      </c>
      <c r="CG19" s="136">
        <f t="shared" si="41"/>
        <v>16.998785695689971</v>
      </c>
      <c r="CH19" s="136">
        <f t="shared" si="42"/>
        <v>39.401251662910511</v>
      </c>
      <c r="CI19" s="136">
        <f t="shared" si="43"/>
        <v>15.031451824321236</v>
      </c>
    </row>
    <row r="20" spans="1:87" ht="25.5" x14ac:dyDescent="0.2">
      <c r="A20" s="2" t="s">
        <v>515</v>
      </c>
      <c r="B20" s="65" t="s">
        <v>366</v>
      </c>
      <c r="C20" s="78" t="s">
        <v>624</v>
      </c>
      <c r="D20" s="83" t="s">
        <v>7</v>
      </c>
      <c r="E20" s="83" t="s">
        <v>7</v>
      </c>
      <c r="F20" s="192" t="s">
        <v>624</v>
      </c>
      <c r="G20" s="71">
        <v>46003</v>
      </c>
      <c r="H20" s="77" t="s">
        <v>200</v>
      </c>
      <c r="I20" s="77" t="str">
        <f t="shared" si="0"/>
        <v/>
      </c>
      <c r="J20" s="77" t="s">
        <v>666</v>
      </c>
      <c r="K20" s="77"/>
      <c r="L20" s="77"/>
      <c r="M20" s="137">
        <f t="shared" si="36"/>
        <v>1.6720223495631443</v>
      </c>
      <c r="N20" s="4">
        <f t="shared" si="2"/>
        <v>115.26204993518134</v>
      </c>
      <c r="O20" s="3">
        <f t="shared" si="37"/>
        <v>82.530251252557179</v>
      </c>
      <c r="P20" s="5">
        <f t="shared" si="4"/>
        <v>88.831754471628287</v>
      </c>
      <c r="Q20" s="14">
        <v>300</v>
      </c>
      <c r="R20" s="11">
        <v>77.8</v>
      </c>
      <c r="S20" s="12">
        <v>83.6</v>
      </c>
      <c r="T20" s="13">
        <v>108.8</v>
      </c>
      <c r="U20" s="79"/>
      <c r="V20" s="79"/>
      <c r="W20" s="10">
        <v>300</v>
      </c>
      <c r="X20" s="11">
        <v>83.2</v>
      </c>
      <c r="Y20" s="12">
        <v>87.6</v>
      </c>
      <c r="Z20" s="13">
        <v>113.7</v>
      </c>
      <c r="AA20" s="10">
        <v>300</v>
      </c>
      <c r="AB20" s="11">
        <v>87</v>
      </c>
      <c r="AC20" s="12">
        <v>90.5</v>
      </c>
      <c r="AD20" s="13">
        <v>112.6</v>
      </c>
      <c r="AE20" s="14">
        <v>300</v>
      </c>
      <c r="AF20" s="11">
        <v>82.5</v>
      </c>
      <c r="AG20" s="12">
        <v>86.7</v>
      </c>
      <c r="AH20" s="13">
        <v>112.8</v>
      </c>
      <c r="AI20" s="10">
        <v>300</v>
      </c>
      <c r="AJ20" s="11">
        <v>77.900000000000006</v>
      </c>
      <c r="AK20" s="12">
        <v>84.6</v>
      </c>
      <c r="AL20" s="13">
        <v>109.7</v>
      </c>
      <c r="AM20" s="10">
        <v>300</v>
      </c>
      <c r="AN20" s="11">
        <v>78.099999999999994</v>
      </c>
      <c r="AO20" s="12">
        <v>84.9</v>
      </c>
      <c r="AP20" s="13">
        <v>110.2</v>
      </c>
      <c r="AQ20" s="6" t="str">
        <f t="shared" si="5"/>
        <v>NO</v>
      </c>
      <c r="AR20" s="7">
        <f t="shared" si="6"/>
        <v>238.89997930020073</v>
      </c>
      <c r="AS20" s="8">
        <f t="shared" si="7"/>
        <v>480</v>
      </c>
      <c r="AT20" s="9">
        <f t="shared" si="8"/>
        <v>480</v>
      </c>
      <c r="AU20" s="151">
        <f>IF(O20&lt;80,"0",IF((P20-O20)&lt;=2,('DPI art.191'!$G$3-(('DPI art.191'!$F$3-'DPI art.191'!$G$3)/4)*(P20-O20-2)),('DPI art.191'!$G$3-(('DPI art.191'!$F$3-'DPI art.191'!$H$3)/8)*(P20-O20-2))))</f>
        <v>10.394479244605421</v>
      </c>
      <c r="AV20" s="24">
        <f t="shared" si="29"/>
        <v>72.135772007951758</v>
      </c>
      <c r="AW20" s="24">
        <f>IF(N20&lt;135,N20,N20-'DPI art.191'!$I$3)</f>
        <v>115.26204993518134</v>
      </c>
      <c r="AX20" s="111">
        <f>IF(O20&lt;80,"0",IF((P20-O20)&lt;=2,('DPI art.191'!$G$5-(('DPI art.191'!$F$5-'DPI art.191'!$G$5)/4)*(P20-O20-2)),('DPI art.191'!$G$5-(('DPI art.191'!$G$5-'DPI art.191'!$H$5)/8)*(P20-O20-2))))</f>
        <v>12.177138512484586</v>
      </c>
      <c r="AY20" s="24">
        <f t="shared" si="30"/>
        <v>70.353112740072589</v>
      </c>
      <c r="AZ20" s="24">
        <f>IF(N20&lt;135,N20,N20-'DPI art.191'!$I$5)</f>
        <v>115.26204993518134</v>
      </c>
      <c r="BA20" s="111">
        <f>IF(O20&lt;80,"0",IF((P20-O20)&lt;=2,('DPI art.191'!$G$7-(('DPI art.191'!$F$7-'DPI art.191'!$G$7)/4)*(P20-O20-2)),('DPI art.191'!$G$7-(('DPI art.191'!$G$7-'DPI art.191'!$H$7)/8)*(P20-O20-2))))</f>
        <v>13.231156048808057</v>
      </c>
      <c r="BB20" s="24">
        <f t="shared" si="31"/>
        <v>69.299095203749118</v>
      </c>
      <c r="BC20" s="24">
        <f>IF(N20&lt;135,N20,N20-'DPI art.191'!$I$7)</f>
        <v>115.26204993518134</v>
      </c>
      <c r="BD20" s="111">
        <f>IF(O20&lt;80,"0",IF((P20-O20)&lt;=2,('DPI art.191'!$G$9-(('DPI art.191'!$F$9-'DPI art.191'!$G$9)/4)*(O20-P20-2)),('DPI art.191'!$G$9-(('DPI art.191'!$G$9-'DPI art.191'!$H$9)/8)*(P20-O20-2))))</f>
        <v>17.231156048808057</v>
      </c>
      <c r="BE20" s="24">
        <f t="shared" si="32"/>
        <v>65.299095203749118</v>
      </c>
      <c r="BF20" s="24">
        <f>IF(N20&lt;135,N20,N20-'DPI art.191'!$I$9)</f>
        <v>115.26204993518134</v>
      </c>
      <c r="BG20" s="111">
        <f>IF(O20&lt;80,"0",IF((P20-O20)&lt;=2,('DPI art.191'!$G$11-(('DPI art.191'!$F$11-'DPI art.191'!$G$11)/4)*(P20-O20-2)),('DPI art.191'!$G$11-(('DPI art.191'!$G$11-'DPI art.191'!$H$11)/8)*(P20-O20-2))))</f>
        <v>8.7256299221331677</v>
      </c>
      <c r="BH20" s="24">
        <f t="shared" si="33"/>
        <v>73.804621330424013</v>
      </c>
      <c r="BI20" s="24">
        <f>IF(T20&lt;135,T20,T20-'DPI art.191'!$I$11)</f>
        <v>108.8</v>
      </c>
      <c r="BJ20" s="111">
        <f>IF(O20&lt;80,"0",IF((P20-O20)&lt;=2,('DPI art.191'!$G$13-(('DPI art.191'!$F$13-'DPI art.191'!$G$13)/4)*(P20-O20-2)),('DPI art.191'!$G$13-(('DPI art.191'!$G$13-'DPI art.191'!$H$13)/8)*(P20-O20-2))))</f>
        <v>12.731156048808057</v>
      </c>
      <c r="BK20" s="24">
        <f t="shared" si="34"/>
        <v>69.799095203749118</v>
      </c>
      <c r="BL20" s="24">
        <f>IF(T20&lt;135,T20,T20-'DPI art.191'!$I$13)</f>
        <v>108.8</v>
      </c>
      <c r="BM20" s="111">
        <f>IF(O20&lt;80,"0",IF((P20-O20)&lt;=2,('DPI art.191'!$G$15-(('DPI art.191'!$F$15-'DPI art.191'!$G$15)/4)*(P20-O20-2)),('DPI art.191'!$G$15-(('DPI art.191'!$G$15-'DPI art.191'!$H$15)/8)*(P20-O20-2))))</f>
        <v>16.962312097616113</v>
      </c>
      <c r="BN20" s="24">
        <f t="shared" si="35"/>
        <v>65.567939154941058</v>
      </c>
      <c r="BO20" s="24">
        <f>IF(Z20&lt;135,Z20,Z20-'DPI art.191'!$I$15)</f>
        <v>113.7</v>
      </c>
      <c r="BP20" s="108">
        <f t="shared" si="9"/>
        <v>60255958.607436009</v>
      </c>
      <c r="BQ20" s="108">
        <f t="shared" si="10"/>
        <v>208929613.08540443</v>
      </c>
      <c r="BR20" s="108">
        <f t="shared" si="11"/>
        <v>501187233.62727517</v>
      </c>
      <c r="BS20" s="108">
        <f t="shared" si="12"/>
        <v>177827941.00389281</v>
      </c>
      <c r="BT20" s="108">
        <f t="shared" si="13"/>
        <v>61659500.18614845</v>
      </c>
      <c r="BU20" s="108">
        <f t="shared" si="14"/>
        <v>64565422.903465554</v>
      </c>
      <c r="BV20" s="106">
        <f t="shared" si="15"/>
        <v>4.7302512525571814</v>
      </c>
      <c r="BW20" s="106">
        <f t="shared" si="16"/>
        <v>-0.66974874744282431</v>
      </c>
      <c r="BX20" s="106">
        <f t="shared" si="17"/>
        <v>-4.4697487474428215</v>
      </c>
      <c r="BY20" s="106">
        <f t="shared" si="18"/>
        <v>3.0251252557178532E-2</v>
      </c>
      <c r="BZ20" s="106">
        <f t="shared" si="19"/>
        <v>4.6302512525571728</v>
      </c>
      <c r="CA20" s="106">
        <f t="shared" si="20"/>
        <v>4.4302512525571842</v>
      </c>
      <c r="CB20" s="106">
        <f t="shared" si="21"/>
        <v>6</v>
      </c>
      <c r="CC20" s="107">
        <f t="shared" si="44"/>
        <v>3.3333333333333333E-2</v>
      </c>
      <c r="CD20" s="136">
        <f t="shared" si="38"/>
        <v>22.375276912318782</v>
      </c>
      <c r="CE20" s="136">
        <f t="shared" si="39"/>
        <v>0.44856338470123208</v>
      </c>
      <c r="CF20" s="136">
        <f t="shared" si="40"/>
        <v>19.978653865266672</v>
      </c>
      <c r="CG20" s="136">
        <f t="shared" si="41"/>
        <v>9.1513828127820062E-4</v>
      </c>
      <c r="CH20" s="136">
        <f t="shared" si="42"/>
        <v>21.439226661807268</v>
      </c>
      <c r="CI20" s="136">
        <f t="shared" si="43"/>
        <v>19.627126160784499</v>
      </c>
    </row>
    <row r="21" spans="1:87" ht="25.5" x14ac:dyDescent="0.2">
      <c r="A21" s="2" t="s">
        <v>516</v>
      </c>
      <c r="B21" s="65" t="s">
        <v>367</v>
      </c>
      <c r="C21" s="78" t="s">
        <v>623</v>
      </c>
      <c r="D21" s="83" t="s">
        <v>7</v>
      </c>
      <c r="E21" s="83" t="s">
        <v>7</v>
      </c>
      <c r="F21" s="192" t="s">
        <v>623</v>
      </c>
      <c r="G21" s="71">
        <v>46003</v>
      </c>
      <c r="H21" s="77" t="s">
        <v>200</v>
      </c>
      <c r="I21" s="77" t="str">
        <f t="shared" si="0"/>
        <v/>
      </c>
      <c r="J21" s="77" t="s">
        <v>666</v>
      </c>
      <c r="K21" s="77"/>
      <c r="L21" s="77"/>
      <c r="M21" s="137">
        <f t="shared" si="36"/>
        <v>3.0239483232471818</v>
      </c>
      <c r="N21" s="4">
        <f t="shared" si="2"/>
        <v>135.16204993518133</v>
      </c>
      <c r="O21" s="3">
        <f t="shared" si="37"/>
        <v>75.312175360342167</v>
      </c>
      <c r="P21" s="5">
        <f t="shared" si="4"/>
        <v>90.921142519825665</v>
      </c>
      <c r="Q21" s="14">
        <v>300</v>
      </c>
      <c r="R21" s="11">
        <v>78.8</v>
      </c>
      <c r="S21" s="12">
        <v>96.4</v>
      </c>
      <c r="T21" s="13">
        <v>133.6</v>
      </c>
      <c r="U21" s="79"/>
      <c r="V21" s="79"/>
      <c r="W21" s="10">
        <v>300</v>
      </c>
      <c r="X21" s="11">
        <v>79.599999999999994</v>
      </c>
      <c r="Y21" s="12">
        <v>86.7</v>
      </c>
      <c r="Z21" s="13">
        <v>111.3</v>
      </c>
      <c r="AA21" s="10">
        <v>300</v>
      </c>
      <c r="AB21" s="11">
        <v>71.7</v>
      </c>
      <c r="AC21" s="12">
        <v>80.7</v>
      </c>
      <c r="AD21" s="13">
        <v>109.5</v>
      </c>
      <c r="AE21" s="14">
        <v>300</v>
      </c>
      <c r="AF21" s="11">
        <v>64.2</v>
      </c>
      <c r="AG21" s="12">
        <v>80</v>
      </c>
      <c r="AH21" s="13">
        <v>96.2</v>
      </c>
      <c r="AI21" s="10">
        <v>300</v>
      </c>
      <c r="AJ21" s="11">
        <v>65.5</v>
      </c>
      <c r="AK21" s="12">
        <v>81.900000000000006</v>
      </c>
      <c r="AL21" s="13">
        <v>103.3</v>
      </c>
      <c r="AM21" s="10">
        <v>300</v>
      </c>
      <c r="AN21" s="11">
        <v>72</v>
      </c>
      <c r="AO21" s="12">
        <v>82.8</v>
      </c>
      <c r="AP21" s="13">
        <v>111.6</v>
      </c>
      <c r="AQ21" s="6" t="str">
        <f t="shared" si="5"/>
        <v>NO</v>
      </c>
      <c r="AR21" s="7">
        <f t="shared" si="6"/>
        <v>480</v>
      </c>
      <c r="AS21" s="8">
        <f t="shared" si="7"/>
        <v>480</v>
      </c>
      <c r="AT21" s="9">
        <f t="shared" si="8"/>
        <v>480</v>
      </c>
      <c r="AU21" s="151" t="str">
        <f>IF(O21&lt;80,"0",IF((P21-O21)&lt;=2,('DPI art.191'!$G$3-(('DPI art.191'!$F$3-'DPI art.191'!$G$3)/4)*(P21-O21-2)),('DPI art.191'!$G$3-(('DPI art.191'!$F$3-'DPI art.191'!$H$3)/8)*(P21-O21-2))))</f>
        <v>0</v>
      </c>
      <c r="AV21" s="24">
        <f t="shared" si="29"/>
        <v>75.312175360342167</v>
      </c>
      <c r="AW21" s="24">
        <f>IF(N21&lt;135,N21,N21-'DPI art.191'!$I$3)</f>
        <v>128.91204993518133</v>
      </c>
      <c r="AX21" s="111" t="str">
        <f>IF(O21&lt;80,"0",IF((P21-O21)&lt;=2,('DPI art.191'!$G$5-(('DPI art.191'!$F$5-'DPI art.191'!$G$5)/4)*(P21-O21-2)),('DPI art.191'!$G$5-(('DPI art.191'!$G$5-'DPI art.191'!$H$5)/8)*(P21-O21-2))))</f>
        <v>0</v>
      </c>
      <c r="AY21" s="24">
        <f t="shared" si="30"/>
        <v>75.312175360342167</v>
      </c>
      <c r="AZ21" s="24">
        <f>IF(N21&lt;135,N21,N21-'DPI art.191'!$I$5)</f>
        <v>130.41204993518133</v>
      </c>
      <c r="BA21" s="111" t="str">
        <f>IF(O21&lt;80,"0",IF((P21-O21)&lt;=2,('DPI art.191'!$G$7-(('DPI art.191'!$F$7-'DPI art.191'!$G$7)/4)*(P21-O21-2)),('DPI art.191'!$G$7-(('DPI art.191'!$G$7-'DPI art.191'!$H$7)/8)*(P21-O21-2))))</f>
        <v>0</v>
      </c>
      <c r="BB21" s="24">
        <f t="shared" si="31"/>
        <v>75.312175360342167</v>
      </c>
      <c r="BC21" s="24">
        <f>IF(N21&lt;135,N21,N21-'DPI art.191'!$I$7)</f>
        <v>127.16204993518133</v>
      </c>
      <c r="BD21" s="111" t="str">
        <f>IF(O21&lt;80,"0",IF((P21-O21)&lt;=2,('DPI art.191'!$G$9-(('DPI art.191'!$F$9-'DPI art.191'!$G$9)/4)*(O21-P21-2)),('DPI art.191'!$G$9-(('DPI art.191'!$G$9-'DPI art.191'!$H$9)/8)*(P21-O21-2))))</f>
        <v>0</v>
      </c>
      <c r="BE21" s="24">
        <f t="shared" si="32"/>
        <v>75.312175360342167</v>
      </c>
      <c r="BF21" s="24">
        <f>IF(N21&lt;135,N21,N21-'DPI art.191'!$I$9)</f>
        <v>123.16204993518133</v>
      </c>
      <c r="BG21" s="111" t="str">
        <f>IF(O21&lt;80,"0",IF((P21-O21)&lt;=2,('DPI art.191'!$G$11-(('DPI art.191'!$F$11-'DPI art.191'!$G$11)/4)*(P21-O21-2)),('DPI art.191'!$G$11-(('DPI art.191'!$G$11-'DPI art.191'!$H$11)/8)*(P21-O21-2))))</f>
        <v>0</v>
      </c>
      <c r="BH21" s="24">
        <f t="shared" si="33"/>
        <v>75.312175360342167</v>
      </c>
      <c r="BI21" s="24">
        <f>IF(T21&lt;135,T21,T21-'DPI art.191'!$I$11)</f>
        <v>133.6</v>
      </c>
      <c r="BJ21" s="111" t="str">
        <f>IF(O21&lt;80,"0",IF((P21-O21)&lt;=2,('DPI art.191'!$G$13-(('DPI art.191'!$F$13-'DPI art.191'!$G$13)/4)*(P21-O21-2)),('DPI art.191'!$G$13-(('DPI art.191'!$G$13-'DPI art.191'!$H$13)/8)*(P21-O21-2))))</f>
        <v>0</v>
      </c>
      <c r="BK21" s="24">
        <f t="shared" si="34"/>
        <v>75.312175360342167</v>
      </c>
      <c r="BL21" s="24">
        <f>IF(T21&lt;135,T21,T21-'DPI art.191'!$I$13)</f>
        <v>133.6</v>
      </c>
      <c r="BM21" s="111" t="str">
        <f>IF(O21&lt;80,"0",IF((P21-O21)&lt;=2,('DPI art.191'!$G$15-(('DPI art.191'!$F$15-'DPI art.191'!$G$15)/4)*(P21-O21-2)),('DPI art.191'!$G$15-(('DPI art.191'!$G$15-'DPI art.191'!$H$15)/8)*(P21-O21-2))))</f>
        <v>0</v>
      </c>
      <c r="BN21" s="24">
        <f t="shared" si="35"/>
        <v>75.312175360342167</v>
      </c>
      <c r="BO21" s="24">
        <f>IF(Z21&lt;135,Z21,Z21-'DPI art.191'!$I$15)</f>
        <v>111.3</v>
      </c>
      <c r="BP21" s="108">
        <f t="shared" si="9"/>
        <v>75857757.502918601</v>
      </c>
      <c r="BQ21" s="108">
        <f t="shared" si="10"/>
        <v>91201083.935591161</v>
      </c>
      <c r="BR21" s="108">
        <f t="shared" si="11"/>
        <v>14791083.881682113</v>
      </c>
      <c r="BS21" s="108">
        <f t="shared" si="12"/>
        <v>2630267.9918953888</v>
      </c>
      <c r="BT21" s="108">
        <f t="shared" si="13"/>
        <v>3548133.892335766</v>
      </c>
      <c r="BU21" s="108">
        <f t="shared" si="14"/>
        <v>15848931.924611172</v>
      </c>
      <c r="BV21" s="106">
        <f t="shared" si="15"/>
        <v>-3.4878246396578305</v>
      </c>
      <c r="BW21" s="106">
        <f t="shared" si="16"/>
        <v>-4.2878246396578277</v>
      </c>
      <c r="BX21" s="106">
        <f t="shared" si="17"/>
        <v>3.6121753603421638</v>
      </c>
      <c r="BY21" s="106">
        <f t="shared" si="18"/>
        <v>11.112175360342164</v>
      </c>
      <c r="BZ21" s="106">
        <f t="shared" si="19"/>
        <v>9.8121753603421666</v>
      </c>
      <c r="CA21" s="106">
        <f t="shared" si="20"/>
        <v>3.3121753603421666</v>
      </c>
      <c r="CB21" s="106">
        <f t="shared" si="21"/>
        <v>6</v>
      </c>
      <c r="CC21" s="107">
        <f t="shared" si="44"/>
        <v>3.3333333333333333E-2</v>
      </c>
      <c r="CD21" s="136">
        <f t="shared" si="38"/>
        <v>12.164920717004275</v>
      </c>
      <c r="CE21" s="136">
        <f t="shared" si="39"/>
        <v>18.38544014045678</v>
      </c>
      <c r="CF21" s="136">
        <f t="shared" si="40"/>
        <v>13.047810833863041</v>
      </c>
      <c r="CG21" s="136">
        <f t="shared" si="41"/>
        <v>123.4804412389955</v>
      </c>
      <c r="CH21" s="136">
        <f t="shared" si="42"/>
        <v>96.278785302105931</v>
      </c>
      <c r="CI21" s="136">
        <f t="shared" si="43"/>
        <v>10.970505617657761</v>
      </c>
    </row>
    <row r="22" spans="1:87" ht="18.75" x14ac:dyDescent="0.2">
      <c r="A22" s="2" t="s">
        <v>498</v>
      </c>
      <c r="B22" s="65" t="s">
        <v>368</v>
      </c>
      <c r="C22" s="78" t="s">
        <v>663</v>
      </c>
      <c r="D22" s="83" t="s">
        <v>7</v>
      </c>
      <c r="E22" s="83" t="s">
        <v>7</v>
      </c>
      <c r="F22" s="192" t="s">
        <v>620</v>
      </c>
      <c r="G22" s="71">
        <v>46003</v>
      </c>
      <c r="H22" s="77" t="s">
        <v>200</v>
      </c>
      <c r="I22" s="77" t="str">
        <f t="shared" si="0"/>
        <v/>
      </c>
      <c r="J22" s="77" t="s">
        <v>666</v>
      </c>
      <c r="K22" s="77"/>
      <c r="L22" s="77"/>
      <c r="M22" s="137">
        <f t="shared" si="36"/>
        <v>0.64240944582271331</v>
      </c>
      <c r="N22" s="4">
        <f t="shared" si="2"/>
        <v>125.86204993518133</v>
      </c>
      <c r="O22" s="3">
        <f t="shared" si="37"/>
        <v>84.629725167683802</v>
      </c>
      <c r="P22" s="5">
        <f t="shared" si="4"/>
        <v>86.537814719698275</v>
      </c>
      <c r="Q22" s="14">
        <v>300</v>
      </c>
      <c r="R22" s="11">
        <v>84.9</v>
      </c>
      <c r="S22" s="12">
        <v>84.6</v>
      </c>
      <c r="T22" s="13">
        <v>124.3</v>
      </c>
      <c r="U22" s="79"/>
      <c r="V22" s="79"/>
      <c r="W22" s="10">
        <v>300</v>
      </c>
      <c r="X22" s="11">
        <v>81.8</v>
      </c>
      <c r="Y22" s="12">
        <v>82.4</v>
      </c>
      <c r="Z22" s="13">
        <v>123.2</v>
      </c>
      <c r="AA22" s="10">
        <v>300</v>
      </c>
      <c r="AB22" s="11">
        <v>86</v>
      </c>
      <c r="AC22" s="12">
        <v>87.1</v>
      </c>
      <c r="AD22" s="13">
        <v>120.9</v>
      </c>
      <c r="AE22" s="14">
        <v>300</v>
      </c>
      <c r="AF22" s="11">
        <v>84.6</v>
      </c>
      <c r="AG22" s="12">
        <v>85.1</v>
      </c>
      <c r="AH22" s="13">
        <v>118.3</v>
      </c>
      <c r="AI22" s="10">
        <v>300</v>
      </c>
      <c r="AJ22" s="11">
        <v>85.7</v>
      </c>
      <c r="AK22" s="12">
        <v>86.2</v>
      </c>
      <c r="AL22" s="13">
        <v>114.5</v>
      </c>
      <c r="AM22" s="10">
        <v>300</v>
      </c>
      <c r="AN22" s="11">
        <v>83.5</v>
      </c>
      <c r="AO22" s="12">
        <v>83.4</v>
      </c>
      <c r="AP22" s="13">
        <v>122.5</v>
      </c>
      <c r="AQ22" s="6" t="str">
        <f t="shared" si="5"/>
        <v>NO</v>
      </c>
      <c r="AR22" s="7">
        <f t="shared" si="6"/>
        <v>147.3223780731538</v>
      </c>
      <c r="AS22" s="8">
        <f t="shared" si="7"/>
        <v>465.87426502361313</v>
      </c>
      <c r="AT22" s="9">
        <f t="shared" si="8"/>
        <v>480</v>
      </c>
      <c r="AU22" s="151">
        <f>IF(O22&lt;80,"0",IF((P22-O22)&lt;=2,('DPI art.191'!$G$3-(('DPI art.191'!$F$3-'DPI art.191'!$G$3)/4)*(P22-O22-2)),('DPI art.191'!$G$3-(('DPI art.191'!$F$3-'DPI art.191'!$H$3)/8)*(P22-O22-2))))</f>
        <v>17.405098880975576</v>
      </c>
      <c r="AV22" s="24">
        <f t="shared" si="29"/>
        <v>67.224626286708229</v>
      </c>
      <c r="AW22" s="24">
        <f>IF(N22&lt;135,N22,N22-'DPI art.191'!$I$3)</f>
        <v>125.86204993518133</v>
      </c>
      <c r="AX22" s="111">
        <f>IF(O22&lt;80,"0",IF((P22-O22)&lt;=2,('DPI art.191'!$G$5-(('DPI art.191'!$F$5-'DPI art.191'!$G$5)/4)*(P22-O22-2)),('DPI art.191'!$G$5-(('DPI art.191'!$G$5-'DPI art.191'!$H$5)/8)*(P22-O22-2))))</f>
        <v>15.155098880975576</v>
      </c>
      <c r="AY22" s="24">
        <f t="shared" si="30"/>
        <v>69.474626286708229</v>
      </c>
      <c r="AZ22" s="24">
        <f>IF(N22&lt;135,N22,N22-'DPI art.191'!$I$5)</f>
        <v>125.86204993518133</v>
      </c>
      <c r="BA22" s="111">
        <f>IF(O22&lt;80,"0",IF((P22-O22)&lt;=2,('DPI art.191'!$G$7-(('DPI art.191'!$F$7-'DPI art.191'!$G$7)/4)*(P22-O22-2)),('DPI art.191'!$G$7-(('DPI art.191'!$G$7-'DPI art.191'!$H$7)/8)*(P22-O22-2))))</f>
        <v>13.545955223992763</v>
      </c>
      <c r="BB22" s="24">
        <f t="shared" si="31"/>
        <v>71.083769943691038</v>
      </c>
      <c r="BC22" s="24">
        <f>IF(N22&lt;135,N22,N22-'DPI art.191'!$I$7)</f>
        <v>125.86204993518133</v>
      </c>
      <c r="BD22" s="111">
        <f>IF(O22&lt;80,"0",IF((P22-O22)&lt;=2,('DPI art.191'!$G$9-(('DPI art.191'!$F$9-'DPI art.191'!$G$9)/4)*(O22-P22-2)),('DPI art.191'!$G$9-(('DPI art.191'!$G$9-'DPI art.191'!$H$9)/8)*(P22-O22-2))))</f>
        <v>17.988511194001809</v>
      </c>
      <c r="BE22" s="24">
        <f t="shared" si="32"/>
        <v>66.641213973682</v>
      </c>
      <c r="BF22" s="24">
        <f>IF(N22&lt;135,N22,N22-'DPI art.191'!$I$9)</f>
        <v>125.86204993518133</v>
      </c>
      <c r="BG22" s="111">
        <f>IF(O22&lt;80,"0",IF((P22-O22)&lt;=2,('DPI art.191'!$G$11-(('DPI art.191'!$F$11-'DPI art.191'!$G$11)/4)*(P22-O22-2)),('DPI art.191'!$G$11-(('DPI art.191'!$G$11-'DPI art.191'!$H$11)/8)*(P22-O22-2))))</f>
        <v>10.465533582005428</v>
      </c>
      <c r="BH22" s="24">
        <f t="shared" si="33"/>
        <v>74.164191585678367</v>
      </c>
      <c r="BI22" s="24">
        <f>IF(T22&lt;135,T22,T22-'DPI art.191'!$I$11)</f>
        <v>124.3</v>
      </c>
      <c r="BJ22" s="111">
        <f>IF(O22&lt;80,"0",IF((P22-O22)&lt;=2,('DPI art.191'!$G$13-(('DPI art.191'!$F$13-'DPI art.191'!$G$13)/4)*(P22-O22-2)),('DPI art.191'!$G$13-(('DPI art.191'!$G$13-'DPI art.191'!$H$13)/8)*(P22-O22-2))))</f>
        <v>13.011488805998191</v>
      </c>
      <c r="BK22" s="24">
        <f t="shared" si="34"/>
        <v>71.618236361685604</v>
      </c>
      <c r="BL22" s="24">
        <f>IF(T22&lt;135,T22,T22-'DPI art.191'!$I$13)</f>
        <v>124.3</v>
      </c>
      <c r="BM22" s="111">
        <f>IF(O22&lt;80,"0",IF((P22-O22)&lt;=2,('DPI art.191'!$G$15-(('DPI art.191'!$F$15-'DPI art.191'!$G$15)/4)*(P22-O22-2)),('DPI art.191'!$G$15-(('DPI art.191'!$G$15-'DPI art.191'!$H$15)/8)*(P22-O22-2))))</f>
        <v>17.511488805998191</v>
      </c>
      <c r="BN22" s="24">
        <f t="shared" si="35"/>
        <v>67.118236361685604</v>
      </c>
      <c r="BO22" s="24">
        <f>IF(Z22&lt;135,Z22,Z22-'DPI art.191'!$I$15)</f>
        <v>123.2</v>
      </c>
      <c r="BP22" s="108">
        <f t="shared" si="9"/>
        <v>309029543.25135922</v>
      </c>
      <c r="BQ22" s="108">
        <f t="shared" si="10"/>
        <v>151356124.84362081</v>
      </c>
      <c r="BR22" s="108">
        <f t="shared" si="11"/>
        <v>398107170.55349708</v>
      </c>
      <c r="BS22" s="108">
        <f t="shared" si="12"/>
        <v>288403150.31266087</v>
      </c>
      <c r="BT22" s="108">
        <f t="shared" si="13"/>
        <v>371535229.09717381</v>
      </c>
      <c r="BU22" s="108">
        <f t="shared" si="14"/>
        <v>223872113.85683441</v>
      </c>
      <c r="BV22" s="106">
        <f t="shared" si="15"/>
        <v>-0.27027483231620408</v>
      </c>
      <c r="BW22" s="106">
        <f t="shared" si="16"/>
        <v>2.8297251676838044</v>
      </c>
      <c r="BX22" s="106">
        <f t="shared" si="17"/>
        <v>-1.3702748323161984</v>
      </c>
      <c r="BY22" s="106">
        <f t="shared" si="18"/>
        <v>2.9725167683807285E-2</v>
      </c>
      <c r="BZ22" s="106">
        <f t="shared" si="19"/>
        <v>-1.0702748323162012</v>
      </c>
      <c r="CA22" s="106">
        <f t="shared" si="20"/>
        <v>1.1297251676838016</v>
      </c>
      <c r="CB22" s="106">
        <f t="shared" si="21"/>
        <v>6</v>
      </c>
      <c r="CC22" s="107">
        <f t="shared" si="44"/>
        <v>3.3333333333333333E-2</v>
      </c>
      <c r="CD22" s="136">
        <f t="shared" si="38"/>
        <v>7.3048484983552237E-2</v>
      </c>
      <c r="CE22" s="136">
        <f t="shared" si="39"/>
        <v>8.0073445246231358</v>
      </c>
      <c r="CF22" s="136">
        <f t="shared" si="40"/>
        <v>1.8776531160791856</v>
      </c>
      <c r="CG22" s="136">
        <f t="shared" si="41"/>
        <v>8.8358559383046092E-4</v>
      </c>
      <c r="CH22" s="136">
        <f t="shared" si="42"/>
        <v>1.1454882166894726</v>
      </c>
      <c r="CI22" s="136">
        <f t="shared" si="43"/>
        <v>1.2762789544981936</v>
      </c>
    </row>
    <row r="23" spans="1:87" ht="18.75" x14ac:dyDescent="0.2">
      <c r="A23" s="2" t="s">
        <v>521</v>
      </c>
      <c r="B23" s="65" t="s">
        <v>369</v>
      </c>
      <c r="C23" s="78" t="s">
        <v>620</v>
      </c>
      <c r="D23" s="83" t="s">
        <v>7</v>
      </c>
      <c r="E23" s="83" t="s">
        <v>7</v>
      </c>
      <c r="F23" s="192" t="s">
        <v>620</v>
      </c>
      <c r="G23" s="71">
        <v>46003</v>
      </c>
      <c r="H23" s="77" t="s">
        <v>200</v>
      </c>
      <c r="I23" s="77" t="str">
        <f t="shared" si="0"/>
        <v/>
      </c>
      <c r="J23" s="77" t="s">
        <v>666</v>
      </c>
      <c r="K23" s="77"/>
      <c r="L23" s="77"/>
      <c r="M23" s="137">
        <f t="shared" si="36"/>
        <v>3.0111707720043204</v>
      </c>
      <c r="N23" s="4">
        <f t="shared" si="2"/>
        <v>135.36204993518135</v>
      </c>
      <c r="O23" s="3">
        <f t="shared" si="37"/>
        <v>89.689414927959149</v>
      </c>
      <c r="P23" s="5">
        <f t="shared" si="4"/>
        <v>91.517856998276599</v>
      </c>
      <c r="Q23" s="14">
        <v>300</v>
      </c>
      <c r="R23" s="11">
        <v>83</v>
      </c>
      <c r="S23" s="12">
        <v>82.8</v>
      </c>
      <c r="T23" s="13">
        <v>123.4</v>
      </c>
      <c r="U23" s="79"/>
      <c r="V23" s="79"/>
      <c r="W23" s="10">
        <v>300</v>
      </c>
      <c r="X23" s="11">
        <v>85.8</v>
      </c>
      <c r="Y23" s="12">
        <v>87.9</v>
      </c>
      <c r="Z23" s="13">
        <v>119</v>
      </c>
      <c r="AA23" s="10">
        <v>300</v>
      </c>
      <c r="AB23" s="11">
        <v>80.7</v>
      </c>
      <c r="AC23" s="12">
        <v>82.9</v>
      </c>
      <c r="AD23" s="13">
        <v>117.1</v>
      </c>
      <c r="AE23" s="14">
        <v>300</v>
      </c>
      <c r="AF23" s="11">
        <v>83.8</v>
      </c>
      <c r="AG23" s="12">
        <v>86</v>
      </c>
      <c r="AH23" s="13">
        <v>129.4</v>
      </c>
      <c r="AI23" s="10">
        <v>300</v>
      </c>
      <c r="AJ23" s="11">
        <v>96.5</v>
      </c>
      <c r="AK23" s="12">
        <v>95.8</v>
      </c>
      <c r="AL23" s="13">
        <v>133.80000000000001</v>
      </c>
      <c r="AM23" s="10">
        <v>300</v>
      </c>
      <c r="AN23" s="11">
        <v>82.6</v>
      </c>
      <c r="AO23" s="12">
        <v>84.3</v>
      </c>
      <c r="AP23" s="13">
        <v>114.9</v>
      </c>
      <c r="AQ23" s="6" t="str">
        <f t="shared" si="5"/>
        <v>SI</v>
      </c>
      <c r="AR23" s="7">
        <f t="shared" si="6"/>
        <v>45.951505491646692</v>
      </c>
      <c r="AS23" s="8">
        <f t="shared" si="7"/>
        <v>145.31141926733864</v>
      </c>
      <c r="AT23" s="9">
        <f t="shared" si="8"/>
        <v>230.30307918366827</v>
      </c>
      <c r="AU23" s="151">
        <f>IF(O23&lt;80,"0",IF((P23-O23)&lt;=2,('DPI art.191'!$G$3-(('DPI art.191'!$F$3-'DPI art.191'!$G$3)/4)*(P23-O23-2)),('DPI art.191'!$G$3-(('DPI art.191'!$F$3-'DPI art.191'!$H$3)/8)*(P23-O23-2))))</f>
        <v>17.539504006339303</v>
      </c>
      <c r="AV23" s="24">
        <f t="shared" si="29"/>
        <v>72.149910921619849</v>
      </c>
      <c r="AW23" s="24">
        <f>IF(N23&lt;135,N23,N23-'DPI art.191'!$I$3)</f>
        <v>129.11204993518135</v>
      </c>
      <c r="AX23" s="111">
        <f>IF(O23&lt;80,"0",IF((P23-O23)&lt;=2,('DPI art.191'!$G$5-(('DPI art.191'!$F$5-'DPI art.191'!$G$5)/4)*(P23-O23-2)),('DPI art.191'!$G$5-(('DPI art.191'!$G$5-'DPI art.191'!$H$5)/8)*(P23-O23-2))))</f>
        <v>15.289504006339303</v>
      </c>
      <c r="AY23" s="24">
        <f t="shared" si="30"/>
        <v>74.399910921619849</v>
      </c>
      <c r="AZ23" s="24">
        <f>IF(N23&lt;135,N23,N23-'DPI art.191'!$I$5)</f>
        <v>130.61204993518135</v>
      </c>
      <c r="BA23" s="111">
        <f>IF(O23&lt;80,"0",IF((P23-O23)&lt;=2,('DPI art.191'!$G$7-(('DPI art.191'!$F$7-'DPI art.191'!$G$7)/4)*(P23-O23-2)),('DPI art.191'!$G$7-(('DPI art.191'!$G$7-'DPI art.191'!$H$7)/8)*(P23-O23-2))))</f>
        <v>13.585778964841275</v>
      </c>
      <c r="BB23" s="24">
        <f t="shared" si="31"/>
        <v>76.103635963117881</v>
      </c>
      <c r="BC23" s="24">
        <f>IF(N23&lt;135,N23,N23-'DPI art.191'!$I$7)</f>
        <v>127.36204993518135</v>
      </c>
      <c r="BD23" s="111">
        <f>IF(O23&lt;80,"0",IF((P23-O23)&lt;=2,('DPI art.191'!$G$9-(('DPI art.191'!$F$9-'DPI art.191'!$G$9)/4)*(O23-P23-2)),('DPI art.191'!$G$9-(('DPI art.191'!$G$9-'DPI art.191'!$H$9)/8)*(P23-O23-2))))</f>
        <v>17.978555258789683</v>
      </c>
      <c r="BE23" s="24">
        <f t="shared" si="32"/>
        <v>71.710859669169466</v>
      </c>
      <c r="BF23" s="24">
        <f>IF(N23&lt;135,N23,N23-'DPI art.191'!$I$9)</f>
        <v>123.36204993518135</v>
      </c>
      <c r="BG23" s="111">
        <f>IF(O23&lt;80,"0",IF((P23-O23)&lt;=2,('DPI art.191'!$G$11-(('DPI art.191'!$F$11-'DPI art.191'!$G$11)/4)*(P23-O23-2)),('DPI art.191'!$G$11-(('DPI art.191'!$G$11-'DPI art.191'!$H$11)/8)*(P23-O23-2))))</f>
        <v>10.435665776369044</v>
      </c>
      <c r="BH23" s="24">
        <f t="shared" si="33"/>
        <v>79.2537491515901</v>
      </c>
      <c r="BI23" s="24">
        <f>IF(T23&lt;135,T23,T23-'DPI art.191'!$I$11)</f>
        <v>123.4</v>
      </c>
      <c r="BJ23" s="111">
        <f>IF(O23&lt;80,"0",IF((P23-O23)&lt;=2,('DPI art.191'!$G$13-(('DPI art.191'!$F$13-'DPI art.191'!$G$13)/4)*(P23-O23-2)),('DPI art.191'!$G$13-(('DPI art.191'!$G$13-'DPI art.191'!$H$13)/8)*(P23-O23-2))))</f>
        <v>13.021444741210319</v>
      </c>
      <c r="BK23" s="24">
        <f t="shared" si="34"/>
        <v>76.667970186748832</v>
      </c>
      <c r="BL23" s="24">
        <f>IF(T23&lt;135,T23,T23-'DPI art.191'!$I$13)</f>
        <v>123.4</v>
      </c>
      <c r="BM23" s="111">
        <f>IF(O23&lt;80,"0",IF((P23-O23)&lt;=2,('DPI art.191'!$G$15-(('DPI art.191'!$F$15-'DPI art.191'!$G$15)/4)*(P23-O23-2)),('DPI art.191'!$G$15-(('DPI art.191'!$G$15-'DPI art.191'!$H$15)/8)*(P23-O23-2))))</f>
        <v>17.521444741210317</v>
      </c>
      <c r="BN23" s="24">
        <f t="shared" si="35"/>
        <v>72.167970186748832</v>
      </c>
      <c r="BO23" s="24">
        <f>IF(Z23&lt;135,Z23,Z23-'DPI art.191'!$I$15)</f>
        <v>119</v>
      </c>
      <c r="BP23" s="108">
        <f t="shared" si="9"/>
        <v>199526231.49688843</v>
      </c>
      <c r="BQ23" s="108">
        <f t="shared" si="10"/>
        <v>380189396.32056242</v>
      </c>
      <c r="BR23" s="108">
        <f t="shared" si="11"/>
        <v>117489755.49395308</v>
      </c>
      <c r="BS23" s="108">
        <f t="shared" si="12"/>
        <v>239883291.9019503</v>
      </c>
      <c r="BT23" s="108">
        <f t="shared" si="13"/>
        <v>4466835921.5096483</v>
      </c>
      <c r="BU23" s="108">
        <f t="shared" si="14"/>
        <v>181970085.86099887</v>
      </c>
      <c r="BV23" s="106">
        <f t="shared" si="15"/>
        <v>6.6894149279591488</v>
      </c>
      <c r="BW23" s="106">
        <f t="shared" si="16"/>
        <v>3.8894149279591517</v>
      </c>
      <c r="BX23" s="106">
        <f t="shared" si="17"/>
        <v>8.989414927959146</v>
      </c>
      <c r="BY23" s="106">
        <f t="shared" si="18"/>
        <v>5.8894149279591517</v>
      </c>
      <c r="BZ23" s="106">
        <f t="shared" si="19"/>
        <v>-6.8105850720408512</v>
      </c>
      <c r="CA23" s="106">
        <f t="shared" si="20"/>
        <v>7.0894149279591545</v>
      </c>
      <c r="CB23" s="106">
        <f t="shared" si="21"/>
        <v>6</v>
      </c>
      <c r="CC23" s="107">
        <f t="shared" si="44"/>
        <v>3.3333333333333333E-2</v>
      </c>
      <c r="CD23" s="136">
        <f t="shared" si="38"/>
        <v>44.748272078402707</v>
      </c>
      <c r="CE23" s="136">
        <f t="shared" si="39"/>
        <v>15.127548481831493</v>
      </c>
      <c r="CF23" s="136">
        <f t="shared" si="40"/>
        <v>80.809580747014735</v>
      </c>
      <c r="CG23" s="136">
        <f t="shared" si="41"/>
        <v>34.685208193668103</v>
      </c>
      <c r="CH23" s="136">
        <f t="shared" si="42"/>
        <v>46.384069023505688</v>
      </c>
      <c r="CI23" s="136">
        <f t="shared" si="43"/>
        <v>50.259804020770105</v>
      </c>
    </row>
    <row r="24" spans="1:87" ht="18.75" x14ac:dyDescent="0.2">
      <c r="A24" s="2" t="s">
        <v>539</v>
      </c>
      <c r="B24" s="65" t="s">
        <v>370</v>
      </c>
      <c r="C24" s="78" t="s">
        <v>539</v>
      </c>
      <c r="D24" s="83" t="s">
        <v>7</v>
      </c>
      <c r="E24" s="83" t="s">
        <v>7</v>
      </c>
      <c r="F24" s="192" t="s">
        <v>539</v>
      </c>
      <c r="G24" s="71">
        <v>46003</v>
      </c>
      <c r="H24" s="77" t="s">
        <v>200</v>
      </c>
      <c r="I24" s="77" t="str">
        <f t="shared" si="0"/>
        <v/>
      </c>
      <c r="J24" s="77" t="s">
        <v>666</v>
      </c>
      <c r="K24" s="77"/>
      <c r="L24" s="77"/>
      <c r="M24" s="137">
        <f t="shared" si="36"/>
        <v>1.0930549823356379</v>
      </c>
      <c r="N24" s="4">
        <f t="shared" si="2"/>
        <v>129.06204993518134</v>
      </c>
      <c r="O24" s="3">
        <f t="shared" si="37"/>
        <v>92.8775049588765</v>
      </c>
      <c r="P24" s="5">
        <f t="shared" si="4"/>
        <v>95.363954886261624</v>
      </c>
      <c r="Q24" s="14">
        <v>300</v>
      </c>
      <c r="R24" s="11">
        <v>88.3</v>
      </c>
      <c r="S24" s="12">
        <v>93.7</v>
      </c>
      <c r="T24" s="13">
        <v>127.5</v>
      </c>
      <c r="U24" s="79"/>
      <c r="V24" s="79"/>
      <c r="W24" s="10">
        <v>300</v>
      </c>
      <c r="X24" s="11">
        <v>92.7</v>
      </c>
      <c r="Y24" s="12">
        <v>94.2</v>
      </c>
      <c r="Z24" s="13">
        <v>121.7</v>
      </c>
      <c r="AA24" s="10">
        <v>300</v>
      </c>
      <c r="AB24" s="11">
        <v>92.8</v>
      </c>
      <c r="AC24" s="12">
        <v>94.5</v>
      </c>
      <c r="AD24" s="13">
        <v>121.3</v>
      </c>
      <c r="AE24" s="14">
        <v>300</v>
      </c>
      <c r="AF24" s="11">
        <v>91.4</v>
      </c>
      <c r="AG24" s="12">
        <v>93.3</v>
      </c>
      <c r="AH24" s="13">
        <v>122.8</v>
      </c>
      <c r="AI24" s="10">
        <v>300</v>
      </c>
      <c r="AJ24" s="11">
        <v>91.9</v>
      </c>
      <c r="AK24" s="12">
        <v>93.8</v>
      </c>
      <c r="AL24" s="13">
        <v>123</v>
      </c>
      <c r="AM24" s="10">
        <v>300</v>
      </c>
      <c r="AN24" s="11">
        <v>96.3</v>
      </c>
      <c r="AO24" s="12">
        <v>96.3</v>
      </c>
      <c r="AP24" s="13">
        <v>126.7</v>
      </c>
      <c r="AQ24" s="6" t="str">
        <f t="shared" si="5"/>
        <v>SI</v>
      </c>
      <c r="AR24" s="7">
        <f t="shared" si="6"/>
        <v>22.05417119680568</v>
      </c>
      <c r="AS24" s="8">
        <f t="shared" si="7"/>
        <v>69.741412889187401</v>
      </c>
      <c r="AT24" s="9">
        <f t="shared" si="8"/>
        <v>110.53269052069315</v>
      </c>
      <c r="AU24" s="151">
        <f>IF(O24&lt;80,"0",IF((P24-O24)&lt;=2,('DPI art.191'!$G$3-(('DPI art.191'!$F$3-'DPI art.191'!$G$3)/4)*(P24-O24-2)),('DPI art.191'!$G$3-(('DPI art.191'!$F$3-'DPI art.191'!$H$3)/8)*(P24-O24-2))))</f>
        <v>16.474720428229958</v>
      </c>
      <c r="AV24" s="24">
        <f t="shared" si="29"/>
        <v>76.402784530646542</v>
      </c>
      <c r="AW24" s="24">
        <f>IF(N24&lt;135,N24,N24-'DPI art.191'!$I$3)</f>
        <v>129.06204993518134</v>
      </c>
      <c r="AX24" s="111">
        <f>IF(O24&lt;80,"0",IF((P24-O24)&lt;=2,('DPI art.191'!$G$5-(('DPI art.191'!$F$5-'DPI art.191'!$G$5)/4)*(P24-O24-2)),('DPI art.191'!$G$5-(('DPI art.191'!$G$5-'DPI art.191'!$H$5)/8)*(P24-O24-2))))</f>
        <v>14.680767235153512</v>
      </c>
      <c r="AY24" s="24">
        <f t="shared" si="30"/>
        <v>78.19673772372299</v>
      </c>
      <c r="AZ24" s="24">
        <f>IF(N24&lt;135,N24,N24-'DPI art.191'!$I$5)</f>
        <v>129.06204993518134</v>
      </c>
      <c r="BA24" s="111">
        <f>IF(O24&lt;80,"0",IF((P24-O24)&lt;=2,('DPI art.191'!$G$7-(('DPI art.191'!$F$7-'DPI art.191'!$G$7)/4)*(P24-O24-2)),('DPI art.191'!$G$7-(('DPI art.191'!$G$7-'DPI art.191'!$H$7)/8)*(P24-O24-2))))</f>
        <v>13.469596879538429</v>
      </c>
      <c r="BB24" s="24">
        <f t="shared" si="31"/>
        <v>79.407908079338071</v>
      </c>
      <c r="BC24" s="24">
        <f>IF(N24&lt;135,N24,N24-'DPI art.191'!$I$7)</f>
        <v>129.06204993518134</v>
      </c>
      <c r="BD24" s="111">
        <f>IF(O24&lt;80,"0",IF((P24-O24)&lt;=2,('DPI art.191'!$G$9-(('DPI art.191'!$F$9-'DPI art.191'!$G$9)/4)*(O24-P24-2)),('DPI art.191'!$G$9-(('DPI art.191'!$G$9-'DPI art.191'!$H$9)/8)*(P24-O24-2))))</f>
        <v>17.469596879538429</v>
      </c>
      <c r="BE24" s="24">
        <f t="shared" si="32"/>
        <v>75.407908079338071</v>
      </c>
      <c r="BF24" s="24">
        <f>IF(N24&lt;135,N24,N24-'DPI art.191'!$I$9)</f>
        <v>129.06204993518134</v>
      </c>
      <c r="BG24" s="111">
        <f>IF(O24&lt;80,"0",IF((P24-O24)&lt;=2,('DPI art.191'!$G$11-(('DPI art.191'!$F$11-'DPI art.191'!$G$11)/4)*(P24-O24-2)),('DPI art.191'!$G$11-(('DPI art.191'!$G$11-'DPI art.191'!$H$11)/8)*(P24-O24-2))))</f>
        <v>10.299339404953637</v>
      </c>
      <c r="BH24" s="24">
        <f t="shared" si="33"/>
        <v>82.578165553922858</v>
      </c>
      <c r="BI24" s="24">
        <f>IF(T24&lt;135,T24,T24-'DPI art.191'!$I$11)</f>
        <v>127.5</v>
      </c>
      <c r="BJ24" s="111">
        <f>IF(O24&lt;80,"0",IF((P24-O24)&lt;=2,('DPI art.191'!$G$13-(('DPI art.191'!$F$13-'DPI art.191'!$G$13)/4)*(P24-O24-2)),('DPI art.191'!$G$13-(('DPI art.191'!$G$13-'DPI art.191'!$H$13)/8)*(P24-O24-2))))</f>
        <v>12.969596879538429</v>
      </c>
      <c r="BK24" s="24">
        <f t="shared" si="34"/>
        <v>79.907908079338071</v>
      </c>
      <c r="BL24" s="24">
        <f>IF(T24&lt;135,T24,T24-'DPI art.191'!$I$13)</f>
        <v>127.5</v>
      </c>
      <c r="BM24" s="111">
        <f>IF(O24&lt;80,"0",IF((P24-O24)&lt;=2,('DPI art.191'!$G$15-(('DPI art.191'!$F$15-'DPI art.191'!$G$15)/4)*(P24-O24-2)),('DPI art.191'!$G$15-(('DPI art.191'!$G$15-'DPI art.191'!$H$15)/8)*(P24-O24-2))))</f>
        <v>17.439193759076858</v>
      </c>
      <c r="BN24" s="24">
        <f t="shared" si="35"/>
        <v>75.438311199799642</v>
      </c>
      <c r="BO24" s="24">
        <f>IF(Z24&lt;135,Z24,Z24-'DPI art.191'!$I$15)</f>
        <v>121.7</v>
      </c>
      <c r="BP24" s="108">
        <f t="shared" si="9"/>
        <v>676082975.39198244</v>
      </c>
      <c r="BQ24" s="108">
        <f t="shared" si="10"/>
        <v>1862087136.6628745</v>
      </c>
      <c r="BR24" s="108">
        <f t="shared" si="11"/>
        <v>1905460717.9632475</v>
      </c>
      <c r="BS24" s="108">
        <f t="shared" si="12"/>
        <v>1380384264.6028919</v>
      </c>
      <c r="BT24" s="108">
        <f t="shared" si="13"/>
        <v>1548816618.9124885</v>
      </c>
      <c r="BU24" s="108">
        <f t="shared" si="14"/>
        <v>4265795188.0159435</v>
      </c>
      <c r="BV24" s="106">
        <f t="shared" si="15"/>
        <v>4.5775049588765029</v>
      </c>
      <c r="BW24" s="106">
        <f t="shared" si="16"/>
        <v>0.1775049588764972</v>
      </c>
      <c r="BX24" s="106">
        <f t="shared" si="17"/>
        <v>7.7504958876502883E-2</v>
      </c>
      <c r="BY24" s="106">
        <f t="shared" si="18"/>
        <v>1.4775049588764944</v>
      </c>
      <c r="BZ24" s="106">
        <f t="shared" si="19"/>
        <v>0.97750495887649436</v>
      </c>
      <c r="CA24" s="106">
        <f t="shared" si="20"/>
        <v>-3.4224950411234971</v>
      </c>
      <c r="CB24" s="106">
        <f t="shared" si="21"/>
        <v>6</v>
      </c>
      <c r="CC24" s="107">
        <f t="shared" si="44"/>
        <v>3.3333333333333333E-2</v>
      </c>
      <c r="CD24" s="136">
        <f t="shared" si="38"/>
        <v>20.953551648538973</v>
      </c>
      <c r="CE24" s="136">
        <f t="shared" si="39"/>
        <v>3.1508010425746961E-2</v>
      </c>
      <c r="CF24" s="136">
        <f t="shared" si="40"/>
        <v>6.0070186504484029E-3</v>
      </c>
      <c r="CG24" s="136">
        <f t="shared" si="41"/>
        <v>2.1830209035046311</v>
      </c>
      <c r="CH24" s="136">
        <f t="shared" si="42"/>
        <v>0.95551594462813694</v>
      </c>
      <c r="CI24" s="136">
        <f t="shared" si="43"/>
        <v>11.713472306514928</v>
      </c>
    </row>
    <row r="25" spans="1:87" ht="18.75" x14ac:dyDescent="0.2">
      <c r="A25" s="2" t="s">
        <v>540</v>
      </c>
      <c r="B25" s="65" t="s">
        <v>371</v>
      </c>
      <c r="C25" s="78" t="s">
        <v>630</v>
      </c>
      <c r="D25" s="83" t="s">
        <v>7</v>
      </c>
      <c r="E25" s="83" t="s">
        <v>7</v>
      </c>
      <c r="F25" s="192" t="s">
        <v>630</v>
      </c>
      <c r="G25" s="71">
        <v>46003</v>
      </c>
      <c r="H25" s="77" t="s">
        <v>200</v>
      </c>
      <c r="I25" s="77" t="str">
        <f t="shared" si="0"/>
        <v/>
      </c>
      <c r="J25" s="77" t="s">
        <v>666</v>
      </c>
      <c r="K25" s="77"/>
      <c r="L25" s="77"/>
      <c r="M25" s="137">
        <f t="shared" si="36"/>
        <v>1.2236840029261769</v>
      </c>
      <c r="N25" s="4">
        <f t="shared" si="2"/>
        <v>122.66204993518133</v>
      </c>
      <c r="O25" s="3">
        <f t="shared" si="37"/>
        <v>79.856007643568645</v>
      </c>
      <c r="P25" s="5">
        <f t="shared" si="4"/>
        <v>84.474652592992371</v>
      </c>
      <c r="Q25" s="14">
        <v>300</v>
      </c>
      <c r="R25" s="11">
        <v>81.400000000000006</v>
      </c>
      <c r="S25" s="12">
        <v>84</v>
      </c>
      <c r="T25" s="13">
        <v>116.1</v>
      </c>
      <c r="U25" s="79"/>
      <c r="V25" s="79"/>
      <c r="W25" s="10">
        <v>300</v>
      </c>
      <c r="X25" s="11">
        <v>81.900000000000006</v>
      </c>
      <c r="Y25" s="12">
        <v>83.7</v>
      </c>
      <c r="Z25" s="13">
        <v>119.5</v>
      </c>
      <c r="AA25" s="10">
        <v>300</v>
      </c>
      <c r="AB25" s="11">
        <v>80.5</v>
      </c>
      <c r="AC25" s="12">
        <v>83.1</v>
      </c>
      <c r="AD25" s="13">
        <v>121.1</v>
      </c>
      <c r="AE25" s="14">
        <v>300</v>
      </c>
      <c r="AF25" s="11">
        <v>74</v>
      </c>
      <c r="AG25" s="12">
        <v>75.2</v>
      </c>
      <c r="AH25" s="13">
        <v>111.6</v>
      </c>
      <c r="AI25" s="10">
        <v>300</v>
      </c>
      <c r="AJ25" s="11">
        <v>78</v>
      </c>
      <c r="AK25" s="12">
        <v>78.7</v>
      </c>
      <c r="AL25" s="13">
        <v>114.8</v>
      </c>
      <c r="AM25" s="10">
        <v>300</v>
      </c>
      <c r="AN25" s="11">
        <v>79.400000000000006</v>
      </c>
      <c r="AO25" s="12">
        <v>81.400000000000006</v>
      </c>
      <c r="AP25" s="13">
        <v>116.8</v>
      </c>
      <c r="AQ25" s="6" t="str">
        <f t="shared" si="5"/>
        <v>NO</v>
      </c>
      <c r="AR25" s="7">
        <f t="shared" si="6"/>
        <v>442.22213097072085</v>
      </c>
      <c r="AS25" s="8">
        <f t="shared" si="7"/>
        <v>480</v>
      </c>
      <c r="AT25" s="9">
        <f t="shared" si="8"/>
        <v>480</v>
      </c>
      <c r="AU25" s="151" t="str">
        <f>IF(O25&lt;80,"0",IF((P25-O25)&lt;=2,('DPI art.191'!$G$3-(('DPI art.191'!$F$3-'DPI art.191'!$G$3)/4)*(P25-O25-2)),('DPI art.191'!$G$3-(('DPI art.191'!$F$3-'DPI art.191'!$H$3)/8)*(P25-O25-2))))</f>
        <v>0</v>
      </c>
      <c r="AV25" s="24">
        <f t="shared" si="29"/>
        <v>79.856007643568645</v>
      </c>
      <c r="AW25" s="24">
        <f>IF(N25&lt;135,N25,N25-'DPI art.191'!$I$3)</f>
        <v>122.66204993518133</v>
      </c>
      <c r="AX25" s="111" t="str">
        <f>IF(O25&lt;80,"0",IF((P25-O25)&lt;=2,('DPI art.191'!$G$5-(('DPI art.191'!$F$5-'DPI art.191'!$G$5)/4)*(P25-O25-2)),('DPI art.191'!$G$5-(('DPI art.191'!$G$5-'DPI art.191'!$H$5)/8)*(P25-O25-2))))</f>
        <v>0</v>
      </c>
      <c r="AY25" s="24">
        <f t="shared" si="30"/>
        <v>79.856007643568645</v>
      </c>
      <c r="AZ25" s="24">
        <f>IF(N25&lt;135,N25,N25-'DPI art.191'!$I$5)</f>
        <v>122.66204993518133</v>
      </c>
      <c r="BA25" s="111" t="str">
        <f>IF(O25&lt;80,"0",IF((P25-O25)&lt;=2,('DPI art.191'!$G$7-(('DPI art.191'!$F$7-'DPI art.191'!$G$7)/4)*(P25-O25-2)),('DPI art.191'!$G$7-(('DPI art.191'!$G$7-'DPI art.191'!$H$7)/8)*(P25-O25-2))))</f>
        <v>0</v>
      </c>
      <c r="BB25" s="24">
        <f t="shared" si="31"/>
        <v>79.856007643568645</v>
      </c>
      <c r="BC25" s="24">
        <f>IF(N25&lt;135,N25,N25-'DPI art.191'!$I$7)</f>
        <v>122.66204993518133</v>
      </c>
      <c r="BD25" s="111" t="str">
        <f>IF(O25&lt;80,"0",IF((P25-O25)&lt;=2,('DPI art.191'!$G$9-(('DPI art.191'!$F$9-'DPI art.191'!$G$9)/4)*(O25-P25-2)),('DPI art.191'!$G$9-(('DPI art.191'!$G$9-'DPI art.191'!$H$9)/8)*(P25-O25-2))))</f>
        <v>0</v>
      </c>
      <c r="BE25" s="24">
        <f t="shared" si="32"/>
        <v>79.856007643568645</v>
      </c>
      <c r="BF25" s="24">
        <f>IF(N25&lt;135,N25,N25-'DPI art.191'!$I$9)</f>
        <v>122.66204993518133</v>
      </c>
      <c r="BG25" s="111" t="str">
        <f>IF(O25&lt;80,"0",IF((P25-O25)&lt;=2,('DPI art.191'!$G$11-(('DPI art.191'!$F$11-'DPI art.191'!$G$11)/4)*(P25-O25-2)),('DPI art.191'!$G$11-(('DPI art.191'!$G$11-'DPI art.191'!$H$11)/8)*(P25-O25-2))))</f>
        <v>0</v>
      </c>
      <c r="BH25" s="24">
        <f t="shared" si="33"/>
        <v>79.856007643568645</v>
      </c>
      <c r="BI25" s="24">
        <f>IF(T25&lt;135,T25,T25-'DPI art.191'!$I$11)</f>
        <v>116.1</v>
      </c>
      <c r="BJ25" s="111" t="str">
        <f>IF(O25&lt;80,"0",IF((P25-O25)&lt;=2,('DPI art.191'!$G$13-(('DPI art.191'!$F$13-'DPI art.191'!$G$13)/4)*(P25-O25-2)),('DPI art.191'!$G$13-(('DPI art.191'!$G$13-'DPI art.191'!$H$13)/8)*(P25-O25-2))))</f>
        <v>0</v>
      </c>
      <c r="BK25" s="24">
        <f t="shared" si="34"/>
        <v>79.856007643568645</v>
      </c>
      <c r="BL25" s="24">
        <f>IF(T25&lt;135,T25,T25-'DPI art.191'!$I$13)</f>
        <v>116.1</v>
      </c>
      <c r="BM25" s="111" t="str">
        <f>IF(O25&lt;80,"0",IF((P25-O25)&lt;=2,('DPI art.191'!$G$15-(('DPI art.191'!$F$15-'DPI art.191'!$G$15)/4)*(P25-O25-2)),('DPI art.191'!$G$15-(('DPI art.191'!$G$15-'DPI art.191'!$H$15)/8)*(P25-O25-2))))</f>
        <v>0</v>
      </c>
      <c r="BN25" s="24">
        <f t="shared" si="35"/>
        <v>79.856007643568645</v>
      </c>
      <c r="BO25" s="24">
        <f>IF(Z25&lt;135,Z25,Z25-'DPI art.191'!$I$15)</f>
        <v>119.5</v>
      </c>
      <c r="BP25" s="108">
        <f t="shared" si="9"/>
        <v>138038426.46028903</v>
      </c>
      <c r="BQ25" s="108">
        <f t="shared" si="10"/>
        <v>154881661.89124867</v>
      </c>
      <c r="BR25" s="108">
        <f t="shared" si="11"/>
        <v>112201845.43019688</v>
      </c>
      <c r="BS25" s="108">
        <f t="shared" si="12"/>
        <v>25118864.315095898</v>
      </c>
      <c r="BT25" s="108">
        <f t="shared" si="13"/>
        <v>63095734.448019557</v>
      </c>
      <c r="BU25" s="108">
        <f t="shared" si="14"/>
        <v>87096358.995608568</v>
      </c>
      <c r="BV25" s="106">
        <f t="shared" si="15"/>
        <v>-1.5439923564313602</v>
      </c>
      <c r="BW25" s="106">
        <f t="shared" si="16"/>
        <v>-2.0439923564313602</v>
      </c>
      <c r="BX25" s="106">
        <f t="shared" si="17"/>
        <v>-0.64399235643135455</v>
      </c>
      <c r="BY25" s="106">
        <f t="shared" si="18"/>
        <v>5.8560076435686454</v>
      </c>
      <c r="BZ25" s="106">
        <f t="shared" si="19"/>
        <v>1.8560076435686454</v>
      </c>
      <c r="CA25" s="106">
        <f t="shared" si="20"/>
        <v>0.45600764356863976</v>
      </c>
      <c r="CB25" s="106">
        <f t="shared" si="21"/>
        <v>6</v>
      </c>
      <c r="CC25" s="107">
        <f t="shared" si="44"/>
        <v>3.3333333333333333E-2</v>
      </c>
      <c r="CD25" s="136">
        <f t="shared" si="38"/>
        <v>2.3839123967184643</v>
      </c>
      <c r="CE25" s="136">
        <f t="shared" si="39"/>
        <v>4.177904753149825</v>
      </c>
      <c r="CF25" s="136">
        <f t="shared" si="40"/>
        <v>0.41472615514200878</v>
      </c>
      <c r="CG25" s="136">
        <f t="shared" si="41"/>
        <v>34.292825521534397</v>
      </c>
      <c r="CH25" s="136">
        <f t="shared" si="42"/>
        <v>3.4447643729852362</v>
      </c>
      <c r="CI25" s="136">
        <f t="shared" si="43"/>
        <v>0.20794297099302361</v>
      </c>
    </row>
    <row r="26" spans="1:87" ht="18.75" x14ac:dyDescent="0.2">
      <c r="A26" s="2" t="s">
        <v>483</v>
      </c>
      <c r="B26" s="65" t="s">
        <v>372</v>
      </c>
      <c r="C26" s="78" t="s">
        <v>631</v>
      </c>
      <c r="D26" s="83" t="s">
        <v>7</v>
      </c>
      <c r="E26" s="83" t="s">
        <v>7</v>
      </c>
      <c r="F26" s="192" t="s">
        <v>631</v>
      </c>
      <c r="G26" s="71">
        <v>45996</v>
      </c>
      <c r="H26" s="77" t="s">
        <v>200</v>
      </c>
      <c r="I26" s="77" t="str">
        <f t="shared" ref="I26:I81" si="45">IF((V26-R26)&gt;3,"SI","")</f>
        <v>SI</v>
      </c>
      <c r="J26" s="77" t="str">
        <f t="shared" ref="J26:J79" si="46">IF((U26-R26)&gt;3,"SI","")</f>
        <v/>
      </c>
      <c r="K26" s="77"/>
      <c r="L26" s="77"/>
      <c r="M26" s="137">
        <f t="shared" si="36"/>
        <v>1.5170959818886849</v>
      </c>
      <c r="N26" s="4">
        <f t="shared" si="2"/>
        <v>109.16204993518133</v>
      </c>
      <c r="O26" s="3">
        <f t="shared" si="37"/>
        <v>87.098569257325067</v>
      </c>
      <c r="P26" s="5">
        <f t="shared" si="4"/>
        <v>88.653932997971069</v>
      </c>
      <c r="Q26" s="14">
        <v>300</v>
      </c>
      <c r="R26" s="11">
        <v>91.9</v>
      </c>
      <c r="S26" s="12">
        <v>91.2</v>
      </c>
      <c r="T26" s="13">
        <v>107.6</v>
      </c>
      <c r="U26" s="79">
        <v>92</v>
      </c>
      <c r="V26" s="79">
        <v>95.1</v>
      </c>
      <c r="W26" s="10">
        <v>300</v>
      </c>
      <c r="X26" s="11">
        <v>81.8</v>
      </c>
      <c r="Y26" s="12">
        <v>81.900000000000006</v>
      </c>
      <c r="Z26" s="13">
        <v>99.5</v>
      </c>
      <c r="AA26" s="10">
        <v>300</v>
      </c>
      <c r="AB26" s="11">
        <v>85.3</v>
      </c>
      <c r="AC26" s="12">
        <v>85</v>
      </c>
      <c r="AD26" s="13">
        <v>102.5</v>
      </c>
      <c r="AE26" s="14">
        <v>300</v>
      </c>
      <c r="AF26" s="11">
        <v>86.4</v>
      </c>
      <c r="AG26" s="12">
        <v>86</v>
      </c>
      <c r="AH26" s="13">
        <v>102.4</v>
      </c>
      <c r="AI26" s="10">
        <v>300</v>
      </c>
      <c r="AJ26" s="11">
        <v>85.7</v>
      </c>
      <c r="AK26" s="12">
        <v>85.4</v>
      </c>
      <c r="AL26" s="13">
        <v>103.1</v>
      </c>
      <c r="AM26" s="10">
        <v>300</v>
      </c>
      <c r="AN26" s="11">
        <v>83.6</v>
      </c>
      <c r="AO26" s="12">
        <v>83.3</v>
      </c>
      <c r="AP26" s="13">
        <v>104.6</v>
      </c>
      <c r="AQ26" s="6" t="str">
        <f t="shared" si="5"/>
        <v>SI</v>
      </c>
      <c r="AR26" s="7">
        <f t="shared" si="6"/>
        <v>83.441924416389512</v>
      </c>
      <c r="AS26" s="8">
        <f t="shared" si="7"/>
        <v>263.86653350340646</v>
      </c>
      <c r="AT26" s="9">
        <f t="shared" si="8"/>
        <v>418.20027266786229</v>
      </c>
      <c r="AU26" s="151">
        <f>IF(O26&lt;80,"0",IF((P26-O26)&lt;=2,('DPI art.191'!$G$3-(('DPI art.191'!$F$3-'DPI art.191'!$G$3)/4)*(P26-O26-2)),('DPI art.191'!$G$3-(('DPI art.191'!$F$3-'DPI art.191'!$H$3)/8)*(P26-O26-2))))</f>
        <v>18.000323687659872</v>
      </c>
      <c r="AV26" s="24">
        <f t="shared" si="29"/>
        <v>69.098245569665195</v>
      </c>
      <c r="AW26" s="24">
        <f>IF(N26&lt;135,N26,N26-'DPI art.191'!$I$3)</f>
        <v>109.16204993518133</v>
      </c>
      <c r="AX26" s="111">
        <f>IF(O26&lt;80,"0",IF((P26-O26)&lt;=2,('DPI art.191'!$G$5-(('DPI art.191'!$F$5-'DPI art.191'!$G$5)/4)*(P26-O26-2)),('DPI art.191'!$G$5-(('DPI art.191'!$G$5-'DPI art.191'!$H$5)/8)*(P26-O26-2))))</f>
        <v>15.750323687659872</v>
      </c>
      <c r="AY26" s="24">
        <f t="shared" si="30"/>
        <v>71.348245569665195</v>
      </c>
      <c r="AZ26" s="24">
        <f>IF(N26&lt;135,N26,N26-'DPI art.191'!$I$5)</f>
        <v>109.16204993518133</v>
      </c>
      <c r="BA26" s="111">
        <f>IF(O26&lt;80,"0",IF((P26-O26)&lt;=2,('DPI art.191'!$G$7-(('DPI art.191'!$F$7-'DPI art.191'!$G$7)/4)*(P26-O26-2)),('DPI art.191'!$G$7-(('DPI art.191'!$G$7-'DPI art.191'!$H$7)/8)*(P26-O26-2))))</f>
        <v>13.722318129676999</v>
      </c>
      <c r="BB26" s="24">
        <f t="shared" si="31"/>
        <v>73.376251127648061</v>
      </c>
      <c r="BC26" s="24">
        <f>IF(N26&lt;135,N26,N26-'DPI art.191'!$I$7)</f>
        <v>109.16204993518133</v>
      </c>
      <c r="BD26" s="111">
        <f>IF(O26&lt;80,"0",IF((P26-O26)&lt;=2,('DPI art.191'!$G$9-(('DPI art.191'!$F$9-'DPI art.191'!$G$9)/4)*(O26-P26-2)),('DPI art.191'!$G$9-(('DPI art.191'!$G$9-'DPI art.191'!$H$9)/8)*(P26-O26-2))))</f>
        <v>17.944420467580748</v>
      </c>
      <c r="BE26" s="24">
        <f t="shared" si="32"/>
        <v>69.154148789744312</v>
      </c>
      <c r="BF26" s="24">
        <f>IF(N26&lt;135,N26,N26-'DPI art.191'!$I$9)</f>
        <v>109.16204993518133</v>
      </c>
      <c r="BG26" s="111">
        <f>IF(O26&lt;80,"0",IF((P26-O26)&lt;=2,('DPI art.191'!$G$11-(('DPI art.191'!$F$11-'DPI art.191'!$G$11)/4)*(P26-O26-2)),('DPI art.191'!$G$11-(('DPI art.191'!$G$11-'DPI art.191'!$H$11)/8)*(P26-O26-2))))</f>
        <v>10.33326140274225</v>
      </c>
      <c r="BH26" s="24">
        <f t="shared" si="33"/>
        <v>76.765307854582815</v>
      </c>
      <c r="BI26" s="24">
        <f>IF(T26&lt;135,T26,T26-'DPI art.191'!$I$11)</f>
        <v>107.6</v>
      </c>
      <c r="BJ26" s="111">
        <f>IF(O26&lt;80,"0",IF((P26-O26)&lt;=2,('DPI art.191'!$G$13-(('DPI art.191'!$F$13-'DPI art.191'!$G$13)/4)*(P26-O26-2)),('DPI art.191'!$G$13-(('DPI art.191'!$G$13-'DPI art.191'!$H$13)/8)*(P26-O26-2))))</f>
        <v>13.05557953241925</v>
      </c>
      <c r="BK26" s="24">
        <f t="shared" si="34"/>
        <v>74.042989724905823</v>
      </c>
      <c r="BL26" s="24">
        <f>IF(T26&lt;135,T26,T26-'DPI art.191'!$I$13)</f>
        <v>107.6</v>
      </c>
      <c r="BM26" s="111">
        <f>IF(O26&lt;80,"0",IF((P26-O26)&lt;=2,('DPI art.191'!$G$15-(('DPI art.191'!$F$15-'DPI art.191'!$G$15)/4)*(P26-O26-2)),('DPI art.191'!$G$15-(('DPI art.191'!$G$15-'DPI art.191'!$H$15)/8)*(P26-O26-2))))</f>
        <v>17.555579532419252</v>
      </c>
      <c r="BN26" s="24">
        <f t="shared" si="35"/>
        <v>69.542989724905823</v>
      </c>
      <c r="BO26" s="24">
        <f>IF(Z26&lt;135,Z26,Z26-'DPI art.191'!$I$15)</f>
        <v>99.5</v>
      </c>
      <c r="BP26" s="108">
        <f t="shared" si="9"/>
        <v>1548816618.9124885</v>
      </c>
      <c r="BQ26" s="108">
        <f t="shared" si="10"/>
        <v>151356124.84362081</v>
      </c>
      <c r="BR26" s="108">
        <f t="shared" si="11"/>
        <v>338844156.13920259</v>
      </c>
      <c r="BS26" s="108">
        <f t="shared" si="12"/>
        <v>436515832.24016714</v>
      </c>
      <c r="BT26" s="108">
        <f t="shared" si="13"/>
        <v>371535229.09717381</v>
      </c>
      <c r="BU26" s="108">
        <f t="shared" si="14"/>
        <v>229086765.27677771</v>
      </c>
      <c r="BV26" s="106">
        <f t="shared" si="15"/>
        <v>-4.8014307426749383</v>
      </c>
      <c r="BW26" s="106">
        <f t="shared" si="16"/>
        <v>5.2985692573250702</v>
      </c>
      <c r="BX26" s="106">
        <f t="shared" si="17"/>
        <v>1.7985692573250702</v>
      </c>
      <c r="BY26" s="106">
        <f t="shared" si="18"/>
        <v>0.6985692573250617</v>
      </c>
      <c r="BZ26" s="106">
        <f t="shared" si="19"/>
        <v>1.3985692573250645</v>
      </c>
      <c r="CA26" s="106">
        <f t="shared" si="20"/>
        <v>3.4985692573250731</v>
      </c>
      <c r="CB26" s="106">
        <f t="shared" si="21"/>
        <v>6</v>
      </c>
      <c r="CC26" s="107">
        <f t="shared" si="44"/>
        <v>3.3333333333333333E-2</v>
      </c>
      <c r="CD26" s="136">
        <f t="shared" si="38"/>
        <v>23.053737176704011</v>
      </c>
      <c r="CE26" s="136">
        <f t="shared" si="39"/>
        <v>28.074836174670345</v>
      </c>
      <c r="CF26" s="136">
        <f t="shared" si="40"/>
        <v>3.2348513733948545</v>
      </c>
      <c r="CG26" s="136">
        <f t="shared" si="41"/>
        <v>0.48799900727968826</v>
      </c>
      <c r="CH26" s="136">
        <f t="shared" si="42"/>
        <v>1.9559959675347827</v>
      </c>
      <c r="CI26" s="136">
        <f t="shared" si="43"/>
        <v>12.239986848300113</v>
      </c>
    </row>
    <row r="27" spans="1:87" ht="18.75" x14ac:dyDescent="0.2">
      <c r="A27" s="2" t="s">
        <v>485</v>
      </c>
      <c r="B27" s="65" t="s">
        <v>373</v>
      </c>
      <c r="C27" s="78" t="s">
        <v>631</v>
      </c>
      <c r="D27" s="83" t="s">
        <v>7</v>
      </c>
      <c r="E27" s="83" t="s">
        <v>7</v>
      </c>
      <c r="F27" s="192" t="s">
        <v>631</v>
      </c>
      <c r="G27" s="71">
        <v>45996</v>
      </c>
      <c r="H27" s="77" t="s">
        <v>200</v>
      </c>
      <c r="I27" s="77" t="str">
        <f t="shared" si="45"/>
        <v>SI</v>
      </c>
      <c r="J27" s="77" t="str">
        <f t="shared" si="46"/>
        <v/>
      </c>
      <c r="K27" s="77"/>
      <c r="L27" s="77"/>
      <c r="M27" s="137">
        <f t="shared" si="36"/>
        <v>0.70229394396347056</v>
      </c>
      <c r="N27" s="4">
        <f t="shared" si="2"/>
        <v>108.36204993518133</v>
      </c>
      <c r="O27" s="3">
        <f t="shared" si="37"/>
        <v>77.605108417578762</v>
      </c>
      <c r="P27" s="5">
        <f t="shared" si="4"/>
        <v>80.112929858538891</v>
      </c>
      <c r="Q27" s="14">
        <v>300</v>
      </c>
      <c r="R27" s="11">
        <v>76.5</v>
      </c>
      <c r="S27" s="12">
        <v>78.599999999999994</v>
      </c>
      <c r="T27" s="13">
        <v>105.9</v>
      </c>
      <c r="U27" s="79">
        <v>76.5</v>
      </c>
      <c r="V27" s="79">
        <v>79.900000000000006</v>
      </c>
      <c r="W27" s="10">
        <v>300</v>
      </c>
      <c r="X27" s="11">
        <v>74.8</v>
      </c>
      <c r="Y27" s="12">
        <v>77.900000000000006</v>
      </c>
      <c r="Z27" s="13">
        <v>106.8</v>
      </c>
      <c r="AA27" s="10">
        <v>300</v>
      </c>
      <c r="AB27" s="11">
        <v>78.2</v>
      </c>
      <c r="AC27" s="12">
        <v>79.2</v>
      </c>
      <c r="AD27" s="13">
        <v>102.2</v>
      </c>
      <c r="AE27" s="14">
        <v>300</v>
      </c>
      <c r="AF27" s="11">
        <v>77.8</v>
      </c>
      <c r="AG27" s="12">
        <v>79</v>
      </c>
      <c r="AH27" s="13">
        <v>102.7</v>
      </c>
      <c r="AI27" s="10">
        <v>300</v>
      </c>
      <c r="AJ27" s="11">
        <v>79.8</v>
      </c>
      <c r="AK27" s="12">
        <v>81</v>
      </c>
      <c r="AL27" s="13">
        <v>102</v>
      </c>
      <c r="AM27" s="10">
        <v>300</v>
      </c>
      <c r="AN27" s="11">
        <v>76.900000000000006</v>
      </c>
      <c r="AO27" s="12">
        <v>78.7</v>
      </c>
      <c r="AP27" s="13">
        <v>99.9</v>
      </c>
      <c r="AQ27" s="6" t="str">
        <f t="shared" si="5"/>
        <v>NO</v>
      </c>
      <c r="AR27" s="7">
        <f t="shared" si="6"/>
        <v>480</v>
      </c>
      <c r="AS27" s="8">
        <f t="shared" si="7"/>
        <v>480</v>
      </c>
      <c r="AT27" s="9">
        <f t="shared" si="8"/>
        <v>480</v>
      </c>
      <c r="AU27" s="151" t="str">
        <f>IF(O27&lt;80,"0",IF((P27-O27)&lt;=2,('DPI art.191'!$G$3-(('DPI art.191'!$F$3-'DPI art.191'!$G$3)/4)*(P27-O27-2)),('DPI art.191'!$G$3-(('DPI art.191'!$F$3-'DPI art.191'!$H$3)/8)*(P27-O27-2))))</f>
        <v>0</v>
      </c>
      <c r="AV27" s="24">
        <f t="shared" si="29"/>
        <v>77.605108417578762</v>
      </c>
      <c r="AW27" s="24">
        <f>IF(N27&lt;135,N27,N27-'DPI art.191'!$I$3)</f>
        <v>108.36204993518133</v>
      </c>
      <c r="AX27" s="111" t="str">
        <f>IF(O27&lt;80,"0",IF((P27-O27)&lt;=2,('DPI art.191'!$G$5-(('DPI art.191'!$F$5-'DPI art.191'!$G$5)/4)*(P27-O27-2)),('DPI art.191'!$G$5-(('DPI art.191'!$G$5-'DPI art.191'!$H$5)/8)*(P27-O27-2))))</f>
        <v>0</v>
      </c>
      <c r="AY27" s="24">
        <f t="shared" si="30"/>
        <v>77.605108417578762</v>
      </c>
      <c r="AZ27" s="24">
        <f>IF(N27&lt;135,N27,N27-'DPI art.191'!$I$5)</f>
        <v>108.36204993518133</v>
      </c>
      <c r="BA27" s="111" t="str">
        <f>IF(O27&lt;80,"0",IF((P27-O27)&lt;=2,('DPI art.191'!$G$7-(('DPI art.191'!$F$7-'DPI art.191'!$G$7)/4)*(P27-O27-2)),('DPI art.191'!$G$7-(('DPI art.191'!$G$7-'DPI art.191'!$H$7)/8)*(P27-O27-2))))</f>
        <v>0</v>
      </c>
      <c r="BB27" s="24">
        <f t="shared" si="31"/>
        <v>77.605108417578762</v>
      </c>
      <c r="BC27" s="24">
        <f>IF(N27&lt;135,N27,N27-'DPI art.191'!$I$7)</f>
        <v>108.36204993518133</v>
      </c>
      <c r="BD27" s="111" t="str">
        <f>IF(O27&lt;80,"0",IF((P27-O27)&lt;=2,('DPI art.191'!$G$9-(('DPI art.191'!$F$9-'DPI art.191'!$G$9)/4)*(O27-P27-2)),('DPI art.191'!$G$9-(('DPI art.191'!$G$9-'DPI art.191'!$H$9)/8)*(P27-O27-2))))</f>
        <v>0</v>
      </c>
      <c r="BE27" s="24">
        <f t="shared" si="32"/>
        <v>77.605108417578762</v>
      </c>
      <c r="BF27" s="24">
        <f>IF(N27&lt;135,N27,N27-'DPI art.191'!$I$9)</f>
        <v>108.36204993518133</v>
      </c>
      <c r="BG27" s="111" t="str">
        <f>IF(O27&lt;80,"0",IF((P27-O27)&lt;=2,('DPI art.191'!$G$11-(('DPI art.191'!$F$11-'DPI art.191'!$G$11)/4)*(P27-O27-2)),('DPI art.191'!$G$11-(('DPI art.191'!$G$11-'DPI art.191'!$H$11)/8)*(P27-O27-2))))</f>
        <v>0</v>
      </c>
      <c r="BH27" s="24">
        <f t="shared" si="33"/>
        <v>77.605108417578762</v>
      </c>
      <c r="BI27" s="24">
        <f>IF(T27&lt;135,T27,T27-'DPI art.191'!$I$11)</f>
        <v>105.9</v>
      </c>
      <c r="BJ27" s="111" t="str">
        <f>IF(O27&lt;80,"0",IF((P27-O27)&lt;=2,('DPI art.191'!$G$13-(('DPI art.191'!$F$13-'DPI art.191'!$G$13)/4)*(P27-O27-2)),('DPI art.191'!$G$13-(('DPI art.191'!$G$13-'DPI art.191'!$H$13)/8)*(P27-O27-2))))</f>
        <v>0</v>
      </c>
      <c r="BK27" s="24">
        <f t="shared" si="34"/>
        <v>77.605108417578762</v>
      </c>
      <c r="BL27" s="24">
        <f>IF(T27&lt;135,T27,T27-'DPI art.191'!$I$13)</f>
        <v>105.9</v>
      </c>
      <c r="BM27" s="111" t="str">
        <f>IF(O27&lt;80,"0",IF((P27-O27)&lt;=2,('DPI art.191'!$G$15-(('DPI art.191'!$F$15-'DPI art.191'!$G$15)/4)*(P27-O27-2)),('DPI art.191'!$G$15-(('DPI art.191'!$G$15-'DPI art.191'!$H$15)/8)*(P27-O27-2))))</f>
        <v>0</v>
      </c>
      <c r="BN27" s="24">
        <f t="shared" si="35"/>
        <v>77.605108417578762</v>
      </c>
      <c r="BO27" s="24">
        <f>IF(Z27&lt;135,Z27,Z27-'DPI art.191'!$I$15)</f>
        <v>106.8</v>
      </c>
      <c r="BP27" s="108">
        <f t="shared" si="9"/>
        <v>44668359.215096377</v>
      </c>
      <c r="BQ27" s="108">
        <f t="shared" si="10"/>
        <v>30199517.204020258</v>
      </c>
      <c r="BR27" s="108">
        <f t="shared" si="11"/>
        <v>66069344.80075983</v>
      </c>
      <c r="BS27" s="108">
        <f t="shared" si="12"/>
        <v>60255958.607436009</v>
      </c>
      <c r="BT27" s="108">
        <f t="shared" si="13"/>
        <v>95499258.602143779</v>
      </c>
      <c r="BU27" s="108">
        <f t="shared" si="14"/>
        <v>48977881.936844848</v>
      </c>
      <c r="BV27" s="106">
        <f t="shared" si="15"/>
        <v>1.1051084175787622</v>
      </c>
      <c r="BW27" s="106">
        <f t="shared" si="16"/>
        <v>2.8051084175787651</v>
      </c>
      <c r="BX27" s="106">
        <f t="shared" si="17"/>
        <v>-0.59489158242124063</v>
      </c>
      <c r="BY27" s="106">
        <f t="shared" si="18"/>
        <v>-0.19489158242123494</v>
      </c>
      <c r="BZ27" s="106">
        <f t="shared" si="19"/>
        <v>-2.1948915824212349</v>
      </c>
      <c r="CA27" s="106">
        <f t="shared" si="20"/>
        <v>0.70510841757875653</v>
      </c>
      <c r="CB27" s="106">
        <f t="shared" si="21"/>
        <v>6</v>
      </c>
      <c r="CC27" s="107">
        <f t="shared" si="44"/>
        <v>3.3333333333333333E-2</v>
      </c>
      <c r="CD27" s="136">
        <f t="shared" si="38"/>
        <v>1.2212646146034358</v>
      </c>
      <c r="CE27" s="136">
        <f t="shared" si="39"/>
        <v>7.8686332343712433</v>
      </c>
      <c r="CF27" s="136">
        <f t="shared" si="40"/>
        <v>0.35389599483564771</v>
      </c>
      <c r="CG27" s="136">
        <f t="shared" si="41"/>
        <v>3.7982728898653013E-2</v>
      </c>
      <c r="CH27" s="136">
        <f t="shared" si="42"/>
        <v>4.8175490585835927</v>
      </c>
      <c r="CI27" s="136">
        <f t="shared" si="43"/>
        <v>0.49717788054041812</v>
      </c>
    </row>
    <row r="28" spans="1:87" ht="18.75" x14ac:dyDescent="0.2">
      <c r="A28" s="2" t="s">
        <v>439</v>
      </c>
      <c r="B28" s="65" t="s">
        <v>374</v>
      </c>
      <c r="C28" s="78" t="s">
        <v>632</v>
      </c>
      <c r="D28" s="83" t="s">
        <v>7</v>
      </c>
      <c r="E28" s="83" t="s">
        <v>7</v>
      </c>
      <c r="F28" s="192" t="s">
        <v>632</v>
      </c>
      <c r="G28" s="71">
        <v>45996</v>
      </c>
      <c r="H28" s="77" t="s">
        <v>200</v>
      </c>
      <c r="I28" s="77" t="str">
        <f t="shared" si="45"/>
        <v>SI</v>
      </c>
      <c r="J28" s="77" t="str">
        <f t="shared" si="46"/>
        <v/>
      </c>
      <c r="K28" s="77"/>
      <c r="L28" s="77"/>
      <c r="M28" s="137">
        <f t="shared" si="36"/>
        <v>1.3429956648646901</v>
      </c>
      <c r="N28" s="4">
        <f t="shared" si="2"/>
        <v>119.56204993518134</v>
      </c>
      <c r="O28" s="3">
        <f t="shared" si="37"/>
        <v>82.058516859453704</v>
      </c>
      <c r="P28" s="5">
        <f t="shared" si="4"/>
        <v>85.624410034143878</v>
      </c>
      <c r="Q28" s="14">
        <v>300</v>
      </c>
      <c r="R28" s="11">
        <v>78</v>
      </c>
      <c r="S28" s="12">
        <v>81.2</v>
      </c>
      <c r="T28" s="13">
        <v>113.8</v>
      </c>
      <c r="U28" s="79">
        <v>78</v>
      </c>
      <c r="V28" s="79">
        <v>83.5</v>
      </c>
      <c r="W28" s="10">
        <v>300</v>
      </c>
      <c r="X28" s="11">
        <v>77.599999999999994</v>
      </c>
      <c r="Y28" s="12">
        <v>80.8</v>
      </c>
      <c r="Z28" s="13">
        <v>110.9</v>
      </c>
      <c r="AA28" s="10">
        <v>300</v>
      </c>
      <c r="AB28" s="11">
        <v>80.099999999999994</v>
      </c>
      <c r="AC28" s="12">
        <v>83.3</v>
      </c>
      <c r="AD28" s="13">
        <v>113.1</v>
      </c>
      <c r="AE28" s="14">
        <v>300</v>
      </c>
      <c r="AF28" s="11">
        <v>82.1</v>
      </c>
      <c r="AG28" s="12">
        <v>85.1</v>
      </c>
      <c r="AH28" s="13">
        <v>115.6</v>
      </c>
      <c r="AI28" s="10">
        <v>300</v>
      </c>
      <c r="AJ28" s="11">
        <v>85.5</v>
      </c>
      <c r="AK28" s="12">
        <v>86.6</v>
      </c>
      <c r="AL28" s="13">
        <v>118</v>
      </c>
      <c r="AM28" s="10">
        <v>300</v>
      </c>
      <c r="AN28" s="11">
        <v>83.5</v>
      </c>
      <c r="AO28" s="12">
        <v>83.4</v>
      </c>
      <c r="AP28" s="13">
        <v>106</v>
      </c>
      <c r="AQ28" s="6" t="str">
        <f t="shared" si="5"/>
        <v>NO</v>
      </c>
      <c r="AR28" s="7">
        <f t="shared" si="6"/>
        <v>266.31127351834226</v>
      </c>
      <c r="AS28" s="8">
        <f t="shared" si="7"/>
        <v>480</v>
      </c>
      <c r="AT28" s="9">
        <f t="shared" si="8"/>
        <v>480</v>
      </c>
      <c r="AU28" s="151">
        <f>IF(O28&lt;80,"0",IF((P28-O28)&lt;=2,('DPI art.191'!$G$3-(('DPI art.191'!$F$3-'DPI art.191'!$G$3)/4)*(P28-O28-2)),('DPI art.191'!$G$3-(('DPI art.191'!$F$3-'DPI art.191'!$H$3)/8)*(P28-O28-2))))</f>
        <v>14.754357752837535</v>
      </c>
      <c r="AV28" s="24">
        <f t="shared" si="29"/>
        <v>67.304159106616169</v>
      </c>
      <c r="AW28" s="24">
        <f>IF(N28&lt;135,N28,N28-'DPI art.191'!$I$3)</f>
        <v>119.56204993518134</v>
      </c>
      <c r="AX28" s="111">
        <f>IF(O28&lt;80,"0",IF((P28-O28)&lt;=2,('DPI art.191'!$G$5-(('DPI art.191'!$F$5-'DPI art.191'!$G$5)/4)*(P28-O28-2)),('DPI art.191'!$G$5-(('DPI art.191'!$G$5-'DPI art.191'!$H$5)/8)*(P28-O28-2))))</f>
        <v>13.972382604109573</v>
      </c>
      <c r="AY28" s="24">
        <f t="shared" si="30"/>
        <v>68.086134255344135</v>
      </c>
      <c r="AZ28" s="24">
        <f>IF(N28&lt;135,N28,N28-'DPI art.191'!$I$5)</f>
        <v>119.56204993518134</v>
      </c>
      <c r="BA28" s="111">
        <f>IF(O28&lt;80,"0",IF((P28-O28)&lt;=2,('DPI art.191'!$G$7-(('DPI art.191'!$F$7-'DPI art.191'!$G$7)/4)*(P28-O28-2)),('DPI art.191'!$G$7-(('DPI art.191'!$G$7-'DPI art.191'!$H$7)/8)*(P28-O28-2))))</f>
        <v>13.402131676581863</v>
      </c>
      <c r="BB28" s="24">
        <f t="shared" si="31"/>
        <v>68.656385182871844</v>
      </c>
      <c r="BC28" s="24">
        <f>IF(N28&lt;135,N28,N28-'DPI art.191'!$I$7)</f>
        <v>119.56204993518134</v>
      </c>
      <c r="BD28" s="111">
        <f>IF(O28&lt;80,"0",IF((P28-O28)&lt;=2,('DPI art.191'!$G$9-(('DPI art.191'!$F$9-'DPI art.191'!$G$9)/4)*(O28-P28-2)),('DPI art.191'!$G$9-(('DPI art.191'!$G$9-'DPI art.191'!$H$9)/8)*(P28-O28-2))))</f>
        <v>17.402131676581863</v>
      </c>
      <c r="BE28" s="24">
        <f t="shared" si="32"/>
        <v>64.656385182871844</v>
      </c>
      <c r="BF28" s="24">
        <f>IF(N28&lt;135,N28,N28-'DPI art.191'!$I$9)</f>
        <v>119.56204993518134</v>
      </c>
      <c r="BG28" s="111">
        <f>IF(O28&lt;80,"0",IF((P28-O28)&lt;=2,('DPI art.191'!$G$11-(('DPI art.191'!$F$11-'DPI art.191'!$G$11)/4)*(P28-O28-2)),('DPI art.191'!$G$11-(('DPI art.191'!$G$11-'DPI art.191'!$H$11)/8)*(P28-O28-2))))</f>
        <v>9.8540690654403029</v>
      </c>
      <c r="BH28" s="24">
        <f t="shared" si="33"/>
        <v>72.204447794013404</v>
      </c>
      <c r="BI28" s="24">
        <f>IF(T28&lt;135,T28,T28-'DPI art.191'!$I$11)</f>
        <v>113.8</v>
      </c>
      <c r="BJ28" s="111">
        <f>IF(O28&lt;80,"0",IF((P28-O28)&lt;=2,('DPI art.191'!$G$13-(('DPI art.191'!$F$13-'DPI art.191'!$G$13)/4)*(P28-O28-2)),('DPI art.191'!$G$13-(('DPI art.191'!$G$13-'DPI art.191'!$H$13)/8)*(P28-O28-2))))</f>
        <v>12.902131676581863</v>
      </c>
      <c r="BK28" s="24">
        <f t="shared" si="34"/>
        <v>69.156385182871844</v>
      </c>
      <c r="BL28" s="24">
        <f>IF(T28&lt;135,T28,T28-'DPI art.191'!$I$13)</f>
        <v>113.8</v>
      </c>
      <c r="BM28" s="111">
        <f>IF(O28&lt;80,"0",IF((P28-O28)&lt;=2,('DPI art.191'!$G$15-(('DPI art.191'!$F$15-'DPI art.191'!$G$15)/4)*(P28-O28-2)),('DPI art.191'!$G$15-(('DPI art.191'!$G$15-'DPI art.191'!$H$15)/8)*(P28-O28-2))))</f>
        <v>17.304263353163726</v>
      </c>
      <c r="BN28" s="24">
        <f t="shared" si="35"/>
        <v>64.754253506289984</v>
      </c>
      <c r="BO28" s="24">
        <f>IF(Z28&lt;135,Z28,Z28-'DPI art.191'!$I$15)</f>
        <v>110.9</v>
      </c>
      <c r="BP28" s="108">
        <f t="shared" si="9"/>
        <v>63095734.448019557</v>
      </c>
      <c r="BQ28" s="108">
        <f t="shared" si="10"/>
        <v>57543993.73371572</v>
      </c>
      <c r="BR28" s="108">
        <f t="shared" si="11"/>
        <v>102329299.22807558</v>
      </c>
      <c r="BS28" s="108">
        <f t="shared" si="12"/>
        <v>162181009.73589295</v>
      </c>
      <c r="BT28" s="108">
        <f t="shared" si="13"/>
        <v>354813389.23357671</v>
      </c>
      <c r="BU28" s="108">
        <f t="shared" si="14"/>
        <v>223872113.85683441</v>
      </c>
      <c r="BV28" s="106">
        <f t="shared" si="15"/>
        <v>4.0585168594537038</v>
      </c>
      <c r="BW28" s="106">
        <f t="shared" si="16"/>
        <v>4.4585168594537095</v>
      </c>
      <c r="BX28" s="106">
        <f t="shared" si="17"/>
        <v>1.9585168594537095</v>
      </c>
      <c r="BY28" s="106">
        <f t="shared" si="18"/>
        <v>-4.1483140546290542E-2</v>
      </c>
      <c r="BZ28" s="106">
        <f t="shared" si="19"/>
        <v>-3.4414831405462962</v>
      </c>
      <c r="CA28" s="106">
        <f t="shared" si="20"/>
        <v>-1.4414831405462962</v>
      </c>
      <c r="CB28" s="106">
        <f t="shared" si="21"/>
        <v>6</v>
      </c>
      <c r="CC28" s="107">
        <f t="shared" si="44"/>
        <v>3.3333333333333333E-2</v>
      </c>
      <c r="CD28" s="136">
        <f t="shared" si="38"/>
        <v>16.471559098469953</v>
      </c>
      <c r="CE28" s="136">
        <f t="shared" si="39"/>
        <v>19.878372586032967</v>
      </c>
      <c r="CF28" s="136">
        <f t="shared" si="40"/>
        <v>3.8357882887644212</v>
      </c>
      <c r="CG28" s="136">
        <f t="shared" si="41"/>
        <v>1.7208509495832945E-3</v>
      </c>
      <c r="CH28" s="136">
        <f t="shared" si="42"/>
        <v>11.843806206664398</v>
      </c>
      <c r="CI28" s="136">
        <f t="shared" si="43"/>
        <v>2.0778736444792134</v>
      </c>
    </row>
    <row r="29" spans="1:87" ht="18.75" x14ac:dyDescent="0.2">
      <c r="A29" s="2" t="s">
        <v>449</v>
      </c>
      <c r="B29" s="65" t="s">
        <v>375</v>
      </c>
      <c r="C29" s="78" t="s">
        <v>626</v>
      </c>
      <c r="D29" s="83" t="s">
        <v>7</v>
      </c>
      <c r="E29" s="83" t="s">
        <v>7</v>
      </c>
      <c r="F29" s="192" t="s">
        <v>626</v>
      </c>
      <c r="G29" s="71">
        <v>45996</v>
      </c>
      <c r="H29" s="77" t="s">
        <v>200</v>
      </c>
      <c r="I29" s="77" t="str">
        <f t="shared" si="45"/>
        <v/>
      </c>
      <c r="J29" s="77" t="s">
        <v>666</v>
      </c>
      <c r="K29" s="77"/>
      <c r="L29" s="77"/>
      <c r="M29" s="137">
        <f t="shared" si="36"/>
        <v>1.0156763406113392</v>
      </c>
      <c r="N29" s="4">
        <f t="shared" si="2"/>
        <v>126.36204993518133</v>
      </c>
      <c r="O29" s="3">
        <f t="shared" si="37"/>
        <v>104.83527532843551</v>
      </c>
      <c r="P29" s="5">
        <f t="shared" si="4"/>
        <v>105.33940616291189</v>
      </c>
      <c r="Q29" s="14">
        <v>300</v>
      </c>
      <c r="R29" s="11">
        <v>104.9</v>
      </c>
      <c r="S29" s="12">
        <v>103.4</v>
      </c>
      <c r="T29" s="13">
        <v>122</v>
      </c>
      <c r="U29" s="79">
        <v>104.8</v>
      </c>
      <c r="V29" s="79">
        <v>106.9</v>
      </c>
      <c r="W29" s="10">
        <v>300</v>
      </c>
      <c r="X29" s="11">
        <v>103.2</v>
      </c>
      <c r="Y29" s="12">
        <v>101.8</v>
      </c>
      <c r="Z29" s="13">
        <v>118.8</v>
      </c>
      <c r="AA29" s="10">
        <v>300</v>
      </c>
      <c r="AB29" s="11">
        <v>100.1</v>
      </c>
      <c r="AC29" s="12">
        <v>98.7</v>
      </c>
      <c r="AD29" s="13">
        <v>119.8</v>
      </c>
      <c r="AE29" s="14">
        <v>300</v>
      </c>
      <c r="AF29" s="11">
        <v>105.9</v>
      </c>
      <c r="AG29" s="12">
        <v>104.7</v>
      </c>
      <c r="AH29" s="13">
        <v>123.3</v>
      </c>
      <c r="AI29" s="10">
        <v>300</v>
      </c>
      <c r="AJ29" s="11">
        <v>107</v>
      </c>
      <c r="AK29" s="12">
        <v>105.5</v>
      </c>
      <c r="AL29" s="13">
        <v>124</v>
      </c>
      <c r="AM29" s="10">
        <v>300</v>
      </c>
      <c r="AN29" s="11">
        <v>105</v>
      </c>
      <c r="AO29" s="12">
        <v>103.4</v>
      </c>
      <c r="AP29" s="13">
        <v>124.8</v>
      </c>
      <c r="AQ29" s="6" t="str">
        <f t="shared" si="5"/>
        <v>SI</v>
      </c>
      <c r="AR29" s="7">
        <f t="shared" si="6"/>
        <v>1.4051209353819192</v>
      </c>
      <c r="AS29" s="8">
        <f t="shared" si="7"/>
        <v>4.4433825437931311</v>
      </c>
      <c r="AT29" s="9">
        <f t="shared" si="8"/>
        <v>7.0422867451582967</v>
      </c>
      <c r="AU29" s="151">
        <f>IF(O29&lt;80,"0",IF((P29-O29)&lt;=2,('DPI art.191'!$G$3-(('DPI art.191'!$F$3-'DPI art.191'!$G$3)/4)*(P29-O29-2)),('DPI art.191'!$G$3-(('DPI art.191'!$F$3-'DPI art.191'!$H$3)/8)*(P29-O29-2))))</f>
        <v>19.774279216821125</v>
      </c>
      <c r="AV29" s="24">
        <f t="shared" si="29"/>
        <v>85.060996111614386</v>
      </c>
      <c r="AW29" s="24">
        <f>IF(N29&lt;135,N29,N29-'DPI art.191'!$I$3)</f>
        <v>126.36204993518133</v>
      </c>
      <c r="AX29" s="111">
        <f>IF(O29&lt;80,"0",IF((P29-O29)&lt;=2,('DPI art.191'!$G$5-(('DPI art.191'!$F$5-'DPI art.191'!$G$5)/4)*(P29-O29-2)),('DPI art.191'!$G$5-(('DPI art.191'!$G$5-'DPI art.191'!$H$5)/8)*(P29-O29-2))))</f>
        <v>17.524279216821125</v>
      </c>
      <c r="AY29" s="24">
        <f t="shared" si="30"/>
        <v>87.310996111614386</v>
      </c>
      <c r="AZ29" s="24">
        <f>IF(N29&lt;135,N29,N29-'DPI art.191'!$I$5)</f>
        <v>126.36204993518133</v>
      </c>
      <c r="BA29" s="111">
        <f>IF(O29&lt;80,"0",IF((P29-O29)&lt;=2,('DPI art.191'!$G$7-(('DPI art.191'!$F$7-'DPI art.191'!$G$7)/4)*(P29-O29-2)),('DPI art.191'!$G$7-(('DPI art.191'!$G$7-'DPI art.191'!$H$7)/8)*(P29-O29-2))))</f>
        <v>14.247934582761815</v>
      </c>
      <c r="BB29" s="24">
        <f t="shared" si="31"/>
        <v>90.5873407456737</v>
      </c>
      <c r="BC29" s="24">
        <f>IF(N29&lt;135,N29,N29-'DPI art.191'!$I$7)</f>
        <v>126.36204993518133</v>
      </c>
      <c r="BD29" s="111">
        <f>IF(O29&lt;80,"0",IF((P29-O29)&lt;=2,('DPI art.191'!$G$9-(('DPI art.191'!$F$9-'DPI art.191'!$G$9)/4)*(O29-P29-2)),('DPI art.191'!$G$9-(('DPI art.191'!$G$9-'DPI art.191'!$H$9)/8)*(P29-O29-2))))</f>
        <v>17.813016354309546</v>
      </c>
      <c r="BE29" s="24">
        <f t="shared" si="32"/>
        <v>87.022258974125975</v>
      </c>
      <c r="BF29" s="24">
        <f>IF(N29&lt;135,N29,N29-'DPI art.191'!$I$9)</f>
        <v>126.36204993518133</v>
      </c>
      <c r="BG29" s="111">
        <f>IF(O29&lt;80,"0",IF((P29-O29)&lt;=2,('DPI art.191'!$G$11-(('DPI art.191'!$F$11-'DPI art.191'!$G$11)/4)*(P29-O29-2)),('DPI art.191'!$G$11-(('DPI art.191'!$G$11-'DPI art.191'!$H$11)/8)*(P29-O29-2))))</f>
        <v>9.939049062928639</v>
      </c>
      <c r="BH29" s="24">
        <f t="shared" si="33"/>
        <v>94.896226265506868</v>
      </c>
      <c r="BI29" s="24">
        <f>IF(T29&lt;135,T29,T29-'DPI art.191'!$I$11)</f>
        <v>122</v>
      </c>
      <c r="BJ29" s="111">
        <f>IF(O29&lt;80,"0",IF((P29-O29)&lt;=2,('DPI art.191'!$G$13-(('DPI art.191'!$F$13-'DPI art.191'!$G$13)/4)*(P29-O29-2)),('DPI art.191'!$G$13-(('DPI art.191'!$G$13-'DPI art.191'!$H$13)/8)*(P29-O29-2))))</f>
        <v>13.186983645690454</v>
      </c>
      <c r="BK29" s="24">
        <f t="shared" si="34"/>
        <v>91.648291682745054</v>
      </c>
      <c r="BL29" s="24">
        <f>IF(T29&lt;135,T29,T29-'DPI art.191'!$I$13)</f>
        <v>122</v>
      </c>
      <c r="BM29" s="111">
        <f>IF(O29&lt;80,"0",IF((P29-O29)&lt;=2,('DPI art.191'!$G$15-(('DPI art.191'!$F$15-'DPI art.191'!$G$15)/4)*(P29-O29-2)),('DPI art.191'!$G$15-(('DPI art.191'!$G$15-'DPI art.191'!$H$15)/8)*(P29-O29-2))))</f>
        <v>17.686983645690454</v>
      </c>
      <c r="BN29" s="24">
        <f t="shared" si="35"/>
        <v>87.148291682745054</v>
      </c>
      <c r="BO29" s="24">
        <f>IF(Z29&lt;135,Z29,Z29-'DPI art.191'!$I$15)</f>
        <v>118.8</v>
      </c>
      <c r="BP29" s="108">
        <f t="shared" si="9"/>
        <v>30902954325.136101</v>
      </c>
      <c r="BQ29" s="108">
        <f t="shared" si="10"/>
        <v>20892961308.540489</v>
      </c>
      <c r="BR29" s="108">
        <f t="shared" si="11"/>
        <v>10232929922.807545</v>
      </c>
      <c r="BS29" s="108">
        <f t="shared" si="12"/>
        <v>38904514499.428268</v>
      </c>
      <c r="BT29" s="108">
        <f t="shared" si="13"/>
        <v>50118723362.727448</v>
      </c>
      <c r="BU29" s="108">
        <f t="shared" si="14"/>
        <v>31622776601.68388</v>
      </c>
      <c r="BV29" s="106">
        <f t="shared" si="15"/>
        <v>-6.4724671564491132E-2</v>
      </c>
      <c r="BW29" s="106">
        <f t="shared" si="16"/>
        <v>1.6352753284355117</v>
      </c>
      <c r="BX29" s="106">
        <f t="shared" si="17"/>
        <v>4.7352753284355202</v>
      </c>
      <c r="BY29" s="106">
        <f t="shared" si="18"/>
        <v>-1.0647246715644911</v>
      </c>
      <c r="BZ29" s="106">
        <f t="shared" si="19"/>
        <v>-2.1647246715644854</v>
      </c>
      <c r="CA29" s="106">
        <f t="shared" si="20"/>
        <v>-0.16472467156448545</v>
      </c>
      <c r="CB29" s="106">
        <f t="shared" si="21"/>
        <v>6</v>
      </c>
      <c r="CC29" s="107">
        <f t="shared" si="44"/>
        <v>3.3333333333333333E-2</v>
      </c>
      <c r="CD29" s="136">
        <f t="shared" si="38"/>
        <v>4.1892831091312468E-3</v>
      </c>
      <c r="CE29" s="136">
        <f t="shared" si="39"/>
        <v>2.6741253997898706</v>
      </c>
      <c r="CF29" s="136">
        <f t="shared" si="40"/>
        <v>22.422832436090125</v>
      </c>
      <c r="CG29" s="136">
        <f t="shared" si="41"/>
        <v>1.1336386262381135</v>
      </c>
      <c r="CH29" s="136">
        <f t="shared" si="42"/>
        <v>4.6860329036799691</v>
      </c>
      <c r="CI29" s="136">
        <f t="shared" si="43"/>
        <v>2.7134217422027599E-2</v>
      </c>
    </row>
    <row r="30" spans="1:87" ht="18.75" x14ac:dyDescent="0.2">
      <c r="A30" s="2" t="s">
        <v>453</v>
      </c>
      <c r="B30" s="65" t="s">
        <v>376</v>
      </c>
      <c r="C30" s="78" t="s">
        <v>627</v>
      </c>
      <c r="D30" s="83" t="s">
        <v>7</v>
      </c>
      <c r="E30" s="83" t="s">
        <v>7</v>
      </c>
      <c r="F30" s="192" t="s">
        <v>627</v>
      </c>
      <c r="G30" s="71">
        <v>45996</v>
      </c>
      <c r="H30" s="77" t="s">
        <v>200</v>
      </c>
      <c r="I30" s="77"/>
      <c r="J30" s="77" t="str">
        <f t="shared" si="46"/>
        <v>SI</v>
      </c>
      <c r="K30" s="77"/>
      <c r="L30" s="77"/>
      <c r="M30" s="137">
        <f t="shared" si="36"/>
        <v>1.1908660888162297</v>
      </c>
      <c r="N30" s="4">
        <f t="shared" si="2"/>
        <v>119.86204993518133</v>
      </c>
      <c r="O30" s="3">
        <f t="shared" si="37"/>
        <v>97.758764737357666</v>
      </c>
      <c r="P30" s="5">
        <f t="shared" si="4"/>
        <v>100.18598030555916</v>
      </c>
      <c r="Q30" s="14">
        <v>300</v>
      </c>
      <c r="R30" s="11">
        <v>98</v>
      </c>
      <c r="S30" s="12">
        <v>100.5</v>
      </c>
      <c r="T30" s="13">
        <v>118.3</v>
      </c>
      <c r="U30" s="79">
        <v>102.2</v>
      </c>
      <c r="V30" s="79">
        <v>103.9</v>
      </c>
      <c r="W30" s="10">
        <v>300</v>
      </c>
      <c r="X30" s="11">
        <v>96</v>
      </c>
      <c r="Y30" s="12">
        <v>98</v>
      </c>
      <c r="Z30" s="13">
        <v>112.3</v>
      </c>
      <c r="AA30" s="10">
        <v>300</v>
      </c>
      <c r="AB30" s="11">
        <v>94</v>
      </c>
      <c r="AC30" s="12">
        <v>94.3</v>
      </c>
      <c r="AD30" s="13">
        <v>99.1</v>
      </c>
      <c r="AE30" s="14">
        <v>300</v>
      </c>
      <c r="AF30" s="11">
        <v>95.9</v>
      </c>
      <c r="AG30" s="12">
        <v>94.4</v>
      </c>
      <c r="AH30" s="13">
        <v>113.4</v>
      </c>
      <c r="AI30" s="10">
        <v>300</v>
      </c>
      <c r="AJ30" s="11">
        <v>101.9</v>
      </c>
      <c r="AK30" s="12">
        <v>100.3</v>
      </c>
      <c r="AL30" s="13">
        <v>116.2</v>
      </c>
      <c r="AM30" s="10">
        <v>300</v>
      </c>
      <c r="AN30" s="11">
        <v>95.6</v>
      </c>
      <c r="AO30" s="12">
        <v>97.3</v>
      </c>
      <c r="AP30" s="13">
        <v>107.9</v>
      </c>
      <c r="AQ30" s="6" t="str">
        <f t="shared" si="5"/>
        <v>SI</v>
      </c>
      <c r="AR30" s="7">
        <f t="shared" si="6"/>
        <v>7.1674515124138161</v>
      </c>
      <c r="AS30" s="8">
        <f t="shared" si="7"/>
        <v>22.66547179804623</v>
      </c>
      <c r="AT30" s="9">
        <f t="shared" si="8"/>
        <v>35.922351956642913</v>
      </c>
      <c r="AU30" s="151">
        <f>IF(O30&lt;80,"0",IF((P30-O30)&lt;=2,('DPI art.191'!$G$3-(('DPI art.191'!$F$3-'DPI art.191'!$G$3)/4)*(P30-O30-2)),('DPI art.191'!$G$3-(('DPI art.191'!$F$3-'DPI art.191'!$H$3)/8)*(P30-O30-2))))</f>
        <v>16.569125188178877</v>
      </c>
      <c r="AV30" s="24">
        <f t="shared" si="29"/>
        <v>81.189639549178793</v>
      </c>
      <c r="AW30" s="24">
        <f>IF(N30&lt;135,N30,N30-'DPI art.191'!$I$3)</f>
        <v>119.86204993518133</v>
      </c>
      <c r="AX30" s="111">
        <f>IF(O30&lt;80,"0",IF((P30-O30)&lt;=2,('DPI art.191'!$G$5-(('DPI art.191'!$F$5-'DPI art.191'!$G$5)/4)*(P30-O30-2)),('DPI art.191'!$G$5-(('DPI art.191'!$G$5-'DPI art.191'!$H$5)/8)*(P30-O30-2))))</f>
        <v>14.719639783367771</v>
      </c>
      <c r="AY30" s="24">
        <f t="shared" si="30"/>
        <v>83.039124953989898</v>
      </c>
      <c r="AZ30" s="24">
        <f>IF(N30&lt;135,N30,N30-'DPI art.191'!$I$5)</f>
        <v>119.86204993518133</v>
      </c>
      <c r="BA30" s="111">
        <f>IF(O30&lt;80,"0",IF((P30-O30)&lt;=2,('DPI art.191'!$G$7-(('DPI art.191'!$F$7-'DPI art.191'!$G$7)/4)*(P30-O30-2)),('DPI art.191'!$G$7-(('DPI art.191'!$G$7-'DPI art.191'!$H$7)/8)*(P30-O30-2))))</f>
        <v>13.473299026987407</v>
      </c>
      <c r="BB30" s="24">
        <f t="shared" si="31"/>
        <v>84.285465710370261</v>
      </c>
      <c r="BC30" s="24">
        <f>IF(N30&lt;135,N30,N30-'DPI art.191'!$I$7)</f>
        <v>119.86204993518133</v>
      </c>
      <c r="BD30" s="111">
        <f>IF(O30&lt;80,"0",IF((P30-O30)&lt;=2,('DPI art.191'!$G$9-(('DPI art.191'!$F$9-'DPI art.191'!$G$9)/4)*(O30-P30-2)),('DPI art.191'!$G$9-(('DPI art.191'!$G$9-'DPI art.191'!$H$9)/8)*(P30-O30-2))))</f>
        <v>17.473299026987405</v>
      </c>
      <c r="BE30" s="24">
        <f t="shared" si="32"/>
        <v>80.285465710370261</v>
      </c>
      <c r="BF30" s="24">
        <f>IF(N30&lt;135,N30,N30-'DPI art.191'!$I$9)</f>
        <v>119.86204993518133</v>
      </c>
      <c r="BG30" s="111">
        <f>IF(O30&lt;80,"0",IF((P30-O30)&lt;=2,('DPI art.191'!$G$11-(('DPI art.191'!$F$11-'DPI art.191'!$G$11)/4)*(P30-O30-2)),('DPI art.191'!$G$11-(('DPI art.191'!$G$11-'DPI art.191'!$H$11)/8)*(P30-O30-2))))</f>
        <v>10.323773578116885</v>
      </c>
      <c r="BH30" s="24">
        <f t="shared" si="33"/>
        <v>87.434991159240781</v>
      </c>
      <c r="BI30" s="24">
        <f>IF(T30&lt;135,T30,T30-'DPI art.191'!$I$11)</f>
        <v>118.3</v>
      </c>
      <c r="BJ30" s="111">
        <f>IF(O30&lt;80,"0",IF((P30-O30)&lt;=2,('DPI art.191'!$G$13-(('DPI art.191'!$F$13-'DPI art.191'!$G$13)/4)*(P30-O30-2)),('DPI art.191'!$G$13-(('DPI art.191'!$G$13-'DPI art.191'!$H$13)/8)*(P30-O30-2))))</f>
        <v>12.973299026987407</v>
      </c>
      <c r="BK30" s="24">
        <f t="shared" si="34"/>
        <v>84.785465710370261</v>
      </c>
      <c r="BL30" s="24">
        <f>IF(T30&lt;135,T30,T30-'DPI art.191'!$I$13)</f>
        <v>118.3</v>
      </c>
      <c r="BM30" s="111">
        <f>IF(O30&lt;80,"0",IF((P30-O30)&lt;=2,('DPI art.191'!$G$15-(('DPI art.191'!$F$15-'DPI art.191'!$G$15)/4)*(P30-O30-2)),('DPI art.191'!$G$15-(('DPI art.191'!$G$15-'DPI art.191'!$H$15)/8)*(P30-O30-2))))</f>
        <v>17.446598053974814</v>
      </c>
      <c r="BN30" s="24">
        <f t="shared" si="35"/>
        <v>80.312166683382856</v>
      </c>
      <c r="BO30" s="24">
        <f>IF(Z30&lt;135,Z30,Z30-'DPI art.191'!$I$15)</f>
        <v>112.3</v>
      </c>
      <c r="BP30" s="108">
        <f t="shared" si="9"/>
        <v>6309573444.8019466</v>
      </c>
      <c r="BQ30" s="108">
        <f t="shared" si="10"/>
        <v>3981071705.5349894</v>
      </c>
      <c r="BR30" s="108">
        <f t="shared" si="11"/>
        <v>2511886431.5095868</v>
      </c>
      <c r="BS30" s="108">
        <f t="shared" si="12"/>
        <v>3890451449.9428229</v>
      </c>
      <c r="BT30" s="108">
        <f t="shared" si="13"/>
        <v>15488166189.124901</v>
      </c>
      <c r="BU30" s="108">
        <f t="shared" si="14"/>
        <v>3630780547.7010303</v>
      </c>
      <c r="BV30" s="106">
        <f t="shared" si="15"/>
        <v>-0.24123526264233419</v>
      </c>
      <c r="BW30" s="106">
        <f t="shared" si="16"/>
        <v>1.7587647373576658</v>
      </c>
      <c r="BX30" s="106">
        <f t="shared" si="17"/>
        <v>3.7587647373576658</v>
      </c>
      <c r="BY30" s="106">
        <f t="shared" si="18"/>
        <v>1.8587647373576601</v>
      </c>
      <c r="BZ30" s="106">
        <f t="shared" si="19"/>
        <v>-4.1412352626423399</v>
      </c>
      <c r="CA30" s="106">
        <f t="shared" si="20"/>
        <v>2.1587647373576715</v>
      </c>
      <c r="CB30" s="106">
        <f t="shared" si="21"/>
        <v>6</v>
      </c>
      <c r="CC30" s="107">
        <f t="shared" si="44"/>
        <v>3.3333333333333333E-2</v>
      </c>
      <c r="CD30" s="136">
        <f t="shared" si="38"/>
        <v>5.8194451942115956E-2</v>
      </c>
      <c r="CE30" s="136">
        <f t="shared" si="39"/>
        <v>3.0932534013727793</v>
      </c>
      <c r="CF30" s="136">
        <f t="shared" si="40"/>
        <v>14.128312350803442</v>
      </c>
      <c r="CG30" s="136">
        <f t="shared" si="41"/>
        <v>3.4550063488442913</v>
      </c>
      <c r="CH30" s="136">
        <f t="shared" si="42"/>
        <v>17.149829500552368</v>
      </c>
      <c r="CI30" s="136">
        <f t="shared" si="43"/>
        <v>4.6602651912589366</v>
      </c>
    </row>
    <row r="31" spans="1:87" ht="18.75" x14ac:dyDescent="0.2">
      <c r="A31" s="2" t="s">
        <v>466</v>
      </c>
      <c r="B31" s="65" t="s">
        <v>377</v>
      </c>
      <c r="C31" s="78" t="s">
        <v>620</v>
      </c>
      <c r="D31" s="83" t="s">
        <v>7</v>
      </c>
      <c r="E31" s="83" t="s">
        <v>7</v>
      </c>
      <c r="F31" s="192" t="s">
        <v>620</v>
      </c>
      <c r="G31" s="71">
        <v>45996</v>
      </c>
      <c r="H31" s="77" t="s">
        <v>200</v>
      </c>
      <c r="I31" s="77" t="str">
        <f t="shared" si="45"/>
        <v>SI</v>
      </c>
      <c r="J31" s="77" t="str">
        <f t="shared" si="46"/>
        <v/>
      </c>
      <c r="K31" s="77"/>
      <c r="L31" s="77"/>
      <c r="M31" s="137">
        <f t="shared" si="36"/>
        <v>1.7221040179204108</v>
      </c>
      <c r="N31" s="4">
        <f t="shared" si="2"/>
        <v>126.86204993518133</v>
      </c>
      <c r="O31" s="3">
        <f t="shared" si="37"/>
        <v>82.143290974047687</v>
      </c>
      <c r="P31" s="5">
        <f t="shared" si="4"/>
        <v>84.967708163846396</v>
      </c>
      <c r="Q31" s="14">
        <v>300</v>
      </c>
      <c r="R31" s="11">
        <v>83.5</v>
      </c>
      <c r="S31" s="12">
        <v>84.9</v>
      </c>
      <c r="T31" s="13">
        <v>106.8</v>
      </c>
      <c r="U31" s="79">
        <v>83.5</v>
      </c>
      <c r="V31" s="79">
        <v>86.6</v>
      </c>
      <c r="W31" s="10">
        <v>300</v>
      </c>
      <c r="X31" s="11">
        <v>82.2</v>
      </c>
      <c r="Y31" s="12">
        <v>82.6</v>
      </c>
      <c r="Z31" s="13">
        <v>106.6</v>
      </c>
      <c r="AA31" s="10">
        <v>300</v>
      </c>
      <c r="AB31" s="11">
        <v>85.8</v>
      </c>
      <c r="AC31" s="12">
        <v>85.5</v>
      </c>
      <c r="AD31" s="13">
        <v>125.3</v>
      </c>
      <c r="AE31" s="14">
        <v>300</v>
      </c>
      <c r="AF31" s="11">
        <v>80.900000000000006</v>
      </c>
      <c r="AG31" s="12">
        <v>81.3</v>
      </c>
      <c r="AH31" s="13">
        <v>108.8</v>
      </c>
      <c r="AI31" s="10">
        <v>300</v>
      </c>
      <c r="AJ31" s="11">
        <v>77.7</v>
      </c>
      <c r="AK31" s="12">
        <v>78.599999999999994</v>
      </c>
      <c r="AL31" s="13">
        <v>103.3</v>
      </c>
      <c r="AM31" s="10">
        <v>300</v>
      </c>
      <c r="AN31" s="11">
        <v>74.900000000000006</v>
      </c>
      <c r="AO31" s="12">
        <v>77.7</v>
      </c>
      <c r="AP31" s="13">
        <v>98.2</v>
      </c>
      <c r="AQ31" s="6" t="str">
        <f t="shared" si="5"/>
        <v>NO</v>
      </c>
      <c r="AR31" s="7">
        <f t="shared" si="6"/>
        <v>261.16329540419224</v>
      </c>
      <c r="AS31" s="8">
        <f t="shared" si="7"/>
        <v>480</v>
      </c>
      <c r="AT31" s="9">
        <f t="shared" si="8"/>
        <v>480</v>
      </c>
      <c r="AU31" s="151">
        <f>IF(O31&lt;80,"0",IF((P31-O31)&lt;=2,('DPI art.191'!$G$3-(('DPI art.191'!$F$3-'DPI art.191'!$G$3)/4)*(P31-O31-2)),('DPI art.191'!$G$3-(('DPI art.191'!$F$3-'DPI art.191'!$H$3)/8)*(P31-O31-2))))</f>
        <v>15.936085103758309</v>
      </c>
      <c r="AV31" s="24">
        <f t="shared" si="29"/>
        <v>66.207205870289386</v>
      </c>
      <c r="AW31" s="24">
        <f>IF(N31&lt;135,N31,N31-'DPI art.191'!$I$3)</f>
        <v>126.86204993518133</v>
      </c>
      <c r="AX31" s="111">
        <f>IF(O31&lt;80,"0",IF((P31-O31)&lt;=2,('DPI art.191'!$G$5-(('DPI art.191'!$F$5-'DPI art.191'!$G$5)/4)*(P31-O31-2)),('DPI art.191'!$G$5-(('DPI art.191'!$G$5-'DPI art.191'!$H$5)/8)*(P31-O31-2))))</f>
        <v>14.458976219194597</v>
      </c>
      <c r="AY31" s="24">
        <f t="shared" si="30"/>
        <v>67.684314754853091</v>
      </c>
      <c r="AZ31" s="24">
        <f>IF(N31&lt;135,N31,N31-'DPI art.191'!$I$5)</f>
        <v>126.86204993518133</v>
      </c>
      <c r="BA31" s="111">
        <f>IF(O31&lt;80,"0",IF((P31-O31)&lt;=2,('DPI art.191'!$G$7-(('DPI art.191'!$F$7-'DPI art.191'!$G$7)/4)*(P31-O31-2)),('DPI art.191'!$G$7-(('DPI art.191'!$G$7-'DPI art.191'!$H$7)/8)*(P31-O31-2))))</f>
        <v>13.448473925637581</v>
      </c>
      <c r="BB31" s="24">
        <f t="shared" si="31"/>
        <v>68.694817048410101</v>
      </c>
      <c r="BC31" s="24">
        <f>IF(N31&lt;135,N31,N31-'DPI art.191'!$I$7)</f>
        <v>126.86204993518133</v>
      </c>
      <c r="BD31" s="111">
        <f>IF(O31&lt;80,"0",IF((P31-O31)&lt;=2,('DPI art.191'!$G$9-(('DPI art.191'!$F$9-'DPI art.191'!$G$9)/4)*(O31-P31-2)),('DPI art.191'!$G$9-(('DPI art.191'!$G$9-'DPI art.191'!$H$9)/8)*(P31-O31-2))))</f>
        <v>17.448473925637579</v>
      </c>
      <c r="BE31" s="24">
        <f t="shared" si="32"/>
        <v>64.694817048410101</v>
      </c>
      <c r="BF31" s="24">
        <f>IF(N31&lt;135,N31,N31-'DPI art.191'!$I$9)</f>
        <v>126.86204993518133</v>
      </c>
      <c r="BG31" s="111">
        <f>IF(O31&lt;80,"0",IF((P31-O31)&lt;=2,('DPI art.191'!$G$11-(('DPI art.191'!$F$11-'DPI art.191'!$G$11)/4)*(P31-O31-2)),('DPI art.191'!$G$11-(('DPI art.191'!$G$11-'DPI art.191'!$H$11)/8)*(P31-O31-2))))</f>
        <v>10.159927909208033</v>
      </c>
      <c r="BH31" s="24">
        <f t="shared" si="33"/>
        <v>71.983363064839651</v>
      </c>
      <c r="BI31" s="24">
        <f>IF(T31&lt;135,T31,T31-'DPI art.191'!$I$11)</f>
        <v>106.8</v>
      </c>
      <c r="BJ31" s="111">
        <f>IF(O31&lt;80,"0",IF((P31-O31)&lt;=2,('DPI art.191'!$G$13-(('DPI art.191'!$F$13-'DPI art.191'!$G$13)/4)*(P31-O31-2)),('DPI art.191'!$G$13-(('DPI art.191'!$G$13-'DPI art.191'!$H$13)/8)*(P31-O31-2))))</f>
        <v>12.948473925637581</v>
      </c>
      <c r="BK31" s="24">
        <f t="shared" si="34"/>
        <v>69.194817048410101</v>
      </c>
      <c r="BL31" s="24">
        <f>IF(T31&lt;135,T31,T31-'DPI art.191'!$I$13)</f>
        <v>106.8</v>
      </c>
      <c r="BM31" s="111">
        <f>IF(O31&lt;80,"0",IF((P31-O31)&lt;=2,('DPI art.191'!$G$15-(('DPI art.191'!$F$15-'DPI art.191'!$G$15)/4)*(P31-O31-2)),('DPI art.191'!$G$15-(('DPI art.191'!$G$15-'DPI art.191'!$H$15)/8)*(P31-O31-2))))</f>
        <v>17.396947851275161</v>
      </c>
      <c r="BN31" s="24">
        <f t="shared" si="35"/>
        <v>64.746343122772529</v>
      </c>
      <c r="BO31" s="24">
        <f>IF(Z31&lt;135,Z31,Z31-'DPI art.191'!$I$15)</f>
        <v>106.6</v>
      </c>
      <c r="BP31" s="108">
        <f t="shared" si="9"/>
        <v>223872113.85683441</v>
      </c>
      <c r="BQ31" s="108">
        <f t="shared" si="10"/>
        <v>165958690.74375659</v>
      </c>
      <c r="BR31" s="108">
        <f t="shared" si="11"/>
        <v>380189396.32056242</v>
      </c>
      <c r="BS31" s="108">
        <f t="shared" si="12"/>
        <v>123026877.0812387</v>
      </c>
      <c r="BT31" s="108">
        <f t="shared" si="13"/>
        <v>58884365.535559125</v>
      </c>
      <c r="BU31" s="108">
        <f t="shared" si="14"/>
        <v>30902954.325135998</v>
      </c>
      <c r="BV31" s="106">
        <f t="shared" si="15"/>
        <v>-1.3567090259523127</v>
      </c>
      <c r="BW31" s="106">
        <f t="shared" si="16"/>
        <v>-5.6709025952315528E-2</v>
      </c>
      <c r="BX31" s="106">
        <f t="shared" si="17"/>
        <v>-3.6567090259523098</v>
      </c>
      <c r="BY31" s="106">
        <f t="shared" si="18"/>
        <v>1.2432909740476816</v>
      </c>
      <c r="BZ31" s="106">
        <f t="shared" si="19"/>
        <v>4.4432909740476845</v>
      </c>
      <c r="CA31" s="106">
        <f t="shared" si="20"/>
        <v>7.2432909740476816</v>
      </c>
      <c r="CB31" s="106">
        <f t="shared" si="21"/>
        <v>6</v>
      </c>
      <c r="CC31" s="107">
        <f t="shared" si="44"/>
        <v>3.3333333333333333E-2</v>
      </c>
      <c r="CD31" s="136">
        <f t="shared" si="38"/>
        <v>1.840659381100473</v>
      </c>
      <c r="CE31" s="136">
        <f t="shared" si="39"/>
        <v>3.2159136244603961E-3</v>
      </c>
      <c r="CF31" s="136">
        <f t="shared" si="40"/>
        <v>13.371520900481091</v>
      </c>
      <c r="CG31" s="136">
        <f t="shared" si="41"/>
        <v>1.545772446148433</v>
      </c>
      <c r="CH31" s="136">
        <f t="shared" si="42"/>
        <v>19.742834680053619</v>
      </c>
      <c r="CI31" s="136">
        <f t="shared" si="43"/>
        <v>52.465264134720613</v>
      </c>
    </row>
    <row r="32" spans="1:87" ht="25.5" x14ac:dyDescent="0.2">
      <c r="A32" s="2" t="s">
        <v>437</v>
      </c>
      <c r="B32" s="65" t="s">
        <v>378</v>
      </c>
      <c r="C32" s="78" t="s">
        <v>665</v>
      </c>
      <c r="D32" s="83" t="s">
        <v>7</v>
      </c>
      <c r="E32" s="83" t="s">
        <v>7</v>
      </c>
      <c r="F32" s="192" t="s">
        <v>632</v>
      </c>
      <c r="G32" s="71">
        <v>45996</v>
      </c>
      <c r="H32" s="77" t="s">
        <v>200</v>
      </c>
      <c r="I32" s="77" t="str">
        <f t="shared" si="45"/>
        <v>SI</v>
      </c>
      <c r="J32" s="77" t="str">
        <f t="shared" si="46"/>
        <v/>
      </c>
      <c r="K32" s="77"/>
      <c r="L32" s="77"/>
      <c r="M32" s="137">
        <f t="shared" si="36"/>
        <v>1.2075112927543545</v>
      </c>
      <c r="N32" s="4">
        <f t="shared" si="2"/>
        <v>127.26204993518134</v>
      </c>
      <c r="O32" s="3">
        <f t="shared" si="37"/>
        <v>87.69591363845376</v>
      </c>
      <c r="P32" s="5">
        <f t="shared" si="4"/>
        <v>89.865169111411575</v>
      </c>
      <c r="Q32" s="14">
        <v>300</v>
      </c>
      <c r="R32" s="11">
        <v>83.5</v>
      </c>
      <c r="S32" s="12">
        <v>83.7</v>
      </c>
      <c r="T32" s="13">
        <v>107.3</v>
      </c>
      <c r="U32" s="79">
        <v>83.4</v>
      </c>
      <c r="V32" s="79">
        <v>90.4</v>
      </c>
      <c r="W32" s="10">
        <v>300</v>
      </c>
      <c r="X32" s="11">
        <v>84.6</v>
      </c>
      <c r="Y32" s="12">
        <v>84.7</v>
      </c>
      <c r="Z32" s="13">
        <v>104.1</v>
      </c>
      <c r="AA32" s="10">
        <v>300</v>
      </c>
      <c r="AB32" s="11">
        <v>88.6</v>
      </c>
      <c r="AC32" s="12">
        <v>88.4</v>
      </c>
      <c r="AD32" s="13">
        <v>125.7</v>
      </c>
      <c r="AE32" s="14">
        <v>300</v>
      </c>
      <c r="AF32" s="11">
        <v>90.9</v>
      </c>
      <c r="AG32" s="12">
        <v>91.2</v>
      </c>
      <c r="AH32" s="13">
        <v>122.8</v>
      </c>
      <c r="AI32" s="10">
        <v>300</v>
      </c>
      <c r="AJ32" s="11">
        <v>88.5</v>
      </c>
      <c r="AK32" s="12">
        <v>88.7</v>
      </c>
      <c r="AL32" s="13">
        <v>124.6</v>
      </c>
      <c r="AM32" s="10">
        <v>300</v>
      </c>
      <c r="AN32" s="11">
        <v>85.5</v>
      </c>
      <c r="AO32" s="12">
        <v>84.8</v>
      </c>
      <c r="AP32" s="13">
        <v>107.2</v>
      </c>
      <c r="AQ32" s="6" t="str">
        <f t="shared" si="5"/>
        <v>SI</v>
      </c>
      <c r="AR32" s="7">
        <f t="shared" si="6"/>
        <v>72.719330782422119</v>
      </c>
      <c r="AS32" s="8">
        <f t="shared" si="7"/>
        <v>229.95871519564781</v>
      </c>
      <c r="AT32" s="9">
        <f t="shared" si="8"/>
        <v>364.46000226068713</v>
      </c>
      <c r="AU32" s="151">
        <f>IF(O32&lt;80,"0",IF((P32-O32)&lt;=2,('DPI art.191'!$G$3-(('DPI art.191'!$F$3-'DPI art.191'!$G$3)/4)*(P32-O32-2)),('DPI art.191'!$G$3-(('DPI art.191'!$F$3-'DPI art.191'!$H$3)/8)*(P32-O32-2))))</f>
        <v>16.980249089973483</v>
      </c>
      <c r="AV32" s="24">
        <f t="shared" si="29"/>
        <v>70.715664548480277</v>
      </c>
      <c r="AW32" s="24">
        <f>IF(N32&lt;135,N32,N32-'DPI art.191'!$I$3)</f>
        <v>127.26204993518134</v>
      </c>
      <c r="AX32" s="111">
        <f>IF(O32&lt;80,"0",IF((P32-O32)&lt;=2,('DPI art.191'!$G$5-(('DPI art.191'!$F$5-'DPI art.191'!$G$5)/4)*(P32-O32-2)),('DPI art.191'!$G$5-(('DPI art.191'!$G$5-'DPI art.191'!$H$5)/8)*(P32-O32-2))))</f>
        <v>14.888926095871433</v>
      </c>
      <c r="AY32" s="24">
        <f t="shared" si="30"/>
        <v>72.806987542582334</v>
      </c>
      <c r="AZ32" s="24">
        <f>IF(N32&lt;135,N32,N32-'DPI art.191'!$I$5)</f>
        <v>127.26204993518134</v>
      </c>
      <c r="BA32" s="111">
        <f>IF(O32&lt;80,"0",IF((P32-O32)&lt;=2,('DPI art.191'!$G$7-(('DPI art.191'!$F$7-'DPI art.191'!$G$7)/4)*(P32-O32-2)),('DPI art.191'!$G$7-(('DPI art.191'!$G$7-'DPI art.191'!$H$7)/8)*(P32-O32-2))))</f>
        <v>13.489421532940137</v>
      </c>
      <c r="BB32" s="24">
        <f t="shared" si="31"/>
        <v>74.206492105513618</v>
      </c>
      <c r="BC32" s="24">
        <f>IF(N32&lt;135,N32,N32-'DPI art.191'!$I$7)</f>
        <v>127.26204993518134</v>
      </c>
      <c r="BD32" s="111">
        <f>IF(O32&lt;80,"0",IF((P32-O32)&lt;=2,('DPI art.191'!$G$9-(('DPI art.191'!$F$9-'DPI art.191'!$G$9)/4)*(O32-P32-2)),('DPI art.191'!$G$9-(('DPI art.191'!$G$9-'DPI art.191'!$H$9)/8)*(P32-O32-2))))</f>
        <v>17.489421532940135</v>
      </c>
      <c r="BE32" s="24">
        <f t="shared" si="32"/>
        <v>70.206492105513632</v>
      </c>
      <c r="BF32" s="24">
        <f>IF(N32&lt;135,N32,N32-'DPI art.191'!$I$9)</f>
        <v>127.26204993518134</v>
      </c>
      <c r="BG32" s="111">
        <f>IF(O32&lt;80,"0",IF((P32-O32)&lt;=2,('DPI art.191'!$G$11-(('DPI art.191'!$F$11-'DPI art.191'!$G$11)/4)*(P32-O32-2)),('DPI art.191'!$G$11-(('DPI art.191'!$G$11-'DPI art.191'!$H$11)/8)*(P32-O32-2))))</f>
        <v>10.430182117404902</v>
      </c>
      <c r="BH32" s="24">
        <f t="shared" si="33"/>
        <v>77.265731521048863</v>
      </c>
      <c r="BI32" s="24">
        <f>IF(T32&lt;135,T32,T32-'DPI art.191'!$I$11)</f>
        <v>107.3</v>
      </c>
      <c r="BJ32" s="111">
        <f>IF(O32&lt;80,"0",IF((P32-O32)&lt;=2,('DPI art.191'!$G$13-(('DPI art.191'!$F$13-'DPI art.191'!$G$13)/4)*(P32-O32-2)),('DPI art.191'!$G$13-(('DPI art.191'!$G$13-'DPI art.191'!$H$13)/8)*(P32-O32-2))))</f>
        <v>12.989421532940137</v>
      </c>
      <c r="BK32" s="24">
        <f t="shared" si="34"/>
        <v>74.706492105513618</v>
      </c>
      <c r="BL32" s="24">
        <f>IF(T32&lt;135,T32,T32-'DPI art.191'!$I$13)</f>
        <v>107.3</v>
      </c>
      <c r="BM32" s="111">
        <f>IF(O32&lt;80,"0",IF((P32-O32)&lt;=2,('DPI art.191'!$G$15-(('DPI art.191'!$F$15-'DPI art.191'!$G$15)/4)*(P32-O32-2)),('DPI art.191'!$G$15-(('DPI art.191'!$G$15-'DPI art.191'!$H$15)/8)*(P32-O32-2))))</f>
        <v>17.478843065880273</v>
      </c>
      <c r="BN32" s="24">
        <f t="shared" si="35"/>
        <v>70.21707057257349</v>
      </c>
      <c r="BO32" s="24">
        <f>IF(Z32&lt;135,Z32,Z32-'DPI art.191'!$I$15)</f>
        <v>104.1</v>
      </c>
      <c r="BP32" s="108">
        <f t="shared" si="9"/>
        <v>223872113.85683441</v>
      </c>
      <c r="BQ32" s="108">
        <f t="shared" si="10"/>
        <v>288403150.31266087</v>
      </c>
      <c r="BR32" s="108">
        <f t="shared" si="11"/>
        <v>724435960.07499051</v>
      </c>
      <c r="BS32" s="108">
        <f t="shared" si="12"/>
        <v>1230268770.8123884</v>
      </c>
      <c r="BT32" s="108">
        <f t="shared" si="13"/>
        <v>707945784.38413846</v>
      </c>
      <c r="BU32" s="108">
        <f t="shared" si="14"/>
        <v>354813389.23357671</v>
      </c>
      <c r="BV32" s="106">
        <f t="shared" si="15"/>
        <v>4.1959136384537601</v>
      </c>
      <c r="BW32" s="106">
        <f t="shared" si="16"/>
        <v>3.0959136384537658</v>
      </c>
      <c r="BX32" s="106">
        <f t="shared" si="17"/>
        <v>-0.90408636154623423</v>
      </c>
      <c r="BY32" s="106">
        <f t="shared" si="18"/>
        <v>-3.2040863615462456</v>
      </c>
      <c r="BZ32" s="106">
        <f t="shared" si="19"/>
        <v>-0.80408636154623991</v>
      </c>
      <c r="CA32" s="106">
        <f t="shared" si="20"/>
        <v>2.1959136384537601</v>
      </c>
      <c r="CB32" s="106">
        <f t="shared" si="21"/>
        <v>6</v>
      </c>
      <c r="CC32" s="107">
        <f t="shared" si="44"/>
        <v>3.3333333333333333E-2</v>
      </c>
      <c r="CD32" s="136">
        <f t="shared" si="38"/>
        <v>17.605691261362271</v>
      </c>
      <c r="CE32" s="136">
        <f t="shared" si="39"/>
        <v>9.5846812567640338</v>
      </c>
      <c r="CF32" s="136">
        <f t="shared" si="40"/>
        <v>0.81737214913390821</v>
      </c>
      <c r="CG32" s="136">
        <f t="shared" si="41"/>
        <v>10.266169412246658</v>
      </c>
      <c r="CH32" s="136">
        <f t="shared" si="42"/>
        <v>0.6465548768246705</v>
      </c>
      <c r="CI32" s="136">
        <f t="shared" si="43"/>
        <v>4.8220367075472312</v>
      </c>
    </row>
    <row r="33" spans="1:87" ht="18.75" x14ac:dyDescent="0.2">
      <c r="A33" s="2" t="s">
        <v>507</v>
      </c>
      <c r="B33" s="65" t="s">
        <v>379</v>
      </c>
      <c r="C33" s="78" t="s">
        <v>633</v>
      </c>
      <c r="D33" s="83" t="s">
        <v>7</v>
      </c>
      <c r="E33" s="83" t="s">
        <v>7</v>
      </c>
      <c r="F33" s="192" t="s">
        <v>633</v>
      </c>
      <c r="G33" s="71">
        <v>45996</v>
      </c>
      <c r="H33" s="77" t="s">
        <v>200</v>
      </c>
      <c r="I33" s="77" t="str">
        <f t="shared" si="45"/>
        <v/>
      </c>
      <c r="J33" s="77" t="s">
        <v>666</v>
      </c>
      <c r="K33" s="77"/>
      <c r="L33" s="77"/>
      <c r="M33" s="137">
        <f t="shared" si="36"/>
        <v>0.3681611448508485</v>
      </c>
      <c r="N33" s="4">
        <f t="shared" si="2"/>
        <v>118.16204993518133</v>
      </c>
      <c r="O33" s="3">
        <f t="shared" si="37"/>
        <v>84.140767413405229</v>
      </c>
      <c r="P33" s="5">
        <f t="shared" si="4"/>
        <v>84.853518494709675</v>
      </c>
      <c r="Q33" s="14">
        <v>300</v>
      </c>
      <c r="R33" s="11">
        <v>83.5</v>
      </c>
      <c r="S33" s="12">
        <v>83.9</v>
      </c>
      <c r="T33" s="13">
        <v>110.4</v>
      </c>
      <c r="U33" s="79">
        <v>83.5</v>
      </c>
      <c r="V33" s="79">
        <v>86.5</v>
      </c>
      <c r="W33" s="10">
        <v>300</v>
      </c>
      <c r="X33" s="11">
        <v>84</v>
      </c>
      <c r="Y33" s="12">
        <v>84.3</v>
      </c>
      <c r="Z33" s="13">
        <v>103.7</v>
      </c>
      <c r="AA33" s="10">
        <v>300</v>
      </c>
      <c r="AB33" s="11">
        <v>85</v>
      </c>
      <c r="AC33" s="12">
        <v>85.1</v>
      </c>
      <c r="AD33" s="13">
        <v>116.6</v>
      </c>
      <c r="AE33" s="14">
        <v>300</v>
      </c>
      <c r="AF33" s="11">
        <v>82.6</v>
      </c>
      <c r="AG33" s="12">
        <v>82.9</v>
      </c>
      <c r="AH33" s="13">
        <v>109.2</v>
      </c>
      <c r="AI33" s="10">
        <v>300</v>
      </c>
      <c r="AJ33" s="11">
        <v>84.7</v>
      </c>
      <c r="AK33" s="12">
        <v>84.3</v>
      </c>
      <c r="AL33" s="13">
        <v>108.9</v>
      </c>
      <c r="AM33" s="10">
        <v>300</v>
      </c>
      <c r="AN33" s="11">
        <v>84.6</v>
      </c>
      <c r="AO33" s="12">
        <v>84.3</v>
      </c>
      <c r="AP33" s="13">
        <v>108.2</v>
      </c>
      <c r="AQ33" s="6" t="str">
        <f t="shared" si="5"/>
        <v>NO</v>
      </c>
      <c r="AR33" s="7">
        <f t="shared" si="6"/>
        <v>164.87867778374283</v>
      </c>
      <c r="AS33" s="8">
        <f t="shared" si="7"/>
        <v>480</v>
      </c>
      <c r="AT33" s="9">
        <f t="shared" si="8"/>
        <v>480</v>
      </c>
      <c r="AU33" s="151">
        <f>IF(O33&lt;80,"0",IF((P33-O33)&lt;=2,('DPI art.191'!$G$3-(('DPI art.191'!$F$3-'DPI art.191'!$G$3)/4)*(P33-O33-2)),('DPI art.191'!$G$3-(('DPI art.191'!$F$3-'DPI art.191'!$H$3)/8)*(P33-O33-2))))</f>
        <v>19.422232550298745</v>
      </c>
      <c r="AV33" s="24">
        <f t="shared" si="29"/>
        <v>64.718534863106484</v>
      </c>
      <c r="AW33" s="24">
        <f>IF(N33&lt;135,N33,N33-'DPI art.191'!$I$3)</f>
        <v>118.16204993518133</v>
      </c>
      <c r="AX33" s="111">
        <f>IF(O33&lt;80,"0",IF((P33-O33)&lt;=2,('DPI art.191'!$G$5-(('DPI art.191'!$F$5-'DPI art.191'!$G$5)/4)*(P33-O33-2)),('DPI art.191'!$G$5-(('DPI art.191'!$G$5-'DPI art.191'!$H$5)/8)*(P33-O33-2))))</f>
        <v>17.172232550298745</v>
      </c>
      <c r="AY33" s="24">
        <f t="shared" si="30"/>
        <v>66.968534863106484</v>
      </c>
      <c r="AZ33" s="24">
        <f>IF(N33&lt;135,N33,N33-'DPI art.191'!$I$5)</f>
        <v>118.16204993518133</v>
      </c>
      <c r="BA33" s="111">
        <f>IF(O33&lt;80,"0",IF((P33-O33)&lt;=2,('DPI art.191'!$G$7-(('DPI art.191'!$F$7-'DPI art.191'!$G$7)/4)*(P33-O33-2)),('DPI art.191'!$G$7-(('DPI art.191'!$G$7-'DPI art.191'!$H$7)/8)*(P33-O33-2))))</f>
        <v>14.143624459347777</v>
      </c>
      <c r="BB33" s="24">
        <f t="shared" si="31"/>
        <v>69.997142954057452</v>
      </c>
      <c r="BC33" s="24">
        <f>IF(N33&lt;135,N33,N33-'DPI art.191'!$I$7)</f>
        <v>118.16204993518133</v>
      </c>
      <c r="BD33" s="111">
        <f>IF(O33&lt;80,"0",IF((P33-O33)&lt;=2,('DPI art.191'!$G$9-(('DPI art.191'!$F$9-'DPI art.191'!$G$9)/4)*(O33-P33-2)),('DPI art.191'!$G$9-(('DPI art.191'!$G$9-'DPI art.191'!$H$9)/8)*(P33-O33-2))))</f>
        <v>17.839093885163056</v>
      </c>
      <c r="BE33" s="24">
        <f t="shared" si="32"/>
        <v>66.301673528242176</v>
      </c>
      <c r="BF33" s="24">
        <f>IF(N33&lt;135,N33,N33-'DPI art.191'!$I$9)</f>
        <v>118.16204993518133</v>
      </c>
      <c r="BG33" s="111">
        <f>IF(O33&lt;80,"0",IF((P33-O33)&lt;=2,('DPI art.191'!$G$11-(('DPI art.191'!$F$11-'DPI art.191'!$G$11)/4)*(P33-O33-2)),('DPI art.191'!$G$11-(('DPI art.191'!$G$11-'DPI art.191'!$H$11)/8)*(P33-O33-2))))</f>
        <v>10.017281655489167</v>
      </c>
      <c r="BH33" s="24">
        <f t="shared" si="33"/>
        <v>74.123485757916058</v>
      </c>
      <c r="BI33" s="24">
        <f>IF(T33&lt;135,T33,T33-'DPI art.191'!$I$11)</f>
        <v>110.4</v>
      </c>
      <c r="BJ33" s="111">
        <f>IF(O33&lt;80,"0",IF((P33-O33)&lt;=2,('DPI art.191'!$G$13-(('DPI art.191'!$F$13-'DPI art.191'!$G$13)/4)*(P33-O33-2)),('DPI art.191'!$G$13-(('DPI art.191'!$G$13-'DPI art.191'!$H$13)/8)*(P33-O33-2))))</f>
        <v>13.160906114836944</v>
      </c>
      <c r="BK33" s="24">
        <f t="shared" si="34"/>
        <v>70.979861298568281</v>
      </c>
      <c r="BL33" s="24">
        <f>IF(T33&lt;135,T33,T33-'DPI art.191'!$I$13)</f>
        <v>110.4</v>
      </c>
      <c r="BM33" s="111">
        <f>IF(O33&lt;80,"0",IF((P33-O33)&lt;=2,('DPI art.191'!$G$15-(('DPI art.191'!$F$15-'DPI art.191'!$G$15)/4)*(P33-O33-2)),('DPI art.191'!$G$15-(('DPI art.191'!$G$15-'DPI art.191'!$H$15)/8)*(P33-O33-2))))</f>
        <v>17.660906114836944</v>
      </c>
      <c r="BN33" s="24">
        <f t="shared" si="35"/>
        <v>66.479861298568281</v>
      </c>
      <c r="BO33" s="24">
        <f>IF(Z33&lt;135,Z33,Z33-'DPI art.191'!$I$15)</f>
        <v>103.7</v>
      </c>
      <c r="BP33" s="108">
        <f t="shared" si="9"/>
        <v>223872113.85683441</v>
      </c>
      <c r="BQ33" s="108">
        <f t="shared" si="10"/>
        <v>251188643.15095839</v>
      </c>
      <c r="BR33" s="108">
        <f t="shared" si="11"/>
        <v>316227766.01683807</v>
      </c>
      <c r="BS33" s="108">
        <f t="shared" si="12"/>
        <v>181970085.86099887</v>
      </c>
      <c r="BT33" s="108">
        <f t="shared" si="13"/>
        <v>295120922.66663986</v>
      </c>
      <c r="BU33" s="108">
        <f t="shared" si="14"/>
        <v>288403150.31266087</v>
      </c>
      <c r="BV33" s="106">
        <f t="shared" si="15"/>
        <v>0.64076741340522858</v>
      </c>
      <c r="BW33" s="106">
        <f t="shared" si="16"/>
        <v>0.14076741340522858</v>
      </c>
      <c r="BX33" s="106">
        <f t="shared" si="17"/>
        <v>-0.85923258659477142</v>
      </c>
      <c r="BY33" s="106">
        <f t="shared" si="18"/>
        <v>1.5407674134052343</v>
      </c>
      <c r="BZ33" s="106">
        <f t="shared" si="19"/>
        <v>-0.55923258659477426</v>
      </c>
      <c r="CA33" s="106">
        <f t="shared" si="20"/>
        <v>-0.45923258659476573</v>
      </c>
      <c r="CB33" s="106">
        <f t="shared" si="21"/>
        <v>6</v>
      </c>
      <c r="CC33" s="107">
        <f t="shared" si="44"/>
        <v>3.3333333333333333E-2</v>
      </c>
      <c r="CD33" s="136">
        <f t="shared" si="38"/>
        <v>0.41058287808202709</v>
      </c>
      <c r="CE33" s="136">
        <f t="shared" si="39"/>
        <v>1.9815464676798528E-2</v>
      </c>
      <c r="CF33" s="136">
        <f t="shared" si="40"/>
        <v>0.73828063786634135</v>
      </c>
      <c r="CG33" s="136">
        <f t="shared" si="41"/>
        <v>2.3739642222114559</v>
      </c>
      <c r="CH33" s="136">
        <f t="shared" si="42"/>
        <v>0.31274108590948169</v>
      </c>
      <c r="CI33" s="136">
        <f t="shared" si="43"/>
        <v>0.210894568590519</v>
      </c>
    </row>
    <row r="34" spans="1:87" ht="18.75" x14ac:dyDescent="0.2">
      <c r="A34" s="2" t="s">
        <v>532</v>
      </c>
      <c r="B34" s="65" t="s">
        <v>380</v>
      </c>
      <c r="C34" s="78" t="s">
        <v>509</v>
      </c>
      <c r="D34" s="83" t="s">
        <v>7</v>
      </c>
      <c r="E34" s="83" t="s">
        <v>7</v>
      </c>
      <c r="F34" s="78" t="s">
        <v>509</v>
      </c>
      <c r="G34" s="71">
        <v>45996</v>
      </c>
      <c r="H34" s="77" t="s">
        <v>200</v>
      </c>
      <c r="I34" s="77" t="str">
        <f t="shared" si="45"/>
        <v>SI</v>
      </c>
      <c r="J34" s="77" t="str">
        <f t="shared" si="46"/>
        <v/>
      </c>
      <c r="K34" s="77"/>
      <c r="L34" s="77"/>
      <c r="M34" s="137">
        <f t="shared" si="36"/>
        <v>1.2074733912476714</v>
      </c>
      <c r="N34" s="4">
        <f t="shared" si="2"/>
        <v>112.66204993518133</v>
      </c>
      <c r="O34" s="3">
        <f t="shared" si="37"/>
        <v>68.039342017960848</v>
      </c>
      <c r="P34" s="5">
        <f t="shared" si="4"/>
        <v>81.749975490063562</v>
      </c>
      <c r="Q34" s="14">
        <v>300</v>
      </c>
      <c r="R34" s="11">
        <v>68.5</v>
      </c>
      <c r="S34" s="12">
        <v>81.3</v>
      </c>
      <c r="T34" s="13">
        <v>98.1</v>
      </c>
      <c r="U34" s="79">
        <v>68.5</v>
      </c>
      <c r="V34" s="79">
        <v>71.7</v>
      </c>
      <c r="W34" s="10">
        <v>300</v>
      </c>
      <c r="X34" s="11">
        <v>71</v>
      </c>
      <c r="Y34" s="12">
        <v>82.1</v>
      </c>
      <c r="Z34" s="13">
        <v>111.1</v>
      </c>
      <c r="AA34" s="10">
        <v>300</v>
      </c>
      <c r="AB34" s="11">
        <v>69.400000000000006</v>
      </c>
      <c r="AC34" s="12">
        <v>81.099999999999994</v>
      </c>
      <c r="AD34" s="13">
        <v>104.1</v>
      </c>
      <c r="AE34" s="14">
        <v>300</v>
      </c>
      <c r="AF34" s="11">
        <v>66.7</v>
      </c>
      <c r="AG34" s="12">
        <v>76.900000000000006</v>
      </c>
      <c r="AH34" s="13">
        <v>99.2</v>
      </c>
      <c r="AI34" s="10">
        <v>300</v>
      </c>
      <c r="AJ34" s="11">
        <v>64.3</v>
      </c>
      <c r="AK34" s="12">
        <v>77.400000000000006</v>
      </c>
      <c r="AL34" s="13">
        <v>93.7</v>
      </c>
      <c r="AM34" s="10">
        <v>300</v>
      </c>
      <c r="AN34" s="11">
        <v>63.9</v>
      </c>
      <c r="AO34" s="12">
        <v>78.099999999999994</v>
      </c>
      <c r="AP34" s="13">
        <v>99.6</v>
      </c>
      <c r="AQ34" s="6" t="str">
        <f t="shared" si="5"/>
        <v>NO</v>
      </c>
      <c r="AR34" s="7">
        <f t="shared" si="6"/>
        <v>480</v>
      </c>
      <c r="AS34" s="8">
        <f t="shared" si="7"/>
        <v>480</v>
      </c>
      <c r="AT34" s="9">
        <f t="shared" si="8"/>
        <v>480</v>
      </c>
      <c r="AU34" s="151" t="str">
        <f>IF(O34&lt;80,"0",IF((P34-O34)&lt;=2,('DPI art.191'!$G$3-(('DPI art.191'!$F$3-'DPI art.191'!$G$3)/4)*(P34-O34-2)),('DPI art.191'!$G$3-(('DPI art.191'!$F$3-'DPI art.191'!$H$3)/8)*(P34-O34-2))))</f>
        <v>0</v>
      </c>
      <c r="AV34" s="24">
        <f t="shared" si="29"/>
        <v>68.039342017960848</v>
      </c>
      <c r="AW34" s="24">
        <f>IF(N34&lt;135,N34,N34-'DPI art.191'!$I$3)</f>
        <v>112.66204993518133</v>
      </c>
      <c r="AX34" s="111" t="str">
        <f>IF(O34&lt;80,"0",IF((P34-O34)&lt;=2,('DPI art.191'!$G$5-(('DPI art.191'!$F$5-'DPI art.191'!$G$5)/4)*(P34-O34-2)),('DPI art.191'!$G$5-(('DPI art.191'!$G$5-'DPI art.191'!$H$5)/8)*(P34-O34-2))))</f>
        <v>0</v>
      </c>
      <c r="AY34" s="24">
        <f t="shared" si="30"/>
        <v>68.039342017960848</v>
      </c>
      <c r="AZ34" s="24">
        <f>IF(N34&lt;135,N34,N34-'DPI art.191'!$I$5)</f>
        <v>112.66204993518133</v>
      </c>
      <c r="BA34" s="111" t="str">
        <f>IF(O34&lt;80,"0",IF((P34-O34)&lt;=2,('DPI art.191'!$G$7-(('DPI art.191'!$F$7-'DPI art.191'!$G$7)/4)*(P34-O34-2)),('DPI art.191'!$G$7-(('DPI art.191'!$G$7-'DPI art.191'!$H$7)/8)*(P34-O34-2))))</f>
        <v>0</v>
      </c>
      <c r="BB34" s="24">
        <f t="shared" si="31"/>
        <v>68.039342017960848</v>
      </c>
      <c r="BC34" s="24">
        <f>IF(N34&lt;135,N34,N34-'DPI art.191'!$I$7)</f>
        <v>112.66204993518133</v>
      </c>
      <c r="BD34" s="111" t="str">
        <f>IF(O34&lt;80,"0",IF((P34-O34)&lt;=2,('DPI art.191'!$G$9-(('DPI art.191'!$F$9-'DPI art.191'!$G$9)/4)*(O34-P34-2)),('DPI art.191'!$G$9-(('DPI art.191'!$G$9-'DPI art.191'!$H$9)/8)*(P34-O34-2))))</f>
        <v>0</v>
      </c>
      <c r="BE34" s="24">
        <f t="shared" si="32"/>
        <v>68.039342017960848</v>
      </c>
      <c r="BF34" s="24">
        <f>IF(N34&lt;135,N34,N34-'DPI art.191'!$I$9)</f>
        <v>112.66204993518133</v>
      </c>
      <c r="BG34" s="111" t="str">
        <f>IF(O34&lt;80,"0",IF((P34-O34)&lt;=2,('DPI art.191'!$G$11-(('DPI art.191'!$F$11-'DPI art.191'!$G$11)/4)*(P34-O34-2)),('DPI art.191'!$G$11-(('DPI art.191'!$G$11-'DPI art.191'!$H$11)/8)*(P34-O34-2))))</f>
        <v>0</v>
      </c>
      <c r="BH34" s="24">
        <f t="shared" si="33"/>
        <v>68.039342017960848</v>
      </c>
      <c r="BI34" s="24">
        <f>IF(T34&lt;135,T34,T34-'DPI art.191'!$I$11)</f>
        <v>98.1</v>
      </c>
      <c r="BJ34" s="111" t="str">
        <f>IF(O34&lt;80,"0",IF((P34-O34)&lt;=2,('DPI art.191'!$G$13-(('DPI art.191'!$F$13-'DPI art.191'!$G$13)/4)*(P34-O34-2)),('DPI art.191'!$G$13-(('DPI art.191'!$G$13-'DPI art.191'!$H$13)/8)*(P34-O34-2))))</f>
        <v>0</v>
      </c>
      <c r="BK34" s="24">
        <f t="shared" si="34"/>
        <v>68.039342017960848</v>
      </c>
      <c r="BL34" s="24">
        <f>IF(T34&lt;135,T34,T34-'DPI art.191'!$I$13)</f>
        <v>98.1</v>
      </c>
      <c r="BM34" s="111" t="str">
        <f>IF(O34&lt;80,"0",IF((P34-O34)&lt;=2,('DPI art.191'!$G$15-(('DPI art.191'!$F$15-'DPI art.191'!$G$15)/4)*(P34-O34-2)),('DPI art.191'!$G$15-(('DPI art.191'!$G$15-'DPI art.191'!$H$15)/8)*(P34-O34-2))))</f>
        <v>0</v>
      </c>
      <c r="BN34" s="24">
        <f t="shared" si="35"/>
        <v>68.039342017960848</v>
      </c>
      <c r="BO34" s="24">
        <f>IF(Z34&lt;135,Z34,Z34-'DPI art.191'!$I$15)</f>
        <v>111.1</v>
      </c>
      <c r="BP34" s="108">
        <f t="shared" si="9"/>
        <v>7079457.8438413935</v>
      </c>
      <c r="BQ34" s="108">
        <f t="shared" si="10"/>
        <v>12589254.117941713</v>
      </c>
      <c r="BR34" s="108">
        <f t="shared" si="11"/>
        <v>8709635.8995608483</v>
      </c>
      <c r="BS34" s="108">
        <f t="shared" si="12"/>
        <v>4677351.4128719997</v>
      </c>
      <c r="BT34" s="108">
        <f t="shared" si="13"/>
        <v>2691534.8039269177</v>
      </c>
      <c r="BU34" s="108">
        <f t="shared" si="14"/>
        <v>2454708.9156850376</v>
      </c>
      <c r="BV34" s="106">
        <f t="shared" si="15"/>
        <v>-0.46065798203915165</v>
      </c>
      <c r="BW34" s="106">
        <f t="shared" si="16"/>
        <v>-2.9606579820391516</v>
      </c>
      <c r="BX34" s="106">
        <f t="shared" si="17"/>
        <v>-1.3606579820391573</v>
      </c>
      <c r="BY34" s="106">
        <f t="shared" si="18"/>
        <v>1.3393420179608455</v>
      </c>
      <c r="BZ34" s="106">
        <f t="shared" si="19"/>
        <v>3.7393420179608512</v>
      </c>
      <c r="CA34" s="106">
        <f t="shared" si="20"/>
        <v>4.1393420179608498</v>
      </c>
      <c r="CB34" s="106">
        <f t="shared" si="21"/>
        <v>6</v>
      </c>
      <c r="CC34" s="107">
        <f t="shared" si="44"/>
        <v>3.3333333333333333E-2</v>
      </c>
      <c r="CD34" s="136">
        <f t="shared" si="38"/>
        <v>0.21220577641638336</v>
      </c>
      <c r="CE34" s="136">
        <f t="shared" si="39"/>
        <v>8.765495686612141</v>
      </c>
      <c r="CF34" s="136">
        <f t="shared" si="40"/>
        <v>1.8513901440868719</v>
      </c>
      <c r="CG34" s="136">
        <f t="shared" si="41"/>
        <v>1.7938370410754299</v>
      </c>
      <c r="CH34" s="136">
        <f t="shared" si="42"/>
        <v>13.982678727287531</v>
      </c>
      <c r="CI34" s="136">
        <f t="shared" si="43"/>
        <v>17.1341523416562</v>
      </c>
    </row>
    <row r="35" spans="1:87" ht="18.75" x14ac:dyDescent="0.2">
      <c r="A35" s="2" t="s">
        <v>532</v>
      </c>
      <c r="B35" s="65" t="s">
        <v>381</v>
      </c>
      <c r="C35" s="78" t="s">
        <v>634</v>
      </c>
      <c r="D35" s="83" t="s">
        <v>7</v>
      </c>
      <c r="E35" s="83" t="s">
        <v>7</v>
      </c>
      <c r="F35" s="192" t="s">
        <v>634</v>
      </c>
      <c r="G35" s="71">
        <v>45996</v>
      </c>
      <c r="H35" s="77" t="s">
        <v>200</v>
      </c>
      <c r="I35" s="77" t="str">
        <f t="shared" si="45"/>
        <v>SI</v>
      </c>
      <c r="J35" s="77" t="str">
        <f t="shared" si="46"/>
        <v/>
      </c>
      <c r="K35" s="77"/>
      <c r="L35" s="77"/>
      <c r="M35" s="137">
        <f t="shared" si="36"/>
        <v>1.8010361237223345</v>
      </c>
      <c r="N35" s="4">
        <f t="shared" si="2"/>
        <v>100.16204993518133</v>
      </c>
      <c r="O35" s="3">
        <f t="shared" si="37"/>
        <v>55.586564635645573</v>
      </c>
      <c r="P35" s="5">
        <f t="shared" si="4"/>
        <v>64.616220615242781</v>
      </c>
      <c r="Q35" s="14">
        <v>300</v>
      </c>
      <c r="R35" s="11">
        <v>59.4</v>
      </c>
      <c r="S35" s="12">
        <v>65.599999999999994</v>
      </c>
      <c r="T35" s="13">
        <v>98.6</v>
      </c>
      <c r="U35" s="79">
        <v>59.6</v>
      </c>
      <c r="V35" s="79">
        <v>67.2</v>
      </c>
      <c r="W35" s="10">
        <v>300</v>
      </c>
      <c r="X35" s="11">
        <v>49.7</v>
      </c>
      <c r="Y35" s="12">
        <v>60.1</v>
      </c>
      <c r="Z35" s="13">
        <v>89.4</v>
      </c>
      <c r="AA35" s="10">
        <v>300</v>
      </c>
      <c r="AB35" s="11">
        <v>54.6</v>
      </c>
      <c r="AC35" s="12">
        <v>61.7</v>
      </c>
      <c r="AD35" s="13">
        <v>97.1</v>
      </c>
      <c r="AE35" s="14">
        <v>300</v>
      </c>
      <c r="AF35" s="11">
        <v>54.4</v>
      </c>
      <c r="AG35" s="12">
        <v>59.3</v>
      </c>
      <c r="AH35" s="13">
        <v>82.5</v>
      </c>
      <c r="AI35" s="10">
        <v>300</v>
      </c>
      <c r="AJ35" s="11">
        <v>49.1</v>
      </c>
      <c r="AK35" s="12">
        <v>62.9</v>
      </c>
      <c r="AL35" s="13">
        <v>89.8</v>
      </c>
      <c r="AM35" s="10">
        <v>300</v>
      </c>
      <c r="AN35" s="11">
        <v>57.5</v>
      </c>
      <c r="AO35" s="12">
        <v>63.9</v>
      </c>
      <c r="AP35" s="13">
        <v>95.1</v>
      </c>
      <c r="AQ35" s="6" t="str">
        <f t="shared" si="5"/>
        <v>NO</v>
      </c>
      <c r="AR35" s="7">
        <f t="shared" si="6"/>
        <v>480</v>
      </c>
      <c r="AS35" s="8">
        <f t="shared" si="7"/>
        <v>480</v>
      </c>
      <c r="AT35" s="9">
        <f t="shared" si="8"/>
        <v>480</v>
      </c>
      <c r="AU35" s="111" t="str">
        <f>IF(O35&lt;80,"0",IF((P35-O35)&lt;=2,('DPI art.191'!$G$3-(('DPI art.191'!$F$3-'DPI art.191'!$G$3)/4)*(P35-O35-2)),('DPI art.191'!$G$3-(('DPI art.191'!$G$3-'DPI art.191'!$H$3)/8)*(P35-O35-2))))</f>
        <v>0</v>
      </c>
      <c r="AV35" s="24">
        <f t="shared" si="29"/>
        <v>55.586564635645573</v>
      </c>
      <c r="AW35" s="24">
        <f>IF(N35&lt;135,N35,N35-'DPI art.191'!$I$3)</f>
        <v>100.16204993518133</v>
      </c>
      <c r="AX35" s="111" t="str">
        <f>IF(O35&lt;80,"0",IF((P35-O35)&lt;=2,('DPI art.191'!$G$5-(('DPI art.191'!$F$5-'DPI art.191'!$G$5)/4)*(P35-O35-2)),('DPI art.191'!$G$5-(('DPI art.191'!$G$5-'DPI art.191'!$H$5)/8)*(P35-O35-2))))</f>
        <v>0</v>
      </c>
      <c r="AY35" s="24">
        <f t="shared" si="30"/>
        <v>55.586564635645573</v>
      </c>
      <c r="AZ35" s="24">
        <f>IF(N35&lt;135,N35,N35-'DPI art.191'!$I$5)</f>
        <v>100.16204993518133</v>
      </c>
      <c r="BA35" s="111" t="str">
        <f>IF(O35&lt;80,"0",IF((P35-O35)&lt;=2,('DPI art.191'!$G$7-(('DPI art.191'!$F$7-'DPI art.191'!$G$7)/4)*(P35-O35-2)),('DPI art.191'!$G$7-(('DPI art.191'!$G$7-'DPI art.191'!$H$7)/8)*(P35-O35-2))))</f>
        <v>0</v>
      </c>
      <c r="BB35" s="24">
        <f t="shared" si="31"/>
        <v>55.586564635645573</v>
      </c>
      <c r="BC35" s="24">
        <f>IF(N35&lt;135,N35,N35-'DPI art.191'!$I$7)</f>
        <v>100.16204993518133</v>
      </c>
      <c r="BD35" s="111" t="str">
        <f>IF(O35&lt;80,"0",IF((P35-O35)&lt;=2,('DPI art.191'!$G$9-(('DPI art.191'!$F$9-'DPI art.191'!$G$9)/4)*(O35-P35-2)),('DPI art.191'!$G$9-(('DPI art.191'!$G$9-'DPI art.191'!$H$9)/8)*(P35-O35-2))))</f>
        <v>0</v>
      </c>
      <c r="BE35" s="24">
        <f t="shared" si="32"/>
        <v>55.586564635645573</v>
      </c>
      <c r="BF35" s="24">
        <f>IF(N35&lt;135,N35,N35-'DPI art.191'!$I$9)</f>
        <v>100.16204993518133</v>
      </c>
      <c r="BG35" s="111" t="str">
        <f>IF(O35&lt;80,"0",IF((P35-O35)&lt;=2,('DPI art.191'!$G$11-(('DPI art.191'!$F$11-'DPI art.191'!$G$11)/4)*(P35-O35-2)),('DPI art.191'!$G$11-(('DPI art.191'!$G$11-'DPI art.191'!$H$11)/8)*(P35-O35-2))))</f>
        <v>0</v>
      </c>
      <c r="BH35" s="24">
        <f t="shared" si="33"/>
        <v>55.586564635645573</v>
      </c>
      <c r="BI35" s="24">
        <f>IF(T35&lt;135,T35,T35-'DPI art.191'!$I$11)</f>
        <v>98.6</v>
      </c>
      <c r="BJ35" s="111" t="str">
        <f>IF(O35&lt;80,"0",IF((P35-O35)&lt;=2,('DPI art.191'!$G$13-(('DPI art.191'!$F$13-'DPI art.191'!$G$13)/4)*(P35-O35-2)),('DPI art.191'!$G$13-(('DPI art.191'!$G$13-'DPI art.191'!$H$13)/8)*(P35-O35-2))))</f>
        <v>0</v>
      </c>
      <c r="BK35" s="24">
        <f t="shared" si="34"/>
        <v>55.586564635645573</v>
      </c>
      <c r="BL35" s="24">
        <f>IF(T35&lt;135,T35,T35-'DPI art.191'!$I$13)</f>
        <v>98.6</v>
      </c>
      <c r="BM35" s="111" t="str">
        <f>IF(O35&lt;80,"0",IF((P35-O35)&lt;=2,('DPI art.191'!$G$15-(('DPI art.191'!$F$15-'DPI art.191'!$G$15)/4)*(P35-O35-2)),('DPI art.191'!$G$15-(('DPI art.191'!$G$15-'DPI art.191'!$H$15)/8)*(P35-O35-2))))</f>
        <v>0</v>
      </c>
      <c r="BN35" s="24">
        <f t="shared" si="35"/>
        <v>55.586564635645573</v>
      </c>
      <c r="BO35" s="24">
        <f>IF(Z35&lt;135,Z35,Z35-'DPI art.191'!$I$15)</f>
        <v>89.4</v>
      </c>
      <c r="BP35" s="108">
        <f t="shared" si="9"/>
        <v>870963.58995608229</v>
      </c>
      <c r="BQ35" s="108">
        <f t="shared" si="10"/>
        <v>93325.430079699319</v>
      </c>
      <c r="BR35" s="108">
        <f t="shared" si="11"/>
        <v>288403.15031266143</v>
      </c>
      <c r="BS35" s="108">
        <f t="shared" si="12"/>
        <v>275422.87033381703</v>
      </c>
      <c r="BT35" s="108">
        <f t="shared" si="13"/>
        <v>81283.051616410012</v>
      </c>
      <c r="BU35" s="108">
        <f t="shared" si="14"/>
        <v>562341.32519035018</v>
      </c>
      <c r="BV35" s="106">
        <f t="shared" si="15"/>
        <v>-3.8134353643544259</v>
      </c>
      <c r="BW35" s="106">
        <f t="shared" si="16"/>
        <v>5.8865646356455699</v>
      </c>
      <c r="BX35" s="106">
        <f t="shared" si="17"/>
        <v>0.98656463564557129</v>
      </c>
      <c r="BY35" s="106">
        <f t="shared" si="18"/>
        <v>1.1865646356455741</v>
      </c>
      <c r="BZ35" s="106">
        <f t="shared" si="19"/>
        <v>6.4865646356455713</v>
      </c>
      <c r="CA35" s="106">
        <f t="shared" si="20"/>
        <v>-1.9134353643544273</v>
      </c>
      <c r="CB35" s="106">
        <f t="shared" si="21"/>
        <v>6</v>
      </c>
      <c r="CC35" s="107">
        <f t="shared" si="44"/>
        <v>3.3333333333333333E-2</v>
      </c>
      <c r="CD35" s="136">
        <f t="shared" si="38"/>
        <v>14.542289278108973</v>
      </c>
      <c r="CE35" s="136">
        <f t="shared" si="39"/>
        <v>34.651643209633058</v>
      </c>
      <c r="CF35" s="136">
        <f t="shared" si="40"/>
        <v>0.97330978030647886</v>
      </c>
      <c r="CG35" s="136">
        <f t="shared" si="41"/>
        <v>1.407935634564714</v>
      </c>
      <c r="CH35" s="136">
        <f t="shared" si="42"/>
        <v>42.075520772407764</v>
      </c>
      <c r="CI35" s="136">
        <f t="shared" si="43"/>
        <v>3.6612348935621601</v>
      </c>
    </row>
    <row r="36" spans="1:87" ht="18.75" x14ac:dyDescent="0.2">
      <c r="A36" s="2" t="s">
        <v>532</v>
      </c>
      <c r="B36" s="65" t="s">
        <v>382</v>
      </c>
      <c r="C36" s="78" t="s">
        <v>635</v>
      </c>
      <c r="D36" s="83" t="s">
        <v>7</v>
      </c>
      <c r="E36" s="83" t="s">
        <v>7</v>
      </c>
      <c r="F36" s="78" t="s">
        <v>635</v>
      </c>
      <c r="G36" s="71">
        <v>45996</v>
      </c>
      <c r="H36" s="77" t="s">
        <v>200</v>
      </c>
      <c r="I36" s="77" t="str">
        <f t="shared" si="45"/>
        <v/>
      </c>
      <c r="J36" s="77" t="s">
        <v>666</v>
      </c>
      <c r="K36" s="77"/>
      <c r="L36" s="77"/>
      <c r="M36" s="137">
        <f t="shared" si="36"/>
        <v>0.60111297969181376</v>
      </c>
      <c r="N36" s="4">
        <f t="shared" si="2"/>
        <v>105.66204993518133</v>
      </c>
      <c r="O36" s="3">
        <f t="shared" si="37"/>
        <v>72.243694101880209</v>
      </c>
      <c r="P36" s="5">
        <f t="shared" si="4"/>
        <v>75.536268029577073</v>
      </c>
      <c r="Q36" s="14">
        <v>300</v>
      </c>
      <c r="R36" s="11">
        <v>73.400000000000006</v>
      </c>
      <c r="S36" s="12">
        <v>75.5</v>
      </c>
      <c r="T36" s="13">
        <v>94.5</v>
      </c>
      <c r="U36" s="79">
        <v>73.400000000000006</v>
      </c>
      <c r="V36" s="79">
        <v>75</v>
      </c>
      <c r="W36" s="10">
        <v>300</v>
      </c>
      <c r="X36" s="11">
        <v>70.3</v>
      </c>
      <c r="Y36" s="12">
        <v>72.900000000000006</v>
      </c>
      <c r="Z36" s="13">
        <v>89.1</v>
      </c>
      <c r="AA36" s="10">
        <v>300</v>
      </c>
      <c r="AB36" s="11">
        <v>73.2</v>
      </c>
      <c r="AC36" s="12">
        <v>74.599999999999994</v>
      </c>
      <c r="AD36" s="13">
        <v>95.5</v>
      </c>
      <c r="AE36" s="14">
        <v>300</v>
      </c>
      <c r="AF36" s="11">
        <v>70.3</v>
      </c>
      <c r="AG36" s="12">
        <v>74.8</v>
      </c>
      <c r="AH36" s="13">
        <v>96.9</v>
      </c>
      <c r="AI36" s="10">
        <v>300</v>
      </c>
      <c r="AJ36" s="11">
        <v>73.2</v>
      </c>
      <c r="AK36" s="12">
        <v>75.3</v>
      </c>
      <c r="AL36" s="13">
        <v>94.3</v>
      </c>
      <c r="AM36" s="10">
        <v>300</v>
      </c>
      <c r="AN36" s="11">
        <v>71.900000000000006</v>
      </c>
      <c r="AO36" s="12">
        <v>74.599999999999994</v>
      </c>
      <c r="AP36" s="13">
        <v>104.1</v>
      </c>
      <c r="AQ36" s="6" t="str">
        <f t="shared" si="5"/>
        <v>NO</v>
      </c>
      <c r="AR36" s="7">
        <f t="shared" si="6"/>
        <v>480</v>
      </c>
      <c r="AS36" s="8">
        <f t="shared" si="7"/>
        <v>480</v>
      </c>
      <c r="AT36" s="9">
        <f t="shared" si="8"/>
        <v>480</v>
      </c>
      <c r="AU36" s="111" t="str">
        <f>IF(O36&lt;80,"0",IF((P36-O36)&lt;=2,('DPI art.191'!$G$3-(('DPI art.191'!$F$3-'DPI art.191'!$G$3)/4)*(P36-O36-2)),('DPI art.191'!$G$3-(('DPI art.191'!$G$3-'DPI art.191'!$H$3)/8)*(P36-O36-2))))</f>
        <v>0</v>
      </c>
      <c r="AV36" s="24">
        <f t="shared" si="29"/>
        <v>72.243694101880209</v>
      </c>
      <c r="AW36" s="24">
        <f>IF(N36&lt;135,N36,N36-'DPI art.191'!$I$3)</f>
        <v>105.66204993518133</v>
      </c>
      <c r="AX36" s="111" t="str">
        <f>IF(O36&lt;80,"0",IF((P36-O36)&lt;=2,('DPI art.191'!$G$5-(('DPI art.191'!$F$5-'DPI art.191'!$G$5)/4)*(P36-O36-2)),('DPI art.191'!$G$5-(('DPI art.191'!$G$5-'DPI art.191'!$H$5)/8)*(P36-O36-2))))</f>
        <v>0</v>
      </c>
      <c r="AY36" s="24">
        <f t="shared" si="30"/>
        <v>72.243694101880209</v>
      </c>
      <c r="AZ36" s="24">
        <f>IF(N36&lt;135,N36,N36-'DPI art.191'!$I$5)</f>
        <v>105.66204993518133</v>
      </c>
      <c r="BA36" s="111" t="str">
        <f>IF(O36&lt;80,"0",IF((P36-O36)&lt;=2,('DPI art.191'!$G$7-(('DPI art.191'!$F$7-'DPI art.191'!$G$7)/4)*(P36-O36-2)),('DPI art.191'!$G$7-(('DPI art.191'!$G$7-'DPI art.191'!$H$7)/8)*(P36-O36-2))))</f>
        <v>0</v>
      </c>
      <c r="BB36" s="24">
        <f t="shared" si="31"/>
        <v>72.243694101880209</v>
      </c>
      <c r="BC36" s="24">
        <f>IF(N36&lt;135,N36,N36-'DPI art.191'!$I$7)</f>
        <v>105.66204993518133</v>
      </c>
      <c r="BD36" s="111" t="str">
        <f>IF(O36&lt;80,"0",IF((P36-O36)&lt;=2,('DPI art.191'!$G$9-(('DPI art.191'!$F$9-'DPI art.191'!$G$9)/4)*(O36-P36-2)),('DPI art.191'!$G$9-(('DPI art.191'!$G$9-'DPI art.191'!$H$9)/8)*(P36-O36-2))))</f>
        <v>0</v>
      </c>
      <c r="BE36" s="24">
        <f t="shared" si="32"/>
        <v>72.243694101880209</v>
      </c>
      <c r="BF36" s="24">
        <f>IF(N36&lt;135,N36,N36-'DPI art.191'!$I$9)</f>
        <v>105.66204993518133</v>
      </c>
      <c r="BG36" s="111" t="str">
        <f>IF(O36&lt;80,"0",IF((P36-O36)&lt;=2,('DPI art.191'!$G$11-(('DPI art.191'!$F$11-'DPI art.191'!$G$11)/4)*(P36-O36-2)),('DPI art.191'!$G$11-(('DPI art.191'!$G$11-'DPI art.191'!$H$11)/8)*(P36-O36-2))))</f>
        <v>0</v>
      </c>
      <c r="BH36" s="24">
        <f t="shared" si="33"/>
        <v>72.243694101880209</v>
      </c>
      <c r="BI36" s="24">
        <f>IF(T36&lt;135,T36,T36-'DPI art.191'!$I$11)</f>
        <v>94.5</v>
      </c>
      <c r="BJ36" s="111" t="str">
        <f>IF(O36&lt;80,"0",IF((P36-O36)&lt;=2,('DPI art.191'!$G$13-(('DPI art.191'!$F$13-'DPI art.191'!$G$13)/4)*(P36-O36-2)),('DPI art.191'!$G$13-(('DPI art.191'!$G$13-'DPI art.191'!$H$13)/8)*(P36-O36-2))))</f>
        <v>0</v>
      </c>
      <c r="BK36" s="24">
        <f t="shared" si="34"/>
        <v>72.243694101880209</v>
      </c>
      <c r="BL36" s="24">
        <f>IF(T36&lt;135,T36,T36-'DPI art.191'!$I$13)</f>
        <v>94.5</v>
      </c>
      <c r="BM36" s="111" t="str">
        <f>IF(O36&lt;80,"0",IF((P36-O36)&lt;=2,('DPI art.191'!$G$15-(('DPI art.191'!$F$15-'DPI art.191'!$G$15)/4)*(P36-O36-2)),('DPI art.191'!$G$15-(('DPI art.191'!$G$15-'DPI art.191'!$H$15)/8)*(P36-O36-2))))</f>
        <v>0</v>
      </c>
      <c r="BN36" s="24">
        <f t="shared" si="35"/>
        <v>72.243694101880209</v>
      </c>
      <c r="BO36" s="24">
        <f>IF(Z36&lt;135,Z36,Z36-'DPI art.191'!$I$15)</f>
        <v>89.1</v>
      </c>
      <c r="BP36" s="108">
        <f t="shared" si="9"/>
        <v>21877616.239495624</v>
      </c>
      <c r="BQ36" s="108">
        <f t="shared" si="10"/>
        <v>10715193.052376067</v>
      </c>
      <c r="BR36" s="108">
        <f t="shared" si="11"/>
        <v>20892961.308540419</v>
      </c>
      <c r="BS36" s="108">
        <f t="shared" si="12"/>
        <v>10715193.052376067</v>
      </c>
      <c r="BT36" s="108">
        <f t="shared" si="13"/>
        <v>20892961.308540419</v>
      </c>
      <c r="BU36" s="108">
        <f t="shared" si="14"/>
        <v>15488166.189124905</v>
      </c>
      <c r="BV36" s="106">
        <f t="shared" si="15"/>
        <v>-1.1563058981197969</v>
      </c>
      <c r="BW36" s="106">
        <f t="shared" si="16"/>
        <v>1.9436941018802116</v>
      </c>
      <c r="BX36" s="106">
        <f t="shared" si="17"/>
        <v>-0.95630589811979405</v>
      </c>
      <c r="BY36" s="106">
        <f t="shared" si="18"/>
        <v>1.9436941018802116</v>
      </c>
      <c r="BZ36" s="106">
        <f t="shared" si="19"/>
        <v>-0.95630589811979405</v>
      </c>
      <c r="CA36" s="106">
        <f t="shared" si="20"/>
        <v>0.34369410188020311</v>
      </c>
      <c r="CB36" s="106">
        <f t="shared" si="21"/>
        <v>6</v>
      </c>
      <c r="CC36" s="107">
        <f t="shared" si="44"/>
        <v>3.3333333333333333E-2</v>
      </c>
      <c r="CD36" s="136">
        <f t="shared" si="38"/>
        <v>1.33704333002663</v>
      </c>
      <c r="CE36" s="136">
        <f t="shared" si="39"/>
        <v>3.7779467616839226</v>
      </c>
      <c r="CF36" s="136">
        <f t="shared" si="40"/>
        <v>0.91452097077870587</v>
      </c>
      <c r="CG36" s="136">
        <f t="shared" si="41"/>
        <v>3.7779467616839226</v>
      </c>
      <c r="CH36" s="136">
        <f t="shared" si="42"/>
        <v>0.91452097077870587</v>
      </c>
      <c r="CI36" s="136">
        <f t="shared" si="43"/>
        <v>0.11812563566723944</v>
      </c>
    </row>
    <row r="37" spans="1:87" ht="18.75" x14ac:dyDescent="0.2">
      <c r="A37" s="2" t="s">
        <v>530</v>
      </c>
      <c r="B37" s="65" t="s">
        <v>383</v>
      </c>
      <c r="C37" s="78" t="s">
        <v>635</v>
      </c>
      <c r="D37" s="83" t="s">
        <v>7</v>
      </c>
      <c r="E37" s="83" t="s">
        <v>7</v>
      </c>
      <c r="F37" s="78" t="s">
        <v>635</v>
      </c>
      <c r="G37" s="71">
        <v>46003</v>
      </c>
      <c r="H37" s="77" t="s">
        <v>200</v>
      </c>
      <c r="I37" s="77" t="str">
        <f t="shared" si="45"/>
        <v/>
      </c>
      <c r="J37" s="77" t="s">
        <v>666</v>
      </c>
      <c r="K37" s="77"/>
      <c r="L37" s="77"/>
      <c r="M37" s="137">
        <f t="shared" si="36"/>
        <v>1.873073254279322</v>
      </c>
      <c r="N37" s="4">
        <f t="shared" si="2"/>
        <v>99.862049935181332</v>
      </c>
      <c r="O37" s="3">
        <f t="shared" si="37"/>
        <v>59.844147674550484</v>
      </c>
      <c r="P37" s="5">
        <f t="shared" si="4"/>
        <v>62.160680387360358</v>
      </c>
      <c r="Q37" s="14">
        <v>300</v>
      </c>
      <c r="R37" s="11">
        <v>59.2</v>
      </c>
      <c r="S37" s="12">
        <v>58.7</v>
      </c>
      <c r="T37" s="13">
        <v>85.7</v>
      </c>
      <c r="U37" s="79">
        <v>59.2</v>
      </c>
      <c r="V37" s="79">
        <v>61</v>
      </c>
      <c r="W37" s="10">
        <v>300</v>
      </c>
      <c r="X37" s="11">
        <v>62.2</v>
      </c>
      <c r="Y37" s="12">
        <v>62</v>
      </c>
      <c r="Z37" s="13">
        <v>98.3</v>
      </c>
      <c r="AA37" s="10">
        <v>300</v>
      </c>
      <c r="AB37" s="11">
        <v>61.2</v>
      </c>
      <c r="AC37" s="12">
        <v>62</v>
      </c>
      <c r="AD37" s="13">
        <v>96.6</v>
      </c>
      <c r="AE37" s="14">
        <v>300</v>
      </c>
      <c r="AF37" s="11">
        <v>59.2</v>
      </c>
      <c r="AG37" s="12">
        <v>60.4</v>
      </c>
      <c r="AH37" s="13">
        <v>93.6</v>
      </c>
      <c r="AI37" s="10">
        <v>300</v>
      </c>
      <c r="AJ37" s="11">
        <v>60.2</v>
      </c>
      <c r="AK37" s="12">
        <v>61.1</v>
      </c>
      <c r="AL37" s="13">
        <v>89.4</v>
      </c>
      <c r="AM37" s="10">
        <v>300</v>
      </c>
      <c r="AN37" s="11">
        <v>50</v>
      </c>
      <c r="AO37" s="12">
        <v>57.2</v>
      </c>
      <c r="AP37" s="13">
        <v>94.9</v>
      </c>
      <c r="AQ37" s="6" t="str">
        <f t="shared" si="5"/>
        <v>NO</v>
      </c>
      <c r="AR37" s="7">
        <f t="shared" si="6"/>
        <v>480</v>
      </c>
      <c r="AS37" s="8">
        <f t="shared" si="7"/>
        <v>480</v>
      </c>
      <c r="AT37" s="9">
        <f t="shared" si="8"/>
        <v>480</v>
      </c>
      <c r="AU37" s="111" t="str">
        <f>IF(O37&lt;80,"0",IF((P37-O37)&lt;=2,('DPI art.191'!$G$3-(('DPI art.191'!$F$3-'DPI art.191'!$G$3)/4)*(P37-O37-2)),('DPI art.191'!$G$3-(('DPI art.191'!$G$3-'DPI art.191'!$H$3)/8)*(P37-O37-2))))</f>
        <v>0</v>
      </c>
      <c r="AV37" s="24">
        <f t="shared" si="29"/>
        <v>59.844147674550484</v>
      </c>
      <c r="AW37" s="24">
        <f>IF(N37&lt;135,N37,N37-'DPI art.191'!$I$3)</f>
        <v>99.862049935181332</v>
      </c>
      <c r="AX37" s="111" t="str">
        <f>IF(O37&lt;80,"0",IF((P37-O37)&lt;=2,('DPI art.191'!$G$5-(('DPI art.191'!$F$5-'DPI art.191'!$G$5)/4)*(P37-O37-2)),('DPI art.191'!$G$5-(('DPI art.191'!$G$5-'DPI art.191'!$H$5)/8)*(P37-O37-2))))</f>
        <v>0</v>
      </c>
      <c r="AY37" s="24">
        <f t="shared" si="30"/>
        <v>59.844147674550484</v>
      </c>
      <c r="AZ37" s="24">
        <f>IF(N37&lt;135,N37,N37-'DPI art.191'!$I$5)</f>
        <v>99.862049935181332</v>
      </c>
      <c r="BA37" s="111" t="str">
        <f>IF(O37&lt;80,"0",IF((P37-O37)&lt;=2,('DPI art.191'!$G$7-(('DPI art.191'!$F$7-'DPI art.191'!$G$7)/4)*(P37-O37-2)),('DPI art.191'!$G$7-(('DPI art.191'!$G$7-'DPI art.191'!$H$7)/8)*(P37-O37-2))))</f>
        <v>0</v>
      </c>
      <c r="BB37" s="24">
        <f t="shared" si="31"/>
        <v>59.844147674550484</v>
      </c>
      <c r="BC37" s="24">
        <f>IF(N37&lt;135,N37,N37-'DPI art.191'!$I$7)</f>
        <v>99.862049935181332</v>
      </c>
      <c r="BD37" s="111" t="str">
        <f>IF(O37&lt;80,"0",IF((P37-O37)&lt;=2,('DPI art.191'!$G$9-(('DPI art.191'!$F$9-'DPI art.191'!$G$9)/4)*(O37-P37-2)),('DPI art.191'!$G$9-(('DPI art.191'!$G$9-'DPI art.191'!$H$9)/8)*(P37-O37-2))))</f>
        <v>0</v>
      </c>
      <c r="BE37" s="24">
        <f t="shared" si="32"/>
        <v>59.844147674550484</v>
      </c>
      <c r="BF37" s="24">
        <f>IF(N37&lt;135,N37,N37-'DPI art.191'!$I$9)</f>
        <v>99.862049935181332</v>
      </c>
      <c r="BG37" s="111" t="str">
        <f>IF(O37&lt;80,"0",IF((P37-O37)&lt;=2,('DPI art.191'!$G$11-(('DPI art.191'!$F$11-'DPI art.191'!$G$11)/4)*(P37-O37-2)),('DPI art.191'!$G$11-(('DPI art.191'!$G$11-'DPI art.191'!$H$11)/8)*(P37-O37-2))))</f>
        <v>0</v>
      </c>
      <c r="BH37" s="24">
        <f t="shared" si="33"/>
        <v>59.844147674550484</v>
      </c>
      <c r="BI37" s="24">
        <f>IF(T37&lt;135,T37,T37-'DPI art.191'!$I$11)</f>
        <v>85.7</v>
      </c>
      <c r="BJ37" s="111" t="str">
        <f>IF(O37&lt;80,"0",IF((P37-O37)&lt;=2,('DPI art.191'!$G$13-(('DPI art.191'!$F$13-'DPI art.191'!$G$13)/4)*(P37-O37-2)),('DPI art.191'!$G$13-(('DPI art.191'!$G$13-'DPI art.191'!$H$13)/8)*(P37-O37-2))))</f>
        <v>0</v>
      </c>
      <c r="BK37" s="24">
        <f t="shared" si="34"/>
        <v>59.844147674550484</v>
      </c>
      <c r="BL37" s="24">
        <f>IF(T37&lt;135,T37,T37-'DPI art.191'!$I$13)</f>
        <v>85.7</v>
      </c>
      <c r="BM37" s="111" t="str">
        <f>IF(O37&lt;80,"0",IF((P37-O37)&lt;=2,('DPI art.191'!$G$15-(('DPI art.191'!$F$15-'DPI art.191'!$G$15)/4)*(P37-O37-2)),('DPI art.191'!$G$15-(('DPI art.191'!$G$15-'DPI art.191'!$H$15)/8)*(P37-O37-2))))</f>
        <v>0</v>
      </c>
      <c r="BN37" s="24">
        <f t="shared" si="35"/>
        <v>59.844147674550484</v>
      </c>
      <c r="BO37" s="24">
        <f>IF(Z37&lt;135,Z37,Z37-'DPI art.191'!$I$15)</f>
        <v>98.3</v>
      </c>
      <c r="BP37" s="108">
        <f t="shared" si="9"/>
        <v>831763.77110267419</v>
      </c>
      <c r="BQ37" s="108">
        <f t="shared" si="10"/>
        <v>1659586.9074375653</v>
      </c>
      <c r="BR37" s="108">
        <f t="shared" si="11"/>
        <v>1318256.738556412</v>
      </c>
      <c r="BS37" s="108">
        <f t="shared" si="12"/>
        <v>831763.77110267419</v>
      </c>
      <c r="BT37" s="108">
        <f t="shared" si="13"/>
        <v>1047128.5480509026</v>
      </c>
      <c r="BU37" s="108">
        <f t="shared" si="14"/>
        <v>100000</v>
      </c>
      <c r="BV37" s="106">
        <f t="shared" si="15"/>
        <v>0.6441476745504815</v>
      </c>
      <c r="BW37" s="106">
        <f t="shared" si="16"/>
        <v>-2.3558523254495185</v>
      </c>
      <c r="BX37" s="106">
        <f t="shared" si="17"/>
        <v>-1.3558523254495185</v>
      </c>
      <c r="BY37" s="106">
        <f t="shared" si="18"/>
        <v>0.6441476745504815</v>
      </c>
      <c r="BZ37" s="106">
        <f t="shared" si="19"/>
        <v>-0.3558523254495185</v>
      </c>
      <c r="CA37" s="106">
        <f t="shared" si="20"/>
        <v>9.8441476745504843</v>
      </c>
      <c r="CB37" s="106">
        <f t="shared" si="21"/>
        <v>6</v>
      </c>
      <c r="CC37" s="107">
        <f t="shared" si="44"/>
        <v>3.3333333333333333E-2</v>
      </c>
      <c r="CD37" s="136">
        <f t="shared" si="38"/>
        <v>0.41492622662879303</v>
      </c>
      <c r="CE37" s="136">
        <f t="shared" si="39"/>
        <v>5.5500401793259044</v>
      </c>
      <c r="CF37" s="136">
        <f t="shared" si="40"/>
        <v>1.838335528426867</v>
      </c>
      <c r="CG37" s="136">
        <f t="shared" si="41"/>
        <v>0.41492622662879303</v>
      </c>
      <c r="CH37" s="136">
        <f t="shared" si="42"/>
        <v>0.12663087752783003</v>
      </c>
      <c r="CI37" s="136">
        <f t="shared" si="43"/>
        <v>96.90724343835771</v>
      </c>
    </row>
    <row r="38" spans="1:87" ht="18.75" x14ac:dyDescent="0.2">
      <c r="A38" s="2" t="s">
        <v>530</v>
      </c>
      <c r="B38" s="65" t="s">
        <v>384</v>
      </c>
      <c r="C38" s="78" t="s">
        <v>635</v>
      </c>
      <c r="D38" s="83" t="s">
        <v>7</v>
      </c>
      <c r="E38" s="83" t="s">
        <v>7</v>
      </c>
      <c r="F38" s="78" t="s">
        <v>635</v>
      </c>
      <c r="G38" s="71">
        <v>46003</v>
      </c>
      <c r="H38" s="77" t="s">
        <v>200</v>
      </c>
      <c r="I38" s="77" t="str">
        <f t="shared" si="45"/>
        <v>SI</v>
      </c>
      <c r="J38" s="77" t="str">
        <f t="shared" si="46"/>
        <v/>
      </c>
      <c r="K38" s="77"/>
      <c r="L38" s="77"/>
      <c r="M38" s="137">
        <f t="shared" si="36"/>
        <v>1.6073203358650783</v>
      </c>
      <c r="N38" s="4">
        <f t="shared" si="2"/>
        <v>94.662049935181329</v>
      </c>
      <c r="O38" s="3">
        <f t="shared" si="37"/>
        <v>47.278916112167117</v>
      </c>
      <c r="P38" s="5">
        <f t="shared" si="4"/>
        <v>59.692058257162756</v>
      </c>
      <c r="Q38" s="14">
        <v>300</v>
      </c>
      <c r="R38" s="11">
        <v>47</v>
      </c>
      <c r="S38" s="12">
        <v>61.3</v>
      </c>
      <c r="T38" s="13">
        <v>93.1</v>
      </c>
      <c r="U38" s="79">
        <v>46.8</v>
      </c>
      <c r="V38" s="79">
        <v>54.6</v>
      </c>
      <c r="W38" s="10">
        <v>300</v>
      </c>
      <c r="X38" s="11">
        <v>47</v>
      </c>
      <c r="Y38" s="12">
        <v>54.8</v>
      </c>
      <c r="Z38" s="13">
        <v>88.1</v>
      </c>
      <c r="AA38" s="10">
        <v>300</v>
      </c>
      <c r="AB38" s="11">
        <v>50.7</v>
      </c>
      <c r="AC38" s="12">
        <v>54.9</v>
      </c>
      <c r="AD38" s="13">
        <v>86.2</v>
      </c>
      <c r="AE38" s="14">
        <v>300</v>
      </c>
      <c r="AF38" s="11">
        <v>47.9</v>
      </c>
      <c r="AG38" s="12">
        <v>58.6</v>
      </c>
      <c r="AH38" s="13">
        <v>85.3</v>
      </c>
      <c r="AI38" s="10">
        <v>300</v>
      </c>
      <c r="AJ38" s="11">
        <v>45.1</v>
      </c>
      <c r="AK38" s="12">
        <v>55.8</v>
      </c>
      <c r="AL38" s="13">
        <v>82.7</v>
      </c>
      <c r="AM38" s="10">
        <v>300</v>
      </c>
      <c r="AN38" s="11">
        <v>39.5</v>
      </c>
      <c r="AO38" s="12">
        <v>50.3</v>
      </c>
      <c r="AP38" s="13">
        <v>68.900000000000006</v>
      </c>
      <c r="AQ38" s="6" t="str">
        <f t="shared" si="5"/>
        <v>NO</v>
      </c>
      <c r="AR38" s="7">
        <f t="shared" si="6"/>
        <v>480</v>
      </c>
      <c r="AS38" s="8">
        <f t="shared" si="7"/>
        <v>480</v>
      </c>
      <c r="AT38" s="9">
        <f t="shared" si="8"/>
        <v>480</v>
      </c>
      <c r="AU38" s="111" t="str">
        <f>IF(O38&lt;80,"0",IF((P38-O38)&lt;=2,('DPI art.191'!$G$3-(('DPI art.191'!$F$3-'DPI art.191'!$G$3)/4)*(P38-O38-2)),('DPI art.191'!$G$3-(('DPI art.191'!$G$3-'DPI art.191'!$H$3)/8)*(P38-O38-2))))</f>
        <v>0</v>
      </c>
      <c r="AV38" s="24">
        <f t="shared" si="29"/>
        <v>47.278916112167117</v>
      </c>
      <c r="AW38" s="24">
        <f>IF(N38&lt;135,N38,N38-'DPI art.191'!$I$3)</f>
        <v>94.662049935181329</v>
      </c>
      <c r="AX38" s="111" t="str">
        <f>IF(O38&lt;80,"0",IF((P38-O38)&lt;=2,('DPI art.191'!$G$5-(('DPI art.191'!$F$5-'DPI art.191'!$G$5)/4)*(P38-O38-2)),('DPI art.191'!$G$5-(('DPI art.191'!$G$5-'DPI art.191'!$H$5)/8)*(P38-O38-2))))</f>
        <v>0</v>
      </c>
      <c r="AY38" s="24">
        <f t="shared" si="30"/>
        <v>47.278916112167117</v>
      </c>
      <c r="AZ38" s="24">
        <f>IF(N38&lt;135,N38,N38-'DPI art.191'!$I$5)</f>
        <v>94.662049935181329</v>
      </c>
      <c r="BA38" s="111" t="str">
        <f>IF(O38&lt;80,"0",IF((P38-O38)&lt;=2,('DPI art.191'!$G$7-(('DPI art.191'!$F$7-'DPI art.191'!$G$7)/4)*(P38-O38-2)),('DPI art.191'!$G$7-(('DPI art.191'!$G$7-'DPI art.191'!$H$7)/8)*(P38-O38-2))))</f>
        <v>0</v>
      </c>
      <c r="BB38" s="24">
        <f t="shared" si="31"/>
        <v>47.278916112167117</v>
      </c>
      <c r="BC38" s="24">
        <f>IF(N38&lt;135,N38,N38-'DPI art.191'!$I$7)</f>
        <v>94.662049935181329</v>
      </c>
      <c r="BD38" s="111" t="str">
        <f>IF(O38&lt;80,"0",IF((P38-O38)&lt;=2,('DPI art.191'!$G$9-(('DPI art.191'!$F$9-'DPI art.191'!$G$9)/4)*(O38-P38-2)),('DPI art.191'!$G$9-(('DPI art.191'!$G$9-'DPI art.191'!$H$9)/8)*(P38-O38-2))))</f>
        <v>0</v>
      </c>
      <c r="BE38" s="24">
        <f t="shared" si="32"/>
        <v>47.278916112167117</v>
      </c>
      <c r="BF38" s="24">
        <f>IF(N38&lt;135,N38,N38-'DPI art.191'!$I$9)</f>
        <v>94.662049935181329</v>
      </c>
      <c r="BG38" s="111" t="str">
        <f>IF(O38&lt;80,"0",IF((P38-O38)&lt;=2,('DPI art.191'!$G$11-(('DPI art.191'!$F$11-'DPI art.191'!$G$11)/4)*(P38-O38-2)),('DPI art.191'!$G$11-(('DPI art.191'!$G$11-'DPI art.191'!$H$11)/8)*(P38-O38-2))))</f>
        <v>0</v>
      </c>
      <c r="BH38" s="24">
        <f t="shared" si="33"/>
        <v>47.278916112167117</v>
      </c>
      <c r="BI38" s="24">
        <f>IF(T38&lt;135,T38,T38-'DPI art.191'!$I$11)</f>
        <v>93.1</v>
      </c>
      <c r="BJ38" s="111" t="str">
        <f>IF(O38&lt;80,"0",IF((P38-O38)&lt;=2,('DPI art.191'!$G$13-(('DPI art.191'!$F$13-'DPI art.191'!$G$13)/4)*(P38-O38-2)),('DPI art.191'!$G$13-(('DPI art.191'!$G$13-'DPI art.191'!$H$13)/8)*(P38-O38-2))))</f>
        <v>0</v>
      </c>
      <c r="BK38" s="24">
        <f t="shared" si="34"/>
        <v>47.278916112167117</v>
      </c>
      <c r="BL38" s="24">
        <f>IF(T38&lt;135,T38,T38-'DPI art.191'!$I$13)</f>
        <v>93.1</v>
      </c>
      <c r="BM38" s="111" t="str">
        <f>IF(O38&lt;80,"0",IF((P38-O38)&lt;=2,('DPI art.191'!$G$15-(('DPI art.191'!$F$15-'DPI art.191'!$G$15)/4)*(P38-O38-2)),('DPI art.191'!$G$15-(('DPI art.191'!$G$15-'DPI art.191'!$H$15)/8)*(P38-O38-2))))</f>
        <v>0</v>
      </c>
      <c r="BN38" s="24">
        <f t="shared" si="35"/>
        <v>47.278916112167117</v>
      </c>
      <c r="BO38" s="24">
        <f>IF(Z38&lt;135,Z38,Z38-'DPI art.191'!$I$15)</f>
        <v>88.1</v>
      </c>
      <c r="BP38" s="108">
        <f t="shared" si="9"/>
        <v>50118.723362727294</v>
      </c>
      <c r="BQ38" s="108">
        <f t="shared" si="10"/>
        <v>50118.723362727294</v>
      </c>
      <c r="BR38" s="108">
        <f t="shared" si="11"/>
        <v>117489.75549395311</v>
      </c>
      <c r="BS38" s="108">
        <f t="shared" si="12"/>
        <v>61659.500186148245</v>
      </c>
      <c r="BT38" s="108">
        <f t="shared" si="13"/>
        <v>32359.365692962925</v>
      </c>
      <c r="BU38" s="108">
        <f t="shared" si="14"/>
        <v>8912.5093813374679</v>
      </c>
      <c r="BV38" s="106">
        <f t="shared" si="15"/>
        <v>0.27891611216711709</v>
      </c>
      <c r="BW38" s="106">
        <f t="shared" si="16"/>
        <v>0.27891611216711709</v>
      </c>
      <c r="BX38" s="106">
        <f t="shared" si="17"/>
        <v>-3.4210838878328858</v>
      </c>
      <c r="BY38" s="106">
        <f t="shared" si="18"/>
        <v>-0.62108388783288149</v>
      </c>
      <c r="BZ38" s="106">
        <f t="shared" si="19"/>
        <v>2.1789161121671157</v>
      </c>
      <c r="CA38" s="106">
        <f t="shared" si="20"/>
        <v>7.7789161121671171</v>
      </c>
      <c r="CB38" s="106">
        <f t="shared" si="21"/>
        <v>6</v>
      </c>
      <c r="CC38" s="107">
        <f t="shared" si="44"/>
        <v>3.3333333333333333E-2</v>
      </c>
      <c r="CD38" s="136">
        <f t="shared" si="38"/>
        <v>7.7794197626419842E-2</v>
      </c>
      <c r="CE38" s="136">
        <f t="shared" si="39"/>
        <v>7.7794197626419842E-2</v>
      </c>
      <c r="CF38" s="136">
        <f t="shared" si="40"/>
        <v>11.703814967589773</v>
      </c>
      <c r="CG38" s="136">
        <f t="shared" si="41"/>
        <v>0.38574519572560734</v>
      </c>
      <c r="CH38" s="136">
        <f t="shared" si="42"/>
        <v>4.7476754238614589</v>
      </c>
      <c r="CI38" s="136">
        <f t="shared" si="43"/>
        <v>60.511535880133174</v>
      </c>
    </row>
    <row r="39" spans="1:87" ht="18.75" x14ac:dyDescent="0.2">
      <c r="A39" s="2" t="s">
        <v>470</v>
      </c>
      <c r="B39" s="65" t="s">
        <v>385</v>
      </c>
      <c r="C39" s="78" t="s">
        <v>636</v>
      </c>
      <c r="D39" s="83" t="s">
        <v>7</v>
      </c>
      <c r="E39" s="83" t="s">
        <v>7</v>
      </c>
      <c r="F39" s="192" t="s">
        <v>636</v>
      </c>
      <c r="G39" s="71">
        <v>46003</v>
      </c>
      <c r="H39" s="77" t="s">
        <v>200</v>
      </c>
      <c r="I39" s="77" t="str">
        <f t="shared" si="45"/>
        <v>SI</v>
      </c>
      <c r="J39" s="77" t="str">
        <f t="shared" si="46"/>
        <v/>
      </c>
      <c r="K39" s="77"/>
      <c r="L39" s="77"/>
      <c r="M39" s="137">
        <f t="shared" si="36"/>
        <v>5.1202363226736889</v>
      </c>
      <c r="N39" s="4">
        <f t="shared" si="2"/>
        <v>93.962049935181341</v>
      </c>
      <c r="O39" s="3">
        <f t="shared" si="37"/>
        <v>55.994847950837119</v>
      </c>
      <c r="P39" s="5">
        <f t="shared" si="4"/>
        <v>60.943760485035867</v>
      </c>
      <c r="Q39" s="14">
        <v>300</v>
      </c>
      <c r="R39" s="11">
        <v>41.4</v>
      </c>
      <c r="S39" s="12">
        <v>52.3</v>
      </c>
      <c r="T39" s="13">
        <v>83.2</v>
      </c>
      <c r="U39" s="79">
        <v>41.4</v>
      </c>
      <c r="V39" s="79">
        <v>47.1</v>
      </c>
      <c r="W39" s="10">
        <v>300</v>
      </c>
      <c r="X39" s="11">
        <v>39</v>
      </c>
      <c r="Y39" s="12">
        <v>53.2</v>
      </c>
      <c r="Z39" s="13">
        <v>88</v>
      </c>
      <c r="AA39" s="10">
        <v>300</v>
      </c>
      <c r="AB39" s="11">
        <v>40.200000000000003</v>
      </c>
      <c r="AC39" s="12">
        <v>50.8</v>
      </c>
      <c r="AD39" s="13">
        <v>79.3</v>
      </c>
      <c r="AE39" s="14">
        <v>300</v>
      </c>
      <c r="AF39" s="11">
        <v>57</v>
      </c>
      <c r="AG39" s="12">
        <v>59.9</v>
      </c>
      <c r="AH39" s="13">
        <v>91</v>
      </c>
      <c r="AI39" s="10">
        <v>300</v>
      </c>
      <c r="AJ39" s="11">
        <v>55.3</v>
      </c>
      <c r="AK39" s="12">
        <v>58.2</v>
      </c>
      <c r="AL39" s="13">
        <v>92.4</v>
      </c>
      <c r="AM39" s="10">
        <v>300</v>
      </c>
      <c r="AN39" s="11">
        <v>61.8</v>
      </c>
      <c r="AO39" s="12">
        <v>62.7</v>
      </c>
      <c r="AP39" s="13">
        <v>91.9</v>
      </c>
      <c r="AQ39" s="6" t="str">
        <f t="shared" si="5"/>
        <v>NO</v>
      </c>
      <c r="AR39" s="7">
        <f t="shared" si="6"/>
        <v>480</v>
      </c>
      <c r="AS39" s="8">
        <f t="shared" si="7"/>
        <v>480</v>
      </c>
      <c r="AT39" s="9">
        <f t="shared" si="8"/>
        <v>480</v>
      </c>
      <c r="AU39" s="111" t="str">
        <f>IF(O39&lt;80,"0",IF((P39-O39)&lt;=2,('DPI art.191'!$G$3-(('DPI art.191'!$F$3-'DPI art.191'!$G$3)/4)*(P39-O39-2)),('DPI art.191'!$G$3-(('DPI art.191'!$G$3-'DPI art.191'!$H$3)/8)*(P39-O39-2))))</f>
        <v>0</v>
      </c>
      <c r="AV39" s="24">
        <f t="shared" si="29"/>
        <v>55.994847950837119</v>
      </c>
      <c r="AW39" s="24">
        <f>IF(N39&lt;135,N39,N39-'DPI art.191'!$I$3)</f>
        <v>93.962049935181341</v>
      </c>
      <c r="AX39" s="111" t="str">
        <f>IF(O39&lt;80,"0",IF((P39-O39)&lt;=2,('DPI art.191'!$G$5-(('DPI art.191'!$F$5-'DPI art.191'!$G$5)/4)*(P39-O39-2)),('DPI art.191'!$G$5-(('DPI art.191'!$G$5-'DPI art.191'!$H$5)/8)*(P39-O39-2))))</f>
        <v>0</v>
      </c>
      <c r="AY39" s="24">
        <f t="shared" si="30"/>
        <v>55.994847950837119</v>
      </c>
      <c r="AZ39" s="24">
        <f>IF(N39&lt;135,N39,N39-'DPI art.191'!$I$5)</f>
        <v>93.962049935181341</v>
      </c>
      <c r="BA39" s="111" t="str">
        <f>IF(O39&lt;80,"0",IF((P39-O39)&lt;=2,('DPI art.191'!$G$7-(('DPI art.191'!$F$7-'DPI art.191'!$G$7)/4)*(P39-O39-2)),('DPI art.191'!$G$7-(('DPI art.191'!$G$7-'DPI art.191'!$H$7)/8)*(P39-O39-2))))</f>
        <v>0</v>
      </c>
      <c r="BB39" s="24">
        <f t="shared" si="31"/>
        <v>55.994847950837119</v>
      </c>
      <c r="BC39" s="24">
        <f>IF(N39&lt;135,N39,N39-'DPI art.191'!$I$7)</f>
        <v>93.962049935181341</v>
      </c>
      <c r="BD39" s="111" t="str">
        <f>IF(O39&lt;80,"0",IF((P39-O39)&lt;=2,('DPI art.191'!$G$9-(('DPI art.191'!$F$9-'DPI art.191'!$G$9)/4)*(O39-P39-2)),('DPI art.191'!$G$9-(('DPI art.191'!$G$9-'DPI art.191'!$H$9)/8)*(P39-O39-2))))</f>
        <v>0</v>
      </c>
      <c r="BE39" s="24">
        <f t="shared" si="32"/>
        <v>55.994847950837119</v>
      </c>
      <c r="BF39" s="24">
        <f>IF(N39&lt;135,N39,N39-'DPI art.191'!$I$9)</f>
        <v>93.962049935181341</v>
      </c>
      <c r="BG39" s="111" t="str">
        <f>IF(O39&lt;80,"0",IF((P39-O39)&lt;=2,('DPI art.191'!$G$11-(('DPI art.191'!$F$11-'DPI art.191'!$G$11)/4)*(P39-O39-2)),('DPI art.191'!$G$11-(('DPI art.191'!$G$11-'DPI art.191'!$H$11)/8)*(P39-O39-2))))</f>
        <v>0</v>
      </c>
      <c r="BH39" s="24">
        <f t="shared" si="33"/>
        <v>55.994847950837119</v>
      </c>
      <c r="BI39" s="24">
        <f>IF(T39&lt;135,T39,T39-'DPI art.191'!$I$11)</f>
        <v>83.2</v>
      </c>
      <c r="BJ39" s="111" t="str">
        <f>IF(O39&lt;80,"0",IF((P39-O39)&lt;=2,('DPI art.191'!$G$13-(('DPI art.191'!$F$13-'DPI art.191'!$G$13)/4)*(P39-O39-2)),('DPI art.191'!$G$13-(('DPI art.191'!$G$13-'DPI art.191'!$H$13)/8)*(P39-O39-2))))</f>
        <v>0</v>
      </c>
      <c r="BK39" s="24">
        <f t="shared" si="34"/>
        <v>55.994847950837119</v>
      </c>
      <c r="BL39" s="24">
        <f>IF(T39&lt;135,T39,T39-'DPI art.191'!$I$13)</f>
        <v>83.2</v>
      </c>
      <c r="BM39" s="111" t="str">
        <f>IF(O39&lt;80,"0",IF((P39-O39)&lt;=2,('DPI art.191'!$G$15-(('DPI art.191'!$F$15-'DPI art.191'!$G$15)/4)*(P39-O39-2)),('DPI art.191'!$G$15-(('DPI art.191'!$G$15-'DPI art.191'!$H$15)/8)*(P39-O39-2))))</f>
        <v>0</v>
      </c>
      <c r="BN39" s="24">
        <f t="shared" si="35"/>
        <v>55.994847950837119</v>
      </c>
      <c r="BO39" s="24">
        <f>IF(Z39&lt;135,Z39,Z39-'DPI art.191'!$I$15)</f>
        <v>88</v>
      </c>
      <c r="BP39" s="108">
        <f t="shared" si="9"/>
        <v>13803.842646028841</v>
      </c>
      <c r="BQ39" s="108">
        <f t="shared" si="10"/>
        <v>7943.2823472428299</v>
      </c>
      <c r="BR39" s="108">
        <f t="shared" si="11"/>
        <v>10471.285480509021</v>
      </c>
      <c r="BS39" s="108">
        <f t="shared" si="12"/>
        <v>501187.23362727347</v>
      </c>
      <c r="BT39" s="108">
        <f t="shared" si="13"/>
        <v>338844.15613920329</v>
      </c>
      <c r="BU39" s="108">
        <f t="shared" si="14"/>
        <v>1513561.2484362102</v>
      </c>
      <c r="BV39" s="106">
        <f t="shared" si="15"/>
        <v>14.594847950837121</v>
      </c>
      <c r="BW39" s="106">
        <f t="shared" si="16"/>
        <v>16.994847950837119</v>
      </c>
      <c r="BX39" s="106">
        <f t="shared" si="17"/>
        <v>15.794847950837116</v>
      </c>
      <c r="BY39" s="106">
        <f t="shared" si="18"/>
        <v>-1.0051520491628807</v>
      </c>
      <c r="BZ39" s="106">
        <f t="shared" si="19"/>
        <v>0.69484795083712214</v>
      </c>
      <c r="CA39" s="106">
        <f t="shared" si="20"/>
        <v>-5.8051520491628779</v>
      </c>
      <c r="CB39" s="106">
        <f t="shared" si="21"/>
        <v>6</v>
      </c>
      <c r="CC39" s="107">
        <f t="shared" si="44"/>
        <v>3.3333333333333333E-2</v>
      </c>
      <c r="CD39" s="136">
        <f t="shared" si="38"/>
        <v>213.00958670805451</v>
      </c>
      <c r="CE39" s="136">
        <f t="shared" si="39"/>
        <v>288.82485687207264</v>
      </c>
      <c r="CF39" s="136">
        <f t="shared" si="40"/>
        <v>249.47722179006345</v>
      </c>
      <c r="CG39" s="136">
        <f t="shared" si="41"/>
        <v>1.010330641936338</v>
      </c>
      <c r="CH39" s="136">
        <f t="shared" si="42"/>
        <v>0.48281367478254772</v>
      </c>
      <c r="CI39" s="136">
        <f t="shared" si="43"/>
        <v>33.69979031389996</v>
      </c>
    </row>
    <row r="40" spans="1:87" ht="18.75" x14ac:dyDescent="0.2">
      <c r="A40" s="2" t="s">
        <v>480</v>
      </c>
      <c r="B40" s="65" t="s">
        <v>386</v>
      </c>
      <c r="C40" s="78" t="s">
        <v>631</v>
      </c>
      <c r="D40" s="83" t="s">
        <v>7</v>
      </c>
      <c r="E40" s="83" t="s">
        <v>7</v>
      </c>
      <c r="F40" s="192" t="s">
        <v>631</v>
      </c>
      <c r="G40" s="71">
        <v>46003</v>
      </c>
      <c r="H40" s="77" t="s">
        <v>200</v>
      </c>
      <c r="I40" s="77" t="str">
        <f t="shared" si="45"/>
        <v>SI</v>
      </c>
      <c r="J40" s="77" t="str">
        <f t="shared" si="46"/>
        <v/>
      </c>
      <c r="K40" s="77"/>
      <c r="L40" s="77"/>
      <c r="M40" s="137">
        <f t="shared" si="36"/>
        <v>0.69737500031813437</v>
      </c>
      <c r="N40" s="4">
        <f t="shared" si="2"/>
        <v>127.06204993518134</v>
      </c>
      <c r="O40" s="3">
        <f t="shared" si="37"/>
        <v>83.336426868428717</v>
      </c>
      <c r="P40" s="5">
        <f t="shared" si="4"/>
        <v>84.485284083388947</v>
      </c>
      <c r="Q40" s="14">
        <v>300</v>
      </c>
      <c r="R40" s="11">
        <v>81</v>
      </c>
      <c r="S40" s="12">
        <v>82.2</v>
      </c>
      <c r="T40" s="13">
        <v>120.2</v>
      </c>
      <c r="U40" s="79">
        <v>81.099999999999994</v>
      </c>
      <c r="V40" s="79">
        <v>86.8</v>
      </c>
      <c r="W40" s="10">
        <v>300</v>
      </c>
      <c r="X40" s="11">
        <v>84.3</v>
      </c>
      <c r="Y40" s="12">
        <v>84.1</v>
      </c>
      <c r="Z40" s="13">
        <v>125.5</v>
      </c>
      <c r="AA40" s="10">
        <v>300</v>
      </c>
      <c r="AB40" s="11">
        <v>85.4</v>
      </c>
      <c r="AC40" s="12">
        <v>85</v>
      </c>
      <c r="AD40" s="13">
        <v>122.4</v>
      </c>
      <c r="AE40" s="14">
        <v>300</v>
      </c>
      <c r="AF40" s="11">
        <v>83.4</v>
      </c>
      <c r="AG40" s="12">
        <v>83.6</v>
      </c>
      <c r="AH40" s="13">
        <v>117.7</v>
      </c>
      <c r="AI40" s="10">
        <v>300</v>
      </c>
      <c r="AJ40" s="11">
        <v>82.9</v>
      </c>
      <c r="AK40" s="12">
        <v>83.1</v>
      </c>
      <c r="AL40" s="13">
        <v>118.6</v>
      </c>
      <c r="AM40" s="10">
        <v>300</v>
      </c>
      <c r="AN40" s="11">
        <v>81.400000000000006</v>
      </c>
      <c r="AO40" s="12">
        <v>81.900000000000006</v>
      </c>
      <c r="AP40" s="13">
        <v>121.9</v>
      </c>
      <c r="AQ40" s="6" t="str">
        <f t="shared" si="5"/>
        <v>NO</v>
      </c>
      <c r="AR40" s="7">
        <f t="shared" si="6"/>
        <v>198.42598759630746</v>
      </c>
      <c r="AS40" s="8">
        <f t="shared" si="7"/>
        <v>480</v>
      </c>
      <c r="AT40" s="9">
        <f t="shared" si="8"/>
        <v>480</v>
      </c>
      <c r="AU40" s="111">
        <f>IF(O40&lt;80,"0",IF((P40-O40)&lt;=2,('DPI art.191'!$G$3-(('DPI art.191'!$F$3-'DPI art.191'!$G$3)/4)*(P40-O40-2)),('DPI art.191'!$G$3-(('DPI art.191'!$G$3-'DPI art.191'!$H$3)/8)*(P40-O40-2))))</f>
        <v>18.686303449754611</v>
      </c>
      <c r="AV40" s="24">
        <f t="shared" si="29"/>
        <v>64.650123418674099</v>
      </c>
      <c r="AW40" s="24">
        <f>IF(N40&lt;135,N40,N40-'DPI art.191'!$I$3)</f>
        <v>127.06204993518134</v>
      </c>
      <c r="AX40" s="111">
        <f>IF(O40&lt;80,"0",IF((P40-O40)&lt;=2,('DPI art.191'!$G$5-(('DPI art.191'!$F$5-'DPI art.191'!$G$5)/4)*(P40-O40-2)),('DPI art.191'!$G$5-(('DPI art.191'!$G$5-'DPI art.191'!$H$5)/8)*(P40-O40-2))))</f>
        <v>16.436303449754611</v>
      </c>
      <c r="AY40" s="24">
        <f t="shared" si="30"/>
        <v>66.900123418674099</v>
      </c>
      <c r="AZ40" s="24">
        <f>IF(N40&lt;135,N40,N40-'DPI art.191'!$I$5)</f>
        <v>127.06204993518134</v>
      </c>
      <c r="BA40" s="111">
        <f>IF(O40&lt;80,"0",IF((P40-O40)&lt;=2,('DPI art.191'!$G$7-(('DPI art.191'!$F$7-'DPI art.191'!$G$7)/4)*(P40-O40-2)),('DPI art.191'!$G$7-(('DPI art.191'!$G$7-'DPI art.191'!$H$7)/8)*(P40-O40-2))))</f>
        <v>13.925571392519885</v>
      </c>
      <c r="BB40" s="24">
        <f t="shared" si="31"/>
        <v>69.410855475908832</v>
      </c>
      <c r="BC40" s="24">
        <f>IF(N40&lt;135,N40,N40-'DPI art.191'!$I$7)</f>
        <v>127.06204993518134</v>
      </c>
      <c r="BD40" s="111">
        <f>IF(O40&lt;80,"0",IF((P40-O40)&lt;=2,('DPI art.191'!$G$9-(('DPI art.191'!$F$9-'DPI art.191'!$G$9)/4)*(O40-P40-2)),('DPI art.191'!$G$9-(('DPI art.191'!$G$9-'DPI art.191'!$H$9)/8)*(P40-O40-2))))</f>
        <v>17.893607151870029</v>
      </c>
      <c r="BE40" s="24">
        <f t="shared" si="32"/>
        <v>65.442819716558688</v>
      </c>
      <c r="BF40" s="24">
        <f>IF(N40&lt;135,N40,N40-'DPI art.191'!$I$9)</f>
        <v>127.06204993518134</v>
      </c>
      <c r="BG40" s="111">
        <f>IF(O40&lt;80,"0",IF((P40-O40)&lt;=2,('DPI art.191'!$G$11-(('DPI art.191'!$F$11-'DPI art.191'!$G$11)/4)*(P40-O40-2)),('DPI art.191'!$G$11-(('DPI art.191'!$G$11-'DPI art.191'!$H$11)/8)*(P40-O40-2))))</f>
        <v>10.180821455610086</v>
      </c>
      <c r="BH40" s="24">
        <f t="shared" si="33"/>
        <v>73.15560541281863</v>
      </c>
      <c r="BI40" s="24">
        <f>IF(T40&lt;135,T40,T40-'DPI art.191'!$I$11)</f>
        <v>120.2</v>
      </c>
      <c r="BJ40" s="111">
        <f>IF(O40&lt;80,"0",IF((P40-O40)&lt;=2,('DPI art.191'!$G$13-(('DPI art.191'!$F$13-'DPI art.191'!$G$13)/4)*(P40-O40-2)),('DPI art.191'!$G$13-(('DPI art.191'!$G$13-'DPI art.191'!$H$13)/8)*(P40-O40-2))))</f>
        <v>13.106392848129971</v>
      </c>
      <c r="BK40" s="24">
        <f t="shared" si="34"/>
        <v>70.230034020298746</v>
      </c>
      <c r="BL40" s="24">
        <f>IF(T40&lt;135,T40,T40-'DPI art.191'!$I$13)</f>
        <v>120.2</v>
      </c>
      <c r="BM40" s="111">
        <f>IF(O40&lt;80,"0",IF((P40-O40)&lt;=2,('DPI art.191'!$G$15-(('DPI art.191'!$F$15-'DPI art.191'!$G$15)/4)*(P40-O40-2)),('DPI art.191'!$G$15-(('DPI art.191'!$G$15-'DPI art.191'!$H$15)/8)*(P40-O40-2))))</f>
        <v>17.606392848129971</v>
      </c>
      <c r="BN40" s="24">
        <f t="shared" si="35"/>
        <v>65.730034020298746</v>
      </c>
      <c r="BO40" s="24">
        <f>IF(Z40&lt;135,Z40,Z40-'DPI art.191'!$I$15)</f>
        <v>125.5</v>
      </c>
      <c r="BP40" s="108">
        <f t="shared" si="9"/>
        <v>125892541.17941682</v>
      </c>
      <c r="BQ40" s="108">
        <f t="shared" si="10"/>
        <v>269153480.39269191</v>
      </c>
      <c r="BR40" s="108">
        <f t="shared" si="11"/>
        <v>346736850.45253289</v>
      </c>
      <c r="BS40" s="108">
        <f t="shared" si="12"/>
        <v>218776162.39495647</v>
      </c>
      <c r="BT40" s="108">
        <f t="shared" si="13"/>
        <v>194984459.97580501</v>
      </c>
      <c r="BU40" s="108">
        <f t="shared" si="14"/>
        <v>138038426.46028903</v>
      </c>
      <c r="BV40" s="106">
        <f t="shared" si="15"/>
        <v>2.3364268684287168</v>
      </c>
      <c r="BW40" s="106">
        <f t="shared" si="16"/>
        <v>-0.96357313157128033</v>
      </c>
      <c r="BX40" s="106">
        <f t="shared" si="17"/>
        <v>-2.0635731315712889</v>
      </c>
      <c r="BY40" s="106">
        <f t="shared" si="18"/>
        <v>-6.3573131571288855E-2</v>
      </c>
      <c r="BZ40" s="106">
        <f t="shared" si="19"/>
        <v>0.43642686842871115</v>
      </c>
      <c r="CA40" s="106">
        <f t="shared" si="20"/>
        <v>1.9364268684287111</v>
      </c>
      <c r="CB40" s="106">
        <f t="shared" si="21"/>
        <v>6</v>
      </c>
      <c r="CC40" s="107">
        <f t="shared" si="44"/>
        <v>3.3333333333333333E-2</v>
      </c>
      <c r="CD40" s="136">
        <f t="shared" si="38"/>
        <v>5.4588905115156203</v>
      </c>
      <c r="CE40" s="136">
        <f t="shared" si="39"/>
        <v>0.92847317988608391</v>
      </c>
      <c r="CF40" s="136">
        <f t="shared" si="40"/>
        <v>4.2583340693429355</v>
      </c>
      <c r="CG40" s="136">
        <f t="shared" si="41"/>
        <v>4.0415430577804036E-3</v>
      </c>
      <c r="CH40" s="136">
        <f t="shared" si="42"/>
        <v>0.19046841148649155</v>
      </c>
      <c r="CI40" s="136">
        <f t="shared" si="43"/>
        <v>3.7497490167726251</v>
      </c>
    </row>
    <row r="41" spans="1:87" ht="25.5" x14ac:dyDescent="0.2">
      <c r="A41" s="2" t="s">
        <v>540</v>
      </c>
      <c r="B41" s="65" t="s">
        <v>387</v>
      </c>
      <c r="C41" s="78" t="s">
        <v>542</v>
      </c>
      <c r="D41" s="83" t="s">
        <v>7</v>
      </c>
      <c r="E41" s="83" t="s">
        <v>7</v>
      </c>
      <c r="F41" s="78" t="s">
        <v>542</v>
      </c>
      <c r="G41" s="71">
        <v>46003</v>
      </c>
      <c r="H41" s="77" t="s">
        <v>200</v>
      </c>
      <c r="I41" s="77" t="str">
        <f t="shared" si="45"/>
        <v>SI</v>
      </c>
      <c r="J41" s="77" t="str">
        <f t="shared" si="46"/>
        <v/>
      </c>
      <c r="K41" s="77"/>
      <c r="L41" s="77"/>
      <c r="M41" s="137">
        <f t="shared" si="36"/>
        <v>1.0497998688220882</v>
      </c>
      <c r="N41" s="4">
        <f t="shared" si="2"/>
        <v>120.76204993518134</v>
      </c>
      <c r="O41" s="3">
        <f t="shared" si="37"/>
        <v>83.797241764089705</v>
      </c>
      <c r="P41" s="5">
        <f t="shared" si="4"/>
        <v>85.585355682180406</v>
      </c>
      <c r="Q41" s="14">
        <v>300</v>
      </c>
      <c r="R41" s="11">
        <v>84.3</v>
      </c>
      <c r="S41" s="12">
        <v>84.5</v>
      </c>
      <c r="T41" s="13">
        <v>112.6</v>
      </c>
      <c r="U41" s="79">
        <v>84.2</v>
      </c>
      <c r="V41" s="79">
        <v>87.5</v>
      </c>
      <c r="W41" s="10">
        <v>300</v>
      </c>
      <c r="X41" s="11">
        <v>82.2</v>
      </c>
      <c r="Y41" s="12">
        <v>83.1</v>
      </c>
      <c r="Z41" s="13">
        <v>117.7</v>
      </c>
      <c r="AA41" s="10">
        <v>300</v>
      </c>
      <c r="AB41" s="11">
        <v>82.7</v>
      </c>
      <c r="AC41" s="12">
        <v>83.6</v>
      </c>
      <c r="AD41" s="13">
        <v>113.7</v>
      </c>
      <c r="AE41" s="14">
        <v>300</v>
      </c>
      <c r="AF41" s="11">
        <v>85.4</v>
      </c>
      <c r="AG41" s="12">
        <v>85.5</v>
      </c>
      <c r="AH41" s="13">
        <v>119.2</v>
      </c>
      <c r="AI41" s="10">
        <v>300</v>
      </c>
      <c r="AJ41" s="11">
        <v>85.9</v>
      </c>
      <c r="AK41" s="12">
        <v>86</v>
      </c>
      <c r="AL41" s="13">
        <v>112</v>
      </c>
      <c r="AM41" s="10">
        <v>300</v>
      </c>
      <c r="AN41" s="11">
        <v>79.099999999999994</v>
      </c>
      <c r="AO41" s="12">
        <v>82.4</v>
      </c>
      <c r="AP41" s="13">
        <v>113.2</v>
      </c>
      <c r="AQ41" s="6" t="str">
        <f t="shared" si="5"/>
        <v>NO</v>
      </c>
      <c r="AR41" s="7">
        <f t="shared" si="6"/>
        <v>178.45020901277718</v>
      </c>
      <c r="AS41" s="8">
        <f t="shared" si="7"/>
        <v>480</v>
      </c>
      <c r="AT41" s="9">
        <f t="shared" si="8"/>
        <v>480</v>
      </c>
      <c r="AU41" s="111">
        <f>IF(O41&lt;80,"0",IF((P41-O41)&lt;=2,('DPI art.191'!$G$3-(('DPI art.191'!$F$3-'DPI art.191'!$G$3)/4)*(P41-O41-2)),('DPI art.191'!$G$3-(('DPI art.191'!$G$3-'DPI art.191'!$H$3)/8)*(P41-O41-2))))</f>
        <v>17.607557763221941</v>
      </c>
      <c r="AV41" s="24">
        <f t="shared" si="29"/>
        <v>66.189684000867771</v>
      </c>
      <c r="AW41" s="24">
        <f>IF(N41&lt;135,N41,N41-'DPI art.191'!$I$3)</f>
        <v>120.76204993518134</v>
      </c>
      <c r="AX41" s="111">
        <f>IF(O41&lt;80,"0",IF((P41-O41)&lt;=2,('DPI art.191'!$G$5-(('DPI art.191'!$F$5-'DPI art.191'!$G$5)/4)*(P41-O41-2)),('DPI art.191'!$G$5-(('DPI art.191'!$G$5-'DPI art.191'!$H$5)/8)*(P41-O41-2))))</f>
        <v>15.357557763221941</v>
      </c>
      <c r="AY41" s="24">
        <f t="shared" si="30"/>
        <v>68.439684000867771</v>
      </c>
      <c r="AZ41" s="24">
        <f>IF(N41&lt;135,N41,N41-'DPI art.191'!$I$5)</f>
        <v>120.76204993518134</v>
      </c>
      <c r="BA41" s="111">
        <f>IF(O41&lt;80,"0",IF((P41-O41)&lt;=2,('DPI art.191'!$G$7-(('DPI art.191'!$F$7-'DPI art.191'!$G$7)/4)*(P41-O41-2)),('DPI art.191'!$G$7-(('DPI art.191'!$G$7-'DPI art.191'!$H$7)/8)*(P41-O41-2))))</f>
        <v>13.605943040954649</v>
      </c>
      <c r="BB41" s="24">
        <f t="shared" si="31"/>
        <v>70.191298723135048</v>
      </c>
      <c r="BC41" s="24">
        <f>IF(N41&lt;135,N41,N41-'DPI art.191'!$I$7)</f>
        <v>120.76204993518134</v>
      </c>
      <c r="BD41" s="111">
        <f>IF(O41&lt;80,"0",IF((P41-O41)&lt;=2,('DPI art.191'!$G$9-(('DPI art.191'!$F$9-'DPI art.191'!$G$9)/4)*(O41-P41-2)),('DPI art.191'!$G$9-(('DPI art.191'!$G$9-'DPI art.191'!$H$9)/8)*(P41-O41-2))))</f>
        <v>17.973514239761336</v>
      </c>
      <c r="BE41" s="24">
        <f t="shared" si="32"/>
        <v>65.823727524328376</v>
      </c>
      <c r="BF41" s="24">
        <f>IF(N41&lt;135,N41,N41-'DPI art.191'!$I$9)</f>
        <v>120.76204993518134</v>
      </c>
      <c r="BG41" s="111">
        <f>IF(O41&lt;80,"0",IF((P41-O41)&lt;=2,('DPI art.191'!$G$11-(('DPI art.191'!$F$11-'DPI art.191'!$G$11)/4)*(P41-O41-2)),('DPI art.191'!$G$11-(('DPI art.191'!$G$11-'DPI art.191'!$H$11)/8)*(P41-O41-2))))</f>
        <v>10.420542719284013</v>
      </c>
      <c r="BH41" s="24">
        <f t="shared" si="33"/>
        <v>73.37669904480569</v>
      </c>
      <c r="BI41" s="24">
        <f>IF(T41&lt;135,T41,T41-'DPI art.191'!$I$11)</f>
        <v>112.6</v>
      </c>
      <c r="BJ41" s="111">
        <f>IF(O41&lt;80,"0",IF((P41-O41)&lt;=2,('DPI art.191'!$G$13-(('DPI art.191'!$F$13-'DPI art.191'!$G$13)/4)*(P41-O41-2)),('DPI art.191'!$G$13-(('DPI art.191'!$G$13-'DPI art.191'!$H$13)/8)*(P41-O41-2))))</f>
        <v>13.026485760238662</v>
      </c>
      <c r="BK41" s="24">
        <f t="shared" si="34"/>
        <v>70.770756003851048</v>
      </c>
      <c r="BL41" s="24">
        <f>IF(T41&lt;135,T41,T41-'DPI art.191'!$I$13)</f>
        <v>112.6</v>
      </c>
      <c r="BM41" s="111">
        <f>IF(O41&lt;80,"0",IF((P41-O41)&lt;=2,('DPI art.191'!$G$15-(('DPI art.191'!$F$15-'DPI art.191'!$G$15)/4)*(P41-O41-2)),('DPI art.191'!$G$15-(('DPI art.191'!$G$15-'DPI art.191'!$H$15)/8)*(P41-O41-2))))</f>
        <v>17.526485760238664</v>
      </c>
      <c r="BN41" s="24">
        <f t="shared" si="35"/>
        <v>66.270756003851034</v>
      </c>
      <c r="BO41" s="24">
        <f>IF(Z41&lt;135,Z41,Z41-'DPI art.191'!$I$15)</f>
        <v>117.7</v>
      </c>
      <c r="BP41" s="108">
        <f t="shared" si="9"/>
        <v>269153480.39269191</v>
      </c>
      <c r="BQ41" s="108">
        <f t="shared" si="10"/>
        <v>165958690.74375659</v>
      </c>
      <c r="BR41" s="108">
        <f t="shared" si="11"/>
        <v>186208713.6662879</v>
      </c>
      <c r="BS41" s="108">
        <f t="shared" si="12"/>
        <v>346736850.45253289</v>
      </c>
      <c r="BT41" s="108">
        <f t="shared" si="13"/>
        <v>389045144.99428326</v>
      </c>
      <c r="BU41" s="108">
        <f t="shared" si="14"/>
        <v>81283051.616410136</v>
      </c>
      <c r="BV41" s="106">
        <f t="shared" si="15"/>
        <v>-0.50275823591029223</v>
      </c>
      <c r="BW41" s="106">
        <f t="shared" si="16"/>
        <v>1.5972417640897021</v>
      </c>
      <c r="BX41" s="106">
        <f t="shared" si="17"/>
        <v>1.0972417640897021</v>
      </c>
      <c r="BY41" s="106">
        <f t="shared" si="18"/>
        <v>-1.6027582359103008</v>
      </c>
      <c r="BZ41" s="106">
        <f t="shared" si="19"/>
        <v>-2.1027582359103008</v>
      </c>
      <c r="CA41" s="106">
        <f t="shared" si="20"/>
        <v>4.6972417640897106</v>
      </c>
      <c r="CB41" s="106">
        <f t="shared" si="21"/>
        <v>6</v>
      </c>
      <c r="CC41" s="107">
        <f t="shared" si="44"/>
        <v>3.3333333333333333E-2</v>
      </c>
      <c r="CD41" s="136">
        <f t="shared" si="38"/>
        <v>0.25276584377562905</v>
      </c>
      <c r="CE41" s="136">
        <f t="shared" si="39"/>
        <v>2.5511812529523836</v>
      </c>
      <c r="CF41" s="136">
        <f t="shared" si="40"/>
        <v>1.2039394888626815</v>
      </c>
      <c r="CG41" s="136">
        <f t="shared" si="41"/>
        <v>2.5688339627782995</v>
      </c>
      <c r="CH41" s="136">
        <f t="shared" si="42"/>
        <v>4.4215921986886002</v>
      </c>
      <c r="CI41" s="136">
        <f t="shared" si="43"/>
        <v>22.064080190308616</v>
      </c>
    </row>
    <row r="42" spans="1:87" ht="25.5" x14ac:dyDescent="0.2">
      <c r="A42" s="2" t="s">
        <v>540</v>
      </c>
      <c r="B42" s="65" t="s">
        <v>388</v>
      </c>
      <c r="C42" s="78" t="s">
        <v>551</v>
      </c>
      <c r="D42" s="83" t="s">
        <v>7</v>
      </c>
      <c r="E42" s="83" t="s">
        <v>7</v>
      </c>
      <c r="F42" s="78" t="s">
        <v>551</v>
      </c>
      <c r="G42" s="71">
        <v>46003</v>
      </c>
      <c r="H42" s="77" t="s">
        <v>200</v>
      </c>
      <c r="I42" s="77" t="str">
        <f t="shared" si="45"/>
        <v/>
      </c>
      <c r="J42" s="77" t="s">
        <v>666</v>
      </c>
      <c r="K42" s="77"/>
      <c r="L42" s="77"/>
      <c r="M42" s="137">
        <f t="shared" si="36"/>
        <v>0.60823317671837829</v>
      </c>
      <c r="N42" s="4">
        <f t="shared" si="2"/>
        <v>99.162049935181329</v>
      </c>
      <c r="O42" s="3">
        <f t="shared" si="37"/>
        <v>76.060356532386152</v>
      </c>
      <c r="P42" s="5">
        <f t="shared" si="4"/>
        <v>78.110320999837995</v>
      </c>
      <c r="Q42" s="14">
        <v>300</v>
      </c>
      <c r="R42" s="11">
        <v>77.099999999999994</v>
      </c>
      <c r="S42" s="12">
        <v>77.8</v>
      </c>
      <c r="T42" s="13">
        <v>94.4</v>
      </c>
      <c r="U42" s="79">
        <v>77.099999999999994</v>
      </c>
      <c r="V42" s="79">
        <v>78.7</v>
      </c>
      <c r="W42" s="10">
        <v>300</v>
      </c>
      <c r="X42" s="11">
        <v>76.5</v>
      </c>
      <c r="Y42" s="12">
        <v>77.2</v>
      </c>
      <c r="Z42" s="13">
        <v>92.5</v>
      </c>
      <c r="AA42" s="10">
        <v>300</v>
      </c>
      <c r="AB42" s="11">
        <v>77.400000000000006</v>
      </c>
      <c r="AC42" s="12">
        <v>77.5</v>
      </c>
      <c r="AD42" s="13">
        <v>94.4</v>
      </c>
      <c r="AE42" s="14">
        <v>300</v>
      </c>
      <c r="AF42" s="11">
        <v>75.2</v>
      </c>
      <c r="AG42" s="12">
        <v>75.8</v>
      </c>
      <c r="AH42" s="13">
        <v>97.6</v>
      </c>
      <c r="AI42" s="10">
        <v>300</v>
      </c>
      <c r="AJ42" s="11">
        <v>73.400000000000006</v>
      </c>
      <c r="AK42" s="12">
        <v>71.400000000000006</v>
      </c>
      <c r="AL42" s="13">
        <v>87.6</v>
      </c>
      <c r="AM42" s="10">
        <v>300</v>
      </c>
      <c r="AN42" s="11">
        <v>75.599999999999994</v>
      </c>
      <c r="AO42" s="12">
        <v>73.8</v>
      </c>
      <c r="AP42" s="13">
        <v>96.1</v>
      </c>
      <c r="AQ42" s="6" t="str">
        <f t="shared" si="5"/>
        <v>NO</v>
      </c>
      <c r="AR42" s="7">
        <f t="shared" si="6"/>
        <v>480</v>
      </c>
      <c r="AS42" s="8">
        <f t="shared" si="7"/>
        <v>480</v>
      </c>
      <c r="AT42" s="9">
        <f t="shared" si="8"/>
        <v>480</v>
      </c>
      <c r="AU42" s="111" t="str">
        <f>IF(O42&lt;80,"0",IF((P42-O42)&lt;=2,('DPI art.191'!$G$3-(('DPI art.191'!$F$3-'DPI art.191'!$G$3)/4)*(P42-O42-2)),('DPI art.191'!$G$3-(('DPI art.191'!$G$3-'DPI art.191'!$H$3)/8)*(P42-O42-2))))</f>
        <v>0</v>
      </c>
      <c r="AV42" s="24">
        <f t="shared" si="29"/>
        <v>76.060356532386152</v>
      </c>
      <c r="AW42" s="24">
        <f>IF(N42&lt;135,N42,N42-'DPI art.191'!$I$3)</f>
        <v>99.162049935181329</v>
      </c>
      <c r="AX42" s="111" t="str">
        <f>IF(O42&lt;80,"0",IF((P42-O42)&lt;=2,('DPI art.191'!$G$5-(('DPI art.191'!$F$5-'DPI art.191'!$G$5)/4)*(P42-O42-2)),('DPI art.191'!$G$5-(('DPI art.191'!$G$5-'DPI art.191'!$H$5)/8)*(P42-O42-2))))</f>
        <v>0</v>
      </c>
      <c r="AY42" s="24">
        <f t="shared" si="30"/>
        <v>76.060356532386152</v>
      </c>
      <c r="AZ42" s="24">
        <f>IF(N42&lt;135,N42,N42-'DPI art.191'!$I$5)</f>
        <v>99.162049935181329</v>
      </c>
      <c r="BA42" s="111" t="str">
        <f>IF(O42&lt;80,"0",IF((P42-O42)&lt;=2,('DPI art.191'!$G$7-(('DPI art.191'!$F$7-'DPI art.191'!$G$7)/4)*(P42-O42-2)),('DPI art.191'!$G$7-(('DPI art.191'!$G$7-'DPI art.191'!$H$7)/8)*(P42-O42-2))))</f>
        <v>0</v>
      </c>
      <c r="BB42" s="24">
        <f t="shared" si="31"/>
        <v>76.060356532386152</v>
      </c>
      <c r="BC42" s="24">
        <f>IF(N42&lt;135,N42,N42-'DPI art.191'!$I$7)</f>
        <v>99.162049935181329</v>
      </c>
      <c r="BD42" s="111" t="str">
        <f>IF(O42&lt;80,"0",IF((P42-O42)&lt;=2,('DPI art.191'!$G$9-(('DPI art.191'!$F$9-'DPI art.191'!$G$9)/4)*(O42-P42-2)),('DPI art.191'!$G$9-(('DPI art.191'!$G$9-'DPI art.191'!$H$9)/8)*(P42-O42-2))))</f>
        <v>0</v>
      </c>
      <c r="BE42" s="24">
        <f t="shared" si="32"/>
        <v>76.060356532386152</v>
      </c>
      <c r="BF42" s="24">
        <f>IF(N42&lt;135,N42,N42-'DPI art.191'!$I$9)</f>
        <v>99.162049935181329</v>
      </c>
      <c r="BG42" s="111" t="str">
        <f>IF(O42&lt;80,"0",IF((P42-O42)&lt;=2,('DPI art.191'!$G$11-(('DPI art.191'!$F$11-'DPI art.191'!$G$11)/4)*(P42-O42-2)),('DPI art.191'!$G$11-(('DPI art.191'!$G$11-'DPI art.191'!$H$11)/8)*(P42-O42-2))))</f>
        <v>0</v>
      </c>
      <c r="BH42" s="24">
        <f t="shared" si="33"/>
        <v>76.060356532386152</v>
      </c>
      <c r="BI42" s="24">
        <f>IF(T42&lt;135,T42,T42-'DPI art.191'!$I$11)</f>
        <v>94.4</v>
      </c>
      <c r="BJ42" s="111" t="str">
        <f>IF(O42&lt;80,"0",IF((P42-O42)&lt;=2,('DPI art.191'!$G$13-(('DPI art.191'!$F$13-'DPI art.191'!$G$13)/4)*(P42-O42-2)),('DPI art.191'!$G$13-(('DPI art.191'!$G$13-'DPI art.191'!$H$13)/8)*(P42-O42-2))))</f>
        <v>0</v>
      </c>
      <c r="BK42" s="24">
        <f t="shared" si="34"/>
        <v>76.060356532386152</v>
      </c>
      <c r="BL42" s="24">
        <f>IF(T42&lt;135,T42,T42-'DPI art.191'!$I$13)</f>
        <v>94.4</v>
      </c>
      <c r="BM42" s="111" t="str">
        <f>IF(O42&lt;80,"0",IF((P42-O42)&lt;=2,('DPI art.191'!$G$15-(('DPI art.191'!$F$15-'DPI art.191'!$G$15)/4)*(P42-O42-2)),('DPI art.191'!$G$15-(('DPI art.191'!$G$15-'DPI art.191'!$H$15)/8)*(P42-O42-2))))</f>
        <v>0</v>
      </c>
      <c r="BN42" s="24">
        <f t="shared" si="35"/>
        <v>76.060356532386152</v>
      </c>
      <c r="BO42" s="24">
        <f>IF(Z42&lt;135,Z42,Z42-'DPI art.191'!$I$15)</f>
        <v>92.5</v>
      </c>
      <c r="BP42" s="108">
        <f t="shared" si="9"/>
        <v>51286138.399136536</v>
      </c>
      <c r="BQ42" s="108">
        <f t="shared" si="10"/>
        <v>44668359.215096377</v>
      </c>
      <c r="BR42" s="108">
        <f t="shared" si="11"/>
        <v>54954087.385762684</v>
      </c>
      <c r="BS42" s="108">
        <f t="shared" si="12"/>
        <v>33113112.1482592</v>
      </c>
      <c r="BT42" s="108">
        <f t="shared" si="13"/>
        <v>21877616.239495624</v>
      </c>
      <c r="BU42" s="108">
        <f t="shared" si="14"/>
        <v>36307805.47701022</v>
      </c>
      <c r="BV42" s="106">
        <f t="shared" si="15"/>
        <v>-1.0396434676138426</v>
      </c>
      <c r="BW42" s="106">
        <f t="shared" si="16"/>
        <v>-0.43964346761384832</v>
      </c>
      <c r="BX42" s="106">
        <f t="shared" si="17"/>
        <v>-1.339643467613854</v>
      </c>
      <c r="BY42" s="106">
        <f t="shared" si="18"/>
        <v>0.86035653238614884</v>
      </c>
      <c r="BZ42" s="106">
        <f t="shared" si="19"/>
        <v>2.660356532386146</v>
      </c>
      <c r="CA42" s="106">
        <f t="shared" si="20"/>
        <v>0.46035653238615737</v>
      </c>
      <c r="CB42" s="106">
        <f t="shared" si="21"/>
        <v>6</v>
      </c>
      <c r="CC42" s="107">
        <f t="shared" si="44"/>
        <v>3.3333333333333333E-2</v>
      </c>
      <c r="CD42" s="136">
        <f t="shared" si="38"/>
        <v>1.0808585397521351</v>
      </c>
      <c r="CE42" s="136">
        <f t="shared" si="39"/>
        <v>0.19328637861552889</v>
      </c>
      <c r="CF42" s="136">
        <f t="shared" si="40"/>
        <v>1.7946446203204711</v>
      </c>
      <c r="CG42" s="136">
        <f t="shared" si="41"/>
        <v>0.74021336281951833</v>
      </c>
      <c r="CH42" s="136">
        <f t="shared" si="42"/>
        <v>7.0774968794096393</v>
      </c>
      <c r="CI42" s="136">
        <f t="shared" si="43"/>
        <v>0.21192813691060716</v>
      </c>
    </row>
    <row r="43" spans="1:87" ht="25.5" x14ac:dyDescent="0.2">
      <c r="A43" s="2" t="s">
        <v>532</v>
      </c>
      <c r="B43" s="65" t="s">
        <v>389</v>
      </c>
      <c r="C43" s="78" t="s">
        <v>637</v>
      </c>
      <c r="D43" s="83" t="s">
        <v>7</v>
      </c>
      <c r="E43" s="83" t="s">
        <v>7</v>
      </c>
      <c r="F43" s="78" t="s">
        <v>637</v>
      </c>
      <c r="G43" s="71">
        <v>46003</v>
      </c>
      <c r="H43" s="77" t="s">
        <v>200</v>
      </c>
      <c r="I43" s="77" t="str">
        <f t="shared" si="45"/>
        <v/>
      </c>
      <c r="J43" s="77" t="s">
        <v>666</v>
      </c>
      <c r="K43" s="77"/>
      <c r="L43" s="77"/>
      <c r="M43" s="137">
        <f t="shared" si="36"/>
        <v>2.3928078908384225</v>
      </c>
      <c r="N43" s="4">
        <f t="shared" si="2"/>
        <v>101.86204993518133</v>
      </c>
      <c r="O43" s="3">
        <f t="shared" si="37"/>
        <v>79.46875113771064</v>
      </c>
      <c r="P43" s="5">
        <f t="shared" si="4"/>
        <v>84.003331957060041</v>
      </c>
      <c r="Q43" s="14">
        <v>300</v>
      </c>
      <c r="R43" s="11">
        <v>81.099999999999994</v>
      </c>
      <c r="S43" s="12">
        <v>83.1</v>
      </c>
      <c r="T43" s="13">
        <v>98.7</v>
      </c>
      <c r="U43" s="79">
        <v>80.7</v>
      </c>
      <c r="V43" s="79">
        <v>83.1</v>
      </c>
      <c r="W43" s="10">
        <v>300</v>
      </c>
      <c r="X43" s="11">
        <v>83.5</v>
      </c>
      <c r="Y43" s="12">
        <v>85.7</v>
      </c>
      <c r="Z43" s="13">
        <v>100.3</v>
      </c>
      <c r="AA43" s="10">
        <v>300</v>
      </c>
      <c r="AB43" s="11">
        <v>78.900000000000006</v>
      </c>
      <c r="AC43" s="12">
        <v>80.3</v>
      </c>
      <c r="AD43" s="13">
        <v>97.7</v>
      </c>
      <c r="AE43" s="14">
        <v>300</v>
      </c>
      <c r="AF43" s="11">
        <v>78.5</v>
      </c>
      <c r="AG43" s="12">
        <v>79.5</v>
      </c>
      <c r="AH43" s="13">
        <v>94.2</v>
      </c>
      <c r="AI43" s="10">
        <v>300</v>
      </c>
      <c r="AJ43" s="11">
        <v>73.5</v>
      </c>
      <c r="AK43" s="12">
        <v>76</v>
      </c>
      <c r="AL43" s="13">
        <v>92</v>
      </c>
      <c r="AM43" s="10">
        <v>300</v>
      </c>
      <c r="AN43" s="11">
        <v>68.7</v>
      </c>
      <c r="AO43" s="12">
        <v>75.2</v>
      </c>
      <c r="AP43" s="13">
        <v>96.9</v>
      </c>
      <c r="AQ43" s="6" t="str">
        <f t="shared" si="5"/>
        <v>NO</v>
      </c>
      <c r="AR43" s="7">
        <f t="shared" si="6"/>
        <v>480</v>
      </c>
      <c r="AS43" s="8">
        <f t="shared" si="7"/>
        <v>480</v>
      </c>
      <c r="AT43" s="9">
        <f t="shared" si="8"/>
        <v>480</v>
      </c>
      <c r="AU43" s="111" t="str">
        <f>IF(O43&lt;80,"0",IF((P43-O43)&lt;=2,('DPI art.191'!$G$3-(('DPI art.191'!$F$3-'DPI art.191'!$G$3)/4)*(P43-O43-2)),('DPI art.191'!$G$3-(('DPI art.191'!$G$3-'DPI art.191'!$H$3)/8)*(P43-O43-2))))</f>
        <v>0</v>
      </c>
      <c r="AV43" s="24">
        <f t="shared" si="29"/>
        <v>79.46875113771064</v>
      </c>
      <c r="AW43" s="24">
        <f>IF(N43&lt;135,N43,N43-'DPI art.191'!$I$3)</f>
        <v>101.86204993518133</v>
      </c>
      <c r="AX43" s="111" t="str">
        <f>IF(O43&lt;80,"0",IF((P43-O43)&lt;=2,('DPI art.191'!$G$5-(('DPI art.191'!$F$5-'DPI art.191'!$G$5)/4)*(P43-O43-2)),('DPI art.191'!$G$5-(('DPI art.191'!$G$5-'DPI art.191'!$H$5)/8)*(P43-O43-2))))</f>
        <v>0</v>
      </c>
      <c r="AY43" s="24">
        <f t="shared" si="30"/>
        <v>79.46875113771064</v>
      </c>
      <c r="AZ43" s="24">
        <f>IF(N43&lt;135,N43,N43-'DPI art.191'!$I$5)</f>
        <v>101.86204993518133</v>
      </c>
      <c r="BA43" s="111" t="str">
        <f>IF(O43&lt;80,"0",IF((P43-O43)&lt;=2,('DPI art.191'!$G$7-(('DPI art.191'!$F$7-'DPI art.191'!$G$7)/4)*(P43-O43-2)),('DPI art.191'!$G$7-(('DPI art.191'!$G$7-'DPI art.191'!$H$7)/8)*(P43-O43-2))))</f>
        <v>0</v>
      </c>
      <c r="BB43" s="24">
        <f t="shared" si="31"/>
        <v>79.46875113771064</v>
      </c>
      <c r="BC43" s="24">
        <f>IF(N43&lt;135,N43,N43-'DPI art.191'!$I$7)</f>
        <v>101.86204993518133</v>
      </c>
      <c r="BD43" s="111" t="str">
        <f>IF(O43&lt;80,"0",IF((P43-O43)&lt;=2,('DPI art.191'!$G$9-(('DPI art.191'!$F$9-'DPI art.191'!$G$9)/4)*(O43-P43-2)),('DPI art.191'!$G$9-(('DPI art.191'!$G$9-'DPI art.191'!$H$9)/8)*(P43-O43-2))))</f>
        <v>0</v>
      </c>
      <c r="BE43" s="24">
        <f t="shared" si="32"/>
        <v>79.46875113771064</v>
      </c>
      <c r="BF43" s="24">
        <f>IF(N43&lt;135,N43,N43-'DPI art.191'!$I$9)</f>
        <v>101.86204993518133</v>
      </c>
      <c r="BG43" s="111" t="str">
        <f>IF(O43&lt;80,"0",IF((P43-O43)&lt;=2,('DPI art.191'!$G$11-(('DPI art.191'!$F$11-'DPI art.191'!$G$11)/4)*(P43-O43-2)),('DPI art.191'!$G$11-(('DPI art.191'!$G$11-'DPI art.191'!$H$11)/8)*(P43-O43-2))))</f>
        <v>0</v>
      </c>
      <c r="BH43" s="24">
        <f t="shared" si="33"/>
        <v>79.46875113771064</v>
      </c>
      <c r="BI43" s="24">
        <f>IF(T43&lt;135,T43,T43-'DPI art.191'!$I$11)</f>
        <v>98.7</v>
      </c>
      <c r="BJ43" s="111" t="str">
        <f>IF(O43&lt;80,"0",IF((P43-O43)&lt;=2,('DPI art.191'!$G$13-(('DPI art.191'!$F$13-'DPI art.191'!$G$13)/4)*(P43-O43-2)),('DPI art.191'!$G$13-(('DPI art.191'!$G$13-'DPI art.191'!$H$13)/8)*(P43-O43-2))))</f>
        <v>0</v>
      </c>
      <c r="BK43" s="24">
        <f t="shared" si="34"/>
        <v>79.46875113771064</v>
      </c>
      <c r="BL43" s="24">
        <f>IF(T43&lt;135,T43,T43-'DPI art.191'!$I$13)</f>
        <v>98.7</v>
      </c>
      <c r="BM43" s="111" t="str">
        <f>IF(O43&lt;80,"0",IF((P43-O43)&lt;=2,('DPI art.191'!$G$15-(('DPI art.191'!$F$15-'DPI art.191'!$G$15)/4)*(P43-O43-2)),('DPI art.191'!$G$15-(('DPI art.191'!$G$15-'DPI art.191'!$H$15)/8)*(P43-O43-2))))</f>
        <v>0</v>
      </c>
      <c r="BN43" s="24">
        <f t="shared" si="35"/>
        <v>79.46875113771064</v>
      </c>
      <c r="BO43" s="24">
        <f>IF(Z43&lt;135,Z43,Z43-'DPI art.191'!$I$15)</f>
        <v>100.3</v>
      </c>
      <c r="BP43" s="108">
        <f t="shared" si="9"/>
        <v>128824955.16931349</v>
      </c>
      <c r="BQ43" s="108">
        <f t="shared" si="10"/>
        <v>223872113.85683441</v>
      </c>
      <c r="BR43" s="108">
        <f t="shared" si="11"/>
        <v>77624711.662869394</v>
      </c>
      <c r="BS43" s="108">
        <f t="shared" si="12"/>
        <v>70794578.438414022</v>
      </c>
      <c r="BT43" s="108">
        <f t="shared" si="13"/>
        <v>22387211.385683496</v>
      </c>
      <c r="BU43" s="108">
        <f t="shared" si="14"/>
        <v>7413102.4130092021</v>
      </c>
      <c r="BV43" s="106">
        <f t="shared" si="15"/>
        <v>-1.631248862289354</v>
      </c>
      <c r="BW43" s="106">
        <f t="shared" si="16"/>
        <v>-4.0312488622893596</v>
      </c>
      <c r="BX43" s="106">
        <f t="shared" si="17"/>
        <v>0.56875113771063468</v>
      </c>
      <c r="BY43" s="106">
        <f t="shared" si="18"/>
        <v>0.96875113771064036</v>
      </c>
      <c r="BZ43" s="106">
        <f t="shared" si="19"/>
        <v>5.9687511377106404</v>
      </c>
      <c r="CA43" s="106">
        <f t="shared" si="20"/>
        <v>10.768751137710638</v>
      </c>
      <c r="CB43" s="106">
        <f t="shared" si="21"/>
        <v>6</v>
      </c>
      <c r="CC43" s="107">
        <f t="shared" si="44"/>
        <v>3.3333333333333333E-2</v>
      </c>
      <c r="CD43" s="136">
        <f t="shared" si="38"/>
        <v>2.6609728507203116</v>
      </c>
      <c r="CE43" s="136">
        <f t="shared" si="39"/>
        <v>16.250967389709256</v>
      </c>
      <c r="CF43" s="136">
        <f t="shared" si="40"/>
        <v>0.32347785664714135</v>
      </c>
      <c r="CG43" s="136">
        <f t="shared" si="41"/>
        <v>0.93847876681566011</v>
      </c>
      <c r="CH43" s="136">
        <f t="shared" si="42"/>
        <v>35.625990143922067</v>
      </c>
      <c r="CI43" s="136">
        <f t="shared" si="43"/>
        <v>115.96600106594416</v>
      </c>
    </row>
    <row r="44" spans="1:87" ht="25.5" x14ac:dyDescent="0.2">
      <c r="A44" s="2" t="s">
        <v>552</v>
      </c>
      <c r="B44" s="65" t="s">
        <v>390</v>
      </c>
      <c r="C44" s="78" t="s">
        <v>638</v>
      </c>
      <c r="D44" s="83" t="s">
        <v>7</v>
      </c>
      <c r="E44" s="83" t="s">
        <v>7</v>
      </c>
      <c r="F44" s="78" t="s">
        <v>638</v>
      </c>
      <c r="G44" s="71">
        <v>46003</v>
      </c>
      <c r="H44" s="77" t="s">
        <v>200</v>
      </c>
      <c r="I44" s="77" t="str">
        <f t="shared" si="45"/>
        <v>SI</v>
      </c>
      <c r="J44" s="77" t="str">
        <f t="shared" si="46"/>
        <v/>
      </c>
      <c r="K44" s="77"/>
      <c r="L44" s="77"/>
      <c r="M44" s="137">
        <f t="shared" si="36"/>
        <v>1.9145797269465192</v>
      </c>
      <c r="N44" s="4">
        <f t="shared" si="2"/>
        <v>105.16204993518133</v>
      </c>
      <c r="O44" s="3">
        <f t="shared" si="37"/>
        <v>65.018872801392561</v>
      </c>
      <c r="P44" s="5">
        <f t="shared" si="4"/>
        <v>76.326267650163217</v>
      </c>
      <c r="Q44" s="14">
        <v>300</v>
      </c>
      <c r="R44" s="11">
        <v>66.900000000000006</v>
      </c>
      <c r="S44" s="12">
        <v>75</v>
      </c>
      <c r="T44" s="13">
        <v>99.6</v>
      </c>
      <c r="U44" s="79">
        <v>66.900000000000006</v>
      </c>
      <c r="V44" s="79">
        <v>72.5</v>
      </c>
      <c r="W44" s="10">
        <v>300</v>
      </c>
      <c r="X44" s="11">
        <v>69.5</v>
      </c>
      <c r="Y44" s="12">
        <v>77.099999999999994</v>
      </c>
      <c r="Z44" s="13">
        <v>101.5</v>
      </c>
      <c r="AA44" s="10">
        <v>300</v>
      </c>
      <c r="AB44" s="11">
        <v>62.3</v>
      </c>
      <c r="AC44" s="12">
        <v>74.400000000000006</v>
      </c>
      <c r="AD44" s="13">
        <v>100.6</v>
      </c>
      <c r="AE44" s="14">
        <v>300</v>
      </c>
      <c r="AF44" s="11">
        <v>63</v>
      </c>
      <c r="AG44" s="12">
        <v>75.7</v>
      </c>
      <c r="AH44" s="13">
        <v>103.6</v>
      </c>
      <c r="AI44" s="10">
        <v>300</v>
      </c>
      <c r="AJ44" s="11">
        <v>58.9</v>
      </c>
      <c r="AK44" s="12">
        <v>72.8</v>
      </c>
      <c r="AL44" s="13">
        <v>102.1</v>
      </c>
      <c r="AM44" s="10">
        <v>300</v>
      </c>
      <c r="AN44" s="11">
        <v>58.9</v>
      </c>
      <c r="AO44" s="12">
        <v>72.599999999999994</v>
      </c>
      <c r="AP44" s="13">
        <v>89.8</v>
      </c>
      <c r="AQ44" s="6" t="str">
        <f t="shared" si="5"/>
        <v>NO</v>
      </c>
      <c r="AR44" s="7">
        <f t="shared" si="6"/>
        <v>480</v>
      </c>
      <c r="AS44" s="8">
        <f t="shared" si="7"/>
        <v>480</v>
      </c>
      <c r="AT44" s="9">
        <f t="shared" si="8"/>
        <v>480</v>
      </c>
      <c r="AU44" s="111" t="str">
        <f>IF(O44&lt;80,"0",IF((P44-O44)&lt;=2,('DPI art.191'!$G$3-(('DPI art.191'!$F$3-'DPI art.191'!$G$3)/4)*(P44-O44-2)),('DPI art.191'!$G$3-(('DPI art.191'!$G$3-'DPI art.191'!$H$3)/8)*(P44-O44-2))))</f>
        <v>0</v>
      </c>
      <c r="AV44" s="24">
        <f t="shared" si="29"/>
        <v>65.018872801392561</v>
      </c>
      <c r="AW44" s="24">
        <f>IF(N44&lt;135,N44,N44-'DPI art.191'!$I$3)</f>
        <v>105.16204993518133</v>
      </c>
      <c r="AX44" s="111" t="str">
        <f>IF(O44&lt;80,"0",IF((P44-O44)&lt;=2,('DPI art.191'!$G$5-(('DPI art.191'!$F$5-'DPI art.191'!$G$5)/4)*(P44-O44-2)),('DPI art.191'!$G$5-(('DPI art.191'!$G$5-'DPI art.191'!$H$5)/8)*(P44-O44-2))))</f>
        <v>0</v>
      </c>
      <c r="AY44" s="24">
        <f t="shared" si="30"/>
        <v>65.018872801392561</v>
      </c>
      <c r="AZ44" s="24">
        <f>IF(N44&lt;135,N44,N44-'DPI art.191'!$I$5)</f>
        <v>105.16204993518133</v>
      </c>
      <c r="BA44" s="111" t="str">
        <f>IF(O44&lt;80,"0",IF((P44-O44)&lt;=2,('DPI art.191'!$G$7-(('DPI art.191'!$F$7-'DPI art.191'!$G$7)/4)*(P44-O44-2)),('DPI art.191'!$G$7-(('DPI art.191'!$G$7-'DPI art.191'!$H$7)/8)*(P44-O44-2))))</f>
        <v>0</v>
      </c>
      <c r="BB44" s="24">
        <f t="shared" si="31"/>
        <v>65.018872801392561</v>
      </c>
      <c r="BC44" s="24">
        <f>IF(N44&lt;135,N44,N44-'DPI art.191'!$I$7)</f>
        <v>105.16204993518133</v>
      </c>
      <c r="BD44" s="111" t="str">
        <f>IF(O44&lt;80,"0",IF((P44-O44)&lt;=2,('DPI art.191'!$G$9-(('DPI art.191'!$F$9-'DPI art.191'!$G$9)/4)*(O44-P44-2)),('DPI art.191'!$G$9-(('DPI art.191'!$G$9-'DPI art.191'!$H$9)/8)*(P44-O44-2))))</f>
        <v>0</v>
      </c>
      <c r="BE44" s="24">
        <f t="shared" si="32"/>
        <v>65.018872801392561</v>
      </c>
      <c r="BF44" s="24">
        <f>IF(N44&lt;135,N44,N44-'DPI art.191'!$I$9)</f>
        <v>105.16204993518133</v>
      </c>
      <c r="BG44" s="111" t="str">
        <f>IF(O44&lt;80,"0",IF((P44-O44)&lt;=2,('DPI art.191'!$G$11-(('DPI art.191'!$F$11-'DPI art.191'!$G$11)/4)*(P44-O44-2)),('DPI art.191'!$G$11-(('DPI art.191'!$G$11-'DPI art.191'!$H$11)/8)*(P44-O44-2))))</f>
        <v>0</v>
      </c>
      <c r="BH44" s="24">
        <f t="shared" si="33"/>
        <v>65.018872801392561</v>
      </c>
      <c r="BI44" s="24">
        <f>IF(T44&lt;135,T44,T44-'DPI art.191'!$I$11)</f>
        <v>99.6</v>
      </c>
      <c r="BJ44" s="111" t="str">
        <f>IF(O44&lt;80,"0",IF((P44-O44)&lt;=2,('DPI art.191'!$G$13-(('DPI art.191'!$F$13-'DPI art.191'!$G$13)/4)*(P44-O44-2)),('DPI art.191'!$G$13-(('DPI art.191'!$G$13-'DPI art.191'!$H$13)/8)*(P44-O44-2))))</f>
        <v>0</v>
      </c>
      <c r="BK44" s="24">
        <f t="shared" si="34"/>
        <v>65.018872801392561</v>
      </c>
      <c r="BL44" s="24">
        <f>IF(T44&lt;135,T44,T44-'DPI art.191'!$I$13)</f>
        <v>99.6</v>
      </c>
      <c r="BM44" s="111" t="str">
        <f>IF(O44&lt;80,"0",IF((P44-O44)&lt;=2,('DPI art.191'!$G$15-(('DPI art.191'!$F$15-'DPI art.191'!$G$15)/4)*(P44-O44-2)),('DPI art.191'!$G$15-(('DPI art.191'!$G$15-'DPI art.191'!$H$15)/8)*(P44-O44-2))))</f>
        <v>0</v>
      </c>
      <c r="BN44" s="24">
        <f t="shared" si="35"/>
        <v>65.018872801392561</v>
      </c>
      <c r="BO44" s="24">
        <f>IF(Z44&lt;135,Z44,Z44-'DPI art.191'!$I$15)</f>
        <v>101.5</v>
      </c>
      <c r="BP44" s="108">
        <f t="shared" si="9"/>
        <v>4897788.1936844792</v>
      </c>
      <c r="BQ44" s="108">
        <f t="shared" si="10"/>
        <v>8912509.3813374657</v>
      </c>
      <c r="BR44" s="108">
        <f t="shared" si="11"/>
        <v>1698243.6524617488</v>
      </c>
      <c r="BS44" s="108">
        <f t="shared" si="12"/>
        <v>1995262.314968887</v>
      </c>
      <c r="BT44" s="108">
        <f t="shared" si="13"/>
        <v>776247.11662869353</v>
      </c>
      <c r="BU44" s="108">
        <f t="shared" si="14"/>
        <v>776247.11662869353</v>
      </c>
      <c r="BV44" s="106">
        <f t="shared" si="15"/>
        <v>-1.8811271986074445</v>
      </c>
      <c r="BW44" s="106">
        <f t="shared" si="16"/>
        <v>-4.4811271986074388</v>
      </c>
      <c r="BX44" s="106">
        <f t="shared" si="17"/>
        <v>2.718872801392564</v>
      </c>
      <c r="BY44" s="106">
        <f t="shared" si="18"/>
        <v>2.0188728013925612</v>
      </c>
      <c r="BZ44" s="106">
        <f t="shared" si="19"/>
        <v>6.1188728013925626</v>
      </c>
      <c r="CA44" s="106">
        <f t="shared" si="20"/>
        <v>6.1188728013925626</v>
      </c>
      <c r="CB44" s="106">
        <f t="shared" si="21"/>
        <v>6</v>
      </c>
      <c r="CC44" s="107">
        <f t="shared" si="44"/>
        <v>3.3333333333333333E-2</v>
      </c>
      <c r="CD44" s="136">
        <f t="shared" si="38"/>
        <v>3.5386395373406918</v>
      </c>
      <c r="CE44" s="136">
        <f t="shared" si="39"/>
        <v>20.080500970099351</v>
      </c>
      <c r="CF44" s="136">
        <f t="shared" si="40"/>
        <v>7.3922693101522494</v>
      </c>
      <c r="CG44" s="136">
        <f t="shared" si="41"/>
        <v>4.0758473882026482</v>
      </c>
      <c r="CH44" s="136">
        <f t="shared" si="42"/>
        <v>37.440604359621666</v>
      </c>
      <c r="CI44" s="136">
        <f t="shared" si="43"/>
        <v>37.440604359621666</v>
      </c>
    </row>
    <row r="45" spans="1:87" ht="18.75" x14ac:dyDescent="0.2">
      <c r="A45" s="2" t="s">
        <v>468</v>
      </c>
      <c r="B45" s="65" t="s">
        <v>391</v>
      </c>
      <c r="C45" s="78" t="s">
        <v>639</v>
      </c>
      <c r="D45" s="83" t="s">
        <v>7</v>
      </c>
      <c r="E45" s="83" t="s">
        <v>7</v>
      </c>
      <c r="F45" s="192" t="s">
        <v>639</v>
      </c>
      <c r="G45" s="71">
        <v>45996</v>
      </c>
      <c r="H45" s="77" t="s">
        <v>200</v>
      </c>
      <c r="I45" s="77" t="str">
        <f t="shared" si="45"/>
        <v>SI</v>
      </c>
      <c r="J45" s="77" t="str">
        <f t="shared" si="46"/>
        <v/>
      </c>
      <c r="K45" s="77"/>
      <c r="L45" s="77"/>
      <c r="M45" s="137">
        <f t="shared" si="36"/>
        <v>2.2124636320536939</v>
      </c>
      <c r="N45" s="4">
        <f t="shared" si="2"/>
        <v>118.36204993518133</v>
      </c>
      <c r="O45" s="3">
        <f t="shared" si="37"/>
        <v>80.270015405274222</v>
      </c>
      <c r="P45" s="5">
        <f t="shared" si="4"/>
        <v>82.374990241985074</v>
      </c>
      <c r="Q45" s="14">
        <v>300</v>
      </c>
      <c r="R45" s="11">
        <v>86</v>
      </c>
      <c r="S45" s="12">
        <v>84.9</v>
      </c>
      <c r="T45" s="13">
        <v>116.8</v>
      </c>
      <c r="U45" s="79">
        <v>86</v>
      </c>
      <c r="V45" s="79">
        <v>89.2</v>
      </c>
      <c r="W45" s="10">
        <v>300</v>
      </c>
      <c r="X45" s="11">
        <v>79.900000000000006</v>
      </c>
      <c r="Y45" s="12">
        <v>80.2</v>
      </c>
      <c r="Z45" s="13">
        <v>109.9</v>
      </c>
      <c r="AA45" s="10">
        <v>300</v>
      </c>
      <c r="AB45" s="11">
        <v>77.599999999999994</v>
      </c>
      <c r="AC45" s="12">
        <v>79.3</v>
      </c>
      <c r="AD45" s="13">
        <v>101.9</v>
      </c>
      <c r="AE45" s="14">
        <v>300</v>
      </c>
      <c r="AF45" s="11">
        <v>74.400000000000006</v>
      </c>
      <c r="AG45" s="12">
        <v>75.5</v>
      </c>
      <c r="AH45" s="13">
        <v>101.7</v>
      </c>
      <c r="AI45" s="10">
        <v>300</v>
      </c>
      <c r="AJ45" s="11">
        <v>73.099999999999994</v>
      </c>
      <c r="AK45" s="12">
        <v>75.400000000000006</v>
      </c>
      <c r="AL45" s="13">
        <v>103.8</v>
      </c>
      <c r="AM45" s="10">
        <v>300</v>
      </c>
      <c r="AN45" s="11">
        <v>75.7</v>
      </c>
      <c r="AO45" s="12">
        <v>77.599999999999994</v>
      </c>
      <c r="AP45" s="13">
        <v>114.9</v>
      </c>
      <c r="AQ45" s="6" t="str">
        <f t="shared" si="5"/>
        <v>NO</v>
      </c>
      <c r="AR45" s="7">
        <f t="shared" si="6"/>
        <v>402.0126294009936</v>
      </c>
      <c r="AS45" s="8">
        <f t="shared" si="7"/>
        <v>480</v>
      </c>
      <c r="AT45" s="9">
        <f t="shared" si="8"/>
        <v>480</v>
      </c>
      <c r="AU45" s="111">
        <f>IF(O45&lt;80,"0",IF((P45-O45)&lt;=2,('DPI art.191'!$G$3-(('DPI art.191'!$F$3-'DPI art.191'!$G$3)/4)*(P45-O45-2)),('DPI art.191'!$G$3-(('DPI art.191'!$G$3-'DPI art.191'!$H$3)/8)*(P45-O45-2))))</f>
        <v>17.171268872466861</v>
      </c>
      <c r="AV45" s="24">
        <f t="shared" si="29"/>
        <v>63.098746532807361</v>
      </c>
      <c r="AW45" s="24">
        <f>IF(N45&lt;135,N45,N45-'DPI art.191'!$I$3)</f>
        <v>118.36204993518133</v>
      </c>
      <c r="AX45" s="111">
        <f>IF(O45&lt;80,"0",IF((P45-O45)&lt;=2,('DPI art.191'!$G$5-(('DPI art.191'!$F$5-'DPI art.191'!$G$5)/4)*(P45-O45-2)),('DPI art.191'!$G$5-(('DPI art.191'!$G$5-'DPI art.191'!$H$5)/8)*(P45-O45-2))))</f>
        <v>14.931110263408502</v>
      </c>
      <c r="AY45" s="24">
        <f t="shared" si="30"/>
        <v>65.338905141865723</v>
      </c>
      <c r="AZ45" s="24">
        <f>IF(N45&lt;135,N45,N45-'DPI art.191'!$I$5)</f>
        <v>118.36204993518133</v>
      </c>
      <c r="BA45" s="111">
        <f>IF(O45&lt;80,"0",IF((P45-O45)&lt;=2,('DPI art.191'!$G$7-(('DPI art.191'!$F$7-'DPI art.191'!$G$7)/4)*(P45-O45-2)),('DPI art.191'!$G$7-(('DPI art.191'!$G$7-'DPI art.191'!$H$7)/8)*(P45-O45-2))))</f>
        <v>13.493439072705572</v>
      </c>
      <c r="BB45" s="24">
        <f t="shared" si="31"/>
        <v>66.776576332568652</v>
      </c>
      <c r="BC45" s="24">
        <f>IF(N45&lt;135,N45,N45-'DPI art.191'!$I$7)</f>
        <v>118.36204993518133</v>
      </c>
      <c r="BD45" s="111">
        <f>IF(O45&lt;80,"0",IF((P45-O45)&lt;=2,('DPI art.191'!$G$9-(('DPI art.191'!$F$9-'DPI art.191'!$G$9)/4)*(O45-P45-2)),('DPI art.191'!$G$9-(('DPI art.191'!$G$9-'DPI art.191'!$H$9)/8)*(P45-O45-2))))</f>
        <v>17.49343907270557</v>
      </c>
      <c r="BE45" s="24">
        <f t="shared" si="32"/>
        <v>62.776576332568652</v>
      </c>
      <c r="BF45" s="24">
        <f>IF(N45&lt;135,N45,N45-'DPI art.191'!$I$9)</f>
        <v>118.36204993518133</v>
      </c>
      <c r="BG45" s="111">
        <f>IF(O45&lt;80,"0",IF((P45-O45)&lt;=2,('DPI art.191'!$G$11-(('DPI art.191'!$F$11-'DPI art.191'!$G$11)/4)*(P45-O45-2)),('DPI art.191'!$G$11-(('DPI art.191'!$G$11-'DPI art.191'!$H$11)/8)*(P45-O45-2))))</f>
        <v>10.456697879856774</v>
      </c>
      <c r="BH45" s="24">
        <f t="shared" si="33"/>
        <v>69.813317525417446</v>
      </c>
      <c r="BI45" s="24">
        <f>IF(T45&lt;135,T45,T45-'DPI art.191'!$I$11)</f>
        <v>116.8</v>
      </c>
      <c r="BJ45" s="111">
        <f>IF(O45&lt;80,"0",IF((P45-O45)&lt;=2,('DPI art.191'!$G$13-(('DPI art.191'!$F$13-'DPI art.191'!$G$13)/4)*(P45-O45-2)),('DPI art.191'!$G$13-(('DPI art.191'!$G$13-'DPI art.191'!$H$13)/8)*(P45-O45-2))))</f>
        <v>12.993439072705572</v>
      </c>
      <c r="BK45" s="24">
        <f t="shared" si="34"/>
        <v>67.276576332568652</v>
      </c>
      <c r="BL45" s="24">
        <f>IF(T45&lt;135,T45,T45-'DPI art.191'!$I$13)</f>
        <v>116.8</v>
      </c>
      <c r="BM45" s="111">
        <f>IF(O45&lt;80,"0",IF((P45-O45)&lt;=2,('DPI art.191'!$G$15-(('DPI art.191'!$F$15-'DPI art.191'!$G$15)/4)*(P45-O45-2)),('DPI art.191'!$G$15-(('DPI art.191'!$G$15-'DPI art.191'!$H$15)/8)*(P45-O45-2))))</f>
        <v>17.486878145411143</v>
      </c>
      <c r="BN45" s="24">
        <f t="shared" si="35"/>
        <v>62.783137259863082</v>
      </c>
      <c r="BO45" s="24">
        <f>IF(Z45&lt;135,Z45,Z45-'DPI art.191'!$I$15)</f>
        <v>109.9</v>
      </c>
      <c r="BP45" s="108">
        <f t="shared" si="9"/>
        <v>398107170.55349708</v>
      </c>
      <c r="BQ45" s="108">
        <f t="shared" si="10"/>
        <v>97723722.095581591</v>
      </c>
      <c r="BR45" s="108">
        <f t="shared" si="11"/>
        <v>57543993.73371572</v>
      </c>
      <c r="BS45" s="108">
        <f t="shared" si="12"/>
        <v>27542287.03338176</v>
      </c>
      <c r="BT45" s="108">
        <f t="shared" si="13"/>
        <v>20417379.446695317</v>
      </c>
      <c r="BU45" s="108">
        <f t="shared" si="14"/>
        <v>37153522.909717336</v>
      </c>
      <c r="BV45" s="106">
        <f t="shared" si="15"/>
        <v>-5.7299845947257779</v>
      </c>
      <c r="BW45" s="106">
        <f t="shared" si="16"/>
        <v>0.37001540527421639</v>
      </c>
      <c r="BX45" s="106">
        <f t="shared" si="17"/>
        <v>2.6700154052742278</v>
      </c>
      <c r="BY45" s="106">
        <f t="shared" si="18"/>
        <v>5.8700154052742164</v>
      </c>
      <c r="BZ45" s="106">
        <f t="shared" si="19"/>
        <v>7.1700154052742278</v>
      </c>
      <c r="CA45" s="106">
        <f t="shared" si="20"/>
        <v>4.5700154052742192</v>
      </c>
      <c r="CB45" s="106">
        <f t="shared" si="21"/>
        <v>6</v>
      </c>
      <c r="CC45" s="107">
        <f t="shared" si="44"/>
        <v>3.3333333333333333E-2</v>
      </c>
      <c r="CD45" s="136">
        <f t="shared" si="38"/>
        <v>32.832723455794735</v>
      </c>
      <c r="CE45" s="136">
        <f t="shared" si="39"/>
        <v>0.13691140014024261</v>
      </c>
      <c r="CF45" s="136">
        <f t="shared" si="40"/>
        <v>7.1289822644016985</v>
      </c>
      <c r="CG45" s="136">
        <f t="shared" si="41"/>
        <v>34.457080858156623</v>
      </c>
      <c r="CH45" s="136">
        <f t="shared" si="42"/>
        <v>51.409120911869749</v>
      </c>
      <c r="CI45" s="136">
        <f t="shared" si="43"/>
        <v>20.885040804443687</v>
      </c>
    </row>
    <row r="46" spans="1:87" ht="18.75" x14ac:dyDescent="0.2">
      <c r="A46" s="2" t="s">
        <v>532</v>
      </c>
      <c r="B46" s="65" t="s">
        <v>392</v>
      </c>
      <c r="C46" s="78" t="s">
        <v>635</v>
      </c>
      <c r="D46" s="83" t="s">
        <v>7</v>
      </c>
      <c r="E46" s="83" t="s">
        <v>7</v>
      </c>
      <c r="F46" s="78" t="s">
        <v>635</v>
      </c>
      <c r="G46" s="71">
        <v>45996</v>
      </c>
      <c r="H46" s="77" t="s">
        <v>200</v>
      </c>
      <c r="I46" s="77" t="str">
        <f t="shared" si="45"/>
        <v>SI</v>
      </c>
      <c r="J46" s="77" t="str">
        <f t="shared" si="46"/>
        <v/>
      </c>
      <c r="K46" s="77"/>
      <c r="L46" s="77"/>
      <c r="M46" s="137">
        <f t="shared" si="36"/>
        <v>0.88949592041040293</v>
      </c>
      <c r="N46" s="4">
        <f t="shared" si="2"/>
        <v>106.66204993518133</v>
      </c>
      <c r="O46" s="3">
        <f t="shared" si="37"/>
        <v>64.517957739708592</v>
      </c>
      <c r="P46" s="5">
        <f t="shared" si="4"/>
        <v>70.087464564563021</v>
      </c>
      <c r="Q46" s="14">
        <v>300</v>
      </c>
      <c r="R46" s="11">
        <v>63</v>
      </c>
      <c r="S46" s="12">
        <v>69.099999999999994</v>
      </c>
      <c r="T46" s="13">
        <v>105.1</v>
      </c>
      <c r="U46" s="79">
        <v>63</v>
      </c>
      <c r="V46" s="79">
        <v>72.900000000000006</v>
      </c>
      <c r="W46" s="10">
        <v>300</v>
      </c>
      <c r="X46" s="11">
        <v>68</v>
      </c>
      <c r="Y46" s="12">
        <v>70.900000000000006</v>
      </c>
      <c r="Z46" s="13">
        <v>104.4</v>
      </c>
      <c r="AA46" s="10">
        <v>300</v>
      </c>
      <c r="AB46" s="11">
        <v>64.099999999999994</v>
      </c>
      <c r="AC46" s="12">
        <v>68.099999999999994</v>
      </c>
      <c r="AD46" s="13">
        <v>101.2</v>
      </c>
      <c r="AE46" s="14">
        <v>300</v>
      </c>
      <c r="AF46" s="11">
        <v>62.9</v>
      </c>
      <c r="AG46" s="12">
        <v>67.400000000000006</v>
      </c>
      <c r="AH46" s="13">
        <v>102.6</v>
      </c>
      <c r="AI46" s="10">
        <v>300</v>
      </c>
      <c r="AJ46" s="11">
        <v>62</v>
      </c>
      <c r="AK46" s="12">
        <v>67.099999999999994</v>
      </c>
      <c r="AL46" s="13">
        <v>104.4</v>
      </c>
      <c r="AM46" s="10">
        <v>300</v>
      </c>
      <c r="AN46" s="11">
        <v>64.099999999999994</v>
      </c>
      <c r="AO46" s="12">
        <v>69.400000000000006</v>
      </c>
      <c r="AP46" s="13">
        <v>103.1</v>
      </c>
      <c r="AQ46" s="6" t="str">
        <f t="shared" si="5"/>
        <v>NO</v>
      </c>
      <c r="AR46" s="7">
        <f t="shared" si="6"/>
        <v>480</v>
      </c>
      <c r="AS46" s="8">
        <f t="shared" si="7"/>
        <v>480</v>
      </c>
      <c r="AT46" s="9">
        <f t="shared" si="8"/>
        <v>480</v>
      </c>
      <c r="AU46" s="111" t="str">
        <f>IF(O46&lt;80,"0",IF((P46-O46)&lt;=2,('DPI art.191'!$G$3-(('DPI art.191'!$F$3-'DPI art.191'!$G$3)/4)*(P46-O46-2)),('DPI art.191'!$G$3-(('DPI art.191'!$G$3-'DPI art.191'!$H$3)/8)*(P46-O46-2))))</f>
        <v>0</v>
      </c>
      <c r="AV46" s="24">
        <f t="shared" si="29"/>
        <v>64.517957739708592</v>
      </c>
      <c r="AW46" s="24">
        <f>IF(N46&lt;135,N46,N46-'DPI art.191'!$I$3)</f>
        <v>106.66204993518133</v>
      </c>
      <c r="AX46" s="111" t="str">
        <f>IF(O46&lt;80,"0",IF((P46-O46)&lt;=2,('DPI art.191'!$G$5-(('DPI art.191'!$F$5-'DPI art.191'!$G$5)/4)*(P46-O46-2)),('DPI art.191'!$G$5-(('DPI art.191'!$G$5-'DPI art.191'!$H$5)/8)*(P46-O46-2))))</f>
        <v>0</v>
      </c>
      <c r="AY46" s="24">
        <f t="shared" si="30"/>
        <v>64.517957739708592</v>
      </c>
      <c r="AZ46" s="24">
        <f>IF(N46&lt;135,N46,N46-'DPI art.191'!$I$5)</f>
        <v>106.66204993518133</v>
      </c>
      <c r="BA46" s="111" t="str">
        <f>IF(O46&lt;80,"0",IF((P46-O46)&lt;=2,('DPI art.191'!$G$7-(('DPI art.191'!$F$7-'DPI art.191'!$G$7)/4)*(P46-O46-2)),('DPI art.191'!$G$7-(('DPI art.191'!$G$7-'DPI art.191'!$H$7)/8)*(P46-O46-2))))</f>
        <v>0</v>
      </c>
      <c r="BB46" s="24">
        <f t="shared" si="31"/>
        <v>64.517957739708592</v>
      </c>
      <c r="BC46" s="24">
        <f>IF(N46&lt;135,N46,N46-'DPI art.191'!$I$7)</f>
        <v>106.66204993518133</v>
      </c>
      <c r="BD46" s="111" t="str">
        <f>IF(O46&lt;80,"0",IF((P46-O46)&lt;=2,('DPI art.191'!$G$9-(('DPI art.191'!$F$9-'DPI art.191'!$G$9)/4)*(O46-P46-2)),('DPI art.191'!$G$9-(('DPI art.191'!$G$9-'DPI art.191'!$H$9)/8)*(P46-O46-2))))</f>
        <v>0</v>
      </c>
      <c r="BE46" s="24">
        <f t="shared" si="32"/>
        <v>64.517957739708592</v>
      </c>
      <c r="BF46" s="24">
        <f>IF(N46&lt;135,N46,N46-'DPI art.191'!$I$9)</f>
        <v>106.66204993518133</v>
      </c>
      <c r="BG46" s="111" t="str">
        <f>IF(O46&lt;80,"0",IF((P46-O46)&lt;=2,('DPI art.191'!$G$11-(('DPI art.191'!$F$11-'DPI art.191'!$G$11)/4)*(P46-O46-2)),('DPI art.191'!$G$11-(('DPI art.191'!$G$11-'DPI art.191'!$H$11)/8)*(P46-O46-2))))</f>
        <v>0</v>
      </c>
      <c r="BH46" s="24">
        <f t="shared" si="33"/>
        <v>64.517957739708592</v>
      </c>
      <c r="BI46" s="24">
        <f>IF(T46&lt;135,T46,T46-'DPI art.191'!$I$11)</f>
        <v>105.1</v>
      </c>
      <c r="BJ46" s="111" t="str">
        <f>IF(O46&lt;80,"0",IF((P46-O46)&lt;=2,('DPI art.191'!$G$13-(('DPI art.191'!$F$13-'DPI art.191'!$G$13)/4)*(P46-O46-2)),('DPI art.191'!$G$13-(('DPI art.191'!$G$13-'DPI art.191'!$H$13)/8)*(P46-O46-2))))</f>
        <v>0</v>
      </c>
      <c r="BK46" s="24">
        <f t="shared" si="34"/>
        <v>64.517957739708592</v>
      </c>
      <c r="BL46" s="24">
        <f>IF(T46&lt;135,T46,T46-'DPI art.191'!$I$13)</f>
        <v>105.1</v>
      </c>
      <c r="BM46" s="111" t="str">
        <f>IF(O46&lt;80,"0",IF((P46-O46)&lt;=2,('DPI art.191'!$G$15-(('DPI art.191'!$F$15-'DPI art.191'!$G$15)/4)*(P46-O46-2)),('DPI art.191'!$G$15-(('DPI art.191'!$G$15-'DPI art.191'!$H$15)/8)*(P46-O46-2))))</f>
        <v>0</v>
      </c>
      <c r="BN46" s="24">
        <f t="shared" si="35"/>
        <v>64.517957739708592</v>
      </c>
      <c r="BO46" s="24">
        <f>IF(Z46&lt;135,Z46,Z46-'DPI art.191'!$I$15)</f>
        <v>104.4</v>
      </c>
      <c r="BP46" s="108">
        <f t="shared" si="9"/>
        <v>1995262.314968887</v>
      </c>
      <c r="BQ46" s="108">
        <f t="shared" si="10"/>
        <v>6309573.444801949</v>
      </c>
      <c r="BR46" s="108">
        <f t="shared" si="11"/>
        <v>2570395.782768866</v>
      </c>
      <c r="BS46" s="108">
        <f t="shared" si="12"/>
        <v>1949844.5997580495</v>
      </c>
      <c r="BT46" s="108">
        <f t="shared" si="13"/>
        <v>1584893.1924611153</v>
      </c>
      <c r="BU46" s="108">
        <f t="shared" si="14"/>
        <v>2570395.782768866</v>
      </c>
      <c r="BV46" s="106">
        <f t="shared" si="15"/>
        <v>1.5179577397085922</v>
      </c>
      <c r="BW46" s="106">
        <f t="shared" si="16"/>
        <v>-3.4820422602914078</v>
      </c>
      <c r="BX46" s="106">
        <f t="shared" si="17"/>
        <v>0.41795773970859784</v>
      </c>
      <c r="BY46" s="106">
        <f t="shared" si="18"/>
        <v>1.6179577397085936</v>
      </c>
      <c r="BZ46" s="106">
        <f t="shared" si="19"/>
        <v>2.5179577397085922</v>
      </c>
      <c r="CA46" s="106">
        <f t="shared" si="20"/>
        <v>0.41795773970859784</v>
      </c>
      <c r="CB46" s="106">
        <f t="shared" si="21"/>
        <v>6</v>
      </c>
      <c r="CC46" s="107">
        <f t="shared" si="44"/>
        <v>3.3333333333333333E-2</v>
      </c>
      <c r="CD46" s="136">
        <f t="shared" si="38"/>
        <v>2.3041956995412178</v>
      </c>
      <c r="CE46" s="136">
        <f t="shared" si="39"/>
        <v>12.124618302455296</v>
      </c>
      <c r="CF46" s="136">
        <f t="shared" si="40"/>
        <v>0.17468867218232004</v>
      </c>
      <c r="CG46" s="136">
        <f t="shared" si="41"/>
        <v>2.6177872474829411</v>
      </c>
      <c r="CH46" s="136">
        <f t="shared" si="42"/>
        <v>6.3401111789584021</v>
      </c>
      <c r="CI46" s="136">
        <f t="shared" si="43"/>
        <v>0.17468867218232004</v>
      </c>
    </row>
    <row r="47" spans="1:87" ht="18.75" x14ac:dyDescent="0.2">
      <c r="A47" s="2" t="s">
        <v>486</v>
      </c>
      <c r="B47" s="65" t="s">
        <v>393</v>
      </c>
      <c r="C47" s="78" t="s">
        <v>631</v>
      </c>
      <c r="D47" s="83" t="s">
        <v>7</v>
      </c>
      <c r="E47" s="83" t="s">
        <v>7</v>
      </c>
      <c r="F47" s="192" t="s">
        <v>631</v>
      </c>
      <c r="G47" s="71">
        <v>45996</v>
      </c>
      <c r="H47" s="77" t="s">
        <v>200</v>
      </c>
      <c r="I47" s="77" t="str">
        <f>IF((V47-R47)&gt;3,"SI","")</f>
        <v>SI</v>
      </c>
      <c r="J47" s="77" t="str">
        <f>IF((U47-R47)&gt;3,"SI","")</f>
        <v/>
      </c>
      <c r="K47" s="77"/>
      <c r="L47" s="77"/>
      <c r="M47" s="137">
        <f t="shared" si="36"/>
        <v>0.23387297499919912</v>
      </c>
      <c r="N47" s="4">
        <f t="shared" si="2"/>
        <v>111.16204993518133</v>
      </c>
      <c r="O47" s="3">
        <f t="shared" si="37"/>
        <v>78.281350313792387</v>
      </c>
      <c r="P47" s="5">
        <f t="shared" si="4"/>
        <v>81.110182051940754</v>
      </c>
      <c r="Q47" s="14">
        <v>300</v>
      </c>
      <c r="R47" s="11">
        <v>78.5</v>
      </c>
      <c r="S47" s="12">
        <v>80.099999999999994</v>
      </c>
      <c r="T47" s="13">
        <v>106.8</v>
      </c>
      <c r="U47" s="79">
        <v>78.400000000000006</v>
      </c>
      <c r="V47" s="79">
        <v>83.8</v>
      </c>
      <c r="W47" s="10">
        <v>300</v>
      </c>
      <c r="X47" s="11">
        <v>77.900000000000006</v>
      </c>
      <c r="Y47" s="12">
        <v>80</v>
      </c>
      <c r="Z47" s="13">
        <v>96.2</v>
      </c>
      <c r="AA47" s="10">
        <v>300</v>
      </c>
      <c r="AB47" s="11">
        <v>77.5</v>
      </c>
      <c r="AC47" s="12">
        <v>79.5</v>
      </c>
      <c r="AD47" s="13">
        <v>104.5</v>
      </c>
      <c r="AE47" s="14">
        <v>300</v>
      </c>
      <c r="AF47" s="11">
        <v>77.900000000000006</v>
      </c>
      <c r="AG47" s="12">
        <v>80</v>
      </c>
      <c r="AH47" s="13">
        <v>97.2</v>
      </c>
      <c r="AI47" s="10">
        <v>300</v>
      </c>
      <c r="AJ47" s="11">
        <v>79</v>
      </c>
      <c r="AK47" s="12">
        <v>80.5</v>
      </c>
      <c r="AL47" s="13">
        <v>109.6</v>
      </c>
      <c r="AM47" s="10">
        <v>300</v>
      </c>
      <c r="AN47" s="11">
        <v>78.7</v>
      </c>
      <c r="AO47" s="12">
        <v>81.8</v>
      </c>
      <c r="AP47" s="13">
        <v>102.2</v>
      </c>
      <c r="AQ47" s="6" t="str">
        <f t="shared" si="5"/>
        <v>NO</v>
      </c>
      <c r="AR47" s="7">
        <f t="shared" si="6"/>
        <v>480</v>
      </c>
      <c r="AS47" s="8">
        <f t="shared" si="7"/>
        <v>480</v>
      </c>
      <c r="AT47" s="9">
        <f t="shared" si="8"/>
        <v>480</v>
      </c>
      <c r="AU47" s="111" t="str">
        <f>IF(O47&lt;80,"0",IF((P47-O47)&lt;=2,('DPI art.191'!$G$3-(('DPI art.191'!$F$3-'DPI art.191'!$G$3)/4)*(P47-O47-2)),('DPI art.191'!$G$3-(('DPI art.191'!$G$3-'DPI art.191'!$H$3)/8)*(P47-O47-2))))</f>
        <v>0</v>
      </c>
      <c r="AV47" s="24">
        <f t="shared" si="29"/>
        <v>78.281350313792387</v>
      </c>
      <c r="AW47" s="24">
        <f>IF(N47&lt;135,N47,N47-'DPI art.191'!$I$3)</f>
        <v>111.16204993518133</v>
      </c>
      <c r="AX47" s="111" t="str">
        <f>IF(O47&lt;80,"0",IF((P47-O47)&lt;=2,('DPI art.191'!$G$5-(('DPI art.191'!$F$5-'DPI art.191'!$G$5)/4)*(P47-O47-2)),('DPI art.191'!$G$5-(('DPI art.191'!$G$5-'DPI art.191'!$H$5)/8)*(P47-O47-2))))</f>
        <v>0</v>
      </c>
      <c r="AY47" s="24">
        <f t="shared" si="30"/>
        <v>78.281350313792387</v>
      </c>
      <c r="AZ47" s="24">
        <f>IF(N47&lt;135,N47,N47-'DPI art.191'!$I$5)</f>
        <v>111.16204993518133</v>
      </c>
      <c r="BA47" s="111" t="str">
        <f>IF(O47&lt;80,"0",IF((P47-O47)&lt;=2,('DPI art.191'!$G$7-(('DPI art.191'!$F$7-'DPI art.191'!$G$7)/4)*(P47-O47-2)),('DPI art.191'!$G$7-(('DPI art.191'!$G$7-'DPI art.191'!$H$7)/8)*(P47-O47-2))))</f>
        <v>0</v>
      </c>
      <c r="BB47" s="24">
        <f t="shared" si="31"/>
        <v>78.281350313792387</v>
      </c>
      <c r="BC47" s="24">
        <f>IF(N47&lt;135,N47,N47-'DPI art.191'!$I$7)</f>
        <v>111.16204993518133</v>
      </c>
      <c r="BD47" s="111" t="str">
        <f>IF(O47&lt;80,"0",IF((P47-O47)&lt;=2,('DPI art.191'!$G$9-(('DPI art.191'!$F$9-'DPI art.191'!$G$9)/4)*(O47-P47-2)),('DPI art.191'!$G$9-(('DPI art.191'!$G$9-'DPI art.191'!$H$9)/8)*(P47-O47-2))))</f>
        <v>0</v>
      </c>
      <c r="BE47" s="24">
        <f t="shared" si="32"/>
        <v>78.281350313792387</v>
      </c>
      <c r="BF47" s="24">
        <f>IF(N47&lt;135,N47,N47-'DPI art.191'!$I$9)</f>
        <v>111.16204993518133</v>
      </c>
      <c r="BG47" s="111" t="str">
        <f>IF(O47&lt;80,"0",IF((P47-O47)&lt;=2,('DPI art.191'!$G$11-(('DPI art.191'!$F$11-'DPI art.191'!$G$11)/4)*(P47-O47-2)),('DPI art.191'!$G$11-(('DPI art.191'!$G$11-'DPI art.191'!$H$11)/8)*(P47-O47-2))))</f>
        <v>0</v>
      </c>
      <c r="BH47" s="24">
        <f t="shared" si="33"/>
        <v>78.281350313792387</v>
      </c>
      <c r="BI47" s="24">
        <f>IF(T47&lt;135,T47,T47-'DPI art.191'!$I$11)</f>
        <v>106.8</v>
      </c>
      <c r="BJ47" s="111" t="str">
        <f>IF(O47&lt;80,"0",IF((P47-O47)&lt;=2,('DPI art.191'!$G$13-(('DPI art.191'!$F$13-'DPI art.191'!$G$13)/4)*(P47-O47-2)),('DPI art.191'!$G$13-(('DPI art.191'!$G$13-'DPI art.191'!$H$13)/8)*(P47-O47-2))))</f>
        <v>0</v>
      </c>
      <c r="BK47" s="24">
        <f t="shared" si="34"/>
        <v>78.281350313792387</v>
      </c>
      <c r="BL47" s="24">
        <f>IF(T47&lt;135,T47,T47-'DPI art.191'!$I$13)</f>
        <v>106.8</v>
      </c>
      <c r="BM47" s="111" t="str">
        <f>IF(O47&lt;80,"0",IF((P47-O47)&lt;=2,('DPI art.191'!$G$15-(('DPI art.191'!$F$15-'DPI art.191'!$G$15)/4)*(P47-O47-2)),('DPI art.191'!$G$15-(('DPI art.191'!$G$15-'DPI art.191'!$H$15)/8)*(P47-O47-2))))</f>
        <v>0</v>
      </c>
      <c r="BN47" s="24">
        <f t="shared" si="35"/>
        <v>78.281350313792387</v>
      </c>
      <c r="BO47" s="24">
        <f>IF(Z47&lt;135,Z47,Z47-'DPI art.191'!$I$15)</f>
        <v>96.2</v>
      </c>
      <c r="BP47" s="108">
        <f t="shared" si="9"/>
        <v>70794578.438414022</v>
      </c>
      <c r="BQ47" s="108">
        <f t="shared" si="10"/>
        <v>61659500.18614845</v>
      </c>
      <c r="BR47" s="108">
        <f t="shared" si="11"/>
        <v>56234132.519034937</v>
      </c>
      <c r="BS47" s="108">
        <f t="shared" si="12"/>
        <v>61659500.18614845</v>
      </c>
      <c r="BT47" s="108">
        <f t="shared" si="13"/>
        <v>79432823.472428367</v>
      </c>
      <c r="BU47" s="108">
        <f t="shared" si="14"/>
        <v>74131024.130091965</v>
      </c>
      <c r="BV47" s="106">
        <f t="shared" si="15"/>
        <v>-0.2186496862076126</v>
      </c>
      <c r="BW47" s="106">
        <f t="shared" si="16"/>
        <v>0.38135031379238171</v>
      </c>
      <c r="BX47" s="106">
        <f t="shared" si="17"/>
        <v>0.7813503137923874</v>
      </c>
      <c r="BY47" s="106">
        <f t="shared" si="18"/>
        <v>0.38135031379238171</v>
      </c>
      <c r="BZ47" s="106">
        <f t="shared" si="19"/>
        <v>-0.7186496862076126</v>
      </c>
      <c r="CA47" s="106">
        <f t="shared" si="20"/>
        <v>-0.41864968620761545</v>
      </c>
      <c r="CB47" s="106">
        <f t="shared" si="21"/>
        <v>6</v>
      </c>
      <c r="CC47" s="107">
        <f t="shared" si="44"/>
        <v>3.3333333333333333E-2</v>
      </c>
      <c r="CD47" s="136">
        <f t="shared" si="38"/>
        <v>4.7807685278687458E-2</v>
      </c>
      <c r="CE47" s="136">
        <f t="shared" si="39"/>
        <v>0.14542806182954801</v>
      </c>
      <c r="CF47" s="136">
        <f t="shared" si="40"/>
        <v>0.6105083128634623</v>
      </c>
      <c r="CG47" s="136">
        <f t="shared" si="41"/>
        <v>0.14542806182954801</v>
      </c>
      <c r="CH47" s="136">
        <f t="shared" si="42"/>
        <v>0.51645737148630011</v>
      </c>
      <c r="CI47" s="136">
        <f t="shared" si="43"/>
        <v>0.17526755976173489</v>
      </c>
    </row>
    <row r="48" spans="1:87" ht="18.75" x14ac:dyDescent="0.2">
      <c r="A48" s="2" t="s">
        <v>456</v>
      </c>
      <c r="B48" s="65" t="s">
        <v>394</v>
      </c>
      <c r="C48" s="78" t="s">
        <v>333</v>
      </c>
      <c r="D48" s="83" t="s">
        <v>7</v>
      </c>
      <c r="E48" s="83" t="s">
        <v>7</v>
      </c>
      <c r="F48" s="192" t="s">
        <v>333</v>
      </c>
      <c r="G48" s="71">
        <v>45996</v>
      </c>
      <c r="H48" s="77" t="s">
        <v>200</v>
      </c>
      <c r="I48" s="77" t="str">
        <f t="shared" si="45"/>
        <v/>
      </c>
      <c r="J48" s="77" t="s">
        <v>666</v>
      </c>
      <c r="K48" s="77"/>
      <c r="L48" s="77"/>
      <c r="M48" s="137">
        <f t="shared" si="36"/>
        <v>0.92002342657574321</v>
      </c>
      <c r="N48" s="4">
        <f t="shared" si="2"/>
        <v>113.56204993518134</v>
      </c>
      <c r="O48" s="3">
        <f t="shared" si="37"/>
        <v>88.084250884945561</v>
      </c>
      <c r="P48" s="5">
        <f t="shared" si="4"/>
        <v>89.324012223749861</v>
      </c>
      <c r="Q48" s="14">
        <v>300</v>
      </c>
      <c r="R48" s="11">
        <v>86.1</v>
      </c>
      <c r="S48" s="12">
        <v>85.8</v>
      </c>
      <c r="T48" s="13">
        <v>108.9</v>
      </c>
      <c r="U48" s="79">
        <v>86.1</v>
      </c>
      <c r="V48" s="79">
        <v>88.5</v>
      </c>
      <c r="W48" s="10">
        <v>300</v>
      </c>
      <c r="X48" s="11">
        <v>90.2</v>
      </c>
      <c r="Y48" s="12">
        <v>89.2</v>
      </c>
      <c r="Z48" s="13">
        <v>111.1</v>
      </c>
      <c r="AA48" s="10">
        <v>300</v>
      </c>
      <c r="AB48" s="11">
        <v>85.2</v>
      </c>
      <c r="AC48" s="12">
        <v>85.2</v>
      </c>
      <c r="AD48" s="13">
        <v>105.9</v>
      </c>
      <c r="AE48" s="14">
        <v>300</v>
      </c>
      <c r="AF48" s="11">
        <v>85.7</v>
      </c>
      <c r="AG48" s="12">
        <v>86.2</v>
      </c>
      <c r="AH48" s="13">
        <v>107.5</v>
      </c>
      <c r="AI48" s="10">
        <v>300</v>
      </c>
      <c r="AJ48" s="11">
        <v>89.2</v>
      </c>
      <c r="AK48" s="12">
        <v>89</v>
      </c>
      <c r="AL48" s="13">
        <v>109.1</v>
      </c>
      <c r="AM48" s="10">
        <v>300</v>
      </c>
      <c r="AN48" s="11">
        <v>89.4</v>
      </c>
      <c r="AO48" s="12">
        <v>89.2</v>
      </c>
      <c r="AP48" s="13">
        <v>112</v>
      </c>
      <c r="AQ48" s="6" t="str">
        <f t="shared" si="5"/>
        <v>SI</v>
      </c>
      <c r="AR48" s="7">
        <f t="shared" si="6"/>
        <v>66.499158382687042</v>
      </c>
      <c r="AS48" s="8">
        <f t="shared" si="7"/>
        <v>210.28880297356969</v>
      </c>
      <c r="AT48" s="9">
        <f t="shared" si="8"/>
        <v>333.28529228360776</v>
      </c>
      <c r="AU48" s="111">
        <f>IF(O48&lt;80,"0",IF((P48-O48)&lt;=2,('DPI art.191'!$G$3-(('DPI art.191'!$F$3-'DPI art.191'!$G$3)/4)*(P48-O48-2)),('DPI art.191'!$G$3-(('DPI art.191'!$G$3-'DPI art.191'!$H$3)/8)*(P48-O48-2))))</f>
        <v>18.532902740767746</v>
      </c>
      <c r="AV48" s="24">
        <f t="shared" si="29"/>
        <v>69.551348144177808</v>
      </c>
      <c r="AW48" s="24">
        <f>IF(N48&lt;135,N48,N48-'DPI art.191'!$I$3)</f>
        <v>113.56204993518134</v>
      </c>
      <c r="AX48" s="111">
        <f>IF(O48&lt;80,"0",IF((P48-O48)&lt;=2,('DPI art.191'!$G$5-(('DPI art.191'!$F$5-'DPI art.191'!$G$5)/4)*(P48-O48-2)),('DPI art.191'!$G$5-(('DPI art.191'!$G$5-'DPI art.191'!$H$5)/8)*(P48-O48-2))))</f>
        <v>16.282902740767746</v>
      </c>
      <c r="AY48" s="24">
        <f t="shared" si="30"/>
        <v>71.801348144177808</v>
      </c>
      <c r="AZ48" s="24">
        <f>IF(N48&lt;135,N48,N48-'DPI art.191'!$I$5)</f>
        <v>113.56204993518134</v>
      </c>
      <c r="BA48" s="111">
        <f>IF(O48&lt;80,"0",IF((P48-O48)&lt;=2,('DPI art.191'!$G$7-(('DPI art.191'!$F$7-'DPI art.191'!$G$7)/4)*(P48-O48-2)),('DPI art.191'!$G$7-(('DPI art.191'!$G$7-'DPI art.191'!$H$7)/8)*(P48-O48-2))))</f>
        <v>13.88011933059785</v>
      </c>
      <c r="BB48" s="24">
        <f t="shared" si="31"/>
        <v>74.204131554347711</v>
      </c>
      <c r="BC48" s="24">
        <f>IF(N48&lt;135,N48,N48-'DPI art.191'!$I$7)</f>
        <v>113.56204993518134</v>
      </c>
      <c r="BD48" s="111">
        <f>IF(O48&lt;80,"0",IF((P48-O48)&lt;=2,('DPI art.191'!$G$9-(('DPI art.191'!$F$9-'DPI art.191'!$G$9)/4)*(O48-P48-2)),('DPI art.191'!$G$9-(('DPI art.191'!$G$9-'DPI art.191'!$H$9)/8)*(P48-O48-2))))</f>
        <v>17.904970167350537</v>
      </c>
      <c r="BE48" s="24">
        <f t="shared" si="32"/>
        <v>70.17928071759502</v>
      </c>
      <c r="BF48" s="24">
        <f>IF(N48&lt;135,N48,N48-'DPI art.191'!$I$9)</f>
        <v>113.56204993518134</v>
      </c>
      <c r="BG48" s="111">
        <f>IF(O48&lt;80,"0",IF((P48-O48)&lt;=2,('DPI art.191'!$G$11-(('DPI art.191'!$F$11-'DPI art.191'!$G$11)/4)*(P48-O48-2)),('DPI art.191'!$G$11-(('DPI art.191'!$G$11-'DPI art.191'!$H$11)/8)*(P48-O48-2))))</f>
        <v>10.214910502051612</v>
      </c>
      <c r="BH48" s="24">
        <f t="shared" si="33"/>
        <v>77.869340382893952</v>
      </c>
      <c r="BI48" s="24">
        <f>IF(T48&lt;135,T48,T48-'DPI art.191'!$I$11)</f>
        <v>108.9</v>
      </c>
      <c r="BJ48" s="111">
        <f>IF(O48&lt;80,"0",IF((P48-O48)&lt;=2,('DPI art.191'!$G$13-(('DPI art.191'!$F$13-'DPI art.191'!$G$13)/4)*(P48-O48-2)),('DPI art.191'!$G$13-(('DPI art.191'!$G$13-'DPI art.191'!$H$13)/8)*(P48-O48-2))))</f>
        <v>13.095029832649463</v>
      </c>
      <c r="BK48" s="24">
        <f t="shared" si="34"/>
        <v>74.989221052296102</v>
      </c>
      <c r="BL48" s="24">
        <f>IF(T48&lt;135,T48,T48-'DPI art.191'!$I$13)</f>
        <v>108.9</v>
      </c>
      <c r="BM48" s="111">
        <f>IF(O48&lt;80,"0",IF((P48-O48)&lt;=2,('DPI art.191'!$G$15-(('DPI art.191'!$F$15-'DPI art.191'!$G$15)/4)*(P48-O48-2)),('DPI art.191'!$G$15-(('DPI art.191'!$G$15-'DPI art.191'!$H$15)/8)*(P48-O48-2))))</f>
        <v>17.595029832649463</v>
      </c>
      <c r="BN48" s="24">
        <f t="shared" si="35"/>
        <v>70.489221052296102</v>
      </c>
      <c r="BO48" s="24">
        <f>IF(Z48&lt;135,Z48,Z48-'DPI art.191'!$I$15)</f>
        <v>111.1</v>
      </c>
      <c r="BP48" s="108">
        <f t="shared" si="9"/>
        <v>407380277.80411249</v>
      </c>
      <c r="BQ48" s="108">
        <f t="shared" si="10"/>
        <v>1047128548.0509061</v>
      </c>
      <c r="BR48" s="108">
        <f t="shared" si="11"/>
        <v>331131121.4825924</v>
      </c>
      <c r="BS48" s="108">
        <f t="shared" si="12"/>
        <v>371535229.09717381</v>
      </c>
      <c r="BT48" s="108">
        <f t="shared" si="13"/>
        <v>831763771.10267103</v>
      </c>
      <c r="BU48" s="108">
        <f t="shared" si="14"/>
        <v>870963589.95608366</v>
      </c>
      <c r="BV48" s="106">
        <f t="shared" si="15"/>
        <v>1.9842508849455669</v>
      </c>
      <c r="BW48" s="106">
        <f t="shared" si="16"/>
        <v>-2.1157491150544416</v>
      </c>
      <c r="BX48" s="106">
        <f t="shared" si="17"/>
        <v>2.8842508849455584</v>
      </c>
      <c r="BY48" s="106">
        <f t="shared" si="18"/>
        <v>2.3842508849455584</v>
      </c>
      <c r="BZ48" s="106">
        <f t="shared" si="19"/>
        <v>-1.1157491150544416</v>
      </c>
      <c r="CA48" s="106">
        <f t="shared" si="20"/>
        <v>-1.3157491150544445</v>
      </c>
      <c r="CB48" s="106">
        <f t="shared" si="21"/>
        <v>6</v>
      </c>
      <c r="CC48" s="107">
        <f t="shared" si="44"/>
        <v>3.3333333333333333E-2</v>
      </c>
      <c r="CD48" s="136">
        <f t="shared" si="38"/>
        <v>3.9372515744072651</v>
      </c>
      <c r="CE48" s="136">
        <f t="shared" si="39"/>
        <v>4.4763943178536527</v>
      </c>
      <c r="CF48" s="136">
        <f t="shared" si="40"/>
        <v>8.3189031673092373</v>
      </c>
      <c r="CG48" s="136">
        <f t="shared" si="41"/>
        <v>5.684652282363678</v>
      </c>
      <c r="CH48" s="136">
        <f t="shared" si="42"/>
        <v>1.2448960877447697</v>
      </c>
      <c r="CI48" s="136">
        <f t="shared" si="43"/>
        <v>1.7311957337665538</v>
      </c>
    </row>
    <row r="49" spans="1:87" ht="18.75" x14ac:dyDescent="0.2">
      <c r="A49" s="2" t="s">
        <v>475</v>
      </c>
      <c r="B49" s="65" t="s">
        <v>395</v>
      </c>
      <c r="C49" s="78" t="s">
        <v>345</v>
      </c>
      <c r="D49" s="83" t="s">
        <v>7</v>
      </c>
      <c r="E49" s="83" t="s">
        <v>7</v>
      </c>
      <c r="F49" s="78" t="s">
        <v>345</v>
      </c>
      <c r="G49" s="71">
        <v>45996</v>
      </c>
      <c r="H49" s="77" t="s">
        <v>200</v>
      </c>
      <c r="I49" s="77" t="str">
        <f t="shared" si="45"/>
        <v/>
      </c>
      <c r="J49" s="77" t="s">
        <v>666</v>
      </c>
      <c r="K49" s="77"/>
      <c r="L49" s="77"/>
      <c r="M49" s="137">
        <f t="shared" si="36"/>
        <v>0.95643922072379228</v>
      </c>
      <c r="N49" s="4">
        <f t="shared" si="2"/>
        <v>118.66204993518133</v>
      </c>
      <c r="O49" s="3">
        <f t="shared" si="37"/>
        <v>82.173159502381253</v>
      </c>
      <c r="P49" s="5">
        <f t="shared" si="4"/>
        <v>84.175153785040095</v>
      </c>
      <c r="Q49" s="14">
        <v>300</v>
      </c>
      <c r="R49" s="11">
        <v>83.2</v>
      </c>
      <c r="S49" s="12">
        <v>83.5</v>
      </c>
      <c r="T49" s="13">
        <v>108.9</v>
      </c>
      <c r="U49" s="79">
        <v>83.2</v>
      </c>
      <c r="V49" s="79">
        <v>84.9</v>
      </c>
      <c r="W49" s="10">
        <v>300</v>
      </c>
      <c r="X49" s="11">
        <v>82.9</v>
      </c>
      <c r="Y49" s="12">
        <v>82.8</v>
      </c>
      <c r="Z49" s="13">
        <v>109.5</v>
      </c>
      <c r="AA49" s="10">
        <v>300</v>
      </c>
      <c r="AB49" s="11">
        <v>80.5</v>
      </c>
      <c r="AC49" s="12">
        <v>80.8</v>
      </c>
      <c r="AD49" s="13">
        <v>109.3</v>
      </c>
      <c r="AE49" s="14">
        <v>300</v>
      </c>
      <c r="AF49" s="11">
        <v>80.7</v>
      </c>
      <c r="AG49" s="12">
        <v>81.7</v>
      </c>
      <c r="AH49" s="13">
        <v>105.4</v>
      </c>
      <c r="AI49" s="10">
        <v>300</v>
      </c>
      <c r="AJ49" s="11">
        <v>84.6</v>
      </c>
      <c r="AK49" s="12">
        <v>85</v>
      </c>
      <c r="AL49" s="13">
        <v>117.1</v>
      </c>
      <c r="AM49" s="10">
        <v>300</v>
      </c>
      <c r="AN49" s="11">
        <v>78.3</v>
      </c>
      <c r="AO49" s="12">
        <v>79.599999999999994</v>
      </c>
      <c r="AP49" s="13">
        <v>103</v>
      </c>
      <c r="AQ49" s="6" t="str">
        <f t="shared" si="5"/>
        <v>NO</v>
      </c>
      <c r="AR49" s="7">
        <f t="shared" si="6"/>
        <v>259.37331167633113</v>
      </c>
      <c r="AS49" s="8">
        <f t="shared" si="7"/>
        <v>480</v>
      </c>
      <c r="AT49" s="9">
        <f t="shared" si="8"/>
        <v>480</v>
      </c>
      <c r="AU49" s="111">
        <f>IF(O49&lt;80,"0",IF((P49-O49)&lt;=2,('DPI art.191'!$G$3-(('DPI art.191'!$F$3-'DPI art.191'!$G$3)/4)*(P49-O49-2)),('DPI art.191'!$G$3-(('DPI art.191'!$G$3-'DPI art.191'!$H$3)/8)*(P49-O49-2))))</f>
        <v>17.248504288005869</v>
      </c>
      <c r="AV49" s="24">
        <f t="shared" si="29"/>
        <v>64.924655214375377</v>
      </c>
      <c r="AW49" s="24">
        <f>IF(N49&lt;135,N49,N49-'DPI art.191'!$I$3)</f>
        <v>118.66204993518133</v>
      </c>
      <c r="AX49" s="111">
        <f>IF(O49&lt;80,"0",IF((P49-O49)&lt;=2,('DPI art.191'!$G$5-(('DPI art.191'!$F$5-'DPI art.191'!$G$5)/4)*(P49-O49-2)),('DPI art.191'!$G$5-(('DPI art.191'!$G$5-'DPI art.191'!$H$5)/8)*(P49-O49-2))))</f>
        <v>14.998691252005134</v>
      </c>
      <c r="AY49" s="24">
        <f t="shared" si="30"/>
        <v>67.174468250376123</v>
      </c>
      <c r="AZ49" s="24">
        <f>IF(N49&lt;135,N49,N49-'DPI art.191'!$I$5)</f>
        <v>118.66204993518133</v>
      </c>
      <c r="BA49" s="111">
        <f>IF(O49&lt;80,"0",IF((P49-O49)&lt;=2,('DPI art.191'!$G$7-(('DPI art.191'!$F$7-'DPI art.191'!$G$7)/4)*(P49-O49-2)),('DPI art.191'!$G$7-(('DPI art.191'!$G$7-'DPI art.191'!$H$7)/8)*(P49-O49-2))))</f>
        <v>13.499875357333822</v>
      </c>
      <c r="BB49" s="24">
        <f t="shared" si="31"/>
        <v>68.673284145047433</v>
      </c>
      <c r="BC49" s="24">
        <f>IF(N49&lt;135,N49,N49-'DPI art.191'!$I$7)</f>
        <v>118.66204993518133</v>
      </c>
      <c r="BD49" s="111">
        <f>IF(O49&lt;80,"0",IF((P49-O49)&lt;=2,('DPI art.191'!$G$9-(('DPI art.191'!$F$9-'DPI art.191'!$G$9)/4)*(O49-P49-2)),('DPI art.191'!$G$9-(('DPI art.191'!$G$9-'DPI art.191'!$H$9)/8)*(P49-O49-2))))</f>
        <v>17.499875357333821</v>
      </c>
      <c r="BE49" s="24">
        <f t="shared" si="32"/>
        <v>64.673284145047433</v>
      </c>
      <c r="BF49" s="24">
        <f>IF(N49&lt;135,N49,N49-'DPI art.191'!$I$9)</f>
        <v>118.66204993518133</v>
      </c>
      <c r="BG49" s="111">
        <f>IF(O49&lt;80,"0",IF((P49-O49)&lt;=2,('DPI art.191'!$G$11-(('DPI art.191'!$F$11-'DPI art.191'!$G$11)/4)*(P49-O49-2)),('DPI art.191'!$G$11-(('DPI art.191'!$G$11-'DPI art.191'!$H$11)/8)*(P49-O49-2))))</f>
        <v>10.499177358403228</v>
      </c>
      <c r="BH49" s="24">
        <f t="shared" si="33"/>
        <v>71.673982143978023</v>
      </c>
      <c r="BI49" s="24">
        <f>IF(T49&lt;135,T49,T49-'DPI art.191'!$I$11)</f>
        <v>108.9</v>
      </c>
      <c r="BJ49" s="111">
        <f>IF(O49&lt;80,"0",IF((P49-O49)&lt;=2,('DPI art.191'!$G$13-(('DPI art.191'!$F$13-'DPI art.191'!$G$13)/4)*(P49-O49-2)),('DPI art.191'!$G$13-(('DPI art.191'!$G$13-'DPI art.191'!$H$13)/8)*(P49-O49-2))))</f>
        <v>12.999875357333822</v>
      </c>
      <c r="BK49" s="24">
        <f t="shared" si="34"/>
        <v>69.173284145047433</v>
      </c>
      <c r="BL49" s="24">
        <f>IF(T49&lt;135,T49,T49-'DPI art.191'!$I$13)</f>
        <v>108.9</v>
      </c>
      <c r="BM49" s="111">
        <f>IF(O49&lt;80,"0",IF((P49-O49)&lt;=2,('DPI art.191'!$G$15-(('DPI art.191'!$F$15-'DPI art.191'!$G$15)/4)*(P49-O49-2)),('DPI art.191'!$G$15-(('DPI art.191'!$G$15-'DPI art.191'!$H$15)/8)*(P49-O49-2))))</f>
        <v>17.499750714667645</v>
      </c>
      <c r="BN49" s="24">
        <f t="shared" si="35"/>
        <v>64.673408787713612</v>
      </c>
      <c r="BO49" s="24">
        <f>IF(Z49&lt;135,Z49,Z49-'DPI art.191'!$I$15)</f>
        <v>109.5</v>
      </c>
      <c r="BP49" s="108">
        <f t="shared" si="9"/>
        <v>208929613.08540443</v>
      </c>
      <c r="BQ49" s="108">
        <f t="shared" si="10"/>
        <v>194984459.97580501</v>
      </c>
      <c r="BR49" s="108">
        <f t="shared" si="11"/>
        <v>112201845.43019688</v>
      </c>
      <c r="BS49" s="108">
        <f t="shared" si="12"/>
        <v>117489755.49395308</v>
      </c>
      <c r="BT49" s="108">
        <f t="shared" si="13"/>
        <v>288403150.31266087</v>
      </c>
      <c r="BU49" s="108">
        <f t="shared" si="14"/>
        <v>67608297.539198399</v>
      </c>
      <c r="BV49" s="106">
        <f t="shared" si="15"/>
        <v>-1.0268404976187497</v>
      </c>
      <c r="BW49" s="106">
        <f t="shared" si="16"/>
        <v>-0.72684049761875258</v>
      </c>
      <c r="BX49" s="106">
        <f t="shared" si="17"/>
        <v>1.6731595023812531</v>
      </c>
      <c r="BY49" s="106">
        <f t="shared" si="18"/>
        <v>1.4731595023812503</v>
      </c>
      <c r="BZ49" s="106">
        <f t="shared" si="19"/>
        <v>-2.4268404976187412</v>
      </c>
      <c r="CA49" s="106">
        <f t="shared" si="20"/>
        <v>3.8731595023812559</v>
      </c>
      <c r="CB49" s="106">
        <f t="shared" si="21"/>
        <v>6</v>
      </c>
      <c r="CC49" s="107">
        <f t="shared" si="44"/>
        <v>3.3333333333333333E-2</v>
      </c>
      <c r="CD49" s="136">
        <f t="shared" si="38"/>
        <v>1.0544014075499215</v>
      </c>
      <c r="CE49" s="136">
        <f t="shared" si="39"/>
        <v>0.52829710897867588</v>
      </c>
      <c r="CF49" s="136">
        <f t="shared" si="40"/>
        <v>2.7994627204086826</v>
      </c>
      <c r="CG49" s="136">
        <f t="shared" si="41"/>
        <v>2.170198919456173</v>
      </c>
      <c r="CH49" s="136">
        <f t="shared" si="42"/>
        <v>5.8895548008823795</v>
      </c>
      <c r="CI49" s="136">
        <f t="shared" si="43"/>
        <v>15.001364530886217</v>
      </c>
    </row>
    <row r="50" spans="1:87" ht="18.75" x14ac:dyDescent="0.2">
      <c r="A50" s="2" t="s">
        <v>532</v>
      </c>
      <c r="B50" s="65" t="s">
        <v>396</v>
      </c>
      <c r="C50" s="78" t="s">
        <v>640</v>
      </c>
      <c r="D50" s="83" t="s">
        <v>7</v>
      </c>
      <c r="E50" s="83" t="s">
        <v>7</v>
      </c>
      <c r="F50" s="192" t="s">
        <v>640</v>
      </c>
      <c r="G50" s="71">
        <v>45996</v>
      </c>
      <c r="H50" s="77" t="s">
        <v>200</v>
      </c>
      <c r="I50" s="77" t="str">
        <f t="shared" si="45"/>
        <v/>
      </c>
      <c r="J50" s="77" t="s">
        <v>666</v>
      </c>
      <c r="K50" s="77"/>
      <c r="L50" s="77"/>
      <c r="M50" s="137">
        <f t="shared" si="36"/>
        <v>0.67060402959833842</v>
      </c>
      <c r="N50" s="4">
        <f t="shared" si="2"/>
        <v>111.86204993518133</v>
      </c>
      <c r="O50" s="3">
        <f t="shared" si="37"/>
        <v>88.935972602540289</v>
      </c>
      <c r="P50" s="5">
        <f t="shared" si="4"/>
        <v>89.214213562373089</v>
      </c>
      <c r="Q50" s="14">
        <v>300</v>
      </c>
      <c r="R50" s="11">
        <v>88.8</v>
      </c>
      <c r="S50" s="12">
        <v>87.9</v>
      </c>
      <c r="T50" s="13">
        <v>106.9</v>
      </c>
      <c r="U50" s="79">
        <v>88.8</v>
      </c>
      <c r="V50" s="79">
        <v>90.4</v>
      </c>
      <c r="W50" s="10">
        <v>300</v>
      </c>
      <c r="X50" s="11">
        <v>91.1</v>
      </c>
      <c r="Y50" s="12">
        <v>89.9</v>
      </c>
      <c r="Z50" s="13">
        <v>110.3</v>
      </c>
      <c r="AA50" s="10">
        <v>300</v>
      </c>
      <c r="AB50" s="11">
        <v>87.2</v>
      </c>
      <c r="AC50" s="12">
        <v>86.6</v>
      </c>
      <c r="AD50" s="13">
        <v>106.4</v>
      </c>
      <c r="AE50" s="14">
        <v>300</v>
      </c>
      <c r="AF50" s="11">
        <v>89.5</v>
      </c>
      <c r="AG50" s="12">
        <v>88.5</v>
      </c>
      <c r="AH50" s="13">
        <v>106.3</v>
      </c>
      <c r="AI50" s="10">
        <v>300</v>
      </c>
      <c r="AJ50" s="11">
        <v>88.9</v>
      </c>
      <c r="AK50" s="12">
        <v>88</v>
      </c>
      <c r="AL50" s="13">
        <v>106.8</v>
      </c>
      <c r="AM50" s="10">
        <v>300</v>
      </c>
      <c r="AN50" s="11">
        <v>86.6</v>
      </c>
      <c r="AO50" s="12">
        <v>85.9</v>
      </c>
      <c r="AP50" s="13">
        <v>105.5</v>
      </c>
      <c r="AQ50" s="6" t="str">
        <f t="shared" si="5"/>
        <v>SI</v>
      </c>
      <c r="AR50" s="7">
        <f t="shared" si="6"/>
        <v>54.656771774670538</v>
      </c>
      <c r="AS50" s="8">
        <f t="shared" si="7"/>
        <v>172.83988835996192</v>
      </c>
      <c r="AT50" s="9">
        <f t="shared" si="8"/>
        <v>273.93276244744317</v>
      </c>
      <c r="AU50" s="111">
        <f>IF(O50&lt;80,"0",IF((P50-O50)&lt;=2,('DPI art.191'!$G$3-(('DPI art.191'!$F$3-'DPI art.191'!$G$3)/4)*(P50-O50-2)),('DPI art.191'!$G$3-(('DPI art.191'!$G$3-'DPI art.191'!$H$3)/8)*(P50-O50-2))))</f>
        <v>20.155468380282151</v>
      </c>
      <c r="AV50" s="24">
        <f t="shared" si="29"/>
        <v>68.780504222258145</v>
      </c>
      <c r="AW50" s="24">
        <f>IF(N50&lt;135,N50,N50-'DPI art.191'!$I$3)</f>
        <v>111.86204993518133</v>
      </c>
      <c r="AX50" s="111">
        <f>IF(O50&lt;80,"0",IF((P50-O50)&lt;=2,('DPI art.191'!$G$5-(('DPI art.191'!$F$5-'DPI art.191'!$G$5)/4)*(P50-O50-2)),('DPI art.191'!$G$5-(('DPI art.191'!$G$5-'DPI art.191'!$H$5)/8)*(P50-O50-2))))</f>
        <v>17.905468380282151</v>
      </c>
      <c r="AY50" s="24">
        <f t="shared" si="30"/>
        <v>71.030504222258145</v>
      </c>
      <c r="AZ50" s="24">
        <f>IF(N50&lt;135,N50,N50-'DPI art.191'!$I$5)</f>
        <v>111.86204993518133</v>
      </c>
      <c r="BA50" s="111">
        <f>IF(O50&lt;80,"0",IF((P50-O50)&lt;=2,('DPI art.191'!$G$7-(('DPI art.191'!$F$7-'DPI art.191'!$G$7)/4)*(P50-O50-2)),('DPI art.191'!$G$7-(('DPI art.191'!$G$7-'DPI art.191'!$H$7)/8)*(P50-O50-2))))</f>
        <v>14.3608795200836</v>
      </c>
      <c r="BB50" s="24">
        <f t="shared" si="31"/>
        <v>74.575093082456689</v>
      </c>
      <c r="BC50" s="24">
        <f>IF(N50&lt;135,N50,N50-'DPI art.191'!$I$7)</f>
        <v>111.86204993518133</v>
      </c>
      <c r="BD50" s="111">
        <f>IF(O50&lt;80,"0",IF((P50-O50)&lt;=2,('DPI art.191'!$G$9-(('DPI art.191'!$F$9-'DPI art.191'!$G$9)/4)*(O50-P50-2)),('DPI art.191'!$G$9-(('DPI art.191'!$G$9-'DPI art.191'!$H$9)/8)*(P50-O50-2))))</f>
        <v>17.7847801199791</v>
      </c>
      <c r="BE50" s="24">
        <f t="shared" si="32"/>
        <v>71.151192482561186</v>
      </c>
      <c r="BF50" s="24">
        <f>IF(N50&lt;135,N50,N50-'DPI art.191'!$I$9)</f>
        <v>111.86204993518133</v>
      </c>
      <c r="BG50" s="111">
        <f>IF(O50&lt;80,"0",IF((P50-O50)&lt;=2,('DPI art.191'!$G$11-(('DPI art.191'!$F$11-'DPI art.191'!$G$11)/4)*(P50-O50-2)),('DPI art.191'!$G$11-(('DPI art.191'!$G$11-'DPI art.191'!$H$11)/8)*(P50-O50-2))))</f>
        <v>9.8543403599373001</v>
      </c>
      <c r="BH50" s="24">
        <f t="shared" si="33"/>
        <v>79.081632242602993</v>
      </c>
      <c r="BI50" s="24">
        <f>IF(T50&lt;135,T50,T50-'DPI art.191'!$I$11)</f>
        <v>106.9</v>
      </c>
      <c r="BJ50" s="111">
        <f>IF(O50&lt;80,"0",IF((P50-O50)&lt;=2,('DPI art.191'!$G$13-(('DPI art.191'!$F$13-'DPI art.191'!$G$13)/4)*(P50-O50-2)),('DPI art.191'!$G$13-(('DPI art.191'!$G$13-'DPI art.191'!$H$13)/8)*(P50-O50-2))))</f>
        <v>13.2152198800209</v>
      </c>
      <c r="BK50" s="24">
        <f t="shared" si="34"/>
        <v>75.720752722519393</v>
      </c>
      <c r="BL50" s="24">
        <f>IF(T50&lt;135,T50,T50-'DPI art.191'!$I$13)</f>
        <v>106.9</v>
      </c>
      <c r="BM50" s="111">
        <f>IF(O50&lt;80,"0",IF((P50-O50)&lt;=2,('DPI art.191'!$G$15-(('DPI art.191'!$F$15-'DPI art.191'!$G$15)/4)*(P50-O50-2)),('DPI art.191'!$G$15-(('DPI art.191'!$G$15-'DPI art.191'!$H$15)/8)*(P50-O50-2))))</f>
        <v>17.7152198800209</v>
      </c>
      <c r="BN50" s="24">
        <f t="shared" si="35"/>
        <v>71.220752722519393</v>
      </c>
      <c r="BO50" s="24">
        <f>IF(Z50&lt;135,Z50,Z50-'DPI art.191'!$I$15)</f>
        <v>110.3</v>
      </c>
      <c r="BP50" s="108">
        <f t="shared" si="9"/>
        <v>758577575.02918684</v>
      </c>
      <c r="BQ50" s="108">
        <f t="shared" si="10"/>
        <v>1288249551.6931362</v>
      </c>
      <c r="BR50" s="108">
        <f t="shared" si="11"/>
        <v>524807460.24977362</v>
      </c>
      <c r="BS50" s="108">
        <f t="shared" si="12"/>
        <v>891250938.13374853</v>
      </c>
      <c r="BT50" s="108">
        <f t="shared" si="13"/>
        <v>776247116.62869477</v>
      </c>
      <c r="BU50" s="108">
        <f t="shared" si="14"/>
        <v>457088189.61487621</v>
      </c>
      <c r="BV50" s="106">
        <f t="shared" si="15"/>
        <v>0.13597260254029209</v>
      </c>
      <c r="BW50" s="106">
        <f t="shared" si="16"/>
        <v>-2.1640273974597051</v>
      </c>
      <c r="BX50" s="106">
        <f t="shared" si="17"/>
        <v>1.7359726025402864</v>
      </c>
      <c r="BY50" s="106">
        <f t="shared" si="18"/>
        <v>-0.56402739745971076</v>
      </c>
      <c r="BZ50" s="106">
        <f t="shared" si="19"/>
        <v>3.597260254028356E-2</v>
      </c>
      <c r="CA50" s="106">
        <f t="shared" si="20"/>
        <v>2.3359726025402949</v>
      </c>
      <c r="CB50" s="106">
        <f t="shared" si="21"/>
        <v>6</v>
      </c>
      <c r="CC50" s="107">
        <f t="shared" si="44"/>
        <v>3.3333333333333333E-2</v>
      </c>
      <c r="CD50" s="136">
        <f t="shared" si="38"/>
        <v>1.8488548641580248E-2</v>
      </c>
      <c r="CE50" s="136">
        <f t="shared" si="39"/>
        <v>4.6830145769562241</v>
      </c>
      <c r="CF50" s="136">
        <f t="shared" si="40"/>
        <v>3.0136008767704952</v>
      </c>
      <c r="CG50" s="136">
        <f t="shared" si="41"/>
        <v>0.31812690508517455</v>
      </c>
      <c r="CH50" s="136">
        <f t="shared" si="42"/>
        <v>1.2940281335212152E-3</v>
      </c>
      <c r="CI50" s="136">
        <f t="shared" si="43"/>
        <v>5.4567679998188785</v>
      </c>
    </row>
    <row r="51" spans="1:87" ht="18.75" x14ac:dyDescent="0.2">
      <c r="A51" s="2" t="s">
        <v>435</v>
      </c>
      <c r="B51" s="65" t="s">
        <v>397</v>
      </c>
      <c r="C51" s="78" t="s">
        <v>632</v>
      </c>
      <c r="D51" s="83" t="s">
        <v>7</v>
      </c>
      <c r="E51" s="83" t="s">
        <v>7</v>
      </c>
      <c r="F51" s="192" t="s">
        <v>632</v>
      </c>
      <c r="G51" s="71">
        <v>45996</v>
      </c>
      <c r="H51" s="77" t="s">
        <v>200</v>
      </c>
      <c r="I51" s="77" t="str">
        <f t="shared" si="45"/>
        <v/>
      </c>
      <c r="J51" s="77" t="s">
        <v>666</v>
      </c>
      <c r="K51" s="77"/>
      <c r="L51" s="77"/>
      <c r="M51" s="137">
        <f t="shared" si="36"/>
        <v>0.77532076548401496</v>
      </c>
      <c r="N51" s="4">
        <f t="shared" si="2"/>
        <v>109.36204993518133</v>
      </c>
      <c r="O51" s="3">
        <f t="shared" si="37"/>
        <v>84.506877896746943</v>
      </c>
      <c r="P51" s="5">
        <f t="shared" si="4"/>
        <v>85.628528137840092</v>
      </c>
      <c r="Q51" s="14">
        <v>300</v>
      </c>
      <c r="R51" s="11">
        <v>85.5</v>
      </c>
      <c r="S51" s="12">
        <v>85.3</v>
      </c>
      <c r="T51" s="13">
        <v>101.9</v>
      </c>
      <c r="U51" s="79">
        <v>85.6</v>
      </c>
      <c r="V51" s="79">
        <v>87</v>
      </c>
      <c r="W51" s="10">
        <v>300</v>
      </c>
      <c r="X51" s="11">
        <v>80.900000000000006</v>
      </c>
      <c r="Y51" s="12">
        <v>81.8</v>
      </c>
      <c r="Z51" s="13">
        <v>99.5</v>
      </c>
      <c r="AA51" s="10">
        <v>300</v>
      </c>
      <c r="AB51" s="11">
        <v>85.2</v>
      </c>
      <c r="AC51" s="12">
        <v>85.1</v>
      </c>
      <c r="AD51" s="13">
        <v>105.3</v>
      </c>
      <c r="AE51" s="14">
        <v>300</v>
      </c>
      <c r="AF51" s="11">
        <v>85.7</v>
      </c>
      <c r="AG51" s="12">
        <v>85.2</v>
      </c>
      <c r="AH51" s="13">
        <v>102.5</v>
      </c>
      <c r="AI51" s="10">
        <v>300</v>
      </c>
      <c r="AJ51" s="11">
        <v>84.9</v>
      </c>
      <c r="AK51" s="12">
        <v>84.6</v>
      </c>
      <c r="AL51" s="13">
        <v>99.5</v>
      </c>
      <c r="AM51" s="10">
        <v>300</v>
      </c>
      <c r="AN51" s="11">
        <v>83.1</v>
      </c>
      <c r="AO51" s="12">
        <v>83.6</v>
      </c>
      <c r="AP51" s="13">
        <v>107.8</v>
      </c>
      <c r="AQ51" s="6" t="str">
        <f t="shared" si="5"/>
        <v>NO</v>
      </c>
      <c r="AR51" s="7">
        <f t="shared" si="6"/>
        <v>151.54913005230839</v>
      </c>
      <c r="AS51" s="8">
        <f t="shared" si="7"/>
        <v>479.24042838236625</v>
      </c>
      <c r="AT51" s="9">
        <f t="shared" si="8"/>
        <v>480</v>
      </c>
      <c r="AU51" s="111">
        <f>IF(O51&lt;80,"0",IF((P51-O51)&lt;=2,('DPI art.191'!$G$3-(('DPI art.191'!$F$3-'DPI art.191'!$G$3)/4)*(P51-O51-2)),('DPI art.191'!$G$3-(('DPI art.191'!$G$3-'DPI art.191'!$H$3)/8)*(P51-O51-2))))</f>
        <v>18.732215218155311</v>
      </c>
      <c r="AV51" s="24">
        <f t="shared" si="29"/>
        <v>65.774662678591625</v>
      </c>
      <c r="AW51" s="24">
        <f>IF(N51&lt;135,N51,N51-'DPI art.191'!$I$3)</f>
        <v>109.36204993518133</v>
      </c>
      <c r="AX51" s="111">
        <f>IF(O51&lt;80,"0",IF((P51-O51)&lt;=2,('DPI art.191'!$G$5-(('DPI art.191'!$F$5-'DPI art.191'!$G$5)/4)*(P51-O51-2)),('DPI art.191'!$G$5-(('DPI art.191'!$G$5-'DPI art.191'!$H$5)/8)*(P51-O51-2))))</f>
        <v>16.482215218155311</v>
      </c>
      <c r="AY51" s="24">
        <f t="shared" si="30"/>
        <v>68.024662678591625</v>
      </c>
      <c r="AZ51" s="24">
        <f>IF(N51&lt;135,N51,N51-'DPI art.191'!$I$5)</f>
        <v>109.36204993518133</v>
      </c>
      <c r="BA51" s="111">
        <f>IF(O51&lt;80,"0",IF((P51-O51)&lt;=2,('DPI art.191'!$G$7-(('DPI art.191'!$F$7-'DPI art.191'!$G$7)/4)*(P51-O51-2)),('DPI art.191'!$G$7-(('DPI art.191'!$G$7-'DPI art.191'!$H$7)/8)*(P51-O51-2))))</f>
        <v>13.939174879453425</v>
      </c>
      <c r="BB51" s="24">
        <f t="shared" si="31"/>
        <v>70.567703017293525</v>
      </c>
      <c r="BC51" s="24">
        <f>IF(N51&lt;135,N51,N51-'DPI art.191'!$I$7)</f>
        <v>109.36204993518133</v>
      </c>
      <c r="BD51" s="111">
        <f>IF(O51&lt;80,"0",IF((P51-O51)&lt;=2,('DPI art.191'!$G$9-(('DPI art.191'!$F$9-'DPI art.191'!$G$9)/4)*(O51-P51-2)),('DPI art.191'!$G$9-(('DPI art.191'!$G$9-'DPI art.191'!$H$9)/8)*(P51-O51-2))))</f>
        <v>17.890206280136645</v>
      </c>
      <c r="BE51" s="24">
        <f t="shared" si="32"/>
        <v>66.61667161661029</v>
      </c>
      <c r="BF51" s="24">
        <f>IF(N51&lt;135,N51,N51-'DPI art.191'!$I$9)</f>
        <v>109.36204993518133</v>
      </c>
      <c r="BG51" s="111">
        <f>IF(O51&lt;80,"0",IF((P51-O51)&lt;=2,('DPI art.191'!$G$11-(('DPI art.191'!$F$11-'DPI art.191'!$G$11)/4)*(P51-O51-2)),('DPI art.191'!$G$11-(('DPI art.191'!$G$11-'DPI art.191'!$H$11)/8)*(P51-O51-2))))</f>
        <v>10.170618840409931</v>
      </c>
      <c r="BH51" s="24">
        <f t="shared" si="33"/>
        <v>74.336259056337013</v>
      </c>
      <c r="BI51" s="24">
        <f>IF(T51&lt;135,T51,T51-'DPI art.191'!$I$11)</f>
        <v>101.9</v>
      </c>
      <c r="BJ51" s="111">
        <f>IF(O51&lt;80,"0",IF((P51-O51)&lt;=2,('DPI art.191'!$G$13-(('DPI art.191'!$F$13-'DPI art.191'!$G$13)/4)*(P51-O51-2)),('DPI art.191'!$G$13-(('DPI art.191'!$G$13-'DPI art.191'!$H$13)/8)*(P51-O51-2))))</f>
        <v>13.109793719863356</v>
      </c>
      <c r="BK51" s="24">
        <f t="shared" si="34"/>
        <v>71.397084176883581</v>
      </c>
      <c r="BL51" s="24">
        <f>IF(T51&lt;135,T51,T51-'DPI art.191'!$I$13)</f>
        <v>101.9</v>
      </c>
      <c r="BM51" s="111">
        <f>IF(O51&lt;80,"0",IF((P51-O51)&lt;=2,('DPI art.191'!$G$15-(('DPI art.191'!$F$15-'DPI art.191'!$G$15)/4)*(P51-O51-2)),('DPI art.191'!$G$15-(('DPI art.191'!$G$15-'DPI art.191'!$H$15)/8)*(P51-O51-2))))</f>
        <v>17.609793719863355</v>
      </c>
      <c r="BN51" s="24">
        <f t="shared" si="35"/>
        <v>66.897084176883595</v>
      </c>
      <c r="BO51" s="24">
        <f>IF(Z51&lt;135,Z51,Z51-'DPI art.191'!$I$15)</f>
        <v>99.5</v>
      </c>
      <c r="BP51" s="108">
        <f t="shared" si="9"/>
        <v>354813389.23357671</v>
      </c>
      <c r="BQ51" s="108">
        <f t="shared" si="10"/>
        <v>123026877.0812387</v>
      </c>
      <c r="BR51" s="108">
        <f t="shared" si="11"/>
        <v>331131121.4825924</v>
      </c>
      <c r="BS51" s="108">
        <f t="shared" si="12"/>
        <v>371535229.09717381</v>
      </c>
      <c r="BT51" s="108">
        <f t="shared" si="13"/>
        <v>309029543.25135922</v>
      </c>
      <c r="BU51" s="108">
        <f t="shared" si="14"/>
        <v>204173794.4669534</v>
      </c>
      <c r="BV51" s="106">
        <f t="shared" si="15"/>
        <v>-0.99312210325305728</v>
      </c>
      <c r="BW51" s="106">
        <f t="shared" si="16"/>
        <v>3.606877896746937</v>
      </c>
      <c r="BX51" s="106">
        <f t="shared" si="17"/>
        <v>-0.69312210325306012</v>
      </c>
      <c r="BY51" s="106">
        <f t="shared" si="18"/>
        <v>-1.1931221032530601</v>
      </c>
      <c r="BZ51" s="106">
        <f t="shared" si="19"/>
        <v>-0.39312210325306296</v>
      </c>
      <c r="CA51" s="106">
        <f t="shared" si="20"/>
        <v>1.4068778967469484</v>
      </c>
      <c r="CB51" s="106">
        <f t="shared" si="21"/>
        <v>6</v>
      </c>
      <c r="CC51" s="107">
        <f t="shared" si="44"/>
        <v>3.3333333333333333E-2</v>
      </c>
      <c r="CD51" s="136">
        <f t="shared" si="38"/>
        <v>0.98629151196977616</v>
      </c>
      <c r="CE51" s="136">
        <f t="shared" si="39"/>
        <v>13.009568162041608</v>
      </c>
      <c r="CF51" s="136">
        <f t="shared" si="40"/>
        <v>0.48041825001794575</v>
      </c>
      <c r="CG51" s="136">
        <f t="shared" si="41"/>
        <v>1.4235403532710058</v>
      </c>
      <c r="CH51" s="136">
        <f t="shared" si="42"/>
        <v>0.15454498806611189</v>
      </c>
      <c r="CI51" s="136">
        <f t="shared" si="43"/>
        <v>1.9793054163551171</v>
      </c>
    </row>
    <row r="52" spans="1:87" ht="18.75" x14ac:dyDescent="0.2">
      <c r="A52" s="2" t="s">
        <v>532</v>
      </c>
      <c r="B52" s="65" t="s">
        <v>398</v>
      </c>
      <c r="C52" s="78" t="s">
        <v>509</v>
      </c>
      <c r="D52" s="83" t="s">
        <v>7</v>
      </c>
      <c r="E52" s="83" t="s">
        <v>7</v>
      </c>
      <c r="F52" s="78" t="s">
        <v>509</v>
      </c>
      <c r="G52" s="71">
        <v>45996</v>
      </c>
      <c r="H52" s="77" t="s">
        <v>200</v>
      </c>
      <c r="I52" s="77" t="str">
        <f t="shared" si="45"/>
        <v/>
      </c>
      <c r="J52" s="77" t="s">
        <v>666</v>
      </c>
      <c r="K52" s="77"/>
      <c r="L52" s="77"/>
      <c r="M52" s="137">
        <f t="shared" si="36"/>
        <v>1.0609006486562831</v>
      </c>
      <c r="N52" s="4">
        <f t="shared" ref="N52:N115" si="47">IF(T52&gt;0,(MAX(T52,Z52,AD52,AH52,AL52,AP52))+SQRT(1.2^2+1^2),"")</f>
        <v>103.26204993518134</v>
      </c>
      <c r="O52" s="3">
        <f t="shared" si="37"/>
        <v>62.786210073468723</v>
      </c>
      <c r="P52" s="5">
        <f t="shared" ref="P52:P115" si="48">IF(AND(Y52="",AC52="",AG52="",AK52="",AO52=""),S52,AVERAGE(S52,Y52,AC52,AG52,AK52,AO52)+STDEV(S52,Y52,AC52,AG52,AK52,AO52))</f>
        <v>77.062050415800257</v>
      </c>
      <c r="Q52" s="14">
        <v>300</v>
      </c>
      <c r="R52" s="11">
        <v>66.599999999999994</v>
      </c>
      <c r="S52" s="12">
        <v>78.8</v>
      </c>
      <c r="T52" s="13">
        <v>101.7</v>
      </c>
      <c r="U52" s="79">
        <v>66.7</v>
      </c>
      <c r="V52" s="79">
        <v>68.7</v>
      </c>
      <c r="W52" s="10">
        <v>300</v>
      </c>
      <c r="X52" s="11">
        <v>62.9</v>
      </c>
      <c r="Y52" s="12">
        <v>74.099999999999994</v>
      </c>
      <c r="Z52" s="13">
        <v>95.4</v>
      </c>
      <c r="AA52" s="10">
        <v>300</v>
      </c>
      <c r="AB52" s="11">
        <v>60.5</v>
      </c>
      <c r="AC52" s="12">
        <v>71.599999999999994</v>
      </c>
      <c r="AD52" s="13">
        <v>93.8</v>
      </c>
      <c r="AE52" s="14">
        <v>300</v>
      </c>
      <c r="AF52" s="11">
        <v>61.8</v>
      </c>
      <c r="AG52" s="12">
        <v>74.7</v>
      </c>
      <c r="AH52" s="13">
        <v>96.1</v>
      </c>
      <c r="AI52" s="10">
        <v>300</v>
      </c>
      <c r="AJ52" s="11">
        <v>59.5</v>
      </c>
      <c r="AK52" s="12">
        <v>73.2</v>
      </c>
      <c r="AL52" s="13">
        <v>92.8</v>
      </c>
      <c r="AM52" s="10">
        <v>300</v>
      </c>
      <c r="AN52" s="11">
        <v>61.3</v>
      </c>
      <c r="AO52" s="12">
        <v>75.400000000000006</v>
      </c>
      <c r="AP52" s="13">
        <v>95.9</v>
      </c>
      <c r="AQ52" s="6" t="str">
        <f t="shared" ref="AQ52:AQ115" si="49">IF(AND((O52)&lt;85,N52&lt;137),"NO","SI")</f>
        <v>NO</v>
      </c>
      <c r="AR52" s="7">
        <f t="shared" ref="AR52:AR115" si="50">IF((480*(10^(7.95-(O52/10))))&lt;480,480*(10^(7.95-(O52/10))),480)</f>
        <v>480</v>
      </c>
      <c r="AS52" s="8">
        <f t="shared" ref="AS52:AS115" si="51">IF((480*(10^(8.45-(O52/10))))&lt;480,480*(10^(8.45-(O52/10))),480)</f>
        <v>480</v>
      </c>
      <c r="AT52" s="9">
        <f t="shared" ref="AT52:AT115" si="52">IF((480*(10^(8.65-(O52/10))))&lt;480,480*(10^(8.65-(O52/10))),480)</f>
        <v>480</v>
      </c>
      <c r="AU52" s="111" t="str">
        <f>IF(O52&lt;80,"0",IF((P52-O52)&lt;=2,('DPI art.191'!$G$3-(('DPI art.191'!$F$3-'DPI art.191'!$G$3)/4)*(P52-O52-2)),('DPI art.191'!$G$3-(('DPI art.191'!$G$3-'DPI art.191'!$H$3)/8)*(P52-O52-2))))</f>
        <v>0</v>
      </c>
      <c r="AV52" s="24">
        <f t="shared" si="29"/>
        <v>62.786210073468723</v>
      </c>
      <c r="AW52" s="24">
        <f>IF(N52&lt;135,N52,N52-'DPI art.191'!$I$3)</f>
        <v>103.26204993518134</v>
      </c>
      <c r="AX52" s="111" t="str">
        <f>IF(O52&lt;80,"0",IF((P52-O52)&lt;=2,('DPI art.191'!$G$5-(('DPI art.191'!$F$5-'DPI art.191'!$G$5)/4)*(P52-O52-2)),('DPI art.191'!$G$5-(('DPI art.191'!$G$5-'DPI art.191'!$H$5)/8)*(P52-O52-2))))</f>
        <v>0</v>
      </c>
      <c r="AY52" s="24">
        <f t="shared" si="30"/>
        <v>62.786210073468723</v>
      </c>
      <c r="AZ52" s="24">
        <f>IF(N52&lt;135,N52,N52-'DPI art.191'!$I$5)</f>
        <v>103.26204993518134</v>
      </c>
      <c r="BA52" s="111" t="str">
        <f>IF(O52&lt;80,"0",IF((P52-O52)&lt;=2,('DPI art.191'!$G$7-(('DPI art.191'!$F$7-'DPI art.191'!$G$7)/4)*(P52-O52-2)),('DPI art.191'!$G$7-(('DPI art.191'!$G$7-'DPI art.191'!$H$7)/8)*(P52-O52-2))))</f>
        <v>0</v>
      </c>
      <c r="BB52" s="24">
        <f t="shared" si="31"/>
        <v>62.786210073468723</v>
      </c>
      <c r="BC52" s="24">
        <f>IF(N52&lt;135,N52,N52-'DPI art.191'!$I$7)</f>
        <v>103.26204993518134</v>
      </c>
      <c r="BD52" s="111" t="str">
        <f>IF(O52&lt;80,"0",IF((P52-O52)&lt;=2,('DPI art.191'!$G$9-(('DPI art.191'!$F$9-'DPI art.191'!$G$9)/4)*(O52-P52-2)),('DPI art.191'!$G$9-(('DPI art.191'!$G$9-'DPI art.191'!$H$9)/8)*(P52-O52-2))))</f>
        <v>0</v>
      </c>
      <c r="BE52" s="24">
        <f t="shared" si="32"/>
        <v>62.786210073468723</v>
      </c>
      <c r="BF52" s="24">
        <f>IF(N52&lt;135,N52,N52-'DPI art.191'!$I$9)</f>
        <v>103.26204993518134</v>
      </c>
      <c r="BG52" s="111" t="str">
        <f>IF(O52&lt;80,"0",IF((P52-O52)&lt;=2,('DPI art.191'!$G$11-(('DPI art.191'!$F$11-'DPI art.191'!$G$11)/4)*(P52-O52-2)),('DPI art.191'!$G$11-(('DPI art.191'!$G$11-'DPI art.191'!$H$11)/8)*(P52-O52-2))))</f>
        <v>0</v>
      </c>
      <c r="BH52" s="24">
        <f t="shared" si="33"/>
        <v>62.786210073468723</v>
      </c>
      <c r="BI52" s="24">
        <f>IF(T52&lt;135,T52,T52-'DPI art.191'!$I$11)</f>
        <v>101.7</v>
      </c>
      <c r="BJ52" s="111" t="str">
        <f>IF(O52&lt;80,"0",IF((P52-O52)&lt;=2,('DPI art.191'!$G$13-(('DPI art.191'!$F$13-'DPI art.191'!$G$13)/4)*(P52-O52-2)),('DPI art.191'!$G$13-(('DPI art.191'!$G$13-'DPI art.191'!$H$13)/8)*(P52-O52-2))))</f>
        <v>0</v>
      </c>
      <c r="BK52" s="24">
        <f t="shared" si="34"/>
        <v>62.786210073468723</v>
      </c>
      <c r="BL52" s="24">
        <f>IF(T52&lt;135,T52,T52-'DPI art.191'!$I$13)</f>
        <v>101.7</v>
      </c>
      <c r="BM52" s="111" t="str">
        <f>IF(O52&lt;80,"0",IF((P52-O52)&lt;=2,('DPI art.191'!$G$15-(('DPI art.191'!$F$15-'DPI art.191'!$G$15)/4)*(P52-O52-2)),('DPI art.191'!$G$15-(('DPI art.191'!$G$15-'DPI art.191'!$H$15)/8)*(P52-O52-2))))</f>
        <v>0</v>
      </c>
      <c r="BN52" s="24">
        <f t="shared" si="35"/>
        <v>62.786210073468723</v>
      </c>
      <c r="BO52" s="24">
        <f>IF(Z52&lt;135,Z52,Z52-'DPI art.191'!$I$15)</f>
        <v>95.4</v>
      </c>
      <c r="BP52" s="108">
        <f t="shared" ref="BP52:BP115" si="53">10^(0.1*R52)</f>
        <v>4570881.8961487599</v>
      </c>
      <c r="BQ52" s="108">
        <f t="shared" ref="BQ52:BQ115" si="54">10^(0.1*X52)</f>
        <v>1949844.5997580495</v>
      </c>
      <c r="BR52" s="108">
        <f t="shared" ref="BR52:BR115" si="55">10^(0.1*AB52)</f>
        <v>1122018.4543019664</v>
      </c>
      <c r="BS52" s="108">
        <f t="shared" ref="BS52:BS115" si="56">10^(0.1*AF52)</f>
        <v>1513561.2484362102</v>
      </c>
      <c r="BT52" s="108">
        <f t="shared" ref="BT52:BT115" si="57">10^(0.1*AJ52)</f>
        <v>891250.93813374708</v>
      </c>
      <c r="BU52" s="108">
        <f t="shared" ref="BU52:BU115" si="58">10^(0.1*AN52)</f>
        <v>1348962.8825916562</v>
      </c>
      <c r="BV52" s="106">
        <f t="shared" ref="BV52:BV115" si="59">IF(R52&gt;0,(O52-R52),"")</f>
        <v>-3.8137899265312711</v>
      </c>
      <c r="BW52" s="106">
        <f t="shared" ref="BW52:BW115" si="60">IF(X52&gt;0,(O52-X52),"")</f>
        <v>-0.1137899265312754</v>
      </c>
      <c r="BX52" s="106">
        <f t="shared" ref="BX52:BX115" si="61">IF(AB52&gt;0,(O52-AB52),"")</f>
        <v>2.2862100734687232</v>
      </c>
      <c r="BY52" s="106">
        <f t="shared" ref="BY52:BY115" si="62">IF(AF52&gt;0,(O52-AF52),"")</f>
        <v>0.98621007346872602</v>
      </c>
      <c r="BZ52" s="106">
        <f t="shared" ref="BZ52:BZ115" si="63">IF(AJ52&gt;0,(O52-AJ52),"")</f>
        <v>3.2862100734687232</v>
      </c>
      <c r="CA52" s="106">
        <f t="shared" ref="CA52:CA115" si="64">IF(AN52&gt;0,(O52-AN52),"")</f>
        <v>1.486210073468726</v>
      </c>
      <c r="CB52" s="106">
        <f t="shared" ref="CB52:CB115" si="65">COUNT(BV52:CA52)</f>
        <v>6</v>
      </c>
      <c r="CC52" s="107">
        <f t="shared" si="44"/>
        <v>3.3333333333333333E-2</v>
      </c>
      <c r="CD52" s="136">
        <f t="shared" si="38"/>
        <v>14.544993603711399</v>
      </c>
      <c r="CE52" s="136">
        <f t="shared" si="39"/>
        <v>1.2948147379993053E-2</v>
      </c>
      <c r="CF52" s="136">
        <f t="shared" si="40"/>
        <v>5.2267565000298646</v>
      </c>
      <c r="CG52" s="136">
        <f t="shared" si="41"/>
        <v>0.97261030901118994</v>
      </c>
      <c r="CH52" s="136">
        <f t="shared" si="42"/>
        <v>10.799176646967311</v>
      </c>
      <c r="CI52" s="136">
        <f t="shared" si="43"/>
        <v>2.208820382479916</v>
      </c>
    </row>
    <row r="53" spans="1:87" ht="18.75" x14ac:dyDescent="0.2">
      <c r="A53" s="2" t="s">
        <v>532</v>
      </c>
      <c r="B53" s="65" t="s">
        <v>399</v>
      </c>
      <c r="C53" s="78" t="s">
        <v>634</v>
      </c>
      <c r="D53" s="83" t="s">
        <v>7</v>
      </c>
      <c r="E53" s="83" t="s">
        <v>7</v>
      </c>
      <c r="F53" s="192" t="s">
        <v>634</v>
      </c>
      <c r="G53" s="71">
        <v>45996</v>
      </c>
      <c r="H53" s="77" t="s">
        <v>200</v>
      </c>
      <c r="I53" s="77" t="str">
        <f t="shared" si="45"/>
        <v>SI</v>
      </c>
      <c r="J53" s="77" t="str">
        <f t="shared" si="46"/>
        <v/>
      </c>
      <c r="K53" s="77"/>
      <c r="L53" s="77"/>
      <c r="M53" s="137">
        <f t="shared" si="36"/>
        <v>2.3469281972202842</v>
      </c>
      <c r="N53" s="4">
        <f t="shared" si="47"/>
        <v>96.562049935181335</v>
      </c>
      <c r="O53" s="3">
        <f t="shared" si="37"/>
        <v>55.442667808838564</v>
      </c>
      <c r="P53" s="5">
        <f t="shared" si="48"/>
        <v>64.164963884220811</v>
      </c>
      <c r="Q53" s="14">
        <v>300</v>
      </c>
      <c r="R53" s="11">
        <v>61.3</v>
      </c>
      <c r="S53" s="12">
        <v>65.599999999999994</v>
      </c>
      <c r="T53" s="13">
        <v>95</v>
      </c>
      <c r="U53" s="79">
        <v>61.4</v>
      </c>
      <c r="V53" s="79">
        <v>68.3</v>
      </c>
      <c r="W53" s="10">
        <v>300</v>
      </c>
      <c r="X53" s="11">
        <v>53</v>
      </c>
      <c r="Y53" s="12">
        <v>62</v>
      </c>
      <c r="Z53" s="13">
        <v>90.5</v>
      </c>
      <c r="AA53" s="10">
        <v>300</v>
      </c>
      <c r="AB53" s="11">
        <v>46.2</v>
      </c>
      <c r="AC53" s="12">
        <v>58.2</v>
      </c>
      <c r="AD53" s="13">
        <v>81.900000000000006</v>
      </c>
      <c r="AE53" s="14">
        <v>300</v>
      </c>
      <c r="AF53" s="11">
        <v>50.1</v>
      </c>
      <c r="AG53" s="12">
        <v>57.5</v>
      </c>
      <c r="AH53" s="13">
        <v>85.9</v>
      </c>
      <c r="AI53" s="10">
        <v>300</v>
      </c>
      <c r="AJ53" s="11">
        <v>53</v>
      </c>
      <c r="AK53" s="12">
        <v>59.8</v>
      </c>
      <c r="AL53" s="13">
        <v>88.4</v>
      </c>
      <c r="AM53" s="10">
        <v>300</v>
      </c>
      <c r="AN53" s="11">
        <v>53.2</v>
      </c>
      <c r="AO53" s="12">
        <v>63.2</v>
      </c>
      <c r="AP53" s="13">
        <v>93.5</v>
      </c>
      <c r="AQ53" s="6" t="str">
        <f t="shared" si="49"/>
        <v>NO</v>
      </c>
      <c r="AR53" s="7">
        <f t="shared" si="50"/>
        <v>480</v>
      </c>
      <c r="AS53" s="8">
        <f t="shared" si="51"/>
        <v>480</v>
      </c>
      <c r="AT53" s="9">
        <f t="shared" si="52"/>
        <v>480</v>
      </c>
      <c r="AU53" s="111" t="str">
        <f>IF(O53&lt;80,"0",IF((P53-O53)&lt;=2,('DPI art.191'!$G$3-(('DPI art.191'!$F$3-'DPI art.191'!$G$3)/4)*(P53-O53-2)),('DPI art.191'!$G$3-(('DPI art.191'!$G$3-'DPI art.191'!$H$3)/8)*(P53-O53-2))))</f>
        <v>0</v>
      </c>
      <c r="AV53" s="24">
        <f t="shared" si="29"/>
        <v>55.442667808838564</v>
      </c>
      <c r="AW53" s="24">
        <f>IF(N53&lt;135,N53,N53-'DPI art.191'!$I$3)</f>
        <v>96.562049935181335</v>
      </c>
      <c r="AX53" s="111" t="str">
        <f>IF(O53&lt;80,"0",IF((P53-O53)&lt;=2,('DPI art.191'!$G$5-(('DPI art.191'!$F$5-'DPI art.191'!$G$5)/4)*(P53-O53-2)),('DPI art.191'!$G$5-(('DPI art.191'!$G$5-'DPI art.191'!$H$5)/8)*(P53-O53-2))))</f>
        <v>0</v>
      </c>
      <c r="AY53" s="24">
        <f t="shared" si="30"/>
        <v>55.442667808838564</v>
      </c>
      <c r="AZ53" s="24">
        <f>IF(N53&lt;135,N53,N53-'DPI art.191'!$I$5)</f>
        <v>96.562049935181335</v>
      </c>
      <c r="BA53" s="111" t="str">
        <f>IF(O53&lt;80,"0",IF((P53-O53)&lt;=2,('DPI art.191'!$G$7-(('DPI art.191'!$F$7-'DPI art.191'!$G$7)/4)*(P53-O53-2)),('DPI art.191'!$G$7-(('DPI art.191'!$G$7-'DPI art.191'!$H$7)/8)*(P53-O53-2))))</f>
        <v>0</v>
      </c>
      <c r="BB53" s="24">
        <f t="shared" si="31"/>
        <v>55.442667808838564</v>
      </c>
      <c r="BC53" s="24">
        <f>IF(N53&lt;135,N53,N53-'DPI art.191'!$I$7)</f>
        <v>96.562049935181335</v>
      </c>
      <c r="BD53" s="111" t="str">
        <f>IF(O53&lt;80,"0",IF((P53-O53)&lt;=2,('DPI art.191'!$G$9-(('DPI art.191'!$F$9-'DPI art.191'!$G$9)/4)*(O53-P53-2)),('DPI art.191'!$G$9-(('DPI art.191'!$G$9-'DPI art.191'!$H$9)/8)*(P53-O53-2))))</f>
        <v>0</v>
      </c>
      <c r="BE53" s="24">
        <f t="shared" si="32"/>
        <v>55.442667808838564</v>
      </c>
      <c r="BF53" s="24">
        <f>IF(N53&lt;135,N53,N53-'DPI art.191'!$I$9)</f>
        <v>96.562049935181335</v>
      </c>
      <c r="BG53" s="111" t="str">
        <f>IF(O53&lt;80,"0",IF((P53-O53)&lt;=2,('DPI art.191'!$G$11-(('DPI art.191'!$F$11-'DPI art.191'!$G$11)/4)*(P53-O53-2)),('DPI art.191'!$G$11-(('DPI art.191'!$G$11-'DPI art.191'!$H$11)/8)*(P53-O53-2))))</f>
        <v>0</v>
      </c>
      <c r="BH53" s="24">
        <f t="shared" si="33"/>
        <v>55.442667808838564</v>
      </c>
      <c r="BI53" s="24">
        <f>IF(T53&lt;135,T53,T53-'DPI art.191'!$I$11)</f>
        <v>95</v>
      </c>
      <c r="BJ53" s="111" t="str">
        <f>IF(O53&lt;80,"0",IF((P53-O53)&lt;=2,('DPI art.191'!$G$13-(('DPI art.191'!$F$13-'DPI art.191'!$G$13)/4)*(P53-O53-2)),('DPI art.191'!$G$13-(('DPI art.191'!$G$13-'DPI art.191'!$H$13)/8)*(P53-O53-2))))</f>
        <v>0</v>
      </c>
      <c r="BK53" s="24">
        <f t="shared" si="34"/>
        <v>55.442667808838564</v>
      </c>
      <c r="BL53" s="24">
        <f>IF(T53&lt;135,T53,T53-'DPI art.191'!$I$13)</f>
        <v>95</v>
      </c>
      <c r="BM53" s="111" t="str">
        <f>IF(O53&lt;80,"0",IF((P53-O53)&lt;=2,('DPI art.191'!$G$15-(('DPI art.191'!$F$15-'DPI art.191'!$G$15)/4)*(P53-O53-2)),('DPI art.191'!$G$15-(('DPI art.191'!$G$15-'DPI art.191'!$H$15)/8)*(P53-O53-2))))</f>
        <v>0</v>
      </c>
      <c r="BN53" s="24">
        <f t="shared" si="35"/>
        <v>55.442667808838564</v>
      </c>
      <c r="BO53" s="24">
        <f>IF(Z53&lt;135,Z53,Z53-'DPI art.191'!$I$15)</f>
        <v>90.5</v>
      </c>
      <c r="BP53" s="108">
        <f t="shared" si="53"/>
        <v>1348962.8825916562</v>
      </c>
      <c r="BQ53" s="108">
        <f t="shared" si="54"/>
        <v>199526.2314968885</v>
      </c>
      <c r="BR53" s="108">
        <f t="shared" si="55"/>
        <v>41686.938347033625</v>
      </c>
      <c r="BS53" s="108">
        <f t="shared" si="56"/>
        <v>102329.2992280756</v>
      </c>
      <c r="BT53" s="108">
        <f t="shared" si="57"/>
        <v>199526.2314968885</v>
      </c>
      <c r="BU53" s="108">
        <f t="shared" si="58"/>
        <v>208929.61308540447</v>
      </c>
      <c r="BV53" s="106">
        <f t="shared" si="59"/>
        <v>-5.8573321911614329</v>
      </c>
      <c r="BW53" s="106">
        <f t="shared" si="60"/>
        <v>2.4426678088385643</v>
      </c>
      <c r="BX53" s="106">
        <f t="shared" si="61"/>
        <v>9.2426678088385614</v>
      </c>
      <c r="BY53" s="106">
        <f t="shared" si="62"/>
        <v>5.3426678088385628</v>
      </c>
      <c r="BZ53" s="106">
        <f t="shared" si="63"/>
        <v>2.4426678088385643</v>
      </c>
      <c r="CA53" s="106">
        <f t="shared" si="64"/>
        <v>2.2426678088385614</v>
      </c>
      <c r="CB53" s="106">
        <f t="shared" si="65"/>
        <v>6</v>
      </c>
      <c r="CC53" s="107">
        <f t="shared" si="44"/>
        <v>3.3333333333333333E-2</v>
      </c>
      <c r="CD53" s="136">
        <f t="shared" si="38"/>
        <v>34.308340397615993</v>
      </c>
      <c r="CE53" s="136">
        <f t="shared" si="39"/>
        <v>5.9666260243361924</v>
      </c>
      <c r="CF53" s="136">
        <f t="shared" si="40"/>
        <v>85.426908224540611</v>
      </c>
      <c r="CG53" s="136">
        <f t="shared" si="41"/>
        <v>28.544099315599851</v>
      </c>
      <c r="CH53" s="136">
        <f t="shared" si="42"/>
        <v>5.9666260243361924</v>
      </c>
      <c r="CI53" s="136">
        <f t="shared" si="43"/>
        <v>5.0295589008007546</v>
      </c>
    </row>
    <row r="54" spans="1:87" ht="18.75" x14ac:dyDescent="0.2">
      <c r="A54" s="2" t="s">
        <v>532</v>
      </c>
      <c r="B54" s="65" t="s">
        <v>400</v>
      </c>
      <c r="C54" s="78" t="s">
        <v>641</v>
      </c>
      <c r="D54" s="83" t="s">
        <v>7</v>
      </c>
      <c r="E54" s="83" t="s">
        <v>7</v>
      </c>
      <c r="F54" s="192" t="s">
        <v>641</v>
      </c>
      <c r="G54" s="71">
        <v>45996</v>
      </c>
      <c r="H54" s="77" t="s">
        <v>200</v>
      </c>
      <c r="I54" s="77" t="str">
        <f t="shared" si="45"/>
        <v/>
      </c>
      <c r="J54" s="77" t="s">
        <v>666</v>
      </c>
      <c r="K54" s="77"/>
      <c r="L54" s="77"/>
      <c r="M54" s="137">
        <f t="shared" si="36"/>
        <v>0.21273477136050142</v>
      </c>
      <c r="N54" s="4">
        <f t="shared" si="47"/>
        <v>100.16204993518133</v>
      </c>
      <c r="O54" s="3">
        <f t="shared" si="37"/>
        <v>75.293589875492287</v>
      </c>
      <c r="P54" s="5">
        <f t="shared" si="48"/>
        <v>79.797030938997651</v>
      </c>
      <c r="Q54" s="14">
        <v>300</v>
      </c>
      <c r="R54" s="11">
        <v>74.900000000000006</v>
      </c>
      <c r="S54" s="12">
        <v>79.400000000000006</v>
      </c>
      <c r="T54" s="13">
        <v>94.8</v>
      </c>
      <c r="U54" s="79">
        <v>74.900000000000006</v>
      </c>
      <c r="V54" s="79">
        <v>76</v>
      </c>
      <c r="W54" s="10">
        <v>300</v>
      </c>
      <c r="X54" s="11">
        <v>74.8</v>
      </c>
      <c r="Y54" s="12">
        <v>79.3</v>
      </c>
      <c r="Z54" s="13">
        <v>93.5</v>
      </c>
      <c r="AA54" s="10">
        <v>300</v>
      </c>
      <c r="AB54" s="11">
        <v>76.2</v>
      </c>
      <c r="AC54" s="12">
        <v>79.8</v>
      </c>
      <c r="AD54" s="13">
        <v>95.5</v>
      </c>
      <c r="AE54" s="14">
        <v>300</v>
      </c>
      <c r="AF54" s="11">
        <v>75.5</v>
      </c>
      <c r="AG54" s="12">
        <v>79.8</v>
      </c>
      <c r="AH54" s="13">
        <v>98.6</v>
      </c>
      <c r="AI54" s="10">
        <v>300</v>
      </c>
      <c r="AJ54" s="11">
        <v>75</v>
      </c>
      <c r="AK54" s="12">
        <v>79.7</v>
      </c>
      <c r="AL54" s="13">
        <v>94.5</v>
      </c>
      <c r="AM54" s="10">
        <v>300</v>
      </c>
      <c r="AN54" s="11">
        <v>75.2</v>
      </c>
      <c r="AO54" s="12">
        <v>79.5</v>
      </c>
      <c r="AP54" s="13">
        <v>95.2</v>
      </c>
      <c r="AQ54" s="6" t="str">
        <f t="shared" si="49"/>
        <v>NO</v>
      </c>
      <c r="AR54" s="7">
        <f t="shared" si="50"/>
        <v>480</v>
      </c>
      <c r="AS54" s="8">
        <f t="shared" si="51"/>
        <v>480</v>
      </c>
      <c r="AT54" s="9">
        <f t="shared" si="52"/>
        <v>480</v>
      </c>
      <c r="AU54" s="111" t="str">
        <f>IF(O54&lt;80,"0",IF((P54-O54)&lt;=2,('DPI art.191'!$G$3-(('DPI art.191'!$F$3-'DPI art.191'!$G$3)/4)*(P54-O54-2)),('DPI art.191'!$G$3-(('DPI art.191'!$G$3-'DPI art.191'!$H$3)/8)*(P54-O54-2))))</f>
        <v>0</v>
      </c>
      <c r="AV54" s="24">
        <f t="shared" si="29"/>
        <v>75.293589875492287</v>
      </c>
      <c r="AW54" s="24">
        <f>IF(N54&lt;135,N54,N54-'DPI art.191'!$I$3)</f>
        <v>100.16204993518133</v>
      </c>
      <c r="AX54" s="111" t="str">
        <f>IF(O54&lt;80,"0",IF((P54-O54)&lt;=2,('DPI art.191'!$G$5-(('DPI art.191'!$F$5-'DPI art.191'!$G$5)/4)*(P54-O54-2)),('DPI art.191'!$G$5-(('DPI art.191'!$G$5-'DPI art.191'!$H$5)/8)*(P54-O54-2))))</f>
        <v>0</v>
      </c>
      <c r="AY54" s="24">
        <f t="shared" si="30"/>
        <v>75.293589875492287</v>
      </c>
      <c r="AZ54" s="24">
        <f>IF(N54&lt;135,N54,N54-'DPI art.191'!$I$5)</f>
        <v>100.16204993518133</v>
      </c>
      <c r="BA54" s="111" t="str">
        <f>IF(O54&lt;80,"0",IF((P54-O54)&lt;=2,('DPI art.191'!$G$7-(('DPI art.191'!$F$7-'DPI art.191'!$G$7)/4)*(P54-O54-2)),('DPI art.191'!$G$7-(('DPI art.191'!$G$7-'DPI art.191'!$H$7)/8)*(P54-O54-2))))</f>
        <v>0</v>
      </c>
      <c r="BB54" s="24">
        <f t="shared" si="31"/>
        <v>75.293589875492287</v>
      </c>
      <c r="BC54" s="24">
        <f>IF(N54&lt;135,N54,N54-'DPI art.191'!$I$7)</f>
        <v>100.16204993518133</v>
      </c>
      <c r="BD54" s="111" t="str">
        <f>IF(O54&lt;80,"0",IF((P54-O54)&lt;=2,('DPI art.191'!$G$9-(('DPI art.191'!$F$9-'DPI art.191'!$G$9)/4)*(O54-P54-2)),('DPI art.191'!$G$9-(('DPI art.191'!$G$9-'DPI art.191'!$H$9)/8)*(P54-O54-2))))</f>
        <v>0</v>
      </c>
      <c r="BE54" s="24">
        <f t="shared" si="32"/>
        <v>75.293589875492287</v>
      </c>
      <c r="BF54" s="24">
        <f>IF(N54&lt;135,N54,N54-'DPI art.191'!$I$9)</f>
        <v>100.16204993518133</v>
      </c>
      <c r="BG54" s="111" t="str">
        <f>IF(O54&lt;80,"0",IF((P54-O54)&lt;=2,('DPI art.191'!$G$11-(('DPI art.191'!$F$11-'DPI art.191'!$G$11)/4)*(P54-O54-2)),('DPI art.191'!$G$11-(('DPI art.191'!$G$11-'DPI art.191'!$H$11)/8)*(P54-O54-2))))</f>
        <v>0</v>
      </c>
      <c r="BH54" s="24">
        <f t="shared" si="33"/>
        <v>75.293589875492287</v>
      </c>
      <c r="BI54" s="24">
        <f>IF(T54&lt;135,T54,T54-'DPI art.191'!$I$11)</f>
        <v>94.8</v>
      </c>
      <c r="BJ54" s="111" t="str">
        <f>IF(O54&lt;80,"0",IF((P54-O54)&lt;=2,('DPI art.191'!$G$13-(('DPI art.191'!$F$13-'DPI art.191'!$G$13)/4)*(P54-O54-2)),('DPI art.191'!$G$13-(('DPI art.191'!$G$13-'DPI art.191'!$H$13)/8)*(P54-O54-2))))</f>
        <v>0</v>
      </c>
      <c r="BK54" s="24">
        <f t="shared" si="34"/>
        <v>75.293589875492287</v>
      </c>
      <c r="BL54" s="24">
        <f>IF(T54&lt;135,T54,T54-'DPI art.191'!$I$13)</f>
        <v>94.8</v>
      </c>
      <c r="BM54" s="111" t="str">
        <f>IF(O54&lt;80,"0",IF((P54-O54)&lt;=2,('DPI art.191'!$G$15-(('DPI art.191'!$F$15-'DPI art.191'!$G$15)/4)*(P54-O54-2)),('DPI art.191'!$G$15-(('DPI art.191'!$G$15-'DPI art.191'!$H$15)/8)*(P54-O54-2))))</f>
        <v>0</v>
      </c>
      <c r="BN54" s="24">
        <f t="shared" si="35"/>
        <v>75.293589875492287</v>
      </c>
      <c r="BO54" s="24">
        <f>IF(Z54&lt;135,Z54,Z54-'DPI art.191'!$I$15)</f>
        <v>93.5</v>
      </c>
      <c r="BP54" s="108">
        <f t="shared" si="53"/>
        <v>30902954.325135998</v>
      </c>
      <c r="BQ54" s="108">
        <f t="shared" si="54"/>
        <v>30199517.204020258</v>
      </c>
      <c r="BR54" s="108">
        <f t="shared" si="55"/>
        <v>41686938.347033761</v>
      </c>
      <c r="BS54" s="108">
        <f t="shared" si="56"/>
        <v>35481338.923357636</v>
      </c>
      <c r="BT54" s="108">
        <f t="shared" si="57"/>
        <v>31622776.601683889</v>
      </c>
      <c r="BU54" s="108">
        <f t="shared" si="58"/>
        <v>33113112.1482592</v>
      </c>
      <c r="BV54" s="106">
        <f t="shared" si="59"/>
        <v>0.39358987549228175</v>
      </c>
      <c r="BW54" s="106">
        <f t="shared" si="60"/>
        <v>0.49358987549229028</v>
      </c>
      <c r="BX54" s="106">
        <f t="shared" si="61"/>
        <v>-0.90641012450771541</v>
      </c>
      <c r="BY54" s="106">
        <f t="shared" si="62"/>
        <v>-0.20641012450771257</v>
      </c>
      <c r="BZ54" s="106">
        <f t="shared" si="63"/>
        <v>0.29358987549228743</v>
      </c>
      <c r="CA54" s="106">
        <f t="shared" si="64"/>
        <v>9.3589875492284591E-2</v>
      </c>
      <c r="CB54" s="106">
        <f t="shared" si="65"/>
        <v>6</v>
      </c>
      <c r="CC54" s="107">
        <f t="shared" si="44"/>
        <v>3.3333333333333333E-2</v>
      </c>
      <c r="CD54" s="136">
        <f t="shared" si="38"/>
        <v>0.15491299009002985</v>
      </c>
      <c r="CE54" s="136">
        <f t="shared" si="39"/>
        <v>0.24363096518849461</v>
      </c>
      <c r="CF54" s="136">
        <f t="shared" si="40"/>
        <v>0.82157931381009219</v>
      </c>
      <c r="CG54" s="136">
        <f t="shared" si="41"/>
        <v>4.2605139499289402E-2</v>
      </c>
      <c r="CH54" s="136">
        <f t="shared" si="42"/>
        <v>8.6195014991576835E-2</v>
      </c>
      <c r="CI54" s="136">
        <f t="shared" si="43"/>
        <v>8.759064794661332E-3</v>
      </c>
    </row>
    <row r="55" spans="1:87" ht="25.5" x14ac:dyDescent="0.2">
      <c r="A55" s="2" t="s">
        <v>530</v>
      </c>
      <c r="B55" s="65" t="s">
        <v>401</v>
      </c>
      <c r="C55" s="78" t="s">
        <v>642</v>
      </c>
      <c r="D55" s="83" t="s">
        <v>7</v>
      </c>
      <c r="E55" s="83" t="s">
        <v>7</v>
      </c>
      <c r="F55" s="192" t="s">
        <v>642</v>
      </c>
      <c r="G55" s="71">
        <v>46003</v>
      </c>
      <c r="H55" s="77" t="s">
        <v>200</v>
      </c>
      <c r="I55" s="77" t="str">
        <f t="shared" si="45"/>
        <v/>
      </c>
      <c r="J55" s="77" t="s">
        <v>666</v>
      </c>
      <c r="K55" s="77"/>
      <c r="L55" s="77"/>
      <c r="M55" s="137">
        <f t="shared" si="36"/>
        <v>2.3550360154927157</v>
      </c>
      <c r="N55" s="4">
        <f t="shared" si="47"/>
        <v>104.36204993518133</v>
      </c>
      <c r="O55" s="3">
        <f t="shared" si="37"/>
        <v>78.160614295375566</v>
      </c>
      <c r="P55" s="5">
        <f t="shared" si="48"/>
        <v>80.282750829829382</v>
      </c>
      <c r="Q55" s="14">
        <v>300</v>
      </c>
      <c r="R55" s="11">
        <v>80</v>
      </c>
      <c r="S55" s="12">
        <v>78.8</v>
      </c>
      <c r="T55" s="13">
        <v>102.8</v>
      </c>
      <c r="U55" s="79">
        <v>80</v>
      </c>
      <c r="V55" s="79">
        <v>81.400000000000006</v>
      </c>
      <c r="W55" s="10">
        <v>300</v>
      </c>
      <c r="X55" s="11">
        <v>80.3</v>
      </c>
      <c r="Y55" s="12">
        <v>79</v>
      </c>
      <c r="Z55" s="13">
        <v>101.5</v>
      </c>
      <c r="AA55" s="10">
        <v>300</v>
      </c>
      <c r="AB55" s="11">
        <v>79.400000000000006</v>
      </c>
      <c r="AC55" s="12">
        <v>78</v>
      </c>
      <c r="AD55" s="13">
        <v>101.2</v>
      </c>
      <c r="AE55" s="14">
        <v>300</v>
      </c>
      <c r="AF55" s="11">
        <v>76.5</v>
      </c>
      <c r="AG55" s="12">
        <v>75.2</v>
      </c>
      <c r="AH55" s="13">
        <v>101.8</v>
      </c>
      <c r="AI55" s="10">
        <v>300</v>
      </c>
      <c r="AJ55" s="11">
        <v>77</v>
      </c>
      <c r="AK55" s="12">
        <v>75.599999999999994</v>
      </c>
      <c r="AL55" s="13">
        <v>98.3</v>
      </c>
      <c r="AM55" s="10">
        <v>300</v>
      </c>
      <c r="AN55" s="11">
        <v>65.8</v>
      </c>
      <c r="AO55" s="12">
        <v>66.2</v>
      </c>
      <c r="AP55" s="13">
        <v>97.1</v>
      </c>
      <c r="AQ55" s="6" t="str">
        <f t="shared" si="49"/>
        <v>NO</v>
      </c>
      <c r="AR55" s="7">
        <f t="shared" si="50"/>
        <v>480</v>
      </c>
      <c r="AS55" s="8">
        <f t="shared" si="51"/>
        <v>480</v>
      </c>
      <c r="AT55" s="9">
        <f t="shared" si="52"/>
        <v>480</v>
      </c>
      <c r="AU55" s="111" t="str">
        <f>IF(O55&lt;80,"0",IF((P55-O55)&lt;=2,('DPI art.191'!$G$3-(('DPI art.191'!$F$3-'DPI art.191'!$G$3)/4)*(P55-O55-2)),('DPI art.191'!$G$3-(('DPI art.191'!$G$3-'DPI art.191'!$H$3)/8)*(P55-O55-2))))</f>
        <v>0</v>
      </c>
      <c r="AV55" s="24">
        <f t="shared" si="29"/>
        <v>78.160614295375566</v>
      </c>
      <c r="AW55" s="24">
        <f>IF(N55&lt;135,N55,N55-'DPI art.191'!$I$3)</f>
        <v>104.36204993518133</v>
      </c>
      <c r="AX55" s="111" t="str">
        <f>IF(O55&lt;80,"0",IF((P55-O55)&lt;=2,('DPI art.191'!$G$5-(('DPI art.191'!$F$5-'DPI art.191'!$G$5)/4)*(P55-O55-2)),('DPI art.191'!$G$5-(('DPI art.191'!$G$5-'DPI art.191'!$H$5)/8)*(P55-O55-2))))</f>
        <v>0</v>
      </c>
      <c r="AY55" s="24">
        <f t="shared" si="30"/>
        <v>78.160614295375566</v>
      </c>
      <c r="AZ55" s="24">
        <f>IF(N55&lt;135,N55,N55-'DPI art.191'!$I$5)</f>
        <v>104.36204993518133</v>
      </c>
      <c r="BA55" s="111" t="str">
        <f>IF(O55&lt;80,"0",IF((P55-O55)&lt;=2,('DPI art.191'!$G$7-(('DPI art.191'!$F$7-'DPI art.191'!$G$7)/4)*(P55-O55-2)),('DPI art.191'!$G$7-(('DPI art.191'!$G$7-'DPI art.191'!$H$7)/8)*(P55-O55-2))))</f>
        <v>0</v>
      </c>
      <c r="BB55" s="24">
        <f t="shared" si="31"/>
        <v>78.160614295375566</v>
      </c>
      <c r="BC55" s="24">
        <f>IF(N55&lt;135,N55,N55-'DPI art.191'!$I$7)</f>
        <v>104.36204993518133</v>
      </c>
      <c r="BD55" s="111" t="str">
        <f>IF(O55&lt;80,"0",IF((P55-O55)&lt;=2,('DPI art.191'!$G$9-(('DPI art.191'!$F$9-'DPI art.191'!$G$9)/4)*(O55-P55-2)),('DPI art.191'!$G$9-(('DPI art.191'!$G$9-'DPI art.191'!$H$9)/8)*(P55-O55-2))))</f>
        <v>0</v>
      </c>
      <c r="BE55" s="24">
        <f t="shared" si="32"/>
        <v>78.160614295375566</v>
      </c>
      <c r="BF55" s="24">
        <f>IF(N55&lt;135,N55,N55-'DPI art.191'!$I$9)</f>
        <v>104.36204993518133</v>
      </c>
      <c r="BG55" s="111" t="str">
        <f>IF(O55&lt;80,"0",IF((P55-O55)&lt;=2,('DPI art.191'!$G$11-(('DPI art.191'!$F$11-'DPI art.191'!$G$11)/4)*(P55-O55-2)),('DPI art.191'!$G$11-(('DPI art.191'!$G$11-'DPI art.191'!$H$11)/8)*(P55-O55-2))))</f>
        <v>0</v>
      </c>
      <c r="BH55" s="24">
        <f t="shared" si="33"/>
        <v>78.160614295375566</v>
      </c>
      <c r="BI55" s="24">
        <f>IF(T55&lt;135,T55,T55-'DPI art.191'!$I$11)</f>
        <v>102.8</v>
      </c>
      <c r="BJ55" s="111" t="str">
        <f>IF(O55&lt;80,"0",IF((P55-O55)&lt;=2,('DPI art.191'!$G$13-(('DPI art.191'!$F$13-'DPI art.191'!$G$13)/4)*(P55-O55-2)),('DPI art.191'!$G$13-(('DPI art.191'!$G$13-'DPI art.191'!$H$13)/8)*(P55-O55-2))))</f>
        <v>0</v>
      </c>
      <c r="BK55" s="24">
        <f t="shared" si="34"/>
        <v>78.160614295375566</v>
      </c>
      <c r="BL55" s="24">
        <f>IF(T55&lt;135,T55,T55-'DPI art.191'!$I$13)</f>
        <v>102.8</v>
      </c>
      <c r="BM55" s="111" t="str">
        <f>IF(O55&lt;80,"0",IF((P55-O55)&lt;=2,('DPI art.191'!$G$15-(('DPI art.191'!$F$15-'DPI art.191'!$G$15)/4)*(P55-O55-2)),('DPI art.191'!$G$15-(('DPI art.191'!$G$15-'DPI art.191'!$H$15)/8)*(P55-O55-2))))</f>
        <v>0</v>
      </c>
      <c r="BN55" s="24">
        <f t="shared" si="35"/>
        <v>78.160614295375566</v>
      </c>
      <c r="BO55" s="24">
        <f>IF(Z55&lt;135,Z55,Z55-'DPI art.191'!$I$15)</f>
        <v>101.5</v>
      </c>
      <c r="BP55" s="108">
        <f t="shared" si="53"/>
        <v>100000000</v>
      </c>
      <c r="BQ55" s="108">
        <f t="shared" si="54"/>
        <v>107151930.5237608</v>
      </c>
      <c r="BR55" s="108">
        <f t="shared" si="55"/>
        <v>87096358.995608568</v>
      </c>
      <c r="BS55" s="108">
        <f t="shared" si="56"/>
        <v>44668359.215096377</v>
      </c>
      <c r="BT55" s="108">
        <f t="shared" si="57"/>
        <v>50118723.362727284</v>
      </c>
      <c r="BU55" s="108">
        <f t="shared" si="58"/>
        <v>3801893.963205616</v>
      </c>
      <c r="BV55" s="106">
        <f t="shared" si="59"/>
        <v>-1.8393857046244335</v>
      </c>
      <c r="BW55" s="106">
        <f t="shared" si="60"/>
        <v>-2.1393857046244307</v>
      </c>
      <c r="BX55" s="106">
        <f t="shared" si="61"/>
        <v>-1.2393857046244392</v>
      </c>
      <c r="BY55" s="106">
        <f t="shared" si="62"/>
        <v>1.6606142953755665</v>
      </c>
      <c r="BZ55" s="106">
        <f t="shared" si="63"/>
        <v>1.1606142953755665</v>
      </c>
      <c r="CA55" s="106">
        <f t="shared" si="64"/>
        <v>12.360614295375569</v>
      </c>
      <c r="CB55" s="106">
        <f t="shared" si="65"/>
        <v>6</v>
      </c>
      <c r="CC55" s="107">
        <f t="shared" si="44"/>
        <v>3.3333333333333333E-2</v>
      </c>
      <c r="CD55" s="136">
        <f t="shared" si="38"/>
        <v>3.3833397703767236</v>
      </c>
      <c r="CE55" s="136">
        <f t="shared" si="39"/>
        <v>4.5769711931513717</v>
      </c>
      <c r="CF55" s="136">
        <f t="shared" si="40"/>
        <v>1.5360769248274178</v>
      </c>
      <c r="CG55" s="136">
        <f t="shared" si="41"/>
        <v>2.757639838005689</v>
      </c>
      <c r="CH55" s="136">
        <f t="shared" si="42"/>
        <v>1.3470255426301228</v>
      </c>
      <c r="CI55" s="136">
        <f t="shared" si="43"/>
        <v>152.78478575904288</v>
      </c>
    </row>
    <row r="56" spans="1:87" ht="25.5" x14ac:dyDescent="0.2">
      <c r="A56" s="2" t="s">
        <v>530</v>
      </c>
      <c r="B56" s="65" t="s">
        <v>402</v>
      </c>
      <c r="C56" s="78" t="s">
        <v>642</v>
      </c>
      <c r="D56" s="83" t="s">
        <v>7</v>
      </c>
      <c r="E56" s="83" t="s">
        <v>7</v>
      </c>
      <c r="F56" s="192" t="s">
        <v>642</v>
      </c>
      <c r="G56" s="71">
        <v>46003</v>
      </c>
      <c r="H56" s="77" t="s">
        <v>200</v>
      </c>
      <c r="I56" s="77" t="str">
        <f t="shared" si="45"/>
        <v>SI</v>
      </c>
      <c r="J56" s="77" t="str">
        <f t="shared" si="46"/>
        <v/>
      </c>
      <c r="K56" s="77"/>
      <c r="L56" s="77"/>
      <c r="M56" s="137">
        <f t="shared" si="36"/>
        <v>0.93769238012896272</v>
      </c>
      <c r="N56" s="4">
        <f t="shared" si="47"/>
        <v>115.26204993518134</v>
      </c>
      <c r="O56" s="3">
        <f t="shared" si="37"/>
        <v>69.371895847459641</v>
      </c>
      <c r="P56" s="5">
        <f t="shared" si="48"/>
        <v>76.87858783821946</v>
      </c>
      <c r="Q56" s="14">
        <v>300</v>
      </c>
      <c r="R56" s="11">
        <v>67.400000000000006</v>
      </c>
      <c r="S56" s="12">
        <v>75.7</v>
      </c>
      <c r="T56" s="13">
        <v>96.3</v>
      </c>
      <c r="U56" s="79">
        <v>67.3</v>
      </c>
      <c r="V56" s="79">
        <v>70.5</v>
      </c>
      <c r="W56" s="10">
        <v>300</v>
      </c>
      <c r="X56" s="11">
        <v>66.599999999999994</v>
      </c>
      <c r="Y56" s="12">
        <v>69.7</v>
      </c>
      <c r="Z56" s="13">
        <v>95.1</v>
      </c>
      <c r="AA56" s="10">
        <v>300</v>
      </c>
      <c r="AB56" s="11">
        <v>73</v>
      </c>
      <c r="AC56" s="12">
        <v>73.400000000000006</v>
      </c>
      <c r="AD56" s="13">
        <v>99.6</v>
      </c>
      <c r="AE56" s="14">
        <v>300</v>
      </c>
      <c r="AF56" s="11">
        <v>68.599999999999994</v>
      </c>
      <c r="AG56" s="12">
        <v>77.7</v>
      </c>
      <c r="AH56" s="13">
        <v>92.8</v>
      </c>
      <c r="AI56" s="10">
        <v>300</v>
      </c>
      <c r="AJ56" s="11">
        <v>68.599999999999994</v>
      </c>
      <c r="AK56" s="12">
        <v>74.7</v>
      </c>
      <c r="AL56" s="13">
        <v>99.2</v>
      </c>
      <c r="AM56" s="10">
        <v>300</v>
      </c>
      <c r="AN56" s="11">
        <v>68.7</v>
      </c>
      <c r="AO56" s="12">
        <v>68.099999999999994</v>
      </c>
      <c r="AP56" s="13">
        <v>113.7</v>
      </c>
      <c r="AQ56" s="6" t="str">
        <f t="shared" si="49"/>
        <v>NO</v>
      </c>
      <c r="AR56" s="7">
        <f t="shared" si="50"/>
        <v>480</v>
      </c>
      <c r="AS56" s="8">
        <f t="shared" si="51"/>
        <v>480</v>
      </c>
      <c r="AT56" s="9">
        <f t="shared" si="52"/>
        <v>480</v>
      </c>
      <c r="AU56" s="111" t="str">
        <f>IF(O56&lt;80,"0",IF((P56-O56)&lt;=2,('DPI art.191'!$G$3-(('DPI art.191'!$F$3-'DPI art.191'!$G$3)/4)*(P56-O56-2)),('DPI art.191'!$G$3-(('DPI art.191'!$G$3-'DPI art.191'!$H$3)/8)*(P56-O56-2))))</f>
        <v>0</v>
      </c>
      <c r="AV56" s="24">
        <f t="shared" si="29"/>
        <v>69.371895847459641</v>
      </c>
      <c r="AW56" s="24">
        <f>IF(N56&lt;135,N56,N56-'DPI art.191'!$I$3)</f>
        <v>115.26204993518134</v>
      </c>
      <c r="AX56" s="111" t="str">
        <f>IF(O56&lt;80,"0",IF((P56-O56)&lt;=2,('DPI art.191'!$G$5-(('DPI art.191'!$F$5-'DPI art.191'!$G$5)/4)*(P56-O56-2)),('DPI art.191'!$G$5-(('DPI art.191'!$G$5-'DPI art.191'!$H$5)/8)*(P56-O56-2))))</f>
        <v>0</v>
      </c>
      <c r="AY56" s="24">
        <f t="shared" si="30"/>
        <v>69.371895847459641</v>
      </c>
      <c r="AZ56" s="24">
        <f>IF(N56&lt;135,N56,N56-'DPI art.191'!$I$5)</f>
        <v>115.26204993518134</v>
      </c>
      <c r="BA56" s="111" t="str">
        <f>IF(O56&lt;80,"0",IF((P56-O56)&lt;=2,('DPI art.191'!$G$7-(('DPI art.191'!$F$7-'DPI art.191'!$G$7)/4)*(P56-O56-2)),('DPI art.191'!$G$7-(('DPI art.191'!$G$7-'DPI art.191'!$H$7)/8)*(P56-O56-2))))</f>
        <v>0</v>
      </c>
      <c r="BB56" s="24">
        <f t="shared" si="31"/>
        <v>69.371895847459641</v>
      </c>
      <c r="BC56" s="24">
        <f>IF(N56&lt;135,N56,N56-'DPI art.191'!$I$7)</f>
        <v>115.26204993518134</v>
      </c>
      <c r="BD56" s="111" t="str">
        <f>IF(O56&lt;80,"0",IF((P56-O56)&lt;=2,('DPI art.191'!$G$9-(('DPI art.191'!$F$9-'DPI art.191'!$G$9)/4)*(O56-P56-2)),('DPI art.191'!$G$9-(('DPI art.191'!$G$9-'DPI art.191'!$H$9)/8)*(P56-O56-2))))</f>
        <v>0</v>
      </c>
      <c r="BE56" s="24">
        <f t="shared" si="32"/>
        <v>69.371895847459641</v>
      </c>
      <c r="BF56" s="24">
        <f>IF(N56&lt;135,N56,N56-'DPI art.191'!$I$9)</f>
        <v>115.26204993518134</v>
      </c>
      <c r="BG56" s="111" t="str">
        <f>IF(O56&lt;80,"0",IF((P56-O56)&lt;=2,('DPI art.191'!$G$11-(('DPI art.191'!$F$11-'DPI art.191'!$G$11)/4)*(P56-O56-2)),('DPI art.191'!$G$11-(('DPI art.191'!$G$11-'DPI art.191'!$H$11)/8)*(P56-O56-2))))</f>
        <v>0</v>
      </c>
      <c r="BH56" s="24">
        <f t="shared" si="33"/>
        <v>69.371895847459641</v>
      </c>
      <c r="BI56" s="24">
        <f>IF(T56&lt;135,T56,T56-'DPI art.191'!$I$11)</f>
        <v>96.3</v>
      </c>
      <c r="BJ56" s="111" t="str">
        <f>IF(O56&lt;80,"0",IF((P56-O56)&lt;=2,('DPI art.191'!$G$13-(('DPI art.191'!$F$13-'DPI art.191'!$G$13)/4)*(P56-O56-2)),('DPI art.191'!$G$13-(('DPI art.191'!$G$13-'DPI art.191'!$H$13)/8)*(P56-O56-2))))</f>
        <v>0</v>
      </c>
      <c r="BK56" s="24">
        <f t="shared" si="34"/>
        <v>69.371895847459641</v>
      </c>
      <c r="BL56" s="24">
        <f>IF(T56&lt;135,T56,T56-'DPI art.191'!$I$13)</f>
        <v>96.3</v>
      </c>
      <c r="BM56" s="111" t="str">
        <f>IF(O56&lt;80,"0",IF((P56-O56)&lt;=2,('DPI art.191'!$G$15-(('DPI art.191'!$F$15-'DPI art.191'!$G$15)/4)*(P56-O56-2)),('DPI art.191'!$G$15-(('DPI art.191'!$G$15-'DPI art.191'!$H$15)/8)*(P56-O56-2))))</f>
        <v>0</v>
      </c>
      <c r="BN56" s="24">
        <f t="shared" si="35"/>
        <v>69.371895847459641</v>
      </c>
      <c r="BO56" s="24">
        <f>IF(Z56&lt;135,Z56,Z56-'DPI art.191'!$I$15)</f>
        <v>95.1</v>
      </c>
      <c r="BP56" s="108">
        <f t="shared" si="53"/>
        <v>5495408.7385762623</v>
      </c>
      <c r="BQ56" s="108">
        <f t="shared" si="54"/>
        <v>4570881.8961487599</v>
      </c>
      <c r="BR56" s="108">
        <f t="shared" si="55"/>
        <v>19952623.149688892</v>
      </c>
      <c r="BS56" s="108">
        <f t="shared" si="56"/>
        <v>7244359.6007499024</v>
      </c>
      <c r="BT56" s="108">
        <f t="shared" si="57"/>
        <v>7244359.6007499024</v>
      </c>
      <c r="BU56" s="108">
        <f t="shared" si="58"/>
        <v>7413102.4130092021</v>
      </c>
      <c r="BV56" s="106">
        <f t="shared" si="59"/>
        <v>1.9718958474596349</v>
      </c>
      <c r="BW56" s="106">
        <f t="shared" si="60"/>
        <v>2.7718958474596462</v>
      </c>
      <c r="BX56" s="106">
        <f t="shared" si="61"/>
        <v>-3.6281041525403595</v>
      </c>
      <c r="BY56" s="106">
        <f t="shared" si="62"/>
        <v>0.77189584745964623</v>
      </c>
      <c r="BZ56" s="106">
        <f t="shared" si="63"/>
        <v>0.77189584745964623</v>
      </c>
      <c r="CA56" s="106">
        <f t="shared" si="64"/>
        <v>0.67189584745963771</v>
      </c>
      <c r="CB56" s="106">
        <f t="shared" si="65"/>
        <v>6</v>
      </c>
      <c r="CC56" s="107">
        <f t="shared" si="44"/>
        <v>3.3333333333333333E-2</v>
      </c>
      <c r="CD56" s="136">
        <f t="shared" si="38"/>
        <v>3.8883732332285517</v>
      </c>
      <c r="CE56" s="136">
        <f t="shared" si="39"/>
        <v>7.6834065891640302</v>
      </c>
      <c r="CF56" s="136">
        <f t="shared" si="40"/>
        <v>13.163139741680601</v>
      </c>
      <c r="CG56" s="136">
        <f t="shared" si="41"/>
        <v>0.59582319932544547</v>
      </c>
      <c r="CH56" s="136">
        <f t="shared" si="42"/>
        <v>0.59582319932544547</v>
      </c>
      <c r="CI56" s="136">
        <f t="shared" si="43"/>
        <v>0.45144402983350473</v>
      </c>
    </row>
    <row r="57" spans="1:87" ht="25.5" x14ac:dyDescent="0.2">
      <c r="A57" s="2" t="s">
        <v>530</v>
      </c>
      <c r="B57" s="65" t="s">
        <v>403</v>
      </c>
      <c r="C57" s="78" t="s">
        <v>643</v>
      </c>
      <c r="D57" s="83" t="s">
        <v>7</v>
      </c>
      <c r="E57" s="83" t="s">
        <v>7</v>
      </c>
      <c r="F57" s="192" t="s">
        <v>643</v>
      </c>
      <c r="G57" s="71">
        <v>46003</v>
      </c>
      <c r="H57" s="77" t="s">
        <v>200</v>
      </c>
      <c r="I57" s="77" t="str">
        <f t="shared" si="45"/>
        <v>SI</v>
      </c>
      <c r="J57" s="77" t="str">
        <f t="shared" si="46"/>
        <v/>
      </c>
      <c r="K57" s="77"/>
      <c r="L57" s="77"/>
      <c r="M57" s="137">
        <f t="shared" si="36"/>
        <v>1.6317750153795669</v>
      </c>
      <c r="N57" s="4">
        <f t="shared" si="47"/>
        <v>93.362049935181332</v>
      </c>
      <c r="O57" s="3">
        <f t="shared" si="37"/>
        <v>59.361384080046584</v>
      </c>
      <c r="P57" s="5">
        <f t="shared" si="48"/>
        <v>63.592813968691082</v>
      </c>
      <c r="Q57" s="14">
        <v>300</v>
      </c>
      <c r="R57" s="11">
        <v>56.2</v>
      </c>
      <c r="S57" s="12">
        <v>61.5</v>
      </c>
      <c r="T57" s="13">
        <v>86.8</v>
      </c>
      <c r="U57" s="79">
        <v>56.2</v>
      </c>
      <c r="V57" s="79">
        <v>61</v>
      </c>
      <c r="W57" s="10">
        <v>300</v>
      </c>
      <c r="X57" s="11">
        <v>57.7</v>
      </c>
      <c r="Y57" s="12">
        <v>62.6</v>
      </c>
      <c r="Z57" s="13">
        <v>91.8</v>
      </c>
      <c r="AA57" s="10">
        <v>300</v>
      </c>
      <c r="AB57" s="11">
        <v>56.3</v>
      </c>
      <c r="AC57" s="12">
        <v>61.8</v>
      </c>
      <c r="AD57" s="13">
        <v>82.3</v>
      </c>
      <c r="AE57" s="14">
        <v>300</v>
      </c>
      <c r="AF57" s="11">
        <v>58.8</v>
      </c>
      <c r="AG57" s="12">
        <v>62.6</v>
      </c>
      <c r="AH57" s="13">
        <v>88.7</v>
      </c>
      <c r="AI57" s="10">
        <v>300</v>
      </c>
      <c r="AJ57" s="11">
        <v>53.7</v>
      </c>
      <c r="AK57" s="12">
        <v>60.6</v>
      </c>
      <c r="AL57" s="13">
        <v>77</v>
      </c>
      <c r="AM57" s="10">
        <v>300</v>
      </c>
      <c r="AN57" s="11">
        <v>64.400000000000006</v>
      </c>
      <c r="AO57" s="12">
        <v>64.5</v>
      </c>
      <c r="AP57" s="13">
        <v>90.8</v>
      </c>
      <c r="AQ57" s="6" t="str">
        <f t="shared" si="49"/>
        <v>NO</v>
      </c>
      <c r="AR57" s="7">
        <f t="shared" si="50"/>
        <v>480</v>
      </c>
      <c r="AS57" s="8">
        <f t="shared" si="51"/>
        <v>480</v>
      </c>
      <c r="AT57" s="9">
        <f t="shared" si="52"/>
        <v>480</v>
      </c>
      <c r="AU57" s="111" t="str">
        <f>IF(O57&lt;80,"0",IF((P57-O57)&lt;=2,('DPI art.191'!$G$3-(('DPI art.191'!$F$3-'DPI art.191'!$G$3)/4)*(P57-O57-2)),('DPI art.191'!$G$3-(('DPI art.191'!$G$3-'DPI art.191'!$H$3)/8)*(P57-O57-2))))</f>
        <v>0</v>
      </c>
      <c r="AV57" s="24">
        <f t="shared" si="29"/>
        <v>59.361384080046584</v>
      </c>
      <c r="AW57" s="24">
        <f>IF(N57&lt;135,N57,N57-'DPI art.191'!$I$3)</f>
        <v>93.362049935181332</v>
      </c>
      <c r="AX57" s="111" t="str">
        <f>IF(O57&lt;80,"0",IF((P57-O57)&lt;=2,('DPI art.191'!$G$5-(('DPI art.191'!$F$5-'DPI art.191'!$G$5)/4)*(P57-O57-2)),('DPI art.191'!$G$5-(('DPI art.191'!$G$5-'DPI art.191'!$H$5)/8)*(P57-O57-2))))</f>
        <v>0</v>
      </c>
      <c r="AY57" s="24">
        <f t="shared" si="30"/>
        <v>59.361384080046584</v>
      </c>
      <c r="AZ57" s="24">
        <f>IF(N57&lt;135,N57,N57-'DPI art.191'!$I$5)</f>
        <v>93.362049935181332</v>
      </c>
      <c r="BA57" s="111" t="str">
        <f>IF(O57&lt;80,"0",IF((P57-O57)&lt;=2,('DPI art.191'!$G$7-(('DPI art.191'!$F$7-'DPI art.191'!$G$7)/4)*(P57-O57-2)),('DPI art.191'!$G$7-(('DPI art.191'!$G$7-'DPI art.191'!$H$7)/8)*(P57-O57-2))))</f>
        <v>0</v>
      </c>
      <c r="BB57" s="24">
        <f t="shared" si="31"/>
        <v>59.361384080046584</v>
      </c>
      <c r="BC57" s="24">
        <f>IF(N57&lt;135,N57,N57-'DPI art.191'!$I$7)</f>
        <v>93.362049935181332</v>
      </c>
      <c r="BD57" s="111" t="str">
        <f>IF(O57&lt;80,"0",IF((P57-O57)&lt;=2,('DPI art.191'!$G$9-(('DPI art.191'!$F$9-'DPI art.191'!$G$9)/4)*(O57-P57-2)),('DPI art.191'!$G$9-(('DPI art.191'!$G$9-'DPI art.191'!$H$9)/8)*(P57-O57-2))))</f>
        <v>0</v>
      </c>
      <c r="BE57" s="24">
        <f t="shared" si="32"/>
        <v>59.361384080046584</v>
      </c>
      <c r="BF57" s="24">
        <f>IF(N57&lt;135,N57,N57-'DPI art.191'!$I$9)</f>
        <v>93.362049935181332</v>
      </c>
      <c r="BG57" s="111" t="str">
        <f>IF(O57&lt;80,"0",IF((P57-O57)&lt;=2,('DPI art.191'!$G$11-(('DPI art.191'!$F$11-'DPI art.191'!$G$11)/4)*(P57-O57-2)),('DPI art.191'!$G$11-(('DPI art.191'!$G$11-'DPI art.191'!$H$11)/8)*(P57-O57-2))))</f>
        <v>0</v>
      </c>
      <c r="BH57" s="24">
        <f t="shared" si="33"/>
        <v>59.361384080046584</v>
      </c>
      <c r="BI57" s="24">
        <f>IF(T57&lt;135,T57,T57-'DPI art.191'!$I$11)</f>
        <v>86.8</v>
      </c>
      <c r="BJ57" s="111" t="str">
        <f>IF(O57&lt;80,"0",IF((P57-O57)&lt;=2,('DPI art.191'!$G$13-(('DPI art.191'!$F$13-'DPI art.191'!$G$13)/4)*(P57-O57-2)),('DPI art.191'!$G$13-(('DPI art.191'!$G$13-'DPI art.191'!$H$13)/8)*(P57-O57-2))))</f>
        <v>0</v>
      </c>
      <c r="BK57" s="24">
        <f t="shared" si="34"/>
        <v>59.361384080046584</v>
      </c>
      <c r="BL57" s="24">
        <f>IF(T57&lt;135,T57,T57-'DPI art.191'!$I$13)</f>
        <v>86.8</v>
      </c>
      <c r="BM57" s="111" t="str">
        <f>IF(O57&lt;80,"0",IF((P57-O57)&lt;=2,('DPI art.191'!$G$15-(('DPI art.191'!$F$15-'DPI art.191'!$G$15)/4)*(P57-O57-2)),('DPI art.191'!$G$15-(('DPI art.191'!$G$15-'DPI art.191'!$H$15)/8)*(P57-O57-2))))</f>
        <v>0</v>
      </c>
      <c r="BN57" s="24">
        <f t="shared" si="35"/>
        <v>59.361384080046584</v>
      </c>
      <c r="BO57" s="24">
        <f>IF(Z57&lt;135,Z57,Z57-'DPI art.191'!$I$15)</f>
        <v>91.8</v>
      </c>
      <c r="BP57" s="108">
        <f t="shared" si="53"/>
        <v>416869.38347033673</v>
      </c>
      <c r="BQ57" s="108">
        <f t="shared" si="54"/>
        <v>588843.65535558993</v>
      </c>
      <c r="BR57" s="108">
        <f t="shared" si="55"/>
        <v>426579.51880159322</v>
      </c>
      <c r="BS57" s="108">
        <f t="shared" si="56"/>
        <v>758577.57502918423</v>
      </c>
      <c r="BT57" s="108">
        <f t="shared" si="57"/>
        <v>234422.8815319931</v>
      </c>
      <c r="BU57" s="108">
        <f t="shared" si="58"/>
        <v>2754228.7033381779</v>
      </c>
      <c r="BV57" s="106">
        <f t="shared" si="59"/>
        <v>3.1613840800465809</v>
      </c>
      <c r="BW57" s="106">
        <f t="shared" si="60"/>
        <v>1.6613840800465809</v>
      </c>
      <c r="BX57" s="106">
        <f t="shared" si="61"/>
        <v>3.0613840800465866</v>
      </c>
      <c r="BY57" s="106">
        <f t="shared" si="62"/>
        <v>0.56138408004658658</v>
      </c>
      <c r="BZ57" s="106">
        <f t="shared" si="63"/>
        <v>5.6613840800465809</v>
      </c>
      <c r="CA57" s="106">
        <f t="shared" si="64"/>
        <v>-5.038615919953422</v>
      </c>
      <c r="CB57" s="106">
        <f t="shared" si="65"/>
        <v>6</v>
      </c>
      <c r="CC57" s="107">
        <f t="shared" si="44"/>
        <v>3.3333333333333333E-2</v>
      </c>
      <c r="CD57" s="136">
        <f t="shared" si="38"/>
        <v>9.9943493015719671</v>
      </c>
      <c r="CE57" s="136">
        <f t="shared" si="39"/>
        <v>2.760197061432224</v>
      </c>
      <c r="CF57" s="136">
        <f t="shared" si="40"/>
        <v>9.3720724855626845</v>
      </c>
      <c r="CG57" s="136">
        <f t="shared" si="41"/>
        <v>0.31515208532975231</v>
      </c>
      <c r="CH57" s="136">
        <f t="shared" si="42"/>
        <v>32.05126970180487</v>
      </c>
      <c r="CI57" s="136">
        <f t="shared" si="43"/>
        <v>25.387650388808069</v>
      </c>
    </row>
    <row r="58" spans="1:87" ht="25.5" x14ac:dyDescent="0.2">
      <c r="A58" s="2" t="s">
        <v>547</v>
      </c>
      <c r="B58" s="65" t="s">
        <v>404</v>
      </c>
      <c r="C58" s="78" t="s">
        <v>519</v>
      </c>
      <c r="D58" s="83" t="s">
        <v>7</v>
      </c>
      <c r="E58" s="83" t="s">
        <v>7</v>
      </c>
      <c r="F58" s="78" t="s">
        <v>519</v>
      </c>
      <c r="G58" s="71">
        <v>46003</v>
      </c>
      <c r="H58" s="77" t="s">
        <v>200</v>
      </c>
      <c r="I58" s="77" t="str">
        <f t="shared" si="45"/>
        <v>SI</v>
      </c>
      <c r="J58" s="77" t="str">
        <f t="shared" si="46"/>
        <v/>
      </c>
      <c r="K58" s="77"/>
      <c r="L58" s="77"/>
      <c r="M58" s="137">
        <f t="shared" si="36"/>
        <v>2.1892179295455798</v>
      </c>
      <c r="N58" s="4">
        <f t="shared" si="47"/>
        <v>122.86204993518133</v>
      </c>
      <c r="O58" s="3">
        <f t="shared" si="37"/>
        <v>83.440112086821557</v>
      </c>
      <c r="P58" s="5">
        <f t="shared" si="48"/>
        <v>86.006090808500247</v>
      </c>
      <c r="Q58" s="14">
        <v>300</v>
      </c>
      <c r="R58" s="11">
        <v>76.900000000000006</v>
      </c>
      <c r="S58" s="12">
        <v>79.8</v>
      </c>
      <c r="T58" s="13">
        <v>101.9</v>
      </c>
      <c r="U58" s="79">
        <v>77</v>
      </c>
      <c r="V58" s="79">
        <v>80.900000000000006</v>
      </c>
      <c r="W58" s="10">
        <v>300</v>
      </c>
      <c r="X58" s="11">
        <v>78.7</v>
      </c>
      <c r="Y58" s="12">
        <v>80.599999999999994</v>
      </c>
      <c r="Z58" s="13">
        <v>107.3</v>
      </c>
      <c r="AA58" s="10">
        <v>300</v>
      </c>
      <c r="AB58" s="11">
        <v>75.7</v>
      </c>
      <c r="AC58" s="12">
        <v>77.2</v>
      </c>
      <c r="AD58" s="13">
        <v>104.6</v>
      </c>
      <c r="AE58" s="14">
        <v>300</v>
      </c>
      <c r="AF58" s="11">
        <v>85.2</v>
      </c>
      <c r="AG58" s="12">
        <v>85.5</v>
      </c>
      <c r="AH58" s="13">
        <v>116.6</v>
      </c>
      <c r="AI58" s="10">
        <v>300</v>
      </c>
      <c r="AJ58" s="11">
        <v>86.8</v>
      </c>
      <c r="AK58" s="12">
        <v>86.2</v>
      </c>
      <c r="AL58" s="13">
        <v>121.3</v>
      </c>
      <c r="AM58" s="10">
        <v>300</v>
      </c>
      <c r="AN58" s="11">
        <v>85.5</v>
      </c>
      <c r="AO58" s="12">
        <v>84.8</v>
      </c>
      <c r="AP58" s="13">
        <v>109</v>
      </c>
      <c r="AQ58" s="6" t="str">
        <f t="shared" si="49"/>
        <v>NO</v>
      </c>
      <c r="AR58" s="7">
        <f t="shared" si="50"/>
        <v>193.74478821144763</v>
      </c>
      <c r="AS58" s="8">
        <f t="shared" si="51"/>
        <v>480</v>
      </c>
      <c r="AT58" s="9">
        <f t="shared" si="52"/>
        <v>480</v>
      </c>
      <c r="AU58" s="111">
        <f>IF(O58&lt;80,"0",IF((P58-O58)&lt;=2,('DPI art.191'!$G$3-(('DPI art.191'!$F$3-'DPI art.191'!$G$3)/4)*(P58-O58-2)),('DPI art.191'!$G$3-(('DPI art.191'!$G$3-'DPI art.191'!$H$3)/8)*(P58-O58-2))))</f>
        <v>16.825515958740983</v>
      </c>
      <c r="AV58" s="24">
        <f t="shared" si="29"/>
        <v>66.614596128080578</v>
      </c>
      <c r="AW58" s="24">
        <f>IF(N58&lt;135,N58,N58-'DPI art.191'!$I$3)</f>
        <v>122.86204993518133</v>
      </c>
      <c r="AX58" s="111">
        <f>IF(O58&lt;80,"0",IF((P58-O58)&lt;=2,('DPI art.191'!$G$5-(('DPI art.191'!$F$5-'DPI art.191'!$G$5)/4)*(P58-O58-2)),('DPI art.191'!$G$5-(('DPI art.191'!$G$5-'DPI art.191'!$H$5)/8)*(P58-O58-2))))</f>
        <v>14.62857646389836</v>
      </c>
      <c r="AY58" s="24">
        <f t="shared" si="30"/>
        <v>68.811535622923202</v>
      </c>
      <c r="AZ58" s="24">
        <f>IF(N58&lt;135,N58,N58-'DPI art.191'!$I$5)</f>
        <v>122.86204993518133</v>
      </c>
      <c r="BA58" s="111">
        <f>IF(O58&lt;80,"0",IF((P58-O58)&lt;=2,('DPI art.191'!$G$7-(('DPI art.191'!$F$7-'DPI art.191'!$G$7)/4)*(P58-O58-2)),('DPI art.191'!$G$7-(('DPI art.191'!$G$7-'DPI art.191'!$H$7)/8)*(P58-O58-2))))</f>
        <v>13.464626329895083</v>
      </c>
      <c r="BB58" s="24">
        <f t="shared" si="31"/>
        <v>69.975485756926474</v>
      </c>
      <c r="BC58" s="24">
        <f>IF(N58&lt;135,N58,N58-'DPI art.191'!$I$7)</f>
        <v>122.86204993518133</v>
      </c>
      <c r="BD58" s="111">
        <f>IF(O58&lt;80,"0",IF((P58-O58)&lt;=2,('DPI art.191'!$G$9-(('DPI art.191'!$F$9-'DPI art.191'!$G$9)/4)*(O58-P58-2)),('DPI art.191'!$G$9-(('DPI art.191'!$G$9-'DPI art.191'!$H$9)/8)*(P58-O58-2))))</f>
        <v>17.464626329895083</v>
      </c>
      <c r="BE58" s="24">
        <f t="shared" si="32"/>
        <v>65.975485756926474</v>
      </c>
      <c r="BF58" s="24">
        <f>IF(N58&lt;135,N58,N58-'DPI art.191'!$I$9)</f>
        <v>122.86204993518133</v>
      </c>
      <c r="BG58" s="111">
        <f>IF(O58&lt;80,"0",IF((P58-O58)&lt;=2,('DPI art.191'!$G$11-(('DPI art.191'!$F$11-'DPI art.191'!$G$11)/4)*(P58-O58-2)),('DPI art.191'!$G$11-(('DPI art.191'!$G$11-'DPI art.191'!$H$11)/8)*(P58-O58-2))))</f>
        <v>10.26653377730754</v>
      </c>
      <c r="BH58" s="24">
        <f t="shared" si="33"/>
        <v>73.173578309514014</v>
      </c>
      <c r="BI58" s="24">
        <f>IF(T58&lt;135,T58,T58-'DPI art.191'!$I$11)</f>
        <v>101.9</v>
      </c>
      <c r="BJ58" s="111">
        <f>IF(O58&lt;80,"0",IF((P58-O58)&lt;=2,('DPI art.191'!$G$13-(('DPI art.191'!$F$13-'DPI art.191'!$G$13)/4)*(P58-O58-2)),('DPI art.191'!$G$13-(('DPI art.191'!$G$13-'DPI art.191'!$H$13)/8)*(P58-O58-2))))</f>
        <v>12.964626329895083</v>
      </c>
      <c r="BK58" s="24">
        <f t="shared" si="34"/>
        <v>70.475485756926474</v>
      </c>
      <c r="BL58" s="24">
        <f>IF(T58&lt;135,T58,T58-'DPI art.191'!$I$13)</f>
        <v>101.9</v>
      </c>
      <c r="BM58" s="111">
        <f>IF(O58&lt;80,"0",IF((P58-O58)&lt;=2,('DPI art.191'!$G$15-(('DPI art.191'!$F$15-'DPI art.191'!$G$15)/4)*(P58-O58-2)),('DPI art.191'!$G$15-(('DPI art.191'!$G$15-'DPI art.191'!$H$15)/8)*(P58-O58-2))))</f>
        <v>17.429252659790166</v>
      </c>
      <c r="BN58" s="24">
        <f t="shared" si="35"/>
        <v>66.010859427031392</v>
      </c>
      <c r="BO58" s="24">
        <f>IF(Z58&lt;135,Z58,Z58-'DPI art.191'!$I$15)</f>
        <v>107.3</v>
      </c>
      <c r="BP58" s="108">
        <f t="shared" si="53"/>
        <v>48977881.936844848</v>
      </c>
      <c r="BQ58" s="108">
        <f t="shared" si="54"/>
        <v>74131024.130091965</v>
      </c>
      <c r="BR58" s="108">
        <f t="shared" si="55"/>
        <v>37153522.909717336</v>
      </c>
      <c r="BS58" s="108">
        <f t="shared" si="56"/>
        <v>331131121.4825924</v>
      </c>
      <c r="BT58" s="108">
        <f t="shared" si="57"/>
        <v>478630092.32263947</v>
      </c>
      <c r="BU58" s="108">
        <f t="shared" si="58"/>
        <v>354813389.23357671</v>
      </c>
      <c r="BV58" s="106">
        <f t="shared" si="59"/>
        <v>6.5401120868215514</v>
      </c>
      <c r="BW58" s="106">
        <f t="shared" si="60"/>
        <v>4.7401120868215543</v>
      </c>
      <c r="BX58" s="106">
        <f t="shared" si="61"/>
        <v>7.7401120868215543</v>
      </c>
      <c r="BY58" s="106">
        <f t="shared" si="62"/>
        <v>-1.7598879131784457</v>
      </c>
      <c r="BZ58" s="106">
        <f t="shared" si="63"/>
        <v>-3.35988791317844</v>
      </c>
      <c r="CA58" s="106">
        <f t="shared" si="64"/>
        <v>-2.0598879131784429</v>
      </c>
      <c r="CB58" s="106">
        <f t="shared" si="65"/>
        <v>6</v>
      </c>
      <c r="CC58" s="107">
        <f t="shared" si="44"/>
        <v>3.3333333333333333E-2</v>
      </c>
      <c r="CD58" s="136">
        <f t="shared" si="38"/>
        <v>42.773066108189347</v>
      </c>
      <c r="CE58" s="136">
        <f t="shared" si="39"/>
        <v>22.468662595631791</v>
      </c>
      <c r="CF58" s="136">
        <f t="shared" si="40"/>
        <v>59.909335116561117</v>
      </c>
      <c r="CG58" s="136">
        <f t="shared" si="41"/>
        <v>3.0972054669515847</v>
      </c>
      <c r="CH58" s="136">
        <f t="shared" si="42"/>
        <v>11.288846789122573</v>
      </c>
      <c r="CI58" s="136">
        <f t="shared" si="43"/>
        <v>4.2431382148586403</v>
      </c>
    </row>
    <row r="59" spans="1:87" ht="25.5" x14ac:dyDescent="0.2">
      <c r="A59" s="2" t="s">
        <v>405</v>
      </c>
      <c r="B59" s="65" t="s">
        <v>405</v>
      </c>
      <c r="C59" s="78" t="s">
        <v>664</v>
      </c>
      <c r="D59" s="83" t="s">
        <v>7</v>
      </c>
      <c r="E59" s="83" t="s">
        <v>7</v>
      </c>
      <c r="F59" s="78" t="s">
        <v>525</v>
      </c>
      <c r="G59" s="71">
        <v>46003</v>
      </c>
      <c r="H59" s="77" t="s">
        <v>200</v>
      </c>
      <c r="I59" s="77" t="str">
        <f t="shared" si="45"/>
        <v>SI</v>
      </c>
      <c r="J59" s="77" t="str">
        <f t="shared" si="46"/>
        <v/>
      </c>
      <c r="K59" s="77"/>
      <c r="L59" s="77"/>
      <c r="M59" s="137">
        <f t="shared" si="36"/>
        <v>0.72030183061076214</v>
      </c>
      <c r="N59" s="4">
        <f t="shared" si="47"/>
        <v>134.06204993518134</v>
      </c>
      <c r="O59" s="3">
        <f t="shared" si="37"/>
        <v>92.922175466940132</v>
      </c>
      <c r="P59" s="5">
        <f t="shared" si="48"/>
        <v>93.384376641855638</v>
      </c>
      <c r="Q59" s="14">
        <v>300</v>
      </c>
      <c r="R59" s="11">
        <v>94</v>
      </c>
      <c r="S59" s="12">
        <v>92.9</v>
      </c>
      <c r="T59" s="13">
        <v>126.6</v>
      </c>
      <c r="U59" s="79">
        <v>94</v>
      </c>
      <c r="V59" s="79">
        <v>101.4</v>
      </c>
      <c r="W59" s="10">
        <v>300</v>
      </c>
      <c r="X59" s="11">
        <v>92.3</v>
      </c>
      <c r="Y59" s="12">
        <v>91.1</v>
      </c>
      <c r="Z59" s="13">
        <v>121.4</v>
      </c>
      <c r="AA59" s="10">
        <v>300</v>
      </c>
      <c r="AB59" s="11">
        <v>89.5</v>
      </c>
      <c r="AC59" s="12">
        <v>88.4</v>
      </c>
      <c r="AD59" s="13">
        <v>119.8</v>
      </c>
      <c r="AE59" s="14">
        <v>300</v>
      </c>
      <c r="AF59" s="11">
        <v>94.3</v>
      </c>
      <c r="AG59" s="12">
        <v>93.3</v>
      </c>
      <c r="AH59" s="13">
        <v>127.2</v>
      </c>
      <c r="AI59" s="10">
        <v>300</v>
      </c>
      <c r="AJ59" s="11">
        <v>92.5</v>
      </c>
      <c r="AK59" s="12">
        <v>91.4</v>
      </c>
      <c r="AL59" s="13">
        <v>122.1</v>
      </c>
      <c r="AM59" s="10">
        <v>300</v>
      </c>
      <c r="AN59" s="11">
        <v>93.4</v>
      </c>
      <c r="AO59" s="12">
        <v>92.5</v>
      </c>
      <c r="AP59" s="13">
        <v>132.5</v>
      </c>
      <c r="AQ59" s="6" t="str">
        <f t="shared" si="49"/>
        <v>SI</v>
      </c>
      <c r="AR59" s="7">
        <f t="shared" si="50"/>
        <v>21.828489825930994</v>
      </c>
      <c r="AS59" s="8">
        <f t="shared" si="51"/>
        <v>69.027745731754209</v>
      </c>
      <c r="AT59" s="9">
        <f t="shared" si="52"/>
        <v>109.40160430119421</v>
      </c>
      <c r="AU59" s="111">
        <f>IF(O59&lt;80,"0",IF((P59-O59)&lt;=2,('DPI art.191'!$G$3-(('DPI art.191'!$F$3-'DPI art.191'!$G$3)/4)*(P59-O59-2)),('DPI art.191'!$G$3-(('DPI art.191'!$G$3-'DPI art.191'!$H$3)/8)*(P59-O59-2))))</f>
        <v>19.845035517330082</v>
      </c>
      <c r="AV59" s="24">
        <f t="shared" si="29"/>
        <v>73.077139949610057</v>
      </c>
      <c r="AW59" s="24">
        <f>IF(N59&lt;135,N59,N59-'DPI art.191'!$I$3)</f>
        <v>134.06204993518134</v>
      </c>
      <c r="AX59" s="111">
        <f>IF(O59&lt;80,"0",IF((P59-O59)&lt;=2,('DPI art.191'!$G$5-(('DPI art.191'!$F$5-'DPI art.191'!$G$5)/4)*(P59-O59-2)),('DPI art.191'!$G$5-(('DPI art.191'!$G$5-'DPI art.191'!$H$5)/8)*(P59-O59-2))))</f>
        <v>17.595035517330082</v>
      </c>
      <c r="AY59" s="24">
        <f t="shared" si="30"/>
        <v>75.327139949610057</v>
      </c>
      <c r="AZ59" s="24">
        <f>IF(N59&lt;135,N59,N59-'DPI art.191'!$I$5)</f>
        <v>134.06204993518134</v>
      </c>
      <c r="BA59" s="111">
        <f>IF(O59&lt;80,"0",IF((P59-O59)&lt;=2,('DPI art.191'!$G$7-(('DPI art.191'!$F$7-'DPI art.191'!$G$7)/4)*(P59-O59-2)),('DPI art.191'!$G$7-(('DPI art.191'!$G$7-'DPI art.191'!$H$7)/8)*(P59-O59-2))))</f>
        <v>14.268899412542247</v>
      </c>
      <c r="BB59" s="24">
        <f t="shared" si="31"/>
        <v>78.653276054397878</v>
      </c>
      <c r="BC59" s="24">
        <f>IF(N59&lt;135,N59,N59-'DPI art.191'!$I$7)</f>
        <v>134.06204993518134</v>
      </c>
      <c r="BD59" s="111">
        <f>IF(O59&lt;80,"0",IF((P59-O59)&lt;=2,('DPI art.191'!$G$9-(('DPI art.191'!$F$9-'DPI art.191'!$G$9)/4)*(O59-P59-2)),('DPI art.191'!$G$9-(('DPI art.191'!$G$9-'DPI art.191'!$H$9)/8)*(P59-O59-2))))</f>
        <v>17.807775146864437</v>
      </c>
      <c r="BE59" s="24">
        <f t="shared" si="32"/>
        <v>75.114400320075703</v>
      </c>
      <c r="BF59" s="24">
        <f>IF(N59&lt;135,N59,N59-'DPI art.191'!$I$9)</f>
        <v>134.06204993518134</v>
      </c>
      <c r="BG59" s="111">
        <f>IF(O59&lt;80,"0",IF((P59-O59)&lt;=2,('DPI art.191'!$G$11-(('DPI art.191'!$F$11-'DPI art.191'!$G$11)/4)*(P59-O59-2)),('DPI art.191'!$G$11-(('DPI art.191'!$G$11-'DPI art.191'!$H$11)/8)*(P59-O59-2))))</f>
        <v>9.9233254405933149</v>
      </c>
      <c r="BH59" s="24">
        <f t="shared" si="33"/>
        <v>82.998850026346815</v>
      </c>
      <c r="BI59" s="24">
        <f>IF(T59&lt;135,T59,T59-'DPI art.191'!$I$11)</f>
        <v>126.6</v>
      </c>
      <c r="BJ59" s="111">
        <f>IF(O59&lt;80,"0",IF((P59-O59)&lt;=2,('DPI art.191'!$G$13-(('DPI art.191'!$F$13-'DPI art.191'!$G$13)/4)*(P59-O59-2)),('DPI art.191'!$G$13-(('DPI art.191'!$G$13-'DPI art.191'!$H$13)/8)*(P59-O59-2))))</f>
        <v>13.192224853135562</v>
      </c>
      <c r="BK59" s="24">
        <f t="shared" si="34"/>
        <v>79.729950613804576</v>
      </c>
      <c r="BL59" s="24">
        <f>IF(T59&lt;135,T59,T59-'DPI art.191'!$I$13)</f>
        <v>126.6</v>
      </c>
      <c r="BM59" s="111">
        <f>IF(O59&lt;80,"0",IF((P59-O59)&lt;=2,('DPI art.191'!$G$15-(('DPI art.191'!$F$15-'DPI art.191'!$G$15)/4)*(P59-O59-2)),('DPI art.191'!$G$15-(('DPI art.191'!$G$15-'DPI art.191'!$H$15)/8)*(P59-O59-2))))</f>
        <v>17.692224853135563</v>
      </c>
      <c r="BN59" s="24">
        <f t="shared" si="35"/>
        <v>75.229950613804561</v>
      </c>
      <c r="BO59" s="24">
        <f>IF(Z59&lt;135,Z59,Z59-'DPI art.191'!$I$15)</f>
        <v>121.4</v>
      </c>
      <c r="BP59" s="108">
        <f t="shared" si="53"/>
        <v>2511886431.5095868</v>
      </c>
      <c r="BQ59" s="108">
        <f t="shared" si="54"/>
        <v>1698243652.4617515</v>
      </c>
      <c r="BR59" s="108">
        <f t="shared" si="55"/>
        <v>891250938.13374853</v>
      </c>
      <c r="BS59" s="108">
        <f t="shared" si="56"/>
        <v>2691534803.9269218</v>
      </c>
      <c r="BT59" s="108">
        <f t="shared" si="57"/>
        <v>1778279410.0389235</v>
      </c>
      <c r="BU59" s="108">
        <f t="shared" si="58"/>
        <v>2187761623.9495673</v>
      </c>
      <c r="BV59" s="106">
        <f t="shared" si="59"/>
        <v>-1.0778245330598679</v>
      </c>
      <c r="BW59" s="106">
        <f t="shared" si="60"/>
        <v>0.62217546694013492</v>
      </c>
      <c r="BX59" s="106">
        <f t="shared" si="61"/>
        <v>3.4221754669401321</v>
      </c>
      <c r="BY59" s="106">
        <f t="shared" si="62"/>
        <v>-1.3778245330598651</v>
      </c>
      <c r="BZ59" s="106">
        <f t="shared" si="63"/>
        <v>0.42217546694013208</v>
      </c>
      <c r="CA59" s="106">
        <f t="shared" si="64"/>
        <v>-0.4778245330598736</v>
      </c>
      <c r="CB59" s="106">
        <f t="shared" si="65"/>
        <v>6</v>
      </c>
      <c r="CC59" s="107">
        <f t="shared" si="44"/>
        <v>3.3333333333333333E-2</v>
      </c>
      <c r="CD59" s="136">
        <f t="shared" si="38"/>
        <v>1.1617057240657223</v>
      </c>
      <c r="CE59" s="136">
        <f t="shared" si="39"/>
        <v>0.3871023116621749</v>
      </c>
      <c r="CF59" s="136">
        <f t="shared" si="40"/>
        <v>11.711284926526911</v>
      </c>
      <c r="CG59" s="136">
        <f t="shared" si="41"/>
        <v>1.8984004439016353</v>
      </c>
      <c r="CH59" s="136">
        <f t="shared" si="42"/>
        <v>0.17823212488611856</v>
      </c>
      <c r="CI59" s="136">
        <f t="shared" si="43"/>
        <v>0.22831628439388624</v>
      </c>
    </row>
    <row r="60" spans="1:87" ht="18.75" x14ac:dyDescent="0.2">
      <c r="A60" s="2" t="s">
        <v>523</v>
      </c>
      <c r="B60" s="65" t="s">
        <v>406</v>
      </c>
      <c r="C60" s="78" t="s">
        <v>620</v>
      </c>
      <c r="D60" s="83" t="s">
        <v>7</v>
      </c>
      <c r="E60" s="83" t="s">
        <v>7</v>
      </c>
      <c r="F60" s="192" t="s">
        <v>620</v>
      </c>
      <c r="G60" s="71">
        <v>46003</v>
      </c>
      <c r="H60" s="77" t="s">
        <v>200</v>
      </c>
      <c r="I60" s="77" t="str">
        <f t="shared" si="45"/>
        <v/>
      </c>
      <c r="J60" s="77" t="s">
        <v>666</v>
      </c>
      <c r="K60" s="77"/>
      <c r="L60" s="77"/>
      <c r="M60" s="137">
        <f t="shared" si="36"/>
        <v>3.1575423280355599</v>
      </c>
      <c r="N60" s="4">
        <f t="shared" si="47"/>
        <v>122.96204993518134</v>
      </c>
      <c r="O60" s="3">
        <f t="shared" si="37"/>
        <v>93.084615853195928</v>
      </c>
      <c r="P60" s="5">
        <f t="shared" si="48"/>
        <v>94.983382642782203</v>
      </c>
      <c r="Q60" s="14">
        <v>300</v>
      </c>
      <c r="R60" s="11">
        <v>97.4</v>
      </c>
      <c r="S60" s="12">
        <v>95.8</v>
      </c>
      <c r="T60" s="13">
        <v>121.1</v>
      </c>
      <c r="U60" s="79">
        <v>97.2</v>
      </c>
      <c r="V60" s="79">
        <v>99.7</v>
      </c>
      <c r="W60" s="10">
        <v>300</v>
      </c>
      <c r="X60" s="11">
        <v>94.6</v>
      </c>
      <c r="Y60" s="12">
        <v>93.1</v>
      </c>
      <c r="Z60" s="13">
        <v>121.4</v>
      </c>
      <c r="AA60" s="10">
        <v>300</v>
      </c>
      <c r="AB60" s="11">
        <v>78.5</v>
      </c>
      <c r="AC60" s="12">
        <v>80.5</v>
      </c>
      <c r="AD60" s="13">
        <v>112.8</v>
      </c>
      <c r="AE60" s="14">
        <v>300</v>
      </c>
      <c r="AF60" s="11">
        <v>93.4</v>
      </c>
      <c r="AG60" s="12">
        <v>91.9</v>
      </c>
      <c r="AH60" s="13">
        <v>116.9</v>
      </c>
      <c r="AI60" s="10">
        <v>300</v>
      </c>
      <c r="AJ60" s="11">
        <v>90.9</v>
      </c>
      <c r="AK60" s="12">
        <v>89.7</v>
      </c>
      <c r="AL60" s="13">
        <v>113</v>
      </c>
      <c r="AM60" s="10">
        <v>300</v>
      </c>
      <c r="AN60" s="11">
        <v>85.3</v>
      </c>
      <c r="AO60" s="12">
        <v>85.1</v>
      </c>
      <c r="AP60" s="13">
        <v>118.2</v>
      </c>
      <c r="AQ60" s="6" t="str">
        <f t="shared" si="49"/>
        <v>SI</v>
      </c>
      <c r="AR60" s="7">
        <f t="shared" si="50"/>
        <v>21.027113166644671</v>
      </c>
      <c r="AS60" s="8">
        <f t="shared" si="51"/>
        <v>66.493570224712698</v>
      </c>
      <c r="AT60" s="9">
        <f t="shared" si="52"/>
        <v>105.38520679158241</v>
      </c>
      <c r="AU60" s="111">
        <f>IF(O60&lt;80,"0",IF((P60-O60)&lt;=2,('DPI art.191'!$G$3-(('DPI art.191'!$F$3-'DPI art.191'!$G$3)/4)*(P60-O60-2)),('DPI art.191'!$G$3-(('DPI art.191'!$G$3-'DPI art.191'!$H$3)/8)*(P60-O60-2))))</f>
        <v>17.420831042573159</v>
      </c>
      <c r="AV60" s="24">
        <f t="shared" si="29"/>
        <v>75.663784810622772</v>
      </c>
      <c r="AW60" s="24">
        <f>IF(N60&lt;135,N60,N60-'DPI art.191'!$I$3)</f>
        <v>122.96204993518134</v>
      </c>
      <c r="AX60" s="111">
        <f>IF(O60&lt;80,"0",IF((P60-O60)&lt;=2,('DPI art.191'!$G$5-(('DPI art.191'!$F$5-'DPI art.191'!$G$5)/4)*(P60-O60-2)),('DPI art.191'!$G$5-(('DPI art.191'!$G$5-'DPI art.191'!$H$5)/8)*(P60-O60-2))))</f>
        <v>15.170831042573159</v>
      </c>
      <c r="AY60" s="24">
        <f t="shared" si="30"/>
        <v>77.913784810622772</v>
      </c>
      <c r="AZ60" s="24">
        <f>IF(N60&lt;135,N60,N60-'DPI art.191'!$I$5)</f>
        <v>122.96204993518134</v>
      </c>
      <c r="BA60" s="111">
        <f>IF(O60&lt;80,"0",IF((P60-O60)&lt;=2,('DPI art.191'!$G$7-(('DPI art.191'!$F$7-'DPI art.191'!$G$7)/4)*(P60-O60-2)),('DPI art.191'!$G$7-(('DPI art.191'!$G$7-'DPI art.191'!$H$7)/8)*(P60-O60-2))))</f>
        <v>13.550616605206862</v>
      </c>
      <c r="BB60" s="24">
        <f t="shared" si="31"/>
        <v>79.533999247989073</v>
      </c>
      <c r="BC60" s="24">
        <f>IF(N60&lt;135,N60,N60-'DPI art.191'!$I$7)</f>
        <v>122.96204993518134</v>
      </c>
      <c r="BD60" s="111">
        <f>IF(O60&lt;80,"0",IF((P60-O60)&lt;=2,('DPI art.191'!$G$9-(('DPI art.191'!$F$9-'DPI art.191'!$G$9)/4)*(O60-P60-2)),('DPI art.191'!$G$9-(('DPI art.191'!$G$9-'DPI art.191'!$H$9)/8)*(P60-O60-2))))</f>
        <v>17.987345848698283</v>
      </c>
      <c r="BE60" s="24">
        <f t="shared" si="32"/>
        <v>75.097270004497645</v>
      </c>
      <c r="BF60" s="24">
        <f>IF(N60&lt;135,N60,N60-'DPI art.191'!$I$9)</f>
        <v>122.96204993518134</v>
      </c>
      <c r="BG60" s="111">
        <f>IF(O60&lt;80,"0",IF((P60-O60)&lt;=2,('DPI art.191'!$G$11-(('DPI art.191'!$F$11-'DPI art.191'!$G$11)/4)*(P60-O60-2)),('DPI art.191'!$G$11-(('DPI art.191'!$G$11-'DPI art.191'!$H$11)/8)*(P60-O60-2))))</f>
        <v>10.462037546094853</v>
      </c>
      <c r="BH60" s="24">
        <f t="shared" si="33"/>
        <v>82.62257830710108</v>
      </c>
      <c r="BI60" s="24">
        <f>IF(T60&lt;135,T60,T60-'DPI art.191'!$I$11)</f>
        <v>121.1</v>
      </c>
      <c r="BJ60" s="111">
        <f>IF(O60&lt;80,"0",IF((P60-O60)&lt;=2,('DPI art.191'!$G$13-(('DPI art.191'!$F$13-'DPI art.191'!$G$13)/4)*(P60-O60-2)),('DPI art.191'!$G$13-(('DPI art.191'!$G$13-'DPI art.191'!$H$13)/8)*(P60-O60-2))))</f>
        <v>13.012654151301716</v>
      </c>
      <c r="BK60" s="24">
        <f t="shared" si="34"/>
        <v>80.07196170189421</v>
      </c>
      <c r="BL60" s="24">
        <f>IF(T60&lt;135,T60,T60-'DPI art.191'!$I$13)</f>
        <v>121.1</v>
      </c>
      <c r="BM60" s="111">
        <f>IF(O60&lt;80,"0",IF((P60-O60)&lt;=2,('DPI art.191'!$G$15-(('DPI art.191'!$F$15-'DPI art.191'!$G$15)/4)*(P60-O60-2)),('DPI art.191'!$G$15-(('DPI art.191'!$G$15-'DPI art.191'!$H$15)/8)*(P60-O60-2))))</f>
        <v>17.512654151301717</v>
      </c>
      <c r="BN60" s="24">
        <f t="shared" si="35"/>
        <v>75.57196170189421</v>
      </c>
      <c r="BO60" s="24">
        <f>IF(Z60&lt;135,Z60,Z60-'DPI art.191'!$I$15)</f>
        <v>121.4</v>
      </c>
      <c r="BP60" s="108">
        <f t="shared" si="53"/>
        <v>5495408738.5762806</v>
      </c>
      <c r="BQ60" s="108">
        <f t="shared" si="54"/>
        <v>2884031503.1266017</v>
      </c>
      <c r="BR60" s="108">
        <f t="shared" si="55"/>
        <v>70794578.438414022</v>
      </c>
      <c r="BS60" s="108">
        <f t="shared" si="56"/>
        <v>2187761623.9495673</v>
      </c>
      <c r="BT60" s="108">
        <f t="shared" si="57"/>
        <v>1230268770.8123884</v>
      </c>
      <c r="BU60" s="108">
        <f t="shared" si="58"/>
        <v>338844156.13920259</v>
      </c>
      <c r="BV60" s="106">
        <f t="shared" si="59"/>
        <v>-4.3153841468040781</v>
      </c>
      <c r="BW60" s="106">
        <f t="shared" si="60"/>
        <v>-1.5153841468040667</v>
      </c>
      <c r="BX60" s="106">
        <f t="shared" si="61"/>
        <v>14.584615853195928</v>
      </c>
      <c r="BY60" s="106">
        <f t="shared" si="62"/>
        <v>-0.31538414680407811</v>
      </c>
      <c r="BZ60" s="106">
        <f t="shared" si="63"/>
        <v>2.1846158531959219</v>
      </c>
      <c r="CA60" s="106">
        <f t="shared" si="64"/>
        <v>7.7846158531959304</v>
      </c>
      <c r="CB60" s="106">
        <f t="shared" si="65"/>
        <v>6</v>
      </c>
      <c r="CC60" s="107">
        <f t="shared" si="44"/>
        <v>3.3333333333333333E-2</v>
      </c>
      <c r="CD60" s="136">
        <f t="shared" si="38"/>
        <v>18.622540334487962</v>
      </c>
      <c r="CE60" s="136">
        <f t="shared" si="39"/>
        <v>2.2963891123850892</v>
      </c>
      <c r="CF60" s="136">
        <f t="shared" si="40"/>
        <v>212.71101958529397</v>
      </c>
      <c r="CG60" s="136">
        <f t="shared" si="41"/>
        <v>9.946716005533629E-2</v>
      </c>
      <c r="CH60" s="136">
        <f t="shared" si="42"/>
        <v>4.7725464260349462</v>
      </c>
      <c r="CI60" s="136">
        <f t="shared" si="43"/>
        <v>60.600243981829401</v>
      </c>
    </row>
    <row r="61" spans="1:87" ht="25.5" x14ac:dyDescent="0.2">
      <c r="A61" s="2" t="s">
        <v>540</v>
      </c>
      <c r="B61" s="65" t="s">
        <v>407</v>
      </c>
      <c r="C61" s="78" t="s">
        <v>644</v>
      </c>
      <c r="D61" s="83" t="s">
        <v>7</v>
      </c>
      <c r="E61" s="83" t="s">
        <v>7</v>
      </c>
      <c r="F61" s="78" t="s">
        <v>644</v>
      </c>
      <c r="G61" s="71">
        <v>46003</v>
      </c>
      <c r="H61" s="77" t="s">
        <v>200</v>
      </c>
      <c r="I61" s="77" t="str">
        <f t="shared" si="45"/>
        <v/>
      </c>
      <c r="J61" s="77" t="s">
        <v>666</v>
      </c>
      <c r="K61" s="77"/>
      <c r="L61" s="77"/>
      <c r="M61" s="137">
        <f t="shared" si="36"/>
        <v>1.1283263044867493</v>
      </c>
      <c r="N61" s="4">
        <f t="shared" si="47"/>
        <v>107.06204993518134</v>
      </c>
      <c r="O61" s="3">
        <f t="shared" si="37"/>
        <v>78.097653492186893</v>
      </c>
      <c r="P61" s="5">
        <f t="shared" si="48"/>
        <v>80.467333222259228</v>
      </c>
      <c r="Q61" s="14">
        <v>300</v>
      </c>
      <c r="R61" s="11">
        <v>77.3</v>
      </c>
      <c r="S61" s="12">
        <v>77.599999999999994</v>
      </c>
      <c r="T61" s="13">
        <v>96.1</v>
      </c>
      <c r="U61" s="79">
        <v>77.3</v>
      </c>
      <c r="V61" s="79">
        <v>80.099999999999994</v>
      </c>
      <c r="W61" s="10">
        <v>300</v>
      </c>
      <c r="X61" s="11">
        <v>79.7</v>
      </c>
      <c r="Y61" s="12">
        <v>79.7</v>
      </c>
      <c r="Z61" s="13">
        <v>97.3</v>
      </c>
      <c r="AA61" s="10">
        <v>300</v>
      </c>
      <c r="AB61" s="11">
        <v>80.3</v>
      </c>
      <c r="AC61" s="12">
        <v>80.099999999999994</v>
      </c>
      <c r="AD61" s="13">
        <v>97.2</v>
      </c>
      <c r="AE61" s="14">
        <v>300</v>
      </c>
      <c r="AF61" s="11">
        <v>77.099999999999994</v>
      </c>
      <c r="AG61" s="12">
        <v>78.5</v>
      </c>
      <c r="AH61" s="13">
        <v>105.5</v>
      </c>
      <c r="AI61" s="10">
        <v>300</v>
      </c>
      <c r="AJ61" s="11">
        <v>72.7</v>
      </c>
      <c r="AK61" s="12">
        <v>74.900000000000006</v>
      </c>
      <c r="AL61" s="13">
        <v>92.2</v>
      </c>
      <c r="AM61" s="10">
        <v>300</v>
      </c>
      <c r="AN61" s="11">
        <v>78</v>
      </c>
      <c r="AO61" s="12">
        <v>80</v>
      </c>
      <c r="AP61" s="13">
        <v>98.8</v>
      </c>
      <c r="AQ61" s="6" t="str">
        <f t="shared" si="49"/>
        <v>NO</v>
      </c>
      <c r="AR61" s="7">
        <f t="shared" si="50"/>
        <v>480</v>
      </c>
      <c r="AS61" s="8">
        <f t="shared" si="51"/>
        <v>480</v>
      </c>
      <c r="AT61" s="9">
        <f t="shared" si="52"/>
        <v>480</v>
      </c>
      <c r="AU61" s="111" t="str">
        <f>IF(O61&lt;80,"0",IF((P61-O61)&lt;=2,('DPI art.191'!$G$3-(('DPI art.191'!$F$3-'DPI art.191'!$G$3)/4)*(P61-O61-2)),('DPI art.191'!$G$3-(('DPI art.191'!$G$3-'DPI art.191'!$H$3)/8)*(P61-O61-2))))</f>
        <v>0</v>
      </c>
      <c r="AV61" s="24">
        <f t="shared" si="29"/>
        <v>78.097653492186893</v>
      </c>
      <c r="AW61" s="24">
        <f>IF(N61&lt;135,N61,N61-'DPI art.191'!$I$3)</f>
        <v>107.06204993518134</v>
      </c>
      <c r="AX61" s="111" t="str">
        <f>IF(O61&lt;80,"0",IF((P61-O61)&lt;=2,('DPI art.191'!$G$5-(('DPI art.191'!$F$5-'DPI art.191'!$G$5)/4)*(P61-O61-2)),('DPI art.191'!$G$5-(('DPI art.191'!$G$5-'DPI art.191'!$H$5)/8)*(P61-O61-2))))</f>
        <v>0</v>
      </c>
      <c r="AY61" s="24">
        <f t="shared" si="30"/>
        <v>78.097653492186893</v>
      </c>
      <c r="AZ61" s="24">
        <f>IF(N61&lt;135,N61,N61-'DPI art.191'!$I$5)</f>
        <v>107.06204993518134</v>
      </c>
      <c r="BA61" s="111" t="str">
        <f>IF(O61&lt;80,"0",IF((P61-O61)&lt;=2,('DPI art.191'!$G$7-(('DPI art.191'!$F$7-'DPI art.191'!$G$7)/4)*(P61-O61-2)),('DPI art.191'!$G$7-(('DPI art.191'!$G$7-'DPI art.191'!$H$7)/8)*(P61-O61-2))))</f>
        <v>0</v>
      </c>
      <c r="BB61" s="24">
        <f t="shared" si="31"/>
        <v>78.097653492186893</v>
      </c>
      <c r="BC61" s="24">
        <f>IF(N61&lt;135,N61,N61-'DPI art.191'!$I$7)</f>
        <v>107.06204993518134</v>
      </c>
      <c r="BD61" s="111" t="str">
        <f>IF(O61&lt;80,"0",IF((P61-O61)&lt;=2,('DPI art.191'!$G$9-(('DPI art.191'!$F$9-'DPI art.191'!$G$9)/4)*(O61-P61-2)),('DPI art.191'!$G$9-(('DPI art.191'!$G$9-'DPI art.191'!$H$9)/8)*(P61-O61-2))))</f>
        <v>0</v>
      </c>
      <c r="BE61" s="24">
        <f t="shared" si="32"/>
        <v>78.097653492186893</v>
      </c>
      <c r="BF61" s="24">
        <f>IF(N61&lt;135,N61,N61-'DPI art.191'!$I$9)</f>
        <v>107.06204993518134</v>
      </c>
      <c r="BG61" s="111" t="str">
        <f>IF(O61&lt;80,"0",IF((P61-O61)&lt;=2,('DPI art.191'!$G$11-(('DPI art.191'!$F$11-'DPI art.191'!$G$11)/4)*(P61-O61-2)),('DPI art.191'!$G$11-(('DPI art.191'!$G$11-'DPI art.191'!$H$11)/8)*(P61-O61-2))))</f>
        <v>0</v>
      </c>
      <c r="BH61" s="24">
        <f t="shared" si="33"/>
        <v>78.097653492186893</v>
      </c>
      <c r="BI61" s="24">
        <f>IF(T61&lt;135,T61,T61-'DPI art.191'!$I$11)</f>
        <v>96.1</v>
      </c>
      <c r="BJ61" s="111" t="str">
        <f>IF(O61&lt;80,"0",IF((P61-O61)&lt;=2,('DPI art.191'!$G$13-(('DPI art.191'!$F$13-'DPI art.191'!$G$13)/4)*(P61-O61-2)),('DPI art.191'!$G$13-(('DPI art.191'!$G$13-'DPI art.191'!$H$13)/8)*(P61-O61-2))))</f>
        <v>0</v>
      </c>
      <c r="BK61" s="24">
        <f t="shared" si="34"/>
        <v>78.097653492186893</v>
      </c>
      <c r="BL61" s="24">
        <f>IF(T61&lt;135,T61,T61-'DPI art.191'!$I$13)</f>
        <v>96.1</v>
      </c>
      <c r="BM61" s="111" t="str">
        <f>IF(O61&lt;80,"0",IF((P61-O61)&lt;=2,('DPI art.191'!$G$15-(('DPI art.191'!$F$15-'DPI art.191'!$G$15)/4)*(P61-O61-2)),('DPI art.191'!$G$15-(('DPI art.191'!$G$15-'DPI art.191'!$H$15)/8)*(P61-O61-2))))</f>
        <v>0</v>
      </c>
      <c r="BN61" s="24">
        <f t="shared" si="35"/>
        <v>78.097653492186893</v>
      </c>
      <c r="BO61" s="24">
        <f>IF(Z61&lt;135,Z61,Z61-'DPI art.191'!$I$15)</f>
        <v>97.3</v>
      </c>
      <c r="BP61" s="108">
        <f t="shared" si="53"/>
        <v>53703179.637025505</v>
      </c>
      <c r="BQ61" s="108">
        <f t="shared" si="54"/>
        <v>93325430.079699293</v>
      </c>
      <c r="BR61" s="108">
        <f t="shared" si="55"/>
        <v>107151930.5237608</v>
      </c>
      <c r="BS61" s="108">
        <f t="shared" si="56"/>
        <v>51286138.399136536</v>
      </c>
      <c r="BT61" s="108">
        <f t="shared" si="57"/>
        <v>18620871.366628703</v>
      </c>
      <c r="BU61" s="108">
        <f t="shared" si="58"/>
        <v>63095734.448019557</v>
      </c>
      <c r="BV61" s="106">
        <f t="shared" si="59"/>
        <v>0.79765349218689607</v>
      </c>
      <c r="BW61" s="106">
        <f t="shared" si="60"/>
        <v>-1.6023465078131096</v>
      </c>
      <c r="BX61" s="106">
        <f t="shared" si="61"/>
        <v>-2.2023465078131039</v>
      </c>
      <c r="BY61" s="106">
        <f t="shared" si="62"/>
        <v>0.99765349218689892</v>
      </c>
      <c r="BZ61" s="106">
        <f t="shared" si="63"/>
        <v>5.3976534921868904</v>
      </c>
      <c r="CA61" s="106">
        <f t="shared" si="64"/>
        <v>9.7653492186893232E-2</v>
      </c>
      <c r="CB61" s="106">
        <f t="shared" si="65"/>
        <v>6</v>
      </c>
      <c r="CC61" s="107">
        <f t="shared" si="44"/>
        <v>3.3333333333333333E-2</v>
      </c>
      <c r="CD61" s="136">
        <f t="shared" si="38"/>
        <v>0.63625109359795062</v>
      </c>
      <c r="CE61" s="136">
        <f t="shared" si="39"/>
        <v>2.5675143311008677</v>
      </c>
      <c r="CF61" s="136">
        <f t="shared" si="40"/>
        <v>4.850330140476574</v>
      </c>
      <c r="CG61" s="136">
        <f t="shared" si="41"/>
        <v>0.99531249047271475</v>
      </c>
      <c r="CH61" s="136">
        <f t="shared" si="42"/>
        <v>29.134663221717332</v>
      </c>
      <c r="CI61" s="136">
        <f t="shared" si="43"/>
        <v>9.5362045362956168E-3</v>
      </c>
    </row>
    <row r="62" spans="1:87" ht="38.25" x14ac:dyDescent="0.2">
      <c r="A62" s="2" t="s">
        <v>408</v>
      </c>
      <c r="B62" s="65" t="s">
        <v>408</v>
      </c>
      <c r="C62" s="78" t="s">
        <v>649</v>
      </c>
      <c r="D62" s="83" t="s">
        <v>7</v>
      </c>
      <c r="E62" s="83" t="s">
        <v>7</v>
      </c>
      <c r="F62" s="78" t="s">
        <v>649</v>
      </c>
      <c r="G62" s="71">
        <v>46003</v>
      </c>
      <c r="H62" s="77" t="s">
        <v>200</v>
      </c>
      <c r="I62" s="77" t="str">
        <f t="shared" si="45"/>
        <v>SI</v>
      </c>
      <c r="J62" s="77" t="str">
        <f t="shared" si="46"/>
        <v/>
      </c>
      <c r="K62" s="77"/>
      <c r="L62" s="77"/>
      <c r="M62" s="137">
        <f t="shared" si="36"/>
        <v>1.0727747072047034</v>
      </c>
      <c r="N62" s="4">
        <f t="shared" si="47"/>
        <v>112.16204993518133</v>
      </c>
      <c r="O62" s="3">
        <f t="shared" si="37"/>
        <v>62.00901110725286</v>
      </c>
      <c r="P62" s="5">
        <f t="shared" si="48"/>
        <v>76.199707359523003</v>
      </c>
      <c r="Q62" s="14">
        <v>300</v>
      </c>
      <c r="R62" s="11">
        <v>62</v>
      </c>
      <c r="S62" s="12">
        <v>72.2</v>
      </c>
      <c r="T62" s="13">
        <v>107.9</v>
      </c>
      <c r="U62" s="79">
        <v>62</v>
      </c>
      <c r="V62" s="79">
        <v>71.3</v>
      </c>
      <c r="W62" s="10">
        <v>300</v>
      </c>
      <c r="X62" s="11">
        <v>62.8</v>
      </c>
      <c r="Y62" s="12">
        <v>78.099999999999994</v>
      </c>
      <c r="Z62" s="13">
        <v>110.6</v>
      </c>
      <c r="AA62" s="10">
        <v>300</v>
      </c>
      <c r="AB62" s="11">
        <v>61.1</v>
      </c>
      <c r="AC62" s="12">
        <v>73.099999999999994</v>
      </c>
      <c r="AD62" s="13">
        <v>106.9</v>
      </c>
      <c r="AE62" s="14">
        <v>300</v>
      </c>
      <c r="AF62" s="11">
        <v>65.099999999999994</v>
      </c>
      <c r="AG62" s="12">
        <v>74.8</v>
      </c>
      <c r="AH62" s="13">
        <v>108.7</v>
      </c>
      <c r="AI62" s="10">
        <v>300</v>
      </c>
      <c r="AJ62" s="11">
        <v>59.6</v>
      </c>
      <c r="AK62" s="12">
        <v>72.7</v>
      </c>
      <c r="AL62" s="13">
        <v>108.6</v>
      </c>
      <c r="AM62" s="10">
        <v>300</v>
      </c>
      <c r="AN62" s="11">
        <v>57.8</v>
      </c>
      <c r="AO62" s="12">
        <v>73.2</v>
      </c>
      <c r="AP62" s="13">
        <v>103.3</v>
      </c>
      <c r="AQ62" s="6" t="str">
        <f t="shared" si="49"/>
        <v>NO</v>
      </c>
      <c r="AR62" s="7">
        <f t="shared" si="50"/>
        <v>480</v>
      </c>
      <c r="AS62" s="8">
        <f t="shared" si="51"/>
        <v>480</v>
      </c>
      <c r="AT62" s="9">
        <f t="shared" si="52"/>
        <v>480</v>
      </c>
      <c r="AU62" s="111" t="str">
        <f>IF(O62&lt;80,"0",IF((P62-O62)&lt;=2,('DPI art.191'!$G$3-(('DPI art.191'!$F$3-'DPI art.191'!$G$3)/4)*(P62-O62-2)),('DPI art.191'!$G$3-(('DPI art.191'!$G$3-'DPI art.191'!$H$3)/8)*(P62-O62-2))))</f>
        <v>0</v>
      </c>
      <c r="AV62" s="24">
        <f t="shared" si="29"/>
        <v>62.00901110725286</v>
      </c>
      <c r="AW62" s="24">
        <f>IF(N62&lt;135,N62,N62-'DPI art.191'!$I$3)</f>
        <v>112.16204993518133</v>
      </c>
      <c r="AX62" s="111" t="str">
        <f>IF(O62&lt;80,"0",IF((P62-O62)&lt;=2,('DPI art.191'!$G$5-(('DPI art.191'!$F$5-'DPI art.191'!$G$5)/4)*(P62-O62-2)),('DPI art.191'!$G$5-(('DPI art.191'!$G$5-'DPI art.191'!$H$5)/8)*(P62-O62-2))))</f>
        <v>0</v>
      </c>
      <c r="AY62" s="24">
        <f t="shared" si="30"/>
        <v>62.00901110725286</v>
      </c>
      <c r="AZ62" s="24">
        <f>IF(N62&lt;135,N62,N62-'DPI art.191'!$I$5)</f>
        <v>112.16204993518133</v>
      </c>
      <c r="BA62" s="111" t="str">
        <f>IF(O62&lt;80,"0",IF((P62-O62)&lt;=2,('DPI art.191'!$G$7-(('DPI art.191'!$F$7-'DPI art.191'!$G$7)/4)*(P62-O62-2)),('DPI art.191'!$G$7-(('DPI art.191'!$G$7-'DPI art.191'!$H$7)/8)*(P62-O62-2))))</f>
        <v>0</v>
      </c>
      <c r="BB62" s="24">
        <f t="shared" si="31"/>
        <v>62.00901110725286</v>
      </c>
      <c r="BC62" s="24">
        <f>IF(N62&lt;135,N62,N62-'DPI art.191'!$I$7)</f>
        <v>112.16204993518133</v>
      </c>
      <c r="BD62" s="111" t="str">
        <f>IF(O62&lt;80,"0",IF((P62-O62)&lt;=2,('DPI art.191'!$G$9-(('DPI art.191'!$F$9-'DPI art.191'!$G$9)/4)*(O62-P62-2)),('DPI art.191'!$G$9-(('DPI art.191'!$G$9-'DPI art.191'!$H$9)/8)*(P62-O62-2))))</f>
        <v>0</v>
      </c>
      <c r="BE62" s="24">
        <f t="shared" si="32"/>
        <v>62.00901110725286</v>
      </c>
      <c r="BF62" s="24">
        <f>IF(N62&lt;135,N62,N62-'DPI art.191'!$I$9)</f>
        <v>112.16204993518133</v>
      </c>
      <c r="BG62" s="111" t="str">
        <f>IF(O62&lt;80,"0",IF((P62-O62)&lt;=2,('DPI art.191'!$G$11-(('DPI art.191'!$F$11-'DPI art.191'!$G$11)/4)*(P62-O62-2)),('DPI art.191'!$G$11-(('DPI art.191'!$G$11-'DPI art.191'!$H$11)/8)*(P62-O62-2))))</f>
        <v>0</v>
      </c>
      <c r="BH62" s="24">
        <f t="shared" si="33"/>
        <v>62.00901110725286</v>
      </c>
      <c r="BI62" s="24">
        <f>IF(T62&lt;135,T62,T62-'DPI art.191'!$I$11)</f>
        <v>107.9</v>
      </c>
      <c r="BJ62" s="111" t="str">
        <f>IF(O62&lt;80,"0",IF((P62-O62)&lt;=2,('DPI art.191'!$G$13-(('DPI art.191'!$F$13-'DPI art.191'!$G$13)/4)*(P62-O62-2)),('DPI art.191'!$G$13-(('DPI art.191'!$G$13-'DPI art.191'!$H$13)/8)*(P62-O62-2))))</f>
        <v>0</v>
      </c>
      <c r="BK62" s="24">
        <f t="shared" si="34"/>
        <v>62.00901110725286</v>
      </c>
      <c r="BL62" s="24">
        <f>IF(T62&lt;135,T62,T62-'DPI art.191'!$I$13)</f>
        <v>107.9</v>
      </c>
      <c r="BM62" s="111" t="str">
        <f>IF(O62&lt;80,"0",IF((P62-O62)&lt;=2,('DPI art.191'!$G$15-(('DPI art.191'!$F$15-'DPI art.191'!$G$15)/4)*(P62-O62-2)),('DPI art.191'!$G$15-(('DPI art.191'!$G$15-'DPI art.191'!$H$15)/8)*(P62-O62-2))))</f>
        <v>0</v>
      </c>
      <c r="BN62" s="24">
        <f t="shared" si="35"/>
        <v>62.00901110725286</v>
      </c>
      <c r="BO62" s="24">
        <f>IF(Z62&lt;135,Z62,Z62-'DPI art.191'!$I$15)</f>
        <v>110.6</v>
      </c>
      <c r="BP62" s="108">
        <f t="shared" si="53"/>
        <v>1584893.1924611153</v>
      </c>
      <c r="BQ62" s="108">
        <f t="shared" si="54"/>
        <v>1905460.7179632513</v>
      </c>
      <c r="BR62" s="108">
        <f t="shared" si="55"/>
        <v>1288249.5516931366</v>
      </c>
      <c r="BS62" s="108">
        <f t="shared" si="56"/>
        <v>3235936.5692962883</v>
      </c>
      <c r="BT62" s="108">
        <f t="shared" si="57"/>
        <v>912010.83935591287</v>
      </c>
      <c r="BU62" s="108">
        <f t="shared" si="58"/>
        <v>602559.58607435878</v>
      </c>
      <c r="BV62" s="106">
        <f t="shared" si="59"/>
        <v>9.0111072528600289E-3</v>
      </c>
      <c r="BW62" s="106">
        <f t="shared" si="60"/>
        <v>-0.79098889274713713</v>
      </c>
      <c r="BX62" s="106">
        <f t="shared" si="61"/>
        <v>0.90901110725285861</v>
      </c>
      <c r="BY62" s="106">
        <f t="shared" si="62"/>
        <v>-3.0909888927471343</v>
      </c>
      <c r="BZ62" s="106">
        <f t="shared" si="63"/>
        <v>2.4090111072528586</v>
      </c>
      <c r="CA62" s="106">
        <f t="shared" si="64"/>
        <v>4.2090111072528629</v>
      </c>
      <c r="CB62" s="106">
        <f t="shared" si="65"/>
        <v>6</v>
      </c>
      <c r="CC62" s="107">
        <f t="shared" si="44"/>
        <v>3.3333333333333333E-2</v>
      </c>
      <c r="CD62" s="136">
        <f t="shared" si="38"/>
        <v>8.1200053922546612E-5</v>
      </c>
      <c r="CE62" s="136">
        <f t="shared" si="39"/>
        <v>0.62566342844934197</v>
      </c>
      <c r="CF62" s="136">
        <f t="shared" si="40"/>
        <v>0.82630119310906802</v>
      </c>
      <c r="CG62" s="136">
        <f t="shared" si="41"/>
        <v>9.5542123350861559</v>
      </c>
      <c r="CH62" s="136">
        <f t="shared" si="42"/>
        <v>5.8033345148676441</v>
      </c>
      <c r="CI62" s="136">
        <f t="shared" si="43"/>
        <v>17.715774500977972</v>
      </c>
    </row>
    <row r="63" spans="1:87" ht="18.75" x14ac:dyDescent="0.2">
      <c r="A63" s="2" t="s">
        <v>478</v>
      </c>
      <c r="B63" s="65" t="s">
        <v>409</v>
      </c>
      <c r="C63" s="78" t="s">
        <v>631</v>
      </c>
      <c r="D63" s="83" t="s">
        <v>7</v>
      </c>
      <c r="E63" s="83" t="s">
        <v>7</v>
      </c>
      <c r="F63" s="192" t="s">
        <v>631</v>
      </c>
      <c r="G63" s="71">
        <v>45996</v>
      </c>
      <c r="H63" s="77" t="s">
        <v>200</v>
      </c>
      <c r="I63" s="77" t="str">
        <f t="shared" si="45"/>
        <v/>
      </c>
      <c r="J63" s="77" t="s">
        <v>666</v>
      </c>
      <c r="K63" s="77"/>
      <c r="L63" s="77"/>
      <c r="M63" s="137">
        <f t="shared" si="36"/>
        <v>1.8756516178201137</v>
      </c>
      <c r="N63" s="4">
        <f t="shared" si="47"/>
        <v>112.66204993518133</v>
      </c>
      <c r="O63" s="3">
        <f t="shared" si="37"/>
        <v>86.041411146401487</v>
      </c>
      <c r="P63" s="5">
        <f t="shared" si="48"/>
        <v>88.305744863936908</v>
      </c>
      <c r="Q63" s="14">
        <v>300</v>
      </c>
      <c r="R63" s="11">
        <v>86.6</v>
      </c>
      <c r="S63" s="12">
        <v>86.2</v>
      </c>
      <c r="T63" s="13">
        <v>103.7</v>
      </c>
      <c r="U63" s="79">
        <v>86.6</v>
      </c>
      <c r="V63" s="79">
        <v>89.1</v>
      </c>
      <c r="W63" s="10">
        <v>300</v>
      </c>
      <c r="X63" s="11">
        <v>87</v>
      </c>
      <c r="Y63" s="12">
        <v>86.5</v>
      </c>
      <c r="Z63" s="13">
        <v>103.1</v>
      </c>
      <c r="AA63" s="10">
        <v>300</v>
      </c>
      <c r="AB63" s="11">
        <v>86.8</v>
      </c>
      <c r="AC63" s="12">
        <v>86.2</v>
      </c>
      <c r="AD63" s="13">
        <v>111.1</v>
      </c>
      <c r="AE63" s="14">
        <v>300</v>
      </c>
      <c r="AF63" s="11">
        <v>86.6</v>
      </c>
      <c r="AG63" s="12">
        <v>86.2</v>
      </c>
      <c r="AH63" s="13">
        <v>111.1</v>
      </c>
      <c r="AI63" s="10">
        <v>300</v>
      </c>
      <c r="AJ63" s="11">
        <v>86.8</v>
      </c>
      <c r="AK63" s="12">
        <v>86.1</v>
      </c>
      <c r="AL63" s="13">
        <v>111.1</v>
      </c>
      <c r="AM63" s="10">
        <v>300</v>
      </c>
      <c r="AN63" s="11">
        <v>75.900000000000006</v>
      </c>
      <c r="AO63" s="12">
        <v>77.7</v>
      </c>
      <c r="AP63" s="13">
        <v>97.7</v>
      </c>
      <c r="AQ63" s="6" t="str">
        <f t="shared" si="49"/>
        <v>SI</v>
      </c>
      <c r="AR63" s="7">
        <f t="shared" si="50"/>
        <v>106.43883752268991</v>
      </c>
      <c r="AS63" s="8">
        <f t="shared" si="51"/>
        <v>336.58915807229351</v>
      </c>
      <c r="AT63" s="9">
        <f t="shared" si="52"/>
        <v>480</v>
      </c>
      <c r="AU63" s="111">
        <f>IF(O63&lt;80,"0",IF((P63-O63)&lt;=2,('DPI art.191'!$G$3-(('DPI art.191'!$F$3-'DPI art.191'!$G$3)/4)*(P63-O63-2)),('DPI art.191'!$G$3-(('DPI art.191'!$G$3-'DPI art.191'!$H$3)/8)*(P63-O63-2))))</f>
        <v>17.051749711848434</v>
      </c>
      <c r="AV63" s="24">
        <f t="shared" si="29"/>
        <v>68.989661434553057</v>
      </c>
      <c r="AW63" s="24">
        <f>IF(N63&lt;135,N63,N63-'DPI art.191'!$I$3)</f>
        <v>112.66204993518133</v>
      </c>
      <c r="AX63" s="111">
        <f>IF(O63&lt;80,"0",IF((P63-O63)&lt;=2,('DPI art.191'!$G$5-(('DPI art.191'!$F$5-'DPI art.191'!$G$5)/4)*(P63-O63-2)),('DPI art.191'!$G$5-(('DPI art.191'!$G$5-'DPI art.191'!$H$5)/8)*(P63-O63-2))))</f>
        <v>14.82653099786738</v>
      </c>
      <c r="AY63" s="24">
        <f t="shared" si="30"/>
        <v>71.214880148534107</v>
      </c>
      <c r="AZ63" s="24">
        <f>IF(N63&lt;135,N63,N63-'DPI art.191'!$I$5)</f>
        <v>112.66204993518133</v>
      </c>
      <c r="BA63" s="111">
        <f>IF(O63&lt;80,"0",IF((P63-O63)&lt;=2,('DPI art.191'!$G$7-(('DPI art.191'!$F$7-'DPI art.191'!$G$7)/4)*(P63-O63-2)),('DPI art.191'!$G$7-(('DPI art.191'!$G$7-'DPI art.191'!$H$7)/8)*(P63-O63-2))))</f>
        <v>13.483479142654037</v>
      </c>
      <c r="BB63" s="24">
        <f t="shared" si="31"/>
        <v>72.557932003747453</v>
      </c>
      <c r="BC63" s="24">
        <f>IF(N63&lt;135,N63,N63-'DPI art.191'!$I$7)</f>
        <v>112.66204993518133</v>
      </c>
      <c r="BD63" s="111">
        <f>IF(O63&lt;80,"0",IF((P63-O63)&lt;=2,('DPI art.191'!$G$9-(('DPI art.191'!$F$9-'DPI art.191'!$G$9)/4)*(O63-P63-2)),('DPI art.191'!$G$9-(('DPI art.191'!$G$9-'DPI art.191'!$H$9)/8)*(P63-O63-2))))</f>
        <v>17.483479142654037</v>
      </c>
      <c r="BE63" s="24">
        <f t="shared" si="32"/>
        <v>68.557932003747453</v>
      </c>
      <c r="BF63" s="24">
        <f>IF(N63&lt;135,N63,N63-'DPI art.191'!$I$9)</f>
        <v>112.66204993518133</v>
      </c>
      <c r="BG63" s="111">
        <f>IF(O63&lt;80,"0",IF((P63-O63)&lt;=2,('DPI art.191'!$G$11-(('DPI art.191'!$F$11-'DPI art.191'!$G$11)/4)*(P63-O63-2)),('DPI art.191'!$G$11-(('DPI art.191'!$G$11-'DPI art.191'!$H$11)/8)*(P63-O63-2))))</f>
        <v>10.390962341516639</v>
      </c>
      <c r="BH63" s="24">
        <f t="shared" si="33"/>
        <v>75.650448804884846</v>
      </c>
      <c r="BI63" s="24">
        <f>IF(T63&lt;135,T63,T63-'DPI art.191'!$I$11)</f>
        <v>103.7</v>
      </c>
      <c r="BJ63" s="111">
        <f>IF(O63&lt;80,"0",IF((P63-O63)&lt;=2,('DPI art.191'!$G$13-(('DPI art.191'!$F$13-'DPI art.191'!$G$13)/4)*(P63-O63-2)),('DPI art.191'!$G$13-(('DPI art.191'!$G$13-'DPI art.191'!$H$13)/8)*(P63-O63-2))))</f>
        <v>12.983479142654037</v>
      </c>
      <c r="BK63" s="24">
        <f t="shared" si="34"/>
        <v>73.057932003747453</v>
      </c>
      <c r="BL63" s="24">
        <f>IF(T63&lt;135,T63,T63-'DPI art.191'!$I$13)</f>
        <v>103.7</v>
      </c>
      <c r="BM63" s="111">
        <f>IF(O63&lt;80,"0",IF((P63-O63)&lt;=2,('DPI art.191'!$G$15-(('DPI art.191'!$F$15-'DPI art.191'!$G$15)/4)*(P63-O63-2)),('DPI art.191'!$G$15-(('DPI art.191'!$G$15-'DPI art.191'!$H$15)/8)*(P63-O63-2))))</f>
        <v>17.466958285308074</v>
      </c>
      <c r="BN63" s="24">
        <f t="shared" si="35"/>
        <v>68.57445286109342</v>
      </c>
      <c r="BO63" s="24">
        <f>IF(Z63&lt;135,Z63,Z63-'DPI art.191'!$I$15)</f>
        <v>103.1</v>
      </c>
      <c r="BP63" s="108">
        <f t="shared" si="53"/>
        <v>457088189.61487621</v>
      </c>
      <c r="BQ63" s="108">
        <f t="shared" si="54"/>
        <v>501187233.62727517</v>
      </c>
      <c r="BR63" s="108">
        <f t="shared" si="55"/>
        <v>478630092.32263947</v>
      </c>
      <c r="BS63" s="108">
        <f t="shared" si="56"/>
        <v>457088189.61487621</v>
      </c>
      <c r="BT63" s="108">
        <f t="shared" si="57"/>
        <v>478630092.32263947</v>
      </c>
      <c r="BU63" s="108">
        <f t="shared" si="58"/>
        <v>38904514.499428138</v>
      </c>
      <c r="BV63" s="106">
        <f t="shared" si="59"/>
        <v>-0.55858885359850774</v>
      </c>
      <c r="BW63" s="106">
        <f t="shared" si="60"/>
        <v>-0.95858885359851342</v>
      </c>
      <c r="BX63" s="106">
        <f t="shared" si="61"/>
        <v>-0.75858885359851058</v>
      </c>
      <c r="BY63" s="106">
        <f t="shared" si="62"/>
        <v>-0.55858885359850774</v>
      </c>
      <c r="BZ63" s="106">
        <f t="shared" si="63"/>
        <v>-0.75858885359851058</v>
      </c>
      <c r="CA63" s="106">
        <f t="shared" si="64"/>
        <v>10.141411146401481</v>
      </c>
      <c r="CB63" s="106">
        <f t="shared" si="65"/>
        <v>6</v>
      </c>
      <c r="CC63" s="107">
        <f t="shared" si="44"/>
        <v>3.3333333333333333E-2</v>
      </c>
      <c r="CD63" s="136">
        <f t="shared" si="38"/>
        <v>0.31202150736449513</v>
      </c>
      <c r="CE63" s="136">
        <f t="shared" si="39"/>
        <v>0.91889259024331216</v>
      </c>
      <c r="CF63" s="136">
        <f t="shared" si="40"/>
        <v>0.57545704880390247</v>
      </c>
      <c r="CG63" s="136">
        <f t="shared" si="41"/>
        <v>0.31202150736449513</v>
      </c>
      <c r="CH63" s="136">
        <f t="shared" si="42"/>
        <v>0.57545704880390247</v>
      </c>
      <c r="CI63" s="136">
        <f t="shared" si="43"/>
        <v>102.8482200403562</v>
      </c>
    </row>
    <row r="64" spans="1:87" ht="18.75" x14ac:dyDescent="0.2">
      <c r="A64" s="2" t="s">
        <v>488</v>
      </c>
      <c r="B64" s="65" t="s">
        <v>410</v>
      </c>
      <c r="C64" s="78" t="s">
        <v>631</v>
      </c>
      <c r="D64" s="83" t="s">
        <v>7</v>
      </c>
      <c r="E64" s="83" t="s">
        <v>7</v>
      </c>
      <c r="F64" s="192" t="s">
        <v>631</v>
      </c>
      <c r="G64" s="71">
        <v>45996</v>
      </c>
      <c r="H64" s="77" t="s">
        <v>200</v>
      </c>
      <c r="I64" s="77" t="str">
        <f t="shared" si="45"/>
        <v/>
      </c>
      <c r="J64" s="77" t="s">
        <v>666</v>
      </c>
      <c r="K64" s="77"/>
      <c r="L64" s="77"/>
      <c r="M64" s="137">
        <f t="shared" si="36"/>
        <v>1.132625209767157</v>
      </c>
      <c r="N64" s="4">
        <f t="shared" si="47"/>
        <v>119.36204993518133</v>
      </c>
      <c r="O64" s="3">
        <f t="shared" si="37"/>
        <v>83.523793978461285</v>
      </c>
      <c r="P64" s="5">
        <f t="shared" si="48"/>
        <v>85.344816630836448</v>
      </c>
      <c r="Q64" s="14">
        <v>300</v>
      </c>
      <c r="R64" s="11">
        <v>84.4</v>
      </c>
      <c r="S64" s="12">
        <v>83.7</v>
      </c>
      <c r="T64" s="13">
        <v>103.3</v>
      </c>
      <c r="U64" s="79">
        <v>84.4</v>
      </c>
      <c r="V64" s="79">
        <v>86.8</v>
      </c>
      <c r="W64" s="10">
        <v>300</v>
      </c>
      <c r="X64" s="11">
        <v>85.4</v>
      </c>
      <c r="Y64" s="12">
        <v>84.7</v>
      </c>
      <c r="Z64" s="13">
        <v>117.8</v>
      </c>
      <c r="AA64" s="10">
        <v>300</v>
      </c>
      <c r="AB64" s="11">
        <v>84.6</v>
      </c>
      <c r="AC64" s="12">
        <v>84</v>
      </c>
      <c r="AD64" s="13">
        <v>104.4</v>
      </c>
      <c r="AE64" s="14">
        <v>300</v>
      </c>
      <c r="AF64" s="11">
        <v>84.1</v>
      </c>
      <c r="AG64" s="12">
        <v>84.8</v>
      </c>
      <c r="AH64" s="13">
        <v>117.4</v>
      </c>
      <c r="AI64" s="10">
        <v>300</v>
      </c>
      <c r="AJ64" s="11">
        <v>80.3</v>
      </c>
      <c r="AK64" s="12">
        <v>79.900000000000006</v>
      </c>
      <c r="AL64" s="13">
        <v>103.2</v>
      </c>
      <c r="AM64" s="10">
        <v>300</v>
      </c>
      <c r="AN64" s="11">
        <v>78.8</v>
      </c>
      <c r="AO64" s="12">
        <v>78.2</v>
      </c>
      <c r="AP64" s="13">
        <v>103.8</v>
      </c>
      <c r="AQ64" s="6" t="str">
        <f t="shared" si="49"/>
        <v>NO</v>
      </c>
      <c r="AR64" s="7">
        <f t="shared" si="50"/>
        <v>190.04735932267874</v>
      </c>
      <c r="AS64" s="8">
        <f t="shared" si="51"/>
        <v>480</v>
      </c>
      <c r="AT64" s="9">
        <f t="shared" si="52"/>
        <v>480</v>
      </c>
      <c r="AU64" s="111">
        <f>IF(O64&lt;80,"0",IF((P64-O64)&lt;=2,('DPI art.191'!$G$3-(('DPI art.191'!$F$3-'DPI art.191'!$G$3)/4)*(P64-O64-2)),('DPI art.191'!$G$3-(('DPI art.191'!$G$3-'DPI art.191'!$H$3)/8)*(P64-O64-2))))</f>
        <v>17.552024274116913</v>
      </c>
      <c r="AV64" s="24">
        <f t="shared" si="29"/>
        <v>65.971769704344368</v>
      </c>
      <c r="AW64" s="24">
        <f>IF(N64&lt;135,N64,N64-'DPI art.191'!$I$3)</f>
        <v>119.36204993518133</v>
      </c>
      <c r="AX64" s="111">
        <f>IF(O64&lt;80,"0",IF((P64-O64)&lt;=2,('DPI art.191'!$G$5-(('DPI art.191'!$F$5-'DPI art.191'!$G$5)/4)*(P64-O64-2)),('DPI art.191'!$G$5-(('DPI art.191'!$G$5-'DPI art.191'!$H$5)/8)*(P64-O64-2))))</f>
        <v>15.302024274116913</v>
      </c>
      <c r="AY64" s="24">
        <f t="shared" si="30"/>
        <v>68.221769704344368</v>
      </c>
      <c r="AZ64" s="24">
        <f>IF(N64&lt;135,N64,N64-'DPI art.191'!$I$5)</f>
        <v>119.36204993518133</v>
      </c>
      <c r="BA64" s="111">
        <f>IF(O64&lt;80,"0",IF((P64-O64)&lt;=2,('DPI art.191'!$G$7-(('DPI art.191'!$F$7-'DPI art.191'!$G$7)/4)*(P64-O64-2)),('DPI art.191'!$G$7-(('DPI art.191'!$G$7-'DPI art.191'!$H$7)/8)*(P64-O64-2))))</f>
        <v>13.589488673812419</v>
      </c>
      <c r="BB64" s="24">
        <f t="shared" si="31"/>
        <v>69.934305304648859</v>
      </c>
      <c r="BC64" s="24">
        <f>IF(N64&lt;135,N64,N64-'DPI art.191'!$I$7)</f>
        <v>119.36204993518133</v>
      </c>
      <c r="BD64" s="111">
        <f>IF(O64&lt;80,"0",IF((P64-O64)&lt;=2,('DPI art.191'!$G$9-(('DPI art.191'!$F$9-'DPI art.191'!$G$9)/4)*(O64-P64-2)),('DPI art.191'!$G$9-(('DPI art.191'!$G$9-'DPI art.191'!$H$9)/8)*(P64-O64-2))))</f>
        <v>17.977627831546897</v>
      </c>
      <c r="BE64" s="24">
        <f t="shared" si="32"/>
        <v>65.546166146914388</v>
      </c>
      <c r="BF64" s="24">
        <f>IF(N64&lt;135,N64,N64-'DPI art.191'!$I$9)</f>
        <v>119.36204993518133</v>
      </c>
      <c r="BG64" s="111">
        <f>IF(O64&lt;80,"0",IF((P64-O64)&lt;=2,('DPI art.191'!$G$11-(('DPI art.191'!$F$11-'DPI art.191'!$G$11)/4)*(P64-O64-2)),('DPI art.191'!$G$11-(('DPI art.191'!$G$11-'DPI art.191'!$H$11)/8)*(P64-O64-2))))</f>
        <v>10.432883494640686</v>
      </c>
      <c r="BH64" s="24">
        <f t="shared" si="33"/>
        <v>73.090910483820593</v>
      </c>
      <c r="BI64" s="24">
        <f>IF(T64&lt;135,T64,T64-'DPI art.191'!$I$11)</f>
        <v>103.3</v>
      </c>
      <c r="BJ64" s="111">
        <f>IF(O64&lt;80,"0",IF((P64-O64)&lt;=2,('DPI art.191'!$G$13-(('DPI art.191'!$F$13-'DPI art.191'!$G$13)/4)*(P64-O64-2)),('DPI art.191'!$G$13-(('DPI art.191'!$G$13-'DPI art.191'!$H$13)/8)*(P64-O64-2))))</f>
        <v>13.022372168453105</v>
      </c>
      <c r="BK64" s="24">
        <f t="shared" si="34"/>
        <v>70.501421810008182</v>
      </c>
      <c r="BL64" s="24">
        <f>IF(T64&lt;135,T64,T64-'DPI art.191'!$I$13)</f>
        <v>103.3</v>
      </c>
      <c r="BM64" s="111">
        <f>IF(O64&lt;80,"0",IF((P64-O64)&lt;=2,('DPI art.191'!$G$15-(('DPI art.191'!$F$15-'DPI art.191'!$G$15)/4)*(P64-O64-2)),('DPI art.191'!$G$15-(('DPI art.191'!$G$15-'DPI art.191'!$H$15)/8)*(P64-O64-2))))</f>
        <v>17.522372168453103</v>
      </c>
      <c r="BN64" s="24">
        <f t="shared" si="35"/>
        <v>66.001421810008182</v>
      </c>
      <c r="BO64" s="24">
        <f>IF(Z64&lt;135,Z64,Z64-'DPI art.191'!$I$15)</f>
        <v>117.8</v>
      </c>
      <c r="BP64" s="108">
        <f t="shared" si="53"/>
        <v>275422870.3338179</v>
      </c>
      <c r="BQ64" s="108">
        <f t="shared" si="54"/>
        <v>346736850.45253289</v>
      </c>
      <c r="BR64" s="108">
        <f t="shared" si="55"/>
        <v>288403150.31266087</v>
      </c>
      <c r="BS64" s="108">
        <f t="shared" si="56"/>
        <v>257039578.27688673</v>
      </c>
      <c r="BT64" s="108">
        <f t="shared" si="57"/>
        <v>107151930.5237608</v>
      </c>
      <c r="BU64" s="108">
        <f t="shared" si="58"/>
        <v>75857757.502918601</v>
      </c>
      <c r="BV64" s="106">
        <f t="shared" si="59"/>
        <v>-0.87620602153872085</v>
      </c>
      <c r="BW64" s="106">
        <f t="shared" si="60"/>
        <v>-1.8762060215387208</v>
      </c>
      <c r="BX64" s="106">
        <f t="shared" si="61"/>
        <v>-1.0762060215387095</v>
      </c>
      <c r="BY64" s="106">
        <f t="shared" si="62"/>
        <v>-0.57620602153870948</v>
      </c>
      <c r="BZ64" s="106">
        <f t="shared" si="63"/>
        <v>3.2237939784612877</v>
      </c>
      <c r="CA64" s="106">
        <f t="shared" si="64"/>
        <v>4.7237939784612877</v>
      </c>
      <c r="CB64" s="106">
        <f t="shared" si="65"/>
        <v>6</v>
      </c>
      <c r="CC64" s="107">
        <f t="shared" si="44"/>
        <v>3.3333333333333333E-2</v>
      </c>
      <c r="CD64" s="136">
        <f t="shared" si="38"/>
        <v>0.76773699218071334</v>
      </c>
      <c r="CE64" s="136">
        <f t="shared" si="39"/>
        <v>3.520149035258155</v>
      </c>
      <c r="CF64" s="136">
        <f t="shared" si="40"/>
        <v>1.1582194007961772</v>
      </c>
      <c r="CG64" s="136">
        <f t="shared" si="41"/>
        <v>0.33201337925746771</v>
      </c>
      <c r="CH64" s="136">
        <f t="shared" si="42"/>
        <v>10.392847615563257</v>
      </c>
      <c r="CI64" s="136">
        <f t="shared" si="43"/>
        <v>22.314229550947122</v>
      </c>
    </row>
    <row r="65" spans="1:87" ht="18.75" x14ac:dyDescent="0.2">
      <c r="A65" s="2" t="s">
        <v>532</v>
      </c>
      <c r="B65" s="65" t="s">
        <v>411</v>
      </c>
      <c r="C65" s="78" t="s">
        <v>504</v>
      </c>
      <c r="D65" s="83" t="s">
        <v>7</v>
      </c>
      <c r="E65" s="83" t="s">
        <v>7</v>
      </c>
      <c r="F65" s="78" t="s">
        <v>504</v>
      </c>
      <c r="G65" s="71">
        <v>45996</v>
      </c>
      <c r="H65" s="77" t="s">
        <v>200</v>
      </c>
      <c r="I65" s="77" t="str">
        <f t="shared" si="45"/>
        <v>SI</v>
      </c>
      <c r="J65" s="77" t="str">
        <f t="shared" si="46"/>
        <v/>
      </c>
      <c r="K65" s="77"/>
      <c r="L65" s="77"/>
      <c r="M65" s="137">
        <f t="shared" si="36"/>
        <v>0.53858377794159662</v>
      </c>
      <c r="N65" s="4">
        <f t="shared" si="47"/>
        <v>112.76204993518134</v>
      </c>
      <c r="O65" s="3">
        <f t="shared" si="37"/>
        <v>82.076792264517195</v>
      </c>
      <c r="P65" s="5">
        <f t="shared" si="48"/>
        <v>84.611254472828136</v>
      </c>
      <c r="Q65" s="14">
        <v>300</v>
      </c>
      <c r="R65" s="11">
        <v>81.099999999999994</v>
      </c>
      <c r="S65" s="12">
        <v>83.9</v>
      </c>
      <c r="T65" s="13">
        <v>109.9</v>
      </c>
      <c r="U65" s="79">
        <v>81.2</v>
      </c>
      <c r="V65" s="79">
        <v>84.3</v>
      </c>
      <c r="W65" s="10">
        <v>300</v>
      </c>
      <c r="X65" s="11">
        <v>80.099999999999994</v>
      </c>
      <c r="Y65" s="12">
        <v>81.2</v>
      </c>
      <c r="Z65" s="13">
        <v>103.1</v>
      </c>
      <c r="AA65" s="10">
        <v>300</v>
      </c>
      <c r="AB65" s="11">
        <v>83.1</v>
      </c>
      <c r="AC65" s="12">
        <v>84.2</v>
      </c>
      <c r="AD65" s="13">
        <v>107.9</v>
      </c>
      <c r="AE65" s="14">
        <v>300</v>
      </c>
      <c r="AF65" s="11">
        <v>83.4</v>
      </c>
      <c r="AG65" s="12">
        <v>84.5</v>
      </c>
      <c r="AH65" s="13">
        <v>109.1</v>
      </c>
      <c r="AI65" s="10">
        <v>300</v>
      </c>
      <c r="AJ65" s="11">
        <v>81.2</v>
      </c>
      <c r="AK65" s="12">
        <v>81.8</v>
      </c>
      <c r="AL65" s="13">
        <v>108.5</v>
      </c>
      <c r="AM65" s="10">
        <v>300</v>
      </c>
      <c r="AN65" s="11">
        <v>82.6</v>
      </c>
      <c r="AO65" s="12">
        <v>83.8</v>
      </c>
      <c r="AP65" s="13">
        <v>111.2</v>
      </c>
      <c r="AQ65" s="6" t="str">
        <f t="shared" si="49"/>
        <v>NO</v>
      </c>
      <c r="AR65" s="7">
        <f t="shared" si="50"/>
        <v>265.1929722900046</v>
      </c>
      <c r="AS65" s="8">
        <f t="shared" si="51"/>
        <v>480</v>
      </c>
      <c r="AT65" s="9">
        <f t="shared" si="52"/>
        <v>480</v>
      </c>
      <c r="AU65" s="111">
        <f>IF(O65&lt;80,"0",IF((P65-O65)&lt;=2,('DPI art.191'!$G$3-(('DPI art.191'!$F$3-'DPI art.191'!$G$3)/4)*(P65-O65-2)),('DPI art.191'!$G$3-(('DPI art.191'!$G$3-'DPI art.191'!$H$3)/8)*(P65-O65-2))))</f>
        <v>16.849153343766794</v>
      </c>
      <c r="AV65" s="24">
        <f t="shared" si="29"/>
        <v>65.227638920750394</v>
      </c>
      <c r="AW65" s="24">
        <f>IF(N65&lt;135,N65,N65-'DPI art.191'!$I$3)</f>
        <v>112.76204993518134</v>
      </c>
      <c r="AX65" s="111">
        <f>IF(O65&lt;80,"0",IF((P65-O65)&lt;=2,('DPI art.191'!$G$5-(('DPI art.191'!$F$5-'DPI art.191'!$G$5)/4)*(P65-O65-2)),('DPI art.191'!$G$5-(('DPI art.191'!$G$5-'DPI art.191'!$H$5)/8)*(P65-O65-2))))</f>
        <v>14.649259175795944</v>
      </c>
      <c r="AY65" s="24">
        <f t="shared" si="30"/>
        <v>67.427533088721248</v>
      </c>
      <c r="AZ65" s="24">
        <f>IF(N65&lt;135,N65,N65-'DPI art.191'!$I$5)</f>
        <v>112.76204993518134</v>
      </c>
      <c r="BA65" s="111">
        <f>IF(O65&lt;80,"0",IF((P65-O65)&lt;=2,('DPI art.191'!$G$7-(('DPI art.191'!$F$7-'DPI art.191'!$G$7)/4)*(P65-O65-2)),('DPI art.191'!$G$7-(('DPI art.191'!$G$7-'DPI art.191'!$H$7)/8)*(P65-O65-2))))</f>
        <v>13.466596111980566</v>
      </c>
      <c r="BB65" s="24">
        <f t="shared" si="31"/>
        <v>68.610196152536631</v>
      </c>
      <c r="BC65" s="24">
        <f>IF(N65&lt;135,N65,N65-'DPI art.191'!$I$7)</f>
        <v>112.76204993518134</v>
      </c>
      <c r="BD65" s="111">
        <f>IF(O65&lt;80,"0",IF((P65-O65)&lt;=2,('DPI art.191'!$G$9-(('DPI art.191'!$F$9-'DPI art.191'!$G$9)/4)*(O65-P65-2)),('DPI art.191'!$G$9-(('DPI art.191'!$G$9-'DPI art.191'!$H$9)/8)*(P65-O65-2))))</f>
        <v>17.466596111980564</v>
      </c>
      <c r="BE65" s="24">
        <f t="shared" si="32"/>
        <v>64.610196152536631</v>
      </c>
      <c r="BF65" s="24">
        <f>IF(N65&lt;135,N65,N65-'DPI art.191'!$I$9)</f>
        <v>112.76204993518134</v>
      </c>
      <c r="BG65" s="111">
        <f>IF(O65&lt;80,"0",IF((P65-O65)&lt;=2,('DPI art.191'!$G$11-(('DPI art.191'!$F$11-'DPI art.191'!$G$11)/4)*(P65-O65-2)),('DPI art.191'!$G$11-(('DPI art.191'!$G$11-'DPI art.191'!$H$11)/8)*(P65-O65-2))))</f>
        <v>10.279534339071736</v>
      </c>
      <c r="BH65" s="24">
        <f t="shared" si="33"/>
        <v>71.797257925445464</v>
      </c>
      <c r="BI65" s="24">
        <f>IF(T65&lt;135,T65,T65-'DPI art.191'!$I$11)</f>
        <v>109.9</v>
      </c>
      <c r="BJ65" s="111">
        <f>IF(O65&lt;80,"0",IF((P65-O65)&lt;=2,('DPI art.191'!$G$13-(('DPI art.191'!$F$13-'DPI art.191'!$G$13)/4)*(P65-O65-2)),('DPI art.191'!$G$13-(('DPI art.191'!$G$13-'DPI art.191'!$H$13)/8)*(P65-O65-2))))</f>
        <v>12.966596111980566</v>
      </c>
      <c r="BK65" s="24">
        <f t="shared" si="34"/>
        <v>69.110196152536631</v>
      </c>
      <c r="BL65" s="24">
        <f>IF(T65&lt;135,T65,T65-'DPI art.191'!$I$13)</f>
        <v>109.9</v>
      </c>
      <c r="BM65" s="111">
        <f>IF(O65&lt;80,"0",IF((P65-O65)&lt;=2,('DPI art.191'!$G$15-(('DPI art.191'!$F$15-'DPI art.191'!$G$15)/4)*(P65-O65-2)),('DPI art.191'!$G$15-(('DPI art.191'!$G$15-'DPI art.191'!$H$15)/8)*(P65-O65-2))))</f>
        <v>17.433192223961132</v>
      </c>
      <c r="BN65" s="24">
        <f t="shared" si="35"/>
        <v>64.643600040556066</v>
      </c>
      <c r="BO65" s="24">
        <f>IF(Z65&lt;135,Z65,Z65-'DPI art.191'!$I$15)</f>
        <v>103.1</v>
      </c>
      <c r="BP65" s="108">
        <f t="shared" si="53"/>
        <v>128824955.16931349</v>
      </c>
      <c r="BQ65" s="108">
        <f t="shared" si="54"/>
        <v>102329299.22807558</v>
      </c>
      <c r="BR65" s="108">
        <f t="shared" si="55"/>
        <v>204173794.4669534</v>
      </c>
      <c r="BS65" s="108">
        <f t="shared" si="56"/>
        <v>218776162.39495647</v>
      </c>
      <c r="BT65" s="108">
        <f t="shared" si="57"/>
        <v>131825673.85564126</v>
      </c>
      <c r="BU65" s="108">
        <f t="shared" si="58"/>
        <v>181970085.86099887</v>
      </c>
      <c r="BV65" s="106">
        <f t="shared" si="59"/>
        <v>0.97679226451720069</v>
      </c>
      <c r="BW65" s="106">
        <f t="shared" si="60"/>
        <v>1.9767922645172007</v>
      </c>
      <c r="BX65" s="106">
        <f t="shared" si="61"/>
        <v>-1.0232077354827993</v>
      </c>
      <c r="BY65" s="106">
        <f t="shared" si="62"/>
        <v>-1.3232077354828107</v>
      </c>
      <c r="BZ65" s="106">
        <f t="shared" si="63"/>
        <v>0.87679226451719217</v>
      </c>
      <c r="CA65" s="106">
        <f t="shared" si="64"/>
        <v>-0.52320773548279931</v>
      </c>
      <c r="CB65" s="106">
        <f t="shared" si="65"/>
        <v>6</v>
      </c>
      <c r="CC65" s="107">
        <f t="shared" si="44"/>
        <v>3.3333333333333333E-2</v>
      </c>
      <c r="CD65" s="136">
        <f t="shared" si="38"/>
        <v>0.95412312802064092</v>
      </c>
      <c r="CE65" s="136">
        <f t="shared" si="39"/>
        <v>3.9077076570550422</v>
      </c>
      <c r="CF65" s="136">
        <f t="shared" si="40"/>
        <v>1.0469540699518383</v>
      </c>
      <c r="CG65" s="136">
        <f t="shared" si="41"/>
        <v>1.7508787112415478</v>
      </c>
      <c r="CH65" s="136">
        <f t="shared" si="42"/>
        <v>0.76876467511718583</v>
      </c>
      <c r="CI65" s="136">
        <f t="shared" si="43"/>
        <v>0.2737463344690389</v>
      </c>
    </row>
    <row r="66" spans="1:87" ht="18.75" x14ac:dyDescent="0.2">
      <c r="A66" s="2" t="s">
        <v>463</v>
      </c>
      <c r="B66" s="65" t="s">
        <v>412</v>
      </c>
      <c r="C66" s="78" t="s">
        <v>346</v>
      </c>
      <c r="D66" s="83" t="s">
        <v>7</v>
      </c>
      <c r="E66" s="83" t="s">
        <v>7</v>
      </c>
      <c r="F66" s="78" t="s">
        <v>346</v>
      </c>
      <c r="G66" s="71">
        <v>45996</v>
      </c>
      <c r="H66" s="77" t="s">
        <v>200</v>
      </c>
      <c r="I66" s="77" t="str">
        <f t="shared" si="45"/>
        <v/>
      </c>
      <c r="J66" s="77" t="s">
        <v>666</v>
      </c>
      <c r="K66" s="77"/>
      <c r="L66" s="77"/>
      <c r="M66" s="137">
        <f t="shared" si="36"/>
        <v>0.86052371820570595</v>
      </c>
      <c r="N66" s="4">
        <f t="shared" si="47"/>
        <v>122.36204993518133</v>
      </c>
      <c r="O66" s="3">
        <f t="shared" si="37"/>
        <v>85.345818158552063</v>
      </c>
      <c r="P66" s="5">
        <f t="shared" si="48"/>
        <v>87.999627791363977</v>
      </c>
      <c r="Q66" s="14">
        <v>300</v>
      </c>
      <c r="R66" s="11">
        <v>83.5</v>
      </c>
      <c r="S66" s="12">
        <v>83.8</v>
      </c>
      <c r="T66" s="13">
        <v>105.2</v>
      </c>
      <c r="U66" s="79">
        <v>83.5</v>
      </c>
      <c r="V66" s="79">
        <v>85.4</v>
      </c>
      <c r="W66" s="10">
        <v>300</v>
      </c>
      <c r="X66" s="11">
        <v>82.4</v>
      </c>
      <c r="Y66" s="12">
        <v>84.9</v>
      </c>
      <c r="Z66" s="13">
        <v>112</v>
      </c>
      <c r="AA66" s="10">
        <v>300</v>
      </c>
      <c r="AB66" s="11">
        <v>83.5</v>
      </c>
      <c r="AC66" s="12">
        <v>86</v>
      </c>
      <c r="AD66" s="13">
        <v>115.9</v>
      </c>
      <c r="AE66" s="14">
        <v>300</v>
      </c>
      <c r="AF66" s="11">
        <v>86.1</v>
      </c>
      <c r="AG66" s="12">
        <v>88.4</v>
      </c>
      <c r="AH66" s="13">
        <v>120.8</v>
      </c>
      <c r="AI66" s="10">
        <v>300</v>
      </c>
      <c r="AJ66" s="11">
        <v>87.1</v>
      </c>
      <c r="AK66" s="12">
        <v>87.2</v>
      </c>
      <c r="AL66" s="13">
        <v>110.9</v>
      </c>
      <c r="AM66" s="10">
        <v>300</v>
      </c>
      <c r="AN66" s="11">
        <v>87.1</v>
      </c>
      <c r="AO66" s="12">
        <v>87.4</v>
      </c>
      <c r="AP66" s="13">
        <v>111.2</v>
      </c>
      <c r="AQ66" s="6" t="str">
        <f t="shared" si="49"/>
        <v>SI</v>
      </c>
      <c r="AR66" s="7">
        <f t="shared" si="50"/>
        <v>124.92789477665981</v>
      </c>
      <c r="AS66" s="8">
        <f t="shared" si="51"/>
        <v>395.05669078409647</v>
      </c>
      <c r="AT66" s="9">
        <f t="shared" si="52"/>
        <v>480</v>
      </c>
      <c r="AU66" s="111">
        <f>IF(O66&lt;80,"0",IF((P66-O66)&lt;=2,('DPI art.191'!$G$3-(('DPI art.191'!$F$3-'DPI art.191'!$G$3)/4)*(P66-O66-2)),('DPI art.191'!$G$3-(('DPI art.191'!$G$3-'DPI art.191'!$H$3)/8)*(P66-O66-2))))</f>
        <v>16.759642775391065</v>
      </c>
      <c r="AV66" s="24">
        <f t="shared" si="29"/>
        <v>68.586175383160992</v>
      </c>
      <c r="AW66" s="24">
        <f>IF(N66&lt;135,N66,N66-'DPI art.191'!$I$3)</f>
        <v>122.36204993518133</v>
      </c>
      <c r="AX66" s="111">
        <f>IF(O66&lt;80,"0",IF((P66-O66)&lt;=2,('DPI art.191'!$G$5-(('DPI art.191'!$F$5-'DPI art.191'!$G$5)/4)*(P66-O66-2)),('DPI art.191'!$G$5-(('DPI art.191'!$G$5-'DPI art.191'!$H$5)/8)*(P66-O66-2))))</f>
        <v>14.570937428467182</v>
      </c>
      <c r="AY66" s="24">
        <f t="shared" si="30"/>
        <v>70.774880730084874</v>
      </c>
      <c r="AZ66" s="24">
        <f>IF(N66&lt;135,N66,N66-'DPI art.191'!$I$5)</f>
        <v>122.36204993518133</v>
      </c>
      <c r="BA66" s="111">
        <f>IF(O66&lt;80,"0",IF((P66-O66)&lt;=2,('DPI art.191'!$G$7-(('DPI art.191'!$F$7-'DPI art.191'!$G$7)/4)*(P66-O66-2)),('DPI art.191'!$G$7-(('DPI art.191'!$G$7-'DPI art.191'!$H$7)/8)*(P66-O66-2))))</f>
        <v>13.459136897949255</v>
      </c>
      <c r="BB66" s="24">
        <f t="shared" si="31"/>
        <v>71.886681260602813</v>
      </c>
      <c r="BC66" s="24">
        <f>IF(N66&lt;135,N66,N66-'DPI art.191'!$I$7)</f>
        <v>122.36204993518133</v>
      </c>
      <c r="BD66" s="111">
        <f>IF(O66&lt;80,"0",IF((P66-O66)&lt;=2,('DPI art.191'!$G$9-(('DPI art.191'!$F$9-'DPI art.191'!$G$9)/4)*(O66-P66-2)),('DPI art.191'!$G$9-(('DPI art.191'!$G$9-'DPI art.191'!$H$9)/8)*(P66-O66-2))))</f>
        <v>17.459136897949257</v>
      </c>
      <c r="BE66" s="24">
        <f t="shared" si="32"/>
        <v>67.886681260602813</v>
      </c>
      <c r="BF66" s="24">
        <f>IF(N66&lt;135,N66,N66-'DPI art.191'!$I$9)</f>
        <v>122.36204993518133</v>
      </c>
      <c r="BG66" s="111">
        <f>IF(O66&lt;80,"0",IF((P66-O66)&lt;=2,('DPI art.191'!$G$11-(('DPI art.191'!$F$11-'DPI art.191'!$G$11)/4)*(P66-O66-2)),('DPI art.191'!$G$11-(('DPI art.191'!$G$11-'DPI art.191'!$H$11)/8)*(P66-O66-2))))</f>
        <v>10.230303526465086</v>
      </c>
      <c r="BH66" s="24">
        <f t="shared" si="33"/>
        <v>75.115514632086985</v>
      </c>
      <c r="BI66" s="24">
        <f>IF(T66&lt;135,T66,T66-'DPI art.191'!$I$11)</f>
        <v>105.2</v>
      </c>
      <c r="BJ66" s="111">
        <f>IF(O66&lt;80,"0",IF((P66-O66)&lt;=2,('DPI art.191'!$G$13-(('DPI art.191'!$F$13-'DPI art.191'!$G$13)/4)*(P66-O66-2)),('DPI art.191'!$G$13-(('DPI art.191'!$G$13-'DPI art.191'!$H$13)/8)*(P66-O66-2))))</f>
        <v>12.959136897949255</v>
      </c>
      <c r="BK66" s="24">
        <f t="shared" si="34"/>
        <v>72.386681260602813</v>
      </c>
      <c r="BL66" s="24">
        <f>IF(T66&lt;135,T66,T66-'DPI art.191'!$I$13)</f>
        <v>105.2</v>
      </c>
      <c r="BM66" s="111">
        <f>IF(O66&lt;80,"0",IF((P66-O66)&lt;=2,('DPI art.191'!$G$15-(('DPI art.191'!$F$15-'DPI art.191'!$G$15)/4)*(P66-O66-2)),('DPI art.191'!$G$15-(('DPI art.191'!$G$15-'DPI art.191'!$H$15)/8)*(P66-O66-2))))</f>
        <v>17.418273795898511</v>
      </c>
      <c r="BN66" s="24">
        <f t="shared" si="35"/>
        <v>67.927544362653549</v>
      </c>
      <c r="BO66" s="24">
        <f>IF(Z66&lt;135,Z66,Z66-'DPI art.191'!$I$15)</f>
        <v>112</v>
      </c>
      <c r="BP66" s="108">
        <f t="shared" si="53"/>
        <v>223872113.85683441</v>
      </c>
      <c r="BQ66" s="108">
        <f t="shared" si="54"/>
        <v>173780082.87493807</v>
      </c>
      <c r="BR66" s="108">
        <f t="shared" si="55"/>
        <v>223872113.85683441</v>
      </c>
      <c r="BS66" s="108">
        <f t="shared" si="56"/>
        <v>407380277.80411249</v>
      </c>
      <c r="BT66" s="108">
        <f t="shared" si="57"/>
        <v>512861383.99136406</v>
      </c>
      <c r="BU66" s="108">
        <f t="shared" si="58"/>
        <v>512861383.99136406</v>
      </c>
      <c r="BV66" s="106">
        <f t="shared" si="59"/>
        <v>1.8458181585520634</v>
      </c>
      <c r="BW66" s="106">
        <f t="shared" si="60"/>
        <v>2.9458181585520578</v>
      </c>
      <c r="BX66" s="106">
        <f t="shared" si="61"/>
        <v>1.8458181585520634</v>
      </c>
      <c r="BY66" s="106">
        <f t="shared" si="62"/>
        <v>-0.75418184144793088</v>
      </c>
      <c r="BZ66" s="106">
        <f t="shared" si="63"/>
        <v>-1.7541818414479309</v>
      </c>
      <c r="CA66" s="106">
        <f t="shared" si="64"/>
        <v>-1.7541818414479309</v>
      </c>
      <c r="CB66" s="106">
        <f t="shared" si="65"/>
        <v>6</v>
      </c>
      <c r="CC66" s="107">
        <f t="shared" si="44"/>
        <v>3.3333333333333333E-2</v>
      </c>
      <c r="CD66" s="136">
        <f t="shared" si="38"/>
        <v>3.4070446744405305</v>
      </c>
      <c r="CE66" s="136">
        <f t="shared" si="39"/>
        <v>8.6778446232550372</v>
      </c>
      <c r="CF66" s="136">
        <f t="shared" si="40"/>
        <v>3.4070446744405305</v>
      </c>
      <c r="CG66" s="136">
        <f t="shared" si="41"/>
        <v>0.56879024996979199</v>
      </c>
      <c r="CH66" s="136">
        <f t="shared" si="42"/>
        <v>3.0771539328656536</v>
      </c>
      <c r="CI66" s="136">
        <f t="shared" si="43"/>
        <v>3.0771539328656536</v>
      </c>
    </row>
    <row r="67" spans="1:87" ht="25.5" x14ac:dyDescent="0.2">
      <c r="A67" s="2" t="s">
        <v>532</v>
      </c>
      <c r="B67" s="65" t="s">
        <v>413</v>
      </c>
      <c r="C67" s="78" t="s">
        <v>645</v>
      </c>
      <c r="D67" s="83" t="s">
        <v>7</v>
      </c>
      <c r="E67" s="83" t="s">
        <v>7</v>
      </c>
      <c r="F67" s="78" t="s">
        <v>645</v>
      </c>
      <c r="G67" s="71">
        <v>45996</v>
      </c>
      <c r="H67" s="77" t="s">
        <v>200</v>
      </c>
      <c r="I67" s="77"/>
      <c r="J67" s="77" t="str">
        <f t="shared" si="46"/>
        <v>SI</v>
      </c>
      <c r="K67" s="77"/>
      <c r="L67" s="77"/>
      <c r="M67" s="137">
        <f t="shared" si="36"/>
        <v>4.8437110585287382</v>
      </c>
      <c r="N67" s="4">
        <f t="shared" si="47"/>
        <v>111.66204993518133</v>
      </c>
      <c r="O67" s="3">
        <f t="shared" si="37"/>
        <v>59.399655526864201</v>
      </c>
      <c r="P67" s="5">
        <f t="shared" si="48"/>
        <v>72.676313265785893</v>
      </c>
      <c r="Q67" s="14">
        <v>300</v>
      </c>
      <c r="R67" s="11">
        <v>48.9</v>
      </c>
      <c r="S67" s="12">
        <v>69.2</v>
      </c>
      <c r="T67" s="13">
        <v>90.5</v>
      </c>
      <c r="U67" s="79">
        <v>54.1</v>
      </c>
      <c r="V67" s="79">
        <v>65.900000000000006</v>
      </c>
      <c r="W67" s="10">
        <v>300</v>
      </c>
      <c r="X67" s="11">
        <v>48.1</v>
      </c>
      <c r="Y67" s="12">
        <v>65.900000000000006</v>
      </c>
      <c r="Z67" s="13">
        <v>87.4</v>
      </c>
      <c r="AA67" s="10">
        <v>300</v>
      </c>
      <c r="AB67" s="11">
        <v>46.5</v>
      </c>
      <c r="AC67" s="12">
        <v>66.599999999999994</v>
      </c>
      <c r="AD67" s="13">
        <v>87.1</v>
      </c>
      <c r="AE67" s="14">
        <v>300</v>
      </c>
      <c r="AF67" s="11">
        <v>47.6</v>
      </c>
      <c r="AG67" s="12">
        <v>64.2</v>
      </c>
      <c r="AH67" s="13">
        <v>83.9</v>
      </c>
      <c r="AI67" s="10">
        <v>300</v>
      </c>
      <c r="AJ67" s="11">
        <v>49.2</v>
      </c>
      <c r="AK67" s="12">
        <v>66.099999999999994</v>
      </c>
      <c r="AL67" s="13">
        <v>84.3</v>
      </c>
      <c r="AM67" s="10">
        <v>300</v>
      </c>
      <c r="AN67" s="11">
        <v>66.900000000000006</v>
      </c>
      <c r="AO67" s="12">
        <v>76.8</v>
      </c>
      <c r="AP67" s="13">
        <v>110.1</v>
      </c>
      <c r="AQ67" s="6" t="str">
        <f t="shared" si="49"/>
        <v>NO</v>
      </c>
      <c r="AR67" s="7">
        <f t="shared" si="50"/>
        <v>480</v>
      </c>
      <c r="AS67" s="8">
        <f t="shared" si="51"/>
        <v>480</v>
      </c>
      <c r="AT67" s="9">
        <f t="shared" si="52"/>
        <v>480</v>
      </c>
      <c r="AU67" s="111" t="str">
        <f>IF(O67&lt;80,"0",IF((P67-O67)&lt;=2,('DPI art.191'!$G$3-(('DPI art.191'!$F$3-'DPI art.191'!$G$3)/4)*(P67-O67-2)),('DPI art.191'!$G$3-(('DPI art.191'!$G$3-'DPI art.191'!$H$3)/8)*(P67-O67-2))))</f>
        <v>0</v>
      </c>
      <c r="AV67" s="24">
        <f t="shared" si="29"/>
        <v>59.399655526864201</v>
      </c>
      <c r="AW67" s="24">
        <f>IF(N67&lt;135,N67,N67-'DPI art.191'!$I$3)</f>
        <v>111.66204993518133</v>
      </c>
      <c r="AX67" s="111" t="str">
        <f>IF(O67&lt;80,"0",IF((P67-O67)&lt;=2,('DPI art.191'!$G$5-(('DPI art.191'!$F$5-'DPI art.191'!$G$5)/4)*(P67-O67-2)),('DPI art.191'!$G$5-(('DPI art.191'!$G$5-'DPI art.191'!$H$5)/8)*(P67-O67-2))))</f>
        <v>0</v>
      </c>
      <c r="AY67" s="24">
        <f t="shared" si="30"/>
        <v>59.399655526864201</v>
      </c>
      <c r="AZ67" s="24">
        <f>IF(N67&lt;135,N67,N67-'DPI art.191'!$I$5)</f>
        <v>111.66204993518133</v>
      </c>
      <c r="BA67" s="111" t="str">
        <f>IF(O67&lt;80,"0",IF((P67-O67)&lt;=2,('DPI art.191'!$G$7-(('DPI art.191'!$F$7-'DPI art.191'!$G$7)/4)*(P67-O67-2)),('DPI art.191'!$G$7-(('DPI art.191'!$G$7-'DPI art.191'!$H$7)/8)*(P67-O67-2))))</f>
        <v>0</v>
      </c>
      <c r="BB67" s="24">
        <f t="shared" si="31"/>
        <v>59.399655526864201</v>
      </c>
      <c r="BC67" s="24">
        <f>IF(N67&lt;135,N67,N67-'DPI art.191'!$I$7)</f>
        <v>111.66204993518133</v>
      </c>
      <c r="BD67" s="111" t="str">
        <f>IF(O67&lt;80,"0",IF((P67-O67)&lt;=2,('DPI art.191'!$G$9-(('DPI art.191'!$F$9-'DPI art.191'!$G$9)/4)*(O67-P67-2)),('DPI art.191'!$G$9-(('DPI art.191'!$G$9-'DPI art.191'!$H$9)/8)*(P67-O67-2))))</f>
        <v>0</v>
      </c>
      <c r="BE67" s="24">
        <f t="shared" si="32"/>
        <v>59.399655526864201</v>
      </c>
      <c r="BF67" s="24">
        <f>IF(N67&lt;135,N67,N67-'DPI art.191'!$I$9)</f>
        <v>111.66204993518133</v>
      </c>
      <c r="BG67" s="111" t="str">
        <f>IF(O67&lt;80,"0",IF((P67-O67)&lt;=2,('DPI art.191'!$G$11-(('DPI art.191'!$F$11-'DPI art.191'!$G$11)/4)*(P67-O67-2)),('DPI art.191'!$G$11-(('DPI art.191'!$G$11-'DPI art.191'!$H$11)/8)*(P67-O67-2))))</f>
        <v>0</v>
      </c>
      <c r="BH67" s="24">
        <f t="shared" si="33"/>
        <v>59.399655526864201</v>
      </c>
      <c r="BI67" s="24">
        <f>IF(T67&lt;135,T67,T67-'DPI art.191'!$I$11)</f>
        <v>90.5</v>
      </c>
      <c r="BJ67" s="111" t="str">
        <f>IF(O67&lt;80,"0",IF((P67-O67)&lt;=2,('DPI art.191'!$G$13-(('DPI art.191'!$F$13-'DPI art.191'!$G$13)/4)*(P67-O67-2)),('DPI art.191'!$G$13-(('DPI art.191'!$G$13-'DPI art.191'!$H$13)/8)*(P67-O67-2))))</f>
        <v>0</v>
      </c>
      <c r="BK67" s="24">
        <f t="shared" si="34"/>
        <v>59.399655526864201</v>
      </c>
      <c r="BL67" s="24">
        <f>IF(T67&lt;135,T67,T67-'DPI art.191'!$I$13)</f>
        <v>90.5</v>
      </c>
      <c r="BM67" s="111" t="str">
        <f>IF(O67&lt;80,"0",IF((P67-O67)&lt;=2,('DPI art.191'!$G$15-(('DPI art.191'!$F$15-'DPI art.191'!$G$15)/4)*(P67-O67-2)),('DPI art.191'!$G$15-(('DPI art.191'!$G$15-'DPI art.191'!$H$15)/8)*(P67-O67-2))))</f>
        <v>0</v>
      </c>
      <c r="BN67" s="24">
        <f t="shared" si="35"/>
        <v>59.399655526864201</v>
      </c>
      <c r="BO67" s="24">
        <f>IF(Z67&lt;135,Z67,Z67-'DPI art.191'!$I$15)</f>
        <v>87.4</v>
      </c>
      <c r="BP67" s="108">
        <f t="shared" si="53"/>
        <v>77624.711662869406</v>
      </c>
      <c r="BQ67" s="108">
        <f t="shared" si="54"/>
        <v>64565.422903465682</v>
      </c>
      <c r="BR67" s="108">
        <f t="shared" si="55"/>
        <v>44668.359215096389</v>
      </c>
      <c r="BS67" s="108">
        <f t="shared" si="56"/>
        <v>57543.993733715834</v>
      </c>
      <c r="BT67" s="108">
        <f t="shared" si="57"/>
        <v>83176.377110267335</v>
      </c>
      <c r="BU67" s="108">
        <f t="shared" si="58"/>
        <v>4897788.1936844792</v>
      </c>
      <c r="BV67" s="106">
        <f t="shared" si="59"/>
        <v>10.499655526864203</v>
      </c>
      <c r="BW67" s="106">
        <f t="shared" si="60"/>
        <v>11.2996555268642</v>
      </c>
      <c r="BX67" s="106">
        <f t="shared" si="61"/>
        <v>12.899655526864201</v>
      </c>
      <c r="BY67" s="106">
        <f t="shared" si="62"/>
        <v>11.7996555268642</v>
      </c>
      <c r="BZ67" s="106">
        <f t="shared" si="63"/>
        <v>10.199655526864198</v>
      </c>
      <c r="CA67" s="106">
        <f t="shared" si="64"/>
        <v>-7.5003444731358044</v>
      </c>
      <c r="CB67" s="106">
        <f t="shared" si="65"/>
        <v>6</v>
      </c>
      <c r="CC67" s="107">
        <f t="shared" si="44"/>
        <v>3.3333333333333333E-2</v>
      </c>
      <c r="CD67" s="136">
        <f t="shared" si="38"/>
        <v>110.24276618281</v>
      </c>
      <c r="CE67" s="136">
        <f t="shared" si="39"/>
        <v>127.68221502579266</v>
      </c>
      <c r="CF67" s="136">
        <f t="shared" si="40"/>
        <v>166.40111271175815</v>
      </c>
      <c r="CG67" s="136">
        <f t="shared" si="41"/>
        <v>139.23187055265686</v>
      </c>
      <c r="CH67" s="136">
        <f t="shared" si="42"/>
        <v>104.0329728666914</v>
      </c>
      <c r="CI67" s="136">
        <f t="shared" si="43"/>
        <v>56.255167215698805</v>
      </c>
    </row>
    <row r="68" spans="1:87" ht="18.75" x14ac:dyDescent="0.2">
      <c r="A68" s="2" t="s">
        <v>459</v>
      </c>
      <c r="B68" s="65" t="s">
        <v>414</v>
      </c>
      <c r="C68" s="78" t="s">
        <v>646</v>
      </c>
      <c r="D68" s="83" t="s">
        <v>7</v>
      </c>
      <c r="E68" s="83" t="s">
        <v>7</v>
      </c>
      <c r="F68" s="192" t="s">
        <v>646</v>
      </c>
      <c r="G68" s="71">
        <v>45996</v>
      </c>
      <c r="H68" s="77" t="s">
        <v>200</v>
      </c>
      <c r="I68" s="77" t="str">
        <f t="shared" si="45"/>
        <v>SI</v>
      </c>
      <c r="J68" s="77" t="str">
        <f t="shared" si="46"/>
        <v/>
      </c>
      <c r="K68" s="77"/>
      <c r="L68" s="77"/>
      <c r="M68" s="137">
        <f t="shared" si="36"/>
        <v>0.93664662514339347</v>
      </c>
      <c r="N68" s="4">
        <f t="shared" si="47"/>
        <v>113.96204993518134</v>
      </c>
      <c r="O68" s="3">
        <f t="shared" si="37"/>
        <v>79.308410786855518</v>
      </c>
      <c r="P68" s="5">
        <f t="shared" si="48"/>
        <v>82.916843961599255</v>
      </c>
      <c r="Q68" s="14">
        <v>300</v>
      </c>
      <c r="R68" s="11">
        <v>82.4</v>
      </c>
      <c r="S68" s="12">
        <v>83.9</v>
      </c>
      <c r="T68" s="13">
        <v>112.4</v>
      </c>
      <c r="U68" s="79">
        <v>82.4</v>
      </c>
      <c r="V68" s="79">
        <v>86.3</v>
      </c>
      <c r="W68" s="10">
        <v>300</v>
      </c>
      <c r="X68" s="11">
        <v>78.2</v>
      </c>
      <c r="Y68" s="12">
        <v>80.7</v>
      </c>
      <c r="Z68" s="13">
        <v>103</v>
      </c>
      <c r="AA68" s="10">
        <v>300</v>
      </c>
      <c r="AB68" s="11">
        <v>75.599999999999994</v>
      </c>
      <c r="AC68" s="12">
        <v>79.3</v>
      </c>
      <c r="AD68" s="13">
        <v>104.4</v>
      </c>
      <c r="AE68" s="14">
        <v>300</v>
      </c>
      <c r="AF68" s="11">
        <v>78.900000000000006</v>
      </c>
      <c r="AG68" s="12">
        <v>81.5</v>
      </c>
      <c r="AH68" s="13">
        <v>103.1</v>
      </c>
      <c r="AI68" s="10">
        <v>300</v>
      </c>
      <c r="AJ68" s="11">
        <v>79.7</v>
      </c>
      <c r="AK68" s="12">
        <v>82.1</v>
      </c>
      <c r="AL68" s="13">
        <v>103.7</v>
      </c>
      <c r="AM68" s="10">
        <v>300</v>
      </c>
      <c r="AN68" s="11">
        <v>78.099999999999994</v>
      </c>
      <c r="AO68" s="12">
        <v>80.599999999999994</v>
      </c>
      <c r="AP68" s="13">
        <v>103.5</v>
      </c>
      <c r="AQ68" s="6" t="str">
        <f t="shared" si="49"/>
        <v>NO</v>
      </c>
      <c r="AR68" s="7">
        <f t="shared" si="50"/>
        <v>480</v>
      </c>
      <c r="AS68" s="8">
        <f t="shared" si="51"/>
        <v>480</v>
      </c>
      <c r="AT68" s="9">
        <f t="shared" si="52"/>
        <v>480</v>
      </c>
      <c r="AU68" s="111" t="str">
        <f>IF(O68&lt;80,"0",IF((P68-O68)&lt;=2,('DPI art.191'!$G$3-(('DPI art.191'!$F$3-'DPI art.191'!$G$3)/4)*(P68-O68-2)),('DPI art.191'!$G$3-(('DPI art.191'!$G$3-'DPI art.191'!$H$3)/8)*(P68-O68-2))))</f>
        <v>0</v>
      </c>
      <c r="AV68" s="24">
        <f t="shared" si="29"/>
        <v>79.308410786855518</v>
      </c>
      <c r="AW68" s="24">
        <f>IF(N68&lt;135,N68,N68-'DPI art.191'!$I$3)</f>
        <v>113.96204993518134</v>
      </c>
      <c r="AX68" s="111" t="str">
        <f>IF(O68&lt;80,"0",IF((P68-O68)&lt;=2,('DPI art.191'!$G$5-(('DPI art.191'!$F$5-'DPI art.191'!$G$5)/4)*(P68-O68-2)),('DPI art.191'!$G$5-(('DPI art.191'!$G$5-'DPI art.191'!$H$5)/8)*(P68-O68-2))))</f>
        <v>0</v>
      </c>
      <c r="AY68" s="24">
        <f t="shared" si="30"/>
        <v>79.308410786855518</v>
      </c>
      <c r="AZ68" s="24">
        <f>IF(N68&lt;135,N68,N68-'DPI art.191'!$I$5)</f>
        <v>113.96204993518134</v>
      </c>
      <c r="BA68" s="111" t="str">
        <f>IF(O68&lt;80,"0",IF((P68-O68)&lt;=2,('DPI art.191'!$G$7-(('DPI art.191'!$F$7-'DPI art.191'!$G$7)/4)*(P68-O68-2)),('DPI art.191'!$G$7-(('DPI art.191'!$G$7-'DPI art.191'!$H$7)/8)*(P68-O68-2))))</f>
        <v>0</v>
      </c>
      <c r="BB68" s="24">
        <f t="shared" si="31"/>
        <v>79.308410786855518</v>
      </c>
      <c r="BC68" s="24">
        <f>IF(N68&lt;135,N68,N68-'DPI art.191'!$I$7)</f>
        <v>113.96204993518134</v>
      </c>
      <c r="BD68" s="111" t="str">
        <f>IF(O68&lt;80,"0",IF((P68-O68)&lt;=2,('DPI art.191'!$G$9-(('DPI art.191'!$F$9-'DPI art.191'!$G$9)/4)*(O68-P68-2)),('DPI art.191'!$G$9-(('DPI art.191'!$G$9-'DPI art.191'!$H$9)/8)*(P68-O68-2))))</f>
        <v>0</v>
      </c>
      <c r="BE68" s="24">
        <f t="shared" si="32"/>
        <v>79.308410786855518</v>
      </c>
      <c r="BF68" s="24">
        <f>IF(N68&lt;135,N68,N68-'DPI art.191'!$I$9)</f>
        <v>113.96204993518134</v>
      </c>
      <c r="BG68" s="111" t="str">
        <f>IF(O68&lt;80,"0",IF((P68-O68)&lt;=2,('DPI art.191'!$G$11-(('DPI art.191'!$F$11-'DPI art.191'!$G$11)/4)*(P68-O68-2)),('DPI art.191'!$G$11-(('DPI art.191'!$G$11-'DPI art.191'!$H$11)/8)*(P68-O68-2))))</f>
        <v>0</v>
      </c>
      <c r="BH68" s="24">
        <f t="shared" si="33"/>
        <v>79.308410786855518</v>
      </c>
      <c r="BI68" s="24">
        <f>IF(T68&lt;135,T68,T68-'DPI art.191'!$I$11)</f>
        <v>112.4</v>
      </c>
      <c r="BJ68" s="111" t="str">
        <f>IF(O68&lt;80,"0",IF((P68-O68)&lt;=2,('DPI art.191'!$G$13-(('DPI art.191'!$F$13-'DPI art.191'!$G$13)/4)*(P68-O68-2)),('DPI art.191'!$G$13-(('DPI art.191'!$G$13-'DPI art.191'!$H$13)/8)*(P68-O68-2))))</f>
        <v>0</v>
      </c>
      <c r="BK68" s="24">
        <f t="shared" si="34"/>
        <v>79.308410786855518</v>
      </c>
      <c r="BL68" s="24">
        <f>IF(T68&lt;135,T68,T68-'DPI art.191'!$I$13)</f>
        <v>112.4</v>
      </c>
      <c r="BM68" s="111" t="str">
        <f>IF(O68&lt;80,"0",IF((P68-O68)&lt;=2,('DPI art.191'!$G$15-(('DPI art.191'!$F$15-'DPI art.191'!$G$15)/4)*(P68-O68-2)),('DPI art.191'!$G$15-(('DPI art.191'!$G$15-'DPI art.191'!$H$15)/8)*(P68-O68-2))))</f>
        <v>0</v>
      </c>
      <c r="BN68" s="24">
        <f t="shared" si="35"/>
        <v>79.308410786855518</v>
      </c>
      <c r="BO68" s="24">
        <f>IF(Z68&lt;135,Z68,Z68-'DPI art.191'!$I$15)</f>
        <v>103</v>
      </c>
      <c r="BP68" s="108">
        <f t="shared" si="53"/>
        <v>173780082.87493807</v>
      </c>
      <c r="BQ68" s="108">
        <f t="shared" si="54"/>
        <v>66069344.80075983</v>
      </c>
      <c r="BR68" s="108">
        <f t="shared" si="55"/>
        <v>36307805.47701022</v>
      </c>
      <c r="BS68" s="108">
        <f t="shared" si="56"/>
        <v>77624711.662869394</v>
      </c>
      <c r="BT68" s="108">
        <f t="shared" si="57"/>
        <v>93325430.079699293</v>
      </c>
      <c r="BU68" s="108">
        <f t="shared" si="58"/>
        <v>64565422.903465554</v>
      </c>
      <c r="BV68" s="106">
        <f t="shared" si="59"/>
        <v>-3.0915892131444878</v>
      </c>
      <c r="BW68" s="106">
        <f t="shared" si="60"/>
        <v>1.1084107868555151</v>
      </c>
      <c r="BX68" s="106">
        <f t="shared" si="61"/>
        <v>3.7084107868555236</v>
      </c>
      <c r="BY68" s="106">
        <f t="shared" si="62"/>
        <v>0.40841078685551224</v>
      </c>
      <c r="BZ68" s="106">
        <f t="shared" si="63"/>
        <v>-0.39158921314448492</v>
      </c>
      <c r="CA68" s="106">
        <f t="shared" si="64"/>
        <v>1.2084107868555236</v>
      </c>
      <c r="CB68" s="106">
        <f t="shared" si="65"/>
        <v>6</v>
      </c>
      <c r="CC68" s="107">
        <f t="shared" si="44"/>
        <v>3.3333333333333333E-2</v>
      </c>
      <c r="CD68" s="136">
        <f t="shared" si="38"/>
        <v>9.5579238628313536</v>
      </c>
      <c r="CE68" s="136">
        <f t="shared" si="39"/>
        <v>1.2285744724176622</v>
      </c>
      <c r="CF68" s="136">
        <f t="shared" si="40"/>
        <v>13.752310564066404</v>
      </c>
      <c r="CG68" s="136">
        <f t="shared" si="41"/>
        <v>0.16679937081993865</v>
      </c>
      <c r="CH68" s="136">
        <f t="shared" si="42"/>
        <v>0.15334211185111685</v>
      </c>
      <c r="CI68" s="136">
        <f t="shared" si="43"/>
        <v>1.4602566297887858</v>
      </c>
    </row>
    <row r="69" spans="1:87" ht="18.75" x14ac:dyDescent="0.2">
      <c r="A69" s="2" t="s">
        <v>461</v>
      </c>
      <c r="B69" s="65" t="s">
        <v>415</v>
      </c>
      <c r="C69" s="78" t="s">
        <v>647</v>
      </c>
      <c r="D69" s="83" t="s">
        <v>7</v>
      </c>
      <c r="E69" s="83" t="s">
        <v>7</v>
      </c>
      <c r="F69" s="192" t="s">
        <v>647</v>
      </c>
      <c r="G69" s="71">
        <v>45996</v>
      </c>
      <c r="H69" s="77" t="s">
        <v>200</v>
      </c>
      <c r="I69" s="77" t="str">
        <f t="shared" si="45"/>
        <v>SI</v>
      </c>
      <c r="J69" s="77" t="str">
        <f t="shared" si="46"/>
        <v/>
      </c>
      <c r="K69" s="77"/>
      <c r="L69" s="77"/>
      <c r="M69" s="137">
        <f t="shared" si="36"/>
        <v>0.34929267796819613</v>
      </c>
      <c r="N69" s="4">
        <f t="shared" si="47"/>
        <v>116.66204993518133</v>
      </c>
      <c r="O69" s="3">
        <f t="shared" si="37"/>
        <v>83.133534587640909</v>
      </c>
      <c r="P69" s="5">
        <f t="shared" si="48"/>
        <v>84.321110255092805</v>
      </c>
      <c r="Q69" s="14">
        <v>300</v>
      </c>
      <c r="R69" s="11">
        <v>82.4</v>
      </c>
      <c r="S69" s="12">
        <v>82.5</v>
      </c>
      <c r="T69" s="13">
        <v>99.8</v>
      </c>
      <c r="U69" s="79">
        <v>83.5</v>
      </c>
      <c r="V69" s="79">
        <v>87.6</v>
      </c>
      <c r="W69" s="10">
        <v>300</v>
      </c>
      <c r="X69" s="11">
        <v>81.7</v>
      </c>
      <c r="Y69" s="12">
        <v>83.1</v>
      </c>
      <c r="Z69" s="13">
        <v>106.8</v>
      </c>
      <c r="AA69" s="10">
        <v>300</v>
      </c>
      <c r="AB69" s="11">
        <v>83.4</v>
      </c>
      <c r="AC69" s="12">
        <v>84</v>
      </c>
      <c r="AD69" s="13">
        <v>105</v>
      </c>
      <c r="AE69" s="14">
        <v>300</v>
      </c>
      <c r="AF69" s="11">
        <v>83.6</v>
      </c>
      <c r="AG69" s="12">
        <v>84</v>
      </c>
      <c r="AH69" s="13">
        <v>109.5</v>
      </c>
      <c r="AI69" s="10">
        <v>300</v>
      </c>
      <c r="AJ69" s="11">
        <v>84</v>
      </c>
      <c r="AK69" s="12">
        <v>84.5</v>
      </c>
      <c r="AL69" s="13">
        <v>115.1</v>
      </c>
      <c r="AM69" s="10">
        <v>300</v>
      </c>
      <c r="AN69" s="11">
        <v>83.3</v>
      </c>
      <c r="AO69" s="12">
        <v>83.5</v>
      </c>
      <c r="AP69" s="13">
        <v>108.8</v>
      </c>
      <c r="AQ69" s="6" t="str">
        <f t="shared" si="49"/>
        <v>NO</v>
      </c>
      <c r="AR69" s="7">
        <f t="shared" si="50"/>
        <v>207.91593643681634</v>
      </c>
      <c r="AS69" s="8">
        <f t="shared" si="51"/>
        <v>480</v>
      </c>
      <c r="AT69" s="9">
        <f t="shared" si="52"/>
        <v>480</v>
      </c>
      <c r="AU69" s="111">
        <f>IF(O69&lt;80,"0",IF((P69-O69)&lt;=2,('DPI art.191'!$G$3-(('DPI art.191'!$F$3-'DPI art.191'!$G$3)/4)*(P69-O69-2)),('DPI art.191'!$G$3-(('DPI art.191'!$G$3-'DPI art.191'!$H$3)/8)*(P69-O69-2))))</f>
        <v>18.620966061174926</v>
      </c>
      <c r="AV69" s="24">
        <f t="shared" si="29"/>
        <v>64.512568526465984</v>
      </c>
      <c r="AW69" s="24">
        <f>IF(N69&lt;135,N69,N69-'DPI art.191'!$I$3)</f>
        <v>116.66204993518133</v>
      </c>
      <c r="AX69" s="111">
        <f>IF(O69&lt;80,"0",IF((P69-O69)&lt;=2,('DPI art.191'!$G$5-(('DPI art.191'!$F$5-'DPI art.191'!$G$5)/4)*(P69-O69-2)),('DPI art.191'!$G$5-(('DPI art.191'!$G$5-'DPI art.191'!$H$5)/8)*(P69-O69-2))))</f>
        <v>16.370966061174926</v>
      </c>
      <c r="AY69" s="24">
        <f t="shared" si="30"/>
        <v>66.762568526465984</v>
      </c>
      <c r="AZ69" s="24">
        <f>IF(N69&lt;135,N69,N69-'DPI art.191'!$I$5)</f>
        <v>116.66204993518133</v>
      </c>
      <c r="BA69" s="111">
        <f>IF(O69&lt;80,"0",IF((P69-O69)&lt;=2,('DPI art.191'!$G$7-(('DPI art.191'!$F$7-'DPI art.191'!$G$7)/4)*(P69-O69-2)),('DPI art.191'!$G$7-(('DPI art.191'!$G$7-'DPI art.191'!$H$7)/8)*(P69-O69-2))))</f>
        <v>13.906212166274052</v>
      </c>
      <c r="BB69" s="24">
        <f t="shared" si="31"/>
        <v>69.227322421366864</v>
      </c>
      <c r="BC69" s="24">
        <f>IF(N69&lt;135,N69,N69-'DPI art.191'!$I$7)</f>
        <v>116.66204993518133</v>
      </c>
      <c r="BD69" s="111">
        <f>IF(O69&lt;80,"0",IF((P69-O69)&lt;=2,('DPI art.191'!$G$9-(('DPI art.191'!$F$9-'DPI art.191'!$G$9)/4)*(O69-P69-2)),('DPI art.191'!$G$9-(('DPI art.191'!$G$9-'DPI art.191'!$H$9)/8)*(P69-O69-2))))</f>
        <v>17.898446958431485</v>
      </c>
      <c r="BE69" s="24">
        <f t="shared" si="32"/>
        <v>65.235087629209431</v>
      </c>
      <c r="BF69" s="24">
        <f>IF(N69&lt;135,N69,N69-'DPI art.191'!$I$9)</f>
        <v>116.66204993518133</v>
      </c>
      <c r="BG69" s="111">
        <f>IF(O69&lt;80,"0",IF((P69-O69)&lt;=2,('DPI art.191'!$G$11-(('DPI art.191'!$F$11-'DPI art.191'!$G$11)/4)*(P69-O69-2)),('DPI art.191'!$G$11-(('DPI art.191'!$G$11-'DPI art.191'!$H$11)/8)*(P69-O69-2))))</f>
        <v>10.195340875294461</v>
      </c>
      <c r="BH69" s="24">
        <f t="shared" si="33"/>
        <v>72.938193712346447</v>
      </c>
      <c r="BI69" s="24">
        <f>IF(T69&lt;135,T69,T69-'DPI art.191'!$I$11)</f>
        <v>99.8</v>
      </c>
      <c r="BJ69" s="111">
        <f>IF(O69&lt;80,"0",IF((P69-O69)&lt;=2,('DPI art.191'!$G$13-(('DPI art.191'!$F$13-'DPI art.191'!$G$13)/4)*(P69-O69-2)),('DPI art.191'!$G$13-(('DPI art.191'!$G$13-'DPI art.191'!$H$13)/8)*(P69-O69-2))))</f>
        <v>13.101553041568513</v>
      </c>
      <c r="BK69" s="24">
        <f t="shared" si="34"/>
        <v>70.031981546072402</v>
      </c>
      <c r="BL69" s="24">
        <f>IF(T69&lt;135,T69,T69-'DPI art.191'!$I$13)</f>
        <v>99.8</v>
      </c>
      <c r="BM69" s="111">
        <f>IF(O69&lt;80,"0",IF((P69-O69)&lt;=2,('DPI art.191'!$G$15-(('DPI art.191'!$F$15-'DPI art.191'!$G$15)/4)*(P69-O69-2)),('DPI art.191'!$G$15-(('DPI art.191'!$G$15-'DPI art.191'!$H$15)/8)*(P69-O69-2))))</f>
        <v>17.601553041568515</v>
      </c>
      <c r="BN69" s="24">
        <f t="shared" si="35"/>
        <v>65.531981546072387</v>
      </c>
      <c r="BO69" s="24">
        <f>IF(Z69&lt;135,Z69,Z69-'DPI art.191'!$I$15)</f>
        <v>106.8</v>
      </c>
      <c r="BP69" s="108">
        <f t="shared" si="53"/>
        <v>173780082.87493807</v>
      </c>
      <c r="BQ69" s="108">
        <f t="shared" si="54"/>
        <v>147910838.81682077</v>
      </c>
      <c r="BR69" s="108">
        <f t="shared" si="55"/>
        <v>218776162.39495647</v>
      </c>
      <c r="BS69" s="108">
        <f t="shared" si="56"/>
        <v>229086765.27677771</v>
      </c>
      <c r="BT69" s="108">
        <f t="shared" si="57"/>
        <v>251188643.15095839</v>
      </c>
      <c r="BU69" s="108">
        <f t="shared" si="58"/>
        <v>213796208.95022365</v>
      </c>
      <c r="BV69" s="106">
        <f t="shared" si="59"/>
        <v>0.73353458764090362</v>
      </c>
      <c r="BW69" s="106">
        <f t="shared" si="60"/>
        <v>1.4335345876409065</v>
      </c>
      <c r="BX69" s="106">
        <f t="shared" si="61"/>
        <v>-0.26646541235909638</v>
      </c>
      <c r="BY69" s="106">
        <f t="shared" si="62"/>
        <v>-0.46646541235908501</v>
      </c>
      <c r="BZ69" s="106">
        <f t="shared" si="63"/>
        <v>-0.86646541235909069</v>
      </c>
      <c r="CA69" s="106">
        <f t="shared" si="64"/>
        <v>-0.16646541235908785</v>
      </c>
      <c r="CB69" s="106">
        <f t="shared" si="65"/>
        <v>6</v>
      </c>
      <c r="CC69" s="107">
        <f t="shared" si="44"/>
        <v>3.3333333333333333E-2</v>
      </c>
      <c r="CD69" s="136">
        <f t="shared" si="38"/>
        <v>0.53807299126551056</v>
      </c>
      <c r="CE69" s="136">
        <f t="shared" si="39"/>
        <v>2.0550214139627836</v>
      </c>
      <c r="CF69" s="136">
        <f t="shared" si="40"/>
        <v>7.100381598370327E-2</v>
      </c>
      <c r="CG69" s="136">
        <f t="shared" si="41"/>
        <v>0.21758998092733123</v>
      </c>
      <c r="CH69" s="136">
        <f t="shared" si="42"/>
        <v>0.75076231081460909</v>
      </c>
      <c r="CI69" s="136">
        <f t="shared" si="43"/>
        <v>2.7710733511881157E-2</v>
      </c>
    </row>
    <row r="70" spans="1:87" ht="18.75" x14ac:dyDescent="0.2">
      <c r="A70" s="2" t="s">
        <v>471</v>
      </c>
      <c r="B70" s="65" t="s">
        <v>416</v>
      </c>
      <c r="C70" s="78" t="s">
        <v>620</v>
      </c>
      <c r="D70" s="83" t="s">
        <v>7</v>
      </c>
      <c r="E70" s="83" t="s">
        <v>7</v>
      </c>
      <c r="F70" s="192" t="s">
        <v>620</v>
      </c>
      <c r="G70" s="71">
        <v>45996</v>
      </c>
      <c r="H70" s="77" t="s">
        <v>200</v>
      </c>
      <c r="I70" s="77" t="str">
        <f t="shared" si="45"/>
        <v>SI</v>
      </c>
      <c r="J70" s="77" t="str">
        <f t="shared" si="46"/>
        <v/>
      </c>
      <c r="K70" s="77"/>
      <c r="L70" s="77"/>
      <c r="M70" s="137">
        <f t="shared" si="36"/>
        <v>2.9409514887568329</v>
      </c>
      <c r="N70" s="4">
        <f t="shared" si="47"/>
        <v>136.36204993518135</v>
      </c>
      <c r="O70" s="3">
        <f t="shared" si="37"/>
        <v>91.00492163735754</v>
      </c>
      <c r="P70" s="5">
        <f t="shared" si="48"/>
        <v>92.820602276561118</v>
      </c>
      <c r="Q70" s="14">
        <v>300</v>
      </c>
      <c r="R70" s="11">
        <v>89.3</v>
      </c>
      <c r="S70" s="12">
        <v>88.5</v>
      </c>
      <c r="T70" s="13">
        <v>126.1</v>
      </c>
      <c r="U70" s="79">
        <v>89.4</v>
      </c>
      <c r="V70" s="79">
        <v>97.7</v>
      </c>
      <c r="W70" s="10">
        <v>300</v>
      </c>
      <c r="X70" s="11">
        <v>96.6</v>
      </c>
      <c r="Y70" s="12">
        <v>95.8</v>
      </c>
      <c r="Z70" s="13">
        <v>134.80000000000001</v>
      </c>
      <c r="AA70" s="10">
        <v>300</v>
      </c>
      <c r="AB70" s="11">
        <v>82.5</v>
      </c>
      <c r="AC70" s="12">
        <v>83.2</v>
      </c>
      <c r="AD70" s="13">
        <v>116.1</v>
      </c>
      <c r="AE70" s="14">
        <v>300</v>
      </c>
      <c r="AF70" s="11">
        <v>82.6</v>
      </c>
      <c r="AG70" s="12">
        <v>82.9</v>
      </c>
      <c r="AH70" s="13">
        <v>112.9</v>
      </c>
      <c r="AI70" s="10">
        <v>300</v>
      </c>
      <c r="AJ70" s="11">
        <v>92.1</v>
      </c>
      <c r="AK70" s="12">
        <v>91.3</v>
      </c>
      <c r="AL70" s="13">
        <v>128.4</v>
      </c>
      <c r="AM70" s="10">
        <v>300</v>
      </c>
      <c r="AN70" s="11">
        <v>82</v>
      </c>
      <c r="AO70" s="12">
        <v>82.9</v>
      </c>
      <c r="AP70" s="13">
        <v>114</v>
      </c>
      <c r="AQ70" s="6" t="str">
        <f t="shared" si="49"/>
        <v>SI</v>
      </c>
      <c r="AR70" s="7">
        <f t="shared" si="50"/>
        <v>33.942910081683678</v>
      </c>
      <c r="AS70" s="8">
        <f t="shared" si="51"/>
        <v>107.33690627241211</v>
      </c>
      <c r="AT70" s="9">
        <f t="shared" si="52"/>
        <v>170.11753205098302</v>
      </c>
      <c r="AU70" s="111">
        <f>IF(O70&lt;80,"0",IF((P70-O70)&lt;=2,('DPI art.191'!$G$3-(('DPI art.191'!$F$3-'DPI art.191'!$G$3)/4)*(P70-O70-2)),('DPI art.191'!$G$3-(('DPI art.191'!$G$3-'DPI art.191'!$H$3)/8)*(P70-O70-2))))</f>
        <v>17.561038921343965</v>
      </c>
      <c r="AV70" s="24">
        <f t="shared" si="29"/>
        <v>73.443882716013576</v>
      </c>
      <c r="AW70" s="24">
        <f>IF(N70&lt;135,N70,N70-'DPI art.191'!$I$3)</f>
        <v>130.11204993518135</v>
      </c>
      <c r="AX70" s="111">
        <f>IF(O70&lt;80,"0",IF((P70-O70)&lt;=2,('DPI art.191'!$G$5-(('DPI art.191'!$F$5-'DPI art.191'!$G$5)/4)*(P70-O70-2)),('DPI art.191'!$G$5-(('DPI art.191'!$G$5-'DPI art.191'!$H$5)/8)*(P70-O70-2))))</f>
        <v>15.311038921343963</v>
      </c>
      <c r="AY70" s="24">
        <f t="shared" si="30"/>
        <v>75.693882716013576</v>
      </c>
      <c r="AZ70" s="24">
        <f>IF(N70&lt;135,N70,N70-'DPI art.191'!$I$5)</f>
        <v>131.61204993518135</v>
      </c>
      <c r="BA70" s="111">
        <f>IF(O70&lt;80,"0",IF((P70-O70)&lt;=2,('DPI art.191'!$G$7-(('DPI art.191'!$F$7-'DPI art.191'!$G$7)/4)*(P70-O70-2)),('DPI art.191'!$G$7-(('DPI art.191'!$G$7-'DPI art.191'!$H$7)/8)*(P70-O70-2))))</f>
        <v>13.592159680398211</v>
      </c>
      <c r="BB70" s="24">
        <f t="shared" si="31"/>
        <v>77.412761956959329</v>
      </c>
      <c r="BC70" s="24">
        <f>IF(N70&lt;135,N70,N70-'DPI art.191'!$I$7)</f>
        <v>128.36204993518135</v>
      </c>
      <c r="BD70" s="111">
        <f>IF(O70&lt;80,"0",IF((P70-O70)&lt;=2,('DPI art.191'!$G$9-(('DPI art.191'!$F$9-'DPI art.191'!$G$9)/4)*(O70-P70-2)),('DPI art.191'!$G$9-(('DPI art.191'!$G$9-'DPI art.191'!$H$9)/8)*(P70-O70-2))))</f>
        <v>17.976960079900447</v>
      </c>
      <c r="BE70" s="24">
        <f t="shared" si="32"/>
        <v>73.02796155745709</v>
      </c>
      <c r="BF70" s="24">
        <f>IF(N70&lt;135,N70,N70-'DPI art.191'!$I$9)</f>
        <v>124.36204993518135</v>
      </c>
      <c r="BG70" s="111">
        <f>IF(O70&lt;80,"0",IF((P70-O70)&lt;=2,('DPI art.191'!$G$11-(('DPI art.191'!$F$11-'DPI art.191'!$G$11)/4)*(P70-O70-2)),('DPI art.191'!$G$11-(('DPI art.191'!$G$11-'DPI art.191'!$H$11)/8)*(P70-O70-2))))</f>
        <v>10.430880239701342</v>
      </c>
      <c r="BH70" s="24">
        <f t="shared" si="33"/>
        <v>80.574041397656202</v>
      </c>
      <c r="BI70" s="24">
        <f>IF(T70&lt;135,T70,T70-'DPI art.191'!$I$11)</f>
        <v>126.1</v>
      </c>
      <c r="BJ70" s="111">
        <f>IF(O70&lt;80,"0",IF((P70-O70)&lt;=2,('DPI art.191'!$G$13-(('DPI art.191'!$F$13-'DPI art.191'!$G$13)/4)*(P70-O70-2)),('DPI art.191'!$G$13-(('DPI art.191'!$G$13-'DPI art.191'!$H$13)/8)*(P70-O70-2))))</f>
        <v>13.023039920099553</v>
      </c>
      <c r="BK70" s="24">
        <f t="shared" si="34"/>
        <v>77.981881717257991</v>
      </c>
      <c r="BL70" s="24">
        <f>IF(T70&lt;135,T70,T70-'DPI art.191'!$I$13)</f>
        <v>126.1</v>
      </c>
      <c r="BM70" s="111">
        <f>IF(O70&lt;80,"0",IF((P70-O70)&lt;=2,('DPI art.191'!$G$15-(('DPI art.191'!$F$15-'DPI art.191'!$G$15)/4)*(P70-O70-2)),('DPI art.191'!$G$15-(('DPI art.191'!$G$15-'DPI art.191'!$H$15)/8)*(P70-O70-2))))</f>
        <v>17.523039920099553</v>
      </c>
      <c r="BN70" s="24">
        <f t="shared" si="35"/>
        <v>73.481881717257991</v>
      </c>
      <c r="BO70" s="24">
        <f>IF(Z70&lt;135,Z70,Z70-'DPI art.191'!$I$15)</f>
        <v>134.80000000000001</v>
      </c>
      <c r="BP70" s="108">
        <f t="shared" si="53"/>
        <v>851138038.20237648</v>
      </c>
      <c r="BQ70" s="108">
        <f t="shared" si="54"/>
        <v>4570881896.1487665</v>
      </c>
      <c r="BR70" s="108">
        <f t="shared" si="55"/>
        <v>177827941.00389281</v>
      </c>
      <c r="BS70" s="108">
        <f t="shared" si="56"/>
        <v>181970085.86099887</v>
      </c>
      <c r="BT70" s="108">
        <f t="shared" si="57"/>
        <v>1621810097.3589313</v>
      </c>
      <c r="BU70" s="108">
        <f t="shared" si="58"/>
        <v>158489319.24611187</v>
      </c>
      <c r="BV70" s="106">
        <f t="shared" si="59"/>
        <v>1.7049216373575433</v>
      </c>
      <c r="BW70" s="106">
        <f t="shared" si="60"/>
        <v>-5.5950783626424538</v>
      </c>
      <c r="BX70" s="106">
        <f t="shared" si="61"/>
        <v>8.5049216373575405</v>
      </c>
      <c r="BY70" s="106">
        <f t="shared" si="62"/>
        <v>8.4049216373575462</v>
      </c>
      <c r="BZ70" s="106">
        <f t="shared" si="63"/>
        <v>-1.0950783626424538</v>
      </c>
      <c r="CA70" s="106">
        <f t="shared" si="64"/>
        <v>9.0049216373575405</v>
      </c>
      <c r="CB70" s="106">
        <f t="shared" si="65"/>
        <v>6</v>
      </c>
      <c r="CC70" s="107">
        <f t="shared" si="44"/>
        <v>3.3333333333333333E-2</v>
      </c>
      <c r="CD70" s="136">
        <f t="shared" si="38"/>
        <v>2.9067577895299266</v>
      </c>
      <c r="CE70" s="136">
        <f t="shared" si="39"/>
        <v>31.304901884109761</v>
      </c>
      <c r="CF70" s="136">
        <f t="shared" si="40"/>
        <v>72.333692057592472</v>
      </c>
      <c r="CG70" s="136">
        <f t="shared" si="41"/>
        <v>70.64270773012106</v>
      </c>
      <c r="CH70" s="136">
        <f t="shared" si="42"/>
        <v>1.1991966203276776</v>
      </c>
      <c r="CI70" s="136">
        <f t="shared" si="43"/>
        <v>81.088613694950013</v>
      </c>
    </row>
    <row r="71" spans="1:87" ht="25.5" x14ac:dyDescent="0.2">
      <c r="A71" s="2" t="s">
        <v>532</v>
      </c>
      <c r="B71" s="65" t="s">
        <v>417</v>
      </c>
      <c r="C71" s="78" t="s">
        <v>648</v>
      </c>
      <c r="D71" s="83" t="s">
        <v>7</v>
      </c>
      <c r="E71" s="83" t="s">
        <v>7</v>
      </c>
      <c r="F71" s="78" t="s">
        <v>648</v>
      </c>
      <c r="G71" s="71">
        <v>45996</v>
      </c>
      <c r="H71" s="77" t="s">
        <v>200</v>
      </c>
      <c r="I71" s="77" t="str">
        <f t="shared" si="45"/>
        <v/>
      </c>
      <c r="J71" s="77" t="s">
        <v>666</v>
      </c>
      <c r="K71" s="77"/>
      <c r="L71" s="77"/>
      <c r="M71" s="137">
        <f t="shared" si="36"/>
        <v>0.91387691362193302</v>
      </c>
      <c r="N71" s="4">
        <f t="shared" si="47"/>
        <v>120.96204993518134</v>
      </c>
      <c r="O71" s="3">
        <f t="shared" si="37"/>
        <v>82.25002607869078</v>
      </c>
      <c r="P71" s="5">
        <f t="shared" si="48"/>
        <v>95.129198290141773</v>
      </c>
      <c r="Q71" s="14">
        <v>300</v>
      </c>
      <c r="R71" s="11">
        <v>80</v>
      </c>
      <c r="S71" s="12">
        <v>81</v>
      </c>
      <c r="T71" s="13">
        <v>95.5</v>
      </c>
      <c r="U71" s="79">
        <v>66.099999999999994</v>
      </c>
      <c r="V71" s="79">
        <v>70.400000000000006</v>
      </c>
      <c r="W71" s="10">
        <v>300</v>
      </c>
      <c r="X71" s="11">
        <v>78.5</v>
      </c>
      <c r="Y71" s="12">
        <v>87.8</v>
      </c>
      <c r="Z71" s="13">
        <v>119.4</v>
      </c>
      <c r="AA71" s="10">
        <v>300</v>
      </c>
      <c r="AB71" s="11">
        <v>83</v>
      </c>
      <c r="AC71" s="12">
        <v>92.6</v>
      </c>
      <c r="AD71" s="13">
        <v>109.9</v>
      </c>
      <c r="AE71" s="14">
        <v>300</v>
      </c>
      <c r="AF71" s="11">
        <v>81.8</v>
      </c>
      <c r="AG71" s="12">
        <v>91.8</v>
      </c>
      <c r="AH71" s="13">
        <v>113.1</v>
      </c>
      <c r="AI71" s="10">
        <v>300</v>
      </c>
      <c r="AJ71" s="11">
        <v>83.7</v>
      </c>
      <c r="AK71" s="12">
        <v>93.5</v>
      </c>
      <c r="AL71" s="13">
        <v>107.8</v>
      </c>
      <c r="AM71" s="10">
        <v>300</v>
      </c>
      <c r="AN71" s="11">
        <v>84</v>
      </c>
      <c r="AO71" s="12">
        <v>94.1</v>
      </c>
      <c r="AP71" s="13">
        <v>115.4</v>
      </c>
      <c r="AQ71" s="6" t="str">
        <f t="shared" si="49"/>
        <v>NO</v>
      </c>
      <c r="AR71" s="7">
        <f t="shared" si="50"/>
        <v>254.82300305480072</v>
      </c>
      <c r="AS71" s="8">
        <f t="shared" si="51"/>
        <v>480</v>
      </c>
      <c r="AT71" s="9">
        <f t="shared" si="52"/>
        <v>480</v>
      </c>
      <c r="AU71" s="111">
        <f>IF(O71&lt;80,"0",IF((P71-O71)&lt;=2,('DPI art.191'!$G$3-(('DPI art.191'!$F$3-'DPI art.191'!$G$3)/4)*(P71-O71-2)),('DPI art.191'!$G$3-(('DPI art.191'!$G$3-'DPI art.191'!$H$3)/8)*(P71-O71-2))))</f>
        <v>9.0906208414117557</v>
      </c>
      <c r="AV71" s="24">
        <f t="shared" ref="AV71:AV97" si="66">O71-AU71</f>
        <v>73.159405237279032</v>
      </c>
      <c r="AW71" s="24">
        <f>IF(N71&lt;135,N71,N71-'DPI art.191'!$I$3)</f>
        <v>120.96204993518134</v>
      </c>
      <c r="AX71" s="111">
        <f>IF(O71&lt;80,"0",IF((P71-O71)&lt;=2,('DPI art.191'!$G$5-(('DPI art.191'!$F$5-'DPI art.191'!$G$5)/4)*(P71-O71-2)),('DPI art.191'!$G$5-(('DPI art.191'!$G$5-'DPI art.191'!$H$5)/8)*(P71-O71-2))))</f>
        <v>7.8605432362352863</v>
      </c>
      <c r="AY71" s="24">
        <f t="shared" ref="AY71:AY97" si="67">O71-AX71</f>
        <v>74.389482842455493</v>
      </c>
      <c r="AZ71" s="24">
        <f>IF(N71&lt;135,N71,N71-'DPI art.191'!$I$5)</f>
        <v>120.96204993518134</v>
      </c>
      <c r="BA71" s="111">
        <f>IF(O71&lt;80,"0",IF((P71-O71)&lt;=2,('DPI art.191'!$G$7-(('DPI art.191'!$F$7-'DPI art.191'!$G$7)/4)*(P71-O71-2)),('DPI art.191'!$G$7-(('DPI art.191'!$G$7-'DPI art.191'!$H$7)/8)*(P71-O71-2))))</f>
        <v>12.820051736784313</v>
      </c>
      <c r="BB71" s="24">
        <f t="shared" ref="BB71:BB97" si="68">O71-BA71</f>
        <v>69.429974341906473</v>
      </c>
      <c r="BC71" s="24">
        <f>IF(N71&lt;135,N71,N71-'DPI art.191'!$I$7)</f>
        <v>120.96204993518134</v>
      </c>
      <c r="BD71" s="111">
        <f>IF(O71&lt;80,"0",IF((P71-O71)&lt;=2,('DPI art.191'!$G$9-(('DPI art.191'!$F$9-'DPI art.191'!$G$9)/4)*(O71-P71-2)),('DPI art.191'!$G$9-(('DPI art.191'!$G$9-'DPI art.191'!$H$9)/8)*(P71-O71-2))))</f>
        <v>16.820051736784315</v>
      </c>
      <c r="BE71" s="24">
        <f t="shared" ref="BE71:BE97" si="69">O71-BD71</f>
        <v>65.429974341906473</v>
      </c>
      <c r="BF71" s="24">
        <f>IF(N71&lt;135,N71,N71-'DPI art.191'!$I$9)</f>
        <v>120.96204993518134</v>
      </c>
      <c r="BG71" s="111">
        <f>IF(O71&lt;80,"0",IF((P71-O71)&lt;=2,('DPI art.191'!$G$11-(('DPI art.191'!$F$11-'DPI art.191'!$G$11)/4)*(P71-O71-2)),('DPI art.191'!$G$11-(('DPI art.191'!$G$11-'DPI art.191'!$H$11)/8)*(P71-O71-2))))</f>
        <v>6.0123414627764644</v>
      </c>
      <c r="BH71" s="24">
        <f t="shared" ref="BH71:BH97" si="70">O71-BG71</f>
        <v>76.237684615914318</v>
      </c>
      <c r="BI71" s="24">
        <f>IF(T71&lt;135,T71,T71-'DPI art.191'!$I$11)</f>
        <v>95.5</v>
      </c>
      <c r="BJ71" s="111">
        <f>IF(O71&lt;80,"0",IF((P71-O71)&lt;=2,('DPI art.191'!$G$13-(('DPI art.191'!$F$13-'DPI art.191'!$G$13)/4)*(P71-O71-2)),('DPI art.191'!$G$13-(('DPI art.191'!$G$13-'DPI art.191'!$H$13)/8)*(P71-O71-2))))</f>
        <v>12.320051736784313</v>
      </c>
      <c r="BK71" s="24">
        <f t="shared" ref="BK71:BK97" si="71">O71-BJ71</f>
        <v>69.929974341906473</v>
      </c>
      <c r="BL71" s="24">
        <f>IF(T71&lt;135,T71,T71-'DPI art.191'!$I$13)</f>
        <v>95.5</v>
      </c>
      <c r="BM71" s="111">
        <f>IF(O71&lt;80,"0",IF((P71-O71)&lt;=2,('DPI art.191'!$G$15-(('DPI art.191'!$F$15-'DPI art.191'!$G$15)/4)*(P71-O71-2)),('DPI art.191'!$G$15-(('DPI art.191'!$G$15-'DPI art.191'!$H$15)/8)*(P71-O71-2))))</f>
        <v>16.140103473568626</v>
      </c>
      <c r="BN71" s="24">
        <f t="shared" ref="BN71:BN97" si="72">O71-BM71</f>
        <v>66.109922605122151</v>
      </c>
      <c r="BO71" s="24">
        <f>IF(Z71&lt;135,Z71,Z71-'DPI art.191'!$I$15)</f>
        <v>119.4</v>
      </c>
      <c r="BP71" s="108">
        <f t="shared" si="53"/>
        <v>100000000</v>
      </c>
      <c r="BQ71" s="108">
        <f t="shared" si="54"/>
        <v>70794578.438414022</v>
      </c>
      <c r="BR71" s="108">
        <f t="shared" si="55"/>
        <v>199526231.49688843</v>
      </c>
      <c r="BS71" s="108">
        <f t="shared" si="56"/>
        <v>151356124.84362081</v>
      </c>
      <c r="BT71" s="108">
        <f t="shared" si="57"/>
        <v>234422881.53199345</v>
      </c>
      <c r="BU71" s="108">
        <f t="shared" si="58"/>
        <v>251188643.15095839</v>
      </c>
      <c r="BV71" s="106">
        <f t="shared" si="59"/>
        <v>2.2500260786907802</v>
      </c>
      <c r="BW71" s="106">
        <f t="shared" si="60"/>
        <v>3.7500260786907802</v>
      </c>
      <c r="BX71" s="106">
        <f t="shared" si="61"/>
        <v>-0.7499739213092198</v>
      </c>
      <c r="BY71" s="106">
        <f t="shared" si="62"/>
        <v>0.45002607869078304</v>
      </c>
      <c r="BZ71" s="106">
        <f t="shared" si="63"/>
        <v>-1.4499739213092226</v>
      </c>
      <c r="CA71" s="106">
        <f t="shared" si="64"/>
        <v>-1.7499739213092198</v>
      </c>
      <c r="CB71" s="106">
        <f t="shared" si="65"/>
        <v>6</v>
      </c>
      <c r="CC71" s="107">
        <f t="shared" si="44"/>
        <v>3.3333333333333333E-2</v>
      </c>
      <c r="CD71" s="136">
        <f t="shared" si="38"/>
        <v>5.0626173547886086</v>
      </c>
      <c r="CE71" s="136">
        <f t="shared" si="39"/>
        <v>14.062695590860949</v>
      </c>
      <c r="CF71" s="136">
        <f t="shared" si="40"/>
        <v>0.5624608826439278</v>
      </c>
      <c r="CG71" s="136">
        <f t="shared" si="41"/>
        <v>0.20252347150180286</v>
      </c>
      <c r="CH71" s="136">
        <f t="shared" si="42"/>
        <v>2.1024243724768437</v>
      </c>
      <c r="CI71" s="136">
        <f t="shared" si="43"/>
        <v>3.0624087252623675</v>
      </c>
    </row>
    <row r="72" spans="1:87" ht="18.75" x14ac:dyDescent="0.2">
      <c r="A72" s="2" t="s">
        <v>532</v>
      </c>
      <c r="B72" s="65" t="s">
        <v>418</v>
      </c>
      <c r="C72" s="78" t="s">
        <v>534</v>
      </c>
      <c r="D72" s="83" t="s">
        <v>7</v>
      </c>
      <c r="E72" s="83" t="s">
        <v>7</v>
      </c>
      <c r="F72" s="78" t="s">
        <v>534</v>
      </c>
      <c r="G72" s="71">
        <v>45996</v>
      </c>
      <c r="H72" s="77" t="s">
        <v>200</v>
      </c>
      <c r="I72" s="77" t="str">
        <f t="shared" si="45"/>
        <v>SI</v>
      </c>
      <c r="J72" s="77" t="str">
        <f t="shared" si="46"/>
        <v/>
      </c>
      <c r="K72" s="77"/>
      <c r="L72" s="77"/>
      <c r="M72" s="137">
        <f t="shared" si="36"/>
        <v>1.6052942668499908</v>
      </c>
      <c r="N72" s="4">
        <f t="shared" si="47"/>
        <v>109.96204993518134</v>
      </c>
      <c r="O72" s="3">
        <f t="shared" si="37"/>
        <v>74.643066044892464</v>
      </c>
      <c r="P72" s="5">
        <f t="shared" si="48"/>
        <v>80.148278202526811</v>
      </c>
      <c r="Q72" s="14">
        <v>300</v>
      </c>
      <c r="R72" s="11">
        <v>79.7</v>
      </c>
      <c r="S72" s="12">
        <v>82.5</v>
      </c>
      <c r="T72" s="13">
        <v>107.8</v>
      </c>
      <c r="U72" s="79">
        <v>79.8</v>
      </c>
      <c r="V72" s="79">
        <v>86.4</v>
      </c>
      <c r="W72" s="10">
        <v>300</v>
      </c>
      <c r="X72" s="11">
        <v>72.2</v>
      </c>
      <c r="Y72" s="12">
        <v>78</v>
      </c>
      <c r="Z72" s="13">
        <v>100.2</v>
      </c>
      <c r="AA72" s="10">
        <v>300</v>
      </c>
      <c r="AB72" s="11">
        <v>70.099999999999994</v>
      </c>
      <c r="AC72" s="12">
        <v>74.400000000000006</v>
      </c>
      <c r="AD72" s="13">
        <v>99.4</v>
      </c>
      <c r="AE72" s="14">
        <v>300</v>
      </c>
      <c r="AF72" s="11">
        <v>71</v>
      </c>
      <c r="AG72" s="12">
        <v>75.099999999999994</v>
      </c>
      <c r="AH72" s="13">
        <v>104.2</v>
      </c>
      <c r="AI72" s="10">
        <v>300</v>
      </c>
      <c r="AJ72" s="11">
        <v>74.599999999999994</v>
      </c>
      <c r="AK72" s="12">
        <v>77.7</v>
      </c>
      <c r="AL72" s="13">
        <v>108.4</v>
      </c>
      <c r="AM72" s="10">
        <v>300</v>
      </c>
      <c r="AN72" s="11">
        <v>71.2</v>
      </c>
      <c r="AO72" s="12">
        <v>74.900000000000006</v>
      </c>
      <c r="AP72" s="13">
        <v>97.6</v>
      </c>
      <c r="AQ72" s="6" t="str">
        <f t="shared" si="49"/>
        <v>NO</v>
      </c>
      <c r="AR72" s="7">
        <f t="shared" si="50"/>
        <v>480</v>
      </c>
      <c r="AS72" s="8">
        <f t="shared" si="51"/>
        <v>480</v>
      </c>
      <c r="AT72" s="9">
        <f t="shared" si="52"/>
        <v>480</v>
      </c>
      <c r="AU72" s="111" t="str">
        <f>IF(O72&lt;80,"0",IF((P72-O72)&lt;=2,('DPI art.191'!$G$3-(('DPI art.191'!$F$3-'DPI art.191'!$G$3)/4)*(P72-O72-2)),('DPI art.191'!$G$3-(('DPI art.191'!$G$3-'DPI art.191'!$H$3)/8)*(P72-O72-2))))</f>
        <v>0</v>
      </c>
      <c r="AV72" s="24">
        <f t="shared" si="66"/>
        <v>74.643066044892464</v>
      </c>
      <c r="AW72" s="24">
        <f>IF(N72&lt;135,N72,N72-'DPI art.191'!$I$3)</f>
        <v>109.96204993518134</v>
      </c>
      <c r="AX72" s="111" t="str">
        <f>IF(O72&lt;80,"0",IF((P72-O72)&lt;=2,('DPI art.191'!$G$5-(('DPI art.191'!$F$5-'DPI art.191'!$G$5)/4)*(P72-O72-2)),('DPI art.191'!$G$5-(('DPI art.191'!$G$5-'DPI art.191'!$H$5)/8)*(P72-O72-2))))</f>
        <v>0</v>
      </c>
      <c r="AY72" s="24">
        <f t="shared" si="67"/>
        <v>74.643066044892464</v>
      </c>
      <c r="AZ72" s="24">
        <f>IF(N72&lt;135,N72,N72-'DPI art.191'!$I$5)</f>
        <v>109.96204993518134</v>
      </c>
      <c r="BA72" s="111" t="str">
        <f>IF(O72&lt;80,"0",IF((P72-O72)&lt;=2,('DPI art.191'!$G$7-(('DPI art.191'!$F$7-'DPI art.191'!$G$7)/4)*(P72-O72-2)),('DPI art.191'!$G$7-(('DPI art.191'!$G$7-'DPI art.191'!$H$7)/8)*(P72-O72-2))))</f>
        <v>0</v>
      </c>
      <c r="BB72" s="24">
        <f t="shared" si="68"/>
        <v>74.643066044892464</v>
      </c>
      <c r="BC72" s="24">
        <f>IF(N72&lt;135,N72,N72-'DPI art.191'!$I$7)</f>
        <v>109.96204993518134</v>
      </c>
      <c r="BD72" s="111" t="str">
        <f>IF(O72&lt;80,"0",IF((P72-O72)&lt;=2,('DPI art.191'!$G$9-(('DPI art.191'!$F$9-'DPI art.191'!$G$9)/4)*(O72-P72-2)),('DPI art.191'!$G$9-(('DPI art.191'!$G$9-'DPI art.191'!$H$9)/8)*(P72-O72-2))))</f>
        <v>0</v>
      </c>
      <c r="BE72" s="24">
        <f t="shared" si="69"/>
        <v>74.643066044892464</v>
      </c>
      <c r="BF72" s="24">
        <f>IF(N72&lt;135,N72,N72-'DPI art.191'!$I$9)</f>
        <v>109.96204993518134</v>
      </c>
      <c r="BG72" s="111" t="str">
        <f>IF(O72&lt;80,"0",IF((P72-O72)&lt;=2,('DPI art.191'!$G$11-(('DPI art.191'!$F$11-'DPI art.191'!$G$11)/4)*(P72-O72-2)),('DPI art.191'!$G$11-(('DPI art.191'!$G$11-'DPI art.191'!$H$11)/8)*(P72-O72-2))))</f>
        <v>0</v>
      </c>
      <c r="BH72" s="24">
        <f t="shared" si="70"/>
        <v>74.643066044892464</v>
      </c>
      <c r="BI72" s="24">
        <f>IF(T72&lt;135,T72,T72-'DPI art.191'!$I$11)</f>
        <v>107.8</v>
      </c>
      <c r="BJ72" s="111" t="str">
        <f>IF(O72&lt;80,"0",IF((P72-O72)&lt;=2,('DPI art.191'!$G$13-(('DPI art.191'!$F$13-'DPI art.191'!$G$13)/4)*(P72-O72-2)),('DPI art.191'!$G$13-(('DPI art.191'!$G$13-'DPI art.191'!$H$13)/8)*(P72-O72-2))))</f>
        <v>0</v>
      </c>
      <c r="BK72" s="24">
        <f t="shared" si="71"/>
        <v>74.643066044892464</v>
      </c>
      <c r="BL72" s="24">
        <f>IF(T72&lt;135,T72,T72-'DPI art.191'!$I$13)</f>
        <v>107.8</v>
      </c>
      <c r="BM72" s="111" t="str">
        <f>IF(O72&lt;80,"0",IF((P72-O72)&lt;=2,('DPI art.191'!$G$15-(('DPI art.191'!$F$15-'DPI art.191'!$G$15)/4)*(P72-O72-2)),('DPI art.191'!$G$15-(('DPI art.191'!$G$15-'DPI art.191'!$H$15)/8)*(P72-O72-2))))</f>
        <v>0</v>
      </c>
      <c r="BN72" s="24">
        <f t="shared" si="72"/>
        <v>74.643066044892464</v>
      </c>
      <c r="BO72" s="24">
        <f>IF(Z72&lt;135,Z72,Z72-'DPI art.191'!$I$15)</f>
        <v>100.2</v>
      </c>
      <c r="BP72" s="108">
        <f t="shared" si="53"/>
        <v>93325430.079699293</v>
      </c>
      <c r="BQ72" s="108">
        <f t="shared" si="54"/>
        <v>16595869.074375641</v>
      </c>
      <c r="BR72" s="108">
        <f t="shared" si="55"/>
        <v>10232929.922807546</v>
      </c>
      <c r="BS72" s="108">
        <f t="shared" si="56"/>
        <v>12589254.117941713</v>
      </c>
      <c r="BT72" s="108">
        <f t="shared" si="57"/>
        <v>28840315.031266052</v>
      </c>
      <c r="BU72" s="108">
        <f t="shared" si="58"/>
        <v>13182567.385564111</v>
      </c>
      <c r="BV72" s="106">
        <f t="shared" si="59"/>
        <v>-5.0569339551075387</v>
      </c>
      <c r="BW72" s="106">
        <f t="shared" si="60"/>
        <v>2.4430660448924613</v>
      </c>
      <c r="BX72" s="106">
        <f t="shared" si="61"/>
        <v>4.5430660448924698</v>
      </c>
      <c r="BY72" s="106">
        <f t="shared" si="62"/>
        <v>3.6430660448924641</v>
      </c>
      <c r="BZ72" s="106">
        <f t="shared" si="63"/>
        <v>4.306604489246979E-2</v>
      </c>
      <c r="CA72" s="106">
        <f t="shared" si="64"/>
        <v>3.4430660448924613</v>
      </c>
      <c r="CB72" s="106">
        <f t="shared" si="65"/>
        <v>6</v>
      </c>
      <c r="CC72" s="107">
        <f t="shared" si="44"/>
        <v>3.3333333333333333E-2</v>
      </c>
      <c r="CD72" s="136">
        <f t="shared" si="38"/>
        <v>25.572581026319575</v>
      </c>
      <c r="CE72" s="136">
        <f t="shared" si="39"/>
        <v>5.9685716997064935</v>
      </c>
      <c r="CF72" s="136">
        <f t="shared" si="40"/>
        <v>20.63944908825491</v>
      </c>
      <c r="CG72" s="136">
        <f t="shared" si="41"/>
        <v>13.27193020744842</v>
      </c>
      <c r="CH72" s="136">
        <f t="shared" si="42"/>
        <v>1.8546842226802233E-3</v>
      </c>
      <c r="CI72" s="136">
        <f t="shared" si="43"/>
        <v>11.854703789491417</v>
      </c>
    </row>
    <row r="73" spans="1:87" ht="25.5" x14ac:dyDescent="0.2">
      <c r="A73" s="2" t="s">
        <v>447</v>
      </c>
      <c r="B73" s="65" t="s">
        <v>419</v>
      </c>
      <c r="C73" s="78" t="s">
        <v>638</v>
      </c>
      <c r="D73" s="83" t="s">
        <v>7</v>
      </c>
      <c r="E73" s="83" t="s">
        <v>7</v>
      </c>
      <c r="F73" s="78" t="s">
        <v>638</v>
      </c>
      <c r="G73" s="71">
        <v>45996</v>
      </c>
      <c r="H73" s="77" t="s">
        <v>200</v>
      </c>
      <c r="I73" s="77" t="str">
        <f t="shared" si="45"/>
        <v>SI</v>
      </c>
      <c r="J73" s="77" t="str">
        <f t="shared" si="46"/>
        <v/>
      </c>
      <c r="K73" s="77"/>
      <c r="L73" s="77"/>
      <c r="M73" s="137">
        <f t="shared" si="36"/>
        <v>1.0262294954533553</v>
      </c>
      <c r="N73" s="4">
        <f t="shared" si="47"/>
        <v>99.762049935181338</v>
      </c>
      <c r="O73" s="3">
        <f t="shared" si="37"/>
        <v>61.294893263947827</v>
      </c>
      <c r="P73" s="5">
        <f t="shared" si="48"/>
        <v>70.846369965264273</v>
      </c>
      <c r="Q73" s="14">
        <v>300</v>
      </c>
      <c r="R73" s="11">
        <v>62.8</v>
      </c>
      <c r="S73" s="12">
        <v>70.5</v>
      </c>
      <c r="T73" s="13">
        <v>98.2</v>
      </c>
      <c r="U73" s="79">
        <v>62.7</v>
      </c>
      <c r="V73" s="79">
        <v>69.599999999999994</v>
      </c>
      <c r="W73" s="10">
        <v>300</v>
      </c>
      <c r="X73" s="11">
        <v>64.2</v>
      </c>
      <c r="Y73" s="12">
        <v>71.900000000000006</v>
      </c>
      <c r="Z73" s="13">
        <v>91.7</v>
      </c>
      <c r="AA73" s="10">
        <v>300</v>
      </c>
      <c r="AB73" s="11">
        <v>59.9</v>
      </c>
      <c r="AC73" s="12">
        <v>67.7</v>
      </c>
      <c r="AD73" s="13">
        <v>91.2</v>
      </c>
      <c r="AE73" s="14">
        <v>300</v>
      </c>
      <c r="AF73" s="11">
        <v>57.9</v>
      </c>
      <c r="AG73" s="12">
        <v>64.7</v>
      </c>
      <c r="AH73" s="13">
        <v>90.1</v>
      </c>
      <c r="AI73" s="10">
        <v>300</v>
      </c>
      <c r="AJ73" s="11">
        <v>58.6</v>
      </c>
      <c r="AK73" s="12">
        <v>67.599999999999994</v>
      </c>
      <c r="AL73" s="13">
        <v>89.2</v>
      </c>
      <c r="AM73" s="10">
        <v>300</v>
      </c>
      <c r="AN73" s="11">
        <v>60.9</v>
      </c>
      <c r="AO73" s="12">
        <v>67.400000000000006</v>
      </c>
      <c r="AP73" s="13">
        <v>96.6</v>
      </c>
      <c r="AQ73" s="6" t="str">
        <f t="shared" si="49"/>
        <v>NO</v>
      </c>
      <c r="AR73" s="7">
        <f t="shared" si="50"/>
        <v>480</v>
      </c>
      <c r="AS73" s="8">
        <f t="shared" si="51"/>
        <v>480</v>
      </c>
      <c r="AT73" s="9">
        <f t="shared" si="52"/>
        <v>480</v>
      </c>
      <c r="AU73" s="111" t="str">
        <f>IF(O73&lt;80,"0",IF((P73-O73)&lt;=2,('DPI art.191'!$G$3-(('DPI art.191'!$F$3-'DPI art.191'!$G$3)/4)*(P73-O73-2)),('DPI art.191'!$G$3-(('DPI art.191'!$G$3-'DPI art.191'!$H$3)/8)*(P73-O73-2))))</f>
        <v>0</v>
      </c>
      <c r="AV73" s="24">
        <f t="shared" si="66"/>
        <v>61.294893263947827</v>
      </c>
      <c r="AW73" s="24">
        <f>IF(N73&lt;135,N73,N73-'DPI art.191'!$I$3)</f>
        <v>99.762049935181338</v>
      </c>
      <c r="AX73" s="111" t="str">
        <f>IF(O73&lt;80,"0",IF((P73-O73)&lt;=2,('DPI art.191'!$G$5-(('DPI art.191'!$F$5-'DPI art.191'!$G$5)/4)*(P73-O73-2)),('DPI art.191'!$G$5-(('DPI art.191'!$G$5-'DPI art.191'!$H$5)/8)*(P73-O73-2))))</f>
        <v>0</v>
      </c>
      <c r="AY73" s="24">
        <f t="shared" si="67"/>
        <v>61.294893263947827</v>
      </c>
      <c r="AZ73" s="24">
        <f>IF(N73&lt;135,N73,N73-'DPI art.191'!$I$5)</f>
        <v>99.762049935181338</v>
      </c>
      <c r="BA73" s="111" t="str">
        <f>IF(O73&lt;80,"0",IF((P73-O73)&lt;=2,('DPI art.191'!$G$7-(('DPI art.191'!$F$7-'DPI art.191'!$G$7)/4)*(P73-O73-2)),('DPI art.191'!$G$7-(('DPI art.191'!$G$7-'DPI art.191'!$H$7)/8)*(P73-O73-2))))</f>
        <v>0</v>
      </c>
      <c r="BB73" s="24">
        <f t="shared" si="68"/>
        <v>61.294893263947827</v>
      </c>
      <c r="BC73" s="24">
        <f>IF(N73&lt;135,N73,N73-'DPI art.191'!$I$7)</f>
        <v>99.762049935181338</v>
      </c>
      <c r="BD73" s="111" t="str">
        <f>IF(O73&lt;80,"0",IF((P73-O73)&lt;=2,('DPI art.191'!$G$9-(('DPI art.191'!$F$9-'DPI art.191'!$G$9)/4)*(O73-P73-2)),('DPI art.191'!$G$9-(('DPI art.191'!$G$9-'DPI art.191'!$H$9)/8)*(P73-O73-2))))</f>
        <v>0</v>
      </c>
      <c r="BE73" s="24">
        <f t="shared" si="69"/>
        <v>61.294893263947827</v>
      </c>
      <c r="BF73" s="24">
        <f>IF(N73&lt;135,N73,N73-'DPI art.191'!$I$9)</f>
        <v>99.762049935181338</v>
      </c>
      <c r="BG73" s="111" t="str">
        <f>IF(O73&lt;80,"0",IF((P73-O73)&lt;=2,('DPI art.191'!$G$11-(('DPI art.191'!$F$11-'DPI art.191'!$G$11)/4)*(P73-O73-2)),('DPI art.191'!$G$11-(('DPI art.191'!$G$11-'DPI art.191'!$H$11)/8)*(P73-O73-2))))</f>
        <v>0</v>
      </c>
      <c r="BH73" s="24">
        <f t="shared" si="70"/>
        <v>61.294893263947827</v>
      </c>
      <c r="BI73" s="24">
        <f>IF(T73&lt;135,T73,T73-'DPI art.191'!$I$11)</f>
        <v>98.2</v>
      </c>
      <c r="BJ73" s="111" t="str">
        <f>IF(O73&lt;80,"0",IF((P73-O73)&lt;=2,('DPI art.191'!$G$13-(('DPI art.191'!$F$13-'DPI art.191'!$G$13)/4)*(P73-O73-2)),('DPI art.191'!$G$13-(('DPI art.191'!$G$13-'DPI art.191'!$H$13)/8)*(P73-O73-2))))</f>
        <v>0</v>
      </c>
      <c r="BK73" s="24">
        <f t="shared" si="71"/>
        <v>61.294893263947827</v>
      </c>
      <c r="BL73" s="24">
        <f>IF(T73&lt;135,T73,T73-'DPI art.191'!$I$13)</f>
        <v>98.2</v>
      </c>
      <c r="BM73" s="111" t="str">
        <f>IF(O73&lt;80,"0",IF((P73-O73)&lt;=2,('DPI art.191'!$G$15-(('DPI art.191'!$F$15-'DPI art.191'!$G$15)/4)*(P73-O73-2)),('DPI art.191'!$G$15-(('DPI art.191'!$G$15-'DPI art.191'!$H$15)/8)*(P73-O73-2))))</f>
        <v>0</v>
      </c>
      <c r="BN73" s="24">
        <f t="shared" si="72"/>
        <v>61.294893263947827</v>
      </c>
      <c r="BO73" s="24">
        <f>IF(Z73&lt;135,Z73,Z73-'DPI art.191'!$I$15)</f>
        <v>91.7</v>
      </c>
      <c r="BP73" s="108">
        <f t="shared" si="53"/>
        <v>1905460.7179632513</v>
      </c>
      <c r="BQ73" s="108">
        <f t="shared" si="54"/>
        <v>2630267.9918953888</v>
      </c>
      <c r="BR73" s="108">
        <f t="shared" si="55"/>
        <v>977237.22095581202</v>
      </c>
      <c r="BS73" s="108">
        <f t="shared" si="56"/>
        <v>616595.00186148309</v>
      </c>
      <c r="BT73" s="108">
        <f t="shared" si="57"/>
        <v>724435.96007499192</v>
      </c>
      <c r="BU73" s="108">
        <f t="shared" si="58"/>
        <v>1230268.770812382</v>
      </c>
      <c r="BV73" s="106">
        <f t="shared" si="59"/>
        <v>-1.5051067360521699</v>
      </c>
      <c r="BW73" s="106">
        <f t="shared" si="60"/>
        <v>-2.9051067360521756</v>
      </c>
      <c r="BX73" s="106">
        <f t="shared" si="61"/>
        <v>1.3948932639478286</v>
      </c>
      <c r="BY73" s="106">
        <f t="shared" si="62"/>
        <v>3.3948932639478286</v>
      </c>
      <c r="BZ73" s="106">
        <f t="shared" si="63"/>
        <v>2.6948932639478258</v>
      </c>
      <c r="CA73" s="106">
        <f t="shared" si="64"/>
        <v>0.39489326394782864</v>
      </c>
      <c r="CB73" s="106">
        <f t="shared" si="65"/>
        <v>6</v>
      </c>
      <c r="CC73" s="107">
        <f t="shared" si="44"/>
        <v>3.3333333333333333E-2</v>
      </c>
      <c r="CD73" s="136">
        <f t="shared" si="38"/>
        <v>2.2653462869096161</v>
      </c>
      <c r="CE73" s="136">
        <f t="shared" si="39"/>
        <v>8.4396451478557246</v>
      </c>
      <c r="CF73" s="136">
        <f t="shared" si="40"/>
        <v>1.9457272178070268</v>
      </c>
      <c r="CG73" s="136">
        <f t="shared" si="41"/>
        <v>11.525300273598342</v>
      </c>
      <c r="CH73" s="136">
        <f t="shared" si="42"/>
        <v>7.2624497040713658</v>
      </c>
      <c r="CI73" s="136">
        <f t="shared" si="43"/>
        <v>0.15594068991136947</v>
      </c>
    </row>
    <row r="74" spans="1:87" ht="26.25" customHeight="1" x14ac:dyDescent="0.2">
      <c r="A74" s="2" t="s">
        <v>532</v>
      </c>
      <c r="B74" s="65" t="s">
        <v>420</v>
      </c>
      <c r="C74" s="78" t="s">
        <v>650</v>
      </c>
      <c r="D74" s="83" t="s">
        <v>7</v>
      </c>
      <c r="E74" s="83" t="s">
        <v>7</v>
      </c>
      <c r="F74" s="192" t="s">
        <v>650</v>
      </c>
      <c r="G74" s="71">
        <v>46003</v>
      </c>
      <c r="H74" s="77" t="s">
        <v>200</v>
      </c>
      <c r="I74" s="77" t="str">
        <f t="shared" si="45"/>
        <v/>
      </c>
      <c r="J74" s="77" t="s">
        <v>666</v>
      </c>
      <c r="K74" s="77"/>
      <c r="L74" s="77"/>
      <c r="M74" s="137">
        <f t="shared" si="36"/>
        <v>0.25450437948397198</v>
      </c>
      <c r="N74" s="4">
        <f t="shared" si="47"/>
        <v>106.56204993518134</v>
      </c>
      <c r="O74" s="3">
        <f t="shared" si="37"/>
        <v>73.186910647279689</v>
      </c>
      <c r="P74" s="5">
        <f t="shared" si="48"/>
        <v>76.7</v>
      </c>
      <c r="Q74" s="14">
        <v>300</v>
      </c>
      <c r="R74" s="11">
        <v>73.5</v>
      </c>
      <c r="S74" s="12">
        <v>76.5</v>
      </c>
      <c r="T74" s="13">
        <v>96.7</v>
      </c>
      <c r="U74" s="79">
        <v>73.400000000000006</v>
      </c>
      <c r="V74" s="79">
        <v>76.099999999999994</v>
      </c>
      <c r="W74" s="10">
        <v>300</v>
      </c>
      <c r="X74" s="11">
        <v>74</v>
      </c>
      <c r="Y74" s="12">
        <v>76.3</v>
      </c>
      <c r="Z74" s="13">
        <v>105</v>
      </c>
      <c r="AA74" s="10">
        <v>300</v>
      </c>
      <c r="AB74" s="11">
        <v>73.400000000000006</v>
      </c>
      <c r="AC74" s="12">
        <v>76</v>
      </c>
      <c r="AD74" s="13">
        <v>98.8</v>
      </c>
      <c r="AE74" s="14">
        <v>300</v>
      </c>
      <c r="AF74" s="11">
        <v>72.599999999999994</v>
      </c>
      <c r="AG74" s="12">
        <v>76</v>
      </c>
      <c r="AH74" s="13">
        <v>99.3</v>
      </c>
      <c r="AI74" s="10">
        <v>300</v>
      </c>
      <c r="AJ74" s="11">
        <v>72.3</v>
      </c>
      <c r="AK74" s="12">
        <v>76</v>
      </c>
      <c r="AL74" s="13">
        <v>104.2</v>
      </c>
      <c r="AM74" s="10">
        <v>300</v>
      </c>
      <c r="AN74" s="11">
        <v>73.099999999999994</v>
      </c>
      <c r="AO74" s="12">
        <v>77</v>
      </c>
      <c r="AP74" s="13">
        <v>99.4</v>
      </c>
      <c r="AQ74" s="6" t="str">
        <f t="shared" si="49"/>
        <v>NO</v>
      </c>
      <c r="AR74" s="7">
        <f t="shared" si="50"/>
        <v>480</v>
      </c>
      <c r="AS74" s="8">
        <f t="shared" si="51"/>
        <v>480</v>
      </c>
      <c r="AT74" s="9">
        <f t="shared" si="52"/>
        <v>480</v>
      </c>
      <c r="AU74" s="111" t="str">
        <f>IF(O74&lt;80,"0",IF((P74-O74)&lt;=2,('DPI art.191'!$G$3-(('DPI art.191'!$F$3-'DPI art.191'!$G$3)/4)*(P74-O74-2)),('DPI art.191'!$G$3-(('DPI art.191'!$G$3-'DPI art.191'!$H$3)/8)*(P74-O74-2))))</f>
        <v>0</v>
      </c>
      <c r="AV74" s="24">
        <f t="shared" si="66"/>
        <v>73.186910647279689</v>
      </c>
      <c r="AW74" s="24">
        <f>IF(N74&lt;135,N74,N74-'DPI art.191'!$I$3)</f>
        <v>106.56204993518134</v>
      </c>
      <c r="AX74" s="111" t="str">
        <f>IF(O74&lt;80,"0",IF((P74-O74)&lt;=2,('DPI art.191'!$G$5-(('DPI art.191'!$F$5-'DPI art.191'!$G$5)/4)*(P74-O74-2)),('DPI art.191'!$G$5-(('DPI art.191'!$G$5-'DPI art.191'!$H$5)/8)*(P74-O74-2))))</f>
        <v>0</v>
      </c>
      <c r="AY74" s="24">
        <f t="shared" si="67"/>
        <v>73.186910647279689</v>
      </c>
      <c r="AZ74" s="24">
        <f>IF(N74&lt;135,N74,N74-'DPI art.191'!$I$5)</f>
        <v>106.56204993518134</v>
      </c>
      <c r="BA74" s="111" t="str">
        <f>IF(O74&lt;80,"0",IF((P74-O74)&lt;=2,('DPI art.191'!$G$7-(('DPI art.191'!$F$7-'DPI art.191'!$G$7)/4)*(P74-O74-2)),('DPI art.191'!$G$7-(('DPI art.191'!$G$7-'DPI art.191'!$H$7)/8)*(P74-O74-2))))</f>
        <v>0</v>
      </c>
      <c r="BB74" s="24">
        <f t="shared" si="68"/>
        <v>73.186910647279689</v>
      </c>
      <c r="BC74" s="24">
        <f>IF(N74&lt;135,N74,N74-'DPI art.191'!$I$7)</f>
        <v>106.56204993518134</v>
      </c>
      <c r="BD74" s="111" t="str">
        <f>IF(O74&lt;80,"0",IF((P74-O74)&lt;=2,('DPI art.191'!$G$9-(('DPI art.191'!$F$9-'DPI art.191'!$G$9)/4)*(O74-P74-2)),('DPI art.191'!$G$9-(('DPI art.191'!$G$9-'DPI art.191'!$H$9)/8)*(P74-O74-2))))</f>
        <v>0</v>
      </c>
      <c r="BE74" s="24">
        <f t="shared" si="69"/>
        <v>73.186910647279689</v>
      </c>
      <c r="BF74" s="24">
        <f>IF(N74&lt;135,N74,N74-'DPI art.191'!$I$9)</f>
        <v>106.56204993518134</v>
      </c>
      <c r="BG74" s="111" t="str">
        <f>IF(O74&lt;80,"0",IF((P74-O74)&lt;=2,('DPI art.191'!$G$11-(('DPI art.191'!$F$11-'DPI art.191'!$G$11)/4)*(P74-O74-2)),('DPI art.191'!$G$11-(('DPI art.191'!$G$11-'DPI art.191'!$H$11)/8)*(P74-O74-2))))</f>
        <v>0</v>
      </c>
      <c r="BH74" s="24">
        <f t="shared" si="70"/>
        <v>73.186910647279689</v>
      </c>
      <c r="BI74" s="24">
        <f>IF(T74&lt;135,T74,T74-'DPI art.191'!$I$11)</f>
        <v>96.7</v>
      </c>
      <c r="BJ74" s="111" t="str">
        <f>IF(O74&lt;80,"0",IF((P74-O74)&lt;=2,('DPI art.191'!$G$13-(('DPI art.191'!$F$13-'DPI art.191'!$G$13)/4)*(P74-O74-2)),('DPI art.191'!$G$13-(('DPI art.191'!$G$13-'DPI art.191'!$H$13)/8)*(P74-O74-2))))</f>
        <v>0</v>
      </c>
      <c r="BK74" s="24">
        <f t="shared" si="71"/>
        <v>73.186910647279689</v>
      </c>
      <c r="BL74" s="24">
        <f>IF(T74&lt;135,T74,T74-'DPI art.191'!$I$13)</f>
        <v>96.7</v>
      </c>
      <c r="BM74" s="111" t="str">
        <f>IF(O74&lt;80,"0",IF((P74-O74)&lt;=2,('DPI art.191'!$G$15-(('DPI art.191'!$F$15-'DPI art.191'!$G$15)/4)*(P74-O74-2)),('DPI art.191'!$G$15-(('DPI art.191'!$G$15-'DPI art.191'!$H$15)/8)*(P74-O74-2))))</f>
        <v>0</v>
      </c>
      <c r="BN74" s="24">
        <f t="shared" si="72"/>
        <v>73.186910647279689</v>
      </c>
      <c r="BO74" s="24">
        <f>IF(Z74&lt;135,Z74,Z74-'DPI art.191'!$I$15)</f>
        <v>105</v>
      </c>
      <c r="BP74" s="108">
        <f t="shared" si="53"/>
        <v>22387211.385683496</v>
      </c>
      <c r="BQ74" s="108">
        <f t="shared" si="54"/>
        <v>25118864.315095898</v>
      </c>
      <c r="BR74" s="108">
        <f t="shared" si="55"/>
        <v>21877616.239495624</v>
      </c>
      <c r="BS74" s="108">
        <f t="shared" si="56"/>
        <v>18197008.586099867</v>
      </c>
      <c r="BT74" s="108">
        <f t="shared" si="57"/>
        <v>16982436.524617478</v>
      </c>
      <c r="BU74" s="108">
        <f t="shared" si="58"/>
        <v>20417379.446695317</v>
      </c>
      <c r="BV74" s="106">
        <f t="shared" si="59"/>
        <v>-0.31308935272031135</v>
      </c>
      <c r="BW74" s="106">
        <f t="shared" si="60"/>
        <v>-0.81308935272031135</v>
      </c>
      <c r="BX74" s="106">
        <f t="shared" si="61"/>
        <v>-0.21308935272031704</v>
      </c>
      <c r="BY74" s="106">
        <f t="shared" si="62"/>
        <v>0.58691064727969433</v>
      </c>
      <c r="BZ74" s="106">
        <f t="shared" si="63"/>
        <v>0.88691064727969149</v>
      </c>
      <c r="CA74" s="106">
        <f t="shared" si="64"/>
        <v>8.6910647279694331E-2</v>
      </c>
      <c r="CB74" s="106">
        <f t="shared" si="65"/>
        <v>6</v>
      </c>
      <c r="CC74" s="107">
        <f t="shared" si="44"/>
        <v>3.3333333333333333E-2</v>
      </c>
      <c r="CD74" s="136">
        <f t="shared" si="38"/>
        <v>9.8024942786823541E-2</v>
      </c>
      <c r="CE74" s="136">
        <f t="shared" si="39"/>
        <v>0.66111429550713485</v>
      </c>
      <c r="CF74" s="136">
        <f t="shared" si="40"/>
        <v>4.5407072242763684E-2</v>
      </c>
      <c r="CG74" s="136">
        <f t="shared" si="41"/>
        <v>0.34446410789026977</v>
      </c>
      <c r="CH74" s="136">
        <f t="shared" si="42"/>
        <v>0.78661049625808133</v>
      </c>
      <c r="CI74" s="136">
        <f t="shared" si="43"/>
        <v>7.5534606105754397E-3</v>
      </c>
    </row>
    <row r="75" spans="1:87" ht="18.75" x14ac:dyDescent="0.2">
      <c r="A75" s="2" t="s">
        <v>530</v>
      </c>
      <c r="B75" s="65" t="s">
        <v>421</v>
      </c>
      <c r="C75" s="78" t="s">
        <v>634</v>
      </c>
      <c r="D75" s="83" t="s">
        <v>7</v>
      </c>
      <c r="E75" s="83" t="s">
        <v>7</v>
      </c>
      <c r="F75" s="192" t="s">
        <v>634</v>
      </c>
      <c r="G75" s="71">
        <v>46003</v>
      </c>
      <c r="H75" s="77" t="s">
        <v>200</v>
      </c>
      <c r="I75" s="77" t="str">
        <f t="shared" si="45"/>
        <v>SI</v>
      </c>
      <c r="J75" s="77" t="str">
        <f t="shared" si="46"/>
        <v/>
      </c>
      <c r="K75" s="77"/>
      <c r="L75" s="77"/>
      <c r="M75" s="137">
        <f t="shared" si="36"/>
        <v>1.7603208509576163</v>
      </c>
      <c r="N75" s="4">
        <f t="shared" si="47"/>
        <v>106.46204993518134</v>
      </c>
      <c r="O75" s="3">
        <f t="shared" si="37"/>
        <v>51.17413489533579</v>
      </c>
      <c r="P75" s="5">
        <f t="shared" si="48"/>
        <v>58.27859605898017</v>
      </c>
      <c r="Q75" s="14">
        <v>300</v>
      </c>
      <c r="R75" s="11">
        <v>50.1</v>
      </c>
      <c r="S75" s="12">
        <v>55.3</v>
      </c>
      <c r="T75" s="13">
        <v>91.4</v>
      </c>
      <c r="U75" s="79">
        <v>50.1</v>
      </c>
      <c r="V75" s="79">
        <v>57.8</v>
      </c>
      <c r="W75" s="10">
        <v>300</v>
      </c>
      <c r="X75" s="11">
        <v>51.2</v>
      </c>
      <c r="Y75" s="12">
        <v>55.9</v>
      </c>
      <c r="Z75" s="13">
        <v>89.4</v>
      </c>
      <c r="AA75" s="10">
        <v>300</v>
      </c>
      <c r="AB75" s="11">
        <v>56.1</v>
      </c>
      <c r="AC75" s="12">
        <v>60.5</v>
      </c>
      <c r="AD75" s="13">
        <v>104.9</v>
      </c>
      <c r="AE75" s="14">
        <v>300</v>
      </c>
      <c r="AF75" s="11">
        <v>47.8</v>
      </c>
      <c r="AG75" s="12">
        <v>54.6</v>
      </c>
      <c r="AH75" s="13">
        <v>88.9</v>
      </c>
      <c r="AI75" s="10">
        <v>300</v>
      </c>
      <c r="AJ75" s="11">
        <v>47.4</v>
      </c>
      <c r="AK75" s="12">
        <v>54.3</v>
      </c>
      <c r="AL75" s="13">
        <v>91.9</v>
      </c>
      <c r="AM75" s="10">
        <v>300</v>
      </c>
      <c r="AN75" s="11">
        <v>44.7</v>
      </c>
      <c r="AO75" s="12">
        <v>55.4</v>
      </c>
      <c r="AP75" s="13">
        <v>90.9</v>
      </c>
      <c r="AQ75" s="6" t="str">
        <f t="shared" si="49"/>
        <v>NO</v>
      </c>
      <c r="AR75" s="7">
        <f t="shared" si="50"/>
        <v>480</v>
      </c>
      <c r="AS75" s="8">
        <f t="shared" si="51"/>
        <v>480</v>
      </c>
      <c r="AT75" s="9">
        <f t="shared" si="52"/>
        <v>480</v>
      </c>
      <c r="AU75" s="111" t="str">
        <f>IF(O75&lt;80,"0",IF((P75-O75)&lt;=2,('DPI art.191'!$G$3-(('DPI art.191'!$F$3-'DPI art.191'!$G$3)/4)*(P75-O75-2)),('DPI art.191'!$G$3-(('DPI art.191'!$G$3-'DPI art.191'!$H$3)/8)*(P75-O75-2))))</f>
        <v>0</v>
      </c>
      <c r="AV75" s="24">
        <f t="shared" si="66"/>
        <v>51.17413489533579</v>
      </c>
      <c r="AW75" s="24">
        <f>IF(N75&lt;135,N75,N75-'DPI art.191'!$I$3)</f>
        <v>106.46204993518134</v>
      </c>
      <c r="AX75" s="111" t="str">
        <f>IF(O75&lt;80,"0",IF((P75-O75)&lt;=2,('DPI art.191'!$G$5-(('DPI art.191'!$F$5-'DPI art.191'!$G$5)/4)*(P75-O75-2)),('DPI art.191'!$G$5-(('DPI art.191'!$G$5-'DPI art.191'!$H$5)/8)*(P75-O75-2))))</f>
        <v>0</v>
      </c>
      <c r="AY75" s="24">
        <f t="shared" si="67"/>
        <v>51.17413489533579</v>
      </c>
      <c r="AZ75" s="24">
        <f>IF(N75&lt;135,N75,N75-'DPI art.191'!$I$5)</f>
        <v>106.46204993518134</v>
      </c>
      <c r="BA75" s="111" t="str">
        <f>IF(O75&lt;80,"0",IF((P75-O75)&lt;=2,('DPI art.191'!$G$7-(('DPI art.191'!$F$7-'DPI art.191'!$G$7)/4)*(P75-O75-2)),('DPI art.191'!$G$7-(('DPI art.191'!$G$7-'DPI art.191'!$H$7)/8)*(P75-O75-2))))</f>
        <v>0</v>
      </c>
      <c r="BB75" s="24">
        <f t="shared" si="68"/>
        <v>51.17413489533579</v>
      </c>
      <c r="BC75" s="24">
        <f>IF(N75&lt;135,N75,N75-'DPI art.191'!$I$7)</f>
        <v>106.46204993518134</v>
      </c>
      <c r="BD75" s="111" t="str">
        <f>IF(O75&lt;80,"0",IF((P75-O75)&lt;=2,('DPI art.191'!$G$9-(('DPI art.191'!$F$9-'DPI art.191'!$G$9)/4)*(O75-P75-2)),('DPI art.191'!$G$9-(('DPI art.191'!$G$9-'DPI art.191'!$H$9)/8)*(P75-O75-2))))</f>
        <v>0</v>
      </c>
      <c r="BE75" s="24">
        <f t="shared" si="69"/>
        <v>51.17413489533579</v>
      </c>
      <c r="BF75" s="24">
        <f>IF(N75&lt;135,N75,N75-'DPI art.191'!$I$9)</f>
        <v>106.46204993518134</v>
      </c>
      <c r="BG75" s="111" t="str">
        <f>IF(O75&lt;80,"0",IF((P75-O75)&lt;=2,('DPI art.191'!$G$11-(('DPI art.191'!$F$11-'DPI art.191'!$G$11)/4)*(P75-O75-2)),('DPI art.191'!$G$11-(('DPI art.191'!$G$11-'DPI art.191'!$H$11)/8)*(P75-O75-2))))</f>
        <v>0</v>
      </c>
      <c r="BH75" s="24">
        <f t="shared" si="70"/>
        <v>51.17413489533579</v>
      </c>
      <c r="BI75" s="24">
        <f>IF(T75&lt;135,T75,T75-'DPI art.191'!$I$11)</f>
        <v>91.4</v>
      </c>
      <c r="BJ75" s="111" t="str">
        <f>IF(O75&lt;80,"0",IF((P75-O75)&lt;=2,('DPI art.191'!$G$13-(('DPI art.191'!$F$13-'DPI art.191'!$G$13)/4)*(P75-O75-2)),('DPI art.191'!$G$13-(('DPI art.191'!$G$13-'DPI art.191'!$H$13)/8)*(P75-O75-2))))</f>
        <v>0</v>
      </c>
      <c r="BK75" s="24">
        <f t="shared" si="71"/>
        <v>51.17413489533579</v>
      </c>
      <c r="BL75" s="24">
        <f>IF(T75&lt;135,T75,T75-'DPI art.191'!$I$13)</f>
        <v>91.4</v>
      </c>
      <c r="BM75" s="111" t="str">
        <f>IF(O75&lt;80,"0",IF((P75-O75)&lt;=2,('DPI art.191'!$G$15-(('DPI art.191'!$F$15-'DPI art.191'!$G$15)/4)*(P75-O75-2)),('DPI art.191'!$G$15-(('DPI art.191'!$G$15-'DPI art.191'!$H$15)/8)*(P75-O75-2))))</f>
        <v>0</v>
      </c>
      <c r="BN75" s="24">
        <f t="shared" si="72"/>
        <v>51.17413489533579</v>
      </c>
      <c r="BO75" s="24">
        <f>IF(Z75&lt;135,Z75,Z75-'DPI art.191'!$I$15)</f>
        <v>89.4</v>
      </c>
      <c r="BP75" s="108">
        <f t="shared" si="53"/>
        <v>102329.2992280756</v>
      </c>
      <c r="BQ75" s="108">
        <f t="shared" si="54"/>
        <v>131825.67385564104</v>
      </c>
      <c r="BR75" s="108">
        <f t="shared" si="55"/>
        <v>407380.27780411334</v>
      </c>
      <c r="BS75" s="108">
        <f t="shared" si="56"/>
        <v>60255.95860743591</v>
      </c>
      <c r="BT75" s="108">
        <f t="shared" si="57"/>
        <v>54954.087385762505</v>
      </c>
      <c r="BU75" s="108">
        <f t="shared" si="58"/>
        <v>29512.092266663909</v>
      </c>
      <c r="BV75" s="106">
        <f t="shared" si="59"/>
        <v>1.0741348953357885</v>
      </c>
      <c r="BW75" s="106">
        <f t="shared" si="60"/>
        <v>-2.5865104664212879E-2</v>
      </c>
      <c r="BX75" s="106">
        <f t="shared" si="61"/>
        <v>-4.9258651046642115</v>
      </c>
      <c r="BY75" s="106">
        <f t="shared" si="62"/>
        <v>3.3741348953357928</v>
      </c>
      <c r="BZ75" s="106">
        <f t="shared" si="63"/>
        <v>3.7741348953357914</v>
      </c>
      <c r="CA75" s="106">
        <f t="shared" si="64"/>
        <v>6.4741348953357871</v>
      </c>
      <c r="CB75" s="106">
        <f t="shared" si="65"/>
        <v>6</v>
      </c>
      <c r="CC75" s="107">
        <f t="shared" si="44"/>
        <v>3.3333333333333333E-2</v>
      </c>
      <c r="CD75" s="136">
        <f t="shared" si="38"/>
        <v>1.1537657733780253</v>
      </c>
      <c r="CE75" s="136">
        <f t="shared" si="39"/>
        <v>6.6900363929068684E-4</v>
      </c>
      <c r="CF75" s="136">
        <f t="shared" si="40"/>
        <v>24.264147029348564</v>
      </c>
      <c r="CG75" s="136">
        <f t="shared" si="41"/>
        <v>11.384786291922682</v>
      </c>
      <c r="CH75" s="136">
        <f t="shared" si="42"/>
        <v>14.244094208191305</v>
      </c>
      <c r="CI75" s="136">
        <f t="shared" si="43"/>
        <v>41.914422643004521</v>
      </c>
    </row>
    <row r="76" spans="1:87" ht="18.75" x14ac:dyDescent="0.2">
      <c r="A76" s="2" t="s">
        <v>520</v>
      </c>
      <c r="B76" s="65" t="s">
        <v>422</v>
      </c>
      <c r="C76" s="78" t="s">
        <v>620</v>
      </c>
      <c r="D76" s="83" t="s">
        <v>7</v>
      </c>
      <c r="E76" s="83" t="s">
        <v>7</v>
      </c>
      <c r="F76" s="192" t="s">
        <v>620</v>
      </c>
      <c r="G76" s="71">
        <v>46003</v>
      </c>
      <c r="H76" s="77" t="s">
        <v>200</v>
      </c>
      <c r="I76" s="77" t="str">
        <f t="shared" si="45"/>
        <v>SI</v>
      </c>
      <c r="J76" s="77" t="str">
        <f t="shared" si="46"/>
        <v/>
      </c>
      <c r="K76" s="77"/>
      <c r="L76" s="77"/>
      <c r="M76" s="137">
        <f t="shared" si="36"/>
        <v>0.55323847614634603</v>
      </c>
      <c r="N76" s="4">
        <f t="shared" si="47"/>
        <v>119.96204993518134</v>
      </c>
      <c r="O76" s="3">
        <f t="shared" si="37"/>
        <v>82.476797348365807</v>
      </c>
      <c r="P76" s="5">
        <f t="shared" si="48"/>
        <v>83.268331873904302</v>
      </c>
      <c r="Q76" s="14">
        <v>300</v>
      </c>
      <c r="R76" s="11">
        <v>80</v>
      </c>
      <c r="S76" s="12">
        <v>81</v>
      </c>
      <c r="T76" s="13">
        <v>115</v>
      </c>
      <c r="U76" s="79">
        <v>80</v>
      </c>
      <c r="V76" s="79">
        <v>83.1</v>
      </c>
      <c r="W76" s="10">
        <v>300</v>
      </c>
      <c r="X76" s="11">
        <v>83</v>
      </c>
      <c r="Y76" s="12">
        <v>83</v>
      </c>
      <c r="Z76" s="13">
        <v>118.4</v>
      </c>
      <c r="AA76" s="10">
        <v>300</v>
      </c>
      <c r="AB76" s="11">
        <v>83.7</v>
      </c>
      <c r="AC76" s="12">
        <v>83.4</v>
      </c>
      <c r="AD76" s="13">
        <v>115.1</v>
      </c>
      <c r="AE76" s="14">
        <v>300</v>
      </c>
      <c r="AF76" s="11">
        <v>83.3</v>
      </c>
      <c r="AG76" s="12">
        <v>83</v>
      </c>
      <c r="AH76" s="13">
        <v>113.2</v>
      </c>
      <c r="AI76" s="10">
        <v>300</v>
      </c>
      <c r="AJ76" s="11">
        <v>81.8</v>
      </c>
      <c r="AK76" s="12">
        <v>81.900000000000006</v>
      </c>
      <c r="AL76" s="13">
        <v>116</v>
      </c>
      <c r="AM76" s="10">
        <v>300</v>
      </c>
      <c r="AN76" s="11">
        <v>82.1</v>
      </c>
      <c r="AO76" s="12">
        <v>81.599999999999994</v>
      </c>
      <c r="AP76" s="13">
        <v>114.5</v>
      </c>
      <c r="AQ76" s="6" t="str">
        <f t="shared" si="49"/>
        <v>NO</v>
      </c>
      <c r="AR76" s="7">
        <f t="shared" si="50"/>
        <v>241.85858212981844</v>
      </c>
      <c r="AS76" s="8">
        <f t="shared" si="51"/>
        <v>480</v>
      </c>
      <c r="AT76" s="9">
        <f t="shared" si="52"/>
        <v>480</v>
      </c>
      <c r="AU76" s="111">
        <f>IF(O76&lt;80,"0",IF((P76-O76)&lt;=2,('DPI art.191'!$G$3-(('DPI art.191'!$F$3-'DPI art.191'!$G$3)/4)*(P76-O76-2)),('DPI art.191'!$G$3-(('DPI art.191'!$G$3-'DPI art.191'!$H$3)/8)*(P76-O76-2))))</f>
        <v>19.289285488153791</v>
      </c>
      <c r="AV76" s="24">
        <f t="shared" si="66"/>
        <v>63.187511860212012</v>
      </c>
      <c r="AW76" s="24">
        <f>IF(N76&lt;135,N76,N76-'DPI art.191'!$I$3)</f>
        <v>119.96204993518134</v>
      </c>
      <c r="AX76" s="111">
        <f>IF(O76&lt;80,"0",IF((P76-O76)&lt;=2,('DPI art.191'!$G$5-(('DPI art.191'!$F$5-'DPI art.191'!$G$5)/4)*(P76-O76-2)),('DPI art.191'!$G$5-(('DPI art.191'!$G$5-'DPI art.191'!$H$5)/8)*(P76-O76-2))))</f>
        <v>17.039285488153791</v>
      </c>
      <c r="AY76" s="24">
        <f t="shared" si="67"/>
        <v>65.437511860212012</v>
      </c>
      <c r="AZ76" s="24">
        <f>IF(N76&lt;135,N76,N76-'DPI art.191'!$I$5)</f>
        <v>119.96204993518134</v>
      </c>
      <c r="BA76" s="111">
        <f>IF(O76&lt;80,"0",IF((P76-O76)&lt;=2,('DPI art.191'!$G$7-(('DPI art.191'!$F$7-'DPI art.191'!$G$7)/4)*(P76-O76-2)),('DPI art.191'!$G$7-(('DPI art.191'!$G$7-'DPI art.191'!$H$7)/8)*(P76-O76-2))))</f>
        <v>14.104232737230753</v>
      </c>
      <c r="BB76" s="24">
        <f t="shared" si="68"/>
        <v>68.372564611135061</v>
      </c>
      <c r="BC76" s="24">
        <f>IF(N76&lt;135,N76,N76-'DPI art.191'!$I$7)</f>
        <v>119.96204993518134</v>
      </c>
      <c r="BD76" s="111">
        <f>IF(O76&lt;80,"0",IF((P76-O76)&lt;=2,('DPI art.191'!$G$9-(('DPI art.191'!$F$9-'DPI art.191'!$G$9)/4)*(O76-P76-2)),('DPI art.191'!$G$9-(('DPI art.191'!$G$9-'DPI art.191'!$H$9)/8)*(P76-O76-2))))</f>
        <v>17.848941815692314</v>
      </c>
      <c r="BE76" s="24">
        <f t="shared" si="69"/>
        <v>64.627855532673493</v>
      </c>
      <c r="BF76" s="24">
        <f>IF(N76&lt;135,N76,N76-'DPI art.191'!$I$9)</f>
        <v>119.96204993518134</v>
      </c>
      <c r="BG76" s="111">
        <f>IF(O76&lt;80,"0",IF((P76-O76)&lt;=2,('DPI art.191'!$G$11-(('DPI art.191'!$F$11-'DPI art.191'!$G$11)/4)*(P76-O76-2)),('DPI art.191'!$G$11-(('DPI art.191'!$G$11-'DPI art.191'!$H$11)/8)*(P76-O76-2))))</f>
        <v>10.046825447076936</v>
      </c>
      <c r="BH76" s="24">
        <f t="shared" si="70"/>
        <v>72.429971901288866</v>
      </c>
      <c r="BI76" s="24">
        <f>IF(T76&lt;135,T76,T76-'DPI art.191'!$I$11)</f>
        <v>115</v>
      </c>
      <c r="BJ76" s="111">
        <f>IF(O76&lt;80,"0",IF((P76-O76)&lt;=2,('DPI art.191'!$G$13-(('DPI art.191'!$F$13-'DPI art.191'!$G$13)/4)*(P76-O76-2)),('DPI art.191'!$G$13-(('DPI art.191'!$G$13-'DPI art.191'!$H$13)/8)*(P76-O76-2))))</f>
        <v>13.151058184307688</v>
      </c>
      <c r="BK76" s="24">
        <f t="shared" si="71"/>
        <v>69.32573916405812</v>
      </c>
      <c r="BL76" s="24">
        <f>IF(T76&lt;135,T76,T76-'DPI art.191'!$I$13)</f>
        <v>115</v>
      </c>
      <c r="BM76" s="111">
        <f>IF(O76&lt;80,"0",IF((P76-O76)&lt;=2,('DPI art.191'!$G$15-(('DPI art.191'!$F$15-'DPI art.191'!$G$15)/4)*(P76-O76-2)),('DPI art.191'!$G$15-(('DPI art.191'!$G$15-'DPI art.191'!$H$15)/8)*(P76-O76-2))))</f>
        <v>17.651058184307686</v>
      </c>
      <c r="BN76" s="24">
        <f t="shared" si="72"/>
        <v>64.82573916405812</v>
      </c>
      <c r="BO76" s="24">
        <f>IF(Z76&lt;135,Z76,Z76-'DPI art.191'!$I$15)</f>
        <v>118.4</v>
      </c>
      <c r="BP76" s="108">
        <f t="shared" si="53"/>
        <v>100000000</v>
      </c>
      <c r="BQ76" s="108">
        <f t="shared" si="54"/>
        <v>199526231.49688843</v>
      </c>
      <c r="BR76" s="108">
        <f t="shared" si="55"/>
        <v>234422881.53199345</v>
      </c>
      <c r="BS76" s="108">
        <f t="shared" si="56"/>
        <v>213796208.95022365</v>
      </c>
      <c r="BT76" s="108">
        <f t="shared" si="57"/>
        <v>151356124.84362081</v>
      </c>
      <c r="BU76" s="108">
        <f t="shared" si="58"/>
        <v>162181009.73589295</v>
      </c>
      <c r="BV76" s="106">
        <f t="shared" si="59"/>
        <v>2.4767973483658068</v>
      </c>
      <c r="BW76" s="106">
        <f t="shared" si="60"/>
        <v>-0.52320265163419322</v>
      </c>
      <c r="BX76" s="106">
        <f t="shared" si="61"/>
        <v>-1.2232026516341961</v>
      </c>
      <c r="BY76" s="106">
        <f t="shared" si="62"/>
        <v>-0.82320265163419037</v>
      </c>
      <c r="BZ76" s="106">
        <f t="shared" si="63"/>
        <v>0.67679734836580963</v>
      </c>
      <c r="CA76" s="106">
        <f t="shared" si="64"/>
        <v>0.37679734836581247</v>
      </c>
      <c r="CB76" s="106">
        <f t="shared" si="65"/>
        <v>6</v>
      </c>
      <c r="CC76" s="107">
        <f t="shared" si="44"/>
        <v>3.3333333333333333E-2</v>
      </c>
      <c r="CD76" s="136">
        <f t="shared" si="38"/>
        <v>6.1345251048718916</v>
      </c>
      <c r="CE76" s="136">
        <f t="shared" si="39"/>
        <v>0.27374101467705092</v>
      </c>
      <c r="CF76" s="136">
        <f t="shared" si="40"/>
        <v>1.4962247269649285</v>
      </c>
      <c r="CG76" s="136">
        <f t="shared" si="41"/>
        <v>0.6776626056575622</v>
      </c>
      <c r="CH76" s="136">
        <f t="shared" si="42"/>
        <v>0.45805465075499108</v>
      </c>
      <c r="CI76" s="136">
        <f t="shared" si="43"/>
        <v>0.14197624173550744</v>
      </c>
    </row>
    <row r="77" spans="1:87" ht="18.75" x14ac:dyDescent="0.2">
      <c r="A77" s="2" t="s">
        <v>528</v>
      </c>
      <c r="B77" s="65" t="s">
        <v>423</v>
      </c>
      <c r="C77" s="78" t="s">
        <v>620</v>
      </c>
      <c r="D77" s="83" t="s">
        <v>7</v>
      </c>
      <c r="E77" s="83" t="s">
        <v>7</v>
      </c>
      <c r="F77" s="192" t="s">
        <v>620</v>
      </c>
      <c r="G77" s="71">
        <v>46003</v>
      </c>
      <c r="H77" s="77" t="s">
        <v>200</v>
      </c>
      <c r="I77" s="77" t="str">
        <f t="shared" si="45"/>
        <v>SI</v>
      </c>
      <c r="J77" s="77" t="str">
        <f t="shared" si="46"/>
        <v/>
      </c>
      <c r="K77" s="77"/>
      <c r="L77" s="77"/>
      <c r="M77" s="137">
        <f t="shared" si="36"/>
        <v>2.0297311617579448</v>
      </c>
      <c r="N77" s="4">
        <f t="shared" si="47"/>
        <v>138.36204993518135</v>
      </c>
      <c r="O77" s="3">
        <f t="shared" si="37"/>
        <v>93.737323255091127</v>
      </c>
      <c r="P77" s="5">
        <f t="shared" si="48"/>
        <v>94.915816237971981</v>
      </c>
      <c r="Q77" s="14">
        <v>300</v>
      </c>
      <c r="R77" s="11">
        <v>90.1</v>
      </c>
      <c r="S77" s="12">
        <v>88.6</v>
      </c>
      <c r="T77" s="13">
        <v>117.9</v>
      </c>
      <c r="U77" s="79">
        <v>90.1</v>
      </c>
      <c r="V77" s="79">
        <v>93.2</v>
      </c>
      <c r="W77" s="10">
        <v>300</v>
      </c>
      <c r="X77" s="11">
        <v>93.4</v>
      </c>
      <c r="Y77" s="12">
        <v>92</v>
      </c>
      <c r="Z77" s="13">
        <v>128.6</v>
      </c>
      <c r="AA77" s="10">
        <v>300</v>
      </c>
      <c r="AB77" s="11">
        <v>98.7</v>
      </c>
      <c r="AC77" s="12">
        <v>97.5</v>
      </c>
      <c r="AD77" s="13">
        <v>136.80000000000001</v>
      </c>
      <c r="AE77" s="14">
        <v>300</v>
      </c>
      <c r="AF77" s="11">
        <v>94</v>
      </c>
      <c r="AG77" s="12">
        <v>92.8</v>
      </c>
      <c r="AH77" s="13">
        <v>136.30000000000001</v>
      </c>
      <c r="AI77" s="10">
        <v>300</v>
      </c>
      <c r="AJ77" s="11">
        <v>87</v>
      </c>
      <c r="AK77" s="12">
        <v>86.9</v>
      </c>
      <c r="AL77" s="13">
        <v>127.9</v>
      </c>
      <c r="AM77" s="10">
        <v>300</v>
      </c>
      <c r="AN77" s="11">
        <v>87.4</v>
      </c>
      <c r="AO77" s="12">
        <v>87.2</v>
      </c>
      <c r="AP77" s="13">
        <v>126.8</v>
      </c>
      <c r="AQ77" s="6" t="str">
        <f t="shared" si="49"/>
        <v>SI</v>
      </c>
      <c r="AR77" s="7">
        <f t="shared" si="50"/>
        <v>18.092930371646972</v>
      </c>
      <c r="AS77" s="8">
        <f t="shared" si="51"/>
        <v>57.214869521241084</v>
      </c>
      <c r="AT77" s="9">
        <f t="shared" si="52"/>
        <v>90.679457211766064</v>
      </c>
      <c r="AU77" s="111">
        <f>IF(O77&lt;80,"0",IF((P77-O77)&lt;=2,('DPI art.191'!$G$3-(('DPI art.191'!$F$3-'DPI art.191'!$G$3)/4)*(P77-O77-2)),('DPI art.191'!$G$3-(('DPI art.191'!$G$3-'DPI art.191'!$H$3)/8)*(P77-O77-2))))</f>
        <v>18.636293091388559</v>
      </c>
      <c r="AV77" s="24">
        <f t="shared" si="66"/>
        <v>75.101030163702575</v>
      </c>
      <c r="AW77" s="24">
        <f>IF(N77&lt;135,N77,N77-'DPI art.191'!$I$3)</f>
        <v>132.11204993518135</v>
      </c>
      <c r="AX77" s="111">
        <f>IF(O77&lt;80,"0",IF((P77-O77)&lt;=2,('DPI art.191'!$G$5-(('DPI art.191'!$F$5-'DPI art.191'!$G$5)/4)*(P77-O77-2)),('DPI art.191'!$G$5-(('DPI art.191'!$G$5-'DPI art.191'!$H$5)/8)*(P77-O77-2))))</f>
        <v>16.386293091388559</v>
      </c>
      <c r="AY77" s="24">
        <f t="shared" si="67"/>
        <v>77.351030163702575</v>
      </c>
      <c r="AZ77" s="24">
        <f>IF(N77&lt;135,N77,N77-'DPI art.191'!$I$5)</f>
        <v>133.61204993518135</v>
      </c>
      <c r="BA77" s="111">
        <f>IF(O77&lt;80,"0",IF((P77-O77)&lt;=2,('DPI art.191'!$G$7-(('DPI art.191'!$F$7-'DPI art.191'!$G$7)/4)*(P77-O77-2)),('DPI art.191'!$G$7-(('DPI art.191'!$G$7-'DPI art.191'!$H$7)/8)*(P77-O77-2))))</f>
        <v>13.910753508559573</v>
      </c>
      <c r="BB77" s="24">
        <f t="shared" si="68"/>
        <v>79.826569746531561</v>
      </c>
      <c r="BC77" s="24">
        <f>IF(N77&lt;135,N77,N77-'DPI art.191'!$I$7)</f>
        <v>130.36204993518135</v>
      </c>
      <c r="BD77" s="111">
        <f>IF(O77&lt;80,"0",IF((P77-O77)&lt;=2,('DPI art.191'!$G$9-(('DPI art.191'!$F$9-'DPI art.191'!$G$9)/4)*(O77-P77-2)),('DPI art.191'!$G$9-(('DPI art.191'!$G$9-'DPI art.191'!$H$9)/8)*(P77-O77-2))))</f>
        <v>17.897311622860109</v>
      </c>
      <c r="BE77" s="24">
        <f t="shared" si="69"/>
        <v>75.840011632231011</v>
      </c>
      <c r="BF77" s="24">
        <f>IF(N77&lt;135,N77,N77-'DPI art.191'!$I$9)</f>
        <v>126.36204993518135</v>
      </c>
      <c r="BG77" s="111">
        <f>IF(O77&lt;80,"0",IF((P77-O77)&lt;=2,('DPI art.191'!$G$11-(('DPI art.191'!$F$11-'DPI art.191'!$G$11)/4)*(P77-O77-2)),('DPI art.191'!$G$11-(('DPI art.191'!$G$11-'DPI art.191'!$H$11)/8)*(P77-O77-2))))</f>
        <v>10.19193486858032</v>
      </c>
      <c r="BH77" s="24">
        <f t="shared" si="70"/>
        <v>83.545388386510808</v>
      </c>
      <c r="BI77" s="24">
        <f>IF(T77&lt;135,T77,T77-'DPI art.191'!$I$11)</f>
        <v>117.9</v>
      </c>
      <c r="BJ77" s="111">
        <f>IF(O77&lt;80,"0",IF((P77-O77)&lt;=2,('DPI art.191'!$G$13-(('DPI art.191'!$F$13-'DPI art.191'!$G$13)/4)*(P77-O77-2)),('DPI art.191'!$G$13-(('DPI art.191'!$G$13-'DPI art.191'!$H$13)/8)*(P77-O77-2))))</f>
        <v>13.102688377139893</v>
      </c>
      <c r="BK77" s="24">
        <f t="shared" si="71"/>
        <v>80.634634877951228</v>
      </c>
      <c r="BL77" s="24">
        <f>IF(T77&lt;135,T77,T77-'DPI art.191'!$I$13)</f>
        <v>117.9</v>
      </c>
      <c r="BM77" s="111">
        <f>IF(O77&lt;80,"0",IF((P77-O77)&lt;=2,('DPI art.191'!$G$15-(('DPI art.191'!$F$15-'DPI art.191'!$G$15)/4)*(P77-O77-2)),('DPI art.191'!$G$15-(('DPI art.191'!$G$15-'DPI art.191'!$H$15)/8)*(P77-O77-2))))</f>
        <v>17.602688377139891</v>
      </c>
      <c r="BN77" s="24">
        <f t="shared" si="72"/>
        <v>76.134634877951243</v>
      </c>
      <c r="BO77" s="24">
        <f>IF(Z77&lt;135,Z77,Z77-'DPI art.191'!$I$15)</f>
        <v>128.6</v>
      </c>
      <c r="BP77" s="108">
        <f t="shared" si="53"/>
        <v>1023292992.280757</v>
      </c>
      <c r="BQ77" s="108">
        <f t="shared" si="54"/>
        <v>2187761623.9495673</v>
      </c>
      <c r="BR77" s="108">
        <f t="shared" si="55"/>
        <v>7413102413.0092134</v>
      </c>
      <c r="BS77" s="108">
        <f t="shared" si="56"/>
        <v>2511886431.5095868</v>
      </c>
      <c r="BT77" s="108">
        <f t="shared" si="57"/>
        <v>501187233.62727517</v>
      </c>
      <c r="BU77" s="108">
        <f t="shared" si="58"/>
        <v>549540873.85762548</v>
      </c>
      <c r="BV77" s="106">
        <f t="shared" si="59"/>
        <v>3.6373232550911325</v>
      </c>
      <c r="BW77" s="106">
        <f t="shared" si="60"/>
        <v>0.33732325509112115</v>
      </c>
      <c r="BX77" s="106">
        <f t="shared" si="61"/>
        <v>-4.962676744908876</v>
      </c>
      <c r="BY77" s="106">
        <f t="shared" si="62"/>
        <v>-0.26267674490887316</v>
      </c>
      <c r="BZ77" s="106">
        <f t="shared" si="63"/>
        <v>6.7373232550911268</v>
      </c>
      <c r="CA77" s="106">
        <f t="shared" si="64"/>
        <v>6.3373232550911212</v>
      </c>
      <c r="CB77" s="106">
        <f t="shared" si="65"/>
        <v>6</v>
      </c>
      <c r="CC77" s="107">
        <f t="shared" si="44"/>
        <v>3.3333333333333333E-2</v>
      </c>
      <c r="CD77" s="136">
        <f t="shared" si="38"/>
        <v>13.230120462026752</v>
      </c>
      <c r="CE77" s="136">
        <f t="shared" si="39"/>
        <v>0.11378697842526959</v>
      </c>
      <c r="CF77" s="136">
        <f t="shared" si="40"/>
        <v>24.628160474459357</v>
      </c>
      <c r="CG77" s="136">
        <f t="shared" si="41"/>
        <v>6.8999072315921228E-2</v>
      </c>
      <c r="CH77" s="136">
        <f t="shared" si="42"/>
        <v>45.391524643591694</v>
      </c>
      <c r="CI77" s="136">
        <f t="shared" si="43"/>
        <v>40.161666039518721</v>
      </c>
    </row>
    <row r="78" spans="1:87" ht="51" x14ac:dyDescent="0.2">
      <c r="A78" s="2" t="s">
        <v>540</v>
      </c>
      <c r="B78" s="65" t="s">
        <v>424</v>
      </c>
      <c r="C78" s="78" t="s">
        <v>651</v>
      </c>
      <c r="D78" s="83" t="s">
        <v>7</v>
      </c>
      <c r="E78" s="83" t="s">
        <v>7</v>
      </c>
      <c r="F78" s="78" t="s">
        <v>651</v>
      </c>
      <c r="G78" s="71">
        <v>46003</v>
      </c>
      <c r="H78" s="77" t="s">
        <v>200</v>
      </c>
      <c r="I78" s="77" t="str">
        <f t="shared" si="45"/>
        <v/>
      </c>
      <c r="J78" s="77" t="s">
        <v>666</v>
      </c>
      <c r="K78" s="77"/>
      <c r="L78" s="77"/>
      <c r="M78" s="137">
        <f t="shared" si="36"/>
        <v>2.0233480850507015</v>
      </c>
      <c r="N78" s="4">
        <f t="shared" si="47"/>
        <v>136.16204993518133</v>
      </c>
      <c r="O78" s="3">
        <f t="shared" si="37"/>
        <v>114.99345301411572</v>
      </c>
      <c r="P78" s="5">
        <f t="shared" si="48"/>
        <v>116.57374307244682</v>
      </c>
      <c r="Q78" s="14">
        <v>300</v>
      </c>
      <c r="R78" s="11">
        <v>104.3</v>
      </c>
      <c r="S78" s="12">
        <v>102.8</v>
      </c>
      <c r="T78" s="13">
        <v>121.9</v>
      </c>
      <c r="U78" s="79">
        <v>104.3</v>
      </c>
      <c r="V78" s="79">
        <v>106.2</v>
      </c>
      <c r="W78" s="10">
        <v>300</v>
      </c>
      <c r="X78" s="11">
        <v>113.5</v>
      </c>
      <c r="Y78" s="12">
        <v>111.8</v>
      </c>
      <c r="Z78" s="13">
        <v>133.4</v>
      </c>
      <c r="AA78" s="10">
        <v>300</v>
      </c>
      <c r="AB78" s="11">
        <v>116.3</v>
      </c>
      <c r="AC78" s="12">
        <v>114.5</v>
      </c>
      <c r="AD78" s="13">
        <v>133.30000000000001</v>
      </c>
      <c r="AE78" s="14">
        <v>300</v>
      </c>
      <c r="AF78" s="11">
        <v>116.8</v>
      </c>
      <c r="AG78" s="12">
        <v>115</v>
      </c>
      <c r="AH78" s="13">
        <v>134.6</v>
      </c>
      <c r="AI78" s="10">
        <v>300</v>
      </c>
      <c r="AJ78" s="11">
        <v>115.2</v>
      </c>
      <c r="AK78" s="12">
        <v>113.3</v>
      </c>
      <c r="AL78" s="13">
        <v>133</v>
      </c>
      <c r="AM78" s="10">
        <v>300</v>
      </c>
      <c r="AN78" s="11">
        <v>116.1</v>
      </c>
      <c r="AO78" s="12">
        <v>114.3</v>
      </c>
      <c r="AP78" s="13">
        <v>133.69999999999999</v>
      </c>
      <c r="AQ78" s="6" t="str">
        <f t="shared" si="49"/>
        <v>SI</v>
      </c>
      <c r="AR78" s="7">
        <f t="shared" si="50"/>
        <v>0.1354864725782646</v>
      </c>
      <c r="AS78" s="8">
        <f t="shared" si="51"/>
        <v>0.42844584548926101</v>
      </c>
      <c r="AT78" s="9">
        <f t="shared" si="52"/>
        <v>0.67904090385417704</v>
      </c>
      <c r="AU78" s="111">
        <f>IF(O78&lt;80,"0",IF((P78-O78)&lt;=2,('DPI art.191'!$G$3-(('DPI art.191'!$F$3-'DPI art.191'!$G$3)/4)*(P78-O78-2)),('DPI art.191'!$G$3-(('DPI art.191'!$G$3-'DPI art.191'!$H$3)/8)*(P78-O78-2))))</f>
        <v>17.958260526566267</v>
      </c>
      <c r="AV78" s="24">
        <f t="shared" si="66"/>
        <v>97.035192487549452</v>
      </c>
      <c r="AW78" s="24">
        <f>IF(N78&lt;135,N78,N78-'DPI art.191'!$I$3)</f>
        <v>129.91204993518133</v>
      </c>
      <c r="AX78" s="111">
        <f>IF(O78&lt;80,"0",IF((P78-O78)&lt;=2,('DPI art.191'!$G$5-(('DPI art.191'!$F$5-'DPI art.191'!$G$5)/4)*(P78-O78-2)),('DPI art.191'!$G$5-(('DPI art.191'!$G$5-'DPI art.191'!$H$5)/8)*(P78-O78-2))))</f>
        <v>15.708260526566267</v>
      </c>
      <c r="AY78" s="24">
        <f t="shared" si="67"/>
        <v>99.285192487549452</v>
      </c>
      <c r="AZ78" s="24">
        <f>IF(N78&lt;135,N78,N78-'DPI art.191'!$I$5)</f>
        <v>131.41204993518133</v>
      </c>
      <c r="BA78" s="111">
        <f>IF(O78&lt;80,"0",IF((P78-O78)&lt;=2,('DPI art.191'!$G$7-(('DPI art.191'!$F$7-'DPI art.191'!$G$7)/4)*(P78-O78-2)),('DPI art.191'!$G$7-(('DPI art.191'!$G$7-'DPI art.191'!$H$7)/8)*(P78-O78-2))))</f>
        <v>13.709854970834449</v>
      </c>
      <c r="BB78" s="24">
        <f t="shared" si="68"/>
        <v>101.28359804328127</v>
      </c>
      <c r="BC78" s="24">
        <f>IF(N78&lt;135,N78,N78-'DPI art.191'!$I$7)</f>
        <v>128.16204993518133</v>
      </c>
      <c r="BD78" s="111">
        <f>IF(O78&lt;80,"0",IF((P78-O78)&lt;=2,('DPI art.191'!$G$9-(('DPI art.191'!$F$9-'DPI art.191'!$G$9)/4)*(O78-P78-2)),('DPI art.191'!$G$9-(('DPI art.191'!$G$9-'DPI art.191'!$H$9)/8)*(P78-O78-2))))</f>
        <v>17.947536257291389</v>
      </c>
      <c r="BE78" s="24">
        <f t="shared" si="69"/>
        <v>97.045916756824326</v>
      </c>
      <c r="BF78" s="24">
        <f>IF(N78&lt;135,N78,N78-'DPI art.191'!$I$9)</f>
        <v>124.16204993518133</v>
      </c>
      <c r="BG78" s="111">
        <f>IF(O78&lt;80,"0",IF((P78-O78)&lt;=2,('DPI art.191'!$G$11-(('DPI art.191'!$F$11-'DPI art.191'!$G$11)/4)*(P78-O78-2)),('DPI art.191'!$G$11-(('DPI art.191'!$G$11-'DPI art.191'!$H$11)/8)*(P78-O78-2))))</f>
        <v>10.342608771874163</v>
      </c>
      <c r="BH78" s="24">
        <f t="shared" si="70"/>
        <v>104.65084424224155</v>
      </c>
      <c r="BI78" s="24">
        <f>IF(T78&lt;135,T78,T78-'DPI art.191'!$I$11)</f>
        <v>121.9</v>
      </c>
      <c r="BJ78" s="111">
        <f>IF(O78&lt;80,"0",IF((P78-O78)&lt;=2,('DPI art.191'!$G$13-(('DPI art.191'!$F$13-'DPI art.191'!$G$13)/4)*(P78-O78-2)),('DPI art.191'!$G$13-(('DPI art.191'!$G$13-'DPI art.191'!$H$13)/8)*(P78-O78-2))))</f>
        <v>13.052463742708612</v>
      </c>
      <c r="BK78" s="24">
        <f t="shared" si="71"/>
        <v>101.9409892714071</v>
      </c>
      <c r="BL78" s="24">
        <f>IF(T78&lt;135,T78,T78-'DPI art.191'!$I$13)</f>
        <v>121.9</v>
      </c>
      <c r="BM78" s="111">
        <f>IF(O78&lt;80,"0",IF((P78-O78)&lt;=2,('DPI art.191'!$G$15-(('DPI art.191'!$F$15-'DPI art.191'!$G$15)/4)*(P78-O78-2)),('DPI art.191'!$G$15-(('DPI art.191'!$G$15-'DPI art.191'!$H$15)/8)*(P78-O78-2))))</f>
        <v>17.552463742708611</v>
      </c>
      <c r="BN78" s="24">
        <f t="shared" si="72"/>
        <v>97.440989271407105</v>
      </c>
      <c r="BO78" s="24">
        <f>IF(Z78&lt;135,Z78,Z78-'DPI art.191'!$I$15)</f>
        <v>133.4</v>
      </c>
      <c r="BP78" s="108">
        <f t="shared" si="53"/>
        <v>26915348039.269154</v>
      </c>
      <c r="BQ78" s="108">
        <f t="shared" si="54"/>
        <v>223872113856.83514</v>
      </c>
      <c r="BR78" s="108">
        <f t="shared" si="55"/>
        <v>426579518801.59375</v>
      </c>
      <c r="BS78" s="108">
        <f t="shared" si="56"/>
        <v>478630092322.63934</v>
      </c>
      <c r="BT78" s="108">
        <f t="shared" si="57"/>
        <v>331131121482.59351</v>
      </c>
      <c r="BU78" s="108">
        <f t="shared" si="58"/>
        <v>407380277804.11389</v>
      </c>
      <c r="BV78" s="106">
        <f t="shared" si="59"/>
        <v>10.693453014115718</v>
      </c>
      <c r="BW78" s="106">
        <f t="shared" si="60"/>
        <v>1.4934530141157154</v>
      </c>
      <c r="BX78" s="106">
        <f t="shared" si="61"/>
        <v>-1.3065469858842818</v>
      </c>
      <c r="BY78" s="106">
        <f t="shared" si="62"/>
        <v>-1.8065469858842818</v>
      </c>
      <c r="BZ78" s="106">
        <f t="shared" si="63"/>
        <v>-0.20654698588428744</v>
      </c>
      <c r="CA78" s="106">
        <f t="shared" si="64"/>
        <v>-1.1065469858842789</v>
      </c>
      <c r="CB78" s="106">
        <f t="shared" si="65"/>
        <v>6</v>
      </c>
      <c r="CC78" s="107">
        <f t="shared" si="44"/>
        <v>3.3333333333333333E-2</v>
      </c>
      <c r="CD78" s="136">
        <f t="shared" si="38"/>
        <v>114.34993736510054</v>
      </c>
      <c r="CE78" s="136">
        <f t="shared" si="39"/>
        <v>2.2304019053713153</v>
      </c>
      <c r="CF78" s="136">
        <f t="shared" si="40"/>
        <v>1.7070650263233016</v>
      </c>
      <c r="CG78" s="136">
        <f t="shared" si="41"/>
        <v>3.2636120122075831</v>
      </c>
      <c r="CH78" s="136">
        <f t="shared" si="42"/>
        <v>4.2661657377884035E-2</v>
      </c>
      <c r="CI78" s="136">
        <f t="shared" si="43"/>
        <v>1.2244462319695826</v>
      </c>
    </row>
    <row r="79" spans="1:87" ht="38.25" x14ac:dyDescent="0.2">
      <c r="A79" s="2" t="s">
        <v>540</v>
      </c>
      <c r="B79" s="65" t="s">
        <v>425</v>
      </c>
      <c r="C79" s="78" t="s">
        <v>543</v>
      </c>
      <c r="D79" s="83" t="s">
        <v>7</v>
      </c>
      <c r="E79" s="83" t="s">
        <v>7</v>
      </c>
      <c r="F79" s="78" t="s">
        <v>543</v>
      </c>
      <c r="G79" s="71">
        <v>46003</v>
      </c>
      <c r="H79" s="77" t="s">
        <v>200</v>
      </c>
      <c r="I79" s="77" t="str">
        <f t="shared" si="45"/>
        <v>SI</v>
      </c>
      <c r="J79" s="77" t="str">
        <f t="shared" si="46"/>
        <v/>
      </c>
      <c r="K79" s="77"/>
      <c r="L79" s="77"/>
      <c r="M79" s="137">
        <f t="shared" si="36"/>
        <v>1.350561990261649</v>
      </c>
      <c r="N79" s="4">
        <f t="shared" si="47"/>
        <v>115.56204993518134</v>
      </c>
      <c r="O79" s="3">
        <f t="shared" si="37"/>
        <v>72.558755891034863</v>
      </c>
      <c r="P79" s="5">
        <f t="shared" si="48"/>
        <v>76.812221854548085</v>
      </c>
      <c r="Q79" s="14">
        <v>300</v>
      </c>
      <c r="R79" s="11">
        <v>69</v>
      </c>
      <c r="S79" s="12">
        <v>73.8</v>
      </c>
      <c r="T79" s="13">
        <v>95.9</v>
      </c>
      <c r="U79" s="79">
        <v>69</v>
      </c>
      <c r="V79" s="79">
        <v>73.7</v>
      </c>
      <c r="W79" s="10">
        <v>300</v>
      </c>
      <c r="X79" s="11">
        <v>72.7</v>
      </c>
      <c r="Y79" s="12">
        <v>75.400000000000006</v>
      </c>
      <c r="Z79" s="13">
        <v>108.1</v>
      </c>
      <c r="AA79" s="10">
        <v>300</v>
      </c>
      <c r="AB79" s="11">
        <v>76.599999999999994</v>
      </c>
      <c r="AC79" s="12">
        <v>78.099999999999994</v>
      </c>
      <c r="AD79" s="13">
        <v>114</v>
      </c>
      <c r="AE79" s="14">
        <v>300</v>
      </c>
      <c r="AF79" s="11">
        <v>69.3</v>
      </c>
      <c r="AG79" s="12">
        <v>74.099999999999994</v>
      </c>
      <c r="AH79" s="13">
        <v>98.4</v>
      </c>
      <c r="AI79" s="10">
        <v>300</v>
      </c>
      <c r="AJ79" s="11">
        <v>73</v>
      </c>
      <c r="AK79" s="12">
        <v>75.7</v>
      </c>
      <c r="AL79" s="13">
        <v>99</v>
      </c>
      <c r="AM79" s="10">
        <v>300</v>
      </c>
      <c r="AN79" s="11">
        <v>68.7</v>
      </c>
      <c r="AO79" s="12">
        <v>73.7</v>
      </c>
      <c r="AP79" s="13">
        <v>94.7</v>
      </c>
      <c r="AQ79" s="6" t="str">
        <f t="shared" si="49"/>
        <v>NO</v>
      </c>
      <c r="AR79" s="7">
        <f t="shared" si="50"/>
        <v>480</v>
      </c>
      <c r="AS79" s="8">
        <f t="shared" si="51"/>
        <v>480</v>
      </c>
      <c r="AT79" s="9">
        <f t="shared" si="52"/>
        <v>480</v>
      </c>
      <c r="AU79" s="111" t="str">
        <f>IF(O79&lt;80,"0",IF((P79-O79)&lt;=2,('DPI art.191'!$G$3-(('DPI art.191'!$F$3-'DPI art.191'!$G$3)/4)*(P79-O79-2)),('DPI art.191'!$G$3-(('DPI art.191'!$G$3-'DPI art.191'!$H$3)/8)*(P79-O79-2))))</f>
        <v>0</v>
      </c>
      <c r="AV79" s="24">
        <f t="shared" si="66"/>
        <v>72.558755891034863</v>
      </c>
      <c r="AW79" s="24">
        <f>IF(N79&lt;135,N79,N79-'DPI art.191'!$I$3)</f>
        <v>115.56204993518134</v>
      </c>
      <c r="AX79" s="111" t="str">
        <f>IF(O79&lt;80,"0",IF((P79-O79)&lt;=2,('DPI art.191'!$G$5-(('DPI art.191'!$F$5-'DPI art.191'!$G$5)/4)*(P79-O79-2)),('DPI art.191'!$G$5-(('DPI art.191'!$G$5-'DPI art.191'!$H$5)/8)*(P79-O79-2))))</f>
        <v>0</v>
      </c>
      <c r="AY79" s="24">
        <f t="shared" si="67"/>
        <v>72.558755891034863</v>
      </c>
      <c r="AZ79" s="24">
        <f>IF(N79&lt;135,N79,N79-'DPI art.191'!$I$5)</f>
        <v>115.56204993518134</v>
      </c>
      <c r="BA79" s="111" t="str">
        <f>IF(O79&lt;80,"0",IF((P79-O79)&lt;=2,('DPI art.191'!$G$7-(('DPI art.191'!$F$7-'DPI art.191'!$G$7)/4)*(P79-O79-2)),('DPI art.191'!$G$7-(('DPI art.191'!$G$7-'DPI art.191'!$H$7)/8)*(P79-O79-2))))</f>
        <v>0</v>
      </c>
      <c r="BB79" s="24">
        <f t="shared" si="68"/>
        <v>72.558755891034863</v>
      </c>
      <c r="BC79" s="24">
        <f>IF(N79&lt;135,N79,N79-'DPI art.191'!$I$7)</f>
        <v>115.56204993518134</v>
      </c>
      <c r="BD79" s="111" t="str">
        <f>IF(O79&lt;80,"0",IF((P79-O79)&lt;=2,('DPI art.191'!$G$9-(('DPI art.191'!$F$9-'DPI art.191'!$G$9)/4)*(O79-P79-2)),('DPI art.191'!$G$9-(('DPI art.191'!$G$9-'DPI art.191'!$H$9)/8)*(P79-O79-2))))</f>
        <v>0</v>
      </c>
      <c r="BE79" s="24">
        <f t="shared" si="69"/>
        <v>72.558755891034863</v>
      </c>
      <c r="BF79" s="24">
        <f>IF(N79&lt;135,N79,N79-'DPI art.191'!$I$9)</f>
        <v>115.56204993518134</v>
      </c>
      <c r="BG79" s="111" t="str">
        <f>IF(O79&lt;80,"0",IF((P79-O79)&lt;=2,('DPI art.191'!$G$11-(('DPI art.191'!$F$11-'DPI art.191'!$G$11)/4)*(P79-O79-2)),('DPI art.191'!$G$11-(('DPI art.191'!$G$11-'DPI art.191'!$H$11)/8)*(P79-O79-2))))</f>
        <v>0</v>
      </c>
      <c r="BH79" s="24">
        <f t="shared" si="70"/>
        <v>72.558755891034863</v>
      </c>
      <c r="BI79" s="24">
        <f>IF(T79&lt;135,T79,T79-'DPI art.191'!$I$11)</f>
        <v>95.9</v>
      </c>
      <c r="BJ79" s="111" t="str">
        <f>IF(O79&lt;80,"0",IF((P79-O79)&lt;=2,('DPI art.191'!$G$13-(('DPI art.191'!$F$13-'DPI art.191'!$G$13)/4)*(P79-O79-2)),('DPI art.191'!$G$13-(('DPI art.191'!$G$13-'DPI art.191'!$H$13)/8)*(P79-O79-2))))</f>
        <v>0</v>
      </c>
      <c r="BK79" s="24">
        <f t="shared" si="71"/>
        <v>72.558755891034863</v>
      </c>
      <c r="BL79" s="24">
        <f>IF(T79&lt;135,T79,T79-'DPI art.191'!$I$13)</f>
        <v>95.9</v>
      </c>
      <c r="BM79" s="111" t="str">
        <f>IF(O79&lt;80,"0",IF((P79-O79)&lt;=2,('DPI art.191'!$G$15-(('DPI art.191'!$F$15-'DPI art.191'!$G$15)/4)*(P79-O79-2)),('DPI art.191'!$G$15-(('DPI art.191'!$G$15-'DPI art.191'!$H$15)/8)*(P79-O79-2))))</f>
        <v>0</v>
      </c>
      <c r="BN79" s="24">
        <f t="shared" si="72"/>
        <v>72.558755891034863</v>
      </c>
      <c r="BO79" s="24">
        <f>IF(Z79&lt;135,Z79,Z79-'DPI art.191'!$I$15)</f>
        <v>108.1</v>
      </c>
      <c r="BP79" s="108">
        <f t="shared" si="53"/>
        <v>7943282.3472428275</v>
      </c>
      <c r="BQ79" s="108">
        <f t="shared" si="54"/>
        <v>18620871.366628703</v>
      </c>
      <c r="BR79" s="108">
        <f t="shared" si="55"/>
        <v>45708818.961487569</v>
      </c>
      <c r="BS79" s="108">
        <f t="shared" si="56"/>
        <v>8511380.382023776</v>
      </c>
      <c r="BT79" s="108">
        <f t="shared" si="57"/>
        <v>19952623.149688892</v>
      </c>
      <c r="BU79" s="108">
        <f t="shared" si="58"/>
        <v>7413102.4130092021</v>
      </c>
      <c r="BV79" s="106">
        <f t="shared" si="59"/>
        <v>3.5587558910348633</v>
      </c>
      <c r="BW79" s="106">
        <f t="shared" si="60"/>
        <v>-0.1412441089651395</v>
      </c>
      <c r="BX79" s="106">
        <f t="shared" si="61"/>
        <v>-4.041244108965131</v>
      </c>
      <c r="BY79" s="106">
        <f t="shared" si="62"/>
        <v>3.2587558910348662</v>
      </c>
      <c r="BZ79" s="106">
        <f t="shared" si="63"/>
        <v>-0.44124410896513666</v>
      </c>
      <c r="CA79" s="106">
        <f t="shared" si="64"/>
        <v>3.8587558910348605</v>
      </c>
      <c r="CB79" s="106">
        <f t="shared" si="65"/>
        <v>6</v>
      </c>
      <c r="CC79" s="107">
        <f t="shared" si="44"/>
        <v>3.3333333333333333E-2</v>
      </c>
      <c r="CD79" s="136">
        <f t="shared" si="38"/>
        <v>12.664743491975344</v>
      </c>
      <c r="CE79" s="136">
        <f t="shared" si="39"/>
        <v>1.9949898317356201E-2</v>
      </c>
      <c r="CF79" s="136">
        <f t="shared" si="40"/>
        <v>16.331653948245375</v>
      </c>
      <c r="CG79" s="136">
        <f t="shared" si="41"/>
        <v>10.619489957354444</v>
      </c>
      <c r="CH79" s="136">
        <f t="shared" si="42"/>
        <v>0.19469636369643739</v>
      </c>
      <c r="CI79" s="136">
        <f t="shared" si="43"/>
        <v>14.889997026596241</v>
      </c>
    </row>
    <row r="80" spans="1:87" ht="18.75" x14ac:dyDescent="0.2">
      <c r="A80" s="2" t="s">
        <v>7</v>
      </c>
      <c r="B80" s="65" t="s">
        <v>556</v>
      </c>
      <c r="C80" s="78" t="s">
        <v>652</v>
      </c>
      <c r="D80" s="83" t="s">
        <v>7</v>
      </c>
      <c r="E80" s="83" t="s">
        <v>7</v>
      </c>
      <c r="F80" s="192" t="s">
        <v>652</v>
      </c>
      <c r="G80" s="71">
        <v>46003</v>
      </c>
      <c r="H80" s="77" t="s">
        <v>200</v>
      </c>
      <c r="I80" s="77" t="str">
        <f t="shared" si="45"/>
        <v/>
      </c>
      <c r="J80" s="77" t="s">
        <v>666</v>
      </c>
      <c r="K80" s="77"/>
      <c r="L80" s="77"/>
      <c r="M80" s="137">
        <f t="shared" si="36"/>
        <v>5.7737579807086943E-2</v>
      </c>
      <c r="N80" s="4">
        <f t="shared" si="47"/>
        <v>109.96204993518134</v>
      </c>
      <c r="O80" s="3">
        <f t="shared" si="37"/>
        <v>71.000767839367029</v>
      </c>
      <c r="P80" s="5">
        <f t="shared" si="48"/>
        <v>94.6</v>
      </c>
      <c r="Q80" s="14">
        <v>300</v>
      </c>
      <c r="R80" s="11">
        <v>71</v>
      </c>
      <c r="S80" s="12">
        <v>94.5</v>
      </c>
      <c r="T80" s="13">
        <v>108.3</v>
      </c>
      <c r="U80" s="79"/>
      <c r="V80" s="79"/>
      <c r="W80" s="10">
        <v>300</v>
      </c>
      <c r="X80" s="11">
        <v>71.099999999999994</v>
      </c>
      <c r="Y80" s="12">
        <v>94.6</v>
      </c>
      <c r="Z80" s="13">
        <v>108.4</v>
      </c>
      <c r="AA80" s="10">
        <v>300</v>
      </c>
      <c r="AB80" s="11">
        <v>70.900000000000006</v>
      </c>
      <c r="AC80" s="12">
        <v>94.4</v>
      </c>
      <c r="AD80" s="13">
        <v>108.2</v>
      </c>
      <c r="AE80" s="14"/>
      <c r="AF80" s="11"/>
      <c r="AG80" s="12"/>
      <c r="AH80" s="13"/>
      <c r="AI80" s="10"/>
      <c r="AJ80" s="11"/>
      <c r="AK80" s="12"/>
      <c r="AL80" s="13"/>
      <c r="AM80" s="10"/>
      <c r="AN80" s="11"/>
      <c r="AO80" s="12"/>
      <c r="AP80" s="13"/>
      <c r="AQ80" s="6" t="str">
        <f t="shared" si="49"/>
        <v>NO</v>
      </c>
      <c r="AR80" s="7">
        <f t="shared" si="50"/>
        <v>480</v>
      </c>
      <c r="AS80" s="8">
        <f t="shared" si="51"/>
        <v>480</v>
      </c>
      <c r="AT80" s="9">
        <f t="shared" si="52"/>
        <v>480</v>
      </c>
      <c r="AU80" s="111" t="str">
        <f>IF(O80&lt;80,"0",IF((P80-O80)&lt;=2,('DPI art.191'!$G$3-(('DPI art.191'!$F$3-'DPI art.191'!$G$3)/4)*(P80-O80-2)),('DPI art.191'!$G$3-(('DPI art.191'!$G$3-'DPI art.191'!$H$3)/8)*(P80-O80-2))))</f>
        <v>0</v>
      </c>
      <c r="AV80" s="24">
        <f t="shared" si="66"/>
        <v>71.000767839367029</v>
      </c>
      <c r="AW80" s="24">
        <f>IF(N80&lt;135,N80,N80-'DPI art.191'!$I$3)</f>
        <v>109.96204993518134</v>
      </c>
      <c r="AX80" s="111" t="str">
        <f>IF(O80&lt;80,"0",IF((P80-O80)&lt;=2,('DPI art.191'!$G$5-(('DPI art.191'!$F$5-'DPI art.191'!$G$5)/4)*(P80-O80-2)),('DPI art.191'!$G$5-(('DPI art.191'!$G$5-'DPI art.191'!$H$5)/8)*(P80-O80-2))))</f>
        <v>0</v>
      </c>
      <c r="AY80" s="24">
        <f t="shared" si="67"/>
        <v>71.000767839367029</v>
      </c>
      <c r="AZ80" s="24">
        <f>IF(N80&lt;135,N80,N80-'DPI art.191'!$I$5)</f>
        <v>109.96204993518134</v>
      </c>
      <c r="BA80" s="111" t="str">
        <f>IF(O80&lt;80,"0",IF((P80-O80)&lt;=2,('DPI art.191'!$G$7-(('DPI art.191'!$F$7-'DPI art.191'!$G$7)/4)*(P80-O80-2)),('DPI art.191'!$G$7-(('DPI art.191'!$G$7-'DPI art.191'!$H$7)/8)*(P80-O80-2))))</f>
        <v>0</v>
      </c>
      <c r="BB80" s="24">
        <f t="shared" si="68"/>
        <v>71.000767839367029</v>
      </c>
      <c r="BC80" s="24">
        <f>IF(N80&lt;135,N80,N80-'DPI art.191'!$I$7)</f>
        <v>109.96204993518134</v>
      </c>
      <c r="BD80" s="111" t="str">
        <f>IF(O80&lt;80,"0",IF((P80-O80)&lt;=2,('DPI art.191'!$G$9-(('DPI art.191'!$F$9-'DPI art.191'!$G$9)/4)*(O80-P80-2)),('DPI art.191'!$G$9-(('DPI art.191'!$G$9-'DPI art.191'!$H$9)/8)*(P80-O80-2))))</f>
        <v>0</v>
      </c>
      <c r="BE80" s="24">
        <f t="shared" si="69"/>
        <v>71.000767839367029</v>
      </c>
      <c r="BF80" s="24">
        <f>IF(N80&lt;135,N80,N80-'DPI art.191'!$I$9)</f>
        <v>109.96204993518134</v>
      </c>
      <c r="BG80" s="111" t="str">
        <f>IF(O80&lt;80,"0",IF((P80-O80)&lt;=2,('DPI art.191'!$G$11-(('DPI art.191'!$F$11-'DPI art.191'!$G$11)/4)*(P80-O80-2)),('DPI art.191'!$G$11-(('DPI art.191'!$G$11-'DPI art.191'!$H$11)/8)*(P80-O80-2))))</f>
        <v>0</v>
      </c>
      <c r="BH80" s="24">
        <f t="shared" si="70"/>
        <v>71.000767839367029</v>
      </c>
      <c r="BI80" s="24">
        <f>IF(T80&lt;135,T80,T80-'DPI art.191'!$I$11)</f>
        <v>108.3</v>
      </c>
      <c r="BJ80" s="111" t="str">
        <f>IF(O80&lt;80,"0",IF((P80-O80)&lt;=2,('DPI art.191'!$G$13-(('DPI art.191'!$F$13-'DPI art.191'!$G$13)/4)*(P80-O80-2)),('DPI art.191'!$G$13-(('DPI art.191'!$G$13-'DPI art.191'!$H$13)/8)*(P80-O80-2))))</f>
        <v>0</v>
      </c>
      <c r="BK80" s="24">
        <f t="shared" si="71"/>
        <v>71.000767839367029</v>
      </c>
      <c r="BL80" s="24">
        <f>IF(T80&lt;135,T80,T80-'DPI art.191'!$I$13)</f>
        <v>108.3</v>
      </c>
      <c r="BM80" s="111" t="str">
        <f>IF(O80&lt;80,"0",IF((P80-O80)&lt;=2,('DPI art.191'!$G$15-(('DPI art.191'!$F$15-'DPI art.191'!$G$15)/4)*(P80-O80-2)),('DPI art.191'!$G$15-(('DPI art.191'!$G$15-'DPI art.191'!$H$15)/8)*(P80-O80-2))))</f>
        <v>0</v>
      </c>
      <c r="BN80" s="24">
        <f t="shared" si="72"/>
        <v>71.000767839367029</v>
      </c>
      <c r="BO80" s="24">
        <f>IF(Z80&lt;135,Z80,Z80-'DPI art.191'!$I$15)</f>
        <v>108.4</v>
      </c>
      <c r="BP80" s="108">
        <f t="shared" si="53"/>
        <v>12589254.117941713</v>
      </c>
      <c r="BQ80" s="108">
        <f t="shared" si="54"/>
        <v>12882495.516931335</v>
      </c>
      <c r="BR80" s="108">
        <f t="shared" si="55"/>
        <v>12302687.708123857</v>
      </c>
      <c r="BS80" s="108">
        <f t="shared" si="56"/>
        <v>1</v>
      </c>
      <c r="BT80" s="108">
        <f t="shared" si="57"/>
        <v>1</v>
      </c>
      <c r="BU80" s="108">
        <f t="shared" si="58"/>
        <v>1</v>
      </c>
      <c r="BV80" s="106">
        <f t="shared" si="59"/>
        <v>7.6783936702895517E-4</v>
      </c>
      <c r="BW80" s="106">
        <f t="shared" si="60"/>
        <v>-9.923216063296536E-2</v>
      </c>
      <c r="BX80" s="106">
        <f t="shared" si="61"/>
        <v>0.10076783936702327</v>
      </c>
      <c r="BY80" s="106" t="str">
        <f t="shared" si="62"/>
        <v/>
      </c>
      <c r="BZ80" s="106" t="str">
        <f t="shared" si="63"/>
        <v/>
      </c>
      <c r="CA80" s="106" t="str">
        <f t="shared" si="64"/>
        <v/>
      </c>
      <c r="CB80" s="106">
        <f t="shared" si="65"/>
        <v>3</v>
      </c>
      <c r="CC80" s="107">
        <f t="shared" si="44"/>
        <v>0.16666666666666666</v>
      </c>
      <c r="CD80" s="136">
        <f t="shared" si="38"/>
        <v>5.8957729355942655E-7</v>
      </c>
      <c r="CE80" s="136">
        <f t="shared" si="39"/>
        <v>9.8470217038866409E-3</v>
      </c>
      <c r="CF80" s="136">
        <f t="shared" si="40"/>
        <v>1.0154157450698205E-2</v>
      </c>
      <c r="CG80" s="136" t="str">
        <f t="shared" si="41"/>
        <v/>
      </c>
      <c r="CH80" s="136" t="str">
        <f t="shared" si="42"/>
        <v/>
      </c>
      <c r="CI80" s="136" t="str">
        <f t="shared" si="43"/>
        <v/>
      </c>
    </row>
    <row r="81" spans="1:87" ht="25.5" x14ac:dyDescent="0.2">
      <c r="A81" s="2" t="s">
        <v>619</v>
      </c>
      <c r="B81" s="65" t="s">
        <v>594</v>
      </c>
      <c r="C81" s="78" t="s">
        <v>653</v>
      </c>
      <c r="D81" s="83" t="s">
        <v>7</v>
      </c>
      <c r="E81" s="83" t="s">
        <v>7</v>
      </c>
      <c r="F81" s="78" t="s">
        <v>653</v>
      </c>
      <c r="G81" s="71">
        <v>46003</v>
      </c>
      <c r="H81" s="77" t="s">
        <v>200</v>
      </c>
      <c r="I81" s="77" t="str">
        <f t="shared" si="45"/>
        <v/>
      </c>
      <c r="J81" s="77" t="s">
        <v>666</v>
      </c>
      <c r="K81" s="77"/>
      <c r="L81" s="77"/>
      <c r="M81" s="137">
        <f t="shared" ref="M81:M144" si="73">IF(R81&gt;0,(SQRT(CC81*(SUM(CD81:CI81)))),"")</f>
        <v>0.54156758725954945</v>
      </c>
      <c r="N81" s="4">
        <f t="shared" si="47"/>
        <v>125.16204993518133</v>
      </c>
      <c r="O81" s="3">
        <f t="shared" ref="O81:O144" si="74">IF(R81="",0,10*LOG10(SUM(BP81:BU81)/(COUNT(R81,X81,AB81,AF81,AJ81,AN81))))</f>
        <v>104.5327641349248</v>
      </c>
      <c r="P81" s="5">
        <f t="shared" si="48"/>
        <v>105.21779025728284</v>
      </c>
      <c r="Q81" s="14">
        <v>300</v>
      </c>
      <c r="R81" s="11">
        <v>103.7</v>
      </c>
      <c r="S81" s="12">
        <v>102.8</v>
      </c>
      <c r="T81" s="13">
        <v>119.5</v>
      </c>
      <c r="U81" s="79"/>
      <c r="V81" s="79"/>
      <c r="W81" s="10">
        <v>300</v>
      </c>
      <c r="X81" s="11">
        <v>106.3</v>
      </c>
      <c r="Y81" s="12">
        <v>106</v>
      </c>
      <c r="Z81" s="13">
        <v>123.6</v>
      </c>
      <c r="AA81" s="10">
        <v>300</v>
      </c>
      <c r="AB81" s="11">
        <v>104.6</v>
      </c>
      <c r="AC81" s="12">
        <v>104</v>
      </c>
      <c r="AD81" s="13">
        <v>121</v>
      </c>
      <c r="AE81" s="14">
        <v>300</v>
      </c>
      <c r="AF81" s="11">
        <v>102.5</v>
      </c>
      <c r="AG81" s="12">
        <v>101.9</v>
      </c>
      <c r="AH81" s="13">
        <v>120.2</v>
      </c>
      <c r="AI81" s="10">
        <v>300</v>
      </c>
      <c r="AJ81" s="11">
        <v>105.2</v>
      </c>
      <c r="AK81" s="12">
        <v>104.6</v>
      </c>
      <c r="AL81" s="13">
        <v>121.8</v>
      </c>
      <c r="AM81" s="10">
        <v>300</v>
      </c>
      <c r="AN81" s="11">
        <v>103.9</v>
      </c>
      <c r="AO81" s="12">
        <v>103.4</v>
      </c>
      <c r="AP81" s="13">
        <v>120.2</v>
      </c>
      <c r="AQ81" s="6" t="str">
        <f t="shared" si="49"/>
        <v>SI</v>
      </c>
      <c r="AR81" s="7">
        <f t="shared" si="50"/>
        <v>1.5064850419790157</v>
      </c>
      <c r="AS81" s="8">
        <f t="shared" si="51"/>
        <v>4.7639239936280582</v>
      </c>
      <c r="AT81" s="9">
        <f t="shared" si="52"/>
        <v>7.5503107069032902</v>
      </c>
      <c r="AU81" s="111">
        <f>IF(O81&lt;80,"0",IF((P81-O81)&lt;=2,('DPI art.191'!$G$3-(('DPI art.191'!$F$3-'DPI art.191'!$G$3)/4)*(P81-O81-2)),('DPI art.191'!$G$3-(('DPI art.191'!$G$3-'DPI art.191'!$H$3)/8)*(P81-O81-2))))</f>
        <v>19.469018418520811</v>
      </c>
      <c r="AV81" s="24">
        <f t="shared" si="66"/>
        <v>85.063745716403986</v>
      </c>
      <c r="AW81" s="24">
        <f>IF(N81&lt;135,N81,N81-'DPI art.191'!$I$3)</f>
        <v>125.16204993518133</v>
      </c>
      <c r="AX81" s="111">
        <f>IF(O81&lt;80,"0",IF((P81-O81)&lt;=2,('DPI art.191'!$G$5-(('DPI art.191'!$F$5-'DPI art.191'!$G$5)/4)*(P81-O81-2)),('DPI art.191'!$G$5-(('DPI art.191'!$G$5-'DPI art.191'!$H$5)/8)*(P81-O81-2))))</f>
        <v>17.219018418520811</v>
      </c>
      <c r="AY81" s="24">
        <f t="shared" si="67"/>
        <v>87.313745716403986</v>
      </c>
      <c r="AZ81" s="24">
        <f>IF(N81&lt;135,N81,N81-'DPI art.191'!$I$5)</f>
        <v>125.16204993518133</v>
      </c>
      <c r="BA81" s="111">
        <f>IF(O81&lt;80,"0",IF((P81-O81)&lt;=2,('DPI art.191'!$G$7-(('DPI art.191'!$F$7-'DPI art.191'!$G$7)/4)*(P81-O81-2)),('DPI art.191'!$G$7-(('DPI art.191'!$G$7-'DPI art.191'!$H$7)/8)*(P81-O81-2))))</f>
        <v>14.157486938820981</v>
      </c>
      <c r="BB81" s="24">
        <f t="shared" si="68"/>
        <v>90.375277196103823</v>
      </c>
      <c r="BC81" s="24">
        <f>IF(N81&lt;135,N81,N81-'DPI art.191'!$I$7)</f>
        <v>125.16204993518133</v>
      </c>
      <c r="BD81" s="111">
        <f>IF(O81&lt;80,"0",IF((P81-O81)&lt;=2,('DPI art.191'!$G$9-(('DPI art.191'!$F$9-'DPI art.191'!$G$9)/4)*(O81-P81-2)),('DPI art.191'!$G$9-(('DPI art.191'!$G$9-'DPI art.191'!$H$9)/8)*(P81-O81-2))))</f>
        <v>17.835628265294755</v>
      </c>
      <c r="BE81" s="24">
        <f t="shared" si="69"/>
        <v>86.697135869630046</v>
      </c>
      <c r="BF81" s="24">
        <f>IF(N81&lt;135,N81,N81-'DPI art.191'!$I$9)</f>
        <v>125.16204993518133</v>
      </c>
      <c r="BG81" s="111">
        <f>IF(O81&lt;80,"0",IF((P81-O81)&lt;=2,('DPI art.191'!$G$11-(('DPI art.191'!$F$11-'DPI art.191'!$G$11)/4)*(P81-O81-2)),('DPI art.191'!$G$11-(('DPI art.191'!$G$11-'DPI art.191'!$H$11)/8)*(P81-O81-2))))</f>
        <v>10.006884795884265</v>
      </c>
      <c r="BH81" s="24">
        <f t="shared" si="70"/>
        <v>94.525879339040543</v>
      </c>
      <c r="BI81" s="24">
        <f>IF(T81&lt;135,T81,T81-'DPI art.191'!$I$11)</f>
        <v>119.5</v>
      </c>
      <c r="BJ81" s="111">
        <f>IF(O81&lt;80,"0",IF((P81-O81)&lt;=2,('DPI art.191'!$G$13-(('DPI art.191'!$F$13-'DPI art.191'!$G$13)/4)*(P81-O81-2)),('DPI art.191'!$G$13-(('DPI art.191'!$G$13-'DPI art.191'!$H$13)/8)*(P81-O81-2))))</f>
        <v>13.164371734705245</v>
      </c>
      <c r="BK81" s="24">
        <f t="shared" si="71"/>
        <v>91.368392400219562</v>
      </c>
      <c r="BL81" s="24">
        <f>IF(T81&lt;135,T81,T81-'DPI art.191'!$I$13)</f>
        <v>119.5</v>
      </c>
      <c r="BM81" s="111">
        <f>IF(O81&lt;80,"0",IF((P81-O81)&lt;=2,('DPI art.191'!$G$15-(('DPI art.191'!$F$15-'DPI art.191'!$G$15)/4)*(P81-O81-2)),('DPI art.191'!$G$15-(('DPI art.191'!$G$15-'DPI art.191'!$H$15)/8)*(P81-O81-2))))</f>
        <v>17.664371734705245</v>
      </c>
      <c r="BN81" s="24">
        <f t="shared" si="72"/>
        <v>86.868392400219562</v>
      </c>
      <c r="BO81" s="24">
        <f>IF(Z81&lt;135,Z81,Z81-'DPI art.191'!$I$15)</f>
        <v>123.6</v>
      </c>
      <c r="BP81" s="108">
        <f t="shared" si="53"/>
        <v>23442288153.199314</v>
      </c>
      <c r="BQ81" s="108">
        <f t="shared" si="54"/>
        <v>42657951880.159477</v>
      </c>
      <c r="BR81" s="108">
        <f t="shared" si="55"/>
        <v>28840315031.266148</v>
      </c>
      <c r="BS81" s="108">
        <f t="shared" si="56"/>
        <v>17782794100.389256</v>
      </c>
      <c r="BT81" s="108">
        <f t="shared" si="57"/>
        <v>33113112148.259312</v>
      </c>
      <c r="BU81" s="108">
        <f t="shared" si="58"/>
        <v>24547089156.850395</v>
      </c>
      <c r="BV81" s="106">
        <f t="shared" si="59"/>
        <v>0.83276413492480117</v>
      </c>
      <c r="BW81" s="106">
        <f t="shared" si="60"/>
        <v>-1.7672358650751931</v>
      </c>
      <c r="BX81" s="106">
        <f t="shared" si="61"/>
        <v>-6.7235865075190304E-2</v>
      </c>
      <c r="BY81" s="106">
        <f t="shared" si="62"/>
        <v>2.032764134924804</v>
      </c>
      <c r="BZ81" s="106">
        <f t="shared" si="63"/>
        <v>-0.66723586507519883</v>
      </c>
      <c r="CA81" s="106">
        <f t="shared" si="64"/>
        <v>0.63276413492479833</v>
      </c>
      <c r="CB81" s="106">
        <f t="shared" si="65"/>
        <v>6</v>
      </c>
      <c r="CC81" s="107">
        <f t="shared" si="44"/>
        <v>3.3333333333333333E-2</v>
      </c>
      <c r="CD81" s="136">
        <f t="shared" ref="CD81:CD144" si="75">IF(R81&gt;0,(BV81^2),"")</f>
        <v>0.69349610441705245</v>
      </c>
      <c r="CE81" s="136">
        <f t="shared" ref="CE81:CE144" si="76">IF(X81&gt;0,(BW81^2),"")</f>
        <v>3.1231226028080661</v>
      </c>
      <c r="CF81" s="136">
        <f t="shared" ref="CF81:CF144" si="77">IF(AB81&gt;0,(BX81^2),"")</f>
        <v>4.5206615524091952E-3</v>
      </c>
      <c r="CG81" s="136">
        <f t="shared" ref="CG81:CG144" si="78">IF(AF81&gt;0,(BY81^2),"")</f>
        <v>4.1321300282365865</v>
      </c>
      <c r="CH81" s="136">
        <f t="shared" ref="CH81:CH144" si="79">IF(AJ81&gt;0,(BZ81^2),"")</f>
        <v>0.44520369964264894</v>
      </c>
      <c r="CI81" s="136">
        <f t="shared" ref="CI81:CI144" si="80">IF(AN81&gt;0,(CA81^2),"")</f>
        <v>0.4003904504471284</v>
      </c>
    </row>
    <row r="82" spans="1:87" ht="18.75" x14ac:dyDescent="0.2">
      <c r="A82" s="2" t="s">
        <v>619</v>
      </c>
      <c r="B82" s="65" t="s">
        <v>595</v>
      </c>
      <c r="C82" s="78" t="s">
        <v>654</v>
      </c>
      <c r="D82" s="83" t="s">
        <v>7</v>
      </c>
      <c r="E82" s="83" t="s">
        <v>7</v>
      </c>
      <c r="F82" s="78" t="s">
        <v>654</v>
      </c>
      <c r="G82" s="71">
        <v>46003</v>
      </c>
      <c r="H82" s="77" t="s">
        <v>200</v>
      </c>
      <c r="I82" s="77" t="str">
        <f t="shared" ref="I82:I145" si="81">IF((V82-R82)&gt;3,"SI","")</f>
        <v/>
      </c>
      <c r="J82" s="77" t="s">
        <v>666</v>
      </c>
      <c r="K82" s="77"/>
      <c r="L82" s="77"/>
      <c r="M82" s="137">
        <f t="shared" si="73"/>
        <v>0.52296790327559772</v>
      </c>
      <c r="N82" s="4">
        <f t="shared" si="47"/>
        <v>120.76204993518134</v>
      </c>
      <c r="O82" s="3">
        <f t="shared" si="74"/>
        <v>100.58819387653968</v>
      </c>
      <c r="P82" s="5">
        <f t="shared" si="48"/>
        <v>100.84845744102526</v>
      </c>
      <c r="Q82" s="14">
        <v>300</v>
      </c>
      <c r="R82" s="11">
        <v>99.8</v>
      </c>
      <c r="S82" s="12">
        <v>98.8</v>
      </c>
      <c r="T82" s="13">
        <v>118.3</v>
      </c>
      <c r="U82" s="79"/>
      <c r="V82" s="79"/>
      <c r="W82" s="10">
        <v>300</v>
      </c>
      <c r="X82" s="11">
        <v>99.5</v>
      </c>
      <c r="Y82" s="12">
        <v>98.5</v>
      </c>
      <c r="Z82" s="13">
        <v>114.6</v>
      </c>
      <c r="AA82" s="10">
        <v>300</v>
      </c>
      <c r="AB82" s="11">
        <v>99.8</v>
      </c>
      <c r="AC82" s="12">
        <v>98.8</v>
      </c>
      <c r="AD82" s="13">
        <v>117</v>
      </c>
      <c r="AE82" s="14">
        <v>300</v>
      </c>
      <c r="AF82" s="11">
        <v>100.9</v>
      </c>
      <c r="AG82" s="12">
        <v>100.3</v>
      </c>
      <c r="AH82" s="13">
        <v>118.5</v>
      </c>
      <c r="AI82" s="10">
        <v>300</v>
      </c>
      <c r="AJ82" s="11">
        <v>99.7</v>
      </c>
      <c r="AK82" s="12">
        <v>98.8</v>
      </c>
      <c r="AL82" s="13">
        <v>117.8</v>
      </c>
      <c r="AM82" s="10">
        <v>300</v>
      </c>
      <c r="AN82" s="11">
        <v>102.8</v>
      </c>
      <c r="AO82" s="12">
        <v>101.9</v>
      </c>
      <c r="AP82" s="13">
        <v>119.2</v>
      </c>
      <c r="AQ82" s="6" t="str">
        <f t="shared" si="49"/>
        <v>SI</v>
      </c>
      <c r="AR82" s="7">
        <f t="shared" si="50"/>
        <v>3.7361288856545389</v>
      </c>
      <c r="AS82" s="8">
        <f t="shared" si="51"/>
        <v>11.814676910615109</v>
      </c>
      <c r="AT82" s="9">
        <f t="shared" si="52"/>
        <v>18.725001006761431</v>
      </c>
      <c r="AU82" s="111">
        <f>IF(O82&lt;80,"0",IF((P82-O82)&lt;=2,('DPI art.191'!$G$3-(('DPI art.191'!$F$3-'DPI art.191'!$G$3)/4)*(P82-O82-2)),('DPI art.191'!$G$3-(('DPI art.191'!$G$3-'DPI art.191'!$H$3)/8)*(P82-O82-2))))</f>
        <v>20.185805234930577</v>
      </c>
      <c r="AV82" s="24">
        <f t="shared" si="66"/>
        <v>80.402388641609093</v>
      </c>
      <c r="AW82" s="24">
        <f>IF(N82&lt;135,N82,N82-'DPI art.191'!$I$3)</f>
        <v>120.76204993518134</v>
      </c>
      <c r="AX82" s="111">
        <f>IF(O82&lt;80,"0",IF((P82-O82)&lt;=2,('DPI art.191'!$G$5-(('DPI art.191'!$F$5-'DPI art.191'!$G$5)/4)*(P82-O82-2)),('DPI art.191'!$G$5-(('DPI art.191'!$G$5-'DPI art.191'!$H$5)/8)*(P82-O82-2))))</f>
        <v>17.935805234930577</v>
      </c>
      <c r="AY82" s="24">
        <f t="shared" si="67"/>
        <v>82.652388641609093</v>
      </c>
      <c r="AZ82" s="24">
        <f>IF(N82&lt;135,N82,N82-'DPI art.191'!$I$5)</f>
        <v>120.76204993518134</v>
      </c>
      <c r="BA82" s="111">
        <f>IF(O82&lt;80,"0",IF((P82-O82)&lt;=2,('DPI art.191'!$G$7-(('DPI art.191'!$F$7-'DPI art.191'!$G$7)/4)*(P82-O82-2)),('DPI art.191'!$G$7-(('DPI art.191'!$G$7-'DPI art.191'!$H$7)/8)*(P82-O82-2))))</f>
        <v>14.369868217757208</v>
      </c>
      <c r="BB82" s="24">
        <f t="shared" si="68"/>
        <v>86.218325658782476</v>
      </c>
      <c r="BC82" s="24">
        <f>IF(N82&lt;135,N82,N82-'DPI art.191'!$I$7)</f>
        <v>120.76204993518134</v>
      </c>
      <c r="BD82" s="111">
        <f>IF(O82&lt;80,"0",IF((P82-O82)&lt;=2,('DPI art.191'!$G$9-(('DPI art.191'!$F$9-'DPI art.191'!$G$9)/4)*(O82-P82-2)),('DPI art.191'!$G$9-(('DPI art.191'!$G$9-'DPI art.191'!$H$9)/8)*(P82-O82-2))))</f>
        <v>17.782532945560696</v>
      </c>
      <c r="BE82" s="24">
        <f t="shared" si="69"/>
        <v>82.805660930978974</v>
      </c>
      <c r="BF82" s="24">
        <f>IF(N82&lt;135,N82,N82-'DPI art.191'!$I$9)</f>
        <v>120.76204993518134</v>
      </c>
      <c r="BG82" s="111">
        <f>IF(O82&lt;80,"0",IF((P82-O82)&lt;=2,('DPI art.191'!$G$11-(('DPI art.191'!$F$11-'DPI art.191'!$G$11)/4)*(P82-O82-2)),('DPI art.191'!$G$11-(('DPI art.191'!$G$11-'DPI art.191'!$H$11)/8)*(P82-O82-2))))</f>
        <v>9.8475988366820939</v>
      </c>
      <c r="BH82" s="24">
        <f t="shared" si="70"/>
        <v>90.740595039857581</v>
      </c>
      <c r="BI82" s="24">
        <f>IF(T82&lt;135,T82,T82-'DPI art.191'!$I$11)</f>
        <v>118.3</v>
      </c>
      <c r="BJ82" s="111">
        <f>IF(O82&lt;80,"0",IF((P82-O82)&lt;=2,('DPI art.191'!$G$13-(('DPI art.191'!$F$13-'DPI art.191'!$G$13)/4)*(P82-O82-2)),('DPI art.191'!$G$13-(('DPI art.191'!$G$13-'DPI art.191'!$H$13)/8)*(P82-O82-2))))</f>
        <v>13.217467054439302</v>
      </c>
      <c r="BK82" s="24">
        <f t="shared" si="71"/>
        <v>87.37072682210038</v>
      </c>
      <c r="BL82" s="24">
        <f>IF(T82&lt;135,T82,T82-'DPI art.191'!$I$13)</f>
        <v>118.3</v>
      </c>
      <c r="BM82" s="111">
        <f>IF(O82&lt;80,"0",IF((P82-O82)&lt;=2,('DPI art.191'!$G$15-(('DPI art.191'!$F$15-'DPI art.191'!$G$15)/4)*(P82-O82-2)),('DPI art.191'!$G$15-(('DPI art.191'!$G$15-'DPI art.191'!$H$15)/8)*(P82-O82-2))))</f>
        <v>17.717467054439304</v>
      </c>
      <c r="BN82" s="24">
        <f t="shared" si="72"/>
        <v>82.87072682210038</v>
      </c>
      <c r="BO82" s="24">
        <f>IF(Z82&lt;135,Z82,Z82-'DPI art.191'!$I$15)</f>
        <v>114.6</v>
      </c>
      <c r="BP82" s="108">
        <f t="shared" si="53"/>
        <v>9549925860.2143993</v>
      </c>
      <c r="BQ82" s="108">
        <f t="shared" si="54"/>
        <v>8912509381.3374939</v>
      </c>
      <c r="BR82" s="108">
        <f t="shared" si="55"/>
        <v>9549925860.2143993</v>
      </c>
      <c r="BS82" s="108">
        <f t="shared" si="56"/>
        <v>12302687708.123898</v>
      </c>
      <c r="BT82" s="108">
        <f t="shared" si="57"/>
        <v>9332543007.9699497</v>
      </c>
      <c r="BU82" s="108">
        <f t="shared" si="58"/>
        <v>19054607179.632565</v>
      </c>
      <c r="BV82" s="106">
        <f t="shared" si="59"/>
        <v>0.78819387653967965</v>
      </c>
      <c r="BW82" s="106">
        <f t="shared" si="60"/>
        <v>1.0881938765396768</v>
      </c>
      <c r="BX82" s="106">
        <f t="shared" si="61"/>
        <v>0.78819387653967965</v>
      </c>
      <c r="BY82" s="106">
        <f t="shared" si="62"/>
        <v>-0.31180612346032888</v>
      </c>
      <c r="BZ82" s="106">
        <f t="shared" si="63"/>
        <v>0.88819387653967397</v>
      </c>
      <c r="CA82" s="106">
        <f t="shared" si="64"/>
        <v>-2.2118061234603204</v>
      </c>
      <c r="CB82" s="106">
        <f t="shared" si="65"/>
        <v>6</v>
      </c>
      <c r="CC82" s="107">
        <f t="shared" ref="CC82:CC145" si="82">IF(CB82=0,0,IF(CB82=1,0,1/(CB82*(CB82-1))))</f>
        <v>3.3333333333333333E-2</v>
      </c>
      <c r="CD82" s="136">
        <f t="shared" si="75"/>
        <v>0.62124958701464772</v>
      </c>
      <c r="CE82" s="136">
        <f t="shared" si="76"/>
        <v>1.1841659129384494</v>
      </c>
      <c r="CF82" s="136">
        <f t="shared" si="77"/>
        <v>0.62124958701464772</v>
      </c>
      <c r="CG82" s="136">
        <f t="shared" si="78"/>
        <v>9.7223058627357847E-2</v>
      </c>
      <c r="CH82" s="136">
        <f t="shared" si="79"/>
        <v>0.78888836232257364</v>
      </c>
      <c r="CI82" s="136">
        <f t="shared" si="80"/>
        <v>4.8920863277765703</v>
      </c>
    </row>
    <row r="83" spans="1:87" ht="25.5" x14ac:dyDescent="0.2">
      <c r="A83" s="2" t="s">
        <v>619</v>
      </c>
      <c r="B83" s="65" t="s">
        <v>596</v>
      </c>
      <c r="C83" s="78" t="s">
        <v>655</v>
      </c>
      <c r="D83" s="83" t="s">
        <v>7</v>
      </c>
      <c r="E83" s="83" t="s">
        <v>7</v>
      </c>
      <c r="F83" s="78" t="s">
        <v>655</v>
      </c>
      <c r="G83" s="71">
        <v>46003</v>
      </c>
      <c r="H83" s="77" t="s">
        <v>200</v>
      </c>
      <c r="I83" s="77" t="str">
        <f t="shared" si="81"/>
        <v/>
      </c>
      <c r="J83" s="77" t="s">
        <v>666</v>
      </c>
      <c r="K83" s="77"/>
      <c r="L83" s="77"/>
      <c r="M83" s="137">
        <f t="shared" si="73"/>
        <v>0.71092264518255899</v>
      </c>
      <c r="N83" s="4">
        <f t="shared" si="47"/>
        <v>122.16204993518133</v>
      </c>
      <c r="O83" s="3">
        <f t="shared" si="74"/>
        <v>99.303228339459721</v>
      </c>
      <c r="P83" s="5">
        <f t="shared" si="48"/>
        <v>99.566397826147778</v>
      </c>
      <c r="Q83" s="14">
        <v>300</v>
      </c>
      <c r="R83" s="11">
        <v>99.3</v>
      </c>
      <c r="S83" s="12">
        <v>98.2</v>
      </c>
      <c r="T83" s="13">
        <v>115.7</v>
      </c>
      <c r="U83" s="79"/>
      <c r="V83" s="79"/>
      <c r="W83" s="10">
        <v>300</v>
      </c>
      <c r="X83" s="11">
        <v>98.1</v>
      </c>
      <c r="Y83" s="12">
        <v>97.6</v>
      </c>
      <c r="Z83" s="13">
        <v>114.5</v>
      </c>
      <c r="AA83" s="10">
        <v>300</v>
      </c>
      <c r="AB83" s="11">
        <v>97.6</v>
      </c>
      <c r="AC83" s="12">
        <v>96.6</v>
      </c>
      <c r="AD83" s="13">
        <v>114.4</v>
      </c>
      <c r="AE83" s="14">
        <v>300</v>
      </c>
      <c r="AF83" s="11">
        <v>97.8</v>
      </c>
      <c r="AG83" s="12">
        <v>96.8</v>
      </c>
      <c r="AH83" s="13">
        <v>116.1</v>
      </c>
      <c r="AI83" s="10">
        <v>300</v>
      </c>
      <c r="AJ83" s="11">
        <v>102.2</v>
      </c>
      <c r="AK83" s="12">
        <v>100.9</v>
      </c>
      <c r="AL83" s="13">
        <v>120.6</v>
      </c>
      <c r="AM83" s="10">
        <v>300</v>
      </c>
      <c r="AN83" s="11">
        <v>98.9</v>
      </c>
      <c r="AO83" s="12">
        <v>98</v>
      </c>
      <c r="AP83" s="13">
        <v>118.1</v>
      </c>
      <c r="AQ83" s="6" t="str">
        <f t="shared" si="49"/>
        <v>SI</v>
      </c>
      <c r="AR83" s="7">
        <f t="shared" si="50"/>
        <v>5.0224821673202822</v>
      </c>
      <c r="AS83" s="8">
        <f t="shared" si="51"/>
        <v>15.882483156310959</v>
      </c>
      <c r="AT83" s="9">
        <f t="shared" si="52"/>
        <v>25.172039433815598</v>
      </c>
      <c r="AU83" s="111">
        <f>IF(O83&lt;80,"0",IF((P83-O83)&lt;=2,('DPI art.191'!$G$3-(('DPI art.191'!$F$3-'DPI art.191'!$G$3)/4)*(P83-O83-2)),('DPI art.191'!$G$3-(('DPI art.191'!$G$3-'DPI art.191'!$H$3)/8)*(P83-O83-2))))</f>
        <v>20.180901491213906</v>
      </c>
      <c r="AV83" s="24">
        <f t="shared" si="66"/>
        <v>79.12232684824582</v>
      </c>
      <c r="AW83" s="24">
        <f>IF(N83&lt;135,N83,N83-'DPI art.191'!$I$3)</f>
        <v>122.16204993518133</v>
      </c>
      <c r="AX83" s="111">
        <f>IF(O83&lt;80,"0",IF((P83-O83)&lt;=2,('DPI art.191'!$G$5-(('DPI art.191'!$F$5-'DPI art.191'!$G$5)/4)*(P83-O83-2)),('DPI art.191'!$G$5-(('DPI art.191'!$G$5-'DPI art.191'!$H$5)/8)*(P83-O83-2))))</f>
        <v>17.930901491213906</v>
      </c>
      <c r="AY83" s="24">
        <f t="shared" si="67"/>
        <v>81.37232684824582</v>
      </c>
      <c r="AZ83" s="24">
        <f>IF(N83&lt;135,N83,N83-'DPI art.191'!$I$5)</f>
        <v>122.16204993518133</v>
      </c>
      <c r="BA83" s="111">
        <f>IF(O83&lt;80,"0",IF((P83-O83)&lt;=2,('DPI art.191'!$G$7-(('DPI art.191'!$F$7-'DPI art.191'!$G$7)/4)*(P83-O83-2)),('DPI art.191'!$G$7-(('DPI art.191'!$G$7-'DPI art.191'!$H$7)/8)*(P83-O83-2))))</f>
        <v>14.368415256655972</v>
      </c>
      <c r="BB83" s="24">
        <f t="shared" si="68"/>
        <v>84.934813082803743</v>
      </c>
      <c r="BC83" s="24">
        <f>IF(N83&lt;135,N83,N83-'DPI art.191'!$I$7)</f>
        <v>122.16204993518133</v>
      </c>
      <c r="BD83" s="111">
        <f>IF(O83&lt;80,"0",IF((P83-O83)&lt;=2,('DPI art.191'!$G$9-(('DPI art.191'!$F$9-'DPI art.191'!$G$9)/4)*(O83-P83-2)),('DPI art.191'!$G$9-(('DPI art.191'!$G$9-'DPI art.191'!$H$9)/8)*(P83-O83-2))))</f>
        <v>17.782896185836009</v>
      </c>
      <c r="BE83" s="24">
        <f t="shared" si="69"/>
        <v>81.520332153623713</v>
      </c>
      <c r="BF83" s="24">
        <f>IF(N83&lt;135,N83,N83-'DPI art.191'!$I$9)</f>
        <v>122.16204993518133</v>
      </c>
      <c r="BG83" s="111">
        <f>IF(O83&lt;80,"0",IF((P83-O83)&lt;=2,('DPI art.191'!$G$11-(('DPI art.191'!$F$11-'DPI art.191'!$G$11)/4)*(P83-O83-2)),('DPI art.191'!$G$11-(('DPI art.191'!$G$11-'DPI art.191'!$H$11)/8)*(P83-O83-2))))</f>
        <v>9.8486885575080212</v>
      </c>
      <c r="BH83" s="24">
        <f t="shared" si="70"/>
        <v>89.454539781951695</v>
      </c>
      <c r="BI83" s="24">
        <f>IF(T83&lt;135,T83,T83-'DPI art.191'!$I$11)</f>
        <v>115.7</v>
      </c>
      <c r="BJ83" s="111">
        <f>IF(O83&lt;80,"0",IF((P83-O83)&lt;=2,('DPI art.191'!$G$13-(('DPI art.191'!$F$13-'DPI art.191'!$G$13)/4)*(P83-O83-2)),('DPI art.191'!$G$13-(('DPI art.191'!$G$13-'DPI art.191'!$H$13)/8)*(P83-O83-2))))</f>
        <v>13.217103814163993</v>
      </c>
      <c r="BK83" s="24">
        <f t="shared" si="71"/>
        <v>86.08612452529573</v>
      </c>
      <c r="BL83" s="24">
        <f>IF(T83&lt;135,T83,T83-'DPI art.191'!$I$13)</f>
        <v>115.7</v>
      </c>
      <c r="BM83" s="111">
        <f>IF(O83&lt;80,"0",IF((P83-O83)&lt;=2,('DPI art.191'!$G$15-(('DPI art.191'!$F$15-'DPI art.191'!$G$15)/4)*(P83-O83-2)),('DPI art.191'!$G$15-(('DPI art.191'!$G$15-'DPI art.191'!$H$15)/8)*(P83-O83-2))))</f>
        <v>17.717103814163991</v>
      </c>
      <c r="BN83" s="24">
        <f t="shared" si="72"/>
        <v>81.58612452529573</v>
      </c>
      <c r="BO83" s="24">
        <f>IF(Z83&lt;135,Z83,Z83-'DPI art.191'!$I$15)</f>
        <v>114.5</v>
      </c>
      <c r="BP83" s="108">
        <f t="shared" si="53"/>
        <v>8511380382.0237741</v>
      </c>
      <c r="BQ83" s="108">
        <f t="shared" si="54"/>
        <v>6456542290.3465691</v>
      </c>
      <c r="BR83" s="108">
        <f t="shared" si="55"/>
        <v>5754399373.3715849</v>
      </c>
      <c r="BS83" s="108">
        <f t="shared" si="56"/>
        <v>6025595860.7436142</v>
      </c>
      <c r="BT83" s="108">
        <f t="shared" si="57"/>
        <v>16595869074.375696</v>
      </c>
      <c r="BU83" s="108">
        <f t="shared" si="58"/>
        <v>7762471166.2869558</v>
      </c>
      <c r="BV83" s="106">
        <f t="shared" si="59"/>
        <v>3.2283394597243387E-3</v>
      </c>
      <c r="BW83" s="106">
        <f t="shared" si="60"/>
        <v>1.2032283394597272</v>
      </c>
      <c r="BX83" s="106">
        <f t="shared" si="61"/>
        <v>1.7032283394597272</v>
      </c>
      <c r="BY83" s="106">
        <f t="shared" si="62"/>
        <v>1.5032283394597243</v>
      </c>
      <c r="BZ83" s="106">
        <f t="shared" si="63"/>
        <v>-2.8967716605402813</v>
      </c>
      <c r="CA83" s="106">
        <f t="shared" si="64"/>
        <v>0.40322833945971581</v>
      </c>
      <c r="CB83" s="106">
        <f t="shared" si="65"/>
        <v>6</v>
      </c>
      <c r="CC83" s="107">
        <f t="shared" si="82"/>
        <v>3.3333333333333333E-2</v>
      </c>
      <c r="CD83" s="136">
        <f t="shared" si="75"/>
        <v>1.0422175667213234E-5</v>
      </c>
      <c r="CE83" s="136">
        <f t="shared" si="76"/>
        <v>1.4477584368790124</v>
      </c>
      <c r="CF83" s="136">
        <f t="shared" si="77"/>
        <v>2.9009867763387396</v>
      </c>
      <c r="CG83" s="136">
        <f t="shared" si="78"/>
        <v>2.2596954405548404</v>
      </c>
      <c r="CH83" s="136">
        <f t="shared" si="79"/>
        <v>8.3912860533092992</v>
      </c>
      <c r="CI83" s="136">
        <f t="shared" si="80"/>
        <v>0.1625930937434398</v>
      </c>
    </row>
    <row r="84" spans="1:87" ht="25.5" x14ac:dyDescent="0.2">
      <c r="A84" s="2" t="s">
        <v>619</v>
      </c>
      <c r="B84" s="65" t="s">
        <v>597</v>
      </c>
      <c r="C84" s="78" t="s">
        <v>656</v>
      </c>
      <c r="D84" s="83" t="s">
        <v>7</v>
      </c>
      <c r="E84" s="83" t="s">
        <v>7</v>
      </c>
      <c r="F84" s="78" t="s">
        <v>656</v>
      </c>
      <c r="G84" s="71">
        <v>46003</v>
      </c>
      <c r="H84" s="77" t="s">
        <v>200</v>
      </c>
      <c r="I84" s="77" t="str">
        <f t="shared" si="81"/>
        <v/>
      </c>
      <c r="J84" s="77" t="s">
        <v>666</v>
      </c>
      <c r="K84" s="77"/>
      <c r="L84" s="77"/>
      <c r="M84" s="137">
        <f t="shared" si="73"/>
        <v>0.63182426350942167</v>
      </c>
      <c r="N84" s="4">
        <f t="shared" si="47"/>
        <v>120.36204993518133</v>
      </c>
      <c r="O84" s="3">
        <f t="shared" si="74"/>
        <v>94.057952887781653</v>
      </c>
      <c r="P84" s="5">
        <f t="shared" si="48"/>
        <v>94.36381816969859</v>
      </c>
      <c r="Q84" s="14">
        <v>300</v>
      </c>
      <c r="R84" s="11">
        <v>93.5</v>
      </c>
      <c r="S84" s="12">
        <v>92.6</v>
      </c>
      <c r="T84" s="13">
        <v>112.3</v>
      </c>
      <c r="U84" s="79"/>
      <c r="V84" s="79"/>
      <c r="W84" s="10">
        <v>300</v>
      </c>
      <c r="X84" s="11">
        <v>93.2</v>
      </c>
      <c r="Y84" s="12">
        <v>92.5</v>
      </c>
      <c r="Z84" s="13">
        <v>112.8</v>
      </c>
      <c r="AA84" s="10">
        <v>300</v>
      </c>
      <c r="AB84" s="11">
        <v>95.3</v>
      </c>
      <c r="AC84" s="12">
        <v>94.4</v>
      </c>
      <c r="AD84" s="13">
        <v>113.2</v>
      </c>
      <c r="AE84" s="14">
        <v>300</v>
      </c>
      <c r="AF84" s="11">
        <v>93.4</v>
      </c>
      <c r="AG84" s="12">
        <v>92.8</v>
      </c>
      <c r="AH84" s="13">
        <v>118.8</v>
      </c>
      <c r="AI84" s="10">
        <v>300</v>
      </c>
      <c r="AJ84" s="11">
        <v>91.7</v>
      </c>
      <c r="AK84" s="12">
        <v>91</v>
      </c>
      <c r="AL84" s="13">
        <v>109.5</v>
      </c>
      <c r="AM84" s="10">
        <v>300</v>
      </c>
      <c r="AN84" s="11">
        <v>95.9</v>
      </c>
      <c r="AO84" s="12">
        <v>94.7</v>
      </c>
      <c r="AP84" s="13">
        <v>111.1</v>
      </c>
      <c r="AQ84" s="6" t="str">
        <f t="shared" si="49"/>
        <v>SI</v>
      </c>
      <c r="AR84" s="7">
        <f t="shared" si="50"/>
        <v>16.80528757522168</v>
      </c>
      <c r="AS84" s="8">
        <f t="shared" si="51"/>
        <v>53.142985471828652</v>
      </c>
      <c r="AT84" s="9">
        <f t="shared" si="52"/>
        <v>84.225955901361303</v>
      </c>
      <c r="AU84" s="111">
        <f>IF(O84&lt;80,"0",IF((P84-O84)&lt;=2,('DPI art.191'!$G$3-(('DPI art.191'!$F$3-'DPI art.191'!$G$3)/4)*(P84-O84-2)),('DPI art.191'!$G$3-(('DPI art.191'!$G$3-'DPI art.191'!$H$3)/8)*(P84-O84-2))))</f>
        <v>20.108852336765167</v>
      </c>
      <c r="AV84" s="24">
        <f t="shared" si="66"/>
        <v>73.949100551016485</v>
      </c>
      <c r="AW84" s="24">
        <f>IF(N84&lt;135,N84,N84-'DPI art.191'!$I$3)</f>
        <v>120.36204993518133</v>
      </c>
      <c r="AX84" s="111">
        <f>IF(O84&lt;80,"0",IF((P84-O84)&lt;=2,('DPI art.191'!$G$5-(('DPI art.191'!$F$5-'DPI art.191'!$G$5)/4)*(P84-O84-2)),('DPI art.191'!$G$5-(('DPI art.191'!$G$5-'DPI art.191'!$H$5)/8)*(P84-O84-2))))</f>
        <v>17.858852336765167</v>
      </c>
      <c r="AY84" s="24">
        <f t="shared" si="67"/>
        <v>76.199100551016485</v>
      </c>
      <c r="AZ84" s="24">
        <f>IF(N84&lt;135,N84,N84-'DPI art.191'!$I$5)</f>
        <v>120.36204993518133</v>
      </c>
      <c r="BA84" s="111">
        <f>IF(O84&lt;80,"0",IF((P84-O84)&lt;=2,('DPI art.191'!$G$7-(('DPI art.191'!$F$7-'DPI art.191'!$G$7)/4)*(P84-O84-2)),('DPI art.191'!$G$7-(('DPI art.191'!$G$7-'DPI art.191'!$H$7)/8)*(P84-O84-2))))</f>
        <v>14.347067359041532</v>
      </c>
      <c r="BB84" s="24">
        <f t="shared" si="68"/>
        <v>79.710885528740121</v>
      </c>
      <c r="BC84" s="24">
        <f>IF(N84&lt;135,N84,N84-'DPI art.191'!$I$7)</f>
        <v>120.36204993518133</v>
      </c>
      <c r="BD84" s="111">
        <f>IF(O84&lt;80,"0",IF((P84-O84)&lt;=2,('DPI art.191'!$G$9-(('DPI art.191'!$F$9-'DPI art.191'!$G$9)/4)*(O84-P84-2)),('DPI art.191'!$G$9-(('DPI art.191'!$G$9-'DPI art.191'!$H$9)/8)*(P84-O84-2))))</f>
        <v>17.788233160239617</v>
      </c>
      <c r="BE84" s="24">
        <f t="shared" si="69"/>
        <v>76.269719727542039</v>
      </c>
      <c r="BF84" s="24">
        <f>IF(N84&lt;135,N84,N84-'DPI art.191'!$I$9)</f>
        <v>120.36204993518133</v>
      </c>
      <c r="BG84" s="111">
        <f>IF(O84&lt;80,"0",IF((P84-O84)&lt;=2,('DPI art.191'!$G$11-(('DPI art.191'!$F$11-'DPI art.191'!$G$11)/4)*(P84-O84-2)),('DPI art.191'!$G$11-(('DPI art.191'!$G$11-'DPI art.191'!$H$11)/8)*(P84-O84-2))))</f>
        <v>9.8646994807188513</v>
      </c>
      <c r="BH84" s="24">
        <f t="shared" si="70"/>
        <v>84.193253407062798</v>
      </c>
      <c r="BI84" s="24">
        <f>IF(T84&lt;135,T84,T84-'DPI art.191'!$I$11)</f>
        <v>112.3</v>
      </c>
      <c r="BJ84" s="111">
        <f>IF(O84&lt;80,"0",IF((P84-O84)&lt;=2,('DPI art.191'!$G$13-(('DPI art.191'!$F$13-'DPI art.191'!$G$13)/4)*(P84-O84-2)),('DPI art.191'!$G$13-(('DPI art.191'!$G$13-'DPI art.191'!$H$13)/8)*(P84-O84-2))))</f>
        <v>13.211766839760383</v>
      </c>
      <c r="BK84" s="24">
        <f t="shared" si="71"/>
        <v>80.846186048021266</v>
      </c>
      <c r="BL84" s="24">
        <f>IF(T84&lt;135,T84,T84-'DPI art.191'!$I$13)</f>
        <v>112.3</v>
      </c>
      <c r="BM84" s="111">
        <f>IF(O84&lt;80,"0",IF((P84-O84)&lt;=2,('DPI art.191'!$G$15-(('DPI art.191'!$F$15-'DPI art.191'!$G$15)/4)*(P84-O84-2)),('DPI art.191'!$G$15-(('DPI art.191'!$G$15-'DPI art.191'!$H$15)/8)*(P84-O84-2))))</f>
        <v>17.711766839760383</v>
      </c>
      <c r="BN84" s="24">
        <f t="shared" si="72"/>
        <v>76.346186048021266</v>
      </c>
      <c r="BO84" s="24">
        <f>IF(Z84&lt;135,Z84,Z84-'DPI art.191'!$I$15)</f>
        <v>112.8</v>
      </c>
      <c r="BP84" s="108">
        <f t="shared" si="53"/>
        <v>2238721138.5683384</v>
      </c>
      <c r="BQ84" s="108">
        <f t="shared" si="54"/>
        <v>2089296130.8540463</v>
      </c>
      <c r="BR84" s="108">
        <f t="shared" si="55"/>
        <v>3388441561.3920298</v>
      </c>
      <c r="BS84" s="108">
        <f t="shared" si="56"/>
        <v>2187761623.9495673</v>
      </c>
      <c r="BT84" s="108">
        <f t="shared" si="57"/>
        <v>1479108388.1682093</v>
      </c>
      <c r="BU84" s="108">
        <f t="shared" si="58"/>
        <v>3890451449.9428229</v>
      </c>
      <c r="BV84" s="106">
        <f t="shared" si="59"/>
        <v>0.55795288778165286</v>
      </c>
      <c r="BW84" s="106">
        <f t="shared" si="60"/>
        <v>0.85795288778165002</v>
      </c>
      <c r="BX84" s="106">
        <f t="shared" si="61"/>
        <v>-1.2420471122183443</v>
      </c>
      <c r="BY84" s="106">
        <f t="shared" si="62"/>
        <v>0.65795288778164718</v>
      </c>
      <c r="BZ84" s="106">
        <f t="shared" si="63"/>
        <v>2.35795288778165</v>
      </c>
      <c r="CA84" s="106">
        <f t="shared" si="64"/>
        <v>-1.8420471122183528</v>
      </c>
      <c r="CB84" s="106">
        <f t="shared" si="65"/>
        <v>6</v>
      </c>
      <c r="CC84" s="107">
        <f t="shared" si="82"/>
        <v>3.3333333333333333E-2</v>
      </c>
      <c r="CD84" s="136">
        <f t="shared" si="75"/>
        <v>0.3113114249838857</v>
      </c>
      <c r="CE84" s="136">
        <f t="shared" si="76"/>
        <v>0.73608315765287258</v>
      </c>
      <c r="CF84" s="136">
        <f t="shared" si="77"/>
        <v>1.5426810289699284</v>
      </c>
      <c r="CG84" s="136">
        <f t="shared" si="78"/>
        <v>0.43290200254020883</v>
      </c>
      <c r="CH84" s="136">
        <f t="shared" si="79"/>
        <v>5.5599418209978229</v>
      </c>
      <c r="CI84" s="136">
        <f t="shared" si="80"/>
        <v>3.3931375636319729</v>
      </c>
    </row>
    <row r="85" spans="1:87" ht="18.75" x14ac:dyDescent="0.2">
      <c r="A85" s="2" t="s">
        <v>618</v>
      </c>
      <c r="B85" s="65" t="s">
        <v>598</v>
      </c>
      <c r="C85" s="78" t="s">
        <v>657</v>
      </c>
      <c r="D85" s="83" t="s">
        <v>7</v>
      </c>
      <c r="E85" s="83" t="s">
        <v>7</v>
      </c>
      <c r="F85" s="78" t="s">
        <v>657</v>
      </c>
      <c r="G85" s="71">
        <v>46003</v>
      </c>
      <c r="H85" s="77" t="s">
        <v>200</v>
      </c>
      <c r="I85" s="77" t="str">
        <f t="shared" si="81"/>
        <v/>
      </c>
      <c r="J85" s="77" t="s">
        <v>666</v>
      </c>
      <c r="K85" s="77"/>
      <c r="L85" s="77"/>
      <c r="M85" s="137">
        <f t="shared" si="73"/>
        <v>1.9830725746159401</v>
      </c>
      <c r="N85" s="4">
        <f t="shared" si="47"/>
        <v>127.66204993518133</v>
      </c>
      <c r="O85" s="3">
        <f t="shared" si="74"/>
        <v>103.70529269819754</v>
      </c>
      <c r="P85" s="5">
        <f t="shared" si="48"/>
        <v>104.13931090480986</v>
      </c>
      <c r="Q85" s="14">
        <v>300</v>
      </c>
      <c r="R85" s="11">
        <v>109.7</v>
      </c>
      <c r="S85" s="12">
        <v>108.2</v>
      </c>
      <c r="T85" s="13">
        <v>126.1</v>
      </c>
      <c r="U85" s="79"/>
      <c r="V85" s="79"/>
      <c r="W85" s="10">
        <v>300</v>
      </c>
      <c r="X85" s="11">
        <v>100.1</v>
      </c>
      <c r="Y85" s="12">
        <v>99</v>
      </c>
      <c r="Z85" s="13">
        <v>116.9</v>
      </c>
      <c r="AA85" s="10">
        <v>300</v>
      </c>
      <c r="AB85" s="11">
        <v>98.4</v>
      </c>
      <c r="AC85" s="12">
        <v>97.2</v>
      </c>
      <c r="AD85" s="13">
        <v>114.5</v>
      </c>
      <c r="AE85" s="14">
        <v>300</v>
      </c>
      <c r="AF85" s="11">
        <v>100.4</v>
      </c>
      <c r="AG85" s="12">
        <v>99.1</v>
      </c>
      <c r="AH85" s="13">
        <v>117.9</v>
      </c>
      <c r="AI85" s="10">
        <v>300</v>
      </c>
      <c r="AJ85" s="11">
        <v>100.2</v>
      </c>
      <c r="AK85" s="12">
        <v>98.9</v>
      </c>
      <c r="AL85" s="13">
        <v>116.4</v>
      </c>
      <c r="AM85" s="10">
        <v>300</v>
      </c>
      <c r="AN85" s="11">
        <v>99.5</v>
      </c>
      <c r="AO85" s="12">
        <v>98.3</v>
      </c>
      <c r="AP85" s="13">
        <v>116.6</v>
      </c>
      <c r="AQ85" s="6" t="str">
        <f t="shared" si="49"/>
        <v>SI</v>
      </c>
      <c r="AR85" s="7">
        <f t="shared" si="50"/>
        <v>1.8226864606892097</v>
      </c>
      <c r="AS85" s="8">
        <f t="shared" si="51"/>
        <v>5.7638406761288481</v>
      </c>
      <c r="AT85" s="9">
        <f t="shared" si="52"/>
        <v>9.1350718500270993</v>
      </c>
      <c r="AU85" s="111">
        <f>IF(O85&lt;80,"0",IF((P85-O85)&lt;=2,('DPI art.191'!$G$3-(('DPI art.191'!$F$3-'DPI art.191'!$G$3)/4)*(P85-O85-2)),('DPI art.191'!$G$3-(('DPI art.191'!$G$3-'DPI art.191'!$H$3)/8)*(P85-O85-2))))</f>
        <v>19.892594276341708</v>
      </c>
      <c r="AV85" s="24">
        <f t="shared" si="66"/>
        <v>83.812698421855828</v>
      </c>
      <c r="AW85" s="24">
        <f>IF(N85&lt;135,N85,N85-'DPI art.191'!$I$3)</f>
        <v>127.66204993518133</v>
      </c>
      <c r="AX85" s="111">
        <f>IF(O85&lt;80,"0",IF((P85-O85)&lt;=2,('DPI art.191'!$G$5-(('DPI art.191'!$F$5-'DPI art.191'!$G$5)/4)*(P85-O85-2)),('DPI art.191'!$G$5-(('DPI art.191'!$G$5-'DPI art.191'!$H$5)/8)*(P85-O85-2))))</f>
        <v>17.642594276341708</v>
      </c>
      <c r="AY85" s="24">
        <f t="shared" si="67"/>
        <v>86.062698421855828</v>
      </c>
      <c r="AZ85" s="24">
        <f>IF(N85&lt;135,N85,N85-'DPI art.191'!$I$5)</f>
        <v>127.66204993518133</v>
      </c>
      <c r="BA85" s="111">
        <f>IF(O85&lt;80,"0",IF((P85-O85)&lt;=2,('DPI art.191'!$G$7-(('DPI art.191'!$F$7-'DPI art.191'!$G$7)/4)*(P85-O85-2)),('DPI art.191'!$G$7-(('DPI art.191'!$G$7-'DPI art.191'!$H$7)/8)*(P85-O85-2))))</f>
        <v>14.282990896693839</v>
      </c>
      <c r="BB85" s="24">
        <f t="shared" si="68"/>
        <v>89.422301801503693</v>
      </c>
      <c r="BC85" s="24">
        <f>IF(N85&lt;135,N85,N85-'DPI art.191'!$I$7)</f>
        <v>127.66204993518133</v>
      </c>
      <c r="BD85" s="111">
        <f>IF(O85&lt;80,"0",IF((P85-O85)&lt;=2,('DPI art.191'!$G$9-(('DPI art.191'!$F$9-'DPI art.191'!$G$9)/4)*(O85-P85-2)),('DPI art.191'!$G$9-(('DPI art.191'!$G$9-'DPI art.191'!$H$9)/8)*(P85-O85-2))))</f>
        <v>17.804252275826542</v>
      </c>
      <c r="BE85" s="24">
        <f t="shared" si="69"/>
        <v>85.901040422370997</v>
      </c>
      <c r="BF85" s="24">
        <f>IF(N85&lt;135,N85,N85-'DPI art.191'!$I$9)</f>
        <v>127.66204993518133</v>
      </c>
      <c r="BG85" s="111">
        <f>IF(O85&lt;80,"0",IF((P85-O85)&lt;=2,('DPI art.191'!$G$11-(('DPI art.191'!$F$11-'DPI art.191'!$G$11)/4)*(P85-O85-2)),('DPI art.191'!$G$11-(('DPI art.191'!$G$11-'DPI art.191'!$H$11)/8)*(P85-O85-2))))</f>
        <v>9.9127568274796207</v>
      </c>
      <c r="BH85" s="24">
        <f t="shared" si="70"/>
        <v>93.792535870717913</v>
      </c>
      <c r="BI85" s="24">
        <f>IF(T85&lt;135,T85,T85-'DPI art.191'!$I$11)</f>
        <v>126.1</v>
      </c>
      <c r="BJ85" s="111">
        <f>IF(O85&lt;80,"0",IF((P85-O85)&lt;=2,('DPI art.191'!$G$13-(('DPI art.191'!$F$13-'DPI art.191'!$G$13)/4)*(P85-O85-2)),('DPI art.191'!$G$13-(('DPI art.191'!$G$13-'DPI art.191'!$H$13)/8)*(P85-O85-2))))</f>
        <v>13.19574772417346</v>
      </c>
      <c r="BK85" s="24">
        <f t="shared" si="71"/>
        <v>90.509544974024081</v>
      </c>
      <c r="BL85" s="24">
        <f>IF(T85&lt;135,T85,T85-'DPI art.191'!$I$13)</f>
        <v>126.1</v>
      </c>
      <c r="BM85" s="111">
        <f>IF(O85&lt;80,"0",IF((P85-O85)&lt;=2,('DPI art.191'!$G$15-(('DPI art.191'!$F$15-'DPI art.191'!$G$15)/4)*(P85-O85-2)),('DPI art.191'!$G$15-(('DPI art.191'!$G$15-'DPI art.191'!$H$15)/8)*(P85-O85-2))))</f>
        <v>17.695747724173458</v>
      </c>
      <c r="BN85" s="24">
        <f t="shared" si="72"/>
        <v>86.009544974024081</v>
      </c>
      <c r="BO85" s="24">
        <f>IF(Z85&lt;135,Z85,Z85-'DPI art.191'!$I$15)</f>
        <v>116.9</v>
      </c>
      <c r="BP85" s="108">
        <f t="shared" si="53"/>
        <v>93325430079.6996</v>
      </c>
      <c r="BQ85" s="108">
        <f t="shared" si="54"/>
        <v>10232929922.807545</v>
      </c>
      <c r="BR85" s="108">
        <f t="shared" si="55"/>
        <v>6918309709.1894026</v>
      </c>
      <c r="BS85" s="108">
        <f t="shared" si="56"/>
        <v>10964781961.431889</v>
      </c>
      <c r="BT85" s="108">
        <f t="shared" si="57"/>
        <v>10471285480.509035</v>
      </c>
      <c r="BU85" s="108">
        <f t="shared" si="58"/>
        <v>8912509381.3374939</v>
      </c>
      <c r="BV85" s="106">
        <f t="shared" si="59"/>
        <v>-5.9947073018024639</v>
      </c>
      <c r="BW85" s="106">
        <f t="shared" si="60"/>
        <v>3.6052926981975446</v>
      </c>
      <c r="BX85" s="106">
        <f t="shared" si="61"/>
        <v>5.3052926981975332</v>
      </c>
      <c r="BY85" s="106">
        <f t="shared" si="62"/>
        <v>3.3052926981975332</v>
      </c>
      <c r="BZ85" s="106">
        <f t="shared" si="63"/>
        <v>3.5052926981975361</v>
      </c>
      <c r="CA85" s="106">
        <f t="shared" si="64"/>
        <v>4.2052926981975389</v>
      </c>
      <c r="CB85" s="106">
        <f t="shared" si="65"/>
        <v>6</v>
      </c>
      <c r="CC85" s="107">
        <f t="shared" si="82"/>
        <v>3.3333333333333333E-2</v>
      </c>
      <c r="CD85" s="136">
        <f t="shared" si="75"/>
        <v>35.936515634283779</v>
      </c>
      <c r="CE85" s="136">
        <f t="shared" si="76"/>
        <v>12.998135439676531</v>
      </c>
      <c r="CF85" s="136">
        <f t="shared" si="77"/>
        <v>28.146130613548063</v>
      </c>
      <c r="CG85" s="136">
        <f t="shared" si="78"/>
        <v>10.92495982075793</v>
      </c>
      <c r="CH85" s="136">
        <f t="shared" si="79"/>
        <v>12.287076900036963</v>
      </c>
      <c r="CI85" s="136">
        <f t="shared" si="80"/>
        <v>17.684486677513537</v>
      </c>
    </row>
    <row r="86" spans="1:87" ht="25.5" x14ac:dyDescent="0.2">
      <c r="A86" s="2" t="s">
        <v>618</v>
      </c>
      <c r="B86" s="65" t="s">
        <v>599</v>
      </c>
      <c r="C86" s="78" t="s">
        <v>658</v>
      </c>
      <c r="D86" s="83" t="s">
        <v>7</v>
      </c>
      <c r="E86" s="83" t="s">
        <v>7</v>
      </c>
      <c r="F86" s="78" t="s">
        <v>658</v>
      </c>
      <c r="G86" s="71">
        <v>46003</v>
      </c>
      <c r="H86" s="77" t="s">
        <v>200</v>
      </c>
      <c r="I86" s="77" t="str">
        <f t="shared" si="81"/>
        <v/>
      </c>
      <c r="J86" s="77" t="s">
        <v>666</v>
      </c>
      <c r="K86" s="77"/>
      <c r="L86" s="77"/>
      <c r="M86" s="137">
        <f t="shared" si="73"/>
        <v>0.18996636405345005</v>
      </c>
      <c r="N86" s="4">
        <f t="shared" si="47"/>
        <v>124.96204993518134</v>
      </c>
      <c r="O86" s="3">
        <f t="shared" si="74"/>
        <v>105.12088294419951</v>
      </c>
      <c r="P86" s="5">
        <f t="shared" si="48"/>
        <v>104.12644516998286</v>
      </c>
      <c r="Q86" s="14">
        <v>300</v>
      </c>
      <c r="R86" s="11">
        <v>104.8</v>
      </c>
      <c r="S86" s="12">
        <v>103.3</v>
      </c>
      <c r="T86" s="13">
        <v>122.9</v>
      </c>
      <c r="U86" s="79"/>
      <c r="V86" s="79"/>
      <c r="W86" s="10">
        <v>300</v>
      </c>
      <c r="X86" s="11">
        <v>104.5</v>
      </c>
      <c r="Y86" s="12">
        <v>103</v>
      </c>
      <c r="Z86" s="13">
        <v>120</v>
      </c>
      <c r="AA86" s="10">
        <v>300</v>
      </c>
      <c r="AB86" s="11">
        <v>104.9</v>
      </c>
      <c r="AC86" s="12">
        <v>103.5</v>
      </c>
      <c r="AD86" s="13">
        <v>122.7</v>
      </c>
      <c r="AE86" s="14">
        <v>300</v>
      </c>
      <c r="AF86" s="11">
        <v>105.2</v>
      </c>
      <c r="AG86" s="12">
        <v>103.8</v>
      </c>
      <c r="AH86" s="13">
        <v>122.2</v>
      </c>
      <c r="AI86" s="10">
        <v>300</v>
      </c>
      <c r="AJ86" s="11">
        <v>105.8</v>
      </c>
      <c r="AK86" s="12">
        <v>104.3</v>
      </c>
      <c r="AL86" s="13">
        <v>123.4</v>
      </c>
      <c r="AM86" s="10">
        <v>300</v>
      </c>
      <c r="AN86" s="11">
        <v>105.4</v>
      </c>
      <c r="AO86" s="12">
        <v>104</v>
      </c>
      <c r="AP86" s="13">
        <v>122.6</v>
      </c>
      <c r="AQ86" s="6" t="str">
        <f t="shared" si="49"/>
        <v>SI</v>
      </c>
      <c r="AR86" s="7">
        <f t="shared" si="50"/>
        <v>1.3156880888196791</v>
      </c>
      <c r="AS86" s="8">
        <f t="shared" si="51"/>
        <v>4.1605710510240925</v>
      </c>
      <c r="AT86" s="9">
        <f t="shared" si="52"/>
        <v>6.5940607355188812</v>
      </c>
      <c r="AU86" s="111">
        <f>IF(O86&lt;80,"0",IF((P86-O86)&lt;=2,('DPI art.191'!$G$3-(('DPI art.191'!$F$3-'DPI art.191'!$G$3)/4)*(P86-O86-2)),('DPI art.191'!$G$3-(('DPI art.191'!$G$3-'DPI art.191'!$H$3)/8)*(P86-O86-2))))</f>
        <v>22.303113743990597</v>
      </c>
      <c r="AV86" s="24">
        <f t="shared" si="66"/>
        <v>82.817769200208915</v>
      </c>
      <c r="AW86" s="24">
        <f>IF(N86&lt;135,N86,N86-'DPI art.191'!$I$3)</f>
        <v>124.96204993518134</v>
      </c>
      <c r="AX86" s="111">
        <f>IF(O86&lt;80,"0",IF((P86-O86)&lt;=2,('DPI art.191'!$G$5-(('DPI art.191'!$F$5-'DPI art.191'!$G$5)/4)*(P86-O86-2)),('DPI art.191'!$G$5-(('DPI art.191'!$G$5-'DPI art.191'!$H$5)/8)*(P86-O86-2))))</f>
        <v>20.053113743990597</v>
      </c>
      <c r="AY86" s="24">
        <f t="shared" si="67"/>
        <v>85.067769200208915</v>
      </c>
      <c r="AZ86" s="24">
        <f>IF(N86&lt;135,N86,N86-'DPI art.191'!$I$5)</f>
        <v>124.96204993518134</v>
      </c>
      <c r="BA86" s="111">
        <f>IF(O86&lt;80,"0",IF((P86-O86)&lt;=2,('DPI art.191'!$G$7-(('DPI art.191'!$F$7-'DPI art.191'!$G$7)/4)*(P86-O86-2)),('DPI art.191'!$G$7-(('DPI art.191'!$G$7-'DPI art.191'!$H$7)/8)*(P86-O86-2))))</f>
        <v>14.997218887108325</v>
      </c>
      <c r="BB86" s="24">
        <f t="shared" si="68"/>
        <v>90.12366405709119</v>
      </c>
      <c r="BC86" s="24">
        <f>IF(N86&lt;135,N86,N86-'DPI art.191'!$I$7)</f>
        <v>124.96204993518134</v>
      </c>
      <c r="BD86" s="111">
        <f>IF(O86&lt;80,"0",IF((P86-O86)&lt;=2,('DPI art.191'!$G$9-(('DPI art.191'!$F$9-'DPI art.191'!$G$9)/4)*(O86-P86-2)),('DPI art.191'!$G$9-(('DPI art.191'!$G$9-'DPI art.191'!$H$9)/8)*(P86-O86-2))))</f>
        <v>17.625695278222921</v>
      </c>
      <c r="BE86" s="24">
        <f t="shared" si="69"/>
        <v>87.495187665976587</v>
      </c>
      <c r="BF86" s="24">
        <f>IF(N86&lt;135,N86,N86-'DPI art.191'!$I$9)</f>
        <v>124.96204993518134</v>
      </c>
      <c r="BG86" s="111">
        <f>IF(O86&lt;80,"0",IF((P86-O86)&lt;=2,('DPI art.191'!$G$11-(('DPI art.191'!$F$11-'DPI art.191'!$G$11)/4)*(P86-O86-2)),('DPI art.191'!$G$11-(('DPI art.191'!$G$11-'DPI art.191'!$H$11)/8)*(P86-O86-2))))</f>
        <v>9.3770858346687564</v>
      </c>
      <c r="BH86" s="24">
        <f t="shared" si="70"/>
        <v>95.743797109530746</v>
      </c>
      <c r="BI86" s="24">
        <f>IF(T86&lt;135,T86,T86-'DPI art.191'!$I$11)</f>
        <v>122.9</v>
      </c>
      <c r="BJ86" s="111">
        <f>IF(O86&lt;80,"0",IF((P86-O86)&lt;=2,('DPI art.191'!$G$13-(('DPI art.191'!$F$13-'DPI art.191'!$G$13)/4)*(P86-O86-2)),('DPI art.191'!$G$13-(('DPI art.191'!$G$13-'DPI art.191'!$H$13)/8)*(P86-O86-2))))</f>
        <v>13.374304721777081</v>
      </c>
      <c r="BK86" s="24">
        <f t="shared" si="71"/>
        <v>91.746578222422428</v>
      </c>
      <c r="BL86" s="24">
        <f>IF(T86&lt;135,T86,T86-'DPI art.191'!$I$13)</f>
        <v>122.9</v>
      </c>
      <c r="BM86" s="111">
        <f>IF(O86&lt;80,"0",IF((P86-O86)&lt;=2,('DPI art.191'!$G$15-(('DPI art.191'!$F$15-'DPI art.191'!$G$15)/4)*(P86-O86-2)),('DPI art.191'!$G$15-(('DPI art.191'!$G$15-'DPI art.191'!$H$15)/8)*(P86-O86-2))))</f>
        <v>17.874304721777079</v>
      </c>
      <c r="BN86" s="24">
        <f t="shared" si="72"/>
        <v>87.246578222422428</v>
      </c>
      <c r="BO86" s="24">
        <f>IF(Z86&lt;135,Z86,Z86-'DPI art.191'!$I$15)</f>
        <v>120</v>
      </c>
      <c r="BP86" s="108">
        <f t="shared" si="53"/>
        <v>30199517204.020248</v>
      </c>
      <c r="BQ86" s="108">
        <f t="shared" si="54"/>
        <v>28183829312.644627</v>
      </c>
      <c r="BR86" s="108">
        <f t="shared" si="55"/>
        <v>30902954325.136101</v>
      </c>
      <c r="BS86" s="108">
        <f t="shared" si="56"/>
        <v>33113112148.259312</v>
      </c>
      <c r="BT86" s="108">
        <f t="shared" si="57"/>
        <v>38018939632.05619</v>
      </c>
      <c r="BU86" s="108">
        <f t="shared" si="58"/>
        <v>34673685045.253365</v>
      </c>
      <c r="BV86" s="106">
        <f t="shared" si="59"/>
        <v>0.32088294419951069</v>
      </c>
      <c r="BW86" s="106">
        <f t="shared" si="60"/>
        <v>0.62088294419950785</v>
      </c>
      <c r="BX86" s="106">
        <f t="shared" si="61"/>
        <v>0.22088294419950216</v>
      </c>
      <c r="BY86" s="106">
        <f t="shared" si="62"/>
        <v>-7.9117055800494995E-2</v>
      </c>
      <c r="BZ86" s="106">
        <f t="shared" si="63"/>
        <v>-0.67911705580048931</v>
      </c>
      <c r="CA86" s="106">
        <f t="shared" si="64"/>
        <v>-0.27911705580049784</v>
      </c>
      <c r="CB86" s="106">
        <f t="shared" si="65"/>
        <v>6</v>
      </c>
      <c r="CC86" s="107">
        <f t="shared" si="82"/>
        <v>3.3333333333333333E-2</v>
      </c>
      <c r="CD86" s="136">
        <f t="shared" si="75"/>
        <v>0.1029658638781463</v>
      </c>
      <c r="CE86" s="136">
        <f t="shared" si="76"/>
        <v>0.38549563039784918</v>
      </c>
      <c r="CF86" s="136">
        <f t="shared" si="77"/>
        <v>4.8789275038240383E-2</v>
      </c>
      <c r="CG86" s="136">
        <f t="shared" si="78"/>
        <v>6.2595085185386387E-3</v>
      </c>
      <c r="CH86" s="136">
        <f t="shared" si="79"/>
        <v>0.46119997547912489</v>
      </c>
      <c r="CI86" s="136">
        <f t="shared" si="80"/>
        <v>7.7906330838738228E-2</v>
      </c>
    </row>
    <row r="87" spans="1:87" ht="25.5" x14ac:dyDescent="0.2">
      <c r="A87" s="2" t="s">
        <v>618</v>
      </c>
      <c r="B87" s="65" t="s">
        <v>600</v>
      </c>
      <c r="C87" s="78" t="s">
        <v>659</v>
      </c>
      <c r="D87" s="83" t="s">
        <v>7</v>
      </c>
      <c r="E87" s="83" t="s">
        <v>7</v>
      </c>
      <c r="F87" s="78" t="s">
        <v>659</v>
      </c>
      <c r="G87" s="71">
        <v>46003</v>
      </c>
      <c r="H87" s="77" t="s">
        <v>200</v>
      </c>
      <c r="I87" s="77" t="str">
        <f t="shared" si="81"/>
        <v/>
      </c>
      <c r="J87" s="77" t="s">
        <v>666</v>
      </c>
      <c r="K87" s="77"/>
      <c r="L87" s="77"/>
      <c r="M87" s="137">
        <f t="shared" si="73"/>
        <v>0.79621006724979604</v>
      </c>
      <c r="N87" s="4">
        <f t="shared" si="47"/>
        <v>121.16204993518133</v>
      </c>
      <c r="O87" s="3">
        <f t="shared" si="74"/>
        <v>103.10949334842788</v>
      </c>
      <c r="P87" s="5">
        <f t="shared" si="48"/>
        <v>103.06861527755473</v>
      </c>
      <c r="Q87" s="14">
        <v>300</v>
      </c>
      <c r="R87" s="11">
        <v>101.3</v>
      </c>
      <c r="S87" s="12">
        <v>100</v>
      </c>
      <c r="T87" s="13">
        <v>115.7</v>
      </c>
      <c r="U87" s="79"/>
      <c r="V87" s="79"/>
      <c r="W87" s="10">
        <v>300</v>
      </c>
      <c r="X87" s="11">
        <v>101.4</v>
      </c>
      <c r="Y87" s="12">
        <v>100</v>
      </c>
      <c r="Z87" s="13">
        <v>115.4</v>
      </c>
      <c r="AA87" s="10">
        <v>300</v>
      </c>
      <c r="AB87" s="11">
        <v>100.5</v>
      </c>
      <c r="AC87" s="12">
        <v>99.2</v>
      </c>
      <c r="AD87" s="13">
        <v>115.3</v>
      </c>
      <c r="AE87" s="14">
        <v>300</v>
      </c>
      <c r="AF87" s="11">
        <v>104.7</v>
      </c>
      <c r="AG87" s="12">
        <v>103.1</v>
      </c>
      <c r="AH87" s="13">
        <v>119.5</v>
      </c>
      <c r="AI87" s="10">
        <v>300</v>
      </c>
      <c r="AJ87" s="11">
        <v>104.8</v>
      </c>
      <c r="AK87" s="12">
        <v>103.2</v>
      </c>
      <c r="AL87" s="13">
        <v>119.4</v>
      </c>
      <c r="AM87" s="10">
        <v>300</v>
      </c>
      <c r="AN87" s="11">
        <v>103.9</v>
      </c>
      <c r="AO87" s="12">
        <v>102.3</v>
      </c>
      <c r="AP87" s="13">
        <v>119.6</v>
      </c>
      <c r="AQ87" s="6" t="str">
        <f t="shared" si="49"/>
        <v>SI</v>
      </c>
      <c r="AR87" s="7">
        <f t="shared" si="50"/>
        <v>2.0907008823765287</v>
      </c>
      <c r="AS87" s="8">
        <f t="shared" si="51"/>
        <v>6.6113766944336012</v>
      </c>
      <c r="AT87" s="9">
        <f t="shared" si="52"/>
        <v>10.478325915803897</v>
      </c>
      <c r="AU87" s="111">
        <f>IF(O87&lt;80,"0",IF((P87-O87)&lt;=2,('DPI art.191'!$G$3-(('DPI art.191'!$F$3-'DPI art.191'!$G$3)/4)*(P87-O87-2)),('DPI art.191'!$G$3-(('DPI art.191'!$G$3-'DPI art.191'!$H$3)/8)*(P87-O87-2))))</f>
        <v>20.693981744598439</v>
      </c>
      <c r="AV87" s="24">
        <f t="shared" si="66"/>
        <v>82.41551160382943</v>
      </c>
      <c r="AW87" s="24">
        <f>IF(N87&lt;135,N87,N87-'DPI art.191'!$I$3)</f>
        <v>121.16204993518133</v>
      </c>
      <c r="AX87" s="111">
        <f>IF(O87&lt;80,"0",IF((P87-O87)&lt;=2,('DPI art.191'!$G$5-(('DPI art.191'!$F$5-'DPI art.191'!$G$5)/4)*(P87-O87-2)),('DPI art.191'!$G$5-(('DPI art.191'!$G$5-'DPI art.191'!$H$5)/8)*(P87-O87-2))))</f>
        <v>18.443981744598439</v>
      </c>
      <c r="AY87" s="24">
        <f t="shared" si="67"/>
        <v>84.66551160382943</v>
      </c>
      <c r="AZ87" s="24">
        <f>IF(N87&lt;135,N87,N87-'DPI art.191'!$I$5)</f>
        <v>121.16204993518133</v>
      </c>
      <c r="BA87" s="111">
        <f>IF(O87&lt;80,"0",IF((P87-O87)&lt;=2,('DPI art.191'!$G$7-(('DPI art.191'!$F$7-'DPI art.191'!$G$7)/4)*(P87-O87-2)),('DPI art.191'!$G$7-(('DPI art.191'!$G$7-'DPI art.191'!$H$7)/8)*(P87-O87-2))))</f>
        <v>14.520439035436574</v>
      </c>
      <c r="BB87" s="24">
        <f t="shared" si="68"/>
        <v>88.589054312991294</v>
      </c>
      <c r="BC87" s="24">
        <f>IF(N87&lt;135,N87,N87-'DPI art.191'!$I$7)</f>
        <v>121.16204993518133</v>
      </c>
      <c r="BD87" s="111">
        <f>IF(O87&lt;80,"0",IF((P87-O87)&lt;=2,('DPI art.191'!$G$9-(('DPI art.191'!$F$9-'DPI art.191'!$G$9)/4)*(O87-P87-2)),('DPI art.191'!$G$9-(('DPI art.191'!$G$9-'DPI art.191'!$H$9)/8)*(P87-O87-2))))</f>
        <v>17.744890241140858</v>
      </c>
      <c r="BE87" s="24">
        <f t="shared" si="69"/>
        <v>85.364603107287024</v>
      </c>
      <c r="BF87" s="24">
        <f>IF(N87&lt;135,N87,N87-'DPI art.191'!$I$9)</f>
        <v>121.16204993518133</v>
      </c>
      <c r="BG87" s="111">
        <f>IF(O87&lt;80,"0",IF((P87-O87)&lt;=2,('DPI art.191'!$G$11-(('DPI art.191'!$F$11-'DPI art.191'!$G$11)/4)*(P87-O87-2)),('DPI art.191'!$G$11-(('DPI art.191'!$G$11-'DPI art.191'!$H$11)/8)*(P87-O87-2))))</f>
        <v>9.7346707234225693</v>
      </c>
      <c r="BH87" s="24">
        <f t="shared" si="70"/>
        <v>93.374822625005308</v>
      </c>
      <c r="BI87" s="24">
        <f>IF(T87&lt;135,T87,T87-'DPI art.191'!$I$11)</f>
        <v>115.7</v>
      </c>
      <c r="BJ87" s="111">
        <f>IF(O87&lt;80,"0",IF((P87-O87)&lt;=2,('DPI art.191'!$G$13-(('DPI art.191'!$F$13-'DPI art.191'!$G$13)/4)*(P87-O87-2)),('DPI art.191'!$G$13-(('DPI art.191'!$G$13-'DPI art.191'!$H$13)/8)*(P87-O87-2))))</f>
        <v>13.255109758859144</v>
      </c>
      <c r="BK87" s="24">
        <f t="shared" si="71"/>
        <v>89.854383589568727</v>
      </c>
      <c r="BL87" s="24">
        <f>IF(T87&lt;135,T87,T87-'DPI art.191'!$I$13)</f>
        <v>115.7</v>
      </c>
      <c r="BM87" s="111">
        <f>IF(O87&lt;80,"0",IF((P87-O87)&lt;=2,('DPI art.191'!$G$15-(('DPI art.191'!$F$15-'DPI art.191'!$G$15)/4)*(P87-O87-2)),('DPI art.191'!$G$15-(('DPI art.191'!$G$15-'DPI art.191'!$H$15)/8)*(P87-O87-2))))</f>
        <v>17.755109758859142</v>
      </c>
      <c r="BN87" s="24">
        <f t="shared" si="72"/>
        <v>85.354383589568727</v>
      </c>
      <c r="BO87" s="24">
        <f>IF(Z87&lt;135,Z87,Z87-'DPI art.191'!$I$15)</f>
        <v>115.4</v>
      </c>
      <c r="BP87" s="108">
        <f t="shared" si="53"/>
        <v>13489628825.916573</v>
      </c>
      <c r="BQ87" s="108">
        <f t="shared" si="54"/>
        <v>13803842646.028885</v>
      </c>
      <c r="BR87" s="108">
        <f t="shared" si="55"/>
        <v>11220184543.019672</v>
      </c>
      <c r="BS87" s="108">
        <f t="shared" si="56"/>
        <v>29512092266.663944</v>
      </c>
      <c r="BT87" s="108">
        <f t="shared" si="57"/>
        <v>30199517204.020248</v>
      </c>
      <c r="BU87" s="108">
        <f t="shared" si="58"/>
        <v>24547089156.850395</v>
      </c>
      <c r="BV87" s="106">
        <f t="shared" si="59"/>
        <v>1.8094933484278783</v>
      </c>
      <c r="BW87" s="106">
        <f t="shared" si="60"/>
        <v>1.7094933484278698</v>
      </c>
      <c r="BX87" s="106">
        <f t="shared" si="61"/>
        <v>2.6094933484278755</v>
      </c>
      <c r="BY87" s="106">
        <f t="shared" si="62"/>
        <v>-1.5905066515721273</v>
      </c>
      <c r="BZ87" s="106">
        <f t="shared" si="63"/>
        <v>-1.6905066515721217</v>
      </c>
      <c r="CA87" s="106">
        <f t="shared" si="64"/>
        <v>-0.79050665157213018</v>
      </c>
      <c r="CB87" s="106">
        <f t="shared" si="65"/>
        <v>6</v>
      </c>
      <c r="CC87" s="107">
        <f t="shared" si="82"/>
        <v>3.3333333333333333E-2</v>
      </c>
      <c r="CD87" s="136">
        <f t="shared" si="75"/>
        <v>3.2742661780047353</v>
      </c>
      <c r="CE87" s="136">
        <f t="shared" si="76"/>
        <v>2.9223675083191303</v>
      </c>
      <c r="CF87" s="136">
        <f t="shared" si="77"/>
        <v>6.8094555354893256</v>
      </c>
      <c r="CG87" s="136">
        <f t="shared" si="78"/>
        <v>2.5297114086951806</v>
      </c>
      <c r="CH87" s="136">
        <f t="shared" si="79"/>
        <v>2.8578127390095869</v>
      </c>
      <c r="CI87" s="136">
        <f t="shared" si="80"/>
        <v>0.62490076617978119</v>
      </c>
    </row>
    <row r="88" spans="1:87" ht="18.75" x14ac:dyDescent="0.2">
      <c r="A88" s="2" t="s">
        <v>617</v>
      </c>
      <c r="B88" s="65" t="s">
        <v>601</v>
      </c>
      <c r="C88" s="78" t="s">
        <v>657</v>
      </c>
      <c r="D88" s="83" t="s">
        <v>7</v>
      </c>
      <c r="E88" s="83" t="s">
        <v>7</v>
      </c>
      <c r="F88" s="78" t="s">
        <v>657</v>
      </c>
      <c r="G88" s="71">
        <v>46003</v>
      </c>
      <c r="H88" s="77" t="s">
        <v>200</v>
      </c>
      <c r="I88" s="77" t="str">
        <f t="shared" si="81"/>
        <v/>
      </c>
      <c r="J88" s="77" t="s">
        <v>666</v>
      </c>
      <c r="K88" s="77"/>
      <c r="L88" s="77"/>
      <c r="M88" s="137">
        <f t="shared" si="73"/>
        <v>1.3853229975652852</v>
      </c>
      <c r="N88" s="4">
        <f t="shared" si="47"/>
        <v>129.46204993518134</v>
      </c>
      <c r="O88" s="3">
        <f t="shared" si="74"/>
        <v>109.00310521973707</v>
      </c>
      <c r="P88" s="5">
        <f t="shared" si="48"/>
        <v>109.76037853221001</v>
      </c>
      <c r="Q88" s="14">
        <v>300</v>
      </c>
      <c r="R88" s="11">
        <v>103.8</v>
      </c>
      <c r="S88" s="12">
        <v>102.3</v>
      </c>
      <c r="T88" s="13">
        <v>119.7</v>
      </c>
      <c r="U88" s="79"/>
      <c r="V88" s="79"/>
      <c r="W88" s="10">
        <v>300</v>
      </c>
      <c r="X88" s="11">
        <v>104.8</v>
      </c>
      <c r="Y88" s="12">
        <v>103.2</v>
      </c>
      <c r="Z88" s="13">
        <v>122.5</v>
      </c>
      <c r="AA88" s="10">
        <v>300</v>
      </c>
      <c r="AB88" s="11">
        <v>107.8</v>
      </c>
      <c r="AC88" s="12">
        <v>106.1</v>
      </c>
      <c r="AD88" s="13">
        <v>124.5</v>
      </c>
      <c r="AE88" s="14">
        <v>300</v>
      </c>
      <c r="AF88" s="11">
        <v>111.6</v>
      </c>
      <c r="AG88" s="12">
        <v>110.1</v>
      </c>
      <c r="AH88" s="13">
        <v>127.9</v>
      </c>
      <c r="AI88" s="10">
        <v>300</v>
      </c>
      <c r="AJ88" s="11">
        <v>111.1</v>
      </c>
      <c r="AK88" s="12">
        <v>109.5</v>
      </c>
      <c r="AL88" s="13">
        <v>126.7</v>
      </c>
      <c r="AM88" s="10">
        <v>300</v>
      </c>
      <c r="AN88" s="11">
        <v>109.5</v>
      </c>
      <c r="AO88" s="12">
        <v>107.9</v>
      </c>
      <c r="AP88" s="13">
        <v>126.5</v>
      </c>
      <c r="AQ88" s="6" t="str">
        <f t="shared" si="49"/>
        <v>SI</v>
      </c>
      <c r="AR88" s="7">
        <f t="shared" si="50"/>
        <v>0.53818391720492864</v>
      </c>
      <c r="AS88" s="8">
        <f t="shared" si="51"/>
        <v>1.7018869784390507</v>
      </c>
      <c r="AT88" s="9">
        <f t="shared" si="52"/>
        <v>2.6973090864662725</v>
      </c>
      <c r="AU88" s="111">
        <f>IF(O88&lt;80,"0",IF((P88-O88)&lt;=2,('DPI art.191'!$G$3-(('DPI art.191'!$F$3-'DPI art.191'!$G$3)/4)*(P88-O88-2)),('DPI art.191'!$G$3-(('DPI art.191'!$G$3-'DPI art.191'!$H$3)/8)*(P88-O88-2))))</f>
        <v>19.347101285201902</v>
      </c>
      <c r="AV88" s="24">
        <f t="shared" si="66"/>
        <v>89.656003934535164</v>
      </c>
      <c r="AW88" s="24">
        <f>IF(N88&lt;135,N88,N88-'DPI art.191'!$I$3)</f>
        <v>129.46204993518134</v>
      </c>
      <c r="AX88" s="111">
        <f>IF(O88&lt;80,"0",IF((P88-O88)&lt;=2,('DPI art.191'!$G$5-(('DPI art.191'!$F$5-'DPI art.191'!$G$5)/4)*(P88-O88-2)),('DPI art.191'!$G$5-(('DPI art.191'!$G$5-'DPI art.191'!$H$5)/8)*(P88-O88-2))))</f>
        <v>17.097101285201902</v>
      </c>
      <c r="AY88" s="24">
        <f t="shared" si="67"/>
        <v>91.906003934535164</v>
      </c>
      <c r="AZ88" s="24">
        <f>IF(N88&lt;135,N88,N88-'DPI art.191'!$I$5)</f>
        <v>129.46204993518134</v>
      </c>
      <c r="BA88" s="111">
        <f>IF(O88&lt;80,"0",IF((P88-O88)&lt;=2,('DPI art.191'!$G$7-(('DPI art.191'!$F$7-'DPI art.191'!$G$7)/4)*(P88-O88-2)),('DPI art.191'!$G$7-(('DPI art.191'!$G$7-'DPI art.191'!$H$7)/8)*(P88-O88-2))))</f>
        <v>14.121363343763527</v>
      </c>
      <c r="BB88" s="24">
        <f t="shared" si="68"/>
        <v>94.881741875973546</v>
      </c>
      <c r="BC88" s="24">
        <f>IF(N88&lt;135,N88,N88-'DPI art.191'!$I$7)</f>
        <v>129.46204993518134</v>
      </c>
      <c r="BD88" s="111">
        <f>IF(O88&lt;80,"0",IF((P88-O88)&lt;=2,('DPI art.191'!$G$9-(('DPI art.191'!$F$9-'DPI art.191'!$G$9)/4)*(O88-P88-2)),('DPI art.191'!$G$9-(('DPI art.191'!$G$9-'DPI art.191'!$H$9)/8)*(P88-O88-2))))</f>
        <v>17.844659164059117</v>
      </c>
      <c r="BE88" s="24">
        <f t="shared" si="69"/>
        <v>91.158446055677956</v>
      </c>
      <c r="BF88" s="24">
        <f>IF(N88&lt;135,N88,N88-'DPI art.191'!$I$9)</f>
        <v>129.46204993518134</v>
      </c>
      <c r="BG88" s="111">
        <f>IF(O88&lt;80,"0",IF((P88-O88)&lt;=2,('DPI art.191'!$G$11-(('DPI art.191'!$F$11-'DPI art.191'!$G$11)/4)*(P88-O88-2)),('DPI art.191'!$G$11-(('DPI art.191'!$G$11-'DPI art.191'!$H$11)/8)*(P88-O88-2))))</f>
        <v>10.033977492177355</v>
      </c>
      <c r="BH88" s="24">
        <f t="shared" si="70"/>
        <v>98.969127727559709</v>
      </c>
      <c r="BI88" s="24">
        <f>IF(T88&lt;135,T88,T88-'DPI art.191'!$I$11)</f>
        <v>119.7</v>
      </c>
      <c r="BJ88" s="111">
        <f>IF(O88&lt;80,"0",IF((P88-O88)&lt;=2,('DPI art.191'!$G$13-(('DPI art.191'!$F$13-'DPI art.191'!$G$13)/4)*(P88-O88-2)),('DPI art.191'!$G$13-(('DPI art.191'!$G$13-'DPI art.191'!$H$13)/8)*(P88-O88-2))))</f>
        <v>13.155340835940882</v>
      </c>
      <c r="BK88" s="24">
        <f t="shared" si="71"/>
        <v>95.847764383796189</v>
      </c>
      <c r="BL88" s="24">
        <f>IF(T88&lt;135,T88,T88-'DPI art.191'!$I$13)</f>
        <v>119.7</v>
      </c>
      <c r="BM88" s="111">
        <f>IF(O88&lt;80,"0",IF((P88-O88)&lt;=2,('DPI art.191'!$G$15-(('DPI art.191'!$F$15-'DPI art.191'!$G$15)/4)*(P88-O88-2)),('DPI art.191'!$G$15-(('DPI art.191'!$G$15-'DPI art.191'!$H$15)/8)*(P88-O88-2))))</f>
        <v>17.655340835940883</v>
      </c>
      <c r="BN88" s="24">
        <f t="shared" si="72"/>
        <v>91.347764383796175</v>
      </c>
      <c r="BO88" s="24">
        <f>IF(Z88&lt;135,Z88,Z88-'DPI art.191'!$I$15)</f>
        <v>122.5</v>
      </c>
      <c r="BP88" s="108">
        <f t="shared" si="53"/>
        <v>23988329190.194996</v>
      </c>
      <c r="BQ88" s="108">
        <f t="shared" si="54"/>
        <v>30199517204.020248</v>
      </c>
      <c r="BR88" s="108">
        <f t="shared" si="55"/>
        <v>60255958607.435989</v>
      </c>
      <c r="BS88" s="108">
        <f t="shared" si="56"/>
        <v>144543977074.59326</v>
      </c>
      <c r="BT88" s="108">
        <f t="shared" si="57"/>
        <v>128824955169.31346</v>
      </c>
      <c r="BU88" s="108">
        <f t="shared" si="58"/>
        <v>89125093813.375046</v>
      </c>
      <c r="BV88" s="106">
        <f t="shared" si="59"/>
        <v>5.2031052197370684</v>
      </c>
      <c r="BW88" s="106">
        <f t="shared" si="60"/>
        <v>4.2031052197370684</v>
      </c>
      <c r="BX88" s="106">
        <f t="shared" si="61"/>
        <v>1.2031052197370684</v>
      </c>
      <c r="BY88" s="106">
        <f t="shared" si="62"/>
        <v>-2.5968947802629287</v>
      </c>
      <c r="BZ88" s="106">
        <f t="shared" si="63"/>
        <v>-2.0968947802629287</v>
      </c>
      <c r="CA88" s="106">
        <f t="shared" si="64"/>
        <v>-0.49689478026293443</v>
      </c>
      <c r="CB88" s="106">
        <f t="shared" si="65"/>
        <v>6</v>
      </c>
      <c r="CC88" s="107">
        <f t="shared" si="82"/>
        <v>3.3333333333333333E-2</v>
      </c>
      <c r="CD88" s="136">
        <f t="shared" si="75"/>
        <v>27.072303927655128</v>
      </c>
      <c r="CE88" s="136">
        <f t="shared" si="76"/>
        <v>17.666093488180991</v>
      </c>
      <c r="CF88" s="136">
        <f t="shared" si="77"/>
        <v>1.4474621697585797</v>
      </c>
      <c r="CG88" s="136">
        <f t="shared" si="78"/>
        <v>6.7438624997568448</v>
      </c>
      <c r="CH88" s="136">
        <f t="shared" si="79"/>
        <v>4.3969677194939161</v>
      </c>
      <c r="CI88" s="136">
        <f t="shared" si="80"/>
        <v>0.24690442265254989</v>
      </c>
    </row>
    <row r="89" spans="1:87" ht="25.5" x14ac:dyDescent="0.2">
      <c r="A89" s="2" t="s">
        <v>617</v>
      </c>
      <c r="B89" s="65" t="s">
        <v>602</v>
      </c>
      <c r="C89" s="78" t="s">
        <v>658</v>
      </c>
      <c r="D89" s="83" t="s">
        <v>7</v>
      </c>
      <c r="E89" s="83" t="s">
        <v>7</v>
      </c>
      <c r="F89" s="78" t="s">
        <v>658</v>
      </c>
      <c r="G89" s="71">
        <v>46003</v>
      </c>
      <c r="H89" s="77" t="s">
        <v>200</v>
      </c>
      <c r="I89" s="77" t="str">
        <f t="shared" si="81"/>
        <v/>
      </c>
      <c r="J89" s="77" t="s">
        <v>666</v>
      </c>
      <c r="K89" s="77"/>
      <c r="L89" s="77"/>
      <c r="M89" s="137">
        <f t="shared" si="73"/>
        <v>1.8977496403004632</v>
      </c>
      <c r="N89" s="4">
        <f t="shared" si="47"/>
        <v>128.66204993518133</v>
      </c>
      <c r="O89" s="3">
        <f t="shared" si="74"/>
        <v>108.91606712777903</v>
      </c>
      <c r="P89" s="5">
        <f t="shared" si="48"/>
        <v>110.04169777329786</v>
      </c>
      <c r="Q89" s="14">
        <v>300</v>
      </c>
      <c r="R89" s="11">
        <v>111.1</v>
      </c>
      <c r="S89" s="12">
        <v>109.5</v>
      </c>
      <c r="T89" s="13">
        <v>125.5</v>
      </c>
      <c r="U89" s="79"/>
      <c r="V89" s="79"/>
      <c r="W89" s="10">
        <v>300</v>
      </c>
      <c r="X89" s="11">
        <v>111.4</v>
      </c>
      <c r="Y89" s="12">
        <v>109.8</v>
      </c>
      <c r="Z89" s="13">
        <v>126.1</v>
      </c>
      <c r="AA89" s="10">
        <v>300</v>
      </c>
      <c r="AB89" s="11">
        <v>111.3</v>
      </c>
      <c r="AC89" s="12">
        <v>109.7</v>
      </c>
      <c r="AD89" s="13">
        <v>127.1</v>
      </c>
      <c r="AE89" s="14">
        <v>300</v>
      </c>
      <c r="AF89" s="11">
        <v>103.2</v>
      </c>
      <c r="AG89" s="12">
        <v>101.7</v>
      </c>
      <c r="AH89" s="13">
        <v>119.3</v>
      </c>
      <c r="AI89" s="10">
        <v>300</v>
      </c>
      <c r="AJ89" s="11">
        <v>103.7</v>
      </c>
      <c r="AK89" s="12">
        <v>102.3</v>
      </c>
      <c r="AL89" s="13">
        <v>117.7</v>
      </c>
      <c r="AM89" s="10">
        <v>300</v>
      </c>
      <c r="AN89" s="11">
        <v>103.3</v>
      </c>
      <c r="AO89" s="12">
        <v>101.8</v>
      </c>
      <c r="AP89" s="13">
        <v>117.9</v>
      </c>
      <c r="AQ89" s="6" t="str">
        <f t="shared" si="49"/>
        <v>SI</v>
      </c>
      <c r="AR89" s="7">
        <f t="shared" si="50"/>
        <v>0.54907860874670011</v>
      </c>
      <c r="AS89" s="8">
        <f t="shared" si="51"/>
        <v>1.7363390181160203</v>
      </c>
      <c r="AT89" s="9">
        <f t="shared" si="52"/>
        <v>2.7519118896167014</v>
      </c>
      <c r="AU89" s="111">
        <f>IF(O89&lt;80,"0",IF((P89-O89)&lt;=2,('DPI art.191'!$G$3-(('DPI art.191'!$F$3-'DPI art.191'!$G$3)/4)*(P89-O89-2)),('DPI art.191'!$G$3-(('DPI art.191'!$G$3-'DPI art.191'!$H$3)/8)*(P89-O89-2))))</f>
        <v>18.725498285686982</v>
      </c>
      <c r="AV89" s="24">
        <f t="shared" si="66"/>
        <v>90.190568842092048</v>
      </c>
      <c r="AW89" s="24">
        <f>IF(N89&lt;135,N89,N89-'DPI art.191'!$I$3)</f>
        <v>128.66204993518133</v>
      </c>
      <c r="AX89" s="111">
        <f>IF(O89&lt;80,"0",IF((P89-O89)&lt;=2,('DPI art.191'!$G$5-(('DPI art.191'!$F$5-'DPI art.191'!$G$5)/4)*(P89-O89-2)),('DPI art.191'!$G$5-(('DPI art.191'!$G$5-'DPI art.191'!$H$5)/8)*(P89-O89-2))))</f>
        <v>16.475498285686982</v>
      </c>
      <c r="AY89" s="24">
        <f t="shared" si="67"/>
        <v>92.440568842092048</v>
      </c>
      <c r="AZ89" s="24">
        <f>IF(N89&lt;135,N89,N89-'DPI art.191'!$I$5)</f>
        <v>128.66204993518133</v>
      </c>
      <c r="BA89" s="111">
        <f>IF(O89&lt;80,"0",IF((P89-O89)&lt;=2,('DPI art.191'!$G$7-(('DPI art.191'!$F$7-'DPI art.191'!$G$7)/4)*(P89-O89-2)),('DPI art.191'!$G$7-(('DPI art.191'!$G$7-'DPI art.191'!$H$7)/8)*(P89-O89-2))))</f>
        <v>13.937184677240587</v>
      </c>
      <c r="BB89" s="24">
        <f t="shared" si="68"/>
        <v>94.978882450538435</v>
      </c>
      <c r="BC89" s="24">
        <f>IF(N89&lt;135,N89,N89-'DPI art.191'!$I$7)</f>
        <v>128.66204993518133</v>
      </c>
      <c r="BD89" s="111">
        <f>IF(O89&lt;80,"0",IF((P89-O89)&lt;=2,('DPI art.191'!$G$9-(('DPI art.191'!$F$9-'DPI art.191'!$G$9)/4)*(O89-P89-2)),('DPI art.191'!$G$9-(('DPI art.191'!$G$9-'DPI art.191'!$H$9)/8)*(P89-O89-2))))</f>
        <v>17.890703830689851</v>
      </c>
      <c r="BE89" s="24">
        <f t="shared" si="69"/>
        <v>91.025363297089172</v>
      </c>
      <c r="BF89" s="24">
        <f>IF(N89&lt;135,N89,N89-'DPI art.191'!$I$9)</f>
        <v>128.66204993518133</v>
      </c>
      <c r="BG89" s="111">
        <f>IF(O89&lt;80,"0",IF((P89-O89)&lt;=2,('DPI art.191'!$G$11-(('DPI art.191'!$F$11-'DPI art.191'!$G$11)/4)*(P89-O89-2)),('DPI art.191'!$G$11-(('DPI art.191'!$G$11-'DPI art.191'!$H$11)/8)*(P89-O89-2))))</f>
        <v>10.172111492069559</v>
      </c>
      <c r="BH89" s="24">
        <f t="shared" si="70"/>
        <v>98.743955635709469</v>
      </c>
      <c r="BI89" s="24">
        <f>IF(T89&lt;135,T89,T89-'DPI art.191'!$I$11)</f>
        <v>125.5</v>
      </c>
      <c r="BJ89" s="111">
        <f>IF(O89&lt;80,"0",IF((P89-O89)&lt;=2,('DPI art.191'!$G$13-(('DPI art.191'!$F$13-'DPI art.191'!$G$13)/4)*(P89-O89-2)),('DPI art.191'!$G$13-(('DPI art.191'!$G$13-'DPI art.191'!$H$13)/8)*(P89-O89-2))))</f>
        <v>13.109296169310147</v>
      </c>
      <c r="BK89" s="24">
        <f t="shared" si="71"/>
        <v>95.806770958468888</v>
      </c>
      <c r="BL89" s="24">
        <f>IF(T89&lt;135,T89,T89-'DPI art.191'!$I$13)</f>
        <v>125.5</v>
      </c>
      <c r="BM89" s="111">
        <f>IF(O89&lt;80,"0",IF((P89-O89)&lt;=2,('DPI art.191'!$G$15-(('DPI art.191'!$F$15-'DPI art.191'!$G$15)/4)*(P89-O89-2)),('DPI art.191'!$G$15-(('DPI art.191'!$G$15-'DPI art.191'!$H$15)/8)*(P89-O89-2))))</f>
        <v>17.609296169310149</v>
      </c>
      <c r="BN89" s="24">
        <f t="shared" si="72"/>
        <v>91.306770958468888</v>
      </c>
      <c r="BO89" s="24">
        <f>IF(Z89&lt;135,Z89,Z89-'DPI art.191'!$I$15)</f>
        <v>126.1</v>
      </c>
      <c r="BP89" s="108">
        <f t="shared" si="53"/>
        <v>128824955169.31346</v>
      </c>
      <c r="BQ89" s="108">
        <f t="shared" si="54"/>
        <v>138038426460.289</v>
      </c>
      <c r="BR89" s="108">
        <f t="shared" si="55"/>
        <v>134896288259.16588</v>
      </c>
      <c r="BS89" s="108">
        <f t="shared" si="56"/>
        <v>20892961308.540489</v>
      </c>
      <c r="BT89" s="108">
        <f t="shared" si="57"/>
        <v>23442288153.199314</v>
      </c>
      <c r="BU89" s="108">
        <f t="shared" si="58"/>
        <v>21379620895.022339</v>
      </c>
      <c r="BV89" s="106">
        <f t="shared" si="59"/>
        <v>-2.1839328722209643</v>
      </c>
      <c r="BW89" s="106">
        <f t="shared" si="60"/>
        <v>-2.4839328722209757</v>
      </c>
      <c r="BX89" s="106">
        <f t="shared" si="61"/>
        <v>-2.3839328722209672</v>
      </c>
      <c r="BY89" s="106">
        <f t="shared" si="62"/>
        <v>5.7160671277790271</v>
      </c>
      <c r="BZ89" s="106">
        <f t="shared" si="63"/>
        <v>5.2160671277790271</v>
      </c>
      <c r="CA89" s="106">
        <f t="shared" si="64"/>
        <v>5.6160671277790328</v>
      </c>
      <c r="CB89" s="106">
        <f t="shared" si="65"/>
        <v>6</v>
      </c>
      <c r="CC89" s="107">
        <f t="shared" si="82"/>
        <v>3.3333333333333333E-2</v>
      </c>
      <c r="CD89" s="136">
        <f t="shared" si="75"/>
        <v>4.7695627903673108</v>
      </c>
      <c r="CE89" s="136">
        <f t="shared" si="76"/>
        <v>6.1699225136999463</v>
      </c>
      <c r="CF89" s="136">
        <f t="shared" si="77"/>
        <v>5.6831359392557106</v>
      </c>
      <c r="CG89" s="136">
        <f t="shared" si="78"/>
        <v>32.673423409275976</v>
      </c>
      <c r="CH89" s="136">
        <f t="shared" si="79"/>
        <v>27.207356281496949</v>
      </c>
      <c r="CI89" s="136">
        <f t="shared" si="80"/>
        <v>31.540209983720235</v>
      </c>
    </row>
    <row r="90" spans="1:87" ht="25.5" x14ac:dyDescent="0.2">
      <c r="A90" s="2" t="s">
        <v>617</v>
      </c>
      <c r="B90" s="65" t="s">
        <v>603</v>
      </c>
      <c r="C90" s="78" t="s">
        <v>659</v>
      </c>
      <c r="D90" s="83" t="s">
        <v>7</v>
      </c>
      <c r="E90" s="83" t="s">
        <v>7</v>
      </c>
      <c r="F90" s="78" t="s">
        <v>659</v>
      </c>
      <c r="G90" s="71">
        <v>46003</v>
      </c>
      <c r="H90" s="77" t="s">
        <v>200</v>
      </c>
      <c r="I90" s="77" t="str">
        <f t="shared" si="81"/>
        <v/>
      </c>
      <c r="J90" s="77" t="s">
        <v>666</v>
      </c>
      <c r="K90" s="77"/>
      <c r="L90" s="77"/>
      <c r="M90" s="137">
        <f t="shared" si="73"/>
        <v>1.1819710218183819</v>
      </c>
      <c r="N90" s="4">
        <f t="shared" si="47"/>
        <v>126.86204993518133</v>
      </c>
      <c r="O90" s="3">
        <f t="shared" si="74"/>
        <v>107.27593055258623</v>
      </c>
      <c r="P90" s="5">
        <f t="shared" si="48"/>
        <v>107.75119892404939</v>
      </c>
      <c r="Q90" s="14">
        <v>300</v>
      </c>
      <c r="R90" s="11">
        <v>103.8</v>
      </c>
      <c r="S90" s="12">
        <v>102.3</v>
      </c>
      <c r="T90" s="13">
        <v>118.6</v>
      </c>
      <c r="U90" s="79"/>
      <c r="V90" s="79"/>
      <c r="W90" s="10">
        <v>300</v>
      </c>
      <c r="X90" s="11">
        <v>104</v>
      </c>
      <c r="Y90" s="12">
        <v>102.5</v>
      </c>
      <c r="Z90" s="13">
        <v>119.3</v>
      </c>
      <c r="AA90" s="10">
        <v>300</v>
      </c>
      <c r="AB90" s="11">
        <v>104.3</v>
      </c>
      <c r="AC90" s="12">
        <v>102.8</v>
      </c>
      <c r="AD90" s="13">
        <v>118.7</v>
      </c>
      <c r="AE90" s="14">
        <v>300</v>
      </c>
      <c r="AF90" s="11">
        <v>108.8</v>
      </c>
      <c r="AG90" s="12">
        <v>107.2</v>
      </c>
      <c r="AH90" s="13">
        <v>124.9</v>
      </c>
      <c r="AI90" s="10">
        <v>300</v>
      </c>
      <c r="AJ90" s="11">
        <v>109</v>
      </c>
      <c r="AK90" s="12">
        <v>107.4</v>
      </c>
      <c r="AL90" s="13">
        <v>124.9</v>
      </c>
      <c r="AM90" s="10">
        <v>300</v>
      </c>
      <c r="AN90" s="11">
        <v>109.5</v>
      </c>
      <c r="AO90" s="12">
        <v>107.9</v>
      </c>
      <c r="AP90" s="13">
        <v>125.3</v>
      </c>
      <c r="AQ90" s="6" t="str">
        <f t="shared" si="49"/>
        <v>SI</v>
      </c>
      <c r="AR90" s="7">
        <f t="shared" si="50"/>
        <v>0.80102889449225467</v>
      </c>
      <c r="AS90" s="8">
        <f t="shared" si="51"/>
        <v>2.5330757782022251</v>
      </c>
      <c r="AT90" s="9">
        <f t="shared" si="52"/>
        <v>4.0146545568608536</v>
      </c>
      <c r="AU90" s="111">
        <f>IF(O90&lt;80,"0",IF((P90-O90)&lt;=2,('DPI art.191'!$G$3-(('DPI art.191'!$F$3-'DPI art.191'!$G$3)/4)*(P90-O90-2)),('DPI art.191'!$G$3-(('DPI art.191'!$G$3-'DPI art.191'!$H$3)/8)*(P90-O90-2))))</f>
        <v>19.822984623155918</v>
      </c>
      <c r="AV90" s="24">
        <f t="shared" si="66"/>
        <v>87.452945929430314</v>
      </c>
      <c r="AW90" s="24">
        <f>IF(N90&lt;135,N90,N90-'DPI art.191'!$I$3)</f>
        <v>126.86204993518133</v>
      </c>
      <c r="AX90" s="111">
        <f>IF(O90&lt;80,"0",IF((P90-O90)&lt;=2,('DPI art.191'!$G$5-(('DPI art.191'!$F$5-'DPI art.191'!$G$5)/4)*(P90-O90-2)),('DPI art.191'!$G$5-(('DPI art.191'!$G$5-'DPI art.191'!$H$5)/8)*(P90-O90-2))))</f>
        <v>17.572984623155918</v>
      </c>
      <c r="AY90" s="24">
        <f t="shared" si="67"/>
        <v>89.702945929430314</v>
      </c>
      <c r="AZ90" s="24">
        <f>IF(N90&lt;135,N90,N90-'DPI art.191'!$I$5)</f>
        <v>126.86204993518133</v>
      </c>
      <c r="BA90" s="111">
        <f>IF(O90&lt;80,"0",IF((P90-O90)&lt;=2,('DPI art.191'!$G$7-(('DPI art.191'!$F$7-'DPI art.191'!$G$7)/4)*(P90-O90-2)),('DPI art.191'!$G$7-(('DPI art.191'!$G$7-'DPI art.191'!$H$7)/8)*(P90-O90-2))))</f>
        <v>14.262365814268421</v>
      </c>
      <c r="BB90" s="24">
        <f t="shared" si="68"/>
        <v>93.013564738317811</v>
      </c>
      <c r="BC90" s="24">
        <f>IF(N90&lt;135,N90,N90-'DPI art.191'!$I$7)</f>
        <v>126.86204993518133</v>
      </c>
      <c r="BD90" s="111">
        <f>IF(O90&lt;80,"0",IF((P90-O90)&lt;=2,('DPI art.191'!$G$9-(('DPI art.191'!$F$9-'DPI art.191'!$G$9)/4)*(O90-P90-2)),('DPI art.191'!$G$9-(('DPI art.191'!$G$9-'DPI art.191'!$H$9)/8)*(P90-O90-2))))</f>
        <v>17.809408546432895</v>
      </c>
      <c r="BE90" s="24">
        <f t="shared" si="69"/>
        <v>89.46652200615334</v>
      </c>
      <c r="BF90" s="24">
        <f>IF(N90&lt;135,N90,N90-'DPI art.191'!$I$9)</f>
        <v>126.86204993518133</v>
      </c>
      <c r="BG90" s="111">
        <f>IF(O90&lt;80,"0",IF((P90-O90)&lt;=2,('DPI art.191'!$G$11-(('DPI art.191'!$F$11-'DPI art.191'!$G$11)/4)*(P90-O90-2)),('DPI art.191'!$G$11-(('DPI art.191'!$G$11-'DPI art.191'!$H$11)/8)*(P90-O90-2))))</f>
        <v>9.9282256392986845</v>
      </c>
      <c r="BH90" s="24">
        <f t="shared" si="70"/>
        <v>97.347704913287544</v>
      </c>
      <c r="BI90" s="24">
        <f>IF(T90&lt;135,T90,T90-'DPI art.191'!$I$11)</f>
        <v>118.6</v>
      </c>
      <c r="BJ90" s="111">
        <f>IF(O90&lt;80,"0",IF((P90-O90)&lt;=2,('DPI art.191'!$G$13-(('DPI art.191'!$F$13-'DPI art.191'!$G$13)/4)*(P90-O90-2)),('DPI art.191'!$G$13-(('DPI art.191'!$G$13-'DPI art.191'!$H$13)/8)*(P90-O90-2))))</f>
        <v>13.190591453567105</v>
      </c>
      <c r="BK90" s="24">
        <f t="shared" si="71"/>
        <v>94.085339099019123</v>
      </c>
      <c r="BL90" s="24">
        <f>IF(T90&lt;135,T90,T90-'DPI art.191'!$I$13)</f>
        <v>118.6</v>
      </c>
      <c r="BM90" s="111">
        <f>IF(O90&lt;80,"0",IF((P90-O90)&lt;=2,('DPI art.191'!$G$15-(('DPI art.191'!$F$15-'DPI art.191'!$G$15)/4)*(P90-O90-2)),('DPI art.191'!$G$15-(('DPI art.191'!$G$15-'DPI art.191'!$H$15)/8)*(P90-O90-2))))</f>
        <v>17.690591453567105</v>
      </c>
      <c r="BN90" s="24">
        <f t="shared" si="72"/>
        <v>89.585339099019123</v>
      </c>
      <c r="BO90" s="24">
        <f>IF(Z90&lt;135,Z90,Z90-'DPI art.191'!$I$15)</f>
        <v>119.3</v>
      </c>
      <c r="BP90" s="108">
        <f t="shared" si="53"/>
        <v>23988329190.194996</v>
      </c>
      <c r="BQ90" s="108">
        <f t="shared" si="54"/>
        <v>25118864315.095894</v>
      </c>
      <c r="BR90" s="108">
        <f t="shared" si="55"/>
        <v>26915348039.269154</v>
      </c>
      <c r="BS90" s="108">
        <f t="shared" si="56"/>
        <v>75857757502.918579</v>
      </c>
      <c r="BT90" s="108">
        <f t="shared" si="57"/>
        <v>79432823472.428345</v>
      </c>
      <c r="BU90" s="108">
        <f t="shared" si="58"/>
        <v>89125093813.375046</v>
      </c>
      <c r="BV90" s="106">
        <f t="shared" si="59"/>
        <v>3.4759305525862345</v>
      </c>
      <c r="BW90" s="106">
        <f t="shared" si="60"/>
        <v>3.2759305525862317</v>
      </c>
      <c r="BX90" s="106">
        <f t="shared" si="61"/>
        <v>2.9759305525862345</v>
      </c>
      <c r="BY90" s="106">
        <f t="shared" si="62"/>
        <v>-1.5240694474137655</v>
      </c>
      <c r="BZ90" s="106">
        <f t="shared" si="63"/>
        <v>-1.7240694474137683</v>
      </c>
      <c r="CA90" s="106">
        <f t="shared" si="64"/>
        <v>-2.2240694474137683</v>
      </c>
      <c r="CB90" s="106">
        <f t="shared" si="65"/>
        <v>6</v>
      </c>
      <c r="CC90" s="107">
        <f t="shared" si="82"/>
        <v>3.3333333333333333E-2</v>
      </c>
      <c r="CD90" s="136">
        <f t="shared" si="75"/>
        <v>12.082093206402446</v>
      </c>
      <c r="CE90" s="136">
        <f t="shared" si="76"/>
        <v>10.731720985367934</v>
      </c>
      <c r="CF90" s="136">
        <f t="shared" si="77"/>
        <v>8.8561626538162113</v>
      </c>
      <c r="CG90" s="136">
        <f t="shared" si="78"/>
        <v>2.3227876805401007</v>
      </c>
      <c r="CH90" s="136">
        <f t="shared" si="79"/>
        <v>2.9724154595056165</v>
      </c>
      <c r="CI90" s="136">
        <f t="shared" si="80"/>
        <v>4.9464849069193848</v>
      </c>
    </row>
    <row r="91" spans="1:87" ht="18.75" x14ac:dyDescent="0.2">
      <c r="A91" s="2" t="s">
        <v>617</v>
      </c>
      <c r="B91" s="65" t="s">
        <v>604</v>
      </c>
      <c r="C91" s="78" t="s">
        <v>657</v>
      </c>
      <c r="D91" s="83" t="s">
        <v>7</v>
      </c>
      <c r="E91" s="83" t="s">
        <v>7</v>
      </c>
      <c r="F91" s="78" t="s">
        <v>657</v>
      </c>
      <c r="G91" s="71">
        <v>46003</v>
      </c>
      <c r="H91" s="77" t="s">
        <v>200</v>
      </c>
      <c r="I91" s="77" t="str">
        <f t="shared" si="81"/>
        <v/>
      </c>
      <c r="J91" s="77" t="s">
        <v>666</v>
      </c>
      <c r="K91" s="77"/>
      <c r="L91" s="77"/>
      <c r="M91" s="137">
        <f t="shared" si="73"/>
        <v>0.42214149588337457</v>
      </c>
      <c r="N91" s="4">
        <f t="shared" si="47"/>
        <v>127.96204993518134</v>
      </c>
      <c r="O91" s="3">
        <f t="shared" si="74"/>
        <v>108.54228874651477</v>
      </c>
      <c r="P91" s="5">
        <f t="shared" si="48"/>
        <v>107.77815325003516</v>
      </c>
      <c r="Q91" s="14">
        <v>300</v>
      </c>
      <c r="R91" s="11">
        <v>109.1</v>
      </c>
      <c r="S91" s="12">
        <v>107.4</v>
      </c>
      <c r="T91" s="13">
        <v>126.4</v>
      </c>
      <c r="U91" s="79"/>
      <c r="V91" s="79"/>
      <c r="W91" s="10">
        <v>300</v>
      </c>
      <c r="X91" s="11">
        <v>108.6</v>
      </c>
      <c r="Y91" s="12">
        <v>107</v>
      </c>
      <c r="Z91" s="13">
        <v>124.9</v>
      </c>
      <c r="AA91" s="10">
        <v>300</v>
      </c>
      <c r="AB91" s="11">
        <v>109.2</v>
      </c>
      <c r="AC91" s="12">
        <v>107.5</v>
      </c>
      <c r="AD91" s="13">
        <v>124</v>
      </c>
      <c r="AE91" s="14">
        <v>300</v>
      </c>
      <c r="AF91" s="11">
        <v>109.1</v>
      </c>
      <c r="AG91" s="12">
        <v>107.4</v>
      </c>
      <c r="AH91" s="13">
        <v>124.2</v>
      </c>
      <c r="AI91" s="10">
        <v>300</v>
      </c>
      <c r="AJ91" s="11">
        <v>108.2</v>
      </c>
      <c r="AK91" s="12">
        <v>106.5</v>
      </c>
      <c r="AL91" s="13">
        <v>123.6</v>
      </c>
      <c r="AM91" s="10">
        <v>300</v>
      </c>
      <c r="AN91" s="11">
        <v>106.5</v>
      </c>
      <c r="AO91" s="12">
        <v>104.9</v>
      </c>
      <c r="AP91" s="13">
        <v>122.6</v>
      </c>
      <c r="AQ91" s="6" t="str">
        <f t="shared" si="49"/>
        <v>SI</v>
      </c>
      <c r="AR91" s="7">
        <f t="shared" si="50"/>
        <v>0.59842862982143119</v>
      </c>
      <c r="AS91" s="8">
        <f t="shared" si="51"/>
        <v>1.8923974872894802</v>
      </c>
      <c r="AT91" s="9">
        <f t="shared" si="52"/>
        <v>2.9992478950356221</v>
      </c>
      <c r="AU91" s="111">
        <f>IF(O91&lt;80,"0",IF((P91-O91)&lt;=2,('DPI art.191'!$G$3-(('DPI art.191'!$F$3-'DPI art.191'!$G$3)/4)*(P91-O91-2)),('DPI art.191'!$G$3-(('DPI art.191'!$G$3-'DPI art.191'!$H$3)/8)*(P91-O91-2))))</f>
        <v>21.914478650309341</v>
      </c>
      <c r="AV91" s="24">
        <f t="shared" si="66"/>
        <v>86.627810096205422</v>
      </c>
      <c r="AW91" s="24">
        <f>IF(N91&lt;135,N91,N91-'DPI art.191'!$I$3)</f>
        <v>127.96204993518134</v>
      </c>
      <c r="AX91" s="111">
        <f>IF(O91&lt;80,"0",IF((P91-O91)&lt;=2,('DPI art.191'!$G$5-(('DPI art.191'!$F$5-'DPI art.191'!$G$5)/4)*(P91-O91-2)),('DPI art.191'!$G$5-(('DPI art.191'!$G$5-'DPI art.191'!$H$5)/8)*(P91-O91-2))))</f>
        <v>19.664478650309341</v>
      </c>
      <c r="AY91" s="24">
        <f t="shared" si="67"/>
        <v>88.877810096205422</v>
      </c>
      <c r="AZ91" s="24">
        <f>IF(N91&lt;135,N91,N91-'DPI art.191'!$I$5)</f>
        <v>127.96204993518134</v>
      </c>
      <c r="BA91" s="111">
        <f>IF(O91&lt;80,"0",IF((P91-O91)&lt;=2,('DPI art.191'!$G$7-(('DPI art.191'!$F$7-'DPI art.191'!$G$7)/4)*(P91-O91-2)),('DPI art.191'!$G$7-(('DPI art.191'!$G$7-'DPI art.191'!$H$7)/8)*(P91-O91-2))))</f>
        <v>14.882067748239805</v>
      </c>
      <c r="BB91" s="24">
        <f t="shared" si="68"/>
        <v>93.660220998274966</v>
      </c>
      <c r="BC91" s="24">
        <f>IF(N91&lt;135,N91,N91-'DPI art.191'!$I$7)</f>
        <v>127.96204993518134</v>
      </c>
      <c r="BD91" s="111">
        <f>IF(O91&lt;80,"0",IF((P91-O91)&lt;=2,('DPI art.191'!$G$9-(('DPI art.191'!$F$9-'DPI art.191'!$G$9)/4)*(O91-P91-2)),('DPI art.191'!$G$9-(('DPI art.191'!$G$9-'DPI art.191'!$H$9)/8)*(P91-O91-2))))</f>
        <v>17.654483062940049</v>
      </c>
      <c r="BE91" s="24">
        <f t="shared" si="69"/>
        <v>90.887805683574726</v>
      </c>
      <c r="BF91" s="24">
        <f>IF(N91&lt;135,N91,N91-'DPI art.191'!$I$9)</f>
        <v>127.96204993518134</v>
      </c>
      <c r="BG91" s="111">
        <f>IF(O91&lt;80,"0",IF((P91-O91)&lt;=2,('DPI art.191'!$G$11-(('DPI art.191'!$F$11-'DPI art.191'!$G$11)/4)*(P91-O91-2)),('DPI art.191'!$G$11-(('DPI art.191'!$G$11-'DPI art.191'!$H$11)/8)*(P91-O91-2))))</f>
        <v>9.463449188820146</v>
      </c>
      <c r="BH91" s="24">
        <f t="shared" si="70"/>
        <v>99.078839557694621</v>
      </c>
      <c r="BI91" s="24">
        <f>IF(T91&lt;135,T91,T91-'DPI art.191'!$I$11)</f>
        <v>126.4</v>
      </c>
      <c r="BJ91" s="111">
        <f>IF(O91&lt;80,"0",IF((P91-O91)&lt;=2,('DPI art.191'!$G$13-(('DPI art.191'!$F$13-'DPI art.191'!$G$13)/4)*(P91-O91-2)),('DPI art.191'!$G$13-(('DPI art.191'!$G$13-'DPI art.191'!$H$13)/8)*(P91-O91-2))))</f>
        <v>13.345516937059951</v>
      </c>
      <c r="BK91" s="24">
        <f t="shared" si="71"/>
        <v>95.196771809454816</v>
      </c>
      <c r="BL91" s="24">
        <f>IF(T91&lt;135,T91,T91-'DPI art.191'!$I$13)</f>
        <v>126.4</v>
      </c>
      <c r="BM91" s="111">
        <f>IF(O91&lt;80,"0",IF((P91-O91)&lt;=2,('DPI art.191'!$G$15-(('DPI art.191'!$F$15-'DPI art.191'!$G$15)/4)*(P91-O91-2)),('DPI art.191'!$G$15-(('DPI art.191'!$G$15-'DPI art.191'!$H$15)/8)*(P91-O91-2))))</f>
        <v>17.845516937059951</v>
      </c>
      <c r="BN91" s="24">
        <f t="shared" si="72"/>
        <v>90.696771809454816</v>
      </c>
      <c r="BO91" s="24">
        <f>IF(Z91&lt;135,Z91,Z91-'DPI art.191'!$I$15)</f>
        <v>124.9</v>
      </c>
      <c r="BP91" s="108">
        <f t="shared" si="53"/>
        <v>81283051616.41011</v>
      </c>
      <c r="BQ91" s="108">
        <f t="shared" si="54"/>
        <v>72443596007.498947</v>
      </c>
      <c r="BR91" s="108">
        <f t="shared" si="55"/>
        <v>83176377110.267578</v>
      </c>
      <c r="BS91" s="108">
        <f t="shared" si="56"/>
        <v>81283051616.41011</v>
      </c>
      <c r="BT91" s="108">
        <f t="shared" si="57"/>
        <v>66069344800.759811</v>
      </c>
      <c r="BU91" s="108">
        <f t="shared" si="58"/>
        <v>44668359215.096527</v>
      </c>
      <c r="BV91" s="106">
        <f t="shared" si="59"/>
        <v>-0.55771125348522332</v>
      </c>
      <c r="BW91" s="106">
        <f t="shared" si="60"/>
        <v>-5.7711253485223324E-2</v>
      </c>
      <c r="BX91" s="106">
        <f t="shared" si="61"/>
        <v>-0.65771125348523185</v>
      </c>
      <c r="BY91" s="106">
        <f t="shared" si="62"/>
        <v>-0.55771125348522332</v>
      </c>
      <c r="BZ91" s="106">
        <f t="shared" si="63"/>
        <v>0.34228874651476815</v>
      </c>
      <c r="CA91" s="106">
        <f t="shared" si="64"/>
        <v>2.042288746514771</v>
      </c>
      <c r="CB91" s="106">
        <f t="shared" si="65"/>
        <v>6</v>
      </c>
      <c r="CC91" s="107">
        <f t="shared" si="82"/>
        <v>3.3333333333333333E-2</v>
      </c>
      <c r="CD91" s="136">
        <f t="shared" si="75"/>
        <v>0.31104184226405901</v>
      </c>
      <c r="CE91" s="136">
        <f t="shared" si="76"/>
        <v>3.3305887788357014E-3</v>
      </c>
      <c r="CF91" s="136">
        <f t="shared" si="77"/>
        <v>0.43258409296111489</v>
      </c>
      <c r="CG91" s="136">
        <f t="shared" si="78"/>
        <v>0.31104184226405901</v>
      </c>
      <c r="CH91" s="136">
        <f t="shared" si="79"/>
        <v>0.1171615859906512</v>
      </c>
      <c r="CI91" s="136">
        <f t="shared" si="80"/>
        <v>4.1709433241408744</v>
      </c>
    </row>
    <row r="92" spans="1:87" ht="25.5" x14ac:dyDescent="0.2">
      <c r="A92" s="2" t="s">
        <v>617</v>
      </c>
      <c r="B92" s="65" t="s">
        <v>605</v>
      </c>
      <c r="C92" s="78" t="s">
        <v>658</v>
      </c>
      <c r="D92" s="83" t="s">
        <v>7</v>
      </c>
      <c r="E92" s="83" t="s">
        <v>7</v>
      </c>
      <c r="F92" s="78" t="s">
        <v>658</v>
      </c>
      <c r="G92" s="71">
        <v>46003</v>
      </c>
      <c r="H92" s="77" t="s">
        <v>200</v>
      </c>
      <c r="I92" s="77" t="str">
        <f t="shared" si="81"/>
        <v/>
      </c>
      <c r="J92" s="77" t="s">
        <v>666</v>
      </c>
      <c r="K92" s="77"/>
      <c r="L92" s="77"/>
      <c r="M92" s="137">
        <f t="shared" si="73"/>
        <v>0.71124076720001017</v>
      </c>
      <c r="N92" s="4">
        <f t="shared" si="47"/>
        <v>124.56204993518134</v>
      </c>
      <c r="O92" s="3">
        <f t="shared" si="74"/>
        <v>106.84464749216019</v>
      </c>
      <c r="P92" s="5">
        <f t="shared" si="48"/>
        <v>106.69167910443143</v>
      </c>
      <c r="Q92" s="14">
        <v>300</v>
      </c>
      <c r="R92" s="11">
        <v>105.4</v>
      </c>
      <c r="S92" s="12">
        <v>103.9</v>
      </c>
      <c r="T92" s="13">
        <v>121.1</v>
      </c>
      <c r="U92" s="79"/>
      <c r="V92" s="79"/>
      <c r="W92" s="10">
        <v>300</v>
      </c>
      <c r="X92" s="11">
        <v>104.3</v>
      </c>
      <c r="Y92" s="12">
        <v>102.8</v>
      </c>
      <c r="Z92" s="13">
        <v>120.1</v>
      </c>
      <c r="AA92" s="10">
        <v>300</v>
      </c>
      <c r="AB92" s="11">
        <v>109.4</v>
      </c>
      <c r="AC92" s="12">
        <v>107.8</v>
      </c>
      <c r="AD92" s="13">
        <v>123</v>
      </c>
      <c r="AE92" s="14">
        <v>300</v>
      </c>
      <c r="AF92" s="11">
        <v>106.9</v>
      </c>
      <c r="AG92" s="12">
        <v>105.3</v>
      </c>
      <c r="AH92" s="13">
        <v>122.5</v>
      </c>
      <c r="AI92" s="10">
        <v>300</v>
      </c>
      <c r="AJ92" s="11">
        <v>106.6</v>
      </c>
      <c r="AK92" s="12">
        <v>105.1</v>
      </c>
      <c r="AL92" s="13">
        <v>120.2</v>
      </c>
      <c r="AM92" s="10">
        <v>300</v>
      </c>
      <c r="AN92" s="11">
        <v>106.7</v>
      </c>
      <c r="AO92" s="12">
        <v>105.2</v>
      </c>
      <c r="AP92" s="13">
        <v>120.8</v>
      </c>
      <c r="AQ92" s="6" t="str">
        <f t="shared" si="49"/>
        <v>SI</v>
      </c>
      <c r="AR92" s="7">
        <f t="shared" si="50"/>
        <v>0.88466019782852623</v>
      </c>
      <c r="AS92" s="8">
        <f t="shared" si="51"/>
        <v>2.7975411804332815</v>
      </c>
      <c r="AT92" s="9">
        <f t="shared" si="52"/>
        <v>4.4338039724983478</v>
      </c>
      <c r="AU92" s="111">
        <f>IF(O92&lt;80,"0",IF((P92-O92)&lt;=2,('DPI art.191'!$G$3-(('DPI art.191'!$F$3-'DPI art.191'!$G$3)/4)*(P92-O92-2)),('DPI art.191'!$G$3-(('DPI art.191'!$G$3-'DPI art.191'!$H$3)/8)*(P92-O92-2))))</f>
        <v>20.883134154292286</v>
      </c>
      <c r="AV92" s="24">
        <f t="shared" si="66"/>
        <v>85.961513337867899</v>
      </c>
      <c r="AW92" s="24">
        <f>IF(N92&lt;135,N92,N92-'DPI art.191'!$I$3)</f>
        <v>124.56204993518134</v>
      </c>
      <c r="AX92" s="111">
        <f>IF(O92&lt;80,"0",IF((P92-O92)&lt;=2,('DPI art.191'!$G$5-(('DPI art.191'!$F$5-'DPI art.191'!$G$5)/4)*(P92-O92-2)),('DPI art.191'!$G$5-(('DPI art.191'!$G$5-'DPI art.191'!$H$5)/8)*(P92-O92-2))))</f>
        <v>18.633134154292286</v>
      </c>
      <c r="AY92" s="24">
        <f t="shared" si="67"/>
        <v>88.211513337867899</v>
      </c>
      <c r="AZ92" s="24">
        <f>IF(N92&lt;135,N92,N92-'DPI art.191'!$I$5)</f>
        <v>124.56204993518134</v>
      </c>
      <c r="BA92" s="111">
        <f>IF(O92&lt;80,"0",IF((P92-O92)&lt;=2,('DPI art.191'!$G$7-(('DPI art.191'!$F$7-'DPI art.191'!$G$7)/4)*(P92-O92-2)),('DPI art.191'!$G$7-(('DPI art.191'!$G$7-'DPI art.191'!$H$7)/8)*(P92-O92-2))))</f>
        <v>14.576484193864381</v>
      </c>
      <c r="BB92" s="24">
        <f t="shared" si="68"/>
        <v>92.268163298295804</v>
      </c>
      <c r="BC92" s="24">
        <f>IF(N92&lt;135,N92,N92-'DPI art.191'!$I$7)</f>
        <v>124.56204993518134</v>
      </c>
      <c r="BD92" s="111">
        <f>IF(O92&lt;80,"0",IF((P92-O92)&lt;=2,('DPI art.191'!$G$9-(('DPI art.191'!$F$9-'DPI art.191'!$G$9)/4)*(O92-P92-2)),('DPI art.191'!$G$9-(('DPI art.191'!$G$9-'DPI art.191'!$H$9)/8)*(P92-O92-2))))</f>
        <v>17.730878951533903</v>
      </c>
      <c r="BE92" s="24">
        <f t="shared" si="69"/>
        <v>89.113768540626296</v>
      </c>
      <c r="BF92" s="24">
        <f>IF(N92&lt;135,N92,N92-'DPI art.191'!$I$9)</f>
        <v>124.56204993518134</v>
      </c>
      <c r="BG92" s="111">
        <f>IF(O92&lt;80,"0",IF((P92-O92)&lt;=2,('DPI art.191'!$G$11-(('DPI art.191'!$F$11-'DPI art.191'!$G$11)/4)*(P92-O92-2)),('DPI art.191'!$G$11-(('DPI art.191'!$G$11-'DPI art.191'!$H$11)/8)*(P92-O92-2))))</f>
        <v>9.6926368546017141</v>
      </c>
      <c r="BH92" s="24">
        <f t="shared" si="70"/>
        <v>97.152010637558476</v>
      </c>
      <c r="BI92" s="24">
        <f>IF(T92&lt;135,T92,T92-'DPI art.191'!$I$11)</f>
        <v>121.1</v>
      </c>
      <c r="BJ92" s="111">
        <f>IF(O92&lt;80,"0",IF((P92-O92)&lt;=2,('DPI art.191'!$G$13-(('DPI art.191'!$F$13-'DPI art.191'!$G$13)/4)*(P92-O92-2)),('DPI art.191'!$G$13-(('DPI art.191'!$G$13-'DPI art.191'!$H$13)/8)*(P92-O92-2))))</f>
        <v>13.269121048466095</v>
      </c>
      <c r="BK92" s="24">
        <f t="shared" si="71"/>
        <v>93.575526443694102</v>
      </c>
      <c r="BL92" s="24">
        <f>IF(T92&lt;135,T92,T92-'DPI art.191'!$I$13)</f>
        <v>121.1</v>
      </c>
      <c r="BM92" s="111">
        <f>IF(O92&lt;80,"0",IF((P92-O92)&lt;=2,('DPI art.191'!$G$15-(('DPI art.191'!$F$15-'DPI art.191'!$G$15)/4)*(P92-O92-2)),('DPI art.191'!$G$15-(('DPI art.191'!$G$15-'DPI art.191'!$H$15)/8)*(P92-O92-2))))</f>
        <v>17.769121048466097</v>
      </c>
      <c r="BN92" s="24">
        <f t="shared" si="72"/>
        <v>89.075526443694088</v>
      </c>
      <c r="BO92" s="24">
        <f>IF(Z92&lt;135,Z92,Z92-'DPI art.191'!$I$15)</f>
        <v>120.1</v>
      </c>
      <c r="BP92" s="108">
        <f t="shared" si="53"/>
        <v>34673685045.253365</v>
      </c>
      <c r="BQ92" s="108">
        <f t="shared" si="54"/>
        <v>26915348039.269154</v>
      </c>
      <c r="BR92" s="108">
        <f t="shared" si="55"/>
        <v>87096358995.608551</v>
      </c>
      <c r="BS92" s="108">
        <f t="shared" si="56"/>
        <v>48977881936.844841</v>
      </c>
      <c r="BT92" s="108">
        <f t="shared" si="57"/>
        <v>45708818961.487556</v>
      </c>
      <c r="BU92" s="108">
        <f t="shared" si="58"/>
        <v>46773514128.720039</v>
      </c>
      <c r="BV92" s="106">
        <f t="shared" si="59"/>
        <v>1.4446474921601862</v>
      </c>
      <c r="BW92" s="106">
        <f t="shared" si="60"/>
        <v>2.5446474921601947</v>
      </c>
      <c r="BX92" s="106">
        <f t="shared" si="61"/>
        <v>-2.5553525078398138</v>
      </c>
      <c r="BY92" s="106">
        <f t="shared" si="62"/>
        <v>-5.5352507839813825E-2</v>
      </c>
      <c r="BZ92" s="106">
        <f t="shared" si="63"/>
        <v>0.24464749216019754</v>
      </c>
      <c r="CA92" s="106">
        <f t="shared" si="64"/>
        <v>0.14464749216018902</v>
      </c>
      <c r="CB92" s="106">
        <f t="shared" si="65"/>
        <v>6</v>
      </c>
      <c r="CC92" s="107">
        <f t="shared" si="82"/>
        <v>3.3333333333333333E-2</v>
      </c>
      <c r="CD92" s="136">
        <f t="shared" si="75"/>
        <v>2.0870063766047151</v>
      </c>
      <c r="CE92" s="136">
        <f t="shared" si="76"/>
        <v>6.4752308593571684</v>
      </c>
      <c r="CF92" s="136">
        <f t="shared" si="77"/>
        <v>6.5298264393232257</v>
      </c>
      <c r="CG92" s="136">
        <f t="shared" si="78"/>
        <v>3.0639001241566511E-3</v>
      </c>
      <c r="CH92" s="136">
        <f t="shared" si="79"/>
        <v>5.9852395420273916E-2</v>
      </c>
      <c r="CI92" s="136">
        <f t="shared" si="80"/>
        <v>2.0922896988231944E-2</v>
      </c>
    </row>
    <row r="93" spans="1:87" ht="25.5" x14ac:dyDescent="0.2">
      <c r="A93" s="2" t="s">
        <v>617</v>
      </c>
      <c r="B93" s="65" t="s">
        <v>606</v>
      </c>
      <c r="C93" s="78" t="s">
        <v>659</v>
      </c>
      <c r="D93" s="83" t="s">
        <v>7</v>
      </c>
      <c r="E93" s="83" t="s">
        <v>7</v>
      </c>
      <c r="F93" s="78" t="s">
        <v>659</v>
      </c>
      <c r="G93" s="71">
        <v>46003</v>
      </c>
      <c r="H93" s="77" t="s">
        <v>200</v>
      </c>
      <c r="I93" s="77" t="str">
        <f t="shared" si="81"/>
        <v/>
      </c>
      <c r="J93" s="77" t="s">
        <v>666</v>
      </c>
      <c r="K93" s="77"/>
      <c r="L93" s="77"/>
      <c r="M93" s="137">
        <f t="shared" si="73"/>
        <v>0.34677066964155012</v>
      </c>
      <c r="N93" s="4">
        <f t="shared" si="47"/>
        <v>126.86204993518133</v>
      </c>
      <c r="O93" s="3">
        <f t="shared" si="74"/>
        <v>109.1676965283569</v>
      </c>
      <c r="P93" s="5">
        <f t="shared" si="48"/>
        <v>108.36617632915831</v>
      </c>
      <c r="Q93" s="14">
        <v>300</v>
      </c>
      <c r="R93" s="11">
        <v>108.8</v>
      </c>
      <c r="S93" s="12">
        <v>107.2</v>
      </c>
      <c r="T93" s="13">
        <v>124.9</v>
      </c>
      <c r="U93" s="79"/>
      <c r="V93" s="79"/>
      <c r="W93" s="10">
        <v>300</v>
      </c>
      <c r="X93" s="11">
        <v>107.8</v>
      </c>
      <c r="Y93" s="12">
        <v>106.2</v>
      </c>
      <c r="Z93" s="13">
        <v>123.7</v>
      </c>
      <c r="AA93" s="10">
        <v>300</v>
      </c>
      <c r="AB93" s="11">
        <v>109.2</v>
      </c>
      <c r="AC93" s="12">
        <v>107.7</v>
      </c>
      <c r="AD93" s="13">
        <v>124.4</v>
      </c>
      <c r="AE93" s="14">
        <v>300</v>
      </c>
      <c r="AF93" s="11">
        <v>108.8</v>
      </c>
      <c r="AG93" s="12">
        <v>107.2</v>
      </c>
      <c r="AH93" s="13">
        <v>124.9</v>
      </c>
      <c r="AI93" s="10">
        <v>300</v>
      </c>
      <c r="AJ93" s="11">
        <v>110.2</v>
      </c>
      <c r="AK93" s="12">
        <v>108.6</v>
      </c>
      <c r="AL93" s="13">
        <v>125.2</v>
      </c>
      <c r="AM93" s="10">
        <v>300</v>
      </c>
      <c r="AN93" s="11">
        <v>109.8</v>
      </c>
      <c r="AO93" s="12">
        <v>108.2</v>
      </c>
      <c r="AP93" s="13">
        <v>125.3</v>
      </c>
      <c r="AQ93" s="6" t="str">
        <f t="shared" si="49"/>
        <v>SI</v>
      </c>
      <c r="AR93" s="7">
        <f t="shared" si="50"/>
        <v>0.51816918759860675</v>
      </c>
      <c r="AS93" s="8">
        <f t="shared" si="51"/>
        <v>1.6385948461306687</v>
      </c>
      <c r="AT93" s="9">
        <f t="shared" si="52"/>
        <v>2.596997816834369</v>
      </c>
      <c r="AU93" s="111">
        <f>IF(O93&lt;80,"0",IF((P93-O93)&lt;=2,('DPI art.191'!$G$3-(('DPI art.191'!$F$3-'DPI art.191'!$G$3)/4)*(P93-O93-2)),('DPI art.191'!$G$3-(('DPI art.191'!$G$3-'DPI art.191'!$H$3)/8)*(P93-O93-2))))</f>
        <v>21.977565336147624</v>
      </c>
      <c r="AV93" s="24">
        <f t="shared" si="66"/>
        <v>87.190131192209279</v>
      </c>
      <c r="AW93" s="24">
        <f>IF(N93&lt;135,N93,N93-'DPI art.191'!$I$3)</f>
        <v>126.86204993518133</v>
      </c>
      <c r="AX93" s="111">
        <f>IF(O93&lt;80,"0",IF((P93-O93)&lt;=2,('DPI art.191'!$G$5-(('DPI art.191'!$F$5-'DPI art.191'!$G$5)/4)*(P93-O93-2)),('DPI art.191'!$G$5-(('DPI art.191'!$G$5-'DPI art.191'!$H$5)/8)*(P93-O93-2))))</f>
        <v>19.727565336147624</v>
      </c>
      <c r="AY93" s="24">
        <f t="shared" si="67"/>
        <v>89.440131192209279</v>
      </c>
      <c r="AZ93" s="24">
        <f>IF(N93&lt;135,N93,N93-'DPI art.191'!$I$5)</f>
        <v>126.86204993518133</v>
      </c>
      <c r="BA93" s="111">
        <f>IF(O93&lt;80,"0",IF((P93-O93)&lt;=2,('DPI art.191'!$G$7-(('DPI art.191'!$F$7-'DPI art.191'!$G$7)/4)*(P93-O93-2)),('DPI art.191'!$G$7-(('DPI art.191'!$G$7-'DPI art.191'!$H$7)/8)*(P93-O93-2))))</f>
        <v>14.900760099599296</v>
      </c>
      <c r="BB93" s="24">
        <f t="shared" si="68"/>
        <v>94.266936428757603</v>
      </c>
      <c r="BC93" s="24">
        <f>IF(N93&lt;135,N93,N93-'DPI art.191'!$I$7)</f>
        <v>126.86204993518133</v>
      </c>
      <c r="BD93" s="111">
        <f>IF(O93&lt;80,"0",IF((P93-O93)&lt;=2,('DPI art.191'!$G$9-(('DPI art.191'!$F$9-'DPI art.191'!$G$9)/4)*(O93-P93-2)),('DPI art.191'!$G$9-(('DPI art.191'!$G$9-'DPI art.191'!$H$9)/8)*(P93-O93-2))))</f>
        <v>17.649809975100176</v>
      </c>
      <c r="BE93" s="24">
        <f t="shared" si="69"/>
        <v>91.517886553256716</v>
      </c>
      <c r="BF93" s="24">
        <f>IF(N93&lt;135,N93,N93-'DPI art.191'!$I$9)</f>
        <v>126.86204993518133</v>
      </c>
      <c r="BG93" s="111">
        <f>IF(O93&lt;80,"0",IF((P93-O93)&lt;=2,('DPI art.191'!$G$11-(('DPI art.191'!$F$11-'DPI art.191'!$G$11)/4)*(P93-O93-2)),('DPI art.191'!$G$11-(('DPI art.191'!$G$11-'DPI art.191'!$H$11)/8)*(P93-O93-2))))</f>
        <v>9.4494299253005281</v>
      </c>
      <c r="BH93" s="24">
        <f t="shared" si="70"/>
        <v>99.718266603056378</v>
      </c>
      <c r="BI93" s="24">
        <f>IF(T93&lt;135,T93,T93-'DPI art.191'!$I$11)</f>
        <v>124.9</v>
      </c>
      <c r="BJ93" s="111">
        <f>IF(O93&lt;80,"0",IF((P93-O93)&lt;=2,('DPI art.191'!$G$13-(('DPI art.191'!$F$13-'DPI art.191'!$G$13)/4)*(P93-O93-2)),('DPI art.191'!$G$13-(('DPI art.191'!$G$13-'DPI art.191'!$H$13)/8)*(P93-O93-2))))</f>
        <v>13.350190024899824</v>
      </c>
      <c r="BK93" s="24">
        <f t="shared" si="71"/>
        <v>95.817506503457082</v>
      </c>
      <c r="BL93" s="24">
        <f>IF(T93&lt;135,T93,T93-'DPI art.191'!$I$13)</f>
        <v>124.9</v>
      </c>
      <c r="BM93" s="111">
        <f>IF(O93&lt;80,"0",IF((P93-O93)&lt;=2,('DPI art.191'!$G$15-(('DPI art.191'!$F$15-'DPI art.191'!$G$15)/4)*(P93-O93-2)),('DPI art.191'!$G$15-(('DPI art.191'!$G$15-'DPI art.191'!$H$15)/8)*(P93-O93-2))))</f>
        <v>17.850190024899824</v>
      </c>
      <c r="BN93" s="24">
        <f t="shared" si="72"/>
        <v>91.317506503457082</v>
      </c>
      <c r="BO93" s="24">
        <f>IF(Z93&lt;135,Z93,Z93-'DPI art.191'!$I$15)</f>
        <v>123.7</v>
      </c>
      <c r="BP93" s="108">
        <f t="shared" si="53"/>
        <v>75857757502.918579</v>
      </c>
      <c r="BQ93" s="108">
        <f t="shared" si="54"/>
        <v>60255958607.435989</v>
      </c>
      <c r="BR93" s="108">
        <f t="shared" si="55"/>
        <v>83176377110.267578</v>
      </c>
      <c r="BS93" s="108">
        <f t="shared" si="56"/>
        <v>75857757502.918579</v>
      </c>
      <c r="BT93" s="108">
        <f t="shared" si="57"/>
        <v>104712854805.09047</v>
      </c>
      <c r="BU93" s="108">
        <f t="shared" si="58"/>
        <v>95499258602.143753</v>
      </c>
      <c r="BV93" s="106">
        <f t="shared" si="59"/>
        <v>0.36769652835690181</v>
      </c>
      <c r="BW93" s="106">
        <f t="shared" si="60"/>
        <v>1.3676965283569018</v>
      </c>
      <c r="BX93" s="106">
        <f t="shared" si="61"/>
        <v>-3.2303471643103876E-2</v>
      </c>
      <c r="BY93" s="106">
        <f t="shared" si="62"/>
        <v>0.36769652835690181</v>
      </c>
      <c r="BZ93" s="106">
        <f t="shared" si="63"/>
        <v>-1.0323034716431039</v>
      </c>
      <c r="CA93" s="106">
        <f t="shared" si="64"/>
        <v>-0.63230347164309819</v>
      </c>
      <c r="CB93" s="106">
        <f t="shared" si="65"/>
        <v>6</v>
      </c>
      <c r="CC93" s="107">
        <f t="shared" si="82"/>
        <v>3.3333333333333333E-2</v>
      </c>
      <c r="CD93" s="136">
        <f t="shared" si="75"/>
        <v>0.13520073696571788</v>
      </c>
      <c r="CE93" s="136">
        <f t="shared" si="76"/>
        <v>1.8705937936795216</v>
      </c>
      <c r="CF93" s="136">
        <f t="shared" si="77"/>
        <v>1.0435142801968162E-3</v>
      </c>
      <c r="CG93" s="136">
        <f t="shared" si="78"/>
        <v>0.13520073696571788</v>
      </c>
      <c r="CH93" s="136">
        <f t="shared" si="79"/>
        <v>1.0656504575664045</v>
      </c>
      <c r="CI93" s="136">
        <f t="shared" si="80"/>
        <v>0.39980768025191427</v>
      </c>
    </row>
    <row r="94" spans="1:87" ht="18.75" x14ac:dyDescent="0.2">
      <c r="A94" s="2" t="s">
        <v>617</v>
      </c>
      <c r="B94" s="65" t="s">
        <v>607</v>
      </c>
      <c r="C94" s="78" t="s">
        <v>614</v>
      </c>
      <c r="D94" s="83" t="s">
        <v>7</v>
      </c>
      <c r="E94" s="83" t="s">
        <v>7</v>
      </c>
      <c r="F94" s="78" t="s">
        <v>593</v>
      </c>
      <c r="G94" s="71">
        <v>46003</v>
      </c>
      <c r="H94" s="77" t="s">
        <v>200</v>
      </c>
      <c r="I94" s="77" t="str">
        <f t="shared" si="81"/>
        <v/>
      </c>
      <c r="J94" s="77" t="s">
        <v>666</v>
      </c>
      <c r="K94" s="77"/>
      <c r="L94" s="77"/>
      <c r="M94" s="137">
        <f t="shared" si="73"/>
        <v>0.3273753758512849</v>
      </c>
      <c r="N94" s="4">
        <f t="shared" si="47"/>
        <v>114.56204993518134</v>
      </c>
      <c r="O94" s="3">
        <f t="shared" si="74"/>
        <v>85.527089852172139</v>
      </c>
      <c r="P94" s="5">
        <f t="shared" si="48"/>
        <v>84.592464510246359</v>
      </c>
      <c r="Q94" s="14">
        <v>300</v>
      </c>
      <c r="R94" s="11">
        <v>86.2</v>
      </c>
      <c r="S94" s="12">
        <v>84.6</v>
      </c>
      <c r="T94" s="13">
        <v>100.7</v>
      </c>
      <c r="U94" s="79"/>
      <c r="V94" s="79"/>
      <c r="W94" s="10">
        <v>300</v>
      </c>
      <c r="X94" s="11">
        <v>86.4</v>
      </c>
      <c r="Y94" s="12">
        <v>84.7</v>
      </c>
      <c r="Z94" s="13">
        <v>113</v>
      </c>
      <c r="AA94" s="10">
        <v>300</v>
      </c>
      <c r="AB94" s="11">
        <v>85.7</v>
      </c>
      <c r="AC94" s="12">
        <v>84</v>
      </c>
      <c r="AD94" s="13">
        <v>98.1</v>
      </c>
      <c r="AE94" s="14">
        <v>300</v>
      </c>
      <c r="AF94" s="11">
        <v>85.4</v>
      </c>
      <c r="AG94" s="12">
        <v>83.7</v>
      </c>
      <c r="AH94" s="13">
        <v>98.7</v>
      </c>
      <c r="AI94" s="10">
        <v>300</v>
      </c>
      <c r="AJ94" s="11">
        <v>84.7</v>
      </c>
      <c r="AK94" s="12">
        <v>83</v>
      </c>
      <c r="AL94" s="13">
        <v>99.4</v>
      </c>
      <c r="AM94" s="10">
        <v>300</v>
      </c>
      <c r="AN94" s="11">
        <v>84.4</v>
      </c>
      <c r="AO94" s="12">
        <v>82.8</v>
      </c>
      <c r="AP94" s="13">
        <v>106.1</v>
      </c>
      <c r="AQ94" s="6" t="str">
        <f t="shared" si="49"/>
        <v>SI</v>
      </c>
      <c r="AR94" s="7">
        <f t="shared" si="50"/>
        <v>119.82081028206692</v>
      </c>
      <c r="AS94" s="8">
        <f t="shared" si="51"/>
        <v>378.90667157825305</v>
      </c>
      <c r="AT94" s="9">
        <f t="shared" si="52"/>
        <v>480</v>
      </c>
      <c r="AU94" s="111">
        <f>IF(O94&lt;80,"0",IF((P94-O94)&lt;=2,('DPI art.191'!$G$3-(('DPI art.191'!$F$3-'DPI art.191'!$G$3)/4)*(P94-O94-2)),('DPI art.191'!$G$3-(('DPI art.191'!$G$3-'DPI art.191'!$H$3)/8)*(P94-O94-2))))</f>
        <v>22.202180264499756</v>
      </c>
      <c r="AV94" s="24">
        <f t="shared" si="66"/>
        <v>63.32490958767238</v>
      </c>
      <c r="AW94" s="24">
        <f>IF(N94&lt;135,N94,N94-'DPI art.191'!$I$3)</f>
        <v>114.56204993518134</v>
      </c>
      <c r="AX94" s="111">
        <f>IF(O94&lt;80,"0",IF((P94-O94)&lt;=2,('DPI art.191'!$G$5-(('DPI art.191'!$F$5-'DPI art.191'!$G$5)/4)*(P94-O94-2)),('DPI art.191'!$G$5-(('DPI art.191'!$G$5-'DPI art.191'!$H$5)/8)*(P94-O94-2))))</f>
        <v>19.952180264499756</v>
      </c>
      <c r="AY94" s="24">
        <f t="shared" si="67"/>
        <v>65.57490958767238</v>
      </c>
      <c r="AZ94" s="24">
        <f>IF(N94&lt;135,N94,N94-'DPI art.191'!$I$5)</f>
        <v>114.56204993518134</v>
      </c>
      <c r="BA94" s="111">
        <f>IF(O94&lt;80,"0",IF((P94-O94)&lt;=2,('DPI art.191'!$G$7-(('DPI art.191'!$F$7-'DPI art.191'!$G$7)/4)*(P94-O94-2)),('DPI art.191'!$G$7-(('DPI art.191'!$G$7-'DPI art.191'!$H$7)/8)*(P94-O94-2))))</f>
        <v>14.96731267096289</v>
      </c>
      <c r="BB94" s="24">
        <f t="shared" si="68"/>
        <v>70.559777181209256</v>
      </c>
      <c r="BC94" s="24">
        <f>IF(N94&lt;135,N94,N94-'DPI art.191'!$I$7)</f>
        <v>114.56204993518134</v>
      </c>
      <c r="BD94" s="111">
        <f>IF(O94&lt;80,"0",IF((P94-O94)&lt;=2,('DPI art.191'!$G$9-(('DPI art.191'!$F$9-'DPI art.191'!$G$9)/4)*(O94-P94-2)),('DPI art.191'!$G$9-(('DPI art.191'!$G$9-'DPI art.191'!$H$9)/8)*(P94-O94-2))))</f>
        <v>17.633171832259279</v>
      </c>
      <c r="BE94" s="24">
        <f t="shared" si="69"/>
        <v>67.89391801991286</v>
      </c>
      <c r="BF94" s="24">
        <f>IF(N94&lt;135,N94,N94-'DPI art.191'!$I$9)</f>
        <v>114.56204993518134</v>
      </c>
      <c r="BG94" s="111">
        <f>IF(O94&lt;80,"0",IF((P94-O94)&lt;=2,('DPI art.191'!$G$11-(('DPI art.191'!$F$11-'DPI art.191'!$G$11)/4)*(P94-O94-2)),('DPI art.191'!$G$11-(('DPI art.191'!$G$11-'DPI art.191'!$H$11)/8)*(P94-O94-2))))</f>
        <v>9.3995154967778323</v>
      </c>
      <c r="BH94" s="24">
        <f t="shared" si="70"/>
        <v>76.127574355394302</v>
      </c>
      <c r="BI94" s="24">
        <f>IF(T94&lt;135,T94,T94-'DPI art.191'!$I$11)</f>
        <v>100.7</v>
      </c>
      <c r="BJ94" s="111">
        <f>IF(O94&lt;80,"0",IF((P94-O94)&lt;=2,('DPI art.191'!$G$13-(('DPI art.191'!$F$13-'DPI art.191'!$G$13)/4)*(P94-O94-2)),('DPI art.191'!$G$13-(('DPI art.191'!$G$13-'DPI art.191'!$H$13)/8)*(P94-O94-2))))</f>
        <v>13.366828167740723</v>
      </c>
      <c r="BK94" s="24">
        <f t="shared" si="71"/>
        <v>72.160261684431418</v>
      </c>
      <c r="BL94" s="24">
        <f>IF(T94&lt;135,T94,T94-'DPI art.191'!$I$13)</f>
        <v>100.7</v>
      </c>
      <c r="BM94" s="111">
        <f>IF(O94&lt;80,"0",IF((P94-O94)&lt;=2,('DPI art.191'!$G$15-(('DPI art.191'!$F$15-'DPI art.191'!$G$15)/4)*(P94-O94-2)),('DPI art.191'!$G$15-(('DPI art.191'!$G$15-'DPI art.191'!$H$15)/8)*(P94-O94-2))))</f>
        <v>17.866828167740721</v>
      </c>
      <c r="BN94" s="24">
        <f t="shared" si="72"/>
        <v>67.660261684431418</v>
      </c>
      <c r="BO94" s="24">
        <f>IF(Z94&lt;135,Z94,Z94-'DPI art.191'!$I$15)</f>
        <v>113</v>
      </c>
      <c r="BP94" s="108">
        <f t="shared" si="53"/>
        <v>416869383.47033662</v>
      </c>
      <c r="BQ94" s="108">
        <f t="shared" si="54"/>
        <v>436515832.24016714</v>
      </c>
      <c r="BR94" s="108">
        <f t="shared" si="55"/>
        <v>371535229.09717381</v>
      </c>
      <c r="BS94" s="108">
        <f t="shared" si="56"/>
        <v>346736850.45253289</v>
      </c>
      <c r="BT94" s="108">
        <f t="shared" si="57"/>
        <v>295120922.66663986</v>
      </c>
      <c r="BU94" s="108">
        <f t="shared" si="58"/>
        <v>275422870.3338179</v>
      </c>
      <c r="BV94" s="106">
        <f t="shared" si="59"/>
        <v>-0.67291014782786363</v>
      </c>
      <c r="BW94" s="106">
        <f t="shared" si="60"/>
        <v>-0.87291014782786647</v>
      </c>
      <c r="BX94" s="106">
        <f t="shared" si="61"/>
        <v>-0.17291014782786363</v>
      </c>
      <c r="BY94" s="106">
        <f t="shared" si="62"/>
        <v>0.12708985217213353</v>
      </c>
      <c r="BZ94" s="106">
        <f t="shared" si="63"/>
        <v>0.82708985217213637</v>
      </c>
      <c r="CA94" s="106">
        <f t="shared" si="64"/>
        <v>1.1270898521721335</v>
      </c>
      <c r="CB94" s="106">
        <f t="shared" si="65"/>
        <v>6</v>
      </c>
      <c r="CC94" s="107">
        <f t="shared" si="82"/>
        <v>3.3333333333333333E-2</v>
      </c>
      <c r="CD94" s="136">
        <f t="shared" si="75"/>
        <v>0.45280806704971727</v>
      </c>
      <c r="CE94" s="136">
        <f t="shared" si="76"/>
        <v>0.76197212618086774</v>
      </c>
      <c r="CF94" s="136">
        <f t="shared" si="77"/>
        <v>2.9897919221853652E-2</v>
      </c>
      <c r="CG94" s="136">
        <f t="shared" si="78"/>
        <v>1.6151830525134754E-2</v>
      </c>
      <c r="CH94" s="136">
        <f t="shared" si="79"/>
        <v>0.68407762356612645</v>
      </c>
      <c r="CI94" s="136">
        <f t="shared" si="80"/>
        <v>1.2703315348694018</v>
      </c>
    </row>
    <row r="95" spans="1:87" ht="25.5" x14ac:dyDescent="0.2">
      <c r="A95" s="2" t="s">
        <v>613</v>
      </c>
      <c r="B95" s="65" t="s">
        <v>608</v>
      </c>
      <c r="C95" s="78" t="s">
        <v>660</v>
      </c>
      <c r="D95" s="83" t="s">
        <v>7</v>
      </c>
      <c r="E95" s="83" t="s">
        <v>7</v>
      </c>
      <c r="F95" s="192" t="s">
        <v>660</v>
      </c>
      <c r="G95" s="71">
        <v>46003</v>
      </c>
      <c r="H95" s="77" t="s">
        <v>200</v>
      </c>
      <c r="I95" s="77" t="str">
        <f t="shared" si="81"/>
        <v/>
      </c>
      <c r="J95" s="77" t="s">
        <v>666</v>
      </c>
      <c r="K95" s="77"/>
      <c r="L95" s="77"/>
      <c r="M95" s="137">
        <f t="shared" si="73"/>
        <v>0.62176563179308253</v>
      </c>
      <c r="N95" s="4">
        <f t="shared" si="47"/>
        <v>118.66204993518133</v>
      </c>
      <c r="O95" s="3">
        <f t="shared" si="74"/>
        <v>98.199070768979084</v>
      </c>
      <c r="P95" s="5">
        <f t="shared" si="48"/>
        <v>98.229406630471459</v>
      </c>
      <c r="Q95" s="14">
        <v>300</v>
      </c>
      <c r="R95" s="11">
        <v>95.5</v>
      </c>
      <c r="S95" s="12">
        <v>95.2</v>
      </c>
      <c r="T95" s="13">
        <v>117.1</v>
      </c>
      <c r="U95" s="79"/>
      <c r="V95" s="79"/>
      <c r="W95" s="10">
        <v>300</v>
      </c>
      <c r="X95" s="11">
        <v>98.4</v>
      </c>
      <c r="Y95" s="12">
        <v>97.4</v>
      </c>
      <c r="Z95" s="13">
        <v>113.6</v>
      </c>
      <c r="AA95" s="10">
        <v>300</v>
      </c>
      <c r="AB95" s="11">
        <v>96.9</v>
      </c>
      <c r="AC95" s="12">
        <v>96</v>
      </c>
      <c r="AD95" s="13">
        <v>113.7</v>
      </c>
      <c r="AE95" s="14">
        <v>300</v>
      </c>
      <c r="AF95" s="11">
        <v>98.7</v>
      </c>
      <c r="AG95" s="12">
        <v>97.7</v>
      </c>
      <c r="AH95" s="13">
        <v>113.1</v>
      </c>
      <c r="AI95" s="10">
        <v>300</v>
      </c>
      <c r="AJ95" s="11">
        <v>99</v>
      </c>
      <c r="AK95" s="12">
        <v>97.8</v>
      </c>
      <c r="AL95" s="13">
        <v>113.1</v>
      </c>
      <c r="AM95" s="10">
        <v>300</v>
      </c>
      <c r="AN95" s="11">
        <v>99.5</v>
      </c>
      <c r="AO95" s="12">
        <v>98.2</v>
      </c>
      <c r="AP95" s="13">
        <v>115</v>
      </c>
      <c r="AQ95" s="6" t="str">
        <f t="shared" si="49"/>
        <v>SI</v>
      </c>
      <c r="AR95" s="7">
        <f t="shared" si="50"/>
        <v>6.4764074020260836</v>
      </c>
      <c r="AS95" s="8">
        <f t="shared" si="51"/>
        <v>20.480198445576182</v>
      </c>
      <c r="AT95" s="9">
        <f t="shared" si="52"/>
        <v>32.458927096646448</v>
      </c>
      <c r="AU95" s="111">
        <f>IF(O95&lt;80,"0",IF((P95-O95)&lt;=2,('DPI art.191'!$G$3-(('DPI art.191'!$F$3-'DPI art.191'!$G$3)/4)*(P95-O95-2)),('DPI art.191'!$G$3-(('DPI art.191'!$G$3-'DPI art.191'!$H$3)/8)*(P95-O95-2))))</f>
        <v>20.573808233731619</v>
      </c>
      <c r="AV95" s="24">
        <f t="shared" si="66"/>
        <v>77.625262535247458</v>
      </c>
      <c r="AW95" s="24">
        <f>IF(N95&lt;135,N95,N95-'DPI art.191'!$I$3)</f>
        <v>118.66204993518133</v>
      </c>
      <c r="AX95" s="111">
        <f>IF(O95&lt;80,"0",IF((P95-O95)&lt;=2,('DPI art.191'!$G$5-(('DPI art.191'!$F$5-'DPI art.191'!$G$5)/4)*(P95-O95-2)),('DPI art.191'!$G$5-(('DPI art.191'!$G$5-'DPI art.191'!$H$5)/8)*(P95-O95-2))))</f>
        <v>18.323808233731619</v>
      </c>
      <c r="AY95" s="24">
        <f t="shared" si="67"/>
        <v>79.875262535247458</v>
      </c>
      <c r="AZ95" s="24">
        <f>IF(N95&lt;135,N95,N95-'DPI art.191'!$I$5)</f>
        <v>118.66204993518133</v>
      </c>
      <c r="BA95" s="111">
        <f>IF(O95&lt;80,"0",IF((P95-O95)&lt;=2,('DPI art.191'!$G$7-(('DPI art.191'!$F$7-'DPI art.191'!$G$7)/4)*(P95-O95-2)),('DPI art.191'!$G$7-(('DPI art.191'!$G$7-'DPI art.191'!$H$7)/8)*(P95-O95-2))))</f>
        <v>14.484832069253812</v>
      </c>
      <c r="BB95" s="24">
        <f t="shared" si="68"/>
        <v>83.714238699725271</v>
      </c>
      <c r="BC95" s="24">
        <f>IF(N95&lt;135,N95,N95-'DPI art.191'!$I$7)</f>
        <v>118.66204993518133</v>
      </c>
      <c r="BD95" s="111">
        <f>IF(O95&lt;80,"0",IF((P95-O95)&lt;=2,('DPI art.191'!$G$9-(('DPI art.191'!$F$9-'DPI art.191'!$G$9)/4)*(O95-P95-2)),('DPI art.191'!$G$9-(('DPI art.191'!$G$9-'DPI art.191'!$H$9)/8)*(P95-O95-2))))</f>
        <v>17.753791982686547</v>
      </c>
      <c r="BE95" s="24">
        <f t="shared" si="69"/>
        <v>80.445278786292533</v>
      </c>
      <c r="BF95" s="24">
        <f>IF(N95&lt;135,N95,N95-'DPI art.191'!$I$9)</f>
        <v>118.66204993518133</v>
      </c>
      <c r="BG95" s="111">
        <f>IF(O95&lt;80,"0",IF((P95-O95)&lt;=2,('DPI art.191'!$G$11-(('DPI art.191'!$F$11-'DPI art.191'!$G$11)/4)*(P95-O95-2)),('DPI art.191'!$G$11-(('DPI art.191'!$G$11-'DPI art.191'!$H$11)/8)*(P95-O95-2))))</f>
        <v>9.7613759480596407</v>
      </c>
      <c r="BH95" s="24">
        <f t="shared" si="70"/>
        <v>88.437694820919447</v>
      </c>
      <c r="BI95" s="24">
        <f>IF(T95&lt;135,T95,T95-'DPI art.191'!$I$11)</f>
        <v>117.1</v>
      </c>
      <c r="BJ95" s="111">
        <f>IF(O95&lt;80,"0",IF((P95-O95)&lt;=2,('DPI art.191'!$G$13-(('DPI art.191'!$F$13-'DPI art.191'!$G$13)/4)*(P95-O95-2)),('DPI art.191'!$G$13-(('DPI art.191'!$G$13-'DPI art.191'!$H$13)/8)*(P95-O95-2))))</f>
        <v>13.246208017313453</v>
      </c>
      <c r="BK95" s="24">
        <f t="shared" si="71"/>
        <v>84.952862751665634</v>
      </c>
      <c r="BL95" s="24">
        <f>IF(T95&lt;135,T95,T95-'DPI art.191'!$I$13)</f>
        <v>117.1</v>
      </c>
      <c r="BM95" s="111">
        <f>IF(O95&lt;80,"0",IF((P95-O95)&lt;=2,('DPI art.191'!$G$15-(('DPI art.191'!$F$15-'DPI art.191'!$G$15)/4)*(P95-O95-2)),('DPI art.191'!$G$15-(('DPI art.191'!$G$15-'DPI art.191'!$H$15)/8)*(P95-O95-2))))</f>
        <v>17.746208017313453</v>
      </c>
      <c r="BN95" s="24">
        <f t="shared" si="72"/>
        <v>80.452862751665634</v>
      </c>
      <c r="BO95" s="24">
        <f>IF(Z95&lt;135,Z95,Z95-'DPI art.191'!$I$15)</f>
        <v>113.6</v>
      </c>
      <c r="BP95" s="108">
        <f t="shared" si="53"/>
        <v>3548133892.3357711</v>
      </c>
      <c r="BQ95" s="108">
        <f t="shared" si="54"/>
        <v>6918309709.1894026</v>
      </c>
      <c r="BR95" s="108">
        <f t="shared" si="55"/>
        <v>4897788193.6844788</v>
      </c>
      <c r="BS95" s="108">
        <f t="shared" si="56"/>
        <v>7413102413.0092134</v>
      </c>
      <c r="BT95" s="108">
        <f t="shared" si="57"/>
        <v>7943282347.2428255</v>
      </c>
      <c r="BU95" s="108">
        <f t="shared" si="58"/>
        <v>8912509381.3374939</v>
      </c>
      <c r="BV95" s="106">
        <f t="shared" si="59"/>
        <v>2.6990707689790838</v>
      </c>
      <c r="BW95" s="106">
        <f t="shared" si="60"/>
        <v>-0.20092923102092186</v>
      </c>
      <c r="BX95" s="106">
        <f t="shared" si="61"/>
        <v>1.2990707689790781</v>
      </c>
      <c r="BY95" s="106">
        <f t="shared" si="62"/>
        <v>-0.50092923102091902</v>
      </c>
      <c r="BZ95" s="106">
        <f t="shared" si="63"/>
        <v>-0.80092923102091618</v>
      </c>
      <c r="CA95" s="106">
        <f t="shared" si="64"/>
        <v>-1.3009292310209162</v>
      </c>
      <c r="CB95" s="106">
        <f t="shared" si="65"/>
        <v>6</v>
      </c>
      <c r="CC95" s="107">
        <f t="shared" si="82"/>
        <v>3.3333333333333333E-2</v>
      </c>
      <c r="CD95" s="136">
        <f t="shared" si="75"/>
        <v>7.2849830159573425</v>
      </c>
      <c r="CE95" s="136">
        <f t="shared" si="76"/>
        <v>4.037255587865899E-2</v>
      </c>
      <c r="CF95" s="136">
        <f t="shared" si="77"/>
        <v>1.6875848628158934</v>
      </c>
      <c r="CG95" s="136">
        <f t="shared" si="78"/>
        <v>0.25093009449120923</v>
      </c>
      <c r="CH95" s="136">
        <f t="shared" si="79"/>
        <v>0.64148763310375612</v>
      </c>
      <c r="CI95" s="136">
        <f t="shared" si="80"/>
        <v>1.6924168641246722</v>
      </c>
    </row>
    <row r="96" spans="1:87" ht="18.75" x14ac:dyDescent="0.2">
      <c r="A96" s="2" t="s">
        <v>613</v>
      </c>
      <c r="B96" s="65" t="s">
        <v>609</v>
      </c>
      <c r="C96" s="78" t="s">
        <v>661</v>
      </c>
      <c r="D96" s="83" t="s">
        <v>7</v>
      </c>
      <c r="E96" s="83" t="s">
        <v>7</v>
      </c>
      <c r="F96" s="192" t="s">
        <v>661</v>
      </c>
      <c r="G96" s="71">
        <v>46003</v>
      </c>
      <c r="H96" s="77" t="s">
        <v>200</v>
      </c>
      <c r="I96" s="77" t="str">
        <f t="shared" si="81"/>
        <v/>
      </c>
      <c r="J96" s="77" t="s">
        <v>666</v>
      </c>
      <c r="K96" s="77"/>
      <c r="L96" s="77"/>
      <c r="M96" s="137">
        <f t="shared" si="73"/>
        <v>0.68789012251747295</v>
      </c>
      <c r="N96" s="4">
        <f t="shared" si="47"/>
        <v>112.16204993518133</v>
      </c>
      <c r="O96" s="3">
        <f t="shared" si="74"/>
        <v>93.383578414372352</v>
      </c>
      <c r="P96" s="5">
        <f t="shared" si="48"/>
        <v>93.536119805945006</v>
      </c>
      <c r="Q96" s="14">
        <v>300</v>
      </c>
      <c r="R96" s="11">
        <v>92.8</v>
      </c>
      <c r="S96" s="12">
        <v>91.6</v>
      </c>
      <c r="T96" s="13">
        <v>108.7</v>
      </c>
      <c r="U96" s="79"/>
      <c r="V96" s="79"/>
      <c r="W96" s="10">
        <v>300</v>
      </c>
      <c r="X96" s="11">
        <v>91.7</v>
      </c>
      <c r="Y96" s="12">
        <v>90.4</v>
      </c>
      <c r="Z96" s="13">
        <v>106.2</v>
      </c>
      <c r="AA96" s="10">
        <v>300</v>
      </c>
      <c r="AB96" s="11">
        <v>93.6</v>
      </c>
      <c r="AC96" s="12">
        <v>92.3</v>
      </c>
      <c r="AD96" s="13">
        <v>108.8</v>
      </c>
      <c r="AE96" s="14">
        <v>300</v>
      </c>
      <c r="AF96" s="11">
        <v>91</v>
      </c>
      <c r="AG96" s="12">
        <v>89.7</v>
      </c>
      <c r="AH96" s="13">
        <v>106.2</v>
      </c>
      <c r="AI96" s="10">
        <v>300</v>
      </c>
      <c r="AJ96" s="11">
        <v>94</v>
      </c>
      <c r="AK96" s="12">
        <v>92.7</v>
      </c>
      <c r="AL96" s="13">
        <v>109.7</v>
      </c>
      <c r="AM96" s="10">
        <v>300</v>
      </c>
      <c r="AN96" s="11">
        <v>95.6</v>
      </c>
      <c r="AO96" s="12">
        <v>94.4</v>
      </c>
      <c r="AP96" s="13">
        <v>110.6</v>
      </c>
      <c r="AQ96" s="6" t="str">
        <f t="shared" si="49"/>
        <v>SI</v>
      </c>
      <c r="AR96" s="7">
        <f t="shared" si="50"/>
        <v>19.628332034757523</v>
      </c>
      <c r="AS96" s="8">
        <f t="shared" si="51"/>
        <v>62.070235899880934</v>
      </c>
      <c r="AT96" s="9">
        <f t="shared" si="52"/>
        <v>98.374694332176958</v>
      </c>
      <c r="AU96" s="111">
        <f>IF(O96&lt;80,"0",IF((P96-O96)&lt;=2,('DPI art.191'!$G$3-(('DPI art.191'!$F$3-'DPI art.191'!$G$3)/4)*(P96-O96-2)),('DPI art.191'!$G$3-(('DPI art.191'!$G$3-'DPI art.191'!$H$3)/8)*(P96-O96-2))))</f>
        <v>20.367586401721145</v>
      </c>
      <c r="AV96" s="24">
        <f t="shared" si="66"/>
        <v>73.015992012651211</v>
      </c>
      <c r="AW96" s="24">
        <f>IF(N96&lt;135,N96,N96-'DPI art.191'!$I$3)</f>
        <v>112.16204993518133</v>
      </c>
      <c r="AX96" s="111">
        <f>IF(O96&lt;80,"0",IF((P96-O96)&lt;=2,('DPI art.191'!$G$5-(('DPI art.191'!$F$5-'DPI art.191'!$G$5)/4)*(P96-O96-2)),('DPI art.191'!$G$5-(('DPI art.191'!$G$5-'DPI art.191'!$H$5)/8)*(P96-O96-2))))</f>
        <v>18.117586401721145</v>
      </c>
      <c r="AY96" s="24">
        <f t="shared" si="67"/>
        <v>75.265992012651211</v>
      </c>
      <c r="AZ96" s="24">
        <f>IF(N96&lt;135,N96,N96-'DPI art.191'!$I$5)</f>
        <v>112.16204993518133</v>
      </c>
      <c r="BA96" s="111">
        <f>IF(O96&lt;80,"0",IF((P96-O96)&lt;=2,('DPI art.191'!$G$7-(('DPI art.191'!$F$7-'DPI art.191'!$G$7)/4)*(P96-O96-2)),('DPI art.191'!$G$7-(('DPI art.191'!$G$7-'DPI art.191'!$H$7)/8)*(P96-O96-2))))</f>
        <v>14.423729304213673</v>
      </c>
      <c r="BB96" s="24">
        <f t="shared" si="68"/>
        <v>78.959849110158672</v>
      </c>
      <c r="BC96" s="24">
        <f>IF(N96&lt;135,N96,N96-'DPI art.191'!$I$7)</f>
        <v>112.16204993518133</v>
      </c>
      <c r="BD96" s="111">
        <f>IF(O96&lt;80,"0",IF((P96-O96)&lt;=2,('DPI art.191'!$G$9-(('DPI art.191'!$F$9-'DPI art.191'!$G$9)/4)*(O96-P96-2)),('DPI art.191'!$G$9-(('DPI art.191'!$G$9-'DPI art.191'!$H$9)/8)*(P96-O96-2))))</f>
        <v>17.76906767394658</v>
      </c>
      <c r="BE96" s="24">
        <f t="shared" si="69"/>
        <v>75.614510740425771</v>
      </c>
      <c r="BF96" s="24">
        <f>IF(N96&lt;135,N96,N96-'DPI art.191'!$I$9)</f>
        <v>112.16204993518133</v>
      </c>
      <c r="BG96" s="111">
        <f>IF(O96&lt;80,"0",IF((P96-O96)&lt;=2,('DPI art.191'!$G$11-(('DPI art.191'!$F$11-'DPI art.191'!$G$11)/4)*(P96-O96-2)),('DPI art.191'!$G$11-(('DPI art.191'!$G$11-'DPI art.191'!$H$11)/8)*(P96-O96-2))))</f>
        <v>9.8072030218397455</v>
      </c>
      <c r="BH96" s="24">
        <f t="shared" si="70"/>
        <v>83.576375392532611</v>
      </c>
      <c r="BI96" s="24">
        <f>IF(T96&lt;135,T96,T96-'DPI art.191'!$I$11)</f>
        <v>108.7</v>
      </c>
      <c r="BJ96" s="111">
        <f>IF(O96&lt;80,"0",IF((P96-O96)&lt;=2,('DPI art.191'!$G$13-(('DPI art.191'!$F$13-'DPI art.191'!$G$13)/4)*(P96-O96-2)),('DPI art.191'!$G$13-(('DPI art.191'!$G$13-'DPI art.191'!$H$13)/8)*(P96-O96-2))))</f>
        <v>13.230932326053418</v>
      </c>
      <c r="BK96" s="24">
        <f t="shared" si="71"/>
        <v>80.152646088318932</v>
      </c>
      <c r="BL96" s="24">
        <f>IF(T96&lt;135,T96,T96-'DPI art.191'!$I$13)</f>
        <v>108.7</v>
      </c>
      <c r="BM96" s="111">
        <f>IF(O96&lt;80,"0",IF((P96-O96)&lt;=2,('DPI art.191'!$G$15-(('DPI art.191'!$F$15-'DPI art.191'!$G$15)/4)*(P96-O96-2)),('DPI art.191'!$G$15-(('DPI art.191'!$G$15-'DPI art.191'!$H$15)/8)*(P96-O96-2))))</f>
        <v>17.73093232605342</v>
      </c>
      <c r="BN96" s="24">
        <f t="shared" si="72"/>
        <v>75.652646088318932</v>
      </c>
      <c r="BO96" s="24">
        <f>IF(Z96&lt;135,Z96,Z96-'DPI art.191'!$I$15)</f>
        <v>106.2</v>
      </c>
      <c r="BP96" s="108">
        <f t="shared" si="53"/>
        <v>1905460717.9632475</v>
      </c>
      <c r="BQ96" s="108">
        <f t="shared" si="54"/>
        <v>1479108388.1682093</v>
      </c>
      <c r="BR96" s="108">
        <f t="shared" si="55"/>
        <v>2290867652.7677717</v>
      </c>
      <c r="BS96" s="108">
        <f t="shared" si="56"/>
        <v>1258925411.7941697</v>
      </c>
      <c r="BT96" s="108">
        <f t="shared" si="57"/>
        <v>2511886431.5095868</v>
      </c>
      <c r="BU96" s="108">
        <f t="shared" si="58"/>
        <v>3630780547.7010303</v>
      </c>
      <c r="BV96" s="106">
        <f t="shared" si="59"/>
        <v>0.58357841437235436</v>
      </c>
      <c r="BW96" s="106">
        <f t="shared" si="60"/>
        <v>1.6835784143723487</v>
      </c>
      <c r="BX96" s="106">
        <f t="shared" si="61"/>
        <v>-0.2164215856276428</v>
      </c>
      <c r="BY96" s="106">
        <f t="shared" si="62"/>
        <v>2.3835784143723515</v>
      </c>
      <c r="BZ96" s="106">
        <f t="shared" si="63"/>
        <v>-0.61642158562764848</v>
      </c>
      <c r="CA96" s="106">
        <f t="shared" si="64"/>
        <v>-2.2164215856276428</v>
      </c>
      <c r="CB96" s="106">
        <f t="shared" si="65"/>
        <v>6</v>
      </c>
      <c r="CC96" s="107">
        <f t="shared" si="82"/>
        <v>3.3333333333333333E-2</v>
      </c>
      <c r="CD96" s="136">
        <f t="shared" si="75"/>
        <v>0.34056376572135133</v>
      </c>
      <c r="CE96" s="136">
        <f t="shared" si="76"/>
        <v>2.8344362773405116</v>
      </c>
      <c r="CF96" s="136">
        <f t="shared" si="77"/>
        <v>4.6838302725583127E-2</v>
      </c>
      <c r="CG96" s="136">
        <f t="shared" si="78"/>
        <v>5.6814460574618133</v>
      </c>
      <c r="CH96" s="136">
        <f t="shared" si="79"/>
        <v>0.37997557122770437</v>
      </c>
      <c r="CI96" s="136">
        <f t="shared" si="80"/>
        <v>4.9125246452361546</v>
      </c>
    </row>
    <row r="97" spans="1:87" ht="18.75" x14ac:dyDescent="0.2">
      <c r="A97" s="2" t="s">
        <v>613</v>
      </c>
      <c r="B97" s="65" t="s">
        <v>610</v>
      </c>
      <c r="C97" s="78" t="s">
        <v>662</v>
      </c>
      <c r="D97" s="83" t="s">
        <v>7</v>
      </c>
      <c r="E97" s="83" t="s">
        <v>7</v>
      </c>
      <c r="F97" s="78" t="s">
        <v>662</v>
      </c>
      <c r="G97" s="71">
        <v>46003</v>
      </c>
      <c r="H97" s="77" t="s">
        <v>200</v>
      </c>
      <c r="I97" s="77" t="str">
        <f t="shared" si="81"/>
        <v/>
      </c>
      <c r="J97" s="77" t="s">
        <v>666</v>
      </c>
      <c r="K97" s="77"/>
      <c r="L97" s="77"/>
      <c r="M97" s="137">
        <f t="shared" si="73"/>
        <v>0.23565186719938672</v>
      </c>
      <c r="N97" s="4">
        <f t="shared" si="47"/>
        <v>114.96204993518134</v>
      </c>
      <c r="O97" s="3">
        <f t="shared" si="74"/>
        <v>97.731501522282628</v>
      </c>
      <c r="P97" s="5">
        <f t="shared" si="48"/>
        <v>97.862372435695789</v>
      </c>
      <c r="Q97" s="14">
        <v>300</v>
      </c>
      <c r="R97" s="11">
        <v>97.3</v>
      </c>
      <c r="S97" s="12">
        <v>97.1</v>
      </c>
      <c r="T97" s="13">
        <v>112.9</v>
      </c>
      <c r="U97" s="79"/>
      <c r="V97" s="79"/>
      <c r="W97" s="10">
        <v>300</v>
      </c>
      <c r="X97" s="11">
        <v>97.4</v>
      </c>
      <c r="Y97" s="12">
        <v>96.9</v>
      </c>
      <c r="Z97" s="13">
        <v>108.9</v>
      </c>
      <c r="AA97" s="10">
        <v>300</v>
      </c>
      <c r="AB97" s="11">
        <v>98.1</v>
      </c>
      <c r="AC97" s="12">
        <v>97.5</v>
      </c>
      <c r="AD97" s="13">
        <v>109.6</v>
      </c>
      <c r="AE97" s="14">
        <v>300</v>
      </c>
      <c r="AF97" s="11">
        <v>98.2</v>
      </c>
      <c r="AG97" s="12">
        <v>97.7</v>
      </c>
      <c r="AH97" s="13">
        <v>113.4</v>
      </c>
      <c r="AI97" s="10">
        <v>300</v>
      </c>
      <c r="AJ97" s="11">
        <v>98.3</v>
      </c>
      <c r="AK97" s="12">
        <v>98</v>
      </c>
      <c r="AL97" s="13">
        <v>113.4</v>
      </c>
      <c r="AM97" s="10">
        <v>300</v>
      </c>
      <c r="AN97" s="11">
        <v>96.9</v>
      </c>
      <c r="AO97" s="12">
        <v>96.3</v>
      </c>
      <c r="AP97" s="13">
        <v>110.4</v>
      </c>
      <c r="AQ97" s="6" t="str">
        <f t="shared" si="49"/>
        <v>SI</v>
      </c>
      <c r="AR97" s="7">
        <f t="shared" si="50"/>
        <v>7.2125873385455961</v>
      </c>
      <c r="AS97" s="8">
        <f t="shared" si="51"/>
        <v>22.808203812696011</v>
      </c>
      <c r="AT97" s="9">
        <f t="shared" si="52"/>
        <v>36.148566955007603</v>
      </c>
      <c r="AU97" s="111">
        <f>IF(O97&lt;80,"0",IF((P97-O97)&lt;=2,('DPI art.191'!$G$3-(('DPI art.191'!$F$3-'DPI art.191'!$G$3)/4)*(P97-O97-2)),('DPI art.191'!$G$3-(('DPI art.191'!$G$3-'DPI art.191'!$H$3)/8)*(P97-O97-2))))</f>
        <v>20.404155333615289</v>
      </c>
      <c r="AV97" s="24">
        <f t="shared" si="66"/>
        <v>77.327346188667335</v>
      </c>
      <c r="AW97" s="24">
        <f>IF(N97&lt;135,N97,N97-'DPI art.191'!$I$3)</f>
        <v>114.96204993518134</v>
      </c>
      <c r="AX97" s="111">
        <f>IF(O97&lt;80,"0",IF((P97-O97)&lt;=2,('DPI art.191'!$G$5-(('DPI art.191'!$F$5-'DPI art.191'!$G$5)/4)*(P97-O97-2)),('DPI art.191'!$G$5-(('DPI art.191'!$G$5-'DPI art.191'!$H$5)/8)*(P97-O97-2))))</f>
        <v>18.154155333615289</v>
      </c>
      <c r="AY97" s="24">
        <f t="shared" si="67"/>
        <v>79.577346188667335</v>
      </c>
      <c r="AZ97" s="24">
        <f>IF(N97&lt;135,N97,N97-'DPI art.191'!$I$5)</f>
        <v>114.96204993518134</v>
      </c>
      <c r="BA97" s="111">
        <f>IF(O97&lt;80,"0",IF((P97-O97)&lt;=2,('DPI art.191'!$G$7-(('DPI art.191'!$F$7-'DPI art.191'!$G$7)/4)*(P97-O97-2)),('DPI art.191'!$G$7-(('DPI art.191'!$G$7-'DPI art.191'!$H$7)/8)*(P97-O97-2))))</f>
        <v>14.434564543293419</v>
      </c>
      <c r="BB97" s="24">
        <f t="shared" si="68"/>
        <v>83.296936978989208</v>
      </c>
      <c r="BC97" s="24">
        <f>IF(N97&lt;135,N97,N97-'DPI art.191'!$I$7)</f>
        <v>114.96204993518134</v>
      </c>
      <c r="BD97" s="111">
        <f>IF(O97&lt;80,"0",IF((P97-O97)&lt;=2,('DPI art.191'!$G$9-(('DPI art.191'!$F$9-'DPI art.191'!$G$9)/4)*(O97-P97-2)),('DPI art.191'!$G$9-(('DPI art.191'!$G$9-'DPI art.191'!$H$9)/8)*(P97-O97-2))))</f>
        <v>17.766358864176645</v>
      </c>
      <c r="BE97" s="24">
        <f t="shared" si="69"/>
        <v>79.965142658105975</v>
      </c>
      <c r="BF97" s="24">
        <f>IF(N97&lt;135,N97,N97-'DPI art.191'!$I$9)</f>
        <v>114.96204993518134</v>
      </c>
      <c r="BG97" s="111">
        <f>IF(O97&lt;80,"0",IF((P97-O97)&lt;=2,('DPI art.191'!$G$11-(('DPI art.191'!$F$11-'DPI art.191'!$G$11)/4)*(P97-O97-2)),('DPI art.191'!$G$11-(('DPI art.191'!$G$11-'DPI art.191'!$H$11)/8)*(P97-O97-2))))</f>
        <v>9.7990765925299357</v>
      </c>
      <c r="BH97" s="24">
        <f t="shared" si="70"/>
        <v>87.932424929752699</v>
      </c>
      <c r="BI97" s="24">
        <f>IF(T97&lt;135,T97,T97-'DPI art.191'!$I$11)</f>
        <v>112.9</v>
      </c>
      <c r="BJ97" s="111">
        <f>IF(O97&lt;80,"0",IF((P97-O97)&lt;=2,('DPI art.191'!$G$13-(('DPI art.191'!$F$13-'DPI art.191'!$G$13)/4)*(P97-O97-2)),('DPI art.191'!$G$13-(('DPI art.191'!$G$13-'DPI art.191'!$H$13)/8)*(P97-O97-2))))</f>
        <v>13.233641135823355</v>
      </c>
      <c r="BK97" s="24">
        <f t="shared" si="71"/>
        <v>84.49786038645928</v>
      </c>
      <c r="BL97" s="24">
        <f>IF(T97&lt;135,T97,T97-'DPI art.191'!$I$13)</f>
        <v>112.9</v>
      </c>
      <c r="BM97" s="111">
        <f>IF(O97&lt;80,"0",IF((P97-O97)&lt;=2,('DPI art.191'!$G$15-(('DPI art.191'!$F$15-'DPI art.191'!$G$15)/4)*(P97-O97-2)),('DPI art.191'!$G$15-(('DPI art.191'!$G$15-'DPI art.191'!$H$15)/8)*(P97-O97-2))))</f>
        <v>17.733641135823355</v>
      </c>
      <c r="BN97" s="24">
        <f t="shared" si="72"/>
        <v>79.99786038645928</v>
      </c>
      <c r="BO97" s="24">
        <f>IF(Z97&lt;135,Z97,Z97-'DPI art.191'!$I$15)</f>
        <v>108.9</v>
      </c>
      <c r="BP97" s="108">
        <f t="shared" si="53"/>
        <v>5370317963.7025433</v>
      </c>
      <c r="BQ97" s="108">
        <f t="shared" si="54"/>
        <v>5495408738.5762806</v>
      </c>
      <c r="BR97" s="108">
        <f t="shared" si="55"/>
        <v>6456542290.3465691</v>
      </c>
      <c r="BS97" s="108">
        <f t="shared" si="56"/>
        <v>6606934480.0759745</v>
      </c>
      <c r="BT97" s="108">
        <f t="shared" si="57"/>
        <v>6760829753.9198313</v>
      </c>
      <c r="BU97" s="108">
        <f t="shared" si="58"/>
        <v>4897788193.6844788</v>
      </c>
      <c r="BV97" s="106">
        <f t="shared" si="59"/>
        <v>0.43150152228263039</v>
      </c>
      <c r="BW97" s="106">
        <f t="shared" si="60"/>
        <v>0.33150152228262186</v>
      </c>
      <c r="BX97" s="106">
        <f t="shared" si="61"/>
        <v>-0.36849847771736677</v>
      </c>
      <c r="BY97" s="106">
        <f t="shared" si="62"/>
        <v>-0.46849847771737529</v>
      </c>
      <c r="BZ97" s="106">
        <f t="shared" si="63"/>
        <v>-0.56849847771736961</v>
      </c>
      <c r="CA97" s="106">
        <f t="shared" si="64"/>
        <v>0.83150152228262186</v>
      </c>
      <c r="CB97" s="106">
        <f t="shared" si="65"/>
        <v>6</v>
      </c>
      <c r="CC97" s="107">
        <f t="shared" si="82"/>
        <v>3.3333333333333333E-2</v>
      </c>
      <c r="CD97" s="136">
        <f t="shared" si="75"/>
        <v>0.18619356373222737</v>
      </c>
      <c r="CE97" s="136">
        <f t="shared" si="76"/>
        <v>0.10989325927569564</v>
      </c>
      <c r="CF97" s="136">
        <f t="shared" si="77"/>
        <v>0.13579112808001664</v>
      </c>
      <c r="CG97" s="136">
        <f t="shared" si="78"/>
        <v>0.219490823623498</v>
      </c>
      <c r="CH97" s="136">
        <f t="shared" si="79"/>
        <v>0.32319051916696662</v>
      </c>
      <c r="CI97" s="136">
        <f t="shared" si="80"/>
        <v>0.69139478155831746</v>
      </c>
    </row>
    <row r="98" spans="1:87" ht="18.75" x14ac:dyDescent="0.2">
      <c r="A98" s="2" t="s">
        <v>7</v>
      </c>
      <c r="B98" s="65" t="e">
        <f t="shared" ref="B98:B146" si="83">B97+1</f>
        <v>#VALUE!</v>
      </c>
      <c r="C98" s="78"/>
      <c r="D98" s="83"/>
      <c r="E98" s="83"/>
      <c r="F98" s="67"/>
      <c r="G98" s="71">
        <v>40725</v>
      </c>
      <c r="H98" s="77" t="s">
        <v>200</v>
      </c>
      <c r="I98" s="77" t="str">
        <f t="shared" si="81"/>
        <v/>
      </c>
      <c r="J98" s="77" t="str">
        <f t="shared" ref="J98:J145" si="84">IF((U98-R98)&gt;3,"SI","")</f>
        <v/>
      </c>
      <c r="K98" s="77"/>
      <c r="L98" s="77"/>
      <c r="M98" s="137" t="str">
        <f t="shared" si="73"/>
        <v/>
      </c>
      <c r="N98" s="4" t="str">
        <f t="shared" si="47"/>
        <v/>
      </c>
      <c r="O98" s="3">
        <f t="shared" si="74"/>
        <v>0</v>
      </c>
      <c r="P98" s="5">
        <f t="shared" si="48"/>
        <v>0</v>
      </c>
      <c r="Q98" s="14"/>
      <c r="R98" s="11"/>
      <c r="S98" s="12"/>
      <c r="T98" s="13"/>
      <c r="U98" s="79"/>
      <c r="V98" s="79"/>
      <c r="W98" s="10"/>
      <c r="X98" s="11"/>
      <c r="Y98" s="12"/>
      <c r="Z98" s="13"/>
      <c r="AA98" s="10"/>
      <c r="AB98" s="11"/>
      <c r="AC98" s="12"/>
      <c r="AD98" s="13"/>
      <c r="AE98" s="14"/>
      <c r="AF98" s="11"/>
      <c r="AG98" s="12"/>
      <c r="AH98" s="13"/>
      <c r="AI98" s="10"/>
      <c r="AJ98" s="11"/>
      <c r="AK98" s="12"/>
      <c r="AL98" s="13"/>
      <c r="AM98" s="10"/>
      <c r="AN98" s="11"/>
      <c r="AO98" s="12"/>
      <c r="AP98" s="13"/>
      <c r="AQ98" s="6" t="str">
        <f t="shared" si="49"/>
        <v>SI</v>
      </c>
      <c r="AR98" s="7">
        <f t="shared" si="50"/>
        <v>480</v>
      </c>
      <c r="AS98" s="8">
        <f t="shared" si="51"/>
        <v>480</v>
      </c>
      <c r="AT98" s="9">
        <f t="shared" si="52"/>
        <v>480</v>
      </c>
      <c r="AU98" s="111" t="str">
        <f>IF(O98&lt;80,"0",IF((P98-O98)&lt;=2,('DPI art.191'!$G$3-(('DPI art.191'!$F$3-'DPI art.191'!$G$3)/4)*(P98-O98-2)),('DPI art.191'!$G$3-(('DPI art.191'!$G$3-'DPI art.191'!$H$3)/8)*(P98-O98-2))))</f>
        <v>0</v>
      </c>
      <c r="AV98" s="24">
        <f t="shared" ref="AV98:AV148" si="85">O98-AU98</f>
        <v>0</v>
      </c>
      <c r="AW98" s="24" t="e">
        <f>IF(N98&lt;135,N98,N98-'DPI art.191'!$I$3)</f>
        <v>#VALUE!</v>
      </c>
      <c r="AX98" s="111" t="e">
        <f>IF(I98&lt;80,"0",IF((J98-I98)&lt;=2,('DPI art.191'!$G$7-(('DPI art.191'!$F$7-'DPI art.191'!$G$7)/4)*(I98-J98-2)),('DPI art.191'!$G$7-(('DPI art.191'!$G$7-'DPI art.191'!$H$7)/8)*(J98-I98-2))))</f>
        <v>#VALUE!</v>
      </c>
      <c r="AY98" s="24" t="e">
        <f t="shared" ref="AY98:AY144" si="86">I98-AX98</f>
        <v>#VALUE!</v>
      </c>
      <c r="AZ98" s="24" t="e">
        <f>IF(H98&lt;135,H98,H98-'DPI art.191'!$I$7)</f>
        <v>#VALUE!</v>
      </c>
      <c r="BA98" s="111" t="str">
        <f>IF(O98&lt;80,"0",IF((P98-O98)&lt;=2,('DPI art.191'!$G$5-(('DPI art.191'!$F$5-'DPI art.191'!$G$5)/4)*(P98-O98-2)),('DPI art.191'!$G$5-(('DPI art.191'!$G$5-'DPI art.191'!$H$5)/8)*(P98-O98-2))))</f>
        <v>0</v>
      </c>
      <c r="BB98" s="24">
        <f t="shared" ref="BB98:BB148" si="87">R98-BA98</f>
        <v>0</v>
      </c>
      <c r="BC98" s="24" t="e">
        <f>IF(N98&lt;135,N98,N98-'DPI art.191'!$I$5)</f>
        <v>#VALUE!</v>
      </c>
      <c r="BD98" s="111" t="str">
        <f>IF(O98&lt;80,"0",IF((P98-O98)&lt;=2,('DPI art.191'!$G$7-(('DPI art.191'!$F$7-'DPI art.191'!$G$7)/4)*(O98-P98-2)),('DPI art.191'!$G$7-(('DPI art.191'!$G$7-'DPI art.191'!$H$7)/8)*(P98-O98-2))))</f>
        <v>0</v>
      </c>
      <c r="BE98" s="24">
        <f t="shared" ref="BE98:BE148" si="88">O98-BD98</f>
        <v>0</v>
      </c>
      <c r="BF98" s="24" t="e">
        <f>IF(N98&lt;135,N98,N98-'DPI art.191'!$I$7)</f>
        <v>#VALUE!</v>
      </c>
      <c r="BG98" s="111" t="str">
        <f>IF(AA98&lt;80,"0",IF((AB98-AA98)&lt;=2,('DPI art.191'!$G$3-(('DPI art.191'!$F$3-'DPI art.191'!$G$3)/4)*(AB98-AA98-2)),('DPI art.191'!$G$3-(('DPI art.191'!$G$3-'DPI art.191'!$H$3)/8)*(AB98-AA98-2))))</f>
        <v>0</v>
      </c>
      <c r="BH98" s="24">
        <f t="shared" ref="BH98:BH133" si="89">AA98-BG98</f>
        <v>0</v>
      </c>
      <c r="BI98" s="24">
        <f>IF(Z98&lt;135,Z98,Z98-'DPI art.191'!$I$3)</f>
        <v>0</v>
      </c>
      <c r="BJ98" s="111" t="str">
        <f>IF(U98&lt;80,"0",IF((V98-U98)&lt;=2,('DPI art.191'!$G$7-(('DPI art.191'!$F$7-'DPI art.191'!$G$7)/4)*(U98-V98-2)),('DPI art.191'!$G$7-(('DPI art.191'!$G$7-'DPI art.191'!$H$7)/8)*(V98-U98-2))))</f>
        <v>0</v>
      </c>
      <c r="BK98" s="24">
        <f t="shared" ref="BK98:BK133" si="90">U98-BJ98</f>
        <v>0</v>
      </c>
      <c r="BL98" s="24">
        <f>IF(T98&lt;135,T98,T98-'DPI art.191'!$I$7)</f>
        <v>0</v>
      </c>
      <c r="BM98" s="111" t="str">
        <f>IF(AA98&lt;80,"0",IF((AB98-AA98)&lt;=2,('DPI art.191'!$G$5-(('DPI art.191'!$F$5-'DPI art.191'!$G$5)/4)*(AB98-AA98-2)),('DPI art.191'!$G$5-(('DPI art.191'!$G$5-'DPI art.191'!$H$5)/8)*(AB98-AA98-2))))</f>
        <v>0</v>
      </c>
      <c r="BN98" s="24">
        <f t="shared" ref="BN98:BN133" si="91">AD98-BM98</f>
        <v>0</v>
      </c>
      <c r="BO98" s="24">
        <f>IF(Z98&lt;135,Z98,Z98-'DPI art.191'!$I$5)</f>
        <v>0</v>
      </c>
      <c r="BP98" s="108">
        <f t="shared" si="53"/>
        <v>1</v>
      </c>
      <c r="BQ98" s="108">
        <f t="shared" si="54"/>
        <v>1</v>
      </c>
      <c r="BR98" s="108">
        <f t="shared" si="55"/>
        <v>1</v>
      </c>
      <c r="BS98" s="108">
        <f t="shared" si="56"/>
        <v>1</v>
      </c>
      <c r="BT98" s="108">
        <f t="shared" si="57"/>
        <v>1</v>
      </c>
      <c r="BU98" s="108">
        <f t="shared" si="58"/>
        <v>1</v>
      </c>
      <c r="BV98" s="106" t="str">
        <f t="shared" si="59"/>
        <v/>
      </c>
      <c r="BW98" s="106" t="str">
        <f t="shared" si="60"/>
        <v/>
      </c>
      <c r="BX98" s="106" t="str">
        <f t="shared" si="61"/>
        <v/>
      </c>
      <c r="BY98" s="106" t="str">
        <f t="shared" si="62"/>
        <v/>
      </c>
      <c r="BZ98" s="106" t="str">
        <f t="shared" si="63"/>
        <v/>
      </c>
      <c r="CA98" s="106" t="str">
        <f t="shared" si="64"/>
        <v/>
      </c>
      <c r="CB98" s="106">
        <f t="shared" si="65"/>
        <v>0</v>
      </c>
      <c r="CC98" s="107">
        <f t="shared" si="82"/>
        <v>0</v>
      </c>
      <c r="CD98" s="136" t="str">
        <f t="shared" si="75"/>
        <v/>
      </c>
      <c r="CE98" s="136" t="str">
        <f t="shared" si="76"/>
        <v/>
      </c>
      <c r="CF98" s="136" t="str">
        <f t="shared" si="77"/>
        <v/>
      </c>
      <c r="CG98" s="136" t="str">
        <f t="shared" si="78"/>
        <v/>
      </c>
      <c r="CH98" s="136" t="str">
        <f t="shared" si="79"/>
        <v/>
      </c>
      <c r="CI98" s="136" t="str">
        <f t="shared" si="80"/>
        <v/>
      </c>
    </row>
    <row r="99" spans="1:87" ht="18.75" x14ac:dyDescent="0.2">
      <c r="A99" s="2" t="s">
        <v>7</v>
      </c>
      <c r="B99" s="65" t="e">
        <f t="shared" si="83"/>
        <v>#VALUE!</v>
      </c>
      <c r="C99" s="78"/>
      <c r="D99" s="83"/>
      <c r="E99" s="83"/>
      <c r="F99" s="67"/>
      <c r="G99" s="71">
        <v>40725</v>
      </c>
      <c r="H99" s="77" t="s">
        <v>200</v>
      </c>
      <c r="I99" s="77" t="str">
        <f t="shared" si="81"/>
        <v/>
      </c>
      <c r="J99" s="77" t="str">
        <f t="shared" si="84"/>
        <v/>
      </c>
      <c r="K99" s="77"/>
      <c r="L99" s="77"/>
      <c r="M99" s="137" t="str">
        <f t="shared" si="73"/>
        <v/>
      </c>
      <c r="N99" s="4" t="str">
        <f t="shared" si="47"/>
        <v/>
      </c>
      <c r="O99" s="3">
        <f t="shared" si="74"/>
        <v>0</v>
      </c>
      <c r="P99" s="5">
        <f t="shared" si="48"/>
        <v>0</v>
      </c>
      <c r="Q99" s="14"/>
      <c r="R99" s="11"/>
      <c r="S99" s="12"/>
      <c r="T99" s="13"/>
      <c r="U99" s="79"/>
      <c r="V99" s="79"/>
      <c r="W99" s="10"/>
      <c r="X99" s="11"/>
      <c r="Y99" s="12"/>
      <c r="Z99" s="13"/>
      <c r="AA99" s="10"/>
      <c r="AB99" s="11"/>
      <c r="AC99" s="12"/>
      <c r="AD99" s="13"/>
      <c r="AE99" s="14"/>
      <c r="AF99" s="11"/>
      <c r="AG99" s="12"/>
      <c r="AH99" s="13"/>
      <c r="AI99" s="10"/>
      <c r="AJ99" s="11"/>
      <c r="AK99" s="12"/>
      <c r="AL99" s="13"/>
      <c r="AM99" s="10"/>
      <c r="AN99" s="11"/>
      <c r="AO99" s="12"/>
      <c r="AP99" s="13"/>
      <c r="AQ99" s="6" t="str">
        <f t="shared" si="49"/>
        <v>SI</v>
      </c>
      <c r="AR99" s="7">
        <f t="shared" si="50"/>
        <v>480</v>
      </c>
      <c r="AS99" s="8">
        <f t="shared" si="51"/>
        <v>480</v>
      </c>
      <c r="AT99" s="9">
        <f t="shared" si="52"/>
        <v>480</v>
      </c>
      <c r="AU99" s="111" t="str">
        <f>IF(O99&lt;80,"0",IF((P99-O99)&lt;=2,('DPI art.191'!$G$3-(('DPI art.191'!$F$3-'DPI art.191'!$G$3)/4)*(P99-O99-2)),('DPI art.191'!$G$3-(('DPI art.191'!$G$3-'DPI art.191'!$H$3)/8)*(P99-O99-2))))</f>
        <v>0</v>
      </c>
      <c r="AV99" s="24">
        <f t="shared" si="85"/>
        <v>0</v>
      </c>
      <c r="AW99" s="24" t="e">
        <f>IF(N99&lt;135,N99,N99-'DPI art.191'!$I$3)</f>
        <v>#VALUE!</v>
      </c>
      <c r="AX99" s="111" t="e">
        <f>IF(I99&lt;80,"0",IF((J99-I99)&lt;=2,('DPI art.191'!$G$7-(('DPI art.191'!$F$7-'DPI art.191'!$G$7)/4)*(I99-J99-2)),('DPI art.191'!$G$7-(('DPI art.191'!$G$7-'DPI art.191'!$H$7)/8)*(J99-I99-2))))</f>
        <v>#VALUE!</v>
      </c>
      <c r="AY99" s="24" t="e">
        <f t="shared" si="86"/>
        <v>#VALUE!</v>
      </c>
      <c r="AZ99" s="24" t="e">
        <f>IF(H99&lt;135,H99,H99-'DPI art.191'!$I$7)</f>
        <v>#VALUE!</v>
      </c>
      <c r="BA99" s="111" t="str">
        <f>IF(O99&lt;80,"0",IF((P99-O99)&lt;=2,('DPI art.191'!$G$5-(('DPI art.191'!$F$5-'DPI art.191'!$G$5)/4)*(P99-O99-2)),('DPI art.191'!$G$5-(('DPI art.191'!$G$5-'DPI art.191'!$H$5)/8)*(P99-O99-2))))</f>
        <v>0</v>
      </c>
      <c r="BB99" s="24">
        <f t="shared" si="87"/>
        <v>0</v>
      </c>
      <c r="BC99" s="24" t="e">
        <f>IF(N99&lt;135,N99,N99-'DPI art.191'!$I$5)</f>
        <v>#VALUE!</v>
      </c>
      <c r="BD99" s="111" t="str">
        <f>IF(O99&lt;80,"0",IF((P99-O99)&lt;=2,('DPI art.191'!$G$7-(('DPI art.191'!$F$7-'DPI art.191'!$G$7)/4)*(O99-P99-2)),('DPI art.191'!$G$7-(('DPI art.191'!$G$7-'DPI art.191'!$H$7)/8)*(P99-O99-2))))</f>
        <v>0</v>
      </c>
      <c r="BE99" s="24">
        <f t="shared" si="88"/>
        <v>0</v>
      </c>
      <c r="BF99" s="24" t="e">
        <f>IF(N99&lt;135,N99,N99-'DPI art.191'!$I$7)</f>
        <v>#VALUE!</v>
      </c>
      <c r="BG99" s="111" t="str">
        <f>IF(AA99&lt;80,"0",IF((AB99-AA99)&lt;=2,('DPI art.191'!$G$3-(('DPI art.191'!$F$3-'DPI art.191'!$G$3)/4)*(AB99-AA99-2)),('DPI art.191'!$G$3-(('DPI art.191'!$G$3-'DPI art.191'!$H$3)/8)*(AB99-AA99-2))))</f>
        <v>0</v>
      </c>
      <c r="BH99" s="24">
        <f t="shared" si="89"/>
        <v>0</v>
      </c>
      <c r="BI99" s="24">
        <f>IF(Z99&lt;135,Z99,Z99-'DPI art.191'!$I$3)</f>
        <v>0</v>
      </c>
      <c r="BJ99" s="111" t="str">
        <f>IF(U99&lt;80,"0",IF((V99-U99)&lt;=2,('DPI art.191'!$G$7-(('DPI art.191'!$F$7-'DPI art.191'!$G$7)/4)*(U99-V99-2)),('DPI art.191'!$G$7-(('DPI art.191'!$G$7-'DPI art.191'!$H$7)/8)*(V99-U99-2))))</f>
        <v>0</v>
      </c>
      <c r="BK99" s="24">
        <f t="shared" si="90"/>
        <v>0</v>
      </c>
      <c r="BL99" s="24">
        <f>IF(T99&lt;135,T99,T99-'DPI art.191'!$I$7)</f>
        <v>0</v>
      </c>
      <c r="BM99" s="111" t="str">
        <f>IF(AA99&lt;80,"0",IF((AB99-AA99)&lt;=2,('DPI art.191'!$G$5-(('DPI art.191'!$F$5-'DPI art.191'!$G$5)/4)*(AB99-AA99-2)),('DPI art.191'!$G$5-(('DPI art.191'!$G$5-'DPI art.191'!$H$5)/8)*(AB99-AA99-2))))</f>
        <v>0</v>
      </c>
      <c r="BN99" s="24">
        <f t="shared" si="91"/>
        <v>0</v>
      </c>
      <c r="BO99" s="24">
        <f>IF(Z99&lt;135,Z99,Z99-'DPI art.191'!$I$5)</f>
        <v>0</v>
      </c>
      <c r="BP99" s="108">
        <f t="shared" si="53"/>
        <v>1</v>
      </c>
      <c r="BQ99" s="108">
        <f t="shared" si="54"/>
        <v>1</v>
      </c>
      <c r="BR99" s="108">
        <f t="shared" si="55"/>
        <v>1</v>
      </c>
      <c r="BS99" s="108">
        <f t="shared" si="56"/>
        <v>1</v>
      </c>
      <c r="BT99" s="108">
        <f t="shared" si="57"/>
        <v>1</v>
      </c>
      <c r="BU99" s="108">
        <f t="shared" si="58"/>
        <v>1</v>
      </c>
      <c r="BV99" s="106" t="str">
        <f t="shared" si="59"/>
        <v/>
      </c>
      <c r="BW99" s="106" t="str">
        <f t="shared" si="60"/>
        <v/>
      </c>
      <c r="BX99" s="106" t="str">
        <f t="shared" si="61"/>
        <v/>
      </c>
      <c r="BY99" s="106" t="str">
        <f t="shared" si="62"/>
        <v/>
      </c>
      <c r="BZ99" s="106" t="str">
        <f t="shared" si="63"/>
        <v/>
      </c>
      <c r="CA99" s="106" t="str">
        <f t="shared" si="64"/>
        <v/>
      </c>
      <c r="CB99" s="106">
        <f t="shared" si="65"/>
        <v>0</v>
      </c>
      <c r="CC99" s="107">
        <f t="shared" si="82"/>
        <v>0</v>
      </c>
      <c r="CD99" s="136" t="str">
        <f t="shared" si="75"/>
        <v/>
      </c>
      <c r="CE99" s="136" t="str">
        <f t="shared" si="76"/>
        <v/>
      </c>
      <c r="CF99" s="136" t="str">
        <f t="shared" si="77"/>
        <v/>
      </c>
      <c r="CG99" s="136" t="str">
        <f t="shared" si="78"/>
        <v/>
      </c>
      <c r="CH99" s="136" t="str">
        <f t="shared" si="79"/>
        <v/>
      </c>
      <c r="CI99" s="136" t="str">
        <f t="shared" si="80"/>
        <v/>
      </c>
    </row>
    <row r="100" spans="1:87" ht="18.75" x14ac:dyDescent="0.2">
      <c r="A100" s="2" t="s">
        <v>7</v>
      </c>
      <c r="B100" s="65" t="e">
        <f t="shared" si="83"/>
        <v>#VALUE!</v>
      </c>
      <c r="C100" s="78"/>
      <c r="D100" s="83"/>
      <c r="E100" s="83"/>
      <c r="F100" s="67"/>
      <c r="G100" s="71">
        <v>40725</v>
      </c>
      <c r="H100" s="77" t="s">
        <v>200</v>
      </c>
      <c r="I100" s="77" t="str">
        <f t="shared" si="81"/>
        <v/>
      </c>
      <c r="J100" s="77" t="str">
        <f t="shared" si="84"/>
        <v/>
      </c>
      <c r="K100" s="77"/>
      <c r="L100" s="77"/>
      <c r="M100" s="137" t="str">
        <f t="shared" si="73"/>
        <v/>
      </c>
      <c r="N100" s="4" t="str">
        <f t="shared" si="47"/>
        <v/>
      </c>
      <c r="O100" s="3">
        <f t="shared" si="74"/>
        <v>0</v>
      </c>
      <c r="P100" s="5">
        <f t="shared" si="48"/>
        <v>0</v>
      </c>
      <c r="Q100" s="14"/>
      <c r="R100" s="11"/>
      <c r="S100" s="12"/>
      <c r="T100" s="13"/>
      <c r="U100" s="79"/>
      <c r="V100" s="79"/>
      <c r="W100" s="10"/>
      <c r="X100" s="11"/>
      <c r="Y100" s="12"/>
      <c r="Z100" s="13"/>
      <c r="AA100" s="10"/>
      <c r="AB100" s="11"/>
      <c r="AC100" s="12"/>
      <c r="AD100" s="13"/>
      <c r="AE100" s="14"/>
      <c r="AF100" s="11"/>
      <c r="AG100" s="12"/>
      <c r="AH100" s="13"/>
      <c r="AI100" s="10"/>
      <c r="AJ100" s="11"/>
      <c r="AK100" s="12"/>
      <c r="AL100" s="13"/>
      <c r="AM100" s="10"/>
      <c r="AN100" s="11"/>
      <c r="AO100" s="12"/>
      <c r="AP100" s="13"/>
      <c r="AQ100" s="6" t="str">
        <f t="shared" si="49"/>
        <v>SI</v>
      </c>
      <c r="AR100" s="7">
        <f t="shared" si="50"/>
        <v>480</v>
      </c>
      <c r="AS100" s="8">
        <f t="shared" si="51"/>
        <v>480</v>
      </c>
      <c r="AT100" s="9">
        <f t="shared" si="52"/>
        <v>480</v>
      </c>
      <c r="AU100" s="111" t="str">
        <f>IF(O100&lt;80,"0",IF((P100-O100)&lt;=2,('DPI art.191'!$G$3-(('DPI art.191'!$F$3-'DPI art.191'!$G$3)/4)*(P100-O100-2)),('DPI art.191'!$G$3-(('DPI art.191'!$G$3-'DPI art.191'!$H$3)/8)*(P100-O100-2))))</f>
        <v>0</v>
      </c>
      <c r="AV100" s="24">
        <f t="shared" si="85"/>
        <v>0</v>
      </c>
      <c r="AW100" s="24" t="e">
        <f>IF(N100&lt;135,N100,N100-'DPI art.191'!$I$3)</f>
        <v>#VALUE!</v>
      </c>
      <c r="AX100" s="111" t="e">
        <f>IF(I100&lt;80,"0",IF((J100-I100)&lt;=2,('DPI art.191'!$G$7-(('DPI art.191'!$F$7-'DPI art.191'!$G$7)/4)*(I100-J100-2)),('DPI art.191'!$G$7-(('DPI art.191'!$G$7-'DPI art.191'!$H$7)/8)*(J100-I100-2))))</f>
        <v>#VALUE!</v>
      </c>
      <c r="AY100" s="24" t="e">
        <f t="shared" si="86"/>
        <v>#VALUE!</v>
      </c>
      <c r="AZ100" s="24" t="e">
        <f>IF(H100&lt;135,H100,H100-'DPI art.191'!$I$7)</f>
        <v>#VALUE!</v>
      </c>
      <c r="BA100" s="111" t="str">
        <f>IF(O100&lt;80,"0",IF((P100-O100)&lt;=2,('DPI art.191'!$G$5-(('DPI art.191'!$F$5-'DPI art.191'!$G$5)/4)*(P100-O100-2)),('DPI art.191'!$G$5-(('DPI art.191'!$G$5-'DPI art.191'!$H$5)/8)*(P100-O100-2))))</f>
        <v>0</v>
      </c>
      <c r="BB100" s="24">
        <f t="shared" si="87"/>
        <v>0</v>
      </c>
      <c r="BC100" s="24" t="e">
        <f>IF(N100&lt;135,N100,N100-'DPI art.191'!$I$5)</f>
        <v>#VALUE!</v>
      </c>
      <c r="BD100" s="111" t="str">
        <f>IF(O100&lt;80,"0",IF((P100-O100)&lt;=2,('DPI art.191'!$G$7-(('DPI art.191'!$F$7-'DPI art.191'!$G$7)/4)*(O100-P100-2)),('DPI art.191'!$G$7-(('DPI art.191'!$G$7-'DPI art.191'!$H$7)/8)*(P100-O100-2))))</f>
        <v>0</v>
      </c>
      <c r="BE100" s="24">
        <f t="shared" si="88"/>
        <v>0</v>
      </c>
      <c r="BF100" s="24" t="e">
        <f>IF(N100&lt;135,N100,N100-'DPI art.191'!$I$7)</f>
        <v>#VALUE!</v>
      </c>
      <c r="BG100" s="111" t="str">
        <f>IF(AA100&lt;80,"0",IF((AB100-AA100)&lt;=2,('DPI art.191'!$G$3-(('DPI art.191'!$F$3-'DPI art.191'!$G$3)/4)*(AB100-AA100-2)),('DPI art.191'!$G$3-(('DPI art.191'!$G$3-'DPI art.191'!$H$3)/8)*(AB100-AA100-2))))</f>
        <v>0</v>
      </c>
      <c r="BH100" s="24">
        <f t="shared" si="89"/>
        <v>0</v>
      </c>
      <c r="BI100" s="24">
        <f>IF(Z100&lt;135,Z100,Z100-'DPI art.191'!$I$3)</f>
        <v>0</v>
      </c>
      <c r="BJ100" s="111" t="str">
        <f>IF(U100&lt;80,"0",IF((V100-U100)&lt;=2,('DPI art.191'!$G$7-(('DPI art.191'!$F$7-'DPI art.191'!$G$7)/4)*(U100-V100-2)),('DPI art.191'!$G$7-(('DPI art.191'!$G$7-'DPI art.191'!$H$7)/8)*(V100-U100-2))))</f>
        <v>0</v>
      </c>
      <c r="BK100" s="24">
        <f t="shared" si="90"/>
        <v>0</v>
      </c>
      <c r="BL100" s="24">
        <f>IF(T100&lt;135,T100,T100-'DPI art.191'!$I$7)</f>
        <v>0</v>
      </c>
      <c r="BM100" s="111" t="str">
        <f>IF(AA100&lt;80,"0",IF((AB100-AA100)&lt;=2,('DPI art.191'!$G$5-(('DPI art.191'!$F$5-'DPI art.191'!$G$5)/4)*(AB100-AA100-2)),('DPI art.191'!$G$5-(('DPI art.191'!$G$5-'DPI art.191'!$H$5)/8)*(AB100-AA100-2))))</f>
        <v>0</v>
      </c>
      <c r="BN100" s="24">
        <f t="shared" si="91"/>
        <v>0</v>
      </c>
      <c r="BO100" s="24">
        <f>IF(Z100&lt;135,Z100,Z100-'DPI art.191'!$I$5)</f>
        <v>0</v>
      </c>
      <c r="BP100" s="108">
        <f t="shared" si="53"/>
        <v>1</v>
      </c>
      <c r="BQ100" s="108">
        <f t="shared" si="54"/>
        <v>1</v>
      </c>
      <c r="BR100" s="108">
        <f t="shared" si="55"/>
        <v>1</v>
      </c>
      <c r="BS100" s="108">
        <f t="shared" si="56"/>
        <v>1</v>
      </c>
      <c r="BT100" s="108">
        <f t="shared" si="57"/>
        <v>1</v>
      </c>
      <c r="BU100" s="108">
        <f t="shared" si="58"/>
        <v>1</v>
      </c>
      <c r="BV100" s="106" t="str">
        <f t="shared" si="59"/>
        <v/>
      </c>
      <c r="BW100" s="106" t="str">
        <f t="shared" si="60"/>
        <v/>
      </c>
      <c r="BX100" s="106" t="str">
        <f t="shared" si="61"/>
        <v/>
      </c>
      <c r="BY100" s="106" t="str">
        <f t="shared" si="62"/>
        <v/>
      </c>
      <c r="BZ100" s="106" t="str">
        <f t="shared" si="63"/>
        <v/>
      </c>
      <c r="CA100" s="106" t="str">
        <f t="shared" si="64"/>
        <v/>
      </c>
      <c r="CB100" s="106">
        <f t="shared" si="65"/>
        <v>0</v>
      </c>
      <c r="CC100" s="107">
        <f t="shared" si="82"/>
        <v>0</v>
      </c>
      <c r="CD100" s="136" t="str">
        <f t="shared" si="75"/>
        <v/>
      </c>
      <c r="CE100" s="136" t="str">
        <f t="shared" si="76"/>
        <v/>
      </c>
      <c r="CF100" s="136" t="str">
        <f t="shared" si="77"/>
        <v/>
      </c>
      <c r="CG100" s="136" t="str">
        <f t="shared" si="78"/>
        <v/>
      </c>
      <c r="CH100" s="136" t="str">
        <f t="shared" si="79"/>
        <v/>
      </c>
      <c r="CI100" s="136" t="str">
        <f t="shared" si="80"/>
        <v/>
      </c>
    </row>
    <row r="101" spans="1:87" ht="18.75" x14ac:dyDescent="0.2">
      <c r="A101" s="2" t="s">
        <v>7</v>
      </c>
      <c r="B101" s="65" t="e">
        <f t="shared" si="83"/>
        <v>#VALUE!</v>
      </c>
      <c r="C101" s="78"/>
      <c r="D101" s="83"/>
      <c r="E101" s="83"/>
      <c r="F101" s="67"/>
      <c r="G101" s="71">
        <v>40725</v>
      </c>
      <c r="H101" s="77" t="s">
        <v>200</v>
      </c>
      <c r="I101" s="77" t="str">
        <f t="shared" si="81"/>
        <v/>
      </c>
      <c r="J101" s="77" t="str">
        <f t="shared" si="84"/>
        <v/>
      </c>
      <c r="K101" s="77"/>
      <c r="L101" s="77"/>
      <c r="M101" s="137" t="str">
        <f t="shared" si="73"/>
        <v/>
      </c>
      <c r="N101" s="4" t="str">
        <f t="shared" si="47"/>
        <v/>
      </c>
      <c r="O101" s="3">
        <f t="shared" si="74"/>
        <v>0</v>
      </c>
      <c r="P101" s="5">
        <f t="shared" si="48"/>
        <v>0</v>
      </c>
      <c r="Q101" s="14"/>
      <c r="R101" s="11"/>
      <c r="S101" s="12"/>
      <c r="T101" s="13"/>
      <c r="U101" s="79"/>
      <c r="V101" s="79"/>
      <c r="W101" s="10"/>
      <c r="X101" s="11"/>
      <c r="Y101" s="12"/>
      <c r="Z101" s="13"/>
      <c r="AA101" s="10"/>
      <c r="AB101" s="11"/>
      <c r="AC101" s="12"/>
      <c r="AD101" s="13"/>
      <c r="AE101" s="14"/>
      <c r="AF101" s="11"/>
      <c r="AG101" s="12"/>
      <c r="AH101" s="13"/>
      <c r="AI101" s="10"/>
      <c r="AJ101" s="11"/>
      <c r="AK101" s="12"/>
      <c r="AL101" s="13"/>
      <c r="AM101" s="10"/>
      <c r="AN101" s="11"/>
      <c r="AO101" s="12"/>
      <c r="AP101" s="13"/>
      <c r="AQ101" s="6" t="str">
        <f t="shared" si="49"/>
        <v>SI</v>
      </c>
      <c r="AR101" s="7">
        <f t="shared" si="50"/>
        <v>480</v>
      </c>
      <c r="AS101" s="8">
        <f t="shared" si="51"/>
        <v>480</v>
      </c>
      <c r="AT101" s="9">
        <f t="shared" si="52"/>
        <v>480</v>
      </c>
      <c r="AU101" s="111" t="str">
        <f>IF(O101&lt;80,"0",IF((P101-O101)&lt;=2,('DPI art.191'!$G$3-(('DPI art.191'!$F$3-'DPI art.191'!$G$3)/4)*(P101-O101-2)),('DPI art.191'!$G$3-(('DPI art.191'!$G$3-'DPI art.191'!$H$3)/8)*(P101-O101-2))))</f>
        <v>0</v>
      </c>
      <c r="AV101" s="24">
        <f t="shared" si="85"/>
        <v>0</v>
      </c>
      <c r="AW101" s="24" t="e">
        <f>IF(N101&lt;135,N101,N101-'DPI art.191'!$I$3)</f>
        <v>#VALUE!</v>
      </c>
      <c r="AX101" s="111" t="e">
        <f>IF(I101&lt;80,"0",IF((J101-I101)&lt;=2,('DPI art.191'!$G$7-(('DPI art.191'!$F$7-'DPI art.191'!$G$7)/4)*(I101-J101-2)),('DPI art.191'!$G$7-(('DPI art.191'!$G$7-'DPI art.191'!$H$7)/8)*(J101-I101-2))))</f>
        <v>#VALUE!</v>
      </c>
      <c r="AY101" s="24" t="e">
        <f t="shared" si="86"/>
        <v>#VALUE!</v>
      </c>
      <c r="AZ101" s="24" t="e">
        <f>IF(H101&lt;135,H101,H101-'DPI art.191'!$I$7)</f>
        <v>#VALUE!</v>
      </c>
      <c r="BA101" s="111" t="str">
        <f>IF(O101&lt;80,"0",IF((P101-O101)&lt;=2,('DPI art.191'!$G$5-(('DPI art.191'!$F$5-'DPI art.191'!$G$5)/4)*(P101-O101-2)),('DPI art.191'!$G$5-(('DPI art.191'!$G$5-'DPI art.191'!$H$5)/8)*(P101-O101-2))))</f>
        <v>0</v>
      </c>
      <c r="BB101" s="24">
        <f t="shared" si="87"/>
        <v>0</v>
      </c>
      <c r="BC101" s="24" t="e">
        <f>IF(N101&lt;135,N101,N101-'DPI art.191'!$I$5)</f>
        <v>#VALUE!</v>
      </c>
      <c r="BD101" s="111" t="str">
        <f>IF(O101&lt;80,"0",IF((P101-O101)&lt;=2,('DPI art.191'!$G$7-(('DPI art.191'!$F$7-'DPI art.191'!$G$7)/4)*(O101-P101-2)),('DPI art.191'!$G$7-(('DPI art.191'!$G$7-'DPI art.191'!$H$7)/8)*(P101-O101-2))))</f>
        <v>0</v>
      </c>
      <c r="BE101" s="24">
        <f t="shared" si="88"/>
        <v>0</v>
      </c>
      <c r="BF101" s="24" t="e">
        <f>IF(N101&lt;135,N101,N101-'DPI art.191'!$I$7)</f>
        <v>#VALUE!</v>
      </c>
      <c r="BG101" s="111" t="str">
        <f>IF(AA101&lt;80,"0",IF((AB101-AA101)&lt;=2,('DPI art.191'!$G$3-(('DPI art.191'!$F$3-'DPI art.191'!$G$3)/4)*(AB101-AA101-2)),('DPI art.191'!$G$3-(('DPI art.191'!$G$3-'DPI art.191'!$H$3)/8)*(AB101-AA101-2))))</f>
        <v>0</v>
      </c>
      <c r="BH101" s="24">
        <f t="shared" si="89"/>
        <v>0</v>
      </c>
      <c r="BI101" s="24">
        <f>IF(Z101&lt;135,Z101,Z101-'DPI art.191'!$I$3)</f>
        <v>0</v>
      </c>
      <c r="BJ101" s="111" t="str">
        <f>IF(U101&lt;80,"0",IF((V101-U101)&lt;=2,('DPI art.191'!$G$7-(('DPI art.191'!$F$7-'DPI art.191'!$G$7)/4)*(U101-V101-2)),('DPI art.191'!$G$7-(('DPI art.191'!$G$7-'DPI art.191'!$H$7)/8)*(V101-U101-2))))</f>
        <v>0</v>
      </c>
      <c r="BK101" s="24">
        <f t="shared" si="90"/>
        <v>0</v>
      </c>
      <c r="BL101" s="24">
        <f>IF(T101&lt;135,T101,T101-'DPI art.191'!$I$7)</f>
        <v>0</v>
      </c>
      <c r="BM101" s="111" t="str">
        <f>IF(AA101&lt;80,"0",IF((AB101-AA101)&lt;=2,('DPI art.191'!$G$5-(('DPI art.191'!$F$5-'DPI art.191'!$G$5)/4)*(AB101-AA101-2)),('DPI art.191'!$G$5-(('DPI art.191'!$G$5-'DPI art.191'!$H$5)/8)*(AB101-AA101-2))))</f>
        <v>0</v>
      </c>
      <c r="BN101" s="24">
        <f t="shared" si="91"/>
        <v>0</v>
      </c>
      <c r="BO101" s="24">
        <f>IF(Z101&lt;135,Z101,Z101-'DPI art.191'!$I$5)</f>
        <v>0</v>
      </c>
      <c r="BP101" s="108">
        <f t="shared" si="53"/>
        <v>1</v>
      </c>
      <c r="BQ101" s="108">
        <f t="shared" si="54"/>
        <v>1</v>
      </c>
      <c r="BR101" s="108">
        <f t="shared" si="55"/>
        <v>1</v>
      </c>
      <c r="BS101" s="108">
        <f t="shared" si="56"/>
        <v>1</v>
      </c>
      <c r="BT101" s="108">
        <f t="shared" si="57"/>
        <v>1</v>
      </c>
      <c r="BU101" s="108">
        <f t="shared" si="58"/>
        <v>1</v>
      </c>
      <c r="BV101" s="106" t="str">
        <f t="shared" si="59"/>
        <v/>
      </c>
      <c r="BW101" s="106" t="str">
        <f t="shared" si="60"/>
        <v/>
      </c>
      <c r="BX101" s="106" t="str">
        <f t="shared" si="61"/>
        <v/>
      </c>
      <c r="BY101" s="106" t="str">
        <f t="shared" si="62"/>
        <v/>
      </c>
      <c r="BZ101" s="106" t="str">
        <f t="shared" si="63"/>
        <v/>
      </c>
      <c r="CA101" s="106" t="str">
        <f t="shared" si="64"/>
        <v/>
      </c>
      <c r="CB101" s="106">
        <f t="shared" si="65"/>
        <v>0</v>
      </c>
      <c r="CC101" s="107">
        <f t="shared" si="82"/>
        <v>0</v>
      </c>
      <c r="CD101" s="136" t="str">
        <f t="shared" si="75"/>
        <v/>
      </c>
      <c r="CE101" s="136" t="str">
        <f t="shared" si="76"/>
        <v/>
      </c>
      <c r="CF101" s="136" t="str">
        <f t="shared" si="77"/>
        <v/>
      </c>
      <c r="CG101" s="136" t="str">
        <f t="shared" si="78"/>
        <v/>
      </c>
      <c r="CH101" s="136" t="str">
        <f t="shared" si="79"/>
        <v/>
      </c>
      <c r="CI101" s="136" t="str">
        <f t="shared" si="80"/>
        <v/>
      </c>
    </row>
    <row r="102" spans="1:87" ht="18.75" x14ac:dyDescent="0.2">
      <c r="A102" s="2" t="s">
        <v>7</v>
      </c>
      <c r="B102" s="65" t="e">
        <f t="shared" si="83"/>
        <v>#VALUE!</v>
      </c>
      <c r="C102" s="78"/>
      <c r="D102" s="83"/>
      <c r="E102" s="83"/>
      <c r="F102" s="67"/>
      <c r="G102" s="71">
        <v>40725</v>
      </c>
      <c r="H102" s="77" t="s">
        <v>200</v>
      </c>
      <c r="I102" s="77" t="str">
        <f t="shared" si="81"/>
        <v/>
      </c>
      <c r="J102" s="77" t="str">
        <f t="shared" si="84"/>
        <v/>
      </c>
      <c r="K102" s="77"/>
      <c r="L102" s="77"/>
      <c r="M102" s="137" t="str">
        <f t="shared" si="73"/>
        <v/>
      </c>
      <c r="N102" s="4" t="str">
        <f t="shared" si="47"/>
        <v/>
      </c>
      <c r="O102" s="3">
        <f t="shared" si="74"/>
        <v>0</v>
      </c>
      <c r="P102" s="5">
        <f t="shared" si="48"/>
        <v>0</v>
      </c>
      <c r="Q102" s="14"/>
      <c r="R102" s="11"/>
      <c r="S102" s="12"/>
      <c r="T102" s="13"/>
      <c r="U102" s="79"/>
      <c r="V102" s="79"/>
      <c r="W102" s="10"/>
      <c r="X102" s="11"/>
      <c r="Y102" s="12"/>
      <c r="Z102" s="13"/>
      <c r="AA102" s="10"/>
      <c r="AB102" s="11"/>
      <c r="AC102" s="12"/>
      <c r="AD102" s="13"/>
      <c r="AE102" s="14"/>
      <c r="AF102" s="11"/>
      <c r="AG102" s="12"/>
      <c r="AH102" s="13"/>
      <c r="AI102" s="10"/>
      <c r="AJ102" s="11"/>
      <c r="AK102" s="12"/>
      <c r="AL102" s="13"/>
      <c r="AM102" s="10"/>
      <c r="AN102" s="11"/>
      <c r="AO102" s="12"/>
      <c r="AP102" s="13"/>
      <c r="AQ102" s="6" t="str">
        <f t="shared" si="49"/>
        <v>SI</v>
      </c>
      <c r="AR102" s="7">
        <f t="shared" si="50"/>
        <v>480</v>
      </c>
      <c r="AS102" s="8">
        <f t="shared" si="51"/>
        <v>480</v>
      </c>
      <c r="AT102" s="9">
        <f t="shared" si="52"/>
        <v>480</v>
      </c>
      <c r="AU102" s="111" t="str">
        <f>IF(O102&lt;80,"0",IF((P102-O102)&lt;=2,('DPI art.191'!$G$3-(('DPI art.191'!$F$3-'DPI art.191'!$G$3)/4)*(P102-O102-2)),('DPI art.191'!$G$3-(('DPI art.191'!$G$3-'DPI art.191'!$H$3)/8)*(P102-O102-2))))</f>
        <v>0</v>
      </c>
      <c r="AV102" s="24">
        <f t="shared" si="85"/>
        <v>0</v>
      </c>
      <c r="AW102" s="24" t="e">
        <f>IF(N102&lt;135,N102,N102-'DPI art.191'!$I$3)</f>
        <v>#VALUE!</v>
      </c>
      <c r="AX102" s="111" t="e">
        <f>IF(I102&lt;80,"0",IF((J102-I102)&lt;=2,('DPI art.191'!$G$7-(('DPI art.191'!$F$7-'DPI art.191'!$G$7)/4)*(I102-J102-2)),('DPI art.191'!$G$7-(('DPI art.191'!$G$7-'DPI art.191'!$H$7)/8)*(J102-I102-2))))</f>
        <v>#VALUE!</v>
      </c>
      <c r="AY102" s="24" t="e">
        <f t="shared" si="86"/>
        <v>#VALUE!</v>
      </c>
      <c r="AZ102" s="24" t="e">
        <f>IF(H102&lt;135,H102,H102-'DPI art.191'!$I$7)</f>
        <v>#VALUE!</v>
      </c>
      <c r="BA102" s="111" t="str">
        <f>IF(O102&lt;80,"0",IF((P102-O102)&lt;=2,('DPI art.191'!$G$5-(('DPI art.191'!$F$5-'DPI art.191'!$G$5)/4)*(P102-O102-2)),('DPI art.191'!$G$5-(('DPI art.191'!$G$5-'DPI art.191'!$H$5)/8)*(P102-O102-2))))</f>
        <v>0</v>
      </c>
      <c r="BB102" s="24">
        <f t="shared" si="87"/>
        <v>0</v>
      </c>
      <c r="BC102" s="24" t="e">
        <f>IF(N102&lt;135,N102,N102-'DPI art.191'!$I$5)</f>
        <v>#VALUE!</v>
      </c>
      <c r="BD102" s="111" t="str">
        <f>IF(O102&lt;80,"0",IF((P102-O102)&lt;=2,('DPI art.191'!$G$7-(('DPI art.191'!$F$7-'DPI art.191'!$G$7)/4)*(O102-P102-2)),('DPI art.191'!$G$7-(('DPI art.191'!$G$7-'DPI art.191'!$H$7)/8)*(P102-O102-2))))</f>
        <v>0</v>
      </c>
      <c r="BE102" s="24">
        <f t="shared" si="88"/>
        <v>0</v>
      </c>
      <c r="BF102" s="24" t="e">
        <f>IF(N102&lt;135,N102,N102-'DPI art.191'!$I$7)</f>
        <v>#VALUE!</v>
      </c>
      <c r="BG102" s="111" t="str">
        <f>IF(AA102&lt;80,"0",IF((AB102-AA102)&lt;=2,('DPI art.191'!$G$3-(('DPI art.191'!$F$3-'DPI art.191'!$G$3)/4)*(AB102-AA102-2)),('DPI art.191'!$G$3-(('DPI art.191'!$G$3-'DPI art.191'!$H$3)/8)*(AB102-AA102-2))))</f>
        <v>0</v>
      </c>
      <c r="BH102" s="24">
        <f t="shared" si="89"/>
        <v>0</v>
      </c>
      <c r="BI102" s="24">
        <f>IF(Z102&lt;135,Z102,Z102-'DPI art.191'!$I$3)</f>
        <v>0</v>
      </c>
      <c r="BJ102" s="111" t="str">
        <f>IF(U102&lt;80,"0",IF((V102-U102)&lt;=2,('DPI art.191'!$G$7-(('DPI art.191'!$F$7-'DPI art.191'!$G$7)/4)*(U102-V102-2)),('DPI art.191'!$G$7-(('DPI art.191'!$G$7-'DPI art.191'!$H$7)/8)*(V102-U102-2))))</f>
        <v>0</v>
      </c>
      <c r="BK102" s="24">
        <f t="shared" si="90"/>
        <v>0</v>
      </c>
      <c r="BL102" s="24">
        <f>IF(T102&lt;135,T102,T102-'DPI art.191'!$I$7)</f>
        <v>0</v>
      </c>
      <c r="BM102" s="111" t="str">
        <f>IF(AA102&lt;80,"0",IF((AB102-AA102)&lt;=2,('DPI art.191'!$G$5-(('DPI art.191'!$F$5-'DPI art.191'!$G$5)/4)*(AB102-AA102-2)),('DPI art.191'!$G$5-(('DPI art.191'!$G$5-'DPI art.191'!$H$5)/8)*(AB102-AA102-2))))</f>
        <v>0</v>
      </c>
      <c r="BN102" s="24">
        <f t="shared" si="91"/>
        <v>0</v>
      </c>
      <c r="BO102" s="24">
        <f>IF(Z102&lt;135,Z102,Z102-'DPI art.191'!$I$5)</f>
        <v>0</v>
      </c>
      <c r="BP102" s="108">
        <f t="shared" si="53"/>
        <v>1</v>
      </c>
      <c r="BQ102" s="108">
        <f t="shared" si="54"/>
        <v>1</v>
      </c>
      <c r="BR102" s="108">
        <f t="shared" si="55"/>
        <v>1</v>
      </c>
      <c r="BS102" s="108">
        <f t="shared" si="56"/>
        <v>1</v>
      </c>
      <c r="BT102" s="108">
        <f t="shared" si="57"/>
        <v>1</v>
      </c>
      <c r="BU102" s="108">
        <f t="shared" si="58"/>
        <v>1</v>
      </c>
      <c r="BV102" s="106" t="str">
        <f t="shared" si="59"/>
        <v/>
      </c>
      <c r="BW102" s="106" t="str">
        <f t="shared" si="60"/>
        <v/>
      </c>
      <c r="BX102" s="106" t="str">
        <f t="shared" si="61"/>
        <v/>
      </c>
      <c r="BY102" s="106" t="str">
        <f t="shared" si="62"/>
        <v/>
      </c>
      <c r="BZ102" s="106" t="str">
        <f t="shared" si="63"/>
        <v/>
      </c>
      <c r="CA102" s="106" t="str">
        <f t="shared" si="64"/>
        <v/>
      </c>
      <c r="CB102" s="106">
        <f t="shared" si="65"/>
        <v>0</v>
      </c>
      <c r="CC102" s="107">
        <f t="shared" si="82"/>
        <v>0</v>
      </c>
      <c r="CD102" s="136" t="str">
        <f t="shared" si="75"/>
        <v/>
      </c>
      <c r="CE102" s="136" t="str">
        <f t="shared" si="76"/>
        <v/>
      </c>
      <c r="CF102" s="136" t="str">
        <f t="shared" si="77"/>
        <v/>
      </c>
      <c r="CG102" s="136" t="str">
        <f t="shared" si="78"/>
        <v/>
      </c>
      <c r="CH102" s="136" t="str">
        <f t="shared" si="79"/>
        <v/>
      </c>
      <c r="CI102" s="136" t="str">
        <f t="shared" si="80"/>
        <v/>
      </c>
    </row>
    <row r="103" spans="1:87" ht="18.75" x14ac:dyDescent="0.2">
      <c r="A103" s="2" t="s">
        <v>7</v>
      </c>
      <c r="B103" s="65" t="e">
        <f t="shared" si="83"/>
        <v>#VALUE!</v>
      </c>
      <c r="C103" s="78"/>
      <c r="D103" s="83"/>
      <c r="E103" s="83"/>
      <c r="F103" s="67"/>
      <c r="G103" s="71">
        <v>40725</v>
      </c>
      <c r="H103" s="77" t="s">
        <v>200</v>
      </c>
      <c r="I103" s="77" t="str">
        <f t="shared" si="81"/>
        <v/>
      </c>
      <c r="J103" s="77" t="str">
        <f t="shared" si="84"/>
        <v/>
      </c>
      <c r="K103" s="77"/>
      <c r="L103" s="77"/>
      <c r="M103" s="137" t="str">
        <f t="shared" si="73"/>
        <v/>
      </c>
      <c r="N103" s="4" t="str">
        <f t="shared" si="47"/>
        <v/>
      </c>
      <c r="O103" s="3">
        <f t="shared" si="74"/>
        <v>0</v>
      </c>
      <c r="P103" s="5">
        <f t="shared" si="48"/>
        <v>0</v>
      </c>
      <c r="Q103" s="14"/>
      <c r="R103" s="11"/>
      <c r="S103" s="12"/>
      <c r="T103" s="13"/>
      <c r="U103" s="79"/>
      <c r="V103" s="79"/>
      <c r="W103" s="10"/>
      <c r="X103" s="11"/>
      <c r="Y103" s="12"/>
      <c r="Z103" s="13"/>
      <c r="AA103" s="10"/>
      <c r="AB103" s="11"/>
      <c r="AC103" s="12"/>
      <c r="AD103" s="13"/>
      <c r="AE103" s="14"/>
      <c r="AF103" s="11"/>
      <c r="AG103" s="12"/>
      <c r="AH103" s="13"/>
      <c r="AI103" s="10"/>
      <c r="AJ103" s="11"/>
      <c r="AK103" s="12"/>
      <c r="AL103" s="13"/>
      <c r="AM103" s="10"/>
      <c r="AN103" s="11"/>
      <c r="AO103" s="12"/>
      <c r="AP103" s="13"/>
      <c r="AQ103" s="6" t="str">
        <f t="shared" si="49"/>
        <v>SI</v>
      </c>
      <c r="AR103" s="7">
        <f t="shared" si="50"/>
        <v>480</v>
      </c>
      <c r="AS103" s="8">
        <f t="shared" si="51"/>
        <v>480</v>
      </c>
      <c r="AT103" s="9">
        <f t="shared" si="52"/>
        <v>480</v>
      </c>
      <c r="AU103" s="111" t="str">
        <f>IF(O103&lt;80,"0",IF((P103-O103)&lt;=2,('DPI art.191'!$G$3-(('DPI art.191'!$F$3-'DPI art.191'!$G$3)/4)*(P103-O103-2)),('DPI art.191'!$G$3-(('DPI art.191'!$G$3-'DPI art.191'!$H$3)/8)*(P103-O103-2))))</f>
        <v>0</v>
      </c>
      <c r="AV103" s="24">
        <f t="shared" si="85"/>
        <v>0</v>
      </c>
      <c r="AW103" s="24" t="e">
        <f>IF(N103&lt;135,N103,N103-'DPI art.191'!$I$3)</f>
        <v>#VALUE!</v>
      </c>
      <c r="AX103" s="111" t="e">
        <f>IF(I103&lt;80,"0",IF((J103-I103)&lt;=2,('DPI art.191'!$G$7-(('DPI art.191'!$F$7-'DPI art.191'!$G$7)/4)*(I103-J103-2)),('DPI art.191'!$G$7-(('DPI art.191'!$G$7-'DPI art.191'!$H$7)/8)*(J103-I103-2))))</f>
        <v>#VALUE!</v>
      </c>
      <c r="AY103" s="24" t="e">
        <f t="shared" si="86"/>
        <v>#VALUE!</v>
      </c>
      <c r="AZ103" s="24" t="e">
        <f>IF(H103&lt;135,H103,H103-'DPI art.191'!$I$7)</f>
        <v>#VALUE!</v>
      </c>
      <c r="BA103" s="111" t="str">
        <f>IF(O103&lt;80,"0",IF((P103-O103)&lt;=2,('DPI art.191'!$G$5-(('DPI art.191'!$F$5-'DPI art.191'!$G$5)/4)*(P103-O103-2)),('DPI art.191'!$G$5-(('DPI art.191'!$G$5-'DPI art.191'!$H$5)/8)*(P103-O103-2))))</f>
        <v>0</v>
      </c>
      <c r="BB103" s="24">
        <f t="shared" si="87"/>
        <v>0</v>
      </c>
      <c r="BC103" s="24" t="e">
        <f>IF(N103&lt;135,N103,N103-'DPI art.191'!$I$5)</f>
        <v>#VALUE!</v>
      </c>
      <c r="BD103" s="111" t="str">
        <f>IF(O103&lt;80,"0",IF((P103-O103)&lt;=2,('DPI art.191'!$G$7-(('DPI art.191'!$F$7-'DPI art.191'!$G$7)/4)*(O103-P103-2)),('DPI art.191'!$G$7-(('DPI art.191'!$G$7-'DPI art.191'!$H$7)/8)*(P103-O103-2))))</f>
        <v>0</v>
      </c>
      <c r="BE103" s="24">
        <f t="shared" si="88"/>
        <v>0</v>
      </c>
      <c r="BF103" s="24" t="e">
        <f>IF(N103&lt;135,N103,N103-'DPI art.191'!$I$7)</f>
        <v>#VALUE!</v>
      </c>
      <c r="BG103" s="111" t="str">
        <f>IF(AA103&lt;80,"0",IF((AB103-AA103)&lt;=2,('DPI art.191'!$G$3-(('DPI art.191'!$F$3-'DPI art.191'!$G$3)/4)*(AB103-AA103-2)),('DPI art.191'!$G$3-(('DPI art.191'!$G$3-'DPI art.191'!$H$3)/8)*(AB103-AA103-2))))</f>
        <v>0</v>
      </c>
      <c r="BH103" s="24">
        <f t="shared" si="89"/>
        <v>0</v>
      </c>
      <c r="BI103" s="24">
        <f>IF(Z103&lt;135,Z103,Z103-'DPI art.191'!$I$3)</f>
        <v>0</v>
      </c>
      <c r="BJ103" s="111" t="str">
        <f>IF(U103&lt;80,"0",IF((V103-U103)&lt;=2,('DPI art.191'!$G$7-(('DPI art.191'!$F$7-'DPI art.191'!$G$7)/4)*(U103-V103-2)),('DPI art.191'!$G$7-(('DPI art.191'!$G$7-'DPI art.191'!$H$7)/8)*(V103-U103-2))))</f>
        <v>0</v>
      </c>
      <c r="BK103" s="24">
        <f t="shared" si="90"/>
        <v>0</v>
      </c>
      <c r="BL103" s="24">
        <f>IF(T103&lt;135,T103,T103-'DPI art.191'!$I$7)</f>
        <v>0</v>
      </c>
      <c r="BM103" s="111" t="str">
        <f>IF(AA103&lt;80,"0",IF((AB103-AA103)&lt;=2,('DPI art.191'!$G$5-(('DPI art.191'!$F$5-'DPI art.191'!$G$5)/4)*(AB103-AA103-2)),('DPI art.191'!$G$5-(('DPI art.191'!$G$5-'DPI art.191'!$H$5)/8)*(AB103-AA103-2))))</f>
        <v>0</v>
      </c>
      <c r="BN103" s="24">
        <f t="shared" si="91"/>
        <v>0</v>
      </c>
      <c r="BO103" s="24">
        <f>IF(Z103&lt;135,Z103,Z103-'DPI art.191'!$I$5)</f>
        <v>0</v>
      </c>
      <c r="BP103" s="108">
        <f t="shared" si="53"/>
        <v>1</v>
      </c>
      <c r="BQ103" s="108">
        <f t="shared" si="54"/>
        <v>1</v>
      </c>
      <c r="BR103" s="108">
        <f t="shared" si="55"/>
        <v>1</v>
      </c>
      <c r="BS103" s="108">
        <f t="shared" si="56"/>
        <v>1</v>
      </c>
      <c r="BT103" s="108">
        <f t="shared" si="57"/>
        <v>1</v>
      </c>
      <c r="BU103" s="108">
        <f t="shared" si="58"/>
        <v>1</v>
      </c>
      <c r="BV103" s="106" t="str">
        <f t="shared" si="59"/>
        <v/>
      </c>
      <c r="BW103" s="106" t="str">
        <f t="shared" si="60"/>
        <v/>
      </c>
      <c r="BX103" s="106" t="str">
        <f t="shared" si="61"/>
        <v/>
      </c>
      <c r="BY103" s="106" t="str">
        <f t="shared" si="62"/>
        <v/>
      </c>
      <c r="BZ103" s="106" t="str">
        <f t="shared" si="63"/>
        <v/>
      </c>
      <c r="CA103" s="106" t="str">
        <f t="shared" si="64"/>
        <v/>
      </c>
      <c r="CB103" s="106">
        <f t="shared" si="65"/>
        <v>0</v>
      </c>
      <c r="CC103" s="107">
        <f t="shared" si="82"/>
        <v>0</v>
      </c>
      <c r="CD103" s="136" t="str">
        <f t="shared" si="75"/>
        <v/>
      </c>
      <c r="CE103" s="136" t="str">
        <f t="shared" si="76"/>
        <v/>
      </c>
      <c r="CF103" s="136" t="str">
        <f t="shared" si="77"/>
        <v/>
      </c>
      <c r="CG103" s="136" t="str">
        <f t="shared" si="78"/>
        <v/>
      </c>
      <c r="CH103" s="136" t="str">
        <f t="shared" si="79"/>
        <v/>
      </c>
      <c r="CI103" s="136" t="str">
        <f t="shared" si="80"/>
        <v/>
      </c>
    </row>
    <row r="104" spans="1:87" ht="18.75" x14ac:dyDescent="0.2">
      <c r="A104" s="2" t="s">
        <v>7</v>
      </c>
      <c r="B104" s="65" t="e">
        <f t="shared" si="83"/>
        <v>#VALUE!</v>
      </c>
      <c r="C104" s="78"/>
      <c r="D104" s="83"/>
      <c r="E104" s="83"/>
      <c r="F104" s="67"/>
      <c r="G104" s="71">
        <v>40725</v>
      </c>
      <c r="H104" s="77" t="s">
        <v>200</v>
      </c>
      <c r="I104" s="77" t="str">
        <f t="shared" si="81"/>
        <v/>
      </c>
      <c r="J104" s="77" t="str">
        <f t="shared" si="84"/>
        <v/>
      </c>
      <c r="K104" s="77"/>
      <c r="L104" s="77"/>
      <c r="M104" s="137" t="str">
        <f t="shared" si="73"/>
        <v/>
      </c>
      <c r="N104" s="4" t="str">
        <f t="shared" si="47"/>
        <v/>
      </c>
      <c r="O104" s="3">
        <f t="shared" si="74"/>
        <v>0</v>
      </c>
      <c r="P104" s="5">
        <f t="shared" si="48"/>
        <v>0</v>
      </c>
      <c r="Q104" s="14"/>
      <c r="R104" s="11"/>
      <c r="S104" s="12"/>
      <c r="T104" s="13"/>
      <c r="U104" s="79"/>
      <c r="V104" s="79"/>
      <c r="W104" s="10"/>
      <c r="X104" s="11"/>
      <c r="Y104" s="12"/>
      <c r="Z104" s="13"/>
      <c r="AA104" s="10"/>
      <c r="AB104" s="11"/>
      <c r="AC104" s="12"/>
      <c r="AD104" s="13"/>
      <c r="AE104" s="14"/>
      <c r="AF104" s="11"/>
      <c r="AG104" s="12"/>
      <c r="AH104" s="13"/>
      <c r="AI104" s="10"/>
      <c r="AJ104" s="11"/>
      <c r="AK104" s="12"/>
      <c r="AL104" s="13"/>
      <c r="AM104" s="10"/>
      <c r="AN104" s="11"/>
      <c r="AO104" s="12"/>
      <c r="AP104" s="13"/>
      <c r="AQ104" s="6" t="str">
        <f t="shared" si="49"/>
        <v>SI</v>
      </c>
      <c r="AR104" s="7">
        <f t="shared" si="50"/>
        <v>480</v>
      </c>
      <c r="AS104" s="8">
        <f t="shared" si="51"/>
        <v>480</v>
      </c>
      <c r="AT104" s="9">
        <f t="shared" si="52"/>
        <v>480</v>
      </c>
      <c r="AU104" s="111" t="str">
        <f>IF(O104&lt;80,"0",IF((P104-O104)&lt;=2,('DPI art.191'!$G$3-(('DPI art.191'!$F$3-'DPI art.191'!$G$3)/4)*(P104-O104-2)),('DPI art.191'!$G$3-(('DPI art.191'!$G$3-'DPI art.191'!$H$3)/8)*(P104-O104-2))))</f>
        <v>0</v>
      </c>
      <c r="AV104" s="24">
        <f t="shared" si="85"/>
        <v>0</v>
      </c>
      <c r="AW104" s="24" t="e">
        <f>IF(N104&lt;135,N104,N104-'DPI art.191'!$I$3)</f>
        <v>#VALUE!</v>
      </c>
      <c r="AX104" s="111" t="e">
        <f>IF(I104&lt;80,"0",IF((J104-I104)&lt;=2,('DPI art.191'!$G$7-(('DPI art.191'!$F$7-'DPI art.191'!$G$7)/4)*(I104-J104-2)),('DPI art.191'!$G$7-(('DPI art.191'!$G$7-'DPI art.191'!$H$7)/8)*(J104-I104-2))))</f>
        <v>#VALUE!</v>
      </c>
      <c r="AY104" s="24" t="e">
        <f t="shared" si="86"/>
        <v>#VALUE!</v>
      </c>
      <c r="AZ104" s="24" t="e">
        <f>IF(H104&lt;135,H104,H104-'DPI art.191'!$I$7)</f>
        <v>#VALUE!</v>
      </c>
      <c r="BA104" s="111" t="str">
        <f>IF(O104&lt;80,"0",IF((P104-O104)&lt;=2,('DPI art.191'!$G$5-(('DPI art.191'!$F$5-'DPI art.191'!$G$5)/4)*(P104-O104-2)),('DPI art.191'!$G$5-(('DPI art.191'!$G$5-'DPI art.191'!$H$5)/8)*(P104-O104-2))))</f>
        <v>0</v>
      </c>
      <c r="BB104" s="24">
        <f t="shared" si="87"/>
        <v>0</v>
      </c>
      <c r="BC104" s="24" t="e">
        <f>IF(N104&lt;135,N104,N104-'DPI art.191'!$I$5)</f>
        <v>#VALUE!</v>
      </c>
      <c r="BD104" s="111" t="str">
        <f>IF(O104&lt;80,"0",IF((P104-O104)&lt;=2,('DPI art.191'!$G$7-(('DPI art.191'!$F$7-'DPI art.191'!$G$7)/4)*(O104-P104-2)),('DPI art.191'!$G$7-(('DPI art.191'!$G$7-'DPI art.191'!$H$7)/8)*(P104-O104-2))))</f>
        <v>0</v>
      </c>
      <c r="BE104" s="24">
        <f t="shared" si="88"/>
        <v>0</v>
      </c>
      <c r="BF104" s="24" t="e">
        <f>IF(N104&lt;135,N104,N104-'DPI art.191'!$I$7)</f>
        <v>#VALUE!</v>
      </c>
      <c r="BG104" s="111" t="str">
        <f>IF(AA104&lt;80,"0",IF((AB104-AA104)&lt;=2,('DPI art.191'!$G$3-(('DPI art.191'!$F$3-'DPI art.191'!$G$3)/4)*(AB104-AA104-2)),('DPI art.191'!$G$3-(('DPI art.191'!$G$3-'DPI art.191'!$H$3)/8)*(AB104-AA104-2))))</f>
        <v>0</v>
      </c>
      <c r="BH104" s="24">
        <f t="shared" si="89"/>
        <v>0</v>
      </c>
      <c r="BI104" s="24">
        <f>IF(Z104&lt;135,Z104,Z104-'DPI art.191'!$I$3)</f>
        <v>0</v>
      </c>
      <c r="BJ104" s="111" t="str">
        <f>IF(U104&lt;80,"0",IF((V104-U104)&lt;=2,('DPI art.191'!$G$7-(('DPI art.191'!$F$7-'DPI art.191'!$G$7)/4)*(U104-V104-2)),('DPI art.191'!$G$7-(('DPI art.191'!$G$7-'DPI art.191'!$H$7)/8)*(V104-U104-2))))</f>
        <v>0</v>
      </c>
      <c r="BK104" s="24">
        <f t="shared" si="90"/>
        <v>0</v>
      </c>
      <c r="BL104" s="24">
        <f>IF(T104&lt;135,T104,T104-'DPI art.191'!$I$7)</f>
        <v>0</v>
      </c>
      <c r="BM104" s="111" t="str">
        <f>IF(AA104&lt;80,"0",IF((AB104-AA104)&lt;=2,('DPI art.191'!$G$5-(('DPI art.191'!$F$5-'DPI art.191'!$G$5)/4)*(AB104-AA104-2)),('DPI art.191'!$G$5-(('DPI art.191'!$G$5-'DPI art.191'!$H$5)/8)*(AB104-AA104-2))))</f>
        <v>0</v>
      </c>
      <c r="BN104" s="24">
        <f t="shared" si="91"/>
        <v>0</v>
      </c>
      <c r="BO104" s="24">
        <f>IF(Z104&lt;135,Z104,Z104-'DPI art.191'!$I$5)</f>
        <v>0</v>
      </c>
      <c r="BP104" s="108">
        <f t="shared" si="53"/>
        <v>1</v>
      </c>
      <c r="BQ104" s="108">
        <f t="shared" si="54"/>
        <v>1</v>
      </c>
      <c r="BR104" s="108">
        <f t="shared" si="55"/>
        <v>1</v>
      </c>
      <c r="BS104" s="108">
        <f t="shared" si="56"/>
        <v>1</v>
      </c>
      <c r="BT104" s="108">
        <f t="shared" si="57"/>
        <v>1</v>
      </c>
      <c r="BU104" s="108">
        <f t="shared" si="58"/>
        <v>1</v>
      </c>
      <c r="BV104" s="106" t="str">
        <f t="shared" si="59"/>
        <v/>
      </c>
      <c r="BW104" s="106" t="str">
        <f t="shared" si="60"/>
        <v/>
      </c>
      <c r="BX104" s="106" t="str">
        <f t="shared" si="61"/>
        <v/>
      </c>
      <c r="BY104" s="106" t="str">
        <f t="shared" si="62"/>
        <v/>
      </c>
      <c r="BZ104" s="106" t="str">
        <f t="shared" si="63"/>
        <v/>
      </c>
      <c r="CA104" s="106" t="str">
        <f t="shared" si="64"/>
        <v/>
      </c>
      <c r="CB104" s="106">
        <f t="shared" si="65"/>
        <v>0</v>
      </c>
      <c r="CC104" s="107">
        <f t="shared" si="82"/>
        <v>0</v>
      </c>
      <c r="CD104" s="136" t="str">
        <f t="shared" si="75"/>
        <v/>
      </c>
      <c r="CE104" s="136" t="str">
        <f t="shared" si="76"/>
        <v/>
      </c>
      <c r="CF104" s="136" t="str">
        <f t="shared" si="77"/>
        <v/>
      </c>
      <c r="CG104" s="136" t="str">
        <f t="shared" si="78"/>
        <v/>
      </c>
      <c r="CH104" s="136" t="str">
        <f t="shared" si="79"/>
        <v/>
      </c>
      <c r="CI104" s="136" t="str">
        <f t="shared" si="80"/>
        <v/>
      </c>
    </row>
    <row r="105" spans="1:87" ht="18.75" x14ac:dyDescent="0.2">
      <c r="A105" s="2" t="s">
        <v>7</v>
      </c>
      <c r="B105" s="65" t="e">
        <f t="shared" si="83"/>
        <v>#VALUE!</v>
      </c>
      <c r="C105" s="78"/>
      <c r="D105" s="83"/>
      <c r="E105" s="83"/>
      <c r="F105" s="67"/>
      <c r="G105" s="71">
        <v>40725</v>
      </c>
      <c r="H105" s="77" t="s">
        <v>200</v>
      </c>
      <c r="I105" s="77" t="str">
        <f t="shared" si="81"/>
        <v/>
      </c>
      <c r="J105" s="77" t="str">
        <f t="shared" si="84"/>
        <v/>
      </c>
      <c r="K105" s="77"/>
      <c r="L105" s="77"/>
      <c r="M105" s="137" t="str">
        <f t="shared" si="73"/>
        <v/>
      </c>
      <c r="N105" s="4" t="str">
        <f t="shared" si="47"/>
        <v/>
      </c>
      <c r="O105" s="3">
        <f t="shared" si="74"/>
        <v>0</v>
      </c>
      <c r="P105" s="5">
        <f t="shared" si="48"/>
        <v>0</v>
      </c>
      <c r="Q105" s="14"/>
      <c r="R105" s="11"/>
      <c r="S105" s="12"/>
      <c r="T105" s="13"/>
      <c r="U105" s="79"/>
      <c r="V105" s="79"/>
      <c r="W105" s="10"/>
      <c r="X105" s="11"/>
      <c r="Y105" s="12"/>
      <c r="Z105" s="13"/>
      <c r="AA105" s="10"/>
      <c r="AB105" s="11"/>
      <c r="AC105" s="12"/>
      <c r="AD105" s="13"/>
      <c r="AE105" s="14"/>
      <c r="AF105" s="11"/>
      <c r="AG105" s="12"/>
      <c r="AH105" s="13"/>
      <c r="AI105" s="10"/>
      <c r="AJ105" s="11"/>
      <c r="AK105" s="12"/>
      <c r="AL105" s="13"/>
      <c r="AM105" s="10"/>
      <c r="AN105" s="11"/>
      <c r="AO105" s="12"/>
      <c r="AP105" s="13"/>
      <c r="AQ105" s="6" t="str">
        <f t="shared" si="49"/>
        <v>SI</v>
      </c>
      <c r="AR105" s="7">
        <f t="shared" si="50"/>
        <v>480</v>
      </c>
      <c r="AS105" s="8">
        <f t="shared" si="51"/>
        <v>480</v>
      </c>
      <c r="AT105" s="9">
        <f t="shared" si="52"/>
        <v>480</v>
      </c>
      <c r="AU105" s="111" t="str">
        <f>IF(O105&lt;80,"0",IF((P105-O105)&lt;=2,('DPI art.191'!$G$3-(('DPI art.191'!$F$3-'DPI art.191'!$G$3)/4)*(P105-O105-2)),('DPI art.191'!$G$3-(('DPI art.191'!$G$3-'DPI art.191'!$H$3)/8)*(P105-O105-2))))</f>
        <v>0</v>
      </c>
      <c r="AV105" s="24">
        <f t="shared" si="85"/>
        <v>0</v>
      </c>
      <c r="AW105" s="24" t="e">
        <f>IF(N105&lt;135,N105,N105-'DPI art.191'!$I$3)</f>
        <v>#VALUE!</v>
      </c>
      <c r="AX105" s="111" t="e">
        <f>IF(I105&lt;80,"0",IF((J105-I105)&lt;=2,('DPI art.191'!$G$7-(('DPI art.191'!$F$7-'DPI art.191'!$G$7)/4)*(I105-J105-2)),('DPI art.191'!$G$7-(('DPI art.191'!$G$7-'DPI art.191'!$H$7)/8)*(J105-I105-2))))</f>
        <v>#VALUE!</v>
      </c>
      <c r="AY105" s="24" t="e">
        <f t="shared" si="86"/>
        <v>#VALUE!</v>
      </c>
      <c r="AZ105" s="24" t="e">
        <f>IF(H105&lt;135,H105,H105-'DPI art.191'!$I$7)</f>
        <v>#VALUE!</v>
      </c>
      <c r="BA105" s="111" t="str">
        <f>IF(O105&lt;80,"0",IF((P105-O105)&lt;=2,('DPI art.191'!$G$5-(('DPI art.191'!$F$5-'DPI art.191'!$G$5)/4)*(P105-O105-2)),('DPI art.191'!$G$5-(('DPI art.191'!$G$5-'DPI art.191'!$H$5)/8)*(P105-O105-2))))</f>
        <v>0</v>
      </c>
      <c r="BB105" s="24">
        <f t="shared" si="87"/>
        <v>0</v>
      </c>
      <c r="BC105" s="24" t="e">
        <f>IF(N105&lt;135,N105,N105-'DPI art.191'!$I$5)</f>
        <v>#VALUE!</v>
      </c>
      <c r="BD105" s="111" t="str">
        <f>IF(O105&lt;80,"0",IF((P105-O105)&lt;=2,('DPI art.191'!$G$7-(('DPI art.191'!$F$7-'DPI art.191'!$G$7)/4)*(O105-P105-2)),('DPI art.191'!$G$7-(('DPI art.191'!$G$7-'DPI art.191'!$H$7)/8)*(P105-O105-2))))</f>
        <v>0</v>
      </c>
      <c r="BE105" s="24">
        <f t="shared" si="88"/>
        <v>0</v>
      </c>
      <c r="BF105" s="24" t="e">
        <f>IF(N105&lt;135,N105,N105-'DPI art.191'!$I$7)</f>
        <v>#VALUE!</v>
      </c>
      <c r="BG105" s="111" t="str">
        <f>IF(AA105&lt;80,"0",IF((AB105-AA105)&lt;=2,('DPI art.191'!$G$3-(('DPI art.191'!$F$3-'DPI art.191'!$G$3)/4)*(AB105-AA105-2)),('DPI art.191'!$G$3-(('DPI art.191'!$G$3-'DPI art.191'!$H$3)/8)*(AB105-AA105-2))))</f>
        <v>0</v>
      </c>
      <c r="BH105" s="24">
        <f t="shared" si="89"/>
        <v>0</v>
      </c>
      <c r="BI105" s="24">
        <f>IF(Z105&lt;135,Z105,Z105-'DPI art.191'!$I$3)</f>
        <v>0</v>
      </c>
      <c r="BJ105" s="111" t="str">
        <f>IF(U105&lt;80,"0",IF((V105-U105)&lt;=2,('DPI art.191'!$G$7-(('DPI art.191'!$F$7-'DPI art.191'!$G$7)/4)*(U105-V105-2)),('DPI art.191'!$G$7-(('DPI art.191'!$G$7-'DPI art.191'!$H$7)/8)*(V105-U105-2))))</f>
        <v>0</v>
      </c>
      <c r="BK105" s="24">
        <f t="shared" si="90"/>
        <v>0</v>
      </c>
      <c r="BL105" s="24">
        <f>IF(T105&lt;135,T105,T105-'DPI art.191'!$I$7)</f>
        <v>0</v>
      </c>
      <c r="BM105" s="111" t="str">
        <f>IF(AA105&lt;80,"0",IF((AB105-AA105)&lt;=2,('DPI art.191'!$G$5-(('DPI art.191'!$F$5-'DPI art.191'!$G$5)/4)*(AB105-AA105-2)),('DPI art.191'!$G$5-(('DPI art.191'!$G$5-'DPI art.191'!$H$5)/8)*(AB105-AA105-2))))</f>
        <v>0</v>
      </c>
      <c r="BN105" s="24">
        <f t="shared" si="91"/>
        <v>0</v>
      </c>
      <c r="BO105" s="24">
        <f>IF(Z105&lt;135,Z105,Z105-'DPI art.191'!$I$5)</f>
        <v>0</v>
      </c>
      <c r="BP105" s="108">
        <f t="shared" si="53"/>
        <v>1</v>
      </c>
      <c r="BQ105" s="108">
        <f t="shared" si="54"/>
        <v>1</v>
      </c>
      <c r="BR105" s="108">
        <f t="shared" si="55"/>
        <v>1</v>
      </c>
      <c r="BS105" s="108">
        <f t="shared" si="56"/>
        <v>1</v>
      </c>
      <c r="BT105" s="108">
        <f t="shared" si="57"/>
        <v>1</v>
      </c>
      <c r="BU105" s="108">
        <f t="shared" si="58"/>
        <v>1</v>
      </c>
      <c r="BV105" s="106" t="str">
        <f t="shared" si="59"/>
        <v/>
      </c>
      <c r="BW105" s="106" t="str">
        <f t="shared" si="60"/>
        <v/>
      </c>
      <c r="BX105" s="106" t="str">
        <f t="shared" si="61"/>
        <v/>
      </c>
      <c r="BY105" s="106" t="str">
        <f t="shared" si="62"/>
        <v/>
      </c>
      <c r="BZ105" s="106" t="str">
        <f t="shared" si="63"/>
        <v/>
      </c>
      <c r="CA105" s="106" t="str">
        <f t="shared" si="64"/>
        <v/>
      </c>
      <c r="CB105" s="106">
        <f t="shared" si="65"/>
        <v>0</v>
      </c>
      <c r="CC105" s="107">
        <f t="shared" si="82"/>
        <v>0</v>
      </c>
      <c r="CD105" s="136" t="str">
        <f t="shared" si="75"/>
        <v/>
      </c>
      <c r="CE105" s="136" t="str">
        <f t="shared" si="76"/>
        <v/>
      </c>
      <c r="CF105" s="136" t="str">
        <f t="shared" si="77"/>
        <v/>
      </c>
      <c r="CG105" s="136" t="str">
        <f t="shared" si="78"/>
        <v/>
      </c>
      <c r="CH105" s="136" t="str">
        <f t="shared" si="79"/>
        <v/>
      </c>
      <c r="CI105" s="136" t="str">
        <f t="shared" si="80"/>
        <v/>
      </c>
    </row>
    <row r="106" spans="1:87" ht="18.75" x14ac:dyDescent="0.2">
      <c r="A106" s="2" t="s">
        <v>7</v>
      </c>
      <c r="B106" s="65" t="e">
        <f t="shared" si="83"/>
        <v>#VALUE!</v>
      </c>
      <c r="C106" s="78"/>
      <c r="D106" s="83"/>
      <c r="E106" s="83"/>
      <c r="F106" s="67"/>
      <c r="G106" s="71">
        <v>40725</v>
      </c>
      <c r="H106" s="77" t="s">
        <v>200</v>
      </c>
      <c r="I106" s="77" t="str">
        <f t="shared" si="81"/>
        <v/>
      </c>
      <c r="J106" s="77" t="str">
        <f t="shared" si="84"/>
        <v/>
      </c>
      <c r="K106" s="77"/>
      <c r="L106" s="77"/>
      <c r="M106" s="137" t="str">
        <f t="shared" si="73"/>
        <v/>
      </c>
      <c r="N106" s="4" t="str">
        <f t="shared" si="47"/>
        <v/>
      </c>
      <c r="O106" s="3">
        <f t="shared" si="74"/>
        <v>0</v>
      </c>
      <c r="P106" s="5">
        <f t="shared" si="48"/>
        <v>0</v>
      </c>
      <c r="Q106" s="14"/>
      <c r="R106" s="11"/>
      <c r="S106" s="12"/>
      <c r="T106" s="13"/>
      <c r="U106" s="79"/>
      <c r="V106" s="79"/>
      <c r="W106" s="10"/>
      <c r="X106" s="11"/>
      <c r="Y106" s="12"/>
      <c r="Z106" s="13"/>
      <c r="AA106" s="10"/>
      <c r="AB106" s="11"/>
      <c r="AC106" s="12"/>
      <c r="AD106" s="13"/>
      <c r="AE106" s="14"/>
      <c r="AF106" s="11"/>
      <c r="AG106" s="12"/>
      <c r="AH106" s="13"/>
      <c r="AI106" s="10"/>
      <c r="AJ106" s="11"/>
      <c r="AK106" s="12"/>
      <c r="AL106" s="13"/>
      <c r="AM106" s="10"/>
      <c r="AN106" s="11"/>
      <c r="AO106" s="12"/>
      <c r="AP106" s="13"/>
      <c r="AQ106" s="6" t="str">
        <f t="shared" si="49"/>
        <v>SI</v>
      </c>
      <c r="AR106" s="7">
        <f t="shared" si="50"/>
        <v>480</v>
      </c>
      <c r="AS106" s="8">
        <f t="shared" si="51"/>
        <v>480</v>
      </c>
      <c r="AT106" s="9">
        <f t="shared" si="52"/>
        <v>480</v>
      </c>
      <c r="AU106" s="111" t="str">
        <f>IF(O106&lt;80,"0",IF((P106-O106)&lt;=2,('DPI art.191'!$G$3-(('DPI art.191'!$F$3-'DPI art.191'!$G$3)/4)*(P106-O106-2)),('DPI art.191'!$G$3-(('DPI art.191'!$G$3-'DPI art.191'!$H$3)/8)*(P106-O106-2))))</f>
        <v>0</v>
      </c>
      <c r="AV106" s="24">
        <f t="shared" si="85"/>
        <v>0</v>
      </c>
      <c r="AW106" s="24" t="e">
        <f>IF(N106&lt;135,N106,N106-'DPI art.191'!$I$3)</f>
        <v>#VALUE!</v>
      </c>
      <c r="AX106" s="111" t="e">
        <f>IF(I106&lt;80,"0",IF((J106-I106)&lt;=2,('DPI art.191'!$G$7-(('DPI art.191'!$F$7-'DPI art.191'!$G$7)/4)*(I106-J106-2)),('DPI art.191'!$G$7-(('DPI art.191'!$G$7-'DPI art.191'!$H$7)/8)*(J106-I106-2))))</f>
        <v>#VALUE!</v>
      </c>
      <c r="AY106" s="24" t="e">
        <f t="shared" si="86"/>
        <v>#VALUE!</v>
      </c>
      <c r="AZ106" s="24" t="e">
        <f>IF(H106&lt;135,H106,H106-'DPI art.191'!$I$7)</f>
        <v>#VALUE!</v>
      </c>
      <c r="BA106" s="111" t="str">
        <f>IF(O106&lt;80,"0",IF((P106-O106)&lt;=2,('DPI art.191'!$G$5-(('DPI art.191'!$F$5-'DPI art.191'!$G$5)/4)*(P106-O106-2)),('DPI art.191'!$G$5-(('DPI art.191'!$G$5-'DPI art.191'!$H$5)/8)*(P106-O106-2))))</f>
        <v>0</v>
      </c>
      <c r="BB106" s="24">
        <f t="shared" si="87"/>
        <v>0</v>
      </c>
      <c r="BC106" s="24" t="e">
        <f>IF(N106&lt;135,N106,N106-'DPI art.191'!$I$5)</f>
        <v>#VALUE!</v>
      </c>
      <c r="BD106" s="111" t="str">
        <f>IF(O106&lt;80,"0",IF((P106-O106)&lt;=2,('DPI art.191'!$G$7-(('DPI art.191'!$F$7-'DPI art.191'!$G$7)/4)*(O106-P106-2)),('DPI art.191'!$G$7-(('DPI art.191'!$G$7-'DPI art.191'!$H$7)/8)*(P106-O106-2))))</f>
        <v>0</v>
      </c>
      <c r="BE106" s="24">
        <f t="shared" si="88"/>
        <v>0</v>
      </c>
      <c r="BF106" s="24" t="e">
        <f>IF(N106&lt;135,N106,N106-'DPI art.191'!$I$7)</f>
        <v>#VALUE!</v>
      </c>
      <c r="BG106" s="111" t="str">
        <f>IF(AA106&lt;80,"0",IF((AB106-AA106)&lt;=2,('DPI art.191'!$G$3-(('DPI art.191'!$F$3-'DPI art.191'!$G$3)/4)*(AB106-AA106-2)),('DPI art.191'!$G$3-(('DPI art.191'!$G$3-'DPI art.191'!$H$3)/8)*(AB106-AA106-2))))</f>
        <v>0</v>
      </c>
      <c r="BH106" s="24">
        <f t="shared" si="89"/>
        <v>0</v>
      </c>
      <c r="BI106" s="24">
        <f>IF(Z106&lt;135,Z106,Z106-'DPI art.191'!$I$3)</f>
        <v>0</v>
      </c>
      <c r="BJ106" s="111" t="str">
        <f>IF(U106&lt;80,"0",IF((V106-U106)&lt;=2,('DPI art.191'!$G$7-(('DPI art.191'!$F$7-'DPI art.191'!$G$7)/4)*(U106-V106-2)),('DPI art.191'!$G$7-(('DPI art.191'!$G$7-'DPI art.191'!$H$7)/8)*(V106-U106-2))))</f>
        <v>0</v>
      </c>
      <c r="BK106" s="24">
        <f t="shared" si="90"/>
        <v>0</v>
      </c>
      <c r="BL106" s="24">
        <f>IF(T106&lt;135,T106,T106-'DPI art.191'!$I$7)</f>
        <v>0</v>
      </c>
      <c r="BM106" s="111" t="str">
        <f>IF(AA106&lt;80,"0",IF((AB106-AA106)&lt;=2,('DPI art.191'!$G$5-(('DPI art.191'!$F$5-'DPI art.191'!$G$5)/4)*(AB106-AA106-2)),('DPI art.191'!$G$5-(('DPI art.191'!$G$5-'DPI art.191'!$H$5)/8)*(AB106-AA106-2))))</f>
        <v>0</v>
      </c>
      <c r="BN106" s="24">
        <f t="shared" si="91"/>
        <v>0</v>
      </c>
      <c r="BO106" s="24">
        <f>IF(Z106&lt;135,Z106,Z106-'DPI art.191'!$I$5)</f>
        <v>0</v>
      </c>
      <c r="BP106" s="108">
        <f t="shared" si="53"/>
        <v>1</v>
      </c>
      <c r="BQ106" s="108">
        <f t="shared" si="54"/>
        <v>1</v>
      </c>
      <c r="BR106" s="108">
        <f t="shared" si="55"/>
        <v>1</v>
      </c>
      <c r="BS106" s="108">
        <f t="shared" si="56"/>
        <v>1</v>
      </c>
      <c r="BT106" s="108">
        <f t="shared" si="57"/>
        <v>1</v>
      </c>
      <c r="BU106" s="108">
        <f t="shared" si="58"/>
        <v>1</v>
      </c>
      <c r="BV106" s="106" t="str">
        <f t="shared" si="59"/>
        <v/>
      </c>
      <c r="BW106" s="106" t="str">
        <f t="shared" si="60"/>
        <v/>
      </c>
      <c r="BX106" s="106" t="str">
        <f t="shared" si="61"/>
        <v/>
      </c>
      <c r="BY106" s="106" t="str">
        <f t="shared" si="62"/>
        <v/>
      </c>
      <c r="BZ106" s="106" t="str">
        <f t="shared" si="63"/>
        <v/>
      </c>
      <c r="CA106" s="106" t="str">
        <f t="shared" si="64"/>
        <v/>
      </c>
      <c r="CB106" s="106">
        <f t="shared" si="65"/>
        <v>0</v>
      </c>
      <c r="CC106" s="107">
        <f t="shared" si="82"/>
        <v>0</v>
      </c>
      <c r="CD106" s="136" t="str">
        <f t="shared" si="75"/>
        <v/>
      </c>
      <c r="CE106" s="136" t="str">
        <f t="shared" si="76"/>
        <v/>
      </c>
      <c r="CF106" s="136" t="str">
        <f t="shared" si="77"/>
        <v/>
      </c>
      <c r="CG106" s="136" t="str">
        <f t="shared" si="78"/>
        <v/>
      </c>
      <c r="CH106" s="136" t="str">
        <f t="shared" si="79"/>
        <v/>
      </c>
      <c r="CI106" s="136" t="str">
        <f t="shared" si="80"/>
        <v/>
      </c>
    </row>
    <row r="107" spans="1:87" ht="18.75" x14ac:dyDescent="0.2">
      <c r="A107" s="2" t="s">
        <v>7</v>
      </c>
      <c r="B107" s="65" t="e">
        <f t="shared" si="83"/>
        <v>#VALUE!</v>
      </c>
      <c r="C107" s="78"/>
      <c r="D107" s="83"/>
      <c r="E107" s="83"/>
      <c r="F107" s="67"/>
      <c r="G107" s="71">
        <v>40725</v>
      </c>
      <c r="H107" s="77" t="s">
        <v>200</v>
      </c>
      <c r="I107" s="77" t="str">
        <f t="shared" si="81"/>
        <v/>
      </c>
      <c r="J107" s="77" t="str">
        <f t="shared" si="84"/>
        <v/>
      </c>
      <c r="K107" s="77"/>
      <c r="L107" s="77"/>
      <c r="M107" s="137" t="str">
        <f t="shared" si="73"/>
        <v/>
      </c>
      <c r="N107" s="4" t="str">
        <f t="shared" si="47"/>
        <v/>
      </c>
      <c r="O107" s="3">
        <f t="shared" si="74"/>
        <v>0</v>
      </c>
      <c r="P107" s="5">
        <f t="shared" si="48"/>
        <v>0</v>
      </c>
      <c r="Q107" s="14"/>
      <c r="R107" s="11"/>
      <c r="S107" s="12"/>
      <c r="T107" s="13"/>
      <c r="U107" s="79"/>
      <c r="V107" s="79"/>
      <c r="W107" s="10"/>
      <c r="X107" s="11"/>
      <c r="Y107" s="12"/>
      <c r="Z107" s="13"/>
      <c r="AA107" s="10"/>
      <c r="AB107" s="11"/>
      <c r="AC107" s="12"/>
      <c r="AD107" s="13"/>
      <c r="AE107" s="14"/>
      <c r="AF107" s="11"/>
      <c r="AG107" s="12"/>
      <c r="AH107" s="13"/>
      <c r="AI107" s="10"/>
      <c r="AJ107" s="11"/>
      <c r="AK107" s="12"/>
      <c r="AL107" s="13"/>
      <c r="AM107" s="10"/>
      <c r="AN107" s="11"/>
      <c r="AO107" s="12"/>
      <c r="AP107" s="13"/>
      <c r="AQ107" s="6" t="str">
        <f t="shared" si="49"/>
        <v>SI</v>
      </c>
      <c r="AR107" s="7">
        <f t="shared" si="50"/>
        <v>480</v>
      </c>
      <c r="AS107" s="8">
        <f t="shared" si="51"/>
        <v>480</v>
      </c>
      <c r="AT107" s="9">
        <f t="shared" si="52"/>
        <v>480</v>
      </c>
      <c r="AU107" s="111" t="str">
        <f>IF(O107&lt;80,"0",IF((P107-O107)&lt;=2,('DPI art.191'!$G$3-(('DPI art.191'!$F$3-'DPI art.191'!$G$3)/4)*(P107-O107-2)),('DPI art.191'!$G$3-(('DPI art.191'!$G$3-'DPI art.191'!$H$3)/8)*(P107-O107-2))))</f>
        <v>0</v>
      </c>
      <c r="AV107" s="24">
        <f t="shared" si="85"/>
        <v>0</v>
      </c>
      <c r="AW107" s="24" t="e">
        <f>IF(N107&lt;135,N107,N107-'DPI art.191'!$I$3)</f>
        <v>#VALUE!</v>
      </c>
      <c r="AX107" s="111" t="e">
        <f>IF(I107&lt;80,"0",IF((J107-I107)&lt;=2,('DPI art.191'!$G$7-(('DPI art.191'!$F$7-'DPI art.191'!$G$7)/4)*(I107-J107-2)),('DPI art.191'!$G$7-(('DPI art.191'!$G$7-'DPI art.191'!$H$7)/8)*(J107-I107-2))))</f>
        <v>#VALUE!</v>
      </c>
      <c r="AY107" s="24" t="e">
        <f t="shared" si="86"/>
        <v>#VALUE!</v>
      </c>
      <c r="AZ107" s="24" t="e">
        <f>IF(H107&lt;135,H107,H107-'DPI art.191'!$I$7)</f>
        <v>#VALUE!</v>
      </c>
      <c r="BA107" s="111" t="str">
        <f>IF(O107&lt;80,"0",IF((P107-O107)&lt;=2,('DPI art.191'!$G$5-(('DPI art.191'!$F$5-'DPI art.191'!$G$5)/4)*(P107-O107-2)),('DPI art.191'!$G$5-(('DPI art.191'!$G$5-'DPI art.191'!$H$5)/8)*(P107-O107-2))))</f>
        <v>0</v>
      </c>
      <c r="BB107" s="24">
        <f t="shared" si="87"/>
        <v>0</v>
      </c>
      <c r="BC107" s="24" t="e">
        <f>IF(N107&lt;135,N107,N107-'DPI art.191'!$I$5)</f>
        <v>#VALUE!</v>
      </c>
      <c r="BD107" s="111" t="str">
        <f>IF(O107&lt;80,"0",IF((P107-O107)&lt;=2,('DPI art.191'!$G$7-(('DPI art.191'!$F$7-'DPI art.191'!$G$7)/4)*(O107-P107-2)),('DPI art.191'!$G$7-(('DPI art.191'!$G$7-'DPI art.191'!$H$7)/8)*(P107-O107-2))))</f>
        <v>0</v>
      </c>
      <c r="BE107" s="24">
        <f t="shared" si="88"/>
        <v>0</v>
      </c>
      <c r="BF107" s="24" t="e">
        <f>IF(N107&lt;135,N107,N107-'DPI art.191'!$I$7)</f>
        <v>#VALUE!</v>
      </c>
      <c r="BG107" s="111" t="str">
        <f>IF(AA107&lt;80,"0",IF((AB107-AA107)&lt;=2,('DPI art.191'!$G$3-(('DPI art.191'!$F$3-'DPI art.191'!$G$3)/4)*(AB107-AA107-2)),('DPI art.191'!$G$3-(('DPI art.191'!$G$3-'DPI art.191'!$H$3)/8)*(AB107-AA107-2))))</f>
        <v>0</v>
      </c>
      <c r="BH107" s="24">
        <f t="shared" si="89"/>
        <v>0</v>
      </c>
      <c r="BI107" s="24">
        <f>IF(Z107&lt;135,Z107,Z107-'DPI art.191'!$I$3)</f>
        <v>0</v>
      </c>
      <c r="BJ107" s="111" t="str">
        <f>IF(U107&lt;80,"0",IF((V107-U107)&lt;=2,('DPI art.191'!$G$7-(('DPI art.191'!$F$7-'DPI art.191'!$G$7)/4)*(U107-V107-2)),('DPI art.191'!$G$7-(('DPI art.191'!$G$7-'DPI art.191'!$H$7)/8)*(V107-U107-2))))</f>
        <v>0</v>
      </c>
      <c r="BK107" s="24">
        <f t="shared" si="90"/>
        <v>0</v>
      </c>
      <c r="BL107" s="24">
        <f>IF(T107&lt;135,T107,T107-'DPI art.191'!$I$7)</f>
        <v>0</v>
      </c>
      <c r="BM107" s="111" t="str">
        <f>IF(AA107&lt;80,"0",IF((AB107-AA107)&lt;=2,('DPI art.191'!$G$5-(('DPI art.191'!$F$5-'DPI art.191'!$G$5)/4)*(AB107-AA107-2)),('DPI art.191'!$G$5-(('DPI art.191'!$G$5-'DPI art.191'!$H$5)/8)*(AB107-AA107-2))))</f>
        <v>0</v>
      </c>
      <c r="BN107" s="24">
        <f t="shared" si="91"/>
        <v>0</v>
      </c>
      <c r="BO107" s="24">
        <f>IF(Z107&lt;135,Z107,Z107-'DPI art.191'!$I$5)</f>
        <v>0</v>
      </c>
      <c r="BP107" s="108">
        <f t="shared" si="53"/>
        <v>1</v>
      </c>
      <c r="BQ107" s="108">
        <f t="shared" si="54"/>
        <v>1</v>
      </c>
      <c r="BR107" s="108">
        <f t="shared" si="55"/>
        <v>1</v>
      </c>
      <c r="BS107" s="108">
        <f t="shared" si="56"/>
        <v>1</v>
      </c>
      <c r="BT107" s="108">
        <f t="shared" si="57"/>
        <v>1</v>
      </c>
      <c r="BU107" s="108">
        <f t="shared" si="58"/>
        <v>1</v>
      </c>
      <c r="BV107" s="106" t="str">
        <f t="shared" si="59"/>
        <v/>
      </c>
      <c r="BW107" s="106" t="str">
        <f t="shared" si="60"/>
        <v/>
      </c>
      <c r="BX107" s="106" t="str">
        <f t="shared" si="61"/>
        <v/>
      </c>
      <c r="BY107" s="106" t="str">
        <f t="shared" si="62"/>
        <v/>
      </c>
      <c r="BZ107" s="106" t="str">
        <f t="shared" si="63"/>
        <v/>
      </c>
      <c r="CA107" s="106" t="str">
        <f t="shared" si="64"/>
        <v/>
      </c>
      <c r="CB107" s="106">
        <f t="shared" si="65"/>
        <v>0</v>
      </c>
      <c r="CC107" s="107">
        <f t="shared" si="82"/>
        <v>0</v>
      </c>
      <c r="CD107" s="136" t="str">
        <f t="shared" si="75"/>
        <v/>
      </c>
      <c r="CE107" s="136" t="str">
        <f t="shared" si="76"/>
        <v/>
      </c>
      <c r="CF107" s="136" t="str">
        <f t="shared" si="77"/>
        <v/>
      </c>
      <c r="CG107" s="136" t="str">
        <f t="shared" si="78"/>
        <v/>
      </c>
      <c r="CH107" s="136" t="str">
        <f t="shared" si="79"/>
        <v/>
      </c>
      <c r="CI107" s="136" t="str">
        <f t="shared" si="80"/>
        <v/>
      </c>
    </row>
    <row r="108" spans="1:87" ht="18.75" x14ac:dyDescent="0.2">
      <c r="A108" s="2" t="s">
        <v>7</v>
      </c>
      <c r="B108" s="65" t="e">
        <f t="shared" si="83"/>
        <v>#VALUE!</v>
      </c>
      <c r="C108" s="78"/>
      <c r="D108" s="83"/>
      <c r="E108" s="83"/>
      <c r="F108" s="67"/>
      <c r="G108" s="71">
        <v>40725</v>
      </c>
      <c r="H108" s="77" t="s">
        <v>200</v>
      </c>
      <c r="I108" s="77" t="str">
        <f t="shared" si="81"/>
        <v/>
      </c>
      <c r="J108" s="77" t="str">
        <f t="shared" si="84"/>
        <v/>
      </c>
      <c r="K108" s="77"/>
      <c r="L108" s="77"/>
      <c r="M108" s="137" t="str">
        <f t="shared" si="73"/>
        <v/>
      </c>
      <c r="N108" s="4" t="str">
        <f t="shared" si="47"/>
        <v/>
      </c>
      <c r="O108" s="3">
        <f t="shared" si="74"/>
        <v>0</v>
      </c>
      <c r="P108" s="5">
        <f t="shared" si="48"/>
        <v>0</v>
      </c>
      <c r="Q108" s="14"/>
      <c r="R108" s="11"/>
      <c r="S108" s="12"/>
      <c r="T108" s="13"/>
      <c r="U108" s="79"/>
      <c r="V108" s="79"/>
      <c r="W108" s="10"/>
      <c r="X108" s="11"/>
      <c r="Y108" s="12"/>
      <c r="Z108" s="13"/>
      <c r="AA108" s="10"/>
      <c r="AB108" s="11"/>
      <c r="AC108" s="12"/>
      <c r="AD108" s="13"/>
      <c r="AE108" s="14"/>
      <c r="AF108" s="11"/>
      <c r="AG108" s="12"/>
      <c r="AH108" s="13"/>
      <c r="AI108" s="10"/>
      <c r="AJ108" s="11"/>
      <c r="AK108" s="12"/>
      <c r="AL108" s="13"/>
      <c r="AM108" s="10"/>
      <c r="AN108" s="11"/>
      <c r="AO108" s="12"/>
      <c r="AP108" s="13"/>
      <c r="AQ108" s="6" t="str">
        <f t="shared" si="49"/>
        <v>SI</v>
      </c>
      <c r="AR108" s="7">
        <f t="shared" si="50"/>
        <v>480</v>
      </c>
      <c r="AS108" s="8">
        <f t="shared" si="51"/>
        <v>480</v>
      </c>
      <c r="AT108" s="9">
        <f t="shared" si="52"/>
        <v>480</v>
      </c>
      <c r="AU108" s="111" t="str">
        <f>IF(O108&lt;80,"0",IF((P108-O108)&lt;=2,('DPI art.191'!$G$3-(('DPI art.191'!$F$3-'DPI art.191'!$G$3)/4)*(P108-O108-2)),('DPI art.191'!$G$3-(('DPI art.191'!$G$3-'DPI art.191'!$H$3)/8)*(P108-O108-2))))</f>
        <v>0</v>
      </c>
      <c r="AV108" s="24">
        <f t="shared" si="85"/>
        <v>0</v>
      </c>
      <c r="AW108" s="24" t="e">
        <f>IF(N108&lt;135,N108,N108-'DPI art.191'!$I$3)</f>
        <v>#VALUE!</v>
      </c>
      <c r="AX108" s="111" t="e">
        <f>IF(I108&lt;80,"0",IF((J108-I108)&lt;=2,('DPI art.191'!$G$7-(('DPI art.191'!$F$7-'DPI art.191'!$G$7)/4)*(I108-J108-2)),('DPI art.191'!$G$7-(('DPI art.191'!$G$7-'DPI art.191'!$H$7)/8)*(J108-I108-2))))</f>
        <v>#VALUE!</v>
      </c>
      <c r="AY108" s="24" t="e">
        <f t="shared" si="86"/>
        <v>#VALUE!</v>
      </c>
      <c r="AZ108" s="24" t="e">
        <f>IF(H108&lt;135,H108,H108-'DPI art.191'!$I$7)</f>
        <v>#VALUE!</v>
      </c>
      <c r="BA108" s="111" t="str">
        <f>IF(O108&lt;80,"0",IF((P108-O108)&lt;=2,('DPI art.191'!$G$5-(('DPI art.191'!$F$5-'DPI art.191'!$G$5)/4)*(P108-O108-2)),('DPI art.191'!$G$5-(('DPI art.191'!$G$5-'DPI art.191'!$H$5)/8)*(P108-O108-2))))</f>
        <v>0</v>
      </c>
      <c r="BB108" s="24">
        <f t="shared" si="87"/>
        <v>0</v>
      </c>
      <c r="BC108" s="24" t="e">
        <f>IF(N108&lt;135,N108,N108-'DPI art.191'!$I$5)</f>
        <v>#VALUE!</v>
      </c>
      <c r="BD108" s="111" t="str">
        <f>IF(O108&lt;80,"0",IF((P108-O108)&lt;=2,('DPI art.191'!$G$7-(('DPI art.191'!$F$7-'DPI art.191'!$G$7)/4)*(O108-P108-2)),('DPI art.191'!$G$7-(('DPI art.191'!$G$7-'DPI art.191'!$H$7)/8)*(P108-O108-2))))</f>
        <v>0</v>
      </c>
      <c r="BE108" s="24">
        <f t="shared" si="88"/>
        <v>0</v>
      </c>
      <c r="BF108" s="24" t="e">
        <f>IF(N108&lt;135,N108,N108-'DPI art.191'!$I$7)</f>
        <v>#VALUE!</v>
      </c>
      <c r="BG108" s="111" t="str">
        <f>IF(AA108&lt;80,"0",IF((AB108-AA108)&lt;=2,('DPI art.191'!$G$3-(('DPI art.191'!$F$3-'DPI art.191'!$G$3)/4)*(AB108-AA108-2)),('DPI art.191'!$G$3-(('DPI art.191'!$G$3-'DPI art.191'!$H$3)/8)*(AB108-AA108-2))))</f>
        <v>0</v>
      </c>
      <c r="BH108" s="24">
        <f t="shared" si="89"/>
        <v>0</v>
      </c>
      <c r="BI108" s="24">
        <f>IF(Z108&lt;135,Z108,Z108-'DPI art.191'!$I$3)</f>
        <v>0</v>
      </c>
      <c r="BJ108" s="111" t="str">
        <f>IF(U108&lt;80,"0",IF((V108-U108)&lt;=2,('DPI art.191'!$G$7-(('DPI art.191'!$F$7-'DPI art.191'!$G$7)/4)*(U108-V108-2)),('DPI art.191'!$G$7-(('DPI art.191'!$G$7-'DPI art.191'!$H$7)/8)*(V108-U108-2))))</f>
        <v>0</v>
      </c>
      <c r="BK108" s="24">
        <f t="shared" si="90"/>
        <v>0</v>
      </c>
      <c r="BL108" s="24">
        <f>IF(T108&lt;135,T108,T108-'DPI art.191'!$I$7)</f>
        <v>0</v>
      </c>
      <c r="BM108" s="111" t="str">
        <f>IF(AA108&lt;80,"0",IF((AB108-AA108)&lt;=2,('DPI art.191'!$G$5-(('DPI art.191'!$F$5-'DPI art.191'!$G$5)/4)*(AB108-AA108-2)),('DPI art.191'!$G$5-(('DPI art.191'!$G$5-'DPI art.191'!$H$5)/8)*(AB108-AA108-2))))</f>
        <v>0</v>
      </c>
      <c r="BN108" s="24">
        <f t="shared" si="91"/>
        <v>0</v>
      </c>
      <c r="BO108" s="24">
        <f>IF(Z108&lt;135,Z108,Z108-'DPI art.191'!$I$5)</f>
        <v>0</v>
      </c>
      <c r="BP108" s="108">
        <f t="shared" si="53"/>
        <v>1</v>
      </c>
      <c r="BQ108" s="108">
        <f t="shared" si="54"/>
        <v>1</v>
      </c>
      <c r="BR108" s="108">
        <f t="shared" si="55"/>
        <v>1</v>
      </c>
      <c r="BS108" s="108">
        <f t="shared" si="56"/>
        <v>1</v>
      </c>
      <c r="BT108" s="108">
        <f t="shared" si="57"/>
        <v>1</v>
      </c>
      <c r="BU108" s="108">
        <f t="shared" si="58"/>
        <v>1</v>
      </c>
      <c r="BV108" s="106" t="str">
        <f t="shared" si="59"/>
        <v/>
      </c>
      <c r="BW108" s="106" t="str">
        <f t="shared" si="60"/>
        <v/>
      </c>
      <c r="BX108" s="106" t="str">
        <f t="shared" si="61"/>
        <v/>
      </c>
      <c r="BY108" s="106" t="str">
        <f t="shared" si="62"/>
        <v/>
      </c>
      <c r="BZ108" s="106" t="str">
        <f t="shared" si="63"/>
        <v/>
      </c>
      <c r="CA108" s="106" t="str">
        <f t="shared" si="64"/>
        <v/>
      </c>
      <c r="CB108" s="106">
        <f t="shared" si="65"/>
        <v>0</v>
      </c>
      <c r="CC108" s="107">
        <f t="shared" si="82"/>
        <v>0</v>
      </c>
      <c r="CD108" s="136" t="str">
        <f t="shared" si="75"/>
        <v/>
      </c>
      <c r="CE108" s="136" t="str">
        <f t="shared" si="76"/>
        <v/>
      </c>
      <c r="CF108" s="136" t="str">
        <f t="shared" si="77"/>
        <v/>
      </c>
      <c r="CG108" s="136" t="str">
        <f t="shared" si="78"/>
        <v/>
      </c>
      <c r="CH108" s="136" t="str">
        <f t="shared" si="79"/>
        <v/>
      </c>
      <c r="CI108" s="136" t="str">
        <f t="shared" si="80"/>
        <v/>
      </c>
    </row>
    <row r="109" spans="1:87" ht="18.75" x14ac:dyDescent="0.2">
      <c r="A109" s="2" t="s">
        <v>7</v>
      </c>
      <c r="B109" s="65" t="e">
        <f t="shared" si="83"/>
        <v>#VALUE!</v>
      </c>
      <c r="C109" s="78"/>
      <c r="D109" s="83"/>
      <c r="E109" s="83"/>
      <c r="F109" s="67"/>
      <c r="G109" s="71">
        <v>40725</v>
      </c>
      <c r="H109" s="77" t="s">
        <v>200</v>
      </c>
      <c r="I109" s="77" t="str">
        <f t="shared" si="81"/>
        <v/>
      </c>
      <c r="J109" s="77" t="str">
        <f t="shared" si="84"/>
        <v/>
      </c>
      <c r="K109" s="77"/>
      <c r="L109" s="77"/>
      <c r="M109" s="137" t="str">
        <f t="shared" si="73"/>
        <v/>
      </c>
      <c r="N109" s="4" t="str">
        <f t="shared" si="47"/>
        <v/>
      </c>
      <c r="O109" s="3">
        <f t="shared" si="74"/>
        <v>0</v>
      </c>
      <c r="P109" s="5">
        <f t="shared" si="48"/>
        <v>0</v>
      </c>
      <c r="Q109" s="14"/>
      <c r="R109" s="11"/>
      <c r="S109" s="12"/>
      <c r="T109" s="13"/>
      <c r="U109" s="79"/>
      <c r="V109" s="79"/>
      <c r="W109" s="10"/>
      <c r="X109" s="11"/>
      <c r="Y109" s="12"/>
      <c r="Z109" s="13"/>
      <c r="AA109" s="10"/>
      <c r="AB109" s="11"/>
      <c r="AC109" s="12"/>
      <c r="AD109" s="13"/>
      <c r="AE109" s="14"/>
      <c r="AF109" s="11"/>
      <c r="AG109" s="12"/>
      <c r="AH109" s="13"/>
      <c r="AI109" s="10"/>
      <c r="AJ109" s="11"/>
      <c r="AK109" s="12"/>
      <c r="AL109" s="13"/>
      <c r="AM109" s="10"/>
      <c r="AN109" s="11"/>
      <c r="AO109" s="12"/>
      <c r="AP109" s="13"/>
      <c r="AQ109" s="6" t="str">
        <f t="shared" si="49"/>
        <v>SI</v>
      </c>
      <c r="AR109" s="7">
        <f t="shared" si="50"/>
        <v>480</v>
      </c>
      <c r="AS109" s="8">
        <f t="shared" si="51"/>
        <v>480</v>
      </c>
      <c r="AT109" s="9">
        <f t="shared" si="52"/>
        <v>480</v>
      </c>
      <c r="AU109" s="111" t="str">
        <f>IF(O109&lt;80,"0",IF((P109-O109)&lt;=2,('DPI art.191'!$G$3-(('DPI art.191'!$F$3-'DPI art.191'!$G$3)/4)*(P109-O109-2)),('DPI art.191'!$G$3-(('DPI art.191'!$G$3-'DPI art.191'!$H$3)/8)*(P109-O109-2))))</f>
        <v>0</v>
      </c>
      <c r="AV109" s="24">
        <f t="shared" si="85"/>
        <v>0</v>
      </c>
      <c r="AW109" s="24" t="e">
        <f>IF(N109&lt;135,N109,N109-'DPI art.191'!$I$3)</f>
        <v>#VALUE!</v>
      </c>
      <c r="AX109" s="111" t="e">
        <f>IF(I109&lt;80,"0",IF((J109-I109)&lt;=2,('DPI art.191'!$G$7-(('DPI art.191'!$F$7-'DPI art.191'!$G$7)/4)*(I109-J109-2)),('DPI art.191'!$G$7-(('DPI art.191'!$G$7-'DPI art.191'!$H$7)/8)*(J109-I109-2))))</f>
        <v>#VALUE!</v>
      </c>
      <c r="AY109" s="24" t="e">
        <f t="shared" si="86"/>
        <v>#VALUE!</v>
      </c>
      <c r="AZ109" s="24" t="e">
        <f>IF(H109&lt;135,H109,H109-'DPI art.191'!$I$7)</f>
        <v>#VALUE!</v>
      </c>
      <c r="BA109" s="111" t="str">
        <f>IF(O109&lt;80,"0",IF((P109-O109)&lt;=2,('DPI art.191'!$G$5-(('DPI art.191'!$F$5-'DPI art.191'!$G$5)/4)*(P109-O109-2)),('DPI art.191'!$G$5-(('DPI art.191'!$G$5-'DPI art.191'!$H$5)/8)*(P109-O109-2))))</f>
        <v>0</v>
      </c>
      <c r="BB109" s="24">
        <f t="shared" si="87"/>
        <v>0</v>
      </c>
      <c r="BC109" s="24" t="e">
        <f>IF(N109&lt;135,N109,N109-'DPI art.191'!$I$5)</f>
        <v>#VALUE!</v>
      </c>
      <c r="BD109" s="111" t="str">
        <f>IF(O109&lt;80,"0",IF((P109-O109)&lt;=2,('DPI art.191'!$G$7-(('DPI art.191'!$F$7-'DPI art.191'!$G$7)/4)*(O109-P109-2)),('DPI art.191'!$G$7-(('DPI art.191'!$G$7-'DPI art.191'!$H$7)/8)*(P109-O109-2))))</f>
        <v>0</v>
      </c>
      <c r="BE109" s="24">
        <f t="shared" si="88"/>
        <v>0</v>
      </c>
      <c r="BF109" s="24" t="e">
        <f>IF(N109&lt;135,N109,N109-'DPI art.191'!$I$7)</f>
        <v>#VALUE!</v>
      </c>
      <c r="BG109" s="111" t="str">
        <f>IF(AA109&lt;80,"0",IF((AB109-AA109)&lt;=2,('DPI art.191'!$G$3-(('DPI art.191'!$F$3-'DPI art.191'!$G$3)/4)*(AB109-AA109-2)),('DPI art.191'!$G$3-(('DPI art.191'!$G$3-'DPI art.191'!$H$3)/8)*(AB109-AA109-2))))</f>
        <v>0</v>
      </c>
      <c r="BH109" s="24">
        <f t="shared" si="89"/>
        <v>0</v>
      </c>
      <c r="BI109" s="24">
        <f>IF(Z109&lt;135,Z109,Z109-'DPI art.191'!$I$3)</f>
        <v>0</v>
      </c>
      <c r="BJ109" s="111" t="str">
        <f>IF(U109&lt;80,"0",IF((V109-U109)&lt;=2,('DPI art.191'!$G$7-(('DPI art.191'!$F$7-'DPI art.191'!$G$7)/4)*(U109-V109-2)),('DPI art.191'!$G$7-(('DPI art.191'!$G$7-'DPI art.191'!$H$7)/8)*(V109-U109-2))))</f>
        <v>0</v>
      </c>
      <c r="BK109" s="24">
        <f t="shared" si="90"/>
        <v>0</v>
      </c>
      <c r="BL109" s="24">
        <f>IF(T109&lt;135,T109,T109-'DPI art.191'!$I$7)</f>
        <v>0</v>
      </c>
      <c r="BM109" s="111" t="str">
        <f>IF(AA109&lt;80,"0",IF((AB109-AA109)&lt;=2,('DPI art.191'!$G$5-(('DPI art.191'!$F$5-'DPI art.191'!$G$5)/4)*(AB109-AA109-2)),('DPI art.191'!$G$5-(('DPI art.191'!$G$5-'DPI art.191'!$H$5)/8)*(AB109-AA109-2))))</f>
        <v>0</v>
      </c>
      <c r="BN109" s="24">
        <f t="shared" si="91"/>
        <v>0</v>
      </c>
      <c r="BO109" s="24">
        <f>IF(Z109&lt;135,Z109,Z109-'DPI art.191'!$I$5)</f>
        <v>0</v>
      </c>
      <c r="BP109" s="108">
        <f t="shared" si="53"/>
        <v>1</v>
      </c>
      <c r="BQ109" s="108">
        <f t="shared" si="54"/>
        <v>1</v>
      </c>
      <c r="BR109" s="108">
        <f t="shared" si="55"/>
        <v>1</v>
      </c>
      <c r="BS109" s="108">
        <f t="shared" si="56"/>
        <v>1</v>
      </c>
      <c r="BT109" s="108">
        <f t="shared" si="57"/>
        <v>1</v>
      </c>
      <c r="BU109" s="108">
        <f t="shared" si="58"/>
        <v>1</v>
      </c>
      <c r="BV109" s="106" t="str">
        <f t="shared" si="59"/>
        <v/>
      </c>
      <c r="BW109" s="106" t="str">
        <f t="shared" si="60"/>
        <v/>
      </c>
      <c r="BX109" s="106" t="str">
        <f t="shared" si="61"/>
        <v/>
      </c>
      <c r="BY109" s="106" t="str">
        <f t="shared" si="62"/>
        <v/>
      </c>
      <c r="BZ109" s="106" t="str">
        <f t="shared" si="63"/>
        <v/>
      </c>
      <c r="CA109" s="106" t="str">
        <f t="shared" si="64"/>
        <v/>
      </c>
      <c r="CB109" s="106">
        <f t="shared" si="65"/>
        <v>0</v>
      </c>
      <c r="CC109" s="107">
        <f t="shared" si="82"/>
        <v>0</v>
      </c>
      <c r="CD109" s="136" t="str">
        <f t="shared" si="75"/>
        <v/>
      </c>
      <c r="CE109" s="136" t="str">
        <f t="shared" si="76"/>
        <v/>
      </c>
      <c r="CF109" s="136" t="str">
        <f t="shared" si="77"/>
        <v/>
      </c>
      <c r="CG109" s="136" t="str">
        <f t="shared" si="78"/>
        <v/>
      </c>
      <c r="CH109" s="136" t="str">
        <f t="shared" si="79"/>
        <v/>
      </c>
      <c r="CI109" s="136" t="str">
        <f t="shared" si="80"/>
        <v/>
      </c>
    </row>
    <row r="110" spans="1:87" ht="18.75" x14ac:dyDescent="0.2">
      <c r="A110" s="2" t="s">
        <v>7</v>
      </c>
      <c r="B110" s="65" t="e">
        <f t="shared" si="83"/>
        <v>#VALUE!</v>
      </c>
      <c r="C110" s="78"/>
      <c r="D110" s="83"/>
      <c r="E110" s="83"/>
      <c r="F110" s="67"/>
      <c r="G110" s="71">
        <v>40725</v>
      </c>
      <c r="H110" s="77" t="s">
        <v>200</v>
      </c>
      <c r="I110" s="77" t="str">
        <f t="shared" si="81"/>
        <v/>
      </c>
      <c r="J110" s="77" t="str">
        <f t="shared" si="84"/>
        <v/>
      </c>
      <c r="K110" s="77"/>
      <c r="L110" s="77"/>
      <c r="M110" s="137" t="str">
        <f t="shared" si="73"/>
        <v/>
      </c>
      <c r="N110" s="4" t="str">
        <f t="shared" si="47"/>
        <v/>
      </c>
      <c r="O110" s="3">
        <f t="shared" si="74"/>
        <v>0</v>
      </c>
      <c r="P110" s="5">
        <f t="shared" si="48"/>
        <v>0</v>
      </c>
      <c r="Q110" s="14"/>
      <c r="R110" s="11"/>
      <c r="S110" s="12"/>
      <c r="T110" s="13"/>
      <c r="U110" s="79"/>
      <c r="V110" s="79"/>
      <c r="W110" s="10"/>
      <c r="X110" s="11"/>
      <c r="Y110" s="12"/>
      <c r="Z110" s="13"/>
      <c r="AA110" s="10"/>
      <c r="AB110" s="11"/>
      <c r="AC110" s="12"/>
      <c r="AD110" s="13"/>
      <c r="AE110" s="14"/>
      <c r="AF110" s="11"/>
      <c r="AG110" s="12"/>
      <c r="AH110" s="13"/>
      <c r="AI110" s="10"/>
      <c r="AJ110" s="11"/>
      <c r="AK110" s="12"/>
      <c r="AL110" s="13"/>
      <c r="AM110" s="10"/>
      <c r="AN110" s="11"/>
      <c r="AO110" s="12"/>
      <c r="AP110" s="13"/>
      <c r="AQ110" s="6" t="str">
        <f t="shared" si="49"/>
        <v>SI</v>
      </c>
      <c r="AR110" s="7">
        <f t="shared" si="50"/>
        <v>480</v>
      </c>
      <c r="AS110" s="8">
        <f t="shared" si="51"/>
        <v>480</v>
      </c>
      <c r="AT110" s="9">
        <f t="shared" si="52"/>
        <v>480</v>
      </c>
      <c r="AU110" s="111" t="str">
        <f>IF(O110&lt;80,"0",IF((P110-O110)&lt;=2,('DPI art.191'!$G$3-(('DPI art.191'!$F$3-'DPI art.191'!$G$3)/4)*(P110-O110-2)),('DPI art.191'!$G$3-(('DPI art.191'!$G$3-'DPI art.191'!$H$3)/8)*(P110-O110-2))))</f>
        <v>0</v>
      </c>
      <c r="AV110" s="24">
        <f t="shared" si="85"/>
        <v>0</v>
      </c>
      <c r="AW110" s="24" t="e">
        <f>IF(N110&lt;135,N110,N110-'DPI art.191'!$I$3)</f>
        <v>#VALUE!</v>
      </c>
      <c r="AX110" s="111" t="e">
        <f>IF(I110&lt;80,"0",IF((J110-I110)&lt;=2,('DPI art.191'!$G$7-(('DPI art.191'!$F$7-'DPI art.191'!$G$7)/4)*(I110-J110-2)),('DPI art.191'!$G$7-(('DPI art.191'!$G$7-'DPI art.191'!$H$7)/8)*(J110-I110-2))))</f>
        <v>#VALUE!</v>
      </c>
      <c r="AY110" s="24" t="e">
        <f t="shared" si="86"/>
        <v>#VALUE!</v>
      </c>
      <c r="AZ110" s="24" t="e">
        <f>IF(H110&lt;135,H110,H110-'DPI art.191'!$I$7)</f>
        <v>#VALUE!</v>
      </c>
      <c r="BA110" s="111" t="str">
        <f>IF(O110&lt;80,"0",IF((P110-O110)&lt;=2,('DPI art.191'!$G$5-(('DPI art.191'!$F$5-'DPI art.191'!$G$5)/4)*(P110-O110-2)),('DPI art.191'!$G$5-(('DPI art.191'!$G$5-'DPI art.191'!$H$5)/8)*(P110-O110-2))))</f>
        <v>0</v>
      </c>
      <c r="BB110" s="24">
        <f t="shared" si="87"/>
        <v>0</v>
      </c>
      <c r="BC110" s="24" t="e">
        <f>IF(N110&lt;135,N110,N110-'DPI art.191'!$I$5)</f>
        <v>#VALUE!</v>
      </c>
      <c r="BD110" s="111" t="str">
        <f>IF(O110&lt;80,"0",IF((P110-O110)&lt;=2,('DPI art.191'!$G$7-(('DPI art.191'!$F$7-'DPI art.191'!$G$7)/4)*(O110-P110-2)),('DPI art.191'!$G$7-(('DPI art.191'!$G$7-'DPI art.191'!$H$7)/8)*(P110-O110-2))))</f>
        <v>0</v>
      </c>
      <c r="BE110" s="24">
        <f t="shared" si="88"/>
        <v>0</v>
      </c>
      <c r="BF110" s="24" t="e">
        <f>IF(N110&lt;135,N110,N110-'DPI art.191'!$I$7)</f>
        <v>#VALUE!</v>
      </c>
      <c r="BG110" s="111" t="str">
        <f>IF(AA110&lt;80,"0",IF((AB110-AA110)&lt;=2,('DPI art.191'!$G$3-(('DPI art.191'!$F$3-'DPI art.191'!$G$3)/4)*(AB110-AA110-2)),('DPI art.191'!$G$3-(('DPI art.191'!$G$3-'DPI art.191'!$H$3)/8)*(AB110-AA110-2))))</f>
        <v>0</v>
      </c>
      <c r="BH110" s="24">
        <f t="shared" si="89"/>
        <v>0</v>
      </c>
      <c r="BI110" s="24">
        <f>IF(Z110&lt;135,Z110,Z110-'DPI art.191'!$I$3)</f>
        <v>0</v>
      </c>
      <c r="BJ110" s="111" t="str">
        <f>IF(U110&lt;80,"0",IF((V110-U110)&lt;=2,('DPI art.191'!$G$7-(('DPI art.191'!$F$7-'DPI art.191'!$G$7)/4)*(U110-V110-2)),('DPI art.191'!$G$7-(('DPI art.191'!$G$7-'DPI art.191'!$H$7)/8)*(V110-U110-2))))</f>
        <v>0</v>
      </c>
      <c r="BK110" s="24">
        <f t="shared" si="90"/>
        <v>0</v>
      </c>
      <c r="BL110" s="24">
        <f>IF(T110&lt;135,T110,T110-'DPI art.191'!$I$7)</f>
        <v>0</v>
      </c>
      <c r="BM110" s="111" t="str">
        <f>IF(AA110&lt;80,"0",IF((AB110-AA110)&lt;=2,('DPI art.191'!$G$5-(('DPI art.191'!$F$5-'DPI art.191'!$G$5)/4)*(AB110-AA110-2)),('DPI art.191'!$G$5-(('DPI art.191'!$G$5-'DPI art.191'!$H$5)/8)*(AB110-AA110-2))))</f>
        <v>0</v>
      </c>
      <c r="BN110" s="24">
        <f t="shared" si="91"/>
        <v>0</v>
      </c>
      <c r="BO110" s="24">
        <f>IF(Z110&lt;135,Z110,Z110-'DPI art.191'!$I$5)</f>
        <v>0</v>
      </c>
      <c r="BP110" s="108">
        <f t="shared" si="53"/>
        <v>1</v>
      </c>
      <c r="BQ110" s="108">
        <f t="shared" si="54"/>
        <v>1</v>
      </c>
      <c r="BR110" s="108">
        <f t="shared" si="55"/>
        <v>1</v>
      </c>
      <c r="BS110" s="108">
        <f t="shared" si="56"/>
        <v>1</v>
      </c>
      <c r="BT110" s="108">
        <f t="shared" si="57"/>
        <v>1</v>
      </c>
      <c r="BU110" s="108">
        <f t="shared" si="58"/>
        <v>1</v>
      </c>
      <c r="BV110" s="106" t="str">
        <f t="shared" si="59"/>
        <v/>
      </c>
      <c r="BW110" s="106" t="str">
        <f t="shared" si="60"/>
        <v/>
      </c>
      <c r="BX110" s="106" t="str">
        <f t="shared" si="61"/>
        <v/>
      </c>
      <c r="BY110" s="106" t="str">
        <f t="shared" si="62"/>
        <v/>
      </c>
      <c r="BZ110" s="106" t="str">
        <f t="shared" si="63"/>
        <v/>
      </c>
      <c r="CA110" s="106" t="str">
        <f t="shared" si="64"/>
        <v/>
      </c>
      <c r="CB110" s="106">
        <f t="shared" si="65"/>
        <v>0</v>
      </c>
      <c r="CC110" s="107">
        <f t="shared" si="82"/>
        <v>0</v>
      </c>
      <c r="CD110" s="136" t="str">
        <f t="shared" si="75"/>
        <v/>
      </c>
      <c r="CE110" s="136" t="str">
        <f t="shared" si="76"/>
        <v/>
      </c>
      <c r="CF110" s="136" t="str">
        <f t="shared" si="77"/>
        <v/>
      </c>
      <c r="CG110" s="136" t="str">
        <f t="shared" si="78"/>
        <v/>
      </c>
      <c r="CH110" s="136" t="str">
        <f t="shared" si="79"/>
        <v/>
      </c>
      <c r="CI110" s="136" t="str">
        <f t="shared" si="80"/>
        <v/>
      </c>
    </row>
    <row r="111" spans="1:87" ht="18.75" x14ac:dyDescent="0.2">
      <c r="A111" s="2" t="s">
        <v>7</v>
      </c>
      <c r="B111" s="65" t="e">
        <f t="shared" si="83"/>
        <v>#VALUE!</v>
      </c>
      <c r="C111" s="78"/>
      <c r="D111" s="83"/>
      <c r="E111" s="83"/>
      <c r="F111" s="67"/>
      <c r="G111" s="71">
        <v>40725</v>
      </c>
      <c r="H111" s="77" t="s">
        <v>200</v>
      </c>
      <c r="I111" s="77" t="str">
        <f t="shared" si="81"/>
        <v/>
      </c>
      <c r="J111" s="77" t="str">
        <f t="shared" si="84"/>
        <v/>
      </c>
      <c r="K111" s="77"/>
      <c r="L111" s="77"/>
      <c r="M111" s="137" t="str">
        <f t="shared" si="73"/>
        <v/>
      </c>
      <c r="N111" s="4" t="str">
        <f t="shared" si="47"/>
        <v/>
      </c>
      <c r="O111" s="3">
        <f t="shared" si="74"/>
        <v>0</v>
      </c>
      <c r="P111" s="5">
        <f t="shared" si="48"/>
        <v>0</v>
      </c>
      <c r="Q111" s="14"/>
      <c r="R111" s="11"/>
      <c r="S111" s="12"/>
      <c r="T111" s="13"/>
      <c r="U111" s="79"/>
      <c r="V111" s="79"/>
      <c r="W111" s="10"/>
      <c r="X111" s="11"/>
      <c r="Y111" s="12"/>
      <c r="Z111" s="13"/>
      <c r="AA111" s="10"/>
      <c r="AB111" s="11"/>
      <c r="AC111" s="12"/>
      <c r="AD111" s="13"/>
      <c r="AE111" s="14"/>
      <c r="AF111" s="11"/>
      <c r="AG111" s="12"/>
      <c r="AH111" s="13"/>
      <c r="AI111" s="10"/>
      <c r="AJ111" s="11"/>
      <c r="AK111" s="12"/>
      <c r="AL111" s="13"/>
      <c r="AM111" s="10"/>
      <c r="AN111" s="11"/>
      <c r="AO111" s="12"/>
      <c r="AP111" s="13"/>
      <c r="AQ111" s="6" t="str">
        <f t="shared" si="49"/>
        <v>SI</v>
      </c>
      <c r="AR111" s="7">
        <f t="shared" si="50"/>
        <v>480</v>
      </c>
      <c r="AS111" s="8">
        <f t="shared" si="51"/>
        <v>480</v>
      </c>
      <c r="AT111" s="9">
        <f t="shared" si="52"/>
        <v>480</v>
      </c>
      <c r="AU111" s="111" t="str">
        <f>IF(O111&lt;80,"0",IF((P111-O111)&lt;=2,('DPI art.191'!$G$3-(('DPI art.191'!$F$3-'DPI art.191'!$G$3)/4)*(P111-O111-2)),('DPI art.191'!$G$3-(('DPI art.191'!$G$3-'DPI art.191'!$H$3)/8)*(P111-O111-2))))</f>
        <v>0</v>
      </c>
      <c r="AV111" s="24">
        <f t="shared" si="85"/>
        <v>0</v>
      </c>
      <c r="AW111" s="24" t="e">
        <f>IF(N111&lt;135,N111,N111-'DPI art.191'!$I$3)</f>
        <v>#VALUE!</v>
      </c>
      <c r="AX111" s="111" t="e">
        <f>IF(I111&lt;80,"0",IF((J111-I111)&lt;=2,('DPI art.191'!$G$7-(('DPI art.191'!$F$7-'DPI art.191'!$G$7)/4)*(I111-J111-2)),('DPI art.191'!$G$7-(('DPI art.191'!$G$7-'DPI art.191'!$H$7)/8)*(J111-I111-2))))</f>
        <v>#VALUE!</v>
      </c>
      <c r="AY111" s="24" t="e">
        <f t="shared" si="86"/>
        <v>#VALUE!</v>
      </c>
      <c r="AZ111" s="24" t="e">
        <f>IF(H111&lt;135,H111,H111-'DPI art.191'!$I$7)</f>
        <v>#VALUE!</v>
      </c>
      <c r="BA111" s="111" t="str">
        <f>IF(O111&lt;80,"0",IF((P111-O111)&lt;=2,('DPI art.191'!$G$5-(('DPI art.191'!$F$5-'DPI art.191'!$G$5)/4)*(P111-O111-2)),('DPI art.191'!$G$5-(('DPI art.191'!$G$5-'DPI art.191'!$H$5)/8)*(P111-O111-2))))</f>
        <v>0</v>
      </c>
      <c r="BB111" s="24">
        <f t="shared" si="87"/>
        <v>0</v>
      </c>
      <c r="BC111" s="24" t="e">
        <f>IF(N111&lt;135,N111,N111-'DPI art.191'!$I$5)</f>
        <v>#VALUE!</v>
      </c>
      <c r="BD111" s="111" t="str">
        <f>IF(O111&lt;80,"0",IF((P111-O111)&lt;=2,('DPI art.191'!$G$7-(('DPI art.191'!$F$7-'DPI art.191'!$G$7)/4)*(O111-P111-2)),('DPI art.191'!$G$7-(('DPI art.191'!$G$7-'DPI art.191'!$H$7)/8)*(P111-O111-2))))</f>
        <v>0</v>
      </c>
      <c r="BE111" s="24">
        <f t="shared" si="88"/>
        <v>0</v>
      </c>
      <c r="BF111" s="24" t="e">
        <f>IF(N111&lt;135,N111,N111-'DPI art.191'!$I$7)</f>
        <v>#VALUE!</v>
      </c>
      <c r="BG111" s="111" t="str">
        <f>IF(AA111&lt;80,"0",IF((AB111-AA111)&lt;=2,('DPI art.191'!$G$3-(('DPI art.191'!$F$3-'DPI art.191'!$G$3)/4)*(AB111-AA111-2)),('DPI art.191'!$G$3-(('DPI art.191'!$G$3-'DPI art.191'!$H$3)/8)*(AB111-AA111-2))))</f>
        <v>0</v>
      </c>
      <c r="BH111" s="24">
        <f t="shared" si="89"/>
        <v>0</v>
      </c>
      <c r="BI111" s="24">
        <f>IF(Z111&lt;135,Z111,Z111-'DPI art.191'!$I$3)</f>
        <v>0</v>
      </c>
      <c r="BJ111" s="111" t="str">
        <f>IF(U111&lt;80,"0",IF((V111-U111)&lt;=2,('DPI art.191'!$G$7-(('DPI art.191'!$F$7-'DPI art.191'!$G$7)/4)*(U111-V111-2)),('DPI art.191'!$G$7-(('DPI art.191'!$G$7-'DPI art.191'!$H$7)/8)*(V111-U111-2))))</f>
        <v>0</v>
      </c>
      <c r="BK111" s="24">
        <f t="shared" si="90"/>
        <v>0</v>
      </c>
      <c r="BL111" s="24">
        <f>IF(T111&lt;135,T111,T111-'DPI art.191'!$I$7)</f>
        <v>0</v>
      </c>
      <c r="BM111" s="111" t="str">
        <f>IF(AA111&lt;80,"0",IF((AB111-AA111)&lt;=2,('DPI art.191'!$G$5-(('DPI art.191'!$F$5-'DPI art.191'!$G$5)/4)*(AB111-AA111-2)),('DPI art.191'!$G$5-(('DPI art.191'!$G$5-'DPI art.191'!$H$5)/8)*(AB111-AA111-2))))</f>
        <v>0</v>
      </c>
      <c r="BN111" s="24">
        <f t="shared" si="91"/>
        <v>0</v>
      </c>
      <c r="BO111" s="24">
        <f>IF(Z111&lt;135,Z111,Z111-'DPI art.191'!$I$5)</f>
        <v>0</v>
      </c>
      <c r="BP111" s="108">
        <f t="shared" si="53"/>
        <v>1</v>
      </c>
      <c r="BQ111" s="108">
        <f t="shared" si="54"/>
        <v>1</v>
      </c>
      <c r="BR111" s="108">
        <f t="shared" si="55"/>
        <v>1</v>
      </c>
      <c r="BS111" s="108">
        <f t="shared" si="56"/>
        <v>1</v>
      </c>
      <c r="BT111" s="108">
        <f t="shared" si="57"/>
        <v>1</v>
      </c>
      <c r="BU111" s="108">
        <f t="shared" si="58"/>
        <v>1</v>
      </c>
      <c r="BV111" s="106" t="str">
        <f t="shared" si="59"/>
        <v/>
      </c>
      <c r="BW111" s="106" t="str">
        <f t="shared" si="60"/>
        <v/>
      </c>
      <c r="BX111" s="106" t="str">
        <f t="shared" si="61"/>
        <v/>
      </c>
      <c r="BY111" s="106" t="str">
        <f t="shared" si="62"/>
        <v/>
      </c>
      <c r="BZ111" s="106" t="str">
        <f t="shared" si="63"/>
        <v/>
      </c>
      <c r="CA111" s="106" t="str">
        <f t="shared" si="64"/>
        <v/>
      </c>
      <c r="CB111" s="106">
        <f t="shared" si="65"/>
        <v>0</v>
      </c>
      <c r="CC111" s="107">
        <f t="shared" si="82"/>
        <v>0</v>
      </c>
      <c r="CD111" s="136" t="str">
        <f t="shared" si="75"/>
        <v/>
      </c>
      <c r="CE111" s="136" t="str">
        <f t="shared" si="76"/>
        <v/>
      </c>
      <c r="CF111" s="136" t="str">
        <f t="shared" si="77"/>
        <v/>
      </c>
      <c r="CG111" s="136" t="str">
        <f t="shared" si="78"/>
        <v/>
      </c>
      <c r="CH111" s="136" t="str">
        <f t="shared" si="79"/>
        <v/>
      </c>
      <c r="CI111" s="136" t="str">
        <f t="shared" si="80"/>
        <v/>
      </c>
    </row>
    <row r="112" spans="1:87" ht="18.75" x14ac:dyDescent="0.2">
      <c r="A112" s="2" t="s">
        <v>7</v>
      </c>
      <c r="B112" s="65" t="e">
        <f t="shared" si="83"/>
        <v>#VALUE!</v>
      </c>
      <c r="C112" s="78"/>
      <c r="D112" s="83"/>
      <c r="E112" s="83"/>
      <c r="F112" s="67"/>
      <c r="G112" s="71">
        <v>40725</v>
      </c>
      <c r="H112" s="77" t="s">
        <v>200</v>
      </c>
      <c r="I112" s="77" t="str">
        <f t="shared" si="81"/>
        <v/>
      </c>
      <c r="J112" s="77" t="str">
        <f t="shared" si="84"/>
        <v/>
      </c>
      <c r="K112" s="77"/>
      <c r="L112" s="77"/>
      <c r="M112" s="137" t="str">
        <f t="shared" si="73"/>
        <v/>
      </c>
      <c r="N112" s="4" t="str">
        <f t="shared" si="47"/>
        <v/>
      </c>
      <c r="O112" s="3">
        <f t="shared" si="74"/>
        <v>0</v>
      </c>
      <c r="P112" s="5">
        <f t="shared" si="48"/>
        <v>0</v>
      </c>
      <c r="Q112" s="14"/>
      <c r="R112" s="11"/>
      <c r="S112" s="12"/>
      <c r="T112" s="13"/>
      <c r="U112" s="79"/>
      <c r="V112" s="79"/>
      <c r="W112" s="10"/>
      <c r="X112" s="11"/>
      <c r="Y112" s="12"/>
      <c r="Z112" s="13"/>
      <c r="AA112" s="10"/>
      <c r="AB112" s="11"/>
      <c r="AC112" s="12"/>
      <c r="AD112" s="13"/>
      <c r="AE112" s="14"/>
      <c r="AF112" s="11"/>
      <c r="AG112" s="12"/>
      <c r="AH112" s="13"/>
      <c r="AI112" s="10"/>
      <c r="AJ112" s="11"/>
      <c r="AK112" s="12"/>
      <c r="AL112" s="13"/>
      <c r="AM112" s="10"/>
      <c r="AN112" s="11"/>
      <c r="AO112" s="12"/>
      <c r="AP112" s="13"/>
      <c r="AQ112" s="6" t="str">
        <f t="shared" si="49"/>
        <v>SI</v>
      </c>
      <c r="AR112" s="7">
        <f t="shared" si="50"/>
        <v>480</v>
      </c>
      <c r="AS112" s="8">
        <f t="shared" si="51"/>
        <v>480</v>
      </c>
      <c r="AT112" s="9">
        <f t="shared" si="52"/>
        <v>480</v>
      </c>
      <c r="AU112" s="111" t="str">
        <f>IF(O112&lt;80,"0",IF((P112-O112)&lt;=2,('DPI art.191'!$G$3-(('DPI art.191'!$F$3-'DPI art.191'!$G$3)/4)*(P112-O112-2)),('DPI art.191'!$G$3-(('DPI art.191'!$G$3-'DPI art.191'!$H$3)/8)*(P112-O112-2))))</f>
        <v>0</v>
      </c>
      <c r="AV112" s="24">
        <f t="shared" si="85"/>
        <v>0</v>
      </c>
      <c r="AW112" s="24" t="e">
        <f>IF(N112&lt;135,N112,N112-'DPI art.191'!$I$3)</f>
        <v>#VALUE!</v>
      </c>
      <c r="AX112" s="111" t="e">
        <f>IF(I112&lt;80,"0",IF((J112-I112)&lt;=2,('DPI art.191'!$G$7-(('DPI art.191'!$F$7-'DPI art.191'!$G$7)/4)*(I112-J112-2)),('DPI art.191'!$G$7-(('DPI art.191'!$G$7-'DPI art.191'!$H$7)/8)*(J112-I112-2))))</f>
        <v>#VALUE!</v>
      </c>
      <c r="AY112" s="24" t="e">
        <f t="shared" si="86"/>
        <v>#VALUE!</v>
      </c>
      <c r="AZ112" s="24" t="e">
        <f>IF(H112&lt;135,H112,H112-'DPI art.191'!$I$7)</f>
        <v>#VALUE!</v>
      </c>
      <c r="BA112" s="111" t="str">
        <f>IF(O112&lt;80,"0",IF((P112-O112)&lt;=2,('DPI art.191'!$G$5-(('DPI art.191'!$F$5-'DPI art.191'!$G$5)/4)*(P112-O112-2)),('DPI art.191'!$G$5-(('DPI art.191'!$G$5-'DPI art.191'!$H$5)/8)*(P112-O112-2))))</f>
        <v>0</v>
      </c>
      <c r="BB112" s="24">
        <f t="shared" si="87"/>
        <v>0</v>
      </c>
      <c r="BC112" s="24" t="e">
        <f>IF(N112&lt;135,N112,N112-'DPI art.191'!$I$5)</f>
        <v>#VALUE!</v>
      </c>
      <c r="BD112" s="111" t="str">
        <f>IF(O112&lt;80,"0",IF((P112-O112)&lt;=2,('DPI art.191'!$G$7-(('DPI art.191'!$F$7-'DPI art.191'!$G$7)/4)*(O112-P112-2)),('DPI art.191'!$G$7-(('DPI art.191'!$G$7-'DPI art.191'!$H$7)/8)*(P112-O112-2))))</f>
        <v>0</v>
      </c>
      <c r="BE112" s="24">
        <f t="shared" si="88"/>
        <v>0</v>
      </c>
      <c r="BF112" s="24" t="e">
        <f>IF(N112&lt;135,N112,N112-'DPI art.191'!$I$7)</f>
        <v>#VALUE!</v>
      </c>
      <c r="BG112" s="111" t="str">
        <f>IF(AA112&lt;80,"0",IF((AB112-AA112)&lt;=2,('DPI art.191'!$G$3-(('DPI art.191'!$F$3-'DPI art.191'!$G$3)/4)*(AB112-AA112-2)),('DPI art.191'!$G$3-(('DPI art.191'!$G$3-'DPI art.191'!$H$3)/8)*(AB112-AA112-2))))</f>
        <v>0</v>
      </c>
      <c r="BH112" s="24">
        <f t="shared" si="89"/>
        <v>0</v>
      </c>
      <c r="BI112" s="24">
        <f>IF(Z112&lt;135,Z112,Z112-'DPI art.191'!$I$3)</f>
        <v>0</v>
      </c>
      <c r="BJ112" s="111" t="str">
        <f>IF(U112&lt;80,"0",IF((V112-U112)&lt;=2,('DPI art.191'!$G$7-(('DPI art.191'!$F$7-'DPI art.191'!$G$7)/4)*(U112-V112-2)),('DPI art.191'!$G$7-(('DPI art.191'!$G$7-'DPI art.191'!$H$7)/8)*(V112-U112-2))))</f>
        <v>0</v>
      </c>
      <c r="BK112" s="24">
        <f t="shared" si="90"/>
        <v>0</v>
      </c>
      <c r="BL112" s="24">
        <f>IF(T112&lt;135,T112,T112-'DPI art.191'!$I$7)</f>
        <v>0</v>
      </c>
      <c r="BM112" s="111" t="str">
        <f>IF(AA112&lt;80,"0",IF((AB112-AA112)&lt;=2,('DPI art.191'!$G$5-(('DPI art.191'!$F$5-'DPI art.191'!$G$5)/4)*(AB112-AA112-2)),('DPI art.191'!$G$5-(('DPI art.191'!$G$5-'DPI art.191'!$H$5)/8)*(AB112-AA112-2))))</f>
        <v>0</v>
      </c>
      <c r="BN112" s="24">
        <f t="shared" si="91"/>
        <v>0</v>
      </c>
      <c r="BO112" s="24">
        <f>IF(Z112&lt;135,Z112,Z112-'DPI art.191'!$I$5)</f>
        <v>0</v>
      </c>
      <c r="BP112" s="108">
        <f t="shared" si="53"/>
        <v>1</v>
      </c>
      <c r="BQ112" s="108">
        <f t="shared" si="54"/>
        <v>1</v>
      </c>
      <c r="BR112" s="108">
        <f t="shared" si="55"/>
        <v>1</v>
      </c>
      <c r="BS112" s="108">
        <f t="shared" si="56"/>
        <v>1</v>
      </c>
      <c r="BT112" s="108">
        <f t="shared" si="57"/>
        <v>1</v>
      </c>
      <c r="BU112" s="108">
        <f t="shared" si="58"/>
        <v>1</v>
      </c>
      <c r="BV112" s="106" t="str">
        <f t="shared" si="59"/>
        <v/>
      </c>
      <c r="BW112" s="106" t="str">
        <f t="shared" si="60"/>
        <v/>
      </c>
      <c r="BX112" s="106" t="str">
        <f t="shared" si="61"/>
        <v/>
      </c>
      <c r="BY112" s="106" t="str">
        <f t="shared" si="62"/>
        <v/>
      </c>
      <c r="BZ112" s="106" t="str">
        <f t="shared" si="63"/>
        <v/>
      </c>
      <c r="CA112" s="106" t="str">
        <f t="shared" si="64"/>
        <v/>
      </c>
      <c r="CB112" s="106">
        <f t="shared" si="65"/>
        <v>0</v>
      </c>
      <c r="CC112" s="107">
        <f t="shared" si="82"/>
        <v>0</v>
      </c>
      <c r="CD112" s="136" t="str">
        <f t="shared" si="75"/>
        <v/>
      </c>
      <c r="CE112" s="136" t="str">
        <f t="shared" si="76"/>
        <v/>
      </c>
      <c r="CF112" s="136" t="str">
        <f t="shared" si="77"/>
        <v/>
      </c>
      <c r="CG112" s="136" t="str">
        <f t="shared" si="78"/>
        <v/>
      </c>
      <c r="CH112" s="136" t="str">
        <f t="shared" si="79"/>
        <v/>
      </c>
      <c r="CI112" s="136" t="str">
        <f t="shared" si="80"/>
        <v/>
      </c>
    </row>
    <row r="113" spans="1:87" ht="18.75" x14ac:dyDescent="0.2">
      <c r="A113" s="2" t="s">
        <v>7</v>
      </c>
      <c r="B113" s="65" t="e">
        <f t="shared" si="83"/>
        <v>#VALUE!</v>
      </c>
      <c r="C113" s="78"/>
      <c r="D113" s="83"/>
      <c r="E113" s="83"/>
      <c r="F113" s="67"/>
      <c r="G113" s="71">
        <v>40725</v>
      </c>
      <c r="H113" s="77" t="s">
        <v>200</v>
      </c>
      <c r="I113" s="77" t="str">
        <f t="shared" si="81"/>
        <v/>
      </c>
      <c r="J113" s="77" t="str">
        <f t="shared" si="84"/>
        <v/>
      </c>
      <c r="K113" s="77"/>
      <c r="L113" s="77"/>
      <c r="M113" s="137" t="str">
        <f t="shared" si="73"/>
        <v/>
      </c>
      <c r="N113" s="4" t="str">
        <f t="shared" si="47"/>
        <v/>
      </c>
      <c r="O113" s="3">
        <f t="shared" si="74"/>
        <v>0</v>
      </c>
      <c r="P113" s="5">
        <f t="shared" si="48"/>
        <v>0</v>
      </c>
      <c r="Q113" s="14"/>
      <c r="R113" s="11"/>
      <c r="S113" s="12"/>
      <c r="T113" s="13"/>
      <c r="U113" s="79"/>
      <c r="V113" s="79"/>
      <c r="W113" s="10"/>
      <c r="X113" s="11"/>
      <c r="Y113" s="12"/>
      <c r="Z113" s="13"/>
      <c r="AA113" s="10"/>
      <c r="AB113" s="11"/>
      <c r="AC113" s="12"/>
      <c r="AD113" s="13"/>
      <c r="AE113" s="14"/>
      <c r="AF113" s="11"/>
      <c r="AG113" s="12"/>
      <c r="AH113" s="13"/>
      <c r="AI113" s="10"/>
      <c r="AJ113" s="11"/>
      <c r="AK113" s="12"/>
      <c r="AL113" s="13"/>
      <c r="AM113" s="10"/>
      <c r="AN113" s="11"/>
      <c r="AO113" s="12"/>
      <c r="AP113" s="13"/>
      <c r="AQ113" s="6" t="str">
        <f t="shared" si="49"/>
        <v>SI</v>
      </c>
      <c r="AR113" s="7">
        <f t="shared" si="50"/>
        <v>480</v>
      </c>
      <c r="AS113" s="8">
        <f t="shared" si="51"/>
        <v>480</v>
      </c>
      <c r="AT113" s="9">
        <f t="shared" si="52"/>
        <v>480</v>
      </c>
      <c r="AU113" s="111" t="str">
        <f>IF(O113&lt;80,"0",IF((P113-O113)&lt;=2,('DPI art.191'!$G$3-(('DPI art.191'!$F$3-'DPI art.191'!$G$3)/4)*(P113-O113-2)),('DPI art.191'!$G$3-(('DPI art.191'!$G$3-'DPI art.191'!$H$3)/8)*(P113-O113-2))))</f>
        <v>0</v>
      </c>
      <c r="AV113" s="24">
        <f t="shared" si="85"/>
        <v>0</v>
      </c>
      <c r="AW113" s="24" t="e">
        <f>IF(N113&lt;135,N113,N113-'DPI art.191'!$I$3)</f>
        <v>#VALUE!</v>
      </c>
      <c r="AX113" s="111" t="e">
        <f>IF(I113&lt;80,"0",IF((J113-I113)&lt;=2,('DPI art.191'!$G$7-(('DPI art.191'!$F$7-'DPI art.191'!$G$7)/4)*(I113-J113-2)),('DPI art.191'!$G$7-(('DPI art.191'!$G$7-'DPI art.191'!$H$7)/8)*(J113-I113-2))))</f>
        <v>#VALUE!</v>
      </c>
      <c r="AY113" s="24" t="e">
        <f t="shared" si="86"/>
        <v>#VALUE!</v>
      </c>
      <c r="AZ113" s="24" t="e">
        <f>IF(H113&lt;135,H113,H113-'DPI art.191'!$I$7)</f>
        <v>#VALUE!</v>
      </c>
      <c r="BA113" s="111" t="str">
        <f>IF(O113&lt;80,"0",IF((P113-O113)&lt;=2,('DPI art.191'!$G$5-(('DPI art.191'!$F$5-'DPI art.191'!$G$5)/4)*(P113-O113-2)),('DPI art.191'!$G$5-(('DPI art.191'!$G$5-'DPI art.191'!$H$5)/8)*(P113-O113-2))))</f>
        <v>0</v>
      </c>
      <c r="BB113" s="24">
        <f t="shared" si="87"/>
        <v>0</v>
      </c>
      <c r="BC113" s="24" t="e">
        <f>IF(N113&lt;135,N113,N113-'DPI art.191'!$I$5)</f>
        <v>#VALUE!</v>
      </c>
      <c r="BD113" s="111" t="str">
        <f>IF(O113&lt;80,"0",IF((P113-O113)&lt;=2,('DPI art.191'!$G$7-(('DPI art.191'!$F$7-'DPI art.191'!$G$7)/4)*(O113-P113-2)),('DPI art.191'!$G$7-(('DPI art.191'!$G$7-'DPI art.191'!$H$7)/8)*(P113-O113-2))))</f>
        <v>0</v>
      </c>
      <c r="BE113" s="24">
        <f t="shared" si="88"/>
        <v>0</v>
      </c>
      <c r="BF113" s="24" t="e">
        <f>IF(N113&lt;135,N113,N113-'DPI art.191'!$I$7)</f>
        <v>#VALUE!</v>
      </c>
      <c r="BG113" s="111" t="str">
        <f>IF(AA113&lt;80,"0",IF((AB113-AA113)&lt;=2,('DPI art.191'!$G$3-(('DPI art.191'!$F$3-'DPI art.191'!$G$3)/4)*(AB113-AA113-2)),('DPI art.191'!$G$3-(('DPI art.191'!$G$3-'DPI art.191'!$H$3)/8)*(AB113-AA113-2))))</f>
        <v>0</v>
      </c>
      <c r="BH113" s="24">
        <f t="shared" si="89"/>
        <v>0</v>
      </c>
      <c r="BI113" s="24">
        <f>IF(Z113&lt;135,Z113,Z113-'DPI art.191'!$I$3)</f>
        <v>0</v>
      </c>
      <c r="BJ113" s="111" t="str">
        <f>IF(U113&lt;80,"0",IF((V113-U113)&lt;=2,('DPI art.191'!$G$7-(('DPI art.191'!$F$7-'DPI art.191'!$G$7)/4)*(U113-V113-2)),('DPI art.191'!$G$7-(('DPI art.191'!$G$7-'DPI art.191'!$H$7)/8)*(V113-U113-2))))</f>
        <v>0</v>
      </c>
      <c r="BK113" s="24">
        <f t="shared" si="90"/>
        <v>0</v>
      </c>
      <c r="BL113" s="24">
        <f>IF(T113&lt;135,T113,T113-'DPI art.191'!$I$7)</f>
        <v>0</v>
      </c>
      <c r="BM113" s="111" t="str">
        <f>IF(AA113&lt;80,"0",IF((AB113-AA113)&lt;=2,('DPI art.191'!$G$5-(('DPI art.191'!$F$5-'DPI art.191'!$G$5)/4)*(AB113-AA113-2)),('DPI art.191'!$G$5-(('DPI art.191'!$G$5-'DPI art.191'!$H$5)/8)*(AB113-AA113-2))))</f>
        <v>0</v>
      </c>
      <c r="BN113" s="24">
        <f t="shared" si="91"/>
        <v>0</v>
      </c>
      <c r="BO113" s="24">
        <f>IF(Z113&lt;135,Z113,Z113-'DPI art.191'!$I$5)</f>
        <v>0</v>
      </c>
      <c r="BP113" s="108">
        <f t="shared" si="53"/>
        <v>1</v>
      </c>
      <c r="BQ113" s="108">
        <f t="shared" si="54"/>
        <v>1</v>
      </c>
      <c r="BR113" s="108">
        <f t="shared" si="55"/>
        <v>1</v>
      </c>
      <c r="BS113" s="108">
        <f t="shared" si="56"/>
        <v>1</v>
      </c>
      <c r="BT113" s="108">
        <f t="shared" si="57"/>
        <v>1</v>
      </c>
      <c r="BU113" s="108">
        <f t="shared" si="58"/>
        <v>1</v>
      </c>
      <c r="BV113" s="106" t="str">
        <f t="shared" si="59"/>
        <v/>
      </c>
      <c r="BW113" s="106" t="str">
        <f t="shared" si="60"/>
        <v/>
      </c>
      <c r="BX113" s="106" t="str">
        <f t="shared" si="61"/>
        <v/>
      </c>
      <c r="BY113" s="106" t="str">
        <f t="shared" si="62"/>
        <v/>
      </c>
      <c r="BZ113" s="106" t="str">
        <f t="shared" si="63"/>
        <v/>
      </c>
      <c r="CA113" s="106" t="str">
        <f t="shared" si="64"/>
        <v/>
      </c>
      <c r="CB113" s="106">
        <f t="shared" si="65"/>
        <v>0</v>
      </c>
      <c r="CC113" s="107">
        <f t="shared" si="82"/>
        <v>0</v>
      </c>
      <c r="CD113" s="136" t="str">
        <f t="shared" si="75"/>
        <v/>
      </c>
      <c r="CE113" s="136" t="str">
        <f t="shared" si="76"/>
        <v/>
      </c>
      <c r="CF113" s="136" t="str">
        <f t="shared" si="77"/>
        <v/>
      </c>
      <c r="CG113" s="136" t="str">
        <f t="shared" si="78"/>
        <v/>
      </c>
      <c r="CH113" s="136" t="str">
        <f t="shared" si="79"/>
        <v/>
      </c>
      <c r="CI113" s="136" t="str">
        <f t="shared" si="80"/>
        <v/>
      </c>
    </row>
    <row r="114" spans="1:87" ht="18.75" x14ac:dyDescent="0.2">
      <c r="A114" s="2" t="s">
        <v>7</v>
      </c>
      <c r="B114" s="65" t="e">
        <f t="shared" si="83"/>
        <v>#VALUE!</v>
      </c>
      <c r="C114" s="78"/>
      <c r="D114" s="83"/>
      <c r="E114" s="83"/>
      <c r="F114" s="67"/>
      <c r="G114" s="71">
        <v>40725</v>
      </c>
      <c r="H114" s="77" t="s">
        <v>200</v>
      </c>
      <c r="I114" s="77" t="str">
        <f t="shared" si="81"/>
        <v/>
      </c>
      <c r="J114" s="77" t="str">
        <f t="shared" si="84"/>
        <v/>
      </c>
      <c r="K114" s="77"/>
      <c r="L114" s="77"/>
      <c r="M114" s="137" t="str">
        <f t="shared" si="73"/>
        <v/>
      </c>
      <c r="N114" s="4" t="str">
        <f t="shared" si="47"/>
        <v/>
      </c>
      <c r="O114" s="3">
        <f t="shared" si="74"/>
        <v>0</v>
      </c>
      <c r="P114" s="5">
        <f t="shared" si="48"/>
        <v>0</v>
      </c>
      <c r="Q114" s="14"/>
      <c r="R114" s="11"/>
      <c r="S114" s="12"/>
      <c r="T114" s="13"/>
      <c r="U114" s="79"/>
      <c r="V114" s="79"/>
      <c r="W114" s="10"/>
      <c r="X114" s="11"/>
      <c r="Y114" s="12"/>
      <c r="Z114" s="13"/>
      <c r="AA114" s="10"/>
      <c r="AB114" s="11"/>
      <c r="AC114" s="12"/>
      <c r="AD114" s="13"/>
      <c r="AE114" s="14"/>
      <c r="AF114" s="11"/>
      <c r="AG114" s="12"/>
      <c r="AH114" s="13"/>
      <c r="AI114" s="10"/>
      <c r="AJ114" s="11"/>
      <c r="AK114" s="12"/>
      <c r="AL114" s="13"/>
      <c r="AM114" s="10"/>
      <c r="AN114" s="11"/>
      <c r="AO114" s="12"/>
      <c r="AP114" s="13"/>
      <c r="AQ114" s="6" t="str">
        <f t="shared" si="49"/>
        <v>SI</v>
      </c>
      <c r="AR114" s="7">
        <f t="shared" si="50"/>
        <v>480</v>
      </c>
      <c r="AS114" s="8">
        <f t="shared" si="51"/>
        <v>480</v>
      </c>
      <c r="AT114" s="9">
        <f t="shared" si="52"/>
        <v>480</v>
      </c>
      <c r="AU114" s="111" t="str">
        <f>IF(O114&lt;80,"0",IF((P114-O114)&lt;=2,('DPI art.191'!$G$3-(('DPI art.191'!$F$3-'DPI art.191'!$G$3)/4)*(P114-O114-2)),('DPI art.191'!$G$3-(('DPI art.191'!$G$3-'DPI art.191'!$H$3)/8)*(P114-O114-2))))</f>
        <v>0</v>
      </c>
      <c r="AV114" s="24">
        <f t="shared" si="85"/>
        <v>0</v>
      </c>
      <c r="AW114" s="24" t="e">
        <f>IF(N114&lt;135,N114,N114-'DPI art.191'!$I$3)</f>
        <v>#VALUE!</v>
      </c>
      <c r="AX114" s="111" t="e">
        <f>IF(I114&lt;80,"0",IF((J114-I114)&lt;=2,('DPI art.191'!$G$7-(('DPI art.191'!$F$7-'DPI art.191'!$G$7)/4)*(I114-J114-2)),('DPI art.191'!$G$7-(('DPI art.191'!$G$7-'DPI art.191'!$H$7)/8)*(J114-I114-2))))</f>
        <v>#VALUE!</v>
      </c>
      <c r="AY114" s="24" t="e">
        <f t="shared" si="86"/>
        <v>#VALUE!</v>
      </c>
      <c r="AZ114" s="24" t="e">
        <f>IF(H114&lt;135,H114,H114-'DPI art.191'!$I$7)</f>
        <v>#VALUE!</v>
      </c>
      <c r="BA114" s="111" t="str">
        <f>IF(O114&lt;80,"0",IF((P114-O114)&lt;=2,('DPI art.191'!$G$5-(('DPI art.191'!$F$5-'DPI art.191'!$G$5)/4)*(P114-O114-2)),('DPI art.191'!$G$5-(('DPI art.191'!$G$5-'DPI art.191'!$H$5)/8)*(P114-O114-2))))</f>
        <v>0</v>
      </c>
      <c r="BB114" s="24">
        <f t="shared" si="87"/>
        <v>0</v>
      </c>
      <c r="BC114" s="24" t="e">
        <f>IF(N114&lt;135,N114,N114-'DPI art.191'!$I$5)</f>
        <v>#VALUE!</v>
      </c>
      <c r="BD114" s="111" t="str">
        <f>IF(O114&lt;80,"0",IF((P114-O114)&lt;=2,('DPI art.191'!$G$7-(('DPI art.191'!$F$7-'DPI art.191'!$G$7)/4)*(O114-P114-2)),('DPI art.191'!$G$7-(('DPI art.191'!$G$7-'DPI art.191'!$H$7)/8)*(P114-O114-2))))</f>
        <v>0</v>
      </c>
      <c r="BE114" s="24">
        <f t="shared" si="88"/>
        <v>0</v>
      </c>
      <c r="BF114" s="24" t="e">
        <f>IF(N114&lt;135,N114,N114-'DPI art.191'!$I$7)</f>
        <v>#VALUE!</v>
      </c>
      <c r="BG114" s="111" t="str">
        <f>IF(AA114&lt;80,"0",IF((AB114-AA114)&lt;=2,('DPI art.191'!$G$3-(('DPI art.191'!$F$3-'DPI art.191'!$G$3)/4)*(AB114-AA114-2)),('DPI art.191'!$G$3-(('DPI art.191'!$G$3-'DPI art.191'!$H$3)/8)*(AB114-AA114-2))))</f>
        <v>0</v>
      </c>
      <c r="BH114" s="24">
        <f t="shared" si="89"/>
        <v>0</v>
      </c>
      <c r="BI114" s="24">
        <f>IF(Z114&lt;135,Z114,Z114-'DPI art.191'!$I$3)</f>
        <v>0</v>
      </c>
      <c r="BJ114" s="111" t="str">
        <f>IF(U114&lt;80,"0",IF((V114-U114)&lt;=2,('DPI art.191'!$G$7-(('DPI art.191'!$F$7-'DPI art.191'!$G$7)/4)*(U114-V114-2)),('DPI art.191'!$G$7-(('DPI art.191'!$G$7-'DPI art.191'!$H$7)/8)*(V114-U114-2))))</f>
        <v>0</v>
      </c>
      <c r="BK114" s="24">
        <f t="shared" si="90"/>
        <v>0</v>
      </c>
      <c r="BL114" s="24">
        <f>IF(T114&lt;135,T114,T114-'DPI art.191'!$I$7)</f>
        <v>0</v>
      </c>
      <c r="BM114" s="111" t="str">
        <f>IF(AA114&lt;80,"0",IF((AB114-AA114)&lt;=2,('DPI art.191'!$G$5-(('DPI art.191'!$F$5-'DPI art.191'!$G$5)/4)*(AB114-AA114-2)),('DPI art.191'!$G$5-(('DPI art.191'!$G$5-'DPI art.191'!$H$5)/8)*(AB114-AA114-2))))</f>
        <v>0</v>
      </c>
      <c r="BN114" s="24">
        <f t="shared" si="91"/>
        <v>0</v>
      </c>
      <c r="BO114" s="24">
        <f>IF(Z114&lt;135,Z114,Z114-'DPI art.191'!$I$5)</f>
        <v>0</v>
      </c>
      <c r="BP114" s="108">
        <f t="shared" si="53"/>
        <v>1</v>
      </c>
      <c r="BQ114" s="108">
        <f t="shared" si="54"/>
        <v>1</v>
      </c>
      <c r="BR114" s="108">
        <f t="shared" si="55"/>
        <v>1</v>
      </c>
      <c r="BS114" s="108">
        <f t="shared" si="56"/>
        <v>1</v>
      </c>
      <c r="BT114" s="108">
        <f t="shared" si="57"/>
        <v>1</v>
      </c>
      <c r="BU114" s="108">
        <f t="shared" si="58"/>
        <v>1</v>
      </c>
      <c r="BV114" s="106" t="str">
        <f t="shared" si="59"/>
        <v/>
      </c>
      <c r="BW114" s="106" t="str">
        <f t="shared" si="60"/>
        <v/>
      </c>
      <c r="BX114" s="106" t="str">
        <f t="shared" si="61"/>
        <v/>
      </c>
      <c r="BY114" s="106" t="str">
        <f t="shared" si="62"/>
        <v/>
      </c>
      <c r="BZ114" s="106" t="str">
        <f t="shared" si="63"/>
        <v/>
      </c>
      <c r="CA114" s="106" t="str">
        <f t="shared" si="64"/>
        <v/>
      </c>
      <c r="CB114" s="106">
        <f t="shared" si="65"/>
        <v>0</v>
      </c>
      <c r="CC114" s="107">
        <f t="shared" si="82"/>
        <v>0</v>
      </c>
      <c r="CD114" s="136" t="str">
        <f t="shared" si="75"/>
        <v/>
      </c>
      <c r="CE114" s="136" t="str">
        <f t="shared" si="76"/>
        <v/>
      </c>
      <c r="CF114" s="136" t="str">
        <f t="shared" si="77"/>
        <v/>
      </c>
      <c r="CG114" s="136" t="str">
        <f t="shared" si="78"/>
        <v/>
      </c>
      <c r="CH114" s="136" t="str">
        <f t="shared" si="79"/>
        <v/>
      </c>
      <c r="CI114" s="136" t="str">
        <f t="shared" si="80"/>
        <v/>
      </c>
    </row>
    <row r="115" spans="1:87" ht="18.75" x14ac:dyDescent="0.2">
      <c r="A115" s="2" t="s">
        <v>7</v>
      </c>
      <c r="B115" s="65" t="e">
        <f t="shared" si="83"/>
        <v>#VALUE!</v>
      </c>
      <c r="C115" s="78"/>
      <c r="D115" s="83"/>
      <c r="E115" s="83"/>
      <c r="F115" s="67"/>
      <c r="G115" s="71">
        <v>40725</v>
      </c>
      <c r="H115" s="77" t="s">
        <v>200</v>
      </c>
      <c r="I115" s="77" t="str">
        <f t="shared" si="81"/>
        <v/>
      </c>
      <c r="J115" s="77" t="str">
        <f t="shared" si="84"/>
        <v/>
      </c>
      <c r="K115" s="77"/>
      <c r="L115" s="77"/>
      <c r="M115" s="137" t="str">
        <f t="shared" si="73"/>
        <v/>
      </c>
      <c r="N115" s="4" t="str">
        <f t="shared" si="47"/>
        <v/>
      </c>
      <c r="O115" s="3">
        <f t="shared" si="74"/>
        <v>0</v>
      </c>
      <c r="P115" s="5">
        <f t="shared" si="48"/>
        <v>0</v>
      </c>
      <c r="Q115" s="14"/>
      <c r="R115" s="11"/>
      <c r="S115" s="12"/>
      <c r="T115" s="13"/>
      <c r="U115" s="79"/>
      <c r="V115" s="79"/>
      <c r="W115" s="10"/>
      <c r="X115" s="11"/>
      <c r="Y115" s="12"/>
      <c r="Z115" s="13"/>
      <c r="AA115" s="10"/>
      <c r="AB115" s="11"/>
      <c r="AC115" s="12"/>
      <c r="AD115" s="13"/>
      <c r="AE115" s="14"/>
      <c r="AF115" s="11"/>
      <c r="AG115" s="12"/>
      <c r="AH115" s="13"/>
      <c r="AI115" s="10"/>
      <c r="AJ115" s="11"/>
      <c r="AK115" s="12"/>
      <c r="AL115" s="13"/>
      <c r="AM115" s="10"/>
      <c r="AN115" s="11"/>
      <c r="AO115" s="12"/>
      <c r="AP115" s="13"/>
      <c r="AQ115" s="6" t="str">
        <f t="shared" si="49"/>
        <v>SI</v>
      </c>
      <c r="AR115" s="7">
        <f t="shared" si="50"/>
        <v>480</v>
      </c>
      <c r="AS115" s="8">
        <f t="shared" si="51"/>
        <v>480</v>
      </c>
      <c r="AT115" s="9">
        <f t="shared" si="52"/>
        <v>480</v>
      </c>
      <c r="AU115" s="111" t="str">
        <f>IF(O115&lt;80,"0",IF((P115-O115)&lt;=2,('DPI art.191'!$G$3-(('DPI art.191'!$F$3-'DPI art.191'!$G$3)/4)*(P115-O115-2)),('DPI art.191'!$G$3-(('DPI art.191'!$G$3-'DPI art.191'!$H$3)/8)*(P115-O115-2))))</f>
        <v>0</v>
      </c>
      <c r="AV115" s="24">
        <f t="shared" si="85"/>
        <v>0</v>
      </c>
      <c r="AW115" s="24" t="e">
        <f>IF(N115&lt;135,N115,N115-'DPI art.191'!$I$3)</f>
        <v>#VALUE!</v>
      </c>
      <c r="AX115" s="111" t="e">
        <f>IF(I115&lt;80,"0",IF((J115-I115)&lt;=2,('DPI art.191'!$G$7-(('DPI art.191'!$F$7-'DPI art.191'!$G$7)/4)*(I115-J115-2)),('DPI art.191'!$G$7-(('DPI art.191'!$G$7-'DPI art.191'!$H$7)/8)*(J115-I115-2))))</f>
        <v>#VALUE!</v>
      </c>
      <c r="AY115" s="24" t="e">
        <f t="shared" si="86"/>
        <v>#VALUE!</v>
      </c>
      <c r="AZ115" s="24" t="e">
        <f>IF(H115&lt;135,H115,H115-'DPI art.191'!$I$7)</f>
        <v>#VALUE!</v>
      </c>
      <c r="BA115" s="111" t="str">
        <f>IF(O115&lt;80,"0",IF((P115-O115)&lt;=2,('DPI art.191'!$G$5-(('DPI art.191'!$F$5-'DPI art.191'!$G$5)/4)*(P115-O115-2)),('DPI art.191'!$G$5-(('DPI art.191'!$G$5-'DPI art.191'!$H$5)/8)*(P115-O115-2))))</f>
        <v>0</v>
      </c>
      <c r="BB115" s="24">
        <f t="shared" si="87"/>
        <v>0</v>
      </c>
      <c r="BC115" s="24" t="e">
        <f>IF(N115&lt;135,N115,N115-'DPI art.191'!$I$5)</f>
        <v>#VALUE!</v>
      </c>
      <c r="BD115" s="111" t="str">
        <f>IF(O115&lt;80,"0",IF((P115-O115)&lt;=2,('DPI art.191'!$G$7-(('DPI art.191'!$F$7-'DPI art.191'!$G$7)/4)*(O115-P115-2)),('DPI art.191'!$G$7-(('DPI art.191'!$G$7-'DPI art.191'!$H$7)/8)*(P115-O115-2))))</f>
        <v>0</v>
      </c>
      <c r="BE115" s="24">
        <f t="shared" si="88"/>
        <v>0</v>
      </c>
      <c r="BF115" s="24" t="e">
        <f>IF(N115&lt;135,N115,N115-'DPI art.191'!$I$7)</f>
        <v>#VALUE!</v>
      </c>
      <c r="BG115" s="111" t="str">
        <f>IF(AA115&lt;80,"0",IF((AB115-AA115)&lt;=2,('DPI art.191'!$G$3-(('DPI art.191'!$F$3-'DPI art.191'!$G$3)/4)*(AB115-AA115-2)),('DPI art.191'!$G$3-(('DPI art.191'!$G$3-'DPI art.191'!$H$3)/8)*(AB115-AA115-2))))</f>
        <v>0</v>
      </c>
      <c r="BH115" s="24">
        <f t="shared" si="89"/>
        <v>0</v>
      </c>
      <c r="BI115" s="24">
        <f>IF(Z115&lt;135,Z115,Z115-'DPI art.191'!$I$3)</f>
        <v>0</v>
      </c>
      <c r="BJ115" s="111" t="str">
        <f>IF(U115&lt;80,"0",IF((V115-U115)&lt;=2,('DPI art.191'!$G$7-(('DPI art.191'!$F$7-'DPI art.191'!$G$7)/4)*(U115-V115-2)),('DPI art.191'!$G$7-(('DPI art.191'!$G$7-'DPI art.191'!$H$7)/8)*(V115-U115-2))))</f>
        <v>0</v>
      </c>
      <c r="BK115" s="24">
        <f t="shared" si="90"/>
        <v>0</v>
      </c>
      <c r="BL115" s="24">
        <f>IF(T115&lt;135,T115,T115-'DPI art.191'!$I$7)</f>
        <v>0</v>
      </c>
      <c r="BM115" s="111" t="str">
        <f>IF(AA115&lt;80,"0",IF((AB115-AA115)&lt;=2,('DPI art.191'!$G$5-(('DPI art.191'!$F$5-'DPI art.191'!$G$5)/4)*(AB115-AA115-2)),('DPI art.191'!$G$5-(('DPI art.191'!$G$5-'DPI art.191'!$H$5)/8)*(AB115-AA115-2))))</f>
        <v>0</v>
      </c>
      <c r="BN115" s="24">
        <f t="shared" si="91"/>
        <v>0</v>
      </c>
      <c r="BO115" s="24">
        <f>IF(Z115&lt;135,Z115,Z115-'DPI art.191'!$I$5)</f>
        <v>0</v>
      </c>
      <c r="BP115" s="108">
        <f t="shared" si="53"/>
        <v>1</v>
      </c>
      <c r="BQ115" s="108">
        <f t="shared" si="54"/>
        <v>1</v>
      </c>
      <c r="BR115" s="108">
        <f t="shared" si="55"/>
        <v>1</v>
      </c>
      <c r="BS115" s="108">
        <f t="shared" si="56"/>
        <v>1</v>
      </c>
      <c r="BT115" s="108">
        <f t="shared" si="57"/>
        <v>1</v>
      </c>
      <c r="BU115" s="108">
        <f t="shared" si="58"/>
        <v>1</v>
      </c>
      <c r="BV115" s="106" t="str">
        <f t="shared" si="59"/>
        <v/>
      </c>
      <c r="BW115" s="106" t="str">
        <f t="shared" si="60"/>
        <v/>
      </c>
      <c r="BX115" s="106" t="str">
        <f t="shared" si="61"/>
        <v/>
      </c>
      <c r="BY115" s="106" t="str">
        <f t="shared" si="62"/>
        <v/>
      </c>
      <c r="BZ115" s="106" t="str">
        <f t="shared" si="63"/>
        <v/>
      </c>
      <c r="CA115" s="106" t="str">
        <f t="shared" si="64"/>
        <v/>
      </c>
      <c r="CB115" s="106">
        <f t="shared" si="65"/>
        <v>0</v>
      </c>
      <c r="CC115" s="107">
        <f t="shared" si="82"/>
        <v>0</v>
      </c>
      <c r="CD115" s="136" t="str">
        <f t="shared" si="75"/>
        <v/>
      </c>
      <c r="CE115" s="136" t="str">
        <f t="shared" si="76"/>
        <v/>
      </c>
      <c r="CF115" s="136" t="str">
        <f t="shared" si="77"/>
        <v/>
      </c>
      <c r="CG115" s="136" t="str">
        <f t="shared" si="78"/>
        <v/>
      </c>
      <c r="CH115" s="136" t="str">
        <f t="shared" si="79"/>
        <v/>
      </c>
      <c r="CI115" s="136" t="str">
        <f t="shared" si="80"/>
        <v/>
      </c>
    </row>
    <row r="116" spans="1:87" ht="18.75" x14ac:dyDescent="0.2">
      <c r="A116" s="2" t="s">
        <v>7</v>
      </c>
      <c r="B116" s="65" t="e">
        <f t="shared" si="83"/>
        <v>#VALUE!</v>
      </c>
      <c r="C116" s="78"/>
      <c r="D116" s="83"/>
      <c r="E116" s="83"/>
      <c r="F116" s="67"/>
      <c r="G116" s="71">
        <v>40725</v>
      </c>
      <c r="H116" s="77" t="s">
        <v>200</v>
      </c>
      <c r="I116" s="77" t="str">
        <f t="shared" si="81"/>
        <v/>
      </c>
      <c r="J116" s="77" t="str">
        <f t="shared" si="84"/>
        <v/>
      </c>
      <c r="K116" s="77"/>
      <c r="L116" s="77"/>
      <c r="M116" s="137" t="str">
        <f t="shared" si="73"/>
        <v/>
      </c>
      <c r="N116" s="4" t="str">
        <f t="shared" ref="N116:N179" si="92">IF(T116&gt;0,(MAX(T116,Z116,AD116,AH116,AL116,AP116))+SQRT(1.2^2+1^2),"")</f>
        <v/>
      </c>
      <c r="O116" s="3">
        <f t="shared" si="74"/>
        <v>0</v>
      </c>
      <c r="P116" s="5">
        <f t="shared" ref="P116:P179" si="93">IF(AND(Y116="",AC116="",AG116="",AK116="",AO116=""),S116,AVERAGE(S116,Y116,AC116,AG116,AK116,AO116)+STDEV(S116,Y116,AC116,AG116,AK116,AO116))</f>
        <v>0</v>
      </c>
      <c r="Q116" s="14"/>
      <c r="R116" s="11"/>
      <c r="S116" s="12"/>
      <c r="T116" s="13"/>
      <c r="U116" s="79"/>
      <c r="V116" s="79"/>
      <c r="W116" s="10"/>
      <c r="X116" s="11"/>
      <c r="Y116" s="12"/>
      <c r="Z116" s="13"/>
      <c r="AA116" s="10"/>
      <c r="AB116" s="11"/>
      <c r="AC116" s="12"/>
      <c r="AD116" s="13"/>
      <c r="AE116" s="14"/>
      <c r="AF116" s="11"/>
      <c r="AG116" s="12"/>
      <c r="AH116" s="13"/>
      <c r="AI116" s="10"/>
      <c r="AJ116" s="11"/>
      <c r="AK116" s="12"/>
      <c r="AL116" s="13"/>
      <c r="AM116" s="10"/>
      <c r="AN116" s="11"/>
      <c r="AO116" s="12"/>
      <c r="AP116" s="13"/>
      <c r="AQ116" s="6" t="str">
        <f t="shared" ref="AQ116:AQ179" si="94">IF(AND((O116)&lt;85,N116&lt;137),"NO","SI")</f>
        <v>SI</v>
      </c>
      <c r="AR116" s="7">
        <f t="shared" ref="AR116:AR179" si="95">IF((480*(10^(7.95-(O116/10))))&lt;480,480*(10^(7.95-(O116/10))),480)</f>
        <v>480</v>
      </c>
      <c r="AS116" s="8">
        <f t="shared" ref="AS116:AS179" si="96">IF((480*(10^(8.45-(O116/10))))&lt;480,480*(10^(8.45-(O116/10))),480)</f>
        <v>480</v>
      </c>
      <c r="AT116" s="9">
        <f t="shared" ref="AT116:AT179" si="97">IF((480*(10^(8.65-(O116/10))))&lt;480,480*(10^(8.65-(O116/10))),480)</f>
        <v>480</v>
      </c>
      <c r="AU116" s="111" t="str">
        <f>IF(O116&lt;80,"0",IF((P116-O116)&lt;=2,('DPI art.191'!$G$3-(('DPI art.191'!$F$3-'DPI art.191'!$G$3)/4)*(P116-O116-2)),('DPI art.191'!$G$3-(('DPI art.191'!$G$3-'DPI art.191'!$H$3)/8)*(P116-O116-2))))</f>
        <v>0</v>
      </c>
      <c r="AV116" s="24">
        <f t="shared" si="85"/>
        <v>0</v>
      </c>
      <c r="AW116" s="24" t="e">
        <f>IF(N116&lt;135,N116,N116-'DPI art.191'!$I$3)</f>
        <v>#VALUE!</v>
      </c>
      <c r="AX116" s="111" t="e">
        <f>IF(I116&lt;80,"0",IF((J116-I116)&lt;=2,('DPI art.191'!$G$7-(('DPI art.191'!$F$7-'DPI art.191'!$G$7)/4)*(I116-J116-2)),('DPI art.191'!$G$7-(('DPI art.191'!$G$7-'DPI art.191'!$H$7)/8)*(J116-I116-2))))</f>
        <v>#VALUE!</v>
      </c>
      <c r="AY116" s="24" t="e">
        <f t="shared" si="86"/>
        <v>#VALUE!</v>
      </c>
      <c r="AZ116" s="24" t="e">
        <f>IF(H116&lt;135,H116,H116-'DPI art.191'!$I$7)</f>
        <v>#VALUE!</v>
      </c>
      <c r="BA116" s="111" t="str">
        <f>IF(O116&lt;80,"0",IF((P116-O116)&lt;=2,('DPI art.191'!$G$5-(('DPI art.191'!$F$5-'DPI art.191'!$G$5)/4)*(P116-O116-2)),('DPI art.191'!$G$5-(('DPI art.191'!$G$5-'DPI art.191'!$H$5)/8)*(P116-O116-2))))</f>
        <v>0</v>
      </c>
      <c r="BB116" s="24">
        <f t="shared" si="87"/>
        <v>0</v>
      </c>
      <c r="BC116" s="24" t="e">
        <f>IF(N116&lt;135,N116,N116-'DPI art.191'!$I$5)</f>
        <v>#VALUE!</v>
      </c>
      <c r="BD116" s="111" t="str">
        <f>IF(O116&lt;80,"0",IF((P116-O116)&lt;=2,('DPI art.191'!$G$7-(('DPI art.191'!$F$7-'DPI art.191'!$G$7)/4)*(O116-P116-2)),('DPI art.191'!$G$7-(('DPI art.191'!$G$7-'DPI art.191'!$H$7)/8)*(P116-O116-2))))</f>
        <v>0</v>
      </c>
      <c r="BE116" s="24">
        <f t="shared" si="88"/>
        <v>0</v>
      </c>
      <c r="BF116" s="24" t="e">
        <f>IF(N116&lt;135,N116,N116-'DPI art.191'!$I$7)</f>
        <v>#VALUE!</v>
      </c>
      <c r="BG116" s="111" t="str">
        <f>IF(AA116&lt;80,"0",IF((AB116-AA116)&lt;=2,('DPI art.191'!$G$3-(('DPI art.191'!$F$3-'DPI art.191'!$G$3)/4)*(AB116-AA116-2)),('DPI art.191'!$G$3-(('DPI art.191'!$G$3-'DPI art.191'!$H$3)/8)*(AB116-AA116-2))))</f>
        <v>0</v>
      </c>
      <c r="BH116" s="24">
        <f t="shared" si="89"/>
        <v>0</v>
      </c>
      <c r="BI116" s="24">
        <f>IF(Z116&lt;135,Z116,Z116-'DPI art.191'!$I$3)</f>
        <v>0</v>
      </c>
      <c r="BJ116" s="111" t="str">
        <f>IF(U116&lt;80,"0",IF((V116-U116)&lt;=2,('DPI art.191'!$G$7-(('DPI art.191'!$F$7-'DPI art.191'!$G$7)/4)*(U116-V116-2)),('DPI art.191'!$G$7-(('DPI art.191'!$G$7-'DPI art.191'!$H$7)/8)*(V116-U116-2))))</f>
        <v>0</v>
      </c>
      <c r="BK116" s="24">
        <f t="shared" si="90"/>
        <v>0</v>
      </c>
      <c r="BL116" s="24">
        <f>IF(T116&lt;135,T116,T116-'DPI art.191'!$I$7)</f>
        <v>0</v>
      </c>
      <c r="BM116" s="111" t="str">
        <f>IF(AA116&lt;80,"0",IF((AB116-AA116)&lt;=2,('DPI art.191'!$G$5-(('DPI art.191'!$F$5-'DPI art.191'!$G$5)/4)*(AB116-AA116-2)),('DPI art.191'!$G$5-(('DPI art.191'!$G$5-'DPI art.191'!$H$5)/8)*(AB116-AA116-2))))</f>
        <v>0</v>
      </c>
      <c r="BN116" s="24">
        <f t="shared" si="91"/>
        <v>0</v>
      </c>
      <c r="BO116" s="24">
        <f>IF(Z116&lt;135,Z116,Z116-'DPI art.191'!$I$5)</f>
        <v>0</v>
      </c>
      <c r="BP116" s="108">
        <f t="shared" ref="BP116:BP179" si="98">10^(0.1*R116)</f>
        <v>1</v>
      </c>
      <c r="BQ116" s="108">
        <f t="shared" ref="BQ116:BQ179" si="99">10^(0.1*X116)</f>
        <v>1</v>
      </c>
      <c r="BR116" s="108">
        <f t="shared" ref="BR116:BR179" si="100">10^(0.1*AB116)</f>
        <v>1</v>
      </c>
      <c r="BS116" s="108">
        <f t="shared" ref="BS116:BS179" si="101">10^(0.1*AF116)</f>
        <v>1</v>
      </c>
      <c r="BT116" s="108">
        <f t="shared" ref="BT116:BT179" si="102">10^(0.1*AJ116)</f>
        <v>1</v>
      </c>
      <c r="BU116" s="108">
        <f t="shared" ref="BU116:BU179" si="103">10^(0.1*AN116)</f>
        <v>1</v>
      </c>
      <c r="BV116" s="106" t="str">
        <f t="shared" ref="BV116:BV179" si="104">IF(R116&gt;0,(O116-R116),"")</f>
        <v/>
      </c>
      <c r="BW116" s="106" t="str">
        <f t="shared" ref="BW116:BW179" si="105">IF(X116&gt;0,(O116-X116),"")</f>
        <v/>
      </c>
      <c r="BX116" s="106" t="str">
        <f t="shared" ref="BX116:BX179" si="106">IF(AB116&gt;0,(O116-AB116),"")</f>
        <v/>
      </c>
      <c r="BY116" s="106" t="str">
        <f t="shared" ref="BY116:BY179" si="107">IF(AF116&gt;0,(O116-AF116),"")</f>
        <v/>
      </c>
      <c r="BZ116" s="106" t="str">
        <f t="shared" ref="BZ116:BZ179" si="108">IF(AJ116&gt;0,(O116-AJ116),"")</f>
        <v/>
      </c>
      <c r="CA116" s="106" t="str">
        <f t="shared" ref="CA116:CA179" si="109">IF(AN116&gt;0,(O116-AN116),"")</f>
        <v/>
      </c>
      <c r="CB116" s="106">
        <f t="shared" ref="CB116:CB179" si="110">COUNT(BV116:CA116)</f>
        <v>0</v>
      </c>
      <c r="CC116" s="107">
        <f t="shared" si="82"/>
        <v>0</v>
      </c>
      <c r="CD116" s="136" t="str">
        <f t="shared" si="75"/>
        <v/>
      </c>
      <c r="CE116" s="136" t="str">
        <f t="shared" si="76"/>
        <v/>
      </c>
      <c r="CF116" s="136" t="str">
        <f t="shared" si="77"/>
        <v/>
      </c>
      <c r="CG116" s="136" t="str">
        <f t="shared" si="78"/>
        <v/>
      </c>
      <c r="CH116" s="136" t="str">
        <f t="shared" si="79"/>
        <v/>
      </c>
      <c r="CI116" s="136" t="str">
        <f t="shared" si="80"/>
        <v/>
      </c>
    </row>
    <row r="117" spans="1:87" ht="18.75" x14ac:dyDescent="0.2">
      <c r="A117" s="2" t="s">
        <v>7</v>
      </c>
      <c r="B117" s="65" t="e">
        <f t="shared" si="83"/>
        <v>#VALUE!</v>
      </c>
      <c r="C117" s="78"/>
      <c r="D117" s="83"/>
      <c r="E117" s="83"/>
      <c r="F117" s="67"/>
      <c r="G117" s="71">
        <v>40725</v>
      </c>
      <c r="H117" s="77" t="s">
        <v>200</v>
      </c>
      <c r="I117" s="77" t="str">
        <f t="shared" si="81"/>
        <v/>
      </c>
      <c r="J117" s="77" t="str">
        <f t="shared" si="84"/>
        <v/>
      </c>
      <c r="K117" s="77"/>
      <c r="L117" s="77"/>
      <c r="M117" s="137" t="str">
        <f t="shared" si="73"/>
        <v/>
      </c>
      <c r="N117" s="4" t="str">
        <f t="shared" si="92"/>
        <v/>
      </c>
      <c r="O117" s="3">
        <f t="shared" si="74"/>
        <v>0</v>
      </c>
      <c r="P117" s="5">
        <f t="shared" si="93"/>
        <v>0</v>
      </c>
      <c r="Q117" s="14"/>
      <c r="R117" s="11"/>
      <c r="S117" s="12"/>
      <c r="T117" s="13"/>
      <c r="U117" s="79"/>
      <c r="V117" s="79"/>
      <c r="W117" s="10"/>
      <c r="X117" s="11"/>
      <c r="Y117" s="12"/>
      <c r="Z117" s="13"/>
      <c r="AA117" s="10"/>
      <c r="AB117" s="11"/>
      <c r="AC117" s="12"/>
      <c r="AD117" s="13"/>
      <c r="AE117" s="14"/>
      <c r="AF117" s="11"/>
      <c r="AG117" s="12"/>
      <c r="AH117" s="13"/>
      <c r="AI117" s="10"/>
      <c r="AJ117" s="11"/>
      <c r="AK117" s="12"/>
      <c r="AL117" s="13"/>
      <c r="AM117" s="10"/>
      <c r="AN117" s="11"/>
      <c r="AO117" s="12"/>
      <c r="AP117" s="13"/>
      <c r="AQ117" s="6" t="str">
        <f t="shared" si="94"/>
        <v>SI</v>
      </c>
      <c r="AR117" s="7">
        <f t="shared" si="95"/>
        <v>480</v>
      </c>
      <c r="AS117" s="8">
        <f t="shared" si="96"/>
        <v>480</v>
      </c>
      <c r="AT117" s="9">
        <f t="shared" si="97"/>
        <v>480</v>
      </c>
      <c r="AU117" s="111" t="str">
        <f>IF(O117&lt;80,"0",IF((P117-O117)&lt;=2,('DPI art.191'!$G$3-(('DPI art.191'!$F$3-'DPI art.191'!$G$3)/4)*(P117-O117-2)),('DPI art.191'!$G$3-(('DPI art.191'!$G$3-'DPI art.191'!$H$3)/8)*(P117-O117-2))))</f>
        <v>0</v>
      </c>
      <c r="AV117" s="24">
        <f t="shared" si="85"/>
        <v>0</v>
      </c>
      <c r="AW117" s="24" t="e">
        <f>IF(N117&lt;135,N117,N117-'DPI art.191'!$I$3)</f>
        <v>#VALUE!</v>
      </c>
      <c r="AX117" s="111" t="e">
        <f>IF(I117&lt;80,"0",IF((J117-I117)&lt;=2,('DPI art.191'!$G$7-(('DPI art.191'!$F$7-'DPI art.191'!$G$7)/4)*(I117-J117-2)),('DPI art.191'!$G$7-(('DPI art.191'!$G$7-'DPI art.191'!$H$7)/8)*(J117-I117-2))))</f>
        <v>#VALUE!</v>
      </c>
      <c r="AY117" s="24" t="e">
        <f t="shared" si="86"/>
        <v>#VALUE!</v>
      </c>
      <c r="AZ117" s="24" t="e">
        <f>IF(H117&lt;135,H117,H117-'DPI art.191'!$I$7)</f>
        <v>#VALUE!</v>
      </c>
      <c r="BA117" s="111" t="str">
        <f>IF(O117&lt;80,"0",IF((P117-O117)&lt;=2,('DPI art.191'!$G$5-(('DPI art.191'!$F$5-'DPI art.191'!$G$5)/4)*(P117-O117-2)),('DPI art.191'!$G$5-(('DPI art.191'!$G$5-'DPI art.191'!$H$5)/8)*(P117-O117-2))))</f>
        <v>0</v>
      </c>
      <c r="BB117" s="24">
        <f t="shared" si="87"/>
        <v>0</v>
      </c>
      <c r="BC117" s="24" t="e">
        <f>IF(N117&lt;135,N117,N117-'DPI art.191'!$I$5)</f>
        <v>#VALUE!</v>
      </c>
      <c r="BD117" s="111" t="str">
        <f>IF(O117&lt;80,"0",IF((P117-O117)&lt;=2,('DPI art.191'!$G$7-(('DPI art.191'!$F$7-'DPI art.191'!$G$7)/4)*(O117-P117-2)),('DPI art.191'!$G$7-(('DPI art.191'!$G$7-'DPI art.191'!$H$7)/8)*(P117-O117-2))))</f>
        <v>0</v>
      </c>
      <c r="BE117" s="24">
        <f t="shared" si="88"/>
        <v>0</v>
      </c>
      <c r="BF117" s="24" t="e">
        <f>IF(N117&lt;135,N117,N117-'DPI art.191'!$I$7)</f>
        <v>#VALUE!</v>
      </c>
      <c r="BG117" s="111" t="str">
        <f>IF(AA117&lt;80,"0",IF((AB117-AA117)&lt;=2,('DPI art.191'!$G$3-(('DPI art.191'!$F$3-'DPI art.191'!$G$3)/4)*(AB117-AA117-2)),('DPI art.191'!$G$3-(('DPI art.191'!$G$3-'DPI art.191'!$H$3)/8)*(AB117-AA117-2))))</f>
        <v>0</v>
      </c>
      <c r="BH117" s="24">
        <f t="shared" si="89"/>
        <v>0</v>
      </c>
      <c r="BI117" s="24">
        <f>IF(Z117&lt;135,Z117,Z117-'DPI art.191'!$I$3)</f>
        <v>0</v>
      </c>
      <c r="BJ117" s="111" t="str">
        <f>IF(U117&lt;80,"0",IF((V117-U117)&lt;=2,('DPI art.191'!$G$7-(('DPI art.191'!$F$7-'DPI art.191'!$G$7)/4)*(U117-V117-2)),('DPI art.191'!$G$7-(('DPI art.191'!$G$7-'DPI art.191'!$H$7)/8)*(V117-U117-2))))</f>
        <v>0</v>
      </c>
      <c r="BK117" s="24">
        <f t="shared" si="90"/>
        <v>0</v>
      </c>
      <c r="BL117" s="24">
        <f>IF(T117&lt;135,T117,T117-'DPI art.191'!$I$7)</f>
        <v>0</v>
      </c>
      <c r="BM117" s="111" t="str">
        <f>IF(AA117&lt;80,"0",IF((AB117-AA117)&lt;=2,('DPI art.191'!$G$5-(('DPI art.191'!$F$5-'DPI art.191'!$G$5)/4)*(AB117-AA117-2)),('DPI art.191'!$G$5-(('DPI art.191'!$G$5-'DPI art.191'!$H$5)/8)*(AB117-AA117-2))))</f>
        <v>0</v>
      </c>
      <c r="BN117" s="24">
        <f t="shared" si="91"/>
        <v>0</v>
      </c>
      <c r="BO117" s="24">
        <f>IF(Z117&lt;135,Z117,Z117-'DPI art.191'!$I$5)</f>
        <v>0</v>
      </c>
      <c r="BP117" s="108">
        <f t="shared" si="98"/>
        <v>1</v>
      </c>
      <c r="BQ117" s="108">
        <f t="shared" si="99"/>
        <v>1</v>
      </c>
      <c r="BR117" s="108">
        <f t="shared" si="100"/>
        <v>1</v>
      </c>
      <c r="BS117" s="108">
        <f t="shared" si="101"/>
        <v>1</v>
      </c>
      <c r="BT117" s="108">
        <f t="shared" si="102"/>
        <v>1</v>
      </c>
      <c r="BU117" s="108">
        <f t="shared" si="103"/>
        <v>1</v>
      </c>
      <c r="BV117" s="106" t="str">
        <f t="shared" si="104"/>
        <v/>
      </c>
      <c r="BW117" s="106" t="str">
        <f t="shared" si="105"/>
        <v/>
      </c>
      <c r="BX117" s="106" t="str">
        <f t="shared" si="106"/>
        <v/>
      </c>
      <c r="BY117" s="106" t="str">
        <f t="shared" si="107"/>
        <v/>
      </c>
      <c r="BZ117" s="106" t="str">
        <f t="shared" si="108"/>
        <v/>
      </c>
      <c r="CA117" s="106" t="str">
        <f t="shared" si="109"/>
        <v/>
      </c>
      <c r="CB117" s="106">
        <f t="shared" si="110"/>
        <v>0</v>
      </c>
      <c r="CC117" s="107">
        <f t="shared" si="82"/>
        <v>0</v>
      </c>
      <c r="CD117" s="136" t="str">
        <f t="shared" si="75"/>
        <v/>
      </c>
      <c r="CE117" s="136" t="str">
        <f t="shared" si="76"/>
        <v/>
      </c>
      <c r="CF117" s="136" t="str">
        <f t="shared" si="77"/>
        <v/>
      </c>
      <c r="CG117" s="136" t="str">
        <f t="shared" si="78"/>
        <v/>
      </c>
      <c r="CH117" s="136" t="str">
        <f t="shared" si="79"/>
        <v/>
      </c>
      <c r="CI117" s="136" t="str">
        <f t="shared" si="80"/>
        <v/>
      </c>
    </row>
    <row r="118" spans="1:87" ht="18.75" x14ac:dyDescent="0.2">
      <c r="A118" s="2" t="s">
        <v>7</v>
      </c>
      <c r="B118" s="65" t="e">
        <f t="shared" si="83"/>
        <v>#VALUE!</v>
      </c>
      <c r="C118" s="78"/>
      <c r="D118" s="83"/>
      <c r="E118" s="83"/>
      <c r="F118" s="67"/>
      <c r="G118" s="71">
        <v>40725</v>
      </c>
      <c r="H118" s="77" t="s">
        <v>200</v>
      </c>
      <c r="I118" s="77" t="str">
        <f t="shared" si="81"/>
        <v/>
      </c>
      <c r="J118" s="77" t="str">
        <f t="shared" si="84"/>
        <v/>
      </c>
      <c r="K118" s="77"/>
      <c r="L118" s="77"/>
      <c r="M118" s="137" t="str">
        <f t="shared" si="73"/>
        <v/>
      </c>
      <c r="N118" s="4" t="str">
        <f t="shared" si="92"/>
        <v/>
      </c>
      <c r="O118" s="3">
        <f t="shared" si="74"/>
        <v>0</v>
      </c>
      <c r="P118" s="5">
        <f t="shared" si="93"/>
        <v>0</v>
      </c>
      <c r="Q118" s="14"/>
      <c r="R118" s="11"/>
      <c r="S118" s="12"/>
      <c r="T118" s="13"/>
      <c r="U118" s="79"/>
      <c r="V118" s="79"/>
      <c r="W118" s="10"/>
      <c r="X118" s="11"/>
      <c r="Y118" s="12"/>
      <c r="Z118" s="13"/>
      <c r="AA118" s="10"/>
      <c r="AB118" s="11"/>
      <c r="AC118" s="12"/>
      <c r="AD118" s="13"/>
      <c r="AE118" s="14"/>
      <c r="AF118" s="11"/>
      <c r="AG118" s="12"/>
      <c r="AH118" s="13"/>
      <c r="AI118" s="10"/>
      <c r="AJ118" s="11"/>
      <c r="AK118" s="12"/>
      <c r="AL118" s="13"/>
      <c r="AM118" s="10"/>
      <c r="AN118" s="11"/>
      <c r="AO118" s="12"/>
      <c r="AP118" s="13"/>
      <c r="AQ118" s="6" t="str">
        <f t="shared" si="94"/>
        <v>SI</v>
      </c>
      <c r="AR118" s="7">
        <f t="shared" si="95"/>
        <v>480</v>
      </c>
      <c r="AS118" s="8">
        <f t="shared" si="96"/>
        <v>480</v>
      </c>
      <c r="AT118" s="9">
        <f t="shared" si="97"/>
        <v>480</v>
      </c>
      <c r="AU118" s="111" t="str">
        <f>IF(O118&lt;80,"0",IF((P118-O118)&lt;=2,('DPI art.191'!$G$3-(('DPI art.191'!$F$3-'DPI art.191'!$G$3)/4)*(P118-O118-2)),('DPI art.191'!$G$3-(('DPI art.191'!$G$3-'DPI art.191'!$H$3)/8)*(P118-O118-2))))</f>
        <v>0</v>
      </c>
      <c r="AV118" s="24">
        <f t="shared" si="85"/>
        <v>0</v>
      </c>
      <c r="AW118" s="24" t="e">
        <f>IF(N118&lt;135,N118,N118-'DPI art.191'!$I$3)</f>
        <v>#VALUE!</v>
      </c>
      <c r="AX118" s="111" t="e">
        <f>IF(I118&lt;80,"0",IF((J118-I118)&lt;=2,('DPI art.191'!$G$7-(('DPI art.191'!$F$7-'DPI art.191'!$G$7)/4)*(I118-J118-2)),('DPI art.191'!$G$7-(('DPI art.191'!$G$7-'DPI art.191'!$H$7)/8)*(J118-I118-2))))</f>
        <v>#VALUE!</v>
      </c>
      <c r="AY118" s="24" t="e">
        <f t="shared" si="86"/>
        <v>#VALUE!</v>
      </c>
      <c r="AZ118" s="24" t="e">
        <f>IF(H118&lt;135,H118,H118-'DPI art.191'!$I$7)</f>
        <v>#VALUE!</v>
      </c>
      <c r="BA118" s="111" t="str">
        <f>IF(O118&lt;80,"0",IF((P118-O118)&lt;=2,('DPI art.191'!$G$5-(('DPI art.191'!$F$5-'DPI art.191'!$G$5)/4)*(P118-O118-2)),('DPI art.191'!$G$5-(('DPI art.191'!$G$5-'DPI art.191'!$H$5)/8)*(P118-O118-2))))</f>
        <v>0</v>
      </c>
      <c r="BB118" s="24">
        <f t="shared" si="87"/>
        <v>0</v>
      </c>
      <c r="BC118" s="24" t="e">
        <f>IF(N118&lt;135,N118,N118-'DPI art.191'!$I$5)</f>
        <v>#VALUE!</v>
      </c>
      <c r="BD118" s="111" t="str">
        <f>IF(O118&lt;80,"0",IF((P118-O118)&lt;=2,('DPI art.191'!$G$7-(('DPI art.191'!$F$7-'DPI art.191'!$G$7)/4)*(O118-P118-2)),('DPI art.191'!$G$7-(('DPI art.191'!$G$7-'DPI art.191'!$H$7)/8)*(P118-O118-2))))</f>
        <v>0</v>
      </c>
      <c r="BE118" s="24">
        <f t="shared" si="88"/>
        <v>0</v>
      </c>
      <c r="BF118" s="24" t="e">
        <f>IF(N118&lt;135,N118,N118-'DPI art.191'!$I$7)</f>
        <v>#VALUE!</v>
      </c>
      <c r="BG118" s="111" t="str">
        <f>IF(AA118&lt;80,"0",IF((AB118-AA118)&lt;=2,('DPI art.191'!$G$3-(('DPI art.191'!$F$3-'DPI art.191'!$G$3)/4)*(AB118-AA118-2)),('DPI art.191'!$G$3-(('DPI art.191'!$G$3-'DPI art.191'!$H$3)/8)*(AB118-AA118-2))))</f>
        <v>0</v>
      </c>
      <c r="BH118" s="24">
        <f t="shared" si="89"/>
        <v>0</v>
      </c>
      <c r="BI118" s="24">
        <f>IF(Z118&lt;135,Z118,Z118-'DPI art.191'!$I$3)</f>
        <v>0</v>
      </c>
      <c r="BJ118" s="111" t="str">
        <f>IF(U118&lt;80,"0",IF((V118-U118)&lt;=2,('DPI art.191'!$G$7-(('DPI art.191'!$F$7-'DPI art.191'!$G$7)/4)*(U118-V118-2)),('DPI art.191'!$G$7-(('DPI art.191'!$G$7-'DPI art.191'!$H$7)/8)*(V118-U118-2))))</f>
        <v>0</v>
      </c>
      <c r="BK118" s="24">
        <f t="shared" si="90"/>
        <v>0</v>
      </c>
      <c r="BL118" s="24">
        <f>IF(T118&lt;135,T118,T118-'DPI art.191'!$I$7)</f>
        <v>0</v>
      </c>
      <c r="BM118" s="111" t="str">
        <f>IF(AA118&lt;80,"0",IF((AB118-AA118)&lt;=2,('DPI art.191'!$G$5-(('DPI art.191'!$F$5-'DPI art.191'!$G$5)/4)*(AB118-AA118-2)),('DPI art.191'!$G$5-(('DPI art.191'!$G$5-'DPI art.191'!$H$5)/8)*(AB118-AA118-2))))</f>
        <v>0</v>
      </c>
      <c r="BN118" s="24">
        <f t="shared" si="91"/>
        <v>0</v>
      </c>
      <c r="BO118" s="24">
        <f>IF(Z118&lt;135,Z118,Z118-'DPI art.191'!$I$5)</f>
        <v>0</v>
      </c>
      <c r="BP118" s="108">
        <f t="shared" si="98"/>
        <v>1</v>
      </c>
      <c r="BQ118" s="108">
        <f t="shared" si="99"/>
        <v>1</v>
      </c>
      <c r="BR118" s="108">
        <f t="shared" si="100"/>
        <v>1</v>
      </c>
      <c r="BS118" s="108">
        <f t="shared" si="101"/>
        <v>1</v>
      </c>
      <c r="BT118" s="108">
        <f t="shared" si="102"/>
        <v>1</v>
      </c>
      <c r="BU118" s="108">
        <f t="shared" si="103"/>
        <v>1</v>
      </c>
      <c r="BV118" s="106" t="str">
        <f t="shared" si="104"/>
        <v/>
      </c>
      <c r="BW118" s="106" t="str">
        <f t="shared" si="105"/>
        <v/>
      </c>
      <c r="BX118" s="106" t="str">
        <f t="shared" si="106"/>
        <v/>
      </c>
      <c r="BY118" s="106" t="str">
        <f t="shared" si="107"/>
        <v/>
      </c>
      <c r="BZ118" s="106" t="str">
        <f t="shared" si="108"/>
        <v/>
      </c>
      <c r="CA118" s="106" t="str">
        <f t="shared" si="109"/>
        <v/>
      </c>
      <c r="CB118" s="106">
        <f t="shared" si="110"/>
        <v>0</v>
      </c>
      <c r="CC118" s="107">
        <f t="shared" si="82"/>
        <v>0</v>
      </c>
      <c r="CD118" s="136" t="str">
        <f t="shared" si="75"/>
        <v/>
      </c>
      <c r="CE118" s="136" t="str">
        <f t="shared" si="76"/>
        <v/>
      </c>
      <c r="CF118" s="136" t="str">
        <f t="shared" si="77"/>
        <v/>
      </c>
      <c r="CG118" s="136" t="str">
        <f t="shared" si="78"/>
        <v/>
      </c>
      <c r="CH118" s="136" t="str">
        <f t="shared" si="79"/>
        <v/>
      </c>
      <c r="CI118" s="136" t="str">
        <f t="shared" si="80"/>
        <v/>
      </c>
    </row>
    <row r="119" spans="1:87" ht="18.75" x14ac:dyDescent="0.2">
      <c r="A119" s="2" t="s">
        <v>7</v>
      </c>
      <c r="B119" s="65" t="e">
        <f t="shared" si="83"/>
        <v>#VALUE!</v>
      </c>
      <c r="C119" s="78"/>
      <c r="D119" s="83"/>
      <c r="E119" s="83"/>
      <c r="F119" s="67"/>
      <c r="G119" s="71">
        <v>40725</v>
      </c>
      <c r="H119" s="77" t="s">
        <v>200</v>
      </c>
      <c r="I119" s="77" t="str">
        <f t="shared" si="81"/>
        <v/>
      </c>
      <c r="J119" s="77" t="str">
        <f t="shared" si="84"/>
        <v/>
      </c>
      <c r="K119" s="77"/>
      <c r="L119" s="77"/>
      <c r="M119" s="137" t="str">
        <f t="shared" si="73"/>
        <v/>
      </c>
      <c r="N119" s="4" t="str">
        <f t="shared" si="92"/>
        <v/>
      </c>
      <c r="O119" s="3">
        <f t="shared" si="74"/>
        <v>0</v>
      </c>
      <c r="P119" s="5">
        <f t="shared" si="93"/>
        <v>0</v>
      </c>
      <c r="Q119" s="14"/>
      <c r="R119" s="11"/>
      <c r="S119" s="12"/>
      <c r="T119" s="13"/>
      <c r="U119" s="79"/>
      <c r="V119" s="79"/>
      <c r="W119" s="10"/>
      <c r="X119" s="11"/>
      <c r="Y119" s="12"/>
      <c r="Z119" s="13"/>
      <c r="AA119" s="10"/>
      <c r="AB119" s="11"/>
      <c r="AC119" s="12"/>
      <c r="AD119" s="13"/>
      <c r="AE119" s="14"/>
      <c r="AF119" s="11"/>
      <c r="AG119" s="12"/>
      <c r="AH119" s="13"/>
      <c r="AI119" s="10"/>
      <c r="AJ119" s="11"/>
      <c r="AK119" s="12"/>
      <c r="AL119" s="13"/>
      <c r="AM119" s="10"/>
      <c r="AN119" s="11"/>
      <c r="AO119" s="12"/>
      <c r="AP119" s="13"/>
      <c r="AQ119" s="6" t="str">
        <f t="shared" si="94"/>
        <v>SI</v>
      </c>
      <c r="AR119" s="7">
        <f t="shared" si="95"/>
        <v>480</v>
      </c>
      <c r="AS119" s="8">
        <f t="shared" si="96"/>
        <v>480</v>
      </c>
      <c r="AT119" s="9">
        <f t="shared" si="97"/>
        <v>480</v>
      </c>
      <c r="AU119" s="111" t="str">
        <f>IF(O119&lt;80,"0",IF((P119-O119)&lt;=2,('DPI art.191'!$G$3-(('DPI art.191'!$F$3-'DPI art.191'!$G$3)/4)*(P119-O119-2)),('DPI art.191'!$G$3-(('DPI art.191'!$G$3-'DPI art.191'!$H$3)/8)*(P119-O119-2))))</f>
        <v>0</v>
      </c>
      <c r="AV119" s="24">
        <f t="shared" si="85"/>
        <v>0</v>
      </c>
      <c r="AW119" s="24" t="e">
        <f>IF(N119&lt;135,N119,N119-'DPI art.191'!$I$3)</f>
        <v>#VALUE!</v>
      </c>
      <c r="AX119" s="111" t="e">
        <f>IF(I119&lt;80,"0",IF((J119-I119)&lt;=2,('DPI art.191'!$G$7-(('DPI art.191'!$F$7-'DPI art.191'!$G$7)/4)*(I119-J119-2)),('DPI art.191'!$G$7-(('DPI art.191'!$G$7-'DPI art.191'!$H$7)/8)*(J119-I119-2))))</f>
        <v>#VALUE!</v>
      </c>
      <c r="AY119" s="24" t="e">
        <f t="shared" si="86"/>
        <v>#VALUE!</v>
      </c>
      <c r="AZ119" s="24" t="e">
        <f>IF(H119&lt;135,H119,H119-'DPI art.191'!$I$7)</f>
        <v>#VALUE!</v>
      </c>
      <c r="BA119" s="111" t="str">
        <f>IF(O119&lt;80,"0",IF((P119-O119)&lt;=2,('DPI art.191'!$G$5-(('DPI art.191'!$F$5-'DPI art.191'!$G$5)/4)*(P119-O119-2)),('DPI art.191'!$G$5-(('DPI art.191'!$G$5-'DPI art.191'!$H$5)/8)*(P119-O119-2))))</f>
        <v>0</v>
      </c>
      <c r="BB119" s="24">
        <f t="shared" si="87"/>
        <v>0</v>
      </c>
      <c r="BC119" s="24" t="e">
        <f>IF(N119&lt;135,N119,N119-'DPI art.191'!$I$5)</f>
        <v>#VALUE!</v>
      </c>
      <c r="BD119" s="111" t="str">
        <f>IF(O119&lt;80,"0",IF((P119-O119)&lt;=2,('DPI art.191'!$G$7-(('DPI art.191'!$F$7-'DPI art.191'!$G$7)/4)*(O119-P119-2)),('DPI art.191'!$G$7-(('DPI art.191'!$G$7-'DPI art.191'!$H$7)/8)*(P119-O119-2))))</f>
        <v>0</v>
      </c>
      <c r="BE119" s="24">
        <f t="shared" si="88"/>
        <v>0</v>
      </c>
      <c r="BF119" s="24" t="e">
        <f>IF(N119&lt;135,N119,N119-'DPI art.191'!$I$7)</f>
        <v>#VALUE!</v>
      </c>
      <c r="BG119" s="111" t="str">
        <f>IF(AA119&lt;80,"0",IF((AB119-AA119)&lt;=2,('DPI art.191'!$G$3-(('DPI art.191'!$F$3-'DPI art.191'!$G$3)/4)*(AB119-AA119-2)),('DPI art.191'!$G$3-(('DPI art.191'!$G$3-'DPI art.191'!$H$3)/8)*(AB119-AA119-2))))</f>
        <v>0</v>
      </c>
      <c r="BH119" s="24">
        <f t="shared" si="89"/>
        <v>0</v>
      </c>
      <c r="BI119" s="24">
        <f>IF(Z119&lt;135,Z119,Z119-'DPI art.191'!$I$3)</f>
        <v>0</v>
      </c>
      <c r="BJ119" s="111" t="str">
        <f>IF(U119&lt;80,"0",IF((V119-U119)&lt;=2,('DPI art.191'!$G$7-(('DPI art.191'!$F$7-'DPI art.191'!$G$7)/4)*(U119-V119-2)),('DPI art.191'!$G$7-(('DPI art.191'!$G$7-'DPI art.191'!$H$7)/8)*(V119-U119-2))))</f>
        <v>0</v>
      </c>
      <c r="BK119" s="24">
        <f t="shared" si="90"/>
        <v>0</v>
      </c>
      <c r="BL119" s="24">
        <f>IF(T119&lt;135,T119,T119-'DPI art.191'!$I$7)</f>
        <v>0</v>
      </c>
      <c r="BM119" s="111" t="str">
        <f>IF(AA119&lt;80,"0",IF((AB119-AA119)&lt;=2,('DPI art.191'!$G$5-(('DPI art.191'!$F$5-'DPI art.191'!$G$5)/4)*(AB119-AA119-2)),('DPI art.191'!$G$5-(('DPI art.191'!$G$5-'DPI art.191'!$H$5)/8)*(AB119-AA119-2))))</f>
        <v>0</v>
      </c>
      <c r="BN119" s="24">
        <f t="shared" si="91"/>
        <v>0</v>
      </c>
      <c r="BO119" s="24">
        <f>IF(Z119&lt;135,Z119,Z119-'DPI art.191'!$I$5)</f>
        <v>0</v>
      </c>
      <c r="BP119" s="108">
        <f t="shared" si="98"/>
        <v>1</v>
      </c>
      <c r="BQ119" s="108">
        <f t="shared" si="99"/>
        <v>1</v>
      </c>
      <c r="BR119" s="108">
        <f t="shared" si="100"/>
        <v>1</v>
      </c>
      <c r="BS119" s="108">
        <f t="shared" si="101"/>
        <v>1</v>
      </c>
      <c r="BT119" s="108">
        <f t="shared" si="102"/>
        <v>1</v>
      </c>
      <c r="BU119" s="108">
        <f t="shared" si="103"/>
        <v>1</v>
      </c>
      <c r="BV119" s="106" t="str">
        <f t="shared" si="104"/>
        <v/>
      </c>
      <c r="BW119" s="106" t="str">
        <f t="shared" si="105"/>
        <v/>
      </c>
      <c r="BX119" s="106" t="str">
        <f t="shared" si="106"/>
        <v/>
      </c>
      <c r="BY119" s="106" t="str">
        <f t="shared" si="107"/>
        <v/>
      </c>
      <c r="BZ119" s="106" t="str">
        <f t="shared" si="108"/>
        <v/>
      </c>
      <c r="CA119" s="106" t="str">
        <f t="shared" si="109"/>
        <v/>
      </c>
      <c r="CB119" s="106">
        <f t="shared" si="110"/>
        <v>0</v>
      </c>
      <c r="CC119" s="107">
        <f t="shared" si="82"/>
        <v>0</v>
      </c>
      <c r="CD119" s="136" t="str">
        <f t="shared" si="75"/>
        <v/>
      </c>
      <c r="CE119" s="136" t="str">
        <f t="shared" si="76"/>
        <v/>
      </c>
      <c r="CF119" s="136" t="str">
        <f t="shared" si="77"/>
        <v/>
      </c>
      <c r="CG119" s="136" t="str">
        <f t="shared" si="78"/>
        <v/>
      </c>
      <c r="CH119" s="136" t="str">
        <f t="shared" si="79"/>
        <v/>
      </c>
      <c r="CI119" s="136" t="str">
        <f t="shared" si="80"/>
        <v/>
      </c>
    </row>
    <row r="120" spans="1:87" ht="18.75" x14ac:dyDescent="0.2">
      <c r="A120" s="2" t="s">
        <v>7</v>
      </c>
      <c r="B120" s="65" t="e">
        <f t="shared" si="83"/>
        <v>#VALUE!</v>
      </c>
      <c r="C120" s="78"/>
      <c r="D120" s="83"/>
      <c r="E120" s="83"/>
      <c r="F120" s="67"/>
      <c r="G120" s="71">
        <v>40725</v>
      </c>
      <c r="H120" s="77" t="s">
        <v>200</v>
      </c>
      <c r="I120" s="77" t="str">
        <f t="shared" si="81"/>
        <v/>
      </c>
      <c r="J120" s="77" t="str">
        <f t="shared" si="84"/>
        <v/>
      </c>
      <c r="K120" s="77"/>
      <c r="L120" s="77"/>
      <c r="M120" s="137" t="str">
        <f t="shared" si="73"/>
        <v/>
      </c>
      <c r="N120" s="4" t="str">
        <f t="shared" si="92"/>
        <v/>
      </c>
      <c r="O120" s="3">
        <f t="shared" si="74"/>
        <v>0</v>
      </c>
      <c r="P120" s="5">
        <f t="shared" si="93"/>
        <v>0</v>
      </c>
      <c r="Q120" s="14"/>
      <c r="R120" s="11"/>
      <c r="S120" s="12"/>
      <c r="T120" s="13"/>
      <c r="U120" s="79"/>
      <c r="V120" s="79"/>
      <c r="W120" s="10"/>
      <c r="X120" s="11"/>
      <c r="Y120" s="12"/>
      <c r="Z120" s="13"/>
      <c r="AA120" s="10"/>
      <c r="AB120" s="11"/>
      <c r="AC120" s="12"/>
      <c r="AD120" s="13"/>
      <c r="AE120" s="14"/>
      <c r="AF120" s="11"/>
      <c r="AG120" s="12"/>
      <c r="AH120" s="13"/>
      <c r="AI120" s="10"/>
      <c r="AJ120" s="11"/>
      <c r="AK120" s="12"/>
      <c r="AL120" s="13"/>
      <c r="AM120" s="10"/>
      <c r="AN120" s="11"/>
      <c r="AO120" s="12"/>
      <c r="AP120" s="13"/>
      <c r="AQ120" s="6" t="str">
        <f t="shared" si="94"/>
        <v>SI</v>
      </c>
      <c r="AR120" s="7">
        <f t="shared" si="95"/>
        <v>480</v>
      </c>
      <c r="AS120" s="8">
        <f t="shared" si="96"/>
        <v>480</v>
      </c>
      <c r="AT120" s="9">
        <f t="shared" si="97"/>
        <v>480</v>
      </c>
      <c r="AU120" s="111" t="str">
        <f>IF(O120&lt;80,"0",IF((P120-O120)&lt;=2,('DPI art.191'!$G$3-(('DPI art.191'!$F$3-'DPI art.191'!$G$3)/4)*(P120-O120-2)),('DPI art.191'!$G$3-(('DPI art.191'!$G$3-'DPI art.191'!$H$3)/8)*(P120-O120-2))))</f>
        <v>0</v>
      </c>
      <c r="AV120" s="24">
        <f t="shared" si="85"/>
        <v>0</v>
      </c>
      <c r="AW120" s="24" t="e">
        <f>IF(N120&lt;135,N120,N120-'DPI art.191'!$I$3)</f>
        <v>#VALUE!</v>
      </c>
      <c r="AX120" s="111" t="e">
        <f>IF(I120&lt;80,"0",IF((J120-I120)&lt;=2,('DPI art.191'!$G$7-(('DPI art.191'!$F$7-'DPI art.191'!$G$7)/4)*(I120-J120-2)),('DPI art.191'!$G$7-(('DPI art.191'!$G$7-'DPI art.191'!$H$7)/8)*(J120-I120-2))))</f>
        <v>#VALUE!</v>
      </c>
      <c r="AY120" s="24" t="e">
        <f t="shared" si="86"/>
        <v>#VALUE!</v>
      </c>
      <c r="AZ120" s="24" t="e">
        <f>IF(H120&lt;135,H120,H120-'DPI art.191'!$I$7)</f>
        <v>#VALUE!</v>
      </c>
      <c r="BA120" s="111" t="str">
        <f>IF(O120&lt;80,"0",IF((P120-O120)&lt;=2,('DPI art.191'!$G$5-(('DPI art.191'!$F$5-'DPI art.191'!$G$5)/4)*(P120-O120-2)),('DPI art.191'!$G$5-(('DPI art.191'!$G$5-'DPI art.191'!$H$5)/8)*(P120-O120-2))))</f>
        <v>0</v>
      </c>
      <c r="BB120" s="24">
        <f t="shared" si="87"/>
        <v>0</v>
      </c>
      <c r="BC120" s="24" t="e">
        <f>IF(N120&lt;135,N120,N120-'DPI art.191'!$I$5)</f>
        <v>#VALUE!</v>
      </c>
      <c r="BD120" s="111" t="str">
        <f>IF(O120&lt;80,"0",IF((P120-O120)&lt;=2,('DPI art.191'!$G$7-(('DPI art.191'!$F$7-'DPI art.191'!$G$7)/4)*(O120-P120-2)),('DPI art.191'!$G$7-(('DPI art.191'!$G$7-'DPI art.191'!$H$7)/8)*(P120-O120-2))))</f>
        <v>0</v>
      </c>
      <c r="BE120" s="24">
        <f t="shared" si="88"/>
        <v>0</v>
      </c>
      <c r="BF120" s="24" t="e">
        <f>IF(N120&lt;135,N120,N120-'DPI art.191'!$I$7)</f>
        <v>#VALUE!</v>
      </c>
      <c r="BG120" s="111" t="str">
        <f>IF(AA120&lt;80,"0",IF((AB120-AA120)&lt;=2,('DPI art.191'!$G$3-(('DPI art.191'!$F$3-'DPI art.191'!$G$3)/4)*(AB120-AA120-2)),('DPI art.191'!$G$3-(('DPI art.191'!$G$3-'DPI art.191'!$H$3)/8)*(AB120-AA120-2))))</f>
        <v>0</v>
      </c>
      <c r="BH120" s="24">
        <f t="shared" si="89"/>
        <v>0</v>
      </c>
      <c r="BI120" s="24">
        <f>IF(Z120&lt;135,Z120,Z120-'DPI art.191'!$I$3)</f>
        <v>0</v>
      </c>
      <c r="BJ120" s="111" t="str">
        <f>IF(U120&lt;80,"0",IF((V120-U120)&lt;=2,('DPI art.191'!$G$7-(('DPI art.191'!$F$7-'DPI art.191'!$G$7)/4)*(U120-V120-2)),('DPI art.191'!$G$7-(('DPI art.191'!$G$7-'DPI art.191'!$H$7)/8)*(V120-U120-2))))</f>
        <v>0</v>
      </c>
      <c r="BK120" s="24">
        <f t="shared" si="90"/>
        <v>0</v>
      </c>
      <c r="BL120" s="24">
        <f>IF(T120&lt;135,T120,T120-'DPI art.191'!$I$7)</f>
        <v>0</v>
      </c>
      <c r="BM120" s="111" t="str">
        <f>IF(AA120&lt;80,"0",IF((AB120-AA120)&lt;=2,('DPI art.191'!$G$5-(('DPI art.191'!$F$5-'DPI art.191'!$G$5)/4)*(AB120-AA120-2)),('DPI art.191'!$G$5-(('DPI art.191'!$G$5-'DPI art.191'!$H$5)/8)*(AB120-AA120-2))))</f>
        <v>0</v>
      </c>
      <c r="BN120" s="24">
        <f t="shared" si="91"/>
        <v>0</v>
      </c>
      <c r="BO120" s="24">
        <f>IF(Z120&lt;135,Z120,Z120-'DPI art.191'!$I$5)</f>
        <v>0</v>
      </c>
      <c r="BP120" s="108">
        <f t="shared" si="98"/>
        <v>1</v>
      </c>
      <c r="BQ120" s="108">
        <f t="shared" si="99"/>
        <v>1</v>
      </c>
      <c r="BR120" s="108">
        <f t="shared" si="100"/>
        <v>1</v>
      </c>
      <c r="BS120" s="108">
        <f t="shared" si="101"/>
        <v>1</v>
      </c>
      <c r="BT120" s="108">
        <f t="shared" si="102"/>
        <v>1</v>
      </c>
      <c r="BU120" s="108">
        <f t="shared" si="103"/>
        <v>1</v>
      </c>
      <c r="BV120" s="106" t="str">
        <f t="shared" si="104"/>
        <v/>
      </c>
      <c r="BW120" s="106" t="str">
        <f t="shared" si="105"/>
        <v/>
      </c>
      <c r="BX120" s="106" t="str">
        <f t="shared" si="106"/>
        <v/>
      </c>
      <c r="BY120" s="106" t="str">
        <f t="shared" si="107"/>
        <v/>
      </c>
      <c r="BZ120" s="106" t="str">
        <f t="shared" si="108"/>
        <v/>
      </c>
      <c r="CA120" s="106" t="str">
        <f t="shared" si="109"/>
        <v/>
      </c>
      <c r="CB120" s="106">
        <f t="shared" si="110"/>
        <v>0</v>
      </c>
      <c r="CC120" s="107">
        <f t="shared" si="82"/>
        <v>0</v>
      </c>
      <c r="CD120" s="136" t="str">
        <f t="shared" si="75"/>
        <v/>
      </c>
      <c r="CE120" s="136" t="str">
        <f t="shared" si="76"/>
        <v/>
      </c>
      <c r="CF120" s="136" t="str">
        <f t="shared" si="77"/>
        <v/>
      </c>
      <c r="CG120" s="136" t="str">
        <f t="shared" si="78"/>
        <v/>
      </c>
      <c r="CH120" s="136" t="str">
        <f t="shared" si="79"/>
        <v/>
      </c>
      <c r="CI120" s="136" t="str">
        <f t="shared" si="80"/>
        <v/>
      </c>
    </row>
    <row r="121" spans="1:87" ht="18.75" x14ac:dyDescent="0.2">
      <c r="A121" s="2" t="s">
        <v>7</v>
      </c>
      <c r="B121" s="65" t="e">
        <f t="shared" si="83"/>
        <v>#VALUE!</v>
      </c>
      <c r="C121" s="78"/>
      <c r="D121" s="83"/>
      <c r="E121" s="83"/>
      <c r="F121" s="67"/>
      <c r="G121" s="71">
        <v>40725</v>
      </c>
      <c r="H121" s="77" t="s">
        <v>200</v>
      </c>
      <c r="I121" s="77" t="str">
        <f t="shared" si="81"/>
        <v/>
      </c>
      <c r="J121" s="77" t="str">
        <f t="shared" si="84"/>
        <v/>
      </c>
      <c r="K121" s="77"/>
      <c r="L121" s="77"/>
      <c r="M121" s="137" t="str">
        <f t="shared" si="73"/>
        <v/>
      </c>
      <c r="N121" s="4" t="str">
        <f t="shared" si="92"/>
        <v/>
      </c>
      <c r="O121" s="3">
        <f t="shared" si="74"/>
        <v>0</v>
      </c>
      <c r="P121" s="5">
        <f t="shared" si="93"/>
        <v>0</v>
      </c>
      <c r="Q121" s="14"/>
      <c r="R121" s="11"/>
      <c r="S121" s="12"/>
      <c r="T121" s="13"/>
      <c r="U121" s="79"/>
      <c r="V121" s="79"/>
      <c r="W121" s="10"/>
      <c r="X121" s="11"/>
      <c r="Y121" s="12"/>
      <c r="Z121" s="13"/>
      <c r="AA121" s="10"/>
      <c r="AB121" s="11"/>
      <c r="AC121" s="12"/>
      <c r="AD121" s="13"/>
      <c r="AE121" s="14"/>
      <c r="AF121" s="11"/>
      <c r="AG121" s="12"/>
      <c r="AH121" s="13"/>
      <c r="AI121" s="10"/>
      <c r="AJ121" s="11"/>
      <c r="AK121" s="12"/>
      <c r="AL121" s="13"/>
      <c r="AM121" s="10"/>
      <c r="AN121" s="11"/>
      <c r="AO121" s="12"/>
      <c r="AP121" s="13"/>
      <c r="AQ121" s="6" t="str">
        <f t="shared" si="94"/>
        <v>SI</v>
      </c>
      <c r="AR121" s="7">
        <f t="shared" si="95"/>
        <v>480</v>
      </c>
      <c r="AS121" s="8">
        <f t="shared" si="96"/>
        <v>480</v>
      </c>
      <c r="AT121" s="9">
        <f t="shared" si="97"/>
        <v>480</v>
      </c>
      <c r="AU121" s="111" t="str">
        <f>IF(O121&lt;80,"0",IF((P121-O121)&lt;=2,('DPI art.191'!$G$3-(('DPI art.191'!$F$3-'DPI art.191'!$G$3)/4)*(P121-O121-2)),('DPI art.191'!$G$3-(('DPI art.191'!$G$3-'DPI art.191'!$H$3)/8)*(P121-O121-2))))</f>
        <v>0</v>
      </c>
      <c r="AV121" s="24">
        <f t="shared" si="85"/>
        <v>0</v>
      </c>
      <c r="AW121" s="24" t="e">
        <f>IF(N121&lt;135,N121,N121-'DPI art.191'!$I$3)</f>
        <v>#VALUE!</v>
      </c>
      <c r="AX121" s="111" t="e">
        <f>IF(I121&lt;80,"0",IF((J121-I121)&lt;=2,('DPI art.191'!$G$7-(('DPI art.191'!$F$7-'DPI art.191'!$G$7)/4)*(I121-J121-2)),('DPI art.191'!$G$7-(('DPI art.191'!$G$7-'DPI art.191'!$H$7)/8)*(J121-I121-2))))</f>
        <v>#VALUE!</v>
      </c>
      <c r="AY121" s="24" t="e">
        <f t="shared" si="86"/>
        <v>#VALUE!</v>
      </c>
      <c r="AZ121" s="24" t="e">
        <f>IF(H121&lt;135,H121,H121-'DPI art.191'!$I$7)</f>
        <v>#VALUE!</v>
      </c>
      <c r="BA121" s="111" t="str">
        <f>IF(O121&lt;80,"0",IF((P121-O121)&lt;=2,('DPI art.191'!$G$5-(('DPI art.191'!$F$5-'DPI art.191'!$G$5)/4)*(P121-O121-2)),('DPI art.191'!$G$5-(('DPI art.191'!$G$5-'DPI art.191'!$H$5)/8)*(P121-O121-2))))</f>
        <v>0</v>
      </c>
      <c r="BB121" s="24">
        <f t="shared" si="87"/>
        <v>0</v>
      </c>
      <c r="BC121" s="24" t="e">
        <f>IF(N121&lt;135,N121,N121-'DPI art.191'!$I$5)</f>
        <v>#VALUE!</v>
      </c>
      <c r="BD121" s="111" t="str">
        <f>IF(O121&lt;80,"0",IF((P121-O121)&lt;=2,('DPI art.191'!$G$7-(('DPI art.191'!$F$7-'DPI art.191'!$G$7)/4)*(O121-P121-2)),('DPI art.191'!$G$7-(('DPI art.191'!$G$7-'DPI art.191'!$H$7)/8)*(P121-O121-2))))</f>
        <v>0</v>
      </c>
      <c r="BE121" s="24">
        <f t="shared" si="88"/>
        <v>0</v>
      </c>
      <c r="BF121" s="24" t="e">
        <f>IF(N121&lt;135,N121,N121-'DPI art.191'!$I$7)</f>
        <v>#VALUE!</v>
      </c>
      <c r="BG121" s="111" t="str">
        <f>IF(AA121&lt;80,"0",IF((AB121-AA121)&lt;=2,('DPI art.191'!$G$3-(('DPI art.191'!$F$3-'DPI art.191'!$G$3)/4)*(AB121-AA121-2)),('DPI art.191'!$G$3-(('DPI art.191'!$G$3-'DPI art.191'!$H$3)/8)*(AB121-AA121-2))))</f>
        <v>0</v>
      </c>
      <c r="BH121" s="24">
        <f t="shared" si="89"/>
        <v>0</v>
      </c>
      <c r="BI121" s="24">
        <f>IF(Z121&lt;135,Z121,Z121-'DPI art.191'!$I$3)</f>
        <v>0</v>
      </c>
      <c r="BJ121" s="111" t="str">
        <f>IF(U121&lt;80,"0",IF((V121-U121)&lt;=2,('DPI art.191'!$G$7-(('DPI art.191'!$F$7-'DPI art.191'!$G$7)/4)*(U121-V121-2)),('DPI art.191'!$G$7-(('DPI art.191'!$G$7-'DPI art.191'!$H$7)/8)*(V121-U121-2))))</f>
        <v>0</v>
      </c>
      <c r="BK121" s="24">
        <f t="shared" si="90"/>
        <v>0</v>
      </c>
      <c r="BL121" s="24">
        <f>IF(T121&lt;135,T121,T121-'DPI art.191'!$I$7)</f>
        <v>0</v>
      </c>
      <c r="BM121" s="111" t="str">
        <f>IF(AA121&lt;80,"0",IF((AB121-AA121)&lt;=2,('DPI art.191'!$G$5-(('DPI art.191'!$F$5-'DPI art.191'!$G$5)/4)*(AB121-AA121-2)),('DPI art.191'!$G$5-(('DPI art.191'!$G$5-'DPI art.191'!$H$5)/8)*(AB121-AA121-2))))</f>
        <v>0</v>
      </c>
      <c r="BN121" s="24">
        <f t="shared" si="91"/>
        <v>0</v>
      </c>
      <c r="BO121" s="24">
        <f>IF(Z121&lt;135,Z121,Z121-'DPI art.191'!$I$5)</f>
        <v>0</v>
      </c>
      <c r="BP121" s="108">
        <f t="shared" si="98"/>
        <v>1</v>
      </c>
      <c r="BQ121" s="108">
        <f t="shared" si="99"/>
        <v>1</v>
      </c>
      <c r="BR121" s="108">
        <f t="shared" si="100"/>
        <v>1</v>
      </c>
      <c r="BS121" s="108">
        <f t="shared" si="101"/>
        <v>1</v>
      </c>
      <c r="BT121" s="108">
        <f t="shared" si="102"/>
        <v>1</v>
      </c>
      <c r="BU121" s="108">
        <f t="shared" si="103"/>
        <v>1</v>
      </c>
      <c r="BV121" s="106" t="str">
        <f t="shared" si="104"/>
        <v/>
      </c>
      <c r="BW121" s="106" t="str">
        <f t="shared" si="105"/>
        <v/>
      </c>
      <c r="BX121" s="106" t="str">
        <f t="shared" si="106"/>
        <v/>
      </c>
      <c r="BY121" s="106" t="str">
        <f t="shared" si="107"/>
        <v/>
      </c>
      <c r="BZ121" s="106" t="str">
        <f t="shared" si="108"/>
        <v/>
      </c>
      <c r="CA121" s="106" t="str">
        <f t="shared" si="109"/>
        <v/>
      </c>
      <c r="CB121" s="106">
        <f t="shared" si="110"/>
        <v>0</v>
      </c>
      <c r="CC121" s="107">
        <f t="shared" si="82"/>
        <v>0</v>
      </c>
      <c r="CD121" s="136" t="str">
        <f t="shared" si="75"/>
        <v/>
      </c>
      <c r="CE121" s="136" t="str">
        <f t="shared" si="76"/>
        <v/>
      </c>
      <c r="CF121" s="136" t="str">
        <f t="shared" si="77"/>
        <v/>
      </c>
      <c r="CG121" s="136" t="str">
        <f t="shared" si="78"/>
        <v/>
      </c>
      <c r="CH121" s="136" t="str">
        <f t="shared" si="79"/>
        <v/>
      </c>
      <c r="CI121" s="136" t="str">
        <f t="shared" si="80"/>
        <v/>
      </c>
    </row>
    <row r="122" spans="1:87" ht="18.75" x14ac:dyDescent="0.2">
      <c r="A122" s="2" t="s">
        <v>7</v>
      </c>
      <c r="B122" s="65" t="e">
        <f t="shared" si="83"/>
        <v>#VALUE!</v>
      </c>
      <c r="C122" s="78"/>
      <c r="D122" s="83"/>
      <c r="E122" s="83"/>
      <c r="F122" s="67"/>
      <c r="G122" s="71">
        <v>40725</v>
      </c>
      <c r="H122" s="77" t="s">
        <v>200</v>
      </c>
      <c r="I122" s="77" t="str">
        <f t="shared" si="81"/>
        <v/>
      </c>
      <c r="J122" s="77" t="str">
        <f t="shared" si="84"/>
        <v/>
      </c>
      <c r="K122" s="77"/>
      <c r="L122" s="77"/>
      <c r="M122" s="137" t="str">
        <f t="shared" si="73"/>
        <v/>
      </c>
      <c r="N122" s="4" t="str">
        <f t="shared" si="92"/>
        <v/>
      </c>
      <c r="O122" s="3">
        <f t="shared" si="74"/>
        <v>0</v>
      </c>
      <c r="P122" s="5">
        <f t="shared" si="93"/>
        <v>0</v>
      </c>
      <c r="Q122" s="14"/>
      <c r="R122" s="11"/>
      <c r="S122" s="12"/>
      <c r="T122" s="13"/>
      <c r="U122" s="79"/>
      <c r="V122" s="79"/>
      <c r="W122" s="10"/>
      <c r="X122" s="11"/>
      <c r="Y122" s="12"/>
      <c r="Z122" s="13"/>
      <c r="AA122" s="10"/>
      <c r="AB122" s="11"/>
      <c r="AC122" s="12"/>
      <c r="AD122" s="13"/>
      <c r="AE122" s="14"/>
      <c r="AF122" s="11"/>
      <c r="AG122" s="12"/>
      <c r="AH122" s="13"/>
      <c r="AI122" s="10"/>
      <c r="AJ122" s="11"/>
      <c r="AK122" s="12"/>
      <c r="AL122" s="13"/>
      <c r="AM122" s="10"/>
      <c r="AN122" s="11"/>
      <c r="AO122" s="12"/>
      <c r="AP122" s="13"/>
      <c r="AQ122" s="6" t="str">
        <f t="shared" si="94"/>
        <v>SI</v>
      </c>
      <c r="AR122" s="7">
        <f t="shared" si="95"/>
        <v>480</v>
      </c>
      <c r="AS122" s="8">
        <f t="shared" si="96"/>
        <v>480</v>
      </c>
      <c r="AT122" s="9">
        <f t="shared" si="97"/>
        <v>480</v>
      </c>
      <c r="AU122" s="111" t="str">
        <f>IF(O122&lt;80,"0",IF((P122-O122)&lt;=2,('DPI art.191'!$G$3-(('DPI art.191'!$F$3-'DPI art.191'!$G$3)/4)*(P122-O122-2)),('DPI art.191'!$G$3-(('DPI art.191'!$G$3-'DPI art.191'!$H$3)/8)*(P122-O122-2))))</f>
        <v>0</v>
      </c>
      <c r="AV122" s="24">
        <f t="shared" si="85"/>
        <v>0</v>
      </c>
      <c r="AW122" s="24" t="e">
        <f>IF(N122&lt;135,N122,N122-'DPI art.191'!$I$3)</f>
        <v>#VALUE!</v>
      </c>
      <c r="AX122" s="111" t="e">
        <f>IF(I122&lt;80,"0",IF((J122-I122)&lt;=2,('DPI art.191'!$G$7-(('DPI art.191'!$F$7-'DPI art.191'!$G$7)/4)*(I122-J122-2)),('DPI art.191'!$G$7-(('DPI art.191'!$G$7-'DPI art.191'!$H$7)/8)*(J122-I122-2))))</f>
        <v>#VALUE!</v>
      </c>
      <c r="AY122" s="24" t="e">
        <f t="shared" si="86"/>
        <v>#VALUE!</v>
      </c>
      <c r="AZ122" s="24" t="e">
        <f>IF(H122&lt;135,H122,H122-'DPI art.191'!$I$7)</f>
        <v>#VALUE!</v>
      </c>
      <c r="BA122" s="111" t="str">
        <f>IF(O122&lt;80,"0",IF((P122-O122)&lt;=2,('DPI art.191'!$G$5-(('DPI art.191'!$F$5-'DPI art.191'!$G$5)/4)*(P122-O122-2)),('DPI art.191'!$G$5-(('DPI art.191'!$G$5-'DPI art.191'!$H$5)/8)*(P122-O122-2))))</f>
        <v>0</v>
      </c>
      <c r="BB122" s="24">
        <f t="shared" si="87"/>
        <v>0</v>
      </c>
      <c r="BC122" s="24" t="e">
        <f>IF(N122&lt;135,N122,N122-'DPI art.191'!$I$5)</f>
        <v>#VALUE!</v>
      </c>
      <c r="BD122" s="111" t="str">
        <f>IF(O122&lt;80,"0",IF((P122-O122)&lt;=2,('DPI art.191'!$G$7-(('DPI art.191'!$F$7-'DPI art.191'!$G$7)/4)*(O122-P122-2)),('DPI art.191'!$G$7-(('DPI art.191'!$G$7-'DPI art.191'!$H$7)/8)*(P122-O122-2))))</f>
        <v>0</v>
      </c>
      <c r="BE122" s="24">
        <f t="shared" si="88"/>
        <v>0</v>
      </c>
      <c r="BF122" s="24" t="e">
        <f>IF(N122&lt;135,N122,N122-'DPI art.191'!$I$7)</f>
        <v>#VALUE!</v>
      </c>
      <c r="BG122" s="111" t="str">
        <f>IF(AA122&lt;80,"0",IF((AB122-AA122)&lt;=2,('DPI art.191'!$G$3-(('DPI art.191'!$F$3-'DPI art.191'!$G$3)/4)*(AB122-AA122-2)),('DPI art.191'!$G$3-(('DPI art.191'!$G$3-'DPI art.191'!$H$3)/8)*(AB122-AA122-2))))</f>
        <v>0</v>
      </c>
      <c r="BH122" s="24">
        <f t="shared" si="89"/>
        <v>0</v>
      </c>
      <c r="BI122" s="24">
        <f>IF(Z122&lt;135,Z122,Z122-'DPI art.191'!$I$3)</f>
        <v>0</v>
      </c>
      <c r="BJ122" s="111" t="str">
        <f>IF(U122&lt;80,"0",IF((V122-U122)&lt;=2,('DPI art.191'!$G$7-(('DPI art.191'!$F$7-'DPI art.191'!$G$7)/4)*(U122-V122-2)),('DPI art.191'!$G$7-(('DPI art.191'!$G$7-'DPI art.191'!$H$7)/8)*(V122-U122-2))))</f>
        <v>0</v>
      </c>
      <c r="BK122" s="24">
        <f t="shared" si="90"/>
        <v>0</v>
      </c>
      <c r="BL122" s="24">
        <f>IF(T122&lt;135,T122,T122-'DPI art.191'!$I$7)</f>
        <v>0</v>
      </c>
      <c r="BM122" s="111" t="str">
        <f>IF(AA122&lt;80,"0",IF((AB122-AA122)&lt;=2,('DPI art.191'!$G$5-(('DPI art.191'!$F$5-'DPI art.191'!$G$5)/4)*(AB122-AA122-2)),('DPI art.191'!$G$5-(('DPI art.191'!$G$5-'DPI art.191'!$H$5)/8)*(AB122-AA122-2))))</f>
        <v>0</v>
      </c>
      <c r="BN122" s="24">
        <f t="shared" si="91"/>
        <v>0</v>
      </c>
      <c r="BO122" s="24">
        <f>IF(Z122&lt;135,Z122,Z122-'DPI art.191'!$I$5)</f>
        <v>0</v>
      </c>
      <c r="BP122" s="108">
        <f t="shared" si="98"/>
        <v>1</v>
      </c>
      <c r="BQ122" s="108">
        <f t="shared" si="99"/>
        <v>1</v>
      </c>
      <c r="BR122" s="108">
        <f t="shared" si="100"/>
        <v>1</v>
      </c>
      <c r="BS122" s="108">
        <f t="shared" si="101"/>
        <v>1</v>
      </c>
      <c r="BT122" s="108">
        <f t="shared" si="102"/>
        <v>1</v>
      </c>
      <c r="BU122" s="108">
        <f t="shared" si="103"/>
        <v>1</v>
      </c>
      <c r="BV122" s="106" t="str">
        <f t="shared" si="104"/>
        <v/>
      </c>
      <c r="BW122" s="106" t="str">
        <f t="shared" si="105"/>
        <v/>
      </c>
      <c r="BX122" s="106" t="str">
        <f t="shared" si="106"/>
        <v/>
      </c>
      <c r="BY122" s="106" t="str">
        <f t="shared" si="107"/>
        <v/>
      </c>
      <c r="BZ122" s="106" t="str">
        <f t="shared" si="108"/>
        <v/>
      </c>
      <c r="CA122" s="106" t="str">
        <f t="shared" si="109"/>
        <v/>
      </c>
      <c r="CB122" s="106">
        <f t="shared" si="110"/>
        <v>0</v>
      </c>
      <c r="CC122" s="107">
        <f t="shared" si="82"/>
        <v>0</v>
      </c>
      <c r="CD122" s="136" t="str">
        <f t="shared" si="75"/>
        <v/>
      </c>
      <c r="CE122" s="136" t="str">
        <f t="shared" si="76"/>
        <v/>
      </c>
      <c r="CF122" s="136" t="str">
        <f t="shared" si="77"/>
        <v/>
      </c>
      <c r="CG122" s="136" t="str">
        <f t="shared" si="78"/>
        <v/>
      </c>
      <c r="CH122" s="136" t="str">
        <f t="shared" si="79"/>
        <v/>
      </c>
      <c r="CI122" s="136" t="str">
        <f t="shared" si="80"/>
        <v/>
      </c>
    </row>
    <row r="123" spans="1:87" ht="18.75" x14ac:dyDescent="0.2">
      <c r="A123" s="2" t="s">
        <v>7</v>
      </c>
      <c r="B123" s="65" t="e">
        <f t="shared" si="83"/>
        <v>#VALUE!</v>
      </c>
      <c r="C123" s="78"/>
      <c r="D123" s="83"/>
      <c r="E123" s="83"/>
      <c r="F123" s="67"/>
      <c r="G123" s="71">
        <v>40725</v>
      </c>
      <c r="H123" s="77" t="s">
        <v>200</v>
      </c>
      <c r="I123" s="77" t="str">
        <f t="shared" si="81"/>
        <v/>
      </c>
      <c r="J123" s="77" t="str">
        <f t="shared" si="84"/>
        <v/>
      </c>
      <c r="K123" s="77"/>
      <c r="L123" s="77"/>
      <c r="M123" s="137" t="str">
        <f t="shared" si="73"/>
        <v/>
      </c>
      <c r="N123" s="4" t="str">
        <f t="shared" si="92"/>
        <v/>
      </c>
      <c r="O123" s="3">
        <f t="shared" si="74"/>
        <v>0</v>
      </c>
      <c r="P123" s="5">
        <f t="shared" si="93"/>
        <v>0</v>
      </c>
      <c r="Q123" s="14"/>
      <c r="R123" s="11"/>
      <c r="S123" s="12"/>
      <c r="T123" s="13"/>
      <c r="U123" s="79"/>
      <c r="V123" s="79"/>
      <c r="W123" s="10"/>
      <c r="X123" s="11"/>
      <c r="Y123" s="12"/>
      <c r="Z123" s="13"/>
      <c r="AA123" s="10"/>
      <c r="AB123" s="11"/>
      <c r="AC123" s="12"/>
      <c r="AD123" s="13"/>
      <c r="AE123" s="14"/>
      <c r="AF123" s="11"/>
      <c r="AG123" s="12"/>
      <c r="AH123" s="13"/>
      <c r="AI123" s="10"/>
      <c r="AJ123" s="11"/>
      <c r="AK123" s="12"/>
      <c r="AL123" s="13"/>
      <c r="AM123" s="10"/>
      <c r="AN123" s="11"/>
      <c r="AO123" s="12"/>
      <c r="AP123" s="13"/>
      <c r="AQ123" s="6" t="str">
        <f t="shared" si="94"/>
        <v>SI</v>
      </c>
      <c r="AR123" s="7">
        <f t="shared" si="95"/>
        <v>480</v>
      </c>
      <c r="AS123" s="8">
        <f t="shared" si="96"/>
        <v>480</v>
      </c>
      <c r="AT123" s="9">
        <f t="shared" si="97"/>
        <v>480</v>
      </c>
      <c r="AU123" s="111" t="str">
        <f>IF(O123&lt;80,"0",IF((P123-O123)&lt;=2,('DPI art.191'!$G$3-(('DPI art.191'!$F$3-'DPI art.191'!$G$3)/4)*(P123-O123-2)),('DPI art.191'!$G$3-(('DPI art.191'!$G$3-'DPI art.191'!$H$3)/8)*(P123-O123-2))))</f>
        <v>0</v>
      </c>
      <c r="AV123" s="24">
        <f t="shared" si="85"/>
        <v>0</v>
      </c>
      <c r="AW123" s="24" t="e">
        <f>IF(N123&lt;135,N123,N123-'DPI art.191'!$I$3)</f>
        <v>#VALUE!</v>
      </c>
      <c r="AX123" s="111" t="e">
        <f>IF(I123&lt;80,"0",IF((J123-I123)&lt;=2,('DPI art.191'!$G$7-(('DPI art.191'!$F$7-'DPI art.191'!$G$7)/4)*(I123-J123-2)),('DPI art.191'!$G$7-(('DPI art.191'!$G$7-'DPI art.191'!$H$7)/8)*(J123-I123-2))))</f>
        <v>#VALUE!</v>
      </c>
      <c r="AY123" s="24" t="e">
        <f t="shared" si="86"/>
        <v>#VALUE!</v>
      </c>
      <c r="AZ123" s="24" t="e">
        <f>IF(H123&lt;135,H123,H123-'DPI art.191'!$I$7)</f>
        <v>#VALUE!</v>
      </c>
      <c r="BA123" s="111" t="str">
        <f>IF(O123&lt;80,"0",IF((P123-O123)&lt;=2,('DPI art.191'!$G$5-(('DPI art.191'!$F$5-'DPI art.191'!$G$5)/4)*(P123-O123-2)),('DPI art.191'!$G$5-(('DPI art.191'!$G$5-'DPI art.191'!$H$5)/8)*(P123-O123-2))))</f>
        <v>0</v>
      </c>
      <c r="BB123" s="24">
        <f t="shared" si="87"/>
        <v>0</v>
      </c>
      <c r="BC123" s="24" t="e">
        <f>IF(N123&lt;135,N123,N123-'DPI art.191'!$I$5)</f>
        <v>#VALUE!</v>
      </c>
      <c r="BD123" s="111" t="str">
        <f>IF(O123&lt;80,"0",IF((P123-O123)&lt;=2,('DPI art.191'!$G$7-(('DPI art.191'!$F$7-'DPI art.191'!$G$7)/4)*(O123-P123-2)),('DPI art.191'!$G$7-(('DPI art.191'!$G$7-'DPI art.191'!$H$7)/8)*(P123-O123-2))))</f>
        <v>0</v>
      </c>
      <c r="BE123" s="24">
        <f t="shared" si="88"/>
        <v>0</v>
      </c>
      <c r="BF123" s="24" t="e">
        <f>IF(N123&lt;135,N123,N123-'DPI art.191'!$I$7)</f>
        <v>#VALUE!</v>
      </c>
      <c r="BG123" s="111" t="str">
        <f>IF(AA123&lt;80,"0",IF((AB123-AA123)&lt;=2,('DPI art.191'!$G$3-(('DPI art.191'!$F$3-'DPI art.191'!$G$3)/4)*(AB123-AA123-2)),('DPI art.191'!$G$3-(('DPI art.191'!$G$3-'DPI art.191'!$H$3)/8)*(AB123-AA123-2))))</f>
        <v>0</v>
      </c>
      <c r="BH123" s="24">
        <f t="shared" si="89"/>
        <v>0</v>
      </c>
      <c r="BI123" s="24">
        <f>IF(Z123&lt;135,Z123,Z123-'DPI art.191'!$I$3)</f>
        <v>0</v>
      </c>
      <c r="BJ123" s="111" t="str">
        <f>IF(U123&lt;80,"0",IF((V123-U123)&lt;=2,('DPI art.191'!$G$7-(('DPI art.191'!$F$7-'DPI art.191'!$G$7)/4)*(U123-V123-2)),('DPI art.191'!$G$7-(('DPI art.191'!$G$7-'DPI art.191'!$H$7)/8)*(V123-U123-2))))</f>
        <v>0</v>
      </c>
      <c r="BK123" s="24">
        <f t="shared" si="90"/>
        <v>0</v>
      </c>
      <c r="BL123" s="24">
        <f>IF(T123&lt;135,T123,T123-'DPI art.191'!$I$7)</f>
        <v>0</v>
      </c>
      <c r="BM123" s="111" t="str">
        <f>IF(AA123&lt;80,"0",IF((AB123-AA123)&lt;=2,('DPI art.191'!$G$5-(('DPI art.191'!$F$5-'DPI art.191'!$G$5)/4)*(AB123-AA123-2)),('DPI art.191'!$G$5-(('DPI art.191'!$G$5-'DPI art.191'!$H$5)/8)*(AB123-AA123-2))))</f>
        <v>0</v>
      </c>
      <c r="BN123" s="24">
        <f t="shared" si="91"/>
        <v>0</v>
      </c>
      <c r="BO123" s="24">
        <f>IF(Z123&lt;135,Z123,Z123-'DPI art.191'!$I$5)</f>
        <v>0</v>
      </c>
      <c r="BP123" s="108">
        <f t="shared" si="98"/>
        <v>1</v>
      </c>
      <c r="BQ123" s="108">
        <f t="shared" si="99"/>
        <v>1</v>
      </c>
      <c r="BR123" s="108">
        <f t="shared" si="100"/>
        <v>1</v>
      </c>
      <c r="BS123" s="108">
        <f t="shared" si="101"/>
        <v>1</v>
      </c>
      <c r="BT123" s="108">
        <f t="shared" si="102"/>
        <v>1</v>
      </c>
      <c r="BU123" s="108">
        <f t="shared" si="103"/>
        <v>1</v>
      </c>
      <c r="BV123" s="106" t="str">
        <f t="shared" si="104"/>
        <v/>
      </c>
      <c r="BW123" s="106" t="str">
        <f t="shared" si="105"/>
        <v/>
      </c>
      <c r="BX123" s="106" t="str">
        <f t="shared" si="106"/>
        <v/>
      </c>
      <c r="BY123" s="106" t="str">
        <f t="shared" si="107"/>
        <v/>
      </c>
      <c r="BZ123" s="106" t="str">
        <f t="shared" si="108"/>
        <v/>
      </c>
      <c r="CA123" s="106" t="str">
        <f t="shared" si="109"/>
        <v/>
      </c>
      <c r="CB123" s="106">
        <f t="shared" si="110"/>
        <v>0</v>
      </c>
      <c r="CC123" s="107">
        <f t="shared" si="82"/>
        <v>0</v>
      </c>
      <c r="CD123" s="136" t="str">
        <f t="shared" si="75"/>
        <v/>
      </c>
      <c r="CE123" s="136" t="str">
        <f t="shared" si="76"/>
        <v/>
      </c>
      <c r="CF123" s="136" t="str">
        <f t="shared" si="77"/>
        <v/>
      </c>
      <c r="CG123" s="136" t="str">
        <f t="shared" si="78"/>
        <v/>
      </c>
      <c r="CH123" s="136" t="str">
        <f t="shared" si="79"/>
        <v/>
      </c>
      <c r="CI123" s="136" t="str">
        <f t="shared" si="80"/>
        <v/>
      </c>
    </row>
    <row r="124" spans="1:87" ht="18.75" x14ac:dyDescent="0.2">
      <c r="A124" s="2" t="s">
        <v>7</v>
      </c>
      <c r="B124" s="65" t="e">
        <f t="shared" si="83"/>
        <v>#VALUE!</v>
      </c>
      <c r="C124" s="78"/>
      <c r="D124" s="83"/>
      <c r="E124" s="83"/>
      <c r="F124" s="67"/>
      <c r="G124" s="71">
        <v>40725</v>
      </c>
      <c r="H124" s="77" t="s">
        <v>200</v>
      </c>
      <c r="I124" s="77" t="str">
        <f t="shared" si="81"/>
        <v/>
      </c>
      <c r="J124" s="77" t="str">
        <f t="shared" si="84"/>
        <v/>
      </c>
      <c r="K124" s="77"/>
      <c r="L124" s="77"/>
      <c r="M124" s="137" t="str">
        <f t="shared" si="73"/>
        <v/>
      </c>
      <c r="N124" s="4" t="str">
        <f t="shared" si="92"/>
        <v/>
      </c>
      <c r="O124" s="3">
        <f t="shared" si="74"/>
        <v>0</v>
      </c>
      <c r="P124" s="5">
        <f t="shared" si="93"/>
        <v>0</v>
      </c>
      <c r="Q124" s="14"/>
      <c r="R124" s="11"/>
      <c r="S124" s="12"/>
      <c r="T124" s="13"/>
      <c r="U124" s="79"/>
      <c r="V124" s="79"/>
      <c r="W124" s="10"/>
      <c r="X124" s="11"/>
      <c r="Y124" s="12"/>
      <c r="Z124" s="13"/>
      <c r="AA124" s="10"/>
      <c r="AB124" s="11"/>
      <c r="AC124" s="12"/>
      <c r="AD124" s="13"/>
      <c r="AE124" s="14"/>
      <c r="AF124" s="11"/>
      <c r="AG124" s="12"/>
      <c r="AH124" s="13"/>
      <c r="AI124" s="10"/>
      <c r="AJ124" s="11"/>
      <c r="AK124" s="12"/>
      <c r="AL124" s="13"/>
      <c r="AM124" s="10"/>
      <c r="AN124" s="11"/>
      <c r="AO124" s="12"/>
      <c r="AP124" s="13"/>
      <c r="AQ124" s="6" t="str">
        <f t="shared" si="94"/>
        <v>SI</v>
      </c>
      <c r="AR124" s="7">
        <f t="shared" si="95"/>
        <v>480</v>
      </c>
      <c r="AS124" s="8">
        <f t="shared" si="96"/>
        <v>480</v>
      </c>
      <c r="AT124" s="9">
        <f t="shared" si="97"/>
        <v>480</v>
      </c>
      <c r="AU124" s="111" t="str">
        <f>IF(O124&lt;80,"0",IF((P124-O124)&lt;=2,('DPI art.191'!$G$3-(('DPI art.191'!$F$3-'DPI art.191'!$G$3)/4)*(P124-O124-2)),('DPI art.191'!$G$3-(('DPI art.191'!$G$3-'DPI art.191'!$H$3)/8)*(P124-O124-2))))</f>
        <v>0</v>
      </c>
      <c r="AV124" s="24">
        <f t="shared" si="85"/>
        <v>0</v>
      </c>
      <c r="AW124" s="24" t="e">
        <f>IF(N124&lt;135,N124,N124-'DPI art.191'!$I$3)</f>
        <v>#VALUE!</v>
      </c>
      <c r="AX124" s="111" t="e">
        <f>IF(I124&lt;80,"0",IF((J124-I124)&lt;=2,('DPI art.191'!$G$7-(('DPI art.191'!$F$7-'DPI art.191'!$G$7)/4)*(I124-J124-2)),('DPI art.191'!$G$7-(('DPI art.191'!$G$7-'DPI art.191'!$H$7)/8)*(J124-I124-2))))</f>
        <v>#VALUE!</v>
      </c>
      <c r="AY124" s="24" t="e">
        <f t="shared" si="86"/>
        <v>#VALUE!</v>
      </c>
      <c r="AZ124" s="24" t="e">
        <f>IF(H124&lt;135,H124,H124-'DPI art.191'!$I$7)</f>
        <v>#VALUE!</v>
      </c>
      <c r="BA124" s="111" t="str">
        <f>IF(O124&lt;80,"0",IF((P124-O124)&lt;=2,('DPI art.191'!$G$5-(('DPI art.191'!$F$5-'DPI art.191'!$G$5)/4)*(P124-O124-2)),('DPI art.191'!$G$5-(('DPI art.191'!$G$5-'DPI art.191'!$H$5)/8)*(P124-O124-2))))</f>
        <v>0</v>
      </c>
      <c r="BB124" s="24">
        <f t="shared" si="87"/>
        <v>0</v>
      </c>
      <c r="BC124" s="24" t="e">
        <f>IF(N124&lt;135,N124,N124-'DPI art.191'!$I$5)</f>
        <v>#VALUE!</v>
      </c>
      <c r="BD124" s="111" t="str">
        <f>IF(O124&lt;80,"0",IF((P124-O124)&lt;=2,('DPI art.191'!$G$7-(('DPI art.191'!$F$7-'DPI art.191'!$G$7)/4)*(O124-P124-2)),('DPI art.191'!$G$7-(('DPI art.191'!$G$7-'DPI art.191'!$H$7)/8)*(P124-O124-2))))</f>
        <v>0</v>
      </c>
      <c r="BE124" s="24">
        <f t="shared" si="88"/>
        <v>0</v>
      </c>
      <c r="BF124" s="24" t="e">
        <f>IF(N124&lt;135,N124,N124-'DPI art.191'!$I$7)</f>
        <v>#VALUE!</v>
      </c>
      <c r="BG124" s="111" t="str">
        <f>IF(AA124&lt;80,"0",IF((AB124-AA124)&lt;=2,('DPI art.191'!$G$3-(('DPI art.191'!$F$3-'DPI art.191'!$G$3)/4)*(AB124-AA124-2)),('DPI art.191'!$G$3-(('DPI art.191'!$G$3-'DPI art.191'!$H$3)/8)*(AB124-AA124-2))))</f>
        <v>0</v>
      </c>
      <c r="BH124" s="24">
        <f t="shared" si="89"/>
        <v>0</v>
      </c>
      <c r="BI124" s="24">
        <f>IF(Z124&lt;135,Z124,Z124-'DPI art.191'!$I$3)</f>
        <v>0</v>
      </c>
      <c r="BJ124" s="111" t="str">
        <f>IF(U124&lt;80,"0",IF((V124-U124)&lt;=2,('DPI art.191'!$G$7-(('DPI art.191'!$F$7-'DPI art.191'!$G$7)/4)*(U124-V124-2)),('DPI art.191'!$G$7-(('DPI art.191'!$G$7-'DPI art.191'!$H$7)/8)*(V124-U124-2))))</f>
        <v>0</v>
      </c>
      <c r="BK124" s="24">
        <f t="shared" si="90"/>
        <v>0</v>
      </c>
      <c r="BL124" s="24">
        <f>IF(T124&lt;135,T124,T124-'DPI art.191'!$I$7)</f>
        <v>0</v>
      </c>
      <c r="BM124" s="111" t="str">
        <f>IF(AA124&lt;80,"0",IF((AB124-AA124)&lt;=2,('DPI art.191'!$G$5-(('DPI art.191'!$F$5-'DPI art.191'!$G$5)/4)*(AB124-AA124-2)),('DPI art.191'!$G$5-(('DPI art.191'!$G$5-'DPI art.191'!$H$5)/8)*(AB124-AA124-2))))</f>
        <v>0</v>
      </c>
      <c r="BN124" s="24">
        <f t="shared" si="91"/>
        <v>0</v>
      </c>
      <c r="BO124" s="24">
        <f>IF(Z124&lt;135,Z124,Z124-'DPI art.191'!$I$5)</f>
        <v>0</v>
      </c>
      <c r="BP124" s="108">
        <f t="shared" si="98"/>
        <v>1</v>
      </c>
      <c r="BQ124" s="108">
        <f t="shared" si="99"/>
        <v>1</v>
      </c>
      <c r="BR124" s="108">
        <f t="shared" si="100"/>
        <v>1</v>
      </c>
      <c r="BS124" s="108">
        <f t="shared" si="101"/>
        <v>1</v>
      </c>
      <c r="BT124" s="108">
        <f t="shared" si="102"/>
        <v>1</v>
      </c>
      <c r="BU124" s="108">
        <f t="shared" si="103"/>
        <v>1</v>
      </c>
      <c r="BV124" s="106" t="str">
        <f t="shared" si="104"/>
        <v/>
      </c>
      <c r="BW124" s="106" t="str">
        <f t="shared" si="105"/>
        <v/>
      </c>
      <c r="BX124" s="106" t="str">
        <f t="shared" si="106"/>
        <v/>
      </c>
      <c r="BY124" s="106" t="str">
        <f t="shared" si="107"/>
        <v/>
      </c>
      <c r="BZ124" s="106" t="str">
        <f t="shared" si="108"/>
        <v/>
      </c>
      <c r="CA124" s="106" t="str">
        <f t="shared" si="109"/>
        <v/>
      </c>
      <c r="CB124" s="106">
        <f t="shared" si="110"/>
        <v>0</v>
      </c>
      <c r="CC124" s="107">
        <f t="shared" si="82"/>
        <v>0</v>
      </c>
      <c r="CD124" s="136" t="str">
        <f t="shared" si="75"/>
        <v/>
      </c>
      <c r="CE124" s="136" t="str">
        <f t="shared" si="76"/>
        <v/>
      </c>
      <c r="CF124" s="136" t="str">
        <f t="shared" si="77"/>
        <v/>
      </c>
      <c r="CG124" s="136" t="str">
        <f t="shared" si="78"/>
        <v/>
      </c>
      <c r="CH124" s="136" t="str">
        <f t="shared" si="79"/>
        <v/>
      </c>
      <c r="CI124" s="136" t="str">
        <f t="shared" si="80"/>
        <v/>
      </c>
    </row>
    <row r="125" spans="1:87" ht="18.75" x14ac:dyDescent="0.2">
      <c r="A125" s="2" t="s">
        <v>7</v>
      </c>
      <c r="B125" s="65" t="e">
        <f t="shared" si="83"/>
        <v>#VALUE!</v>
      </c>
      <c r="C125" s="78"/>
      <c r="D125" s="83"/>
      <c r="E125" s="83"/>
      <c r="F125" s="67"/>
      <c r="G125" s="71">
        <v>40725</v>
      </c>
      <c r="H125" s="77" t="s">
        <v>200</v>
      </c>
      <c r="I125" s="77" t="str">
        <f t="shared" si="81"/>
        <v/>
      </c>
      <c r="J125" s="77" t="str">
        <f t="shared" si="84"/>
        <v/>
      </c>
      <c r="K125" s="77"/>
      <c r="L125" s="77"/>
      <c r="M125" s="137" t="str">
        <f t="shared" si="73"/>
        <v/>
      </c>
      <c r="N125" s="4" t="str">
        <f t="shared" si="92"/>
        <v/>
      </c>
      <c r="O125" s="3">
        <f t="shared" si="74"/>
        <v>0</v>
      </c>
      <c r="P125" s="5">
        <f t="shared" si="93"/>
        <v>0</v>
      </c>
      <c r="Q125" s="14"/>
      <c r="R125" s="11"/>
      <c r="S125" s="12"/>
      <c r="T125" s="13"/>
      <c r="U125" s="79"/>
      <c r="V125" s="79"/>
      <c r="W125" s="10"/>
      <c r="X125" s="11"/>
      <c r="Y125" s="12"/>
      <c r="Z125" s="13"/>
      <c r="AA125" s="10"/>
      <c r="AB125" s="11"/>
      <c r="AC125" s="12"/>
      <c r="AD125" s="13"/>
      <c r="AE125" s="14"/>
      <c r="AF125" s="11"/>
      <c r="AG125" s="12"/>
      <c r="AH125" s="13"/>
      <c r="AI125" s="10"/>
      <c r="AJ125" s="11"/>
      <c r="AK125" s="12"/>
      <c r="AL125" s="13"/>
      <c r="AM125" s="10"/>
      <c r="AN125" s="11"/>
      <c r="AO125" s="12"/>
      <c r="AP125" s="13"/>
      <c r="AQ125" s="6" t="str">
        <f t="shared" si="94"/>
        <v>SI</v>
      </c>
      <c r="AR125" s="7">
        <f t="shared" si="95"/>
        <v>480</v>
      </c>
      <c r="AS125" s="8">
        <f t="shared" si="96"/>
        <v>480</v>
      </c>
      <c r="AT125" s="9">
        <f t="shared" si="97"/>
        <v>480</v>
      </c>
      <c r="AU125" s="111" t="str">
        <f>IF(O125&lt;80,"0",IF((P125-O125)&lt;=2,('DPI art.191'!$G$3-(('DPI art.191'!$F$3-'DPI art.191'!$G$3)/4)*(P125-O125-2)),('DPI art.191'!$G$3-(('DPI art.191'!$G$3-'DPI art.191'!$H$3)/8)*(P125-O125-2))))</f>
        <v>0</v>
      </c>
      <c r="AV125" s="24">
        <f t="shared" si="85"/>
        <v>0</v>
      </c>
      <c r="AW125" s="24" t="e">
        <f>IF(N125&lt;135,N125,N125-'DPI art.191'!$I$3)</f>
        <v>#VALUE!</v>
      </c>
      <c r="AX125" s="111" t="e">
        <f>IF(I125&lt;80,"0",IF((J125-I125)&lt;=2,('DPI art.191'!$G$7-(('DPI art.191'!$F$7-'DPI art.191'!$G$7)/4)*(I125-J125-2)),('DPI art.191'!$G$7-(('DPI art.191'!$G$7-'DPI art.191'!$H$7)/8)*(J125-I125-2))))</f>
        <v>#VALUE!</v>
      </c>
      <c r="AY125" s="24" t="e">
        <f t="shared" si="86"/>
        <v>#VALUE!</v>
      </c>
      <c r="AZ125" s="24" t="e">
        <f>IF(H125&lt;135,H125,H125-'DPI art.191'!$I$7)</f>
        <v>#VALUE!</v>
      </c>
      <c r="BA125" s="111" t="str">
        <f>IF(O125&lt;80,"0",IF((P125-O125)&lt;=2,('DPI art.191'!$G$5-(('DPI art.191'!$F$5-'DPI art.191'!$G$5)/4)*(P125-O125-2)),('DPI art.191'!$G$5-(('DPI art.191'!$G$5-'DPI art.191'!$H$5)/8)*(P125-O125-2))))</f>
        <v>0</v>
      </c>
      <c r="BB125" s="24">
        <f t="shared" si="87"/>
        <v>0</v>
      </c>
      <c r="BC125" s="24" t="e">
        <f>IF(N125&lt;135,N125,N125-'DPI art.191'!$I$5)</f>
        <v>#VALUE!</v>
      </c>
      <c r="BD125" s="111" t="str">
        <f>IF(O125&lt;80,"0",IF((P125-O125)&lt;=2,('DPI art.191'!$G$7-(('DPI art.191'!$F$7-'DPI art.191'!$G$7)/4)*(O125-P125-2)),('DPI art.191'!$G$7-(('DPI art.191'!$G$7-'DPI art.191'!$H$7)/8)*(P125-O125-2))))</f>
        <v>0</v>
      </c>
      <c r="BE125" s="24">
        <f t="shared" si="88"/>
        <v>0</v>
      </c>
      <c r="BF125" s="24" t="e">
        <f>IF(N125&lt;135,N125,N125-'DPI art.191'!$I$7)</f>
        <v>#VALUE!</v>
      </c>
      <c r="BG125" s="111" t="str">
        <f>IF(AA125&lt;80,"0",IF((AB125-AA125)&lt;=2,('DPI art.191'!$G$3-(('DPI art.191'!$F$3-'DPI art.191'!$G$3)/4)*(AB125-AA125-2)),('DPI art.191'!$G$3-(('DPI art.191'!$G$3-'DPI art.191'!$H$3)/8)*(AB125-AA125-2))))</f>
        <v>0</v>
      </c>
      <c r="BH125" s="24">
        <f t="shared" si="89"/>
        <v>0</v>
      </c>
      <c r="BI125" s="24">
        <f>IF(Z125&lt;135,Z125,Z125-'DPI art.191'!$I$3)</f>
        <v>0</v>
      </c>
      <c r="BJ125" s="111" t="str">
        <f>IF(U125&lt;80,"0",IF((V125-U125)&lt;=2,('DPI art.191'!$G$7-(('DPI art.191'!$F$7-'DPI art.191'!$G$7)/4)*(U125-V125-2)),('DPI art.191'!$G$7-(('DPI art.191'!$G$7-'DPI art.191'!$H$7)/8)*(V125-U125-2))))</f>
        <v>0</v>
      </c>
      <c r="BK125" s="24">
        <f t="shared" si="90"/>
        <v>0</v>
      </c>
      <c r="BL125" s="24">
        <f>IF(T125&lt;135,T125,T125-'DPI art.191'!$I$7)</f>
        <v>0</v>
      </c>
      <c r="BM125" s="111" t="str">
        <f>IF(AA125&lt;80,"0",IF((AB125-AA125)&lt;=2,('DPI art.191'!$G$5-(('DPI art.191'!$F$5-'DPI art.191'!$G$5)/4)*(AB125-AA125-2)),('DPI art.191'!$G$5-(('DPI art.191'!$G$5-'DPI art.191'!$H$5)/8)*(AB125-AA125-2))))</f>
        <v>0</v>
      </c>
      <c r="BN125" s="24">
        <f t="shared" si="91"/>
        <v>0</v>
      </c>
      <c r="BO125" s="24">
        <f>IF(Z125&lt;135,Z125,Z125-'DPI art.191'!$I$5)</f>
        <v>0</v>
      </c>
      <c r="BP125" s="108">
        <f t="shared" si="98"/>
        <v>1</v>
      </c>
      <c r="BQ125" s="108">
        <f t="shared" si="99"/>
        <v>1</v>
      </c>
      <c r="BR125" s="108">
        <f t="shared" si="100"/>
        <v>1</v>
      </c>
      <c r="BS125" s="108">
        <f t="shared" si="101"/>
        <v>1</v>
      </c>
      <c r="BT125" s="108">
        <f t="shared" si="102"/>
        <v>1</v>
      </c>
      <c r="BU125" s="108">
        <f t="shared" si="103"/>
        <v>1</v>
      </c>
      <c r="BV125" s="106" t="str">
        <f t="shared" si="104"/>
        <v/>
      </c>
      <c r="BW125" s="106" t="str">
        <f t="shared" si="105"/>
        <v/>
      </c>
      <c r="BX125" s="106" t="str">
        <f t="shared" si="106"/>
        <v/>
      </c>
      <c r="BY125" s="106" t="str">
        <f t="shared" si="107"/>
        <v/>
      </c>
      <c r="BZ125" s="106" t="str">
        <f t="shared" si="108"/>
        <v/>
      </c>
      <c r="CA125" s="106" t="str">
        <f t="shared" si="109"/>
        <v/>
      </c>
      <c r="CB125" s="106">
        <f t="shared" si="110"/>
        <v>0</v>
      </c>
      <c r="CC125" s="107">
        <f t="shared" si="82"/>
        <v>0</v>
      </c>
      <c r="CD125" s="136" t="str">
        <f t="shared" si="75"/>
        <v/>
      </c>
      <c r="CE125" s="136" t="str">
        <f t="shared" si="76"/>
        <v/>
      </c>
      <c r="CF125" s="136" t="str">
        <f t="shared" si="77"/>
        <v/>
      </c>
      <c r="CG125" s="136" t="str">
        <f t="shared" si="78"/>
        <v/>
      </c>
      <c r="CH125" s="136" t="str">
        <f t="shared" si="79"/>
        <v/>
      </c>
      <c r="CI125" s="136" t="str">
        <f t="shared" si="80"/>
        <v/>
      </c>
    </row>
    <row r="126" spans="1:87" ht="18.75" x14ac:dyDescent="0.2">
      <c r="A126" s="2" t="s">
        <v>7</v>
      </c>
      <c r="B126" s="65" t="e">
        <f t="shared" si="83"/>
        <v>#VALUE!</v>
      </c>
      <c r="C126" s="78"/>
      <c r="D126" s="83"/>
      <c r="E126" s="83"/>
      <c r="F126" s="67"/>
      <c r="G126" s="71">
        <v>40725</v>
      </c>
      <c r="H126" s="77" t="s">
        <v>200</v>
      </c>
      <c r="I126" s="77" t="str">
        <f t="shared" si="81"/>
        <v/>
      </c>
      <c r="J126" s="77" t="str">
        <f t="shared" si="84"/>
        <v/>
      </c>
      <c r="K126" s="77"/>
      <c r="L126" s="77"/>
      <c r="M126" s="137" t="str">
        <f t="shared" si="73"/>
        <v/>
      </c>
      <c r="N126" s="4" t="str">
        <f t="shared" si="92"/>
        <v/>
      </c>
      <c r="O126" s="3">
        <f t="shared" si="74"/>
        <v>0</v>
      </c>
      <c r="P126" s="5">
        <f t="shared" si="93"/>
        <v>0</v>
      </c>
      <c r="Q126" s="14"/>
      <c r="R126" s="11"/>
      <c r="S126" s="12"/>
      <c r="T126" s="13"/>
      <c r="U126" s="79"/>
      <c r="V126" s="79"/>
      <c r="W126" s="10"/>
      <c r="X126" s="11"/>
      <c r="Y126" s="12"/>
      <c r="Z126" s="13"/>
      <c r="AA126" s="10"/>
      <c r="AB126" s="11"/>
      <c r="AC126" s="12"/>
      <c r="AD126" s="13"/>
      <c r="AE126" s="14"/>
      <c r="AF126" s="11"/>
      <c r="AG126" s="12"/>
      <c r="AH126" s="13"/>
      <c r="AI126" s="10"/>
      <c r="AJ126" s="11"/>
      <c r="AK126" s="12"/>
      <c r="AL126" s="13"/>
      <c r="AM126" s="10"/>
      <c r="AN126" s="11"/>
      <c r="AO126" s="12"/>
      <c r="AP126" s="13"/>
      <c r="AQ126" s="6" t="str">
        <f t="shared" si="94"/>
        <v>SI</v>
      </c>
      <c r="AR126" s="7">
        <f t="shared" si="95"/>
        <v>480</v>
      </c>
      <c r="AS126" s="8">
        <f t="shared" si="96"/>
        <v>480</v>
      </c>
      <c r="AT126" s="9">
        <f t="shared" si="97"/>
        <v>480</v>
      </c>
      <c r="AU126" s="111" t="str">
        <f>IF(O126&lt;80,"0",IF((P126-O126)&lt;=2,('DPI art.191'!$G$3-(('DPI art.191'!$F$3-'DPI art.191'!$G$3)/4)*(P126-O126-2)),('DPI art.191'!$G$3-(('DPI art.191'!$G$3-'DPI art.191'!$H$3)/8)*(P126-O126-2))))</f>
        <v>0</v>
      </c>
      <c r="AV126" s="24">
        <f t="shared" si="85"/>
        <v>0</v>
      </c>
      <c r="AW126" s="24" t="e">
        <f>IF(N126&lt;135,N126,N126-'DPI art.191'!$I$3)</f>
        <v>#VALUE!</v>
      </c>
      <c r="AX126" s="111" t="e">
        <f>IF(I126&lt;80,"0",IF((J126-I126)&lt;=2,('DPI art.191'!$G$7-(('DPI art.191'!$F$7-'DPI art.191'!$G$7)/4)*(I126-J126-2)),('DPI art.191'!$G$7-(('DPI art.191'!$G$7-'DPI art.191'!$H$7)/8)*(J126-I126-2))))</f>
        <v>#VALUE!</v>
      </c>
      <c r="AY126" s="24" t="e">
        <f t="shared" si="86"/>
        <v>#VALUE!</v>
      </c>
      <c r="AZ126" s="24" t="e">
        <f>IF(H126&lt;135,H126,H126-'DPI art.191'!$I$7)</f>
        <v>#VALUE!</v>
      </c>
      <c r="BA126" s="111" t="str">
        <f>IF(O126&lt;80,"0",IF((P126-O126)&lt;=2,('DPI art.191'!$G$5-(('DPI art.191'!$F$5-'DPI art.191'!$G$5)/4)*(P126-O126-2)),('DPI art.191'!$G$5-(('DPI art.191'!$G$5-'DPI art.191'!$H$5)/8)*(P126-O126-2))))</f>
        <v>0</v>
      </c>
      <c r="BB126" s="24">
        <f t="shared" si="87"/>
        <v>0</v>
      </c>
      <c r="BC126" s="24" t="e">
        <f>IF(N126&lt;135,N126,N126-'DPI art.191'!$I$5)</f>
        <v>#VALUE!</v>
      </c>
      <c r="BD126" s="111" t="str">
        <f>IF(O126&lt;80,"0",IF((P126-O126)&lt;=2,('DPI art.191'!$G$7-(('DPI art.191'!$F$7-'DPI art.191'!$G$7)/4)*(O126-P126-2)),('DPI art.191'!$G$7-(('DPI art.191'!$G$7-'DPI art.191'!$H$7)/8)*(P126-O126-2))))</f>
        <v>0</v>
      </c>
      <c r="BE126" s="24">
        <f t="shared" si="88"/>
        <v>0</v>
      </c>
      <c r="BF126" s="24" t="e">
        <f>IF(N126&lt;135,N126,N126-'DPI art.191'!$I$7)</f>
        <v>#VALUE!</v>
      </c>
      <c r="BG126" s="111" t="str">
        <f>IF(AA126&lt;80,"0",IF((AB126-AA126)&lt;=2,('DPI art.191'!$G$3-(('DPI art.191'!$F$3-'DPI art.191'!$G$3)/4)*(AB126-AA126-2)),('DPI art.191'!$G$3-(('DPI art.191'!$G$3-'DPI art.191'!$H$3)/8)*(AB126-AA126-2))))</f>
        <v>0</v>
      </c>
      <c r="BH126" s="24">
        <f t="shared" si="89"/>
        <v>0</v>
      </c>
      <c r="BI126" s="24">
        <f>IF(Z126&lt;135,Z126,Z126-'DPI art.191'!$I$3)</f>
        <v>0</v>
      </c>
      <c r="BJ126" s="111" t="str">
        <f>IF(U126&lt;80,"0",IF((V126-U126)&lt;=2,('DPI art.191'!$G$7-(('DPI art.191'!$F$7-'DPI art.191'!$G$7)/4)*(U126-V126-2)),('DPI art.191'!$G$7-(('DPI art.191'!$G$7-'DPI art.191'!$H$7)/8)*(V126-U126-2))))</f>
        <v>0</v>
      </c>
      <c r="BK126" s="24">
        <f t="shared" si="90"/>
        <v>0</v>
      </c>
      <c r="BL126" s="24">
        <f>IF(T126&lt;135,T126,T126-'DPI art.191'!$I$7)</f>
        <v>0</v>
      </c>
      <c r="BM126" s="111" t="str">
        <f>IF(AA126&lt;80,"0",IF((AB126-AA126)&lt;=2,('DPI art.191'!$G$5-(('DPI art.191'!$F$5-'DPI art.191'!$G$5)/4)*(AB126-AA126-2)),('DPI art.191'!$G$5-(('DPI art.191'!$G$5-'DPI art.191'!$H$5)/8)*(AB126-AA126-2))))</f>
        <v>0</v>
      </c>
      <c r="BN126" s="24">
        <f t="shared" si="91"/>
        <v>0</v>
      </c>
      <c r="BO126" s="24">
        <f>IF(Z126&lt;135,Z126,Z126-'DPI art.191'!$I$5)</f>
        <v>0</v>
      </c>
      <c r="BP126" s="108">
        <f t="shared" si="98"/>
        <v>1</v>
      </c>
      <c r="BQ126" s="108">
        <f t="shared" si="99"/>
        <v>1</v>
      </c>
      <c r="BR126" s="108">
        <f t="shared" si="100"/>
        <v>1</v>
      </c>
      <c r="BS126" s="108">
        <f t="shared" si="101"/>
        <v>1</v>
      </c>
      <c r="BT126" s="108">
        <f t="shared" si="102"/>
        <v>1</v>
      </c>
      <c r="BU126" s="108">
        <f t="shared" si="103"/>
        <v>1</v>
      </c>
      <c r="BV126" s="106" t="str">
        <f t="shared" si="104"/>
        <v/>
      </c>
      <c r="BW126" s="106" t="str">
        <f t="shared" si="105"/>
        <v/>
      </c>
      <c r="BX126" s="106" t="str">
        <f t="shared" si="106"/>
        <v/>
      </c>
      <c r="BY126" s="106" t="str">
        <f t="shared" si="107"/>
        <v/>
      </c>
      <c r="BZ126" s="106" t="str">
        <f t="shared" si="108"/>
        <v/>
      </c>
      <c r="CA126" s="106" t="str">
        <f t="shared" si="109"/>
        <v/>
      </c>
      <c r="CB126" s="106">
        <f t="shared" si="110"/>
        <v>0</v>
      </c>
      <c r="CC126" s="107">
        <f t="shared" si="82"/>
        <v>0</v>
      </c>
      <c r="CD126" s="136" t="str">
        <f t="shared" si="75"/>
        <v/>
      </c>
      <c r="CE126" s="136" t="str">
        <f t="shared" si="76"/>
        <v/>
      </c>
      <c r="CF126" s="136" t="str">
        <f t="shared" si="77"/>
        <v/>
      </c>
      <c r="CG126" s="136" t="str">
        <f t="shared" si="78"/>
        <v/>
      </c>
      <c r="CH126" s="136" t="str">
        <f t="shared" si="79"/>
        <v/>
      </c>
      <c r="CI126" s="136" t="str">
        <f t="shared" si="80"/>
        <v/>
      </c>
    </row>
    <row r="127" spans="1:87" ht="18.75" x14ac:dyDescent="0.2">
      <c r="A127" s="2" t="s">
        <v>7</v>
      </c>
      <c r="B127" s="65" t="e">
        <f t="shared" si="83"/>
        <v>#VALUE!</v>
      </c>
      <c r="C127" s="78"/>
      <c r="D127" s="83"/>
      <c r="E127" s="83"/>
      <c r="F127" s="67"/>
      <c r="G127" s="71">
        <v>40725</v>
      </c>
      <c r="H127" s="77" t="s">
        <v>200</v>
      </c>
      <c r="I127" s="77" t="str">
        <f t="shared" si="81"/>
        <v/>
      </c>
      <c r="J127" s="77" t="str">
        <f t="shared" si="84"/>
        <v/>
      </c>
      <c r="K127" s="77"/>
      <c r="L127" s="77"/>
      <c r="M127" s="137" t="str">
        <f t="shared" si="73"/>
        <v/>
      </c>
      <c r="N127" s="4" t="str">
        <f t="shared" si="92"/>
        <v/>
      </c>
      <c r="O127" s="3">
        <f t="shared" si="74"/>
        <v>0</v>
      </c>
      <c r="P127" s="5">
        <f t="shared" si="93"/>
        <v>0</v>
      </c>
      <c r="Q127" s="14"/>
      <c r="R127" s="11"/>
      <c r="S127" s="12"/>
      <c r="T127" s="13"/>
      <c r="U127" s="79"/>
      <c r="V127" s="79"/>
      <c r="W127" s="10"/>
      <c r="X127" s="11"/>
      <c r="Y127" s="12"/>
      <c r="Z127" s="13"/>
      <c r="AA127" s="10"/>
      <c r="AB127" s="11"/>
      <c r="AC127" s="12"/>
      <c r="AD127" s="13"/>
      <c r="AE127" s="14"/>
      <c r="AF127" s="11"/>
      <c r="AG127" s="12"/>
      <c r="AH127" s="13"/>
      <c r="AI127" s="10"/>
      <c r="AJ127" s="11"/>
      <c r="AK127" s="12"/>
      <c r="AL127" s="13"/>
      <c r="AM127" s="10"/>
      <c r="AN127" s="11"/>
      <c r="AO127" s="12"/>
      <c r="AP127" s="13"/>
      <c r="AQ127" s="6" t="str">
        <f t="shared" si="94"/>
        <v>SI</v>
      </c>
      <c r="AR127" s="7">
        <f t="shared" si="95"/>
        <v>480</v>
      </c>
      <c r="AS127" s="8">
        <f t="shared" si="96"/>
        <v>480</v>
      </c>
      <c r="AT127" s="9">
        <f t="shared" si="97"/>
        <v>480</v>
      </c>
      <c r="AU127" s="111" t="str">
        <f>IF(O127&lt;80,"0",IF((P127-O127)&lt;=2,('DPI art.191'!$G$3-(('DPI art.191'!$F$3-'DPI art.191'!$G$3)/4)*(P127-O127-2)),('DPI art.191'!$G$3-(('DPI art.191'!$G$3-'DPI art.191'!$H$3)/8)*(P127-O127-2))))</f>
        <v>0</v>
      </c>
      <c r="AV127" s="24">
        <f t="shared" si="85"/>
        <v>0</v>
      </c>
      <c r="AW127" s="24" t="e">
        <f>IF(N127&lt;135,N127,N127-'DPI art.191'!$I$3)</f>
        <v>#VALUE!</v>
      </c>
      <c r="AX127" s="111" t="e">
        <f>IF(I127&lt;80,"0",IF((J127-I127)&lt;=2,('DPI art.191'!$G$7-(('DPI art.191'!$F$7-'DPI art.191'!$G$7)/4)*(I127-J127-2)),('DPI art.191'!$G$7-(('DPI art.191'!$G$7-'DPI art.191'!$H$7)/8)*(J127-I127-2))))</f>
        <v>#VALUE!</v>
      </c>
      <c r="AY127" s="24" t="e">
        <f t="shared" si="86"/>
        <v>#VALUE!</v>
      </c>
      <c r="AZ127" s="24" t="e">
        <f>IF(H127&lt;135,H127,H127-'DPI art.191'!$I$7)</f>
        <v>#VALUE!</v>
      </c>
      <c r="BA127" s="111" t="str">
        <f>IF(O127&lt;80,"0",IF((P127-O127)&lt;=2,('DPI art.191'!$G$5-(('DPI art.191'!$F$5-'DPI art.191'!$G$5)/4)*(P127-O127-2)),('DPI art.191'!$G$5-(('DPI art.191'!$G$5-'DPI art.191'!$H$5)/8)*(P127-O127-2))))</f>
        <v>0</v>
      </c>
      <c r="BB127" s="24">
        <f t="shared" si="87"/>
        <v>0</v>
      </c>
      <c r="BC127" s="24" t="e">
        <f>IF(N127&lt;135,N127,N127-'DPI art.191'!$I$5)</f>
        <v>#VALUE!</v>
      </c>
      <c r="BD127" s="111" t="str">
        <f>IF(O127&lt;80,"0",IF((P127-O127)&lt;=2,('DPI art.191'!$G$7-(('DPI art.191'!$F$7-'DPI art.191'!$G$7)/4)*(O127-P127-2)),('DPI art.191'!$G$7-(('DPI art.191'!$G$7-'DPI art.191'!$H$7)/8)*(P127-O127-2))))</f>
        <v>0</v>
      </c>
      <c r="BE127" s="24">
        <f t="shared" si="88"/>
        <v>0</v>
      </c>
      <c r="BF127" s="24" t="e">
        <f>IF(N127&lt;135,N127,N127-'DPI art.191'!$I$7)</f>
        <v>#VALUE!</v>
      </c>
      <c r="BG127" s="111" t="str">
        <f>IF(AA127&lt;80,"0",IF((AB127-AA127)&lt;=2,('DPI art.191'!$G$3-(('DPI art.191'!$F$3-'DPI art.191'!$G$3)/4)*(AB127-AA127-2)),('DPI art.191'!$G$3-(('DPI art.191'!$G$3-'DPI art.191'!$H$3)/8)*(AB127-AA127-2))))</f>
        <v>0</v>
      </c>
      <c r="BH127" s="24">
        <f t="shared" si="89"/>
        <v>0</v>
      </c>
      <c r="BI127" s="24">
        <f>IF(Z127&lt;135,Z127,Z127-'DPI art.191'!$I$3)</f>
        <v>0</v>
      </c>
      <c r="BJ127" s="111" t="str">
        <f>IF(U127&lt;80,"0",IF((V127-U127)&lt;=2,('DPI art.191'!$G$7-(('DPI art.191'!$F$7-'DPI art.191'!$G$7)/4)*(U127-V127-2)),('DPI art.191'!$G$7-(('DPI art.191'!$G$7-'DPI art.191'!$H$7)/8)*(V127-U127-2))))</f>
        <v>0</v>
      </c>
      <c r="BK127" s="24">
        <f t="shared" si="90"/>
        <v>0</v>
      </c>
      <c r="BL127" s="24">
        <f>IF(T127&lt;135,T127,T127-'DPI art.191'!$I$7)</f>
        <v>0</v>
      </c>
      <c r="BM127" s="111" t="str">
        <f>IF(AA127&lt;80,"0",IF((AB127-AA127)&lt;=2,('DPI art.191'!$G$5-(('DPI art.191'!$F$5-'DPI art.191'!$G$5)/4)*(AB127-AA127-2)),('DPI art.191'!$G$5-(('DPI art.191'!$G$5-'DPI art.191'!$H$5)/8)*(AB127-AA127-2))))</f>
        <v>0</v>
      </c>
      <c r="BN127" s="24">
        <f t="shared" si="91"/>
        <v>0</v>
      </c>
      <c r="BO127" s="24">
        <f>IF(Z127&lt;135,Z127,Z127-'DPI art.191'!$I$5)</f>
        <v>0</v>
      </c>
      <c r="BP127" s="108">
        <f t="shared" si="98"/>
        <v>1</v>
      </c>
      <c r="BQ127" s="108">
        <f t="shared" si="99"/>
        <v>1</v>
      </c>
      <c r="BR127" s="108">
        <f t="shared" si="100"/>
        <v>1</v>
      </c>
      <c r="BS127" s="108">
        <f t="shared" si="101"/>
        <v>1</v>
      </c>
      <c r="BT127" s="108">
        <f t="shared" si="102"/>
        <v>1</v>
      </c>
      <c r="BU127" s="108">
        <f t="shared" si="103"/>
        <v>1</v>
      </c>
      <c r="BV127" s="106" t="str">
        <f t="shared" si="104"/>
        <v/>
      </c>
      <c r="BW127" s="106" t="str">
        <f t="shared" si="105"/>
        <v/>
      </c>
      <c r="BX127" s="106" t="str">
        <f t="shared" si="106"/>
        <v/>
      </c>
      <c r="BY127" s="106" t="str">
        <f t="shared" si="107"/>
        <v/>
      </c>
      <c r="BZ127" s="106" t="str">
        <f t="shared" si="108"/>
        <v/>
      </c>
      <c r="CA127" s="106" t="str">
        <f t="shared" si="109"/>
        <v/>
      </c>
      <c r="CB127" s="106">
        <f t="shared" si="110"/>
        <v>0</v>
      </c>
      <c r="CC127" s="107">
        <f t="shared" si="82"/>
        <v>0</v>
      </c>
      <c r="CD127" s="136" t="str">
        <f t="shared" si="75"/>
        <v/>
      </c>
      <c r="CE127" s="136" t="str">
        <f t="shared" si="76"/>
        <v/>
      </c>
      <c r="CF127" s="136" t="str">
        <f t="shared" si="77"/>
        <v/>
      </c>
      <c r="CG127" s="136" t="str">
        <f t="shared" si="78"/>
        <v/>
      </c>
      <c r="CH127" s="136" t="str">
        <f t="shared" si="79"/>
        <v/>
      </c>
      <c r="CI127" s="136" t="str">
        <f t="shared" si="80"/>
        <v/>
      </c>
    </row>
    <row r="128" spans="1:87" ht="18.75" x14ac:dyDescent="0.2">
      <c r="A128" s="2" t="s">
        <v>7</v>
      </c>
      <c r="B128" s="65" t="e">
        <f t="shared" si="83"/>
        <v>#VALUE!</v>
      </c>
      <c r="C128" s="78"/>
      <c r="D128" s="83"/>
      <c r="E128" s="83"/>
      <c r="F128" s="67"/>
      <c r="G128" s="71">
        <v>40725</v>
      </c>
      <c r="H128" s="77" t="s">
        <v>200</v>
      </c>
      <c r="I128" s="77" t="str">
        <f t="shared" si="81"/>
        <v/>
      </c>
      <c r="J128" s="77" t="str">
        <f t="shared" si="84"/>
        <v/>
      </c>
      <c r="K128" s="77"/>
      <c r="L128" s="77"/>
      <c r="M128" s="137" t="str">
        <f t="shared" si="73"/>
        <v/>
      </c>
      <c r="N128" s="4" t="str">
        <f t="shared" si="92"/>
        <v/>
      </c>
      <c r="O128" s="3">
        <f t="shared" si="74"/>
        <v>0</v>
      </c>
      <c r="P128" s="5">
        <f t="shared" si="93"/>
        <v>0</v>
      </c>
      <c r="Q128" s="14"/>
      <c r="R128" s="11"/>
      <c r="S128" s="12"/>
      <c r="T128" s="13"/>
      <c r="U128" s="79"/>
      <c r="V128" s="79"/>
      <c r="W128" s="10"/>
      <c r="X128" s="11"/>
      <c r="Y128" s="12"/>
      <c r="Z128" s="13"/>
      <c r="AA128" s="10"/>
      <c r="AB128" s="11"/>
      <c r="AC128" s="12"/>
      <c r="AD128" s="13"/>
      <c r="AE128" s="14"/>
      <c r="AF128" s="11"/>
      <c r="AG128" s="12"/>
      <c r="AH128" s="13"/>
      <c r="AI128" s="10"/>
      <c r="AJ128" s="11"/>
      <c r="AK128" s="12"/>
      <c r="AL128" s="13"/>
      <c r="AM128" s="10"/>
      <c r="AN128" s="11"/>
      <c r="AO128" s="12"/>
      <c r="AP128" s="13"/>
      <c r="AQ128" s="6" t="str">
        <f t="shared" si="94"/>
        <v>SI</v>
      </c>
      <c r="AR128" s="7">
        <f t="shared" si="95"/>
        <v>480</v>
      </c>
      <c r="AS128" s="8">
        <f t="shared" si="96"/>
        <v>480</v>
      </c>
      <c r="AT128" s="9">
        <f t="shared" si="97"/>
        <v>480</v>
      </c>
      <c r="AU128" s="111" t="str">
        <f>IF(O128&lt;80,"0",IF((P128-O128)&lt;=2,('DPI art.191'!$G$3-(('DPI art.191'!$F$3-'DPI art.191'!$G$3)/4)*(P128-O128-2)),('DPI art.191'!$G$3-(('DPI art.191'!$G$3-'DPI art.191'!$H$3)/8)*(P128-O128-2))))</f>
        <v>0</v>
      </c>
      <c r="AV128" s="24">
        <f t="shared" si="85"/>
        <v>0</v>
      </c>
      <c r="AW128" s="24" t="e">
        <f>IF(N128&lt;135,N128,N128-'DPI art.191'!$I$3)</f>
        <v>#VALUE!</v>
      </c>
      <c r="AX128" s="111" t="e">
        <f>IF(I128&lt;80,"0",IF((J128-I128)&lt;=2,('DPI art.191'!$G$7-(('DPI art.191'!$F$7-'DPI art.191'!$G$7)/4)*(I128-J128-2)),('DPI art.191'!$G$7-(('DPI art.191'!$G$7-'DPI art.191'!$H$7)/8)*(J128-I128-2))))</f>
        <v>#VALUE!</v>
      </c>
      <c r="AY128" s="24" t="e">
        <f t="shared" si="86"/>
        <v>#VALUE!</v>
      </c>
      <c r="AZ128" s="24" t="e">
        <f>IF(H128&lt;135,H128,H128-'DPI art.191'!$I$7)</f>
        <v>#VALUE!</v>
      </c>
      <c r="BA128" s="111" t="str">
        <f>IF(O128&lt;80,"0",IF((P128-O128)&lt;=2,('DPI art.191'!$G$5-(('DPI art.191'!$F$5-'DPI art.191'!$G$5)/4)*(P128-O128-2)),('DPI art.191'!$G$5-(('DPI art.191'!$G$5-'DPI art.191'!$H$5)/8)*(P128-O128-2))))</f>
        <v>0</v>
      </c>
      <c r="BB128" s="24">
        <f t="shared" si="87"/>
        <v>0</v>
      </c>
      <c r="BC128" s="24" t="e">
        <f>IF(N128&lt;135,N128,N128-'DPI art.191'!$I$5)</f>
        <v>#VALUE!</v>
      </c>
      <c r="BD128" s="111" t="str">
        <f>IF(O128&lt;80,"0",IF((P128-O128)&lt;=2,('DPI art.191'!$G$7-(('DPI art.191'!$F$7-'DPI art.191'!$G$7)/4)*(O128-P128-2)),('DPI art.191'!$G$7-(('DPI art.191'!$G$7-'DPI art.191'!$H$7)/8)*(P128-O128-2))))</f>
        <v>0</v>
      </c>
      <c r="BE128" s="24">
        <f t="shared" si="88"/>
        <v>0</v>
      </c>
      <c r="BF128" s="24" t="e">
        <f>IF(N128&lt;135,N128,N128-'DPI art.191'!$I$7)</f>
        <v>#VALUE!</v>
      </c>
      <c r="BG128" s="111" t="str">
        <f>IF(AA128&lt;80,"0",IF((AB128-AA128)&lt;=2,('DPI art.191'!$G$3-(('DPI art.191'!$F$3-'DPI art.191'!$G$3)/4)*(AB128-AA128-2)),('DPI art.191'!$G$3-(('DPI art.191'!$G$3-'DPI art.191'!$H$3)/8)*(AB128-AA128-2))))</f>
        <v>0</v>
      </c>
      <c r="BH128" s="24">
        <f t="shared" si="89"/>
        <v>0</v>
      </c>
      <c r="BI128" s="24">
        <f>IF(Z128&lt;135,Z128,Z128-'DPI art.191'!$I$3)</f>
        <v>0</v>
      </c>
      <c r="BJ128" s="111" t="str">
        <f>IF(U128&lt;80,"0",IF((V128-U128)&lt;=2,('DPI art.191'!$G$7-(('DPI art.191'!$F$7-'DPI art.191'!$G$7)/4)*(U128-V128-2)),('DPI art.191'!$G$7-(('DPI art.191'!$G$7-'DPI art.191'!$H$7)/8)*(V128-U128-2))))</f>
        <v>0</v>
      </c>
      <c r="BK128" s="24">
        <f t="shared" si="90"/>
        <v>0</v>
      </c>
      <c r="BL128" s="24">
        <f>IF(T128&lt;135,T128,T128-'DPI art.191'!$I$7)</f>
        <v>0</v>
      </c>
      <c r="BM128" s="111" t="str">
        <f>IF(AA128&lt;80,"0",IF((AB128-AA128)&lt;=2,('DPI art.191'!$G$5-(('DPI art.191'!$F$5-'DPI art.191'!$G$5)/4)*(AB128-AA128-2)),('DPI art.191'!$G$5-(('DPI art.191'!$G$5-'DPI art.191'!$H$5)/8)*(AB128-AA128-2))))</f>
        <v>0</v>
      </c>
      <c r="BN128" s="24">
        <f t="shared" si="91"/>
        <v>0</v>
      </c>
      <c r="BO128" s="24">
        <f>IF(Z128&lt;135,Z128,Z128-'DPI art.191'!$I$5)</f>
        <v>0</v>
      </c>
      <c r="BP128" s="108">
        <f t="shared" si="98"/>
        <v>1</v>
      </c>
      <c r="BQ128" s="108">
        <f t="shared" si="99"/>
        <v>1</v>
      </c>
      <c r="BR128" s="108">
        <f t="shared" si="100"/>
        <v>1</v>
      </c>
      <c r="BS128" s="108">
        <f t="shared" si="101"/>
        <v>1</v>
      </c>
      <c r="BT128" s="108">
        <f t="shared" si="102"/>
        <v>1</v>
      </c>
      <c r="BU128" s="108">
        <f t="shared" si="103"/>
        <v>1</v>
      </c>
      <c r="BV128" s="106" t="str">
        <f t="shared" si="104"/>
        <v/>
      </c>
      <c r="BW128" s="106" t="str">
        <f t="shared" si="105"/>
        <v/>
      </c>
      <c r="BX128" s="106" t="str">
        <f t="shared" si="106"/>
        <v/>
      </c>
      <c r="BY128" s="106" t="str">
        <f t="shared" si="107"/>
        <v/>
      </c>
      <c r="BZ128" s="106" t="str">
        <f t="shared" si="108"/>
        <v/>
      </c>
      <c r="CA128" s="106" t="str">
        <f t="shared" si="109"/>
        <v/>
      </c>
      <c r="CB128" s="106">
        <f t="shared" si="110"/>
        <v>0</v>
      </c>
      <c r="CC128" s="107">
        <f t="shared" si="82"/>
        <v>0</v>
      </c>
      <c r="CD128" s="136" t="str">
        <f t="shared" si="75"/>
        <v/>
      </c>
      <c r="CE128" s="136" t="str">
        <f t="shared" si="76"/>
        <v/>
      </c>
      <c r="CF128" s="136" t="str">
        <f t="shared" si="77"/>
        <v/>
      </c>
      <c r="CG128" s="136" t="str">
        <f t="shared" si="78"/>
        <v/>
      </c>
      <c r="CH128" s="136" t="str">
        <f t="shared" si="79"/>
        <v/>
      </c>
      <c r="CI128" s="136" t="str">
        <f t="shared" si="80"/>
        <v/>
      </c>
    </row>
    <row r="129" spans="1:87" ht="18.75" x14ac:dyDescent="0.2">
      <c r="A129" s="2" t="s">
        <v>7</v>
      </c>
      <c r="B129" s="65" t="e">
        <f t="shared" si="83"/>
        <v>#VALUE!</v>
      </c>
      <c r="C129" s="78"/>
      <c r="D129" s="83"/>
      <c r="E129" s="83"/>
      <c r="F129" s="67"/>
      <c r="G129" s="71">
        <v>40725</v>
      </c>
      <c r="H129" s="77" t="s">
        <v>200</v>
      </c>
      <c r="I129" s="77" t="str">
        <f t="shared" si="81"/>
        <v/>
      </c>
      <c r="J129" s="77" t="str">
        <f t="shared" si="84"/>
        <v/>
      </c>
      <c r="K129" s="77"/>
      <c r="L129" s="77"/>
      <c r="M129" s="137" t="str">
        <f t="shared" si="73"/>
        <v/>
      </c>
      <c r="N129" s="4" t="str">
        <f t="shared" si="92"/>
        <v/>
      </c>
      <c r="O129" s="3">
        <f t="shared" si="74"/>
        <v>0</v>
      </c>
      <c r="P129" s="5">
        <f t="shared" si="93"/>
        <v>0</v>
      </c>
      <c r="Q129" s="14"/>
      <c r="R129" s="11"/>
      <c r="S129" s="12"/>
      <c r="T129" s="13"/>
      <c r="U129" s="79"/>
      <c r="V129" s="79"/>
      <c r="W129" s="10"/>
      <c r="X129" s="11"/>
      <c r="Y129" s="12"/>
      <c r="Z129" s="13"/>
      <c r="AA129" s="10"/>
      <c r="AB129" s="11"/>
      <c r="AC129" s="12"/>
      <c r="AD129" s="13"/>
      <c r="AE129" s="14"/>
      <c r="AF129" s="11"/>
      <c r="AG129" s="12"/>
      <c r="AH129" s="13"/>
      <c r="AI129" s="10"/>
      <c r="AJ129" s="11"/>
      <c r="AK129" s="12"/>
      <c r="AL129" s="13"/>
      <c r="AM129" s="10"/>
      <c r="AN129" s="11"/>
      <c r="AO129" s="12"/>
      <c r="AP129" s="13"/>
      <c r="AQ129" s="6" t="str">
        <f t="shared" si="94"/>
        <v>SI</v>
      </c>
      <c r="AR129" s="7">
        <f t="shared" si="95"/>
        <v>480</v>
      </c>
      <c r="AS129" s="8">
        <f t="shared" si="96"/>
        <v>480</v>
      </c>
      <c r="AT129" s="9">
        <f t="shared" si="97"/>
        <v>480</v>
      </c>
      <c r="AU129" s="111" t="str">
        <f>IF(O129&lt;80,"0",IF((P129-O129)&lt;=2,('DPI art.191'!$G$3-(('DPI art.191'!$F$3-'DPI art.191'!$G$3)/4)*(P129-O129-2)),('DPI art.191'!$G$3-(('DPI art.191'!$G$3-'DPI art.191'!$H$3)/8)*(P129-O129-2))))</f>
        <v>0</v>
      </c>
      <c r="AV129" s="24">
        <f t="shared" si="85"/>
        <v>0</v>
      </c>
      <c r="AW129" s="24" t="e">
        <f>IF(N129&lt;135,N129,N129-'DPI art.191'!$I$3)</f>
        <v>#VALUE!</v>
      </c>
      <c r="AX129" s="111" t="e">
        <f>IF(I129&lt;80,"0",IF((J129-I129)&lt;=2,('DPI art.191'!$G$7-(('DPI art.191'!$F$7-'DPI art.191'!$G$7)/4)*(I129-J129-2)),('DPI art.191'!$G$7-(('DPI art.191'!$G$7-'DPI art.191'!$H$7)/8)*(J129-I129-2))))</f>
        <v>#VALUE!</v>
      </c>
      <c r="AY129" s="24" t="e">
        <f t="shared" si="86"/>
        <v>#VALUE!</v>
      </c>
      <c r="AZ129" s="24" t="e">
        <f>IF(H129&lt;135,H129,H129-'DPI art.191'!$I$7)</f>
        <v>#VALUE!</v>
      </c>
      <c r="BA129" s="111" t="str">
        <f>IF(O129&lt;80,"0",IF((P129-O129)&lt;=2,('DPI art.191'!$G$5-(('DPI art.191'!$F$5-'DPI art.191'!$G$5)/4)*(P129-O129-2)),('DPI art.191'!$G$5-(('DPI art.191'!$G$5-'DPI art.191'!$H$5)/8)*(P129-O129-2))))</f>
        <v>0</v>
      </c>
      <c r="BB129" s="24">
        <f t="shared" si="87"/>
        <v>0</v>
      </c>
      <c r="BC129" s="24" t="e">
        <f>IF(N129&lt;135,N129,N129-'DPI art.191'!$I$5)</f>
        <v>#VALUE!</v>
      </c>
      <c r="BD129" s="111" t="str">
        <f>IF(O129&lt;80,"0",IF((P129-O129)&lt;=2,('DPI art.191'!$G$7-(('DPI art.191'!$F$7-'DPI art.191'!$G$7)/4)*(O129-P129-2)),('DPI art.191'!$G$7-(('DPI art.191'!$G$7-'DPI art.191'!$H$7)/8)*(P129-O129-2))))</f>
        <v>0</v>
      </c>
      <c r="BE129" s="24">
        <f t="shared" si="88"/>
        <v>0</v>
      </c>
      <c r="BF129" s="24" t="e">
        <f>IF(N129&lt;135,N129,N129-'DPI art.191'!$I$7)</f>
        <v>#VALUE!</v>
      </c>
      <c r="BG129" s="111" t="str">
        <f>IF(AA129&lt;80,"0",IF((AB129-AA129)&lt;=2,('DPI art.191'!$G$3-(('DPI art.191'!$F$3-'DPI art.191'!$G$3)/4)*(AB129-AA129-2)),('DPI art.191'!$G$3-(('DPI art.191'!$G$3-'DPI art.191'!$H$3)/8)*(AB129-AA129-2))))</f>
        <v>0</v>
      </c>
      <c r="BH129" s="24">
        <f t="shared" si="89"/>
        <v>0</v>
      </c>
      <c r="BI129" s="24">
        <f>IF(Z129&lt;135,Z129,Z129-'DPI art.191'!$I$3)</f>
        <v>0</v>
      </c>
      <c r="BJ129" s="111" t="str">
        <f>IF(U129&lt;80,"0",IF((V129-U129)&lt;=2,('DPI art.191'!$G$7-(('DPI art.191'!$F$7-'DPI art.191'!$G$7)/4)*(U129-V129-2)),('DPI art.191'!$G$7-(('DPI art.191'!$G$7-'DPI art.191'!$H$7)/8)*(V129-U129-2))))</f>
        <v>0</v>
      </c>
      <c r="BK129" s="24">
        <f t="shared" si="90"/>
        <v>0</v>
      </c>
      <c r="BL129" s="24">
        <f>IF(T129&lt;135,T129,T129-'DPI art.191'!$I$7)</f>
        <v>0</v>
      </c>
      <c r="BM129" s="111" t="str">
        <f>IF(AA129&lt;80,"0",IF((AB129-AA129)&lt;=2,('DPI art.191'!$G$5-(('DPI art.191'!$F$5-'DPI art.191'!$G$5)/4)*(AB129-AA129-2)),('DPI art.191'!$G$5-(('DPI art.191'!$G$5-'DPI art.191'!$H$5)/8)*(AB129-AA129-2))))</f>
        <v>0</v>
      </c>
      <c r="BN129" s="24">
        <f t="shared" si="91"/>
        <v>0</v>
      </c>
      <c r="BO129" s="24">
        <f>IF(Z129&lt;135,Z129,Z129-'DPI art.191'!$I$5)</f>
        <v>0</v>
      </c>
      <c r="BP129" s="108">
        <f t="shared" si="98"/>
        <v>1</v>
      </c>
      <c r="BQ129" s="108">
        <f t="shared" si="99"/>
        <v>1</v>
      </c>
      <c r="BR129" s="108">
        <f t="shared" si="100"/>
        <v>1</v>
      </c>
      <c r="BS129" s="108">
        <f t="shared" si="101"/>
        <v>1</v>
      </c>
      <c r="BT129" s="108">
        <f t="shared" si="102"/>
        <v>1</v>
      </c>
      <c r="BU129" s="108">
        <f t="shared" si="103"/>
        <v>1</v>
      </c>
      <c r="BV129" s="106" t="str">
        <f t="shared" si="104"/>
        <v/>
      </c>
      <c r="BW129" s="106" t="str">
        <f t="shared" si="105"/>
        <v/>
      </c>
      <c r="BX129" s="106" t="str">
        <f t="shared" si="106"/>
        <v/>
      </c>
      <c r="BY129" s="106" t="str">
        <f t="shared" si="107"/>
        <v/>
      </c>
      <c r="BZ129" s="106" t="str">
        <f t="shared" si="108"/>
        <v/>
      </c>
      <c r="CA129" s="106" t="str">
        <f t="shared" si="109"/>
        <v/>
      </c>
      <c r="CB129" s="106">
        <f t="shared" si="110"/>
        <v>0</v>
      </c>
      <c r="CC129" s="107">
        <f t="shared" si="82"/>
        <v>0</v>
      </c>
      <c r="CD129" s="136" t="str">
        <f t="shared" si="75"/>
        <v/>
      </c>
      <c r="CE129" s="136" t="str">
        <f t="shared" si="76"/>
        <v/>
      </c>
      <c r="CF129" s="136" t="str">
        <f t="shared" si="77"/>
        <v/>
      </c>
      <c r="CG129" s="136" t="str">
        <f t="shared" si="78"/>
        <v/>
      </c>
      <c r="CH129" s="136" t="str">
        <f t="shared" si="79"/>
        <v/>
      </c>
      <c r="CI129" s="136" t="str">
        <f t="shared" si="80"/>
        <v/>
      </c>
    </row>
    <row r="130" spans="1:87" ht="18.75" x14ac:dyDescent="0.2">
      <c r="A130" s="2" t="s">
        <v>7</v>
      </c>
      <c r="B130" s="65" t="e">
        <f t="shared" si="83"/>
        <v>#VALUE!</v>
      </c>
      <c r="C130" s="78"/>
      <c r="D130" s="83"/>
      <c r="E130" s="83"/>
      <c r="F130" s="67"/>
      <c r="G130" s="71">
        <v>40725</v>
      </c>
      <c r="H130" s="77" t="s">
        <v>200</v>
      </c>
      <c r="I130" s="77" t="str">
        <f t="shared" si="81"/>
        <v/>
      </c>
      <c r="J130" s="77" t="str">
        <f t="shared" si="84"/>
        <v/>
      </c>
      <c r="K130" s="77"/>
      <c r="L130" s="77"/>
      <c r="M130" s="137" t="str">
        <f t="shared" si="73"/>
        <v/>
      </c>
      <c r="N130" s="4" t="str">
        <f t="shared" si="92"/>
        <v/>
      </c>
      <c r="O130" s="3">
        <f t="shared" si="74"/>
        <v>0</v>
      </c>
      <c r="P130" s="5">
        <f t="shared" si="93"/>
        <v>0</v>
      </c>
      <c r="Q130" s="14"/>
      <c r="R130" s="11"/>
      <c r="S130" s="12"/>
      <c r="T130" s="13"/>
      <c r="U130" s="79"/>
      <c r="V130" s="79"/>
      <c r="W130" s="10"/>
      <c r="X130" s="11"/>
      <c r="Y130" s="12"/>
      <c r="Z130" s="13"/>
      <c r="AA130" s="10"/>
      <c r="AB130" s="11"/>
      <c r="AC130" s="12"/>
      <c r="AD130" s="13"/>
      <c r="AE130" s="14"/>
      <c r="AF130" s="11"/>
      <c r="AG130" s="12"/>
      <c r="AH130" s="13"/>
      <c r="AI130" s="10"/>
      <c r="AJ130" s="11"/>
      <c r="AK130" s="12"/>
      <c r="AL130" s="13"/>
      <c r="AM130" s="10"/>
      <c r="AN130" s="11"/>
      <c r="AO130" s="12"/>
      <c r="AP130" s="13"/>
      <c r="AQ130" s="6" t="str">
        <f t="shared" si="94"/>
        <v>SI</v>
      </c>
      <c r="AR130" s="7">
        <f t="shared" si="95"/>
        <v>480</v>
      </c>
      <c r="AS130" s="8">
        <f t="shared" si="96"/>
        <v>480</v>
      </c>
      <c r="AT130" s="9">
        <f t="shared" si="97"/>
        <v>480</v>
      </c>
      <c r="AU130" s="111" t="str">
        <f>IF(O130&lt;80,"0",IF((P130-O130)&lt;=2,('DPI art.191'!$G$3-(('DPI art.191'!$F$3-'DPI art.191'!$G$3)/4)*(P130-O130-2)),('DPI art.191'!$G$3-(('DPI art.191'!$G$3-'DPI art.191'!$H$3)/8)*(P130-O130-2))))</f>
        <v>0</v>
      </c>
      <c r="AV130" s="24">
        <f t="shared" si="85"/>
        <v>0</v>
      </c>
      <c r="AW130" s="24" t="e">
        <f>IF(N130&lt;135,N130,N130-'DPI art.191'!$I$3)</f>
        <v>#VALUE!</v>
      </c>
      <c r="AX130" s="111" t="e">
        <f>IF(I130&lt;80,"0",IF((J130-I130)&lt;=2,('DPI art.191'!$G$7-(('DPI art.191'!$F$7-'DPI art.191'!$G$7)/4)*(I130-J130-2)),('DPI art.191'!$G$7-(('DPI art.191'!$G$7-'DPI art.191'!$H$7)/8)*(J130-I130-2))))</f>
        <v>#VALUE!</v>
      </c>
      <c r="AY130" s="24" t="e">
        <f t="shared" si="86"/>
        <v>#VALUE!</v>
      </c>
      <c r="AZ130" s="24" t="e">
        <f>IF(H130&lt;135,H130,H130-'DPI art.191'!$I$7)</f>
        <v>#VALUE!</v>
      </c>
      <c r="BA130" s="111" t="str">
        <f>IF(O130&lt;80,"0",IF((P130-O130)&lt;=2,('DPI art.191'!$G$5-(('DPI art.191'!$F$5-'DPI art.191'!$G$5)/4)*(P130-O130-2)),('DPI art.191'!$G$5-(('DPI art.191'!$G$5-'DPI art.191'!$H$5)/8)*(P130-O130-2))))</f>
        <v>0</v>
      </c>
      <c r="BB130" s="24">
        <f t="shared" si="87"/>
        <v>0</v>
      </c>
      <c r="BC130" s="24" t="e">
        <f>IF(N130&lt;135,N130,N130-'DPI art.191'!$I$5)</f>
        <v>#VALUE!</v>
      </c>
      <c r="BD130" s="111" t="str">
        <f>IF(O130&lt;80,"0",IF((P130-O130)&lt;=2,('DPI art.191'!$G$7-(('DPI art.191'!$F$7-'DPI art.191'!$G$7)/4)*(O130-P130-2)),('DPI art.191'!$G$7-(('DPI art.191'!$G$7-'DPI art.191'!$H$7)/8)*(P130-O130-2))))</f>
        <v>0</v>
      </c>
      <c r="BE130" s="24">
        <f t="shared" si="88"/>
        <v>0</v>
      </c>
      <c r="BF130" s="24" t="e">
        <f>IF(N130&lt;135,N130,N130-'DPI art.191'!$I$7)</f>
        <v>#VALUE!</v>
      </c>
      <c r="BG130" s="111" t="str">
        <f>IF(AA130&lt;80,"0",IF((AB130-AA130)&lt;=2,('DPI art.191'!$G$3-(('DPI art.191'!$F$3-'DPI art.191'!$G$3)/4)*(AB130-AA130-2)),('DPI art.191'!$G$3-(('DPI art.191'!$G$3-'DPI art.191'!$H$3)/8)*(AB130-AA130-2))))</f>
        <v>0</v>
      </c>
      <c r="BH130" s="24">
        <f t="shared" si="89"/>
        <v>0</v>
      </c>
      <c r="BI130" s="24">
        <f>IF(Z130&lt;135,Z130,Z130-'DPI art.191'!$I$3)</f>
        <v>0</v>
      </c>
      <c r="BJ130" s="111" t="str">
        <f>IF(U130&lt;80,"0",IF((V130-U130)&lt;=2,('DPI art.191'!$G$7-(('DPI art.191'!$F$7-'DPI art.191'!$G$7)/4)*(U130-V130-2)),('DPI art.191'!$G$7-(('DPI art.191'!$G$7-'DPI art.191'!$H$7)/8)*(V130-U130-2))))</f>
        <v>0</v>
      </c>
      <c r="BK130" s="24">
        <f t="shared" si="90"/>
        <v>0</v>
      </c>
      <c r="BL130" s="24">
        <f>IF(T130&lt;135,T130,T130-'DPI art.191'!$I$7)</f>
        <v>0</v>
      </c>
      <c r="BM130" s="111" t="str">
        <f>IF(AA130&lt;80,"0",IF((AB130-AA130)&lt;=2,('DPI art.191'!$G$5-(('DPI art.191'!$F$5-'DPI art.191'!$G$5)/4)*(AB130-AA130-2)),('DPI art.191'!$G$5-(('DPI art.191'!$G$5-'DPI art.191'!$H$5)/8)*(AB130-AA130-2))))</f>
        <v>0</v>
      </c>
      <c r="BN130" s="24">
        <f t="shared" si="91"/>
        <v>0</v>
      </c>
      <c r="BO130" s="24">
        <f>IF(Z130&lt;135,Z130,Z130-'DPI art.191'!$I$5)</f>
        <v>0</v>
      </c>
      <c r="BP130" s="108">
        <f t="shared" si="98"/>
        <v>1</v>
      </c>
      <c r="BQ130" s="108">
        <f t="shared" si="99"/>
        <v>1</v>
      </c>
      <c r="BR130" s="108">
        <f t="shared" si="100"/>
        <v>1</v>
      </c>
      <c r="BS130" s="108">
        <f t="shared" si="101"/>
        <v>1</v>
      </c>
      <c r="BT130" s="108">
        <f t="shared" si="102"/>
        <v>1</v>
      </c>
      <c r="BU130" s="108">
        <f t="shared" si="103"/>
        <v>1</v>
      </c>
      <c r="BV130" s="106" t="str">
        <f t="shared" si="104"/>
        <v/>
      </c>
      <c r="BW130" s="106" t="str">
        <f t="shared" si="105"/>
        <v/>
      </c>
      <c r="BX130" s="106" t="str">
        <f t="shared" si="106"/>
        <v/>
      </c>
      <c r="BY130" s="106" t="str">
        <f t="shared" si="107"/>
        <v/>
      </c>
      <c r="BZ130" s="106" t="str">
        <f t="shared" si="108"/>
        <v/>
      </c>
      <c r="CA130" s="106" t="str">
        <f t="shared" si="109"/>
        <v/>
      </c>
      <c r="CB130" s="106">
        <f t="shared" si="110"/>
        <v>0</v>
      </c>
      <c r="CC130" s="107">
        <f t="shared" si="82"/>
        <v>0</v>
      </c>
      <c r="CD130" s="136" t="str">
        <f t="shared" si="75"/>
        <v/>
      </c>
      <c r="CE130" s="136" t="str">
        <f t="shared" si="76"/>
        <v/>
      </c>
      <c r="CF130" s="136" t="str">
        <f t="shared" si="77"/>
        <v/>
      </c>
      <c r="CG130" s="136" t="str">
        <f t="shared" si="78"/>
        <v/>
      </c>
      <c r="CH130" s="136" t="str">
        <f t="shared" si="79"/>
        <v/>
      </c>
      <c r="CI130" s="136" t="str">
        <f t="shared" si="80"/>
        <v/>
      </c>
    </row>
    <row r="131" spans="1:87" ht="18.75" x14ac:dyDescent="0.2">
      <c r="A131" s="2" t="s">
        <v>7</v>
      </c>
      <c r="B131" s="65" t="e">
        <f t="shared" si="83"/>
        <v>#VALUE!</v>
      </c>
      <c r="C131" s="78"/>
      <c r="D131" s="83"/>
      <c r="E131" s="83"/>
      <c r="F131" s="67"/>
      <c r="G131" s="71">
        <v>40725</v>
      </c>
      <c r="H131" s="77" t="s">
        <v>200</v>
      </c>
      <c r="I131" s="77" t="str">
        <f t="shared" si="81"/>
        <v/>
      </c>
      <c r="J131" s="77" t="str">
        <f t="shared" si="84"/>
        <v/>
      </c>
      <c r="K131" s="77"/>
      <c r="L131" s="77"/>
      <c r="M131" s="137" t="str">
        <f t="shared" si="73"/>
        <v/>
      </c>
      <c r="N131" s="4" t="str">
        <f t="shared" si="92"/>
        <v/>
      </c>
      <c r="O131" s="3">
        <f t="shared" si="74"/>
        <v>0</v>
      </c>
      <c r="P131" s="5">
        <f t="shared" si="93"/>
        <v>0</v>
      </c>
      <c r="Q131" s="14"/>
      <c r="R131" s="11"/>
      <c r="S131" s="12"/>
      <c r="T131" s="13"/>
      <c r="U131" s="79"/>
      <c r="V131" s="79"/>
      <c r="W131" s="10"/>
      <c r="X131" s="11"/>
      <c r="Y131" s="12"/>
      <c r="Z131" s="13"/>
      <c r="AA131" s="10"/>
      <c r="AB131" s="11"/>
      <c r="AC131" s="12"/>
      <c r="AD131" s="13"/>
      <c r="AE131" s="14"/>
      <c r="AF131" s="11"/>
      <c r="AG131" s="12"/>
      <c r="AH131" s="13"/>
      <c r="AI131" s="10"/>
      <c r="AJ131" s="11"/>
      <c r="AK131" s="12"/>
      <c r="AL131" s="13"/>
      <c r="AM131" s="10"/>
      <c r="AN131" s="11"/>
      <c r="AO131" s="12"/>
      <c r="AP131" s="13"/>
      <c r="AQ131" s="6" t="str">
        <f t="shared" si="94"/>
        <v>SI</v>
      </c>
      <c r="AR131" s="7">
        <f t="shared" si="95"/>
        <v>480</v>
      </c>
      <c r="AS131" s="8">
        <f t="shared" si="96"/>
        <v>480</v>
      </c>
      <c r="AT131" s="9">
        <f t="shared" si="97"/>
        <v>480</v>
      </c>
      <c r="AU131" s="111" t="str">
        <f>IF(O131&lt;80,"0",IF((P131-O131)&lt;=2,('DPI art.191'!$G$3-(('DPI art.191'!$F$3-'DPI art.191'!$G$3)/4)*(P131-O131-2)),('DPI art.191'!$G$3-(('DPI art.191'!$G$3-'DPI art.191'!$H$3)/8)*(P131-O131-2))))</f>
        <v>0</v>
      </c>
      <c r="AV131" s="24">
        <f t="shared" si="85"/>
        <v>0</v>
      </c>
      <c r="AW131" s="24" t="e">
        <f>IF(N131&lt;135,N131,N131-'DPI art.191'!$I$3)</f>
        <v>#VALUE!</v>
      </c>
      <c r="AX131" s="111" t="e">
        <f>IF(I131&lt;80,"0",IF((J131-I131)&lt;=2,('DPI art.191'!$G$7-(('DPI art.191'!$F$7-'DPI art.191'!$G$7)/4)*(I131-J131-2)),('DPI art.191'!$G$7-(('DPI art.191'!$G$7-'DPI art.191'!$H$7)/8)*(J131-I131-2))))</f>
        <v>#VALUE!</v>
      </c>
      <c r="AY131" s="24" t="e">
        <f t="shared" si="86"/>
        <v>#VALUE!</v>
      </c>
      <c r="AZ131" s="24" t="e">
        <f>IF(H131&lt;135,H131,H131-'DPI art.191'!$I$7)</f>
        <v>#VALUE!</v>
      </c>
      <c r="BA131" s="111" t="str">
        <f>IF(O131&lt;80,"0",IF((P131-O131)&lt;=2,('DPI art.191'!$G$5-(('DPI art.191'!$F$5-'DPI art.191'!$G$5)/4)*(P131-O131-2)),('DPI art.191'!$G$5-(('DPI art.191'!$G$5-'DPI art.191'!$H$5)/8)*(P131-O131-2))))</f>
        <v>0</v>
      </c>
      <c r="BB131" s="24">
        <f t="shared" si="87"/>
        <v>0</v>
      </c>
      <c r="BC131" s="24" t="e">
        <f>IF(N131&lt;135,N131,N131-'DPI art.191'!$I$5)</f>
        <v>#VALUE!</v>
      </c>
      <c r="BD131" s="111" t="str">
        <f>IF(O131&lt;80,"0",IF((P131-O131)&lt;=2,('DPI art.191'!$G$7-(('DPI art.191'!$F$7-'DPI art.191'!$G$7)/4)*(O131-P131-2)),('DPI art.191'!$G$7-(('DPI art.191'!$G$7-'DPI art.191'!$H$7)/8)*(P131-O131-2))))</f>
        <v>0</v>
      </c>
      <c r="BE131" s="24">
        <f t="shared" si="88"/>
        <v>0</v>
      </c>
      <c r="BF131" s="24" t="e">
        <f>IF(N131&lt;135,N131,N131-'DPI art.191'!$I$7)</f>
        <v>#VALUE!</v>
      </c>
      <c r="BG131" s="111" t="str">
        <f>IF(AA131&lt;80,"0",IF((AB131-AA131)&lt;=2,('DPI art.191'!$G$3-(('DPI art.191'!$F$3-'DPI art.191'!$G$3)/4)*(AB131-AA131-2)),('DPI art.191'!$G$3-(('DPI art.191'!$G$3-'DPI art.191'!$H$3)/8)*(AB131-AA131-2))))</f>
        <v>0</v>
      </c>
      <c r="BH131" s="24">
        <f t="shared" si="89"/>
        <v>0</v>
      </c>
      <c r="BI131" s="24">
        <f>IF(Z131&lt;135,Z131,Z131-'DPI art.191'!$I$3)</f>
        <v>0</v>
      </c>
      <c r="BJ131" s="111" t="str">
        <f>IF(U131&lt;80,"0",IF((V131-U131)&lt;=2,('DPI art.191'!$G$7-(('DPI art.191'!$F$7-'DPI art.191'!$G$7)/4)*(U131-V131-2)),('DPI art.191'!$G$7-(('DPI art.191'!$G$7-'DPI art.191'!$H$7)/8)*(V131-U131-2))))</f>
        <v>0</v>
      </c>
      <c r="BK131" s="24">
        <f t="shared" si="90"/>
        <v>0</v>
      </c>
      <c r="BL131" s="24">
        <f>IF(T131&lt;135,T131,T131-'DPI art.191'!$I$7)</f>
        <v>0</v>
      </c>
      <c r="BM131" s="111" t="str">
        <f>IF(AA131&lt;80,"0",IF((AB131-AA131)&lt;=2,('DPI art.191'!$G$5-(('DPI art.191'!$F$5-'DPI art.191'!$G$5)/4)*(AB131-AA131-2)),('DPI art.191'!$G$5-(('DPI art.191'!$G$5-'DPI art.191'!$H$5)/8)*(AB131-AA131-2))))</f>
        <v>0</v>
      </c>
      <c r="BN131" s="24">
        <f t="shared" si="91"/>
        <v>0</v>
      </c>
      <c r="BO131" s="24">
        <f>IF(Z131&lt;135,Z131,Z131-'DPI art.191'!$I$5)</f>
        <v>0</v>
      </c>
      <c r="BP131" s="108">
        <f t="shared" si="98"/>
        <v>1</v>
      </c>
      <c r="BQ131" s="108">
        <f t="shared" si="99"/>
        <v>1</v>
      </c>
      <c r="BR131" s="108">
        <f t="shared" si="100"/>
        <v>1</v>
      </c>
      <c r="BS131" s="108">
        <f t="shared" si="101"/>
        <v>1</v>
      </c>
      <c r="BT131" s="108">
        <f t="shared" si="102"/>
        <v>1</v>
      </c>
      <c r="BU131" s="108">
        <f t="shared" si="103"/>
        <v>1</v>
      </c>
      <c r="BV131" s="106" t="str">
        <f t="shared" si="104"/>
        <v/>
      </c>
      <c r="BW131" s="106" t="str">
        <f t="shared" si="105"/>
        <v/>
      </c>
      <c r="BX131" s="106" t="str">
        <f t="shared" si="106"/>
        <v/>
      </c>
      <c r="BY131" s="106" t="str">
        <f t="shared" si="107"/>
        <v/>
      </c>
      <c r="BZ131" s="106" t="str">
        <f t="shared" si="108"/>
        <v/>
      </c>
      <c r="CA131" s="106" t="str">
        <f t="shared" si="109"/>
        <v/>
      </c>
      <c r="CB131" s="106">
        <f t="shared" si="110"/>
        <v>0</v>
      </c>
      <c r="CC131" s="107">
        <f t="shared" si="82"/>
        <v>0</v>
      </c>
      <c r="CD131" s="136" t="str">
        <f t="shared" si="75"/>
        <v/>
      </c>
      <c r="CE131" s="136" t="str">
        <f t="shared" si="76"/>
        <v/>
      </c>
      <c r="CF131" s="136" t="str">
        <f t="shared" si="77"/>
        <v/>
      </c>
      <c r="CG131" s="136" t="str">
        <f t="shared" si="78"/>
        <v/>
      </c>
      <c r="CH131" s="136" t="str">
        <f t="shared" si="79"/>
        <v/>
      </c>
      <c r="CI131" s="136" t="str">
        <f t="shared" si="80"/>
        <v/>
      </c>
    </row>
    <row r="132" spans="1:87" ht="18.75" x14ac:dyDescent="0.2">
      <c r="A132" s="2" t="s">
        <v>7</v>
      </c>
      <c r="B132" s="65" t="e">
        <f t="shared" si="83"/>
        <v>#VALUE!</v>
      </c>
      <c r="C132" s="78"/>
      <c r="D132" s="83"/>
      <c r="E132" s="83"/>
      <c r="F132" s="67"/>
      <c r="G132" s="71">
        <v>40725</v>
      </c>
      <c r="H132" s="77" t="s">
        <v>200</v>
      </c>
      <c r="I132" s="77" t="str">
        <f t="shared" si="81"/>
        <v/>
      </c>
      <c r="J132" s="77" t="str">
        <f t="shared" si="84"/>
        <v/>
      </c>
      <c r="K132" s="77"/>
      <c r="L132" s="77"/>
      <c r="M132" s="137" t="str">
        <f t="shared" si="73"/>
        <v/>
      </c>
      <c r="N132" s="4" t="str">
        <f t="shared" si="92"/>
        <v/>
      </c>
      <c r="O132" s="3">
        <f t="shared" si="74"/>
        <v>0</v>
      </c>
      <c r="P132" s="5">
        <f t="shared" si="93"/>
        <v>0</v>
      </c>
      <c r="Q132" s="14"/>
      <c r="R132" s="11"/>
      <c r="S132" s="12"/>
      <c r="T132" s="13"/>
      <c r="U132" s="79"/>
      <c r="V132" s="79"/>
      <c r="W132" s="10"/>
      <c r="X132" s="11"/>
      <c r="Y132" s="12"/>
      <c r="Z132" s="13"/>
      <c r="AA132" s="10"/>
      <c r="AB132" s="11"/>
      <c r="AC132" s="12"/>
      <c r="AD132" s="13"/>
      <c r="AE132" s="14"/>
      <c r="AF132" s="11"/>
      <c r="AG132" s="12"/>
      <c r="AH132" s="13"/>
      <c r="AI132" s="10"/>
      <c r="AJ132" s="11"/>
      <c r="AK132" s="12"/>
      <c r="AL132" s="13"/>
      <c r="AM132" s="10"/>
      <c r="AN132" s="11"/>
      <c r="AO132" s="12"/>
      <c r="AP132" s="13"/>
      <c r="AQ132" s="6" t="str">
        <f t="shared" si="94"/>
        <v>SI</v>
      </c>
      <c r="AR132" s="7">
        <f t="shared" si="95"/>
        <v>480</v>
      </c>
      <c r="AS132" s="8">
        <f t="shared" si="96"/>
        <v>480</v>
      </c>
      <c r="AT132" s="9">
        <f t="shared" si="97"/>
        <v>480</v>
      </c>
      <c r="AU132" s="111" t="str">
        <f>IF(O132&lt;80,"0",IF((P132-O132)&lt;=2,('DPI art.191'!$G$3-(('DPI art.191'!$F$3-'DPI art.191'!$G$3)/4)*(P132-O132-2)),('DPI art.191'!$G$3-(('DPI art.191'!$G$3-'DPI art.191'!$H$3)/8)*(P132-O132-2))))</f>
        <v>0</v>
      </c>
      <c r="AV132" s="24">
        <f t="shared" si="85"/>
        <v>0</v>
      </c>
      <c r="AW132" s="24" t="e">
        <f>IF(N132&lt;135,N132,N132-'DPI art.191'!$I$3)</f>
        <v>#VALUE!</v>
      </c>
      <c r="AX132" s="111" t="e">
        <f>IF(I132&lt;80,"0",IF((J132-I132)&lt;=2,('DPI art.191'!$G$7-(('DPI art.191'!$F$7-'DPI art.191'!$G$7)/4)*(I132-J132-2)),('DPI art.191'!$G$7-(('DPI art.191'!$G$7-'DPI art.191'!$H$7)/8)*(J132-I132-2))))</f>
        <v>#VALUE!</v>
      </c>
      <c r="AY132" s="24" t="e">
        <f t="shared" si="86"/>
        <v>#VALUE!</v>
      </c>
      <c r="AZ132" s="24" t="e">
        <f>IF(H132&lt;135,H132,H132-'DPI art.191'!$I$7)</f>
        <v>#VALUE!</v>
      </c>
      <c r="BA132" s="111" t="str">
        <f>IF(O132&lt;80,"0",IF((P132-O132)&lt;=2,('DPI art.191'!$G$5-(('DPI art.191'!$F$5-'DPI art.191'!$G$5)/4)*(P132-O132-2)),('DPI art.191'!$G$5-(('DPI art.191'!$G$5-'DPI art.191'!$H$5)/8)*(P132-O132-2))))</f>
        <v>0</v>
      </c>
      <c r="BB132" s="24">
        <f t="shared" si="87"/>
        <v>0</v>
      </c>
      <c r="BC132" s="24" t="e">
        <f>IF(N132&lt;135,N132,N132-'DPI art.191'!$I$5)</f>
        <v>#VALUE!</v>
      </c>
      <c r="BD132" s="111" t="str">
        <f>IF(O132&lt;80,"0",IF((P132-O132)&lt;=2,('DPI art.191'!$G$7-(('DPI art.191'!$F$7-'DPI art.191'!$G$7)/4)*(O132-P132-2)),('DPI art.191'!$G$7-(('DPI art.191'!$G$7-'DPI art.191'!$H$7)/8)*(P132-O132-2))))</f>
        <v>0</v>
      </c>
      <c r="BE132" s="24">
        <f t="shared" si="88"/>
        <v>0</v>
      </c>
      <c r="BF132" s="24" t="e">
        <f>IF(N132&lt;135,N132,N132-'DPI art.191'!$I$7)</f>
        <v>#VALUE!</v>
      </c>
      <c r="BG132" s="111" t="str">
        <f>IF(AA132&lt;80,"0",IF((AB132-AA132)&lt;=2,('DPI art.191'!$G$3-(('DPI art.191'!$F$3-'DPI art.191'!$G$3)/4)*(AB132-AA132-2)),('DPI art.191'!$G$3-(('DPI art.191'!$G$3-'DPI art.191'!$H$3)/8)*(AB132-AA132-2))))</f>
        <v>0</v>
      </c>
      <c r="BH132" s="24">
        <f t="shared" si="89"/>
        <v>0</v>
      </c>
      <c r="BI132" s="24">
        <f>IF(Z132&lt;135,Z132,Z132-'DPI art.191'!$I$3)</f>
        <v>0</v>
      </c>
      <c r="BJ132" s="111" t="str">
        <f>IF(U132&lt;80,"0",IF((V132-U132)&lt;=2,('DPI art.191'!$G$7-(('DPI art.191'!$F$7-'DPI art.191'!$G$7)/4)*(U132-V132-2)),('DPI art.191'!$G$7-(('DPI art.191'!$G$7-'DPI art.191'!$H$7)/8)*(V132-U132-2))))</f>
        <v>0</v>
      </c>
      <c r="BK132" s="24">
        <f t="shared" si="90"/>
        <v>0</v>
      </c>
      <c r="BL132" s="24">
        <f>IF(T132&lt;135,T132,T132-'DPI art.191'!$I$7)</f>
        <v>0</v>
      </c>
      <c r="BM132" s="111" t="str">
        <f>IF(AA132&lt;80,"0",IF((AB132-AA132)&lt;=2,('DPI art.191'!$G$5-(('DPI art.191'!$F$5-'DPI art.191'!$G$5)/4)*(AB132-AA132-2)),('DPI art.191'!$G$5-(('DPI art.191'!$G$5-'DPI art.191'!$H$5)/8)*(AB132-AA132-2))))</f>
        <v>0</v>
      </c>
      <c r="BN132" s="24">
        <f t="shared" si="91"/>
        <v>0</v>
      </c>
      <c r="BO132" s="24">
        <f>IF(Z132&lt;135,Z132,Z132-'DPI art.191'!$I$5)</f>
        <v>0</v>
      </c>
      <c r="BP132" s="108">
        <f t="shared" si="98"/>
        <v>1</v>
      </c>
      <c r="BQ132" s="108">
        <f t="shared" si="99"/>
        <v>1</v>
      </c>
      <c r="BR132" s="108">
        <f t="shared" si="100"/>
        <v>1</v>
      </c>
      <c r="BS132" s="108">
        <f t="shared" si="101"/>
        <v>1</v>
      </c>
      <c r="BT132" s="108">
        <f t="shared" si="102"/>
        <v>1</v>
      </c>
      <c r="BU132" s="108">
        <f t="shared" si="103"/>
        <v>1</v>
      </c>
      <c r="BV132" s="106" t="str">
        <f t="shared" si="104"/>
        <v/>
      </c>
      <c r="BW132" s="106" t="str">
        <f t="shared" si="105"/>
        <v/>
      </c>
      <c r="BX132" s="106" t="str">
        <f t="shared" si="106"/>
        <v/>
      </c>
      <c r="BY132" s="106" t="str">
        <f t="shared" si="107"/>
        <v/>
      </c>
      <c r="BZ132" s="106" t="str">
        <f t="shared" si="108"/>
        <v/>
      </c>
      <c r="CA132" s="106" t="str">
        <f t="shared" si="109"/>
        <v/>
      </c>
      <c r="CB132" s="106">
        <f t="shared" si="110"/>
        <v>0</v>
      </c>
      <c r="CC132" s="107">
        <f t="shared" si="82"/>
        <v>0</v>
      </c>
      <c r="CD132" s="136" t="str">
        <f t="shared" si="75"/>
        <v/>
      </c>
      <c r="CE132" s="136" t="str">
        <f t="shared" si="76"/>
        <v/>
      </c>
      <c r="CF132" s="136" t="str">
        <f t="shared" si="77"/>
        <v/>
      </c>
      <c r="CG132" s="136" t="str">
        <f t="shared" si="78"/>
        <v/>
      </c>
      <c r="CH132" s="136" t="str">
        <f t="shared" si="79"/>
        <v/>
      </c>
      <c r="CI132" s="136" t="str">
        <f t="shared" si="80"/>
        <v/>
      </c>
    </row>
    <row r="133" spans="1:87" ht="18.75" x14ac:dyDescent="0.2">
      <c r="A133" s="2" t="s">
        <v>7</v>
      </c>
      <c r="B133" s="65" t="e">
        <f t="shared" si="83"/>
        <v>#VALUE!</v>
      </c>
      <c r="C133" s="78"/>
      <c r="D133" s="83"/>
      <c r="E133" s="83"/>
      <c r="F133" s="67"/>
      <c r="G133" s="71">
        <v>40725</v>
      </c>
      <c r="H133" s="77" t="s">
        <v>200</v>
      </c>
      <c r="I133" s="77" t="str">
        <f t="shared" si="81"/>
        <v/>
      </c>
      <c r="J133" s="77" t="str">
        <f t="shared" si="84"/>
        <v/>
      </c>
      <c r="K133" s="77"/>
      <c r="L133" s="77"/>
      <c r="M133" s="137" t="str">
        <f t="shared" si="73"/>
        <v/>
      </c>
      <c r="N133" s="4" t="str">
        <f t="shared" si="92"/>
        <v/>
      </c>
      <c r="O133" s="3">
        <f t="shared" si="74"/>
        <v>0</v>
      </c>
      <c r="P133" s="5">
        <f t="shared" si="93"/>
        <v>0</v>
      </c>
      <c r="Q133" s="14"/>
      <c r="R133" s="11"/>
      <c r="S133" s="12"/>
      <c r="T133" s="13"/>
      <c r="U133" s="79"/>
      <c r="V133" s="79"/>
      <c r="W133" s="10"/>
      <c r="X133" s="11"/>
      <c r="Y133" s="12"/>
      <c r="Z133" s="13"/>
      <c r="AA133" s="10"/>
      <c r="AB133" s="11"/>
      <c r="AC133" s="12"/>
      <c r="AD133" s="13"/>
      <c r="AE133" s="14"/>
      <c r="AF133" s="11"/>
      <c r="AG133" s="12"/>
      <c r="AH133" s="13"/>
      <c r="AI133" s="10"/>
      <c r="AJ133" s="11"/>
      <c r="AK133" s="12"/>
      <c r="AL133" s="13"/>
      <c r="AM133" s="10"/>
      <c r="AN133" s="11"/>
      <c r="AO133" s="12"/>
      <c r="AP133" s="13"/>
      <c r="AQ133" s="6" t="str">
        <f t="shared" si="94"/>
        <v>SI</v>
      </c>
      <c r="AR133" s="7">
        <f t="shared" si="95"/>
        <v>480</v>
      </c>
      <c r="AS133" s="8">
        <f t="shared" si="96"/>
        <v>480</v>
      </c>
      <c r="AT133" s="9">
        <f t="shared" si="97"/>
        <v>480</v>
      </c>
      <c r="AU133" s="111" t="str">
        <f>IF(O133&lt;80,"0",IF((P133-O133)&lt;=2,('DPI art.191'!$G$3-(('DPI art.191'!$F$3-'DPI art.191'!$G$3)/4)*(P133-O133-2)),('DPI art.191'!$G$3-(('DPI art.191'!$G$3-'DPI art.191'!$H$3)/8)*(P133-O133-2))))</f>
        <v>0</v>
      </c>
      <c r="AV133" s="24">
        <f t="shared" si="85"/>
        <v>0</v>
      </c>
      <c r="AW133" s="24" t="e">
        <f>IF(N133&lt;135,N133,N133-'DPI art.191'!$I$3)</f>
        <v>#VALUE!</v>
      </c>
      <c r="AX133" s="111" t="e">
        <f>IF(I133&lt;80,"0",IF((J133-I133)&lt;=2,('DPI art.191'!$G$7-(('DPI art.191'!$F$7-'DPI art.191'!$G$7)/4)*(I133-J133-2)),('DPI art.191'!$G$7-(('DPI art.191'!$G$7-'DPI art.191'!$H$7)/8)*(J133-I133-2))))</f>
        <v>#VALUE!</v>
      </c>
      <c r="AY133" s="24" t="e">
        <f t="shared" si="86"/>
        <v>#VALUE!</v>
      </c>
      <c r="AZ133" s="24" t="e">
        <f>IF(H133&lt;135,H133,H133-'DPI art.191'!$I$7)</f>
        <v>#VALUE!</v>
      </c>
      <c r="BA133" s="111" t="str">
        <f>IF(O133&lt;80,"0",IF((P133-O133)&lt;=2,('DPI art.191'!$G$5-(('DPI art.191'!$F$5-'DPI art.191'!$G$5)/4)*(P133-O133-2)),('DPI art.191'!$G$5-(('DPI art.191'!$G$5-'DPI art.191'!$H$5)/8)*(P133-O133-2))))</f>
        <v>0</v>
      </c>
      <c r="BB133" s="24">
        <f t="shared" si="87"/>
        <v>0</v>
      </c>
      <c r="BC133" s="24" t="e">
        <f>IF(N133&lt;135,N133,N133-'DPI art.191'!$I$5)</f>
        <v>#VALUE!</v>
      </c>
      <c r="BD133" s="111" t="str">
        <f>IF(O133&lt;80,"0",IF((P133-O133)&lt;=2,('DPI art.191'!$G$7-(('DPI art.191'!$F$7-'DPI art.191'!$G$7)/4)*(O133-P133-2)),('DPI art.191'!$G$7-(('DPI art.191'!$G$7-'DPI art.191'!$H$7)/8)*(P133-O133-2))))</f>
        <v>0</v>
      </c>
      <c r="BE133" s="24">
        <f t="shared" si="88"/>
        <v>0</v>
      </c>
      <c r="BF133" s="24" t="e">
        <f>IF(N133&lt;135,N133,N133-'DPI art.191'!$I$7)</f>
        <v>#VALUE!</v>
      </c>
      <c r="BG133" s="111" t="str">
        <f>IF(AA133&lt;80,"0",IF((AB133-AA133)&lt;=2,('DPI art.191'!$G$3-(('DPI art.191'!$F$3-'DPI art.191'!$G$3)/4)*(AB133-AA133-2)),('DPI art.191'!$G$3-(('DPI art.191'!$G$3-'DPI art.191'!$H$3)/8)*(AB133-AA133-2))))</f>
        <v>0</v>
      </c>
      <c r="BH133" s="24">
        <f t="shared" si="89"/>
        <v>0</v>
      </c>
      <c r="BI133" s="24">
        <f>IF(Z133&lt;135,Z133,Z133-'DPI art.191'!$I$3)</f>
        <v>0</v>
      </c>
      <c r="BJ133" s="111" t="str">
        <f>IF(U133&lt;80,"0",IF((V133-U133)&lt;=2,('DPI art.191'!$G$7-(('DPI art.191'!$F$7-'DPI art.191'!$G$7)/4)*(U133-V133-2)),('DPI art.191'!$G$7-(('DPI art.191'!$G$7-'DPI art.191'!$H$7)/8)*(V133-U133-2))))</f>
        <v>0</v>
      </c>
      <c r="BK133" s="24">
        <f t="shared" si="90"/>
        <v>0</v>
      </c>
      <c r="BL133" s="24">
        <f>IF(T133&lt;135,T133,T133-'DPI art.191'!$I$7)</f>
        <v>0</v>
      </c>
      <c r="BM133" s="111" t="str">
        <f>IF(AA133&lt;80,"0",IF((AB133-AA133)&lt;=2,('DPI art.191'!$G$5-(('DPI art.191'!$F$5-'DPI art.191'!$G$5)/4)*(AB133-AA133-2)),('DPI art.191'!$G$5-(('DPI art.191'!$G$5-'DPI art.191'!$H$5)/8)*(AB133-AA133-2))))</f>
        <v>0</v>
      </c>
      <c r="BN133" s="24">
        <f t="shared" si="91"/>
        <v>0</v>
      </c>
      <c r="BO133" s="24">
        <f>IF(Z133&lt;135,Z133,Z133-'DPI art.191'!$I$5)</f>
        <v>0</v>
      </c>
      <c r="BP133" s="108">
        <f t="shared" si="98"/>
        <v>1</v>
      </c>
      <c r="BQ133" s="108">
        <f t="shared" si="99"/>
        <v>1</v>
      </c>
      <c r="BR133" s="108">
        <f t="shared" si="100"/>
        <v>1</v>
      </c>
      <c r="BS133" s="108">
        <f t="shared" si="101"/>
        <v>1</v>
      </c>
      <c r="BT133" s="108">
        <f t="shared" si="102"/>
        <v>1</v>
      </c>
      <c r="BU133" s="108">
        <f t="shared" si="103"/>
        <v>1</v>
      </c>
      <c r="BV133" s="106" t="str">
        <f t="shared" si="104"/>
        <v/>
      </c>
      <c r="BW133" s="106" t="str">
        <f t="shared" si="105"/>
        <v/>
      </c>
      <c r="BX133" s="106" t="str">
        <f t="shared" si="106"/>
        <v/>
      </c>
      <c r="BY133" s="106" t="str">
        <f t="shared" si="107"/>
        <v/>
      </c>
      <c r="BZ133" s="106" t="str">
        <f t="shared" si="108"/>
        <v/>
      </c>
      <c r="CA133" s="106" t="str">
        <f t="shared" si="109"/>
        <v/>
      </c>
      <c r="CB133" s="106">
        <f t="shared" si="110"/>
        <v>0</v>
      </c>
      <c r="CC133" s="107">
        <f t="shared" si="82"/>
        <v>0</v>
      </c>
      <c r="CD133" s="136" t="str">
        <f t="shared" si="75"/>
        <v/>
      </c>
      <c r="CE133" s="136" t="str">
        <f t="shared" si="76"/>
        <v/>
      </c>
      <c r="CF133" s="136" t="str">
        <f t="shared" si="77"/>
        <v/>
      </c>
      <c r="CG133" s="136" t="str">
        <f t="shared" si="78"/>
        <v/>
      </c>
      <c r="CH133" s="136" t="str">
        <f t="shared" si="79"/>
        <v/>
      </c>
      <c r="CI133" s="136" t="str">
        <f t="shared" si="80"/>
        <v/>
      </c>
    </row>
    <row r="134" spans="1:87" ht="18.75" x14ac:dyDescent="0.2">
      <c r="A134" s="2" t="s">
        <v>7</v>
      </c>
      <c r="B134" s="65" t="e">
        <f t="shared" si="83"/>
        <v>#VALUE!</v>
      </c>
      <c r="C134" s="78"/>
      <c r="D134" s="83"/>
      <c r="E134" s="83"/>
      <c r="F134" s="67"/>
      <c r="G134" s="71">
        <v>40725</v>
      </c>
      <c r="H134" s="77" t="s">
        <v>200</v>
      </c>
      <c r="I134" s="77" t="str">
        <f t="shared" si="81"/>
        <v/>
      </c>
      <c r="J134" s="77" t="str">
        <f t="shared" si="84"/>
        <v/>
      </c>
      <c r="K134" s="77"/>
      <c r="L134" s="77"/>
      <c r="M134" s="137" t="str">
        <f t="shared" si="73"/>
        <v/>
      </c>
      <c r="N134" s="4" t="str">
        <f t="shared" si="92"/>
        <v/>
      </c>
      <c r="O134" s="3">
        <f t="shared" si="74"/>
        <v>0</v>
      </c>
      <c r="P134" s="5">
        <f t="shared" si="93"/>
        <v>0</v>
      </c>
      <c r="Q134" s="14"/>
      <c r="R134" s="11"/>
      <c r="S134" s="12"/>
      <c r="T134" s="13"/>
      <c r="U134" s="79"/>
      <c r="V134" s="79"/>
      <c r="W134" s="10"/>
      <c r="X134" s="11"/>
      <c r="Y134" s="12"/>
      <c r="Z134" s="13"/>
      <c r="AA134" s="10"/>
      <c r="AB134" s="11"/>
      <c r="AC134" s="12"/>
      <c r="AD134" s="13"/>
      <c r="AE134" s="14"/>
      <c r="AF134" s="11"/>
      <c r="AG134" s="12"/>
      <c r="AH134" s="13"/>
      <c r="AI134" s="10"/>
      <c r="AJ134" s="11"/>
      <c r="AK134" s="12"/>
      <c r="AL134" s="13"/>
      <c r="AM134" s="10"/>
      <c r="AN134" s="11"/>
      <c r="AO134" s="12"/>
      <c r="AP134" s="13"/>
      <c r="AQ134" s="6" t="str">
        <f t="shared" si="94"/>
        <v>SI</v>
      </c>
      <c r="AR134" s="7">
        <f t="shared" si="95"/>
        <v>480</v>
      </c>
      <c r="AS134" s="8">
        <f t="shared" si="96"/>
        <v>480</v>
      </c>
      <c r="AT134" s="9">
        <f t="shared" si="97"/>
        <v>480</v>
      </c>
      <c r="AU134" s="111" t="str">
        <f>IF(O134&lt;80,"0",IF((P134-O134)&lt;=2,('DPI art.191'!$G$3-(('DPI art.191'!$F$3-'DPI art.191'!$G$3)/4)*(P134-O134-2)),('DPI art.191'!$G$3-(('DPI art.191'!$G$3-'DPI art.191'!$H$3)/8)*(P134-O134-2))))</f>
        <v>0</v>
      </c>
      <c r="AV134" s="24">
        <f t="shared" si="85"/>
        <v>0</v>
      </c>
      <c r="AW134" s="24" t="e">
        <f>IF(N134&lt;135,N134,N134-'DPI art.191'!$I$3)</f>
        <v>#VALUE!</v>
      </c>
      <c r="AX134" s="111" t="e">
        <f>IF(I134&lt;80,"0",IF((J134-I134)&lt;=2,('DPI art.191'!$G$7-(('DPI art.191'!$F$7-'DPI art.191'!$G$7)/4)*(I134-J134-2)),('DPI art.191'!$G$7-(('DPI art.191'!$G$7-'DPI art.191'!$H$7)/8)*(J134-I134-2))))</f>
        <v>#VALUE!</v>
      </c>
      <c r="AY134" s="24" t="e">
        <f t="shared" si="86"/>
        <v>#VALUE!</v>
      </c>
      <c r="AZ134" s="24" t="e">
        <f>IF(H134&lt;135,H134,H134-'DPI art.191'!$I$7)</f>
        <v>#VALUE!</v>
      </c>
      <c r="BA134" s="111" t="str">
        <f>IF(O134&lt;80,"0",IF((P134-O134)&lt;=2,('DPI art.191'!$G$5-(('DPI art.191'!$F$5-'DPI art.191'!$G$5)/4)*(P134-O134-2)),('DPI art.191'!$G$5-(('DPI art.191'!$G$5-'DPI art.191'!$H$5)/8)*(P134-O134-2))))</f>
        <v>0</v>
      </c>
      <c r="BB134" s="24">
        <f t="shared" si="87"/>
        <v>0</v>
      </c>
      <c r="BC134" s="24" t="e">
        <f>IF(N134&lt;135,N134,N134-'DPI art.191'!$I$5)</f>
        <v>#VALUE!</v>
      </c>
      <c r="BD134" s="111" t="str">
        <f>IF(O134&lt;80,"0",IF((P134-O134)&lt;=2,('DPI art.191'!$G$7-(('DPI art.191'!$F$7-'DPI art.191'!$G$7)/4)*(O134-P134-2)),('DPI art.191'!$G$7-(('DPI art.191'!$G$7-'DPI art.191'!$H$7)/8)*(P134-O134-2))))</f>
        <v>0</v>
      </c>
      <c r="BE134" s="24">
        <f t="shared" si="88"/>
        <v>0</v>
      </c>
      <c r="BF134" s="24" t="e">
        <f>IF(N134&lt;135,N134,N134-'DPI art.191'!$I$7)</f>
        <v>#VALUE!</v>
      </c>
      <c r="BG134" s="111" t="str">
        <f>IF(AA134&lt;80,"0",IF((AB134-AA134)&lt;=2,('DPI art.191'!$G$3-(('DPI art.191'!$F$3-'DPI art.191'!$G$3)/4)*(AB134-AA134-2)),('DPI art.191'!$G$3-(('DPI art.191'!$G$3-'DPI art.191'!$H$3)/8)*(AB134-AA134-2))))</f>
        <v>0</v>
      </c>
      <c r="BH134" s="24">
        <f t="shared" ref="BH134:BH184" si="111">AA134-BG134</f>
        <v>0</v>
      </c>
      <c r="BI134" s="24">
        <f>IF(Z134&lt;135,Z134,Z134-'DPI art.191'!$I$3)</f>
        <v>0</v>
      </c>
      <c r="BJ134" s="111" t="str">
        <f>IF(U134&lt;80,"0",IF((V134-U134)&lt;=2,('DPI art.191'!$G$7-(('DPI art.191'!$F$7-'DPI art.191'!$G$7)/4)*(U134-V134-2)),('DPI art.191'!$G$7-(('DPI art.191'!$G$7-'DPI art.191'!$H$7)/8)*(V134-U134-2))))</f>
        <v>0</v>
      </c>
      <c r="BK134" s="24">
        <f t="shared" ref="BK134:BK184" si="112">U134-BJ134</f>
        <v>0</v>
      </c>
      <c r="BL134" s="24">
        <f>IF(T134&lt;135,T134,T134-'DPI art.191'!$I$7)</f>
        <v>0</v>
      </c>
      <c r="BM134" s="111" t="str">
        <f>IF(AA134&lt;80,"0",IF((AB134-AA134)&lt;=2,('DPI art.191'!$G$5-(('DPI art.191'!$F$5-'DPI art.191'!$G$5)/4)*(AB134-AA134-2)),('DPI art.191'!$G$5-(('DPI art.191'!$G$5-'DPI art.191'!$H$5)/8)*(AB134-AA134-2))))</f>
        <v>0</v>
      </c>
      <c r="BN134" s="24">
        <f t="shared" ref="BN134:BN184" si="113">AD134-BM134</f>
        <v>0</v>
      </c>
      <c r="BO134" s="24">
        <f>IF(Z134&lt;135,Z134,Z134-'DPI art.191'!$I$5)</f>
        <v>0</v>
      </c>
      <c r="BP134" s="108">
        <f t="shared" si="98"/>
        <v>1</v>
      </c>
      <c r="BQ134" s="108">
        <f t="shared" si="99"/>
        <v>1</v>
      </c>
      <c r="BR134" s="108">
        <f t="shared" si="100"/>
        <v>1</v>
      </c>
      <c r="BS134" s="108">
        <f t="shared" si="101"/>
        <v>1</v>
      </c>
      <c r="BT134" s="108">
        <f t="shared" si="102"/>
        <v>1</v>
      </c>
      <c r="BU134" s="108">
        <f t="shared" si="103"/>
        <v>1</v>
      </c>
      <c r="BV134" s="106" t="str">
        <f t="shared" si="104"/>
        <v/>
      </c>
      <c r="BW134" s="106" t="str">
        <f t="shared" si="105"/>
        <v/>
      </c>
      <c r="BX134" s="106" t="str">
        <f t="shared" si="106"/>
        <v/>
      </c>
      <c r="BY134" s="106" t="str">
        <f t="shared" si="107"/>
        <v/>
      </c>
      <c r="BZ134" s="106" t="str">
        <f t="shared" si="108"/>
        <v/>
      </c>
      <c r="CA134" s="106" t="str">
        <f t="shared" si="109"/>
        <v/>
      </c>
      <c r="CB134" s="106">
        <f t="shared" si="110"/>
        <v>0</v>
      </c>
      <c r="CC134" s="107">
        <f t="shared" si="82"/>
        <v>0</v>
      </c>
      <c r="CD134" s="136" t="str">
        <f t="shared" si="75"/>
        <v/>
      </c>
      <c r="CE134" s="136" t="str">
        <f t="shared" si="76"/>
        <v/>
      </c>
      <c r="CF134" s="136" t="str">
        <f t="shared" si="77"/>
        <v/>
      </c>
      <c r="CG134" s="136" t="str">
        <f t="shared" si="78"/>
        <v/>
      </c>
      <c r="CH134" s="136" t="str">
        <f t="shared" si="79"/>
        <v/>
      </c>
      <c r="CI134" s="136" t="str">
        <f t="shared" si="80"/>
        <v/>
      </c>
    </row>
    <row r="135" spans="1:87" ht="18.75" x14ac:dyDescent="0.2">
      <c r="A135" s="2" t="s">
        <v>7</v>
      </c>
      <c r="B135" s="65" t="e">
        <f t="shared" si="83"/>
        <v>#VALUE!</v>
      </c>
      <c r="C135" s="78"/>
      <c r="D135" s="83"/>
      <c r="E135" s="83"/>
      <c r="F135" s="67"/>
      <c r="G135" s="71">
        <v>40725</v>
      </c>
      <c r="H135" s="77" t="s">
        <v>200</v>
      </c>
      <c r="I135" s="77" t="str">
        <f t="shared" si="81"/>
        <v/>
      </c>
      <c r="J135" s="77" t="str">
        <f t="shared" si="84"/>
        <v/>
      </c>
      <c r="K135" s="77"/>
      <c r="L135" s="77"/>
      <c r="M135" s="137" t="str">
        <f t="shared" si="73"/>
        <v/>
      </c>
      <c r="N135" s="4" t="str">
        <f t="shared" si="92"/>
        <v/>
      </c>
      <c r="O135" s="3">
        <f t="shared" si="74"/>
        <v>0</v>
      </c>
      <c r="P135" s="5">
        <f t="shared" si="93"/>
        <v>0</v>
      </c>
      <c r="Q135" s="14"/>
      <c r="R135" s="11"/>
      <c r="S135" s="12"/>
      <c r="T135" s="13"/>
      <c r="U135" s="79"/>
      <c r="V135" s="79"/>
      <c r="W135" s="10"/>
      <c r="X135" s="11"/>
      <c r="Y135" s="12"/>
      <c r="Z135" s="13"/>
      <c r="AA135" s="10"/>
      <c r="AB135" s="11"/>
      <c r="AC135" s="12"/>
      <c r="AD135" s="13"/>
      <c r="AE135" s="14"/>
      <c r="AF135" s="11"/>
      <c r="AG135" s="12"/>
      <c r="AH135" s="13"/>
      <c r="AI135" s="10"/>
      <c r="AJ135" s="11"/>
      <c r="AK135" s="12"/>
      <c r="AL135" s="13"/>
      <c r="AM135" s="10"/>
      <c r="AN135" s="11"/>
      <c r="AO135" s="12"/>
      <c r="AP135" s="13"/>
      <c r="AQ135" s="6" t="str">
        <f t="shared" si="94"/>
        <v>SI</v>
      </c>
      <c r="AR135" s="7">
        <f t="shared" si="95"/>
        <v>480</v>
      </c>
      <c r="AS135" s="8">
        <f t="shared" si="96"/>
        <v>480</v>
      </c>
      <c r="AT135" s="9">
        <f t="shared" si="97"/>
        <v>480</v>
      </c>
      <c r="AU135" s="111" t="str">
        <f>IF(O135&lt;80,"0",IF((P135-O135)&lt;=2,('DPI art.191'!$G$3-(('DPI art.191'!$F$3-'DPI art.191'!$G$3)/4)*(P135-O135-2)),('DPI art.191'!$G$3-(('DPI art.191'!$G$3-'DPI art.191'!$H$3)/8)*(P135-O135-2))))</f>
        <v>0</v>
      </c>
      <c r="AV135" s="24">
        <f t="shared" si="85"/>
        <v>0</v>
      </c>
      <c r="AW135" s="24" t="e">
        <f>IF(N135&lt;135,N135,N135-'DPI art.191'!$I$3)</f>
        <v>#VALUE!</v>
      </c>
      <c r="AX135" s="111" t="e">
        <f>IF(I135&lt;80,"0",IF((J135-I135)&lt;=2,('DPI art.191'!$G$7-(('DPI art.191'!$F$7-'DPI art.191'!$G$7)/4)*(I135-J135-2)),('DPI art.191'!$G$7-(('DPI art.191'!$G$7-'DPI art.191'!$H$7)/8)*(J135-I135-2))))</f>
        <v>#VALUE!</v>
      </c>
      <c r="AY135" s="24" t="e">
        <f t="shared" si="86"/>
        <v>#VALUE!</v>
      </c>
      <c r="AZ135" s="24" t="e">
        <f>IF(H135&lt;135,H135,H135-'DPI art.191'!$I$7)</f>
        <v>#VALUE!</v>
      </c>
      <c r="BA135" s="111" t="str">
        <f>IF(O135&lt;80,"0",IF((P135-O135)&lt;=2,('DPI art.191'!$G$5-(('DPI art.191'!$F$5-'DPI art.191'!$G$5)/4)*(P135-O135-2)),('DPI art.191'!$G$5-(('DPI art.191'!$G$5-'DPI art.191'!$H$5)/8)*(P135-O135-2))))</f>
        <v>0</v>
      </c>
      <c r="BB135" s="24">
        <f t="shared" si="87"/>
        <v>0</v>
      </c>
      <c r="BC135" s="24" t="e">
        <f>IF(N135&lt;135,N135,N135-'DPI art.191'!$I$5)</f>
        <v>#VALUE!</v>
      </c>
      <c r="BD135" s="111" t="str">
        <f>IF(O135&lt;80,"0",IF((P135-O135)&lt;=2,('DPI art.191'!$G$7-(('DPI art.191'!$F$7-'DPI art.191'!$G$7)/4)*(O135-P135-2)),('DPI art.191'!$G$7-(('DPI art.191'!$G$7-'DPI art.191'!$H$7)/8)*(P135-O135-2))))</f>
        <v>0</v>
      </c>
      <c r="BE135" s="24">
        <f t="shared" si="88"/>
        <v>0</v>
      </c>
      <c r="BF135" s="24" t="e">
        <f>IF(N135&lt;135,N135,N135-'DPI art.191'!$I$7)</f>
        <v>#VALUE!</v>
      </c>
      <c r="BG135" s="111" t="str">
        <f>IF(AA135&lt;80,"0",IF((AB135-AA135)&lt;=2,('DPI art.191'!$G$3-(('DPI art.191'!$F$3-'DPI art.191'!$G$3)/4)*(AB135-AA135-2)),('DPI art.191'!$G$3-(('DPI art.191'!$G$3-'DPI art.191'!$H$3)/8)*(AB135-AA135-2))))</f>
        <v>0</v>
      </c>
      <c r="BH135" s="24">
        <f t="shared" si="111"/>
        <v>0</v>
      </c>
      <c r="BI135" s="24">
        <f>IF(Z135&lt;135,Z135,Z135-'DPI art.191'!$I$3)</f>
        <v>0</v>
      </c>
      <c r="BJ135" s="111" t="str">
        <f>IF(U135&lt;80,"0",IF((V135-U135)&lt;=2,('DPI art.191'!$G$7-(('DPI art.191'!$F$7-'DPI art.191'!$G$7)/4)*(U135-V135-2)),('DPI art.191'!$G$7-(('DPI art.191'!$G$7-'DPI art.191'!$H$7)/8)*(V135-U135-2))))</f>
        <v>0</v>
      </c>
      <c r="BK135" s="24">
        <f t="shared" si="112"/>
        <v>0</v>
      </c>
      <c r="BL135" s="24">
        <f>IF(T135&lt;135,T135,T135-'DPI art.191'!$I$7)</f>
        <v>0</v>
      </c>
      <c r="BM135" s="111" t="str">
        <f>IF(AA135&lt;80,"0",IF((AB135-AA135)&lt;=2,('DPI art.191'!$G$5-(('DPI art.191'!$F$5-'DPI art.191'!$G$5)/4)*(AB135-AA135-2)),('DPI art.191'!$G$5-(('DPI art.191'!$G$5-'DPI art.191'!$H$5)/8)*(AB135-AA135-2))))</f>
        <v>0</v>
      </c>
      <c r="BN135" s="24">
        <f t="shared" si="113"/>
        <v>0</v>
      </c>
      <c r="BO135" s="24">
        <f>IF(Z135&lt;135,Z135,Z135-'DPI art.191'!$I$5)</f>
        <v>0</v>
      </c>
      <c r="BP135" s="108">
        <f t="shared" si="98"/>
        <v>1</v>
      </c>
      <c r="BQ135" s="108">
        <f t="shared" si="99"/>
        <v>1</v>
      </c>
      <c r="BR135" s="108">
        <f t="shared" si="100"/>
        <v>1</v>
      </c>
      <c r="BS135" s="108">
        <f t="shared" si="101"/>
        <v>1</v>
      </c>
      <c r="BT135" s="108">
        <f t="shared" si="102"/>
        <v>1</v>
      </c>
      <c r="BU135" s="108">
        <f t="shared" si="103"/>
        <v>1</v>
      </c>
      <c r="BV135" s="106" t="str">
        <f t="shared" si="104"/>
        <v/>
      </c>
      <c r="BW135" s="106" t="str">
        <f t="shared" si="105"/>
        <v/>
      </c>
      <c r="BX135" s="106" t="str">
        <f t="shared" si="106"/>
        <v/>
      </c>
      <c r="BY135" s="106" t="str">
        <f t="shared" si="107"/>
        <v/>
      </c>
      <c r="BZ135" s="106" t="str">
        <f t="shared" si="108"/>
        <v/>
      </c>
      <c r="CA135" s="106" t="str">
        <f t="shared" si="109"/>
        <v/>
      </c>
      <c r="CB135" s="106">
        <f t="shared" si="110"/>
        <v>0</v>
      </c>
      <c r="CC135" s="107">
        <f t="shared" si="82"/>
        <v>0</v>
      </c>
      <c r="CD135" s="136" t="str">
        <f t="shared" si="75"/>
        <v/>
      </c>
      <c r="CE135" s="136" t="str">
        <f t="shared" si="76"/>
        <v/>
      </c>
      <c r="CF135" s="136" t="str">
        <f t="shared" si="77"/>
        <v/>
      </c>
      <c r="CG135" s="136" t="str">
        <f t="shared" si="78"/>
        <v/>
      </c>
      <c r="CH135" s="136" t="str">
        <f t="shared" si="79"/>
        <v/>
      </c>
      <c r="CI135" s="136" t="str">
        <f t="shared" si="80"/>
        <v/>
      </c>
    </row>
    <row r="136" spans="1:87" ht="18.75" x14ac:dyDescent="0.2">
      <c r="A136" s="2" t="s">
        <v>7</v>
      </c>
      <c r="B136" s="65" t="e">
        <f t="shared" si="83"/>
        <v>#VALUE!</v>
      </c>
      <c r="C136" s="78"/>
      <c r="D136" s="83"/>
      <c r="E136" s="83"/>
      <c r="F136" s="67"/>
      <c r="G136" s="71">
        <v>40725</v>
      </c>
      <c r="H136" s="77" t="s">
        <v>200</v>
      </c>
      <c r="I136" s="77" t="str">
        <f t="shared" si="81"/>
        <v/>
      </c>
      <c r="J136" s="77" t="str">
        <f t="shared" si="84"/>
        <v/>
      </c>
      <c r="K136" s="77"/>
      <c r="L136" s="77"/>
      <c r="M136" s="137" t="str">
        <f t="shared" si="73"/>
        <v/>
      </c>
      <c r="N136" s="4" t="str">
        <f t="shared" si="92"/>
        <v/>
      </c>
      <c r="O136" s="3">
        <f t="shared" si="74"/>
        <v>0</v>
      </c>
      <c r="P136" s="5">
        <f t="shared" si="93"/>
        <v>0</v>
      </c>
      <c r="Q136" s="14"/>
      <c r="R136" s="11"/>
      <c r="S136" s="12"/>
      <c r="T136" s="13"/>
      <c r="U136" s="79"/>
      <c r="V136" s="79"/>
      <c r="W136" s="10"/>
      <c r="X136" s="11"/>
      <c r="Y136" s="12"/>
      <c r="Z136" s="13"/>
      <c r="AA136" s="10"/>
      <c r="AB136" s="11"/>
      <c r="AC136" s="12"/>
      <c r="AD136" s="13"/>
      <c r="AE136" s="14"/>
      <c r="AF136" s="11"/>
      <c r="AG136" s="12"/>
      <c r="AH136" s="13"/>
      <c r="AI136" s="10"/>
      <c r="AJ136" s="11"/>
      <c r="AK136" s="12"/>
      <c r="AL136" s="13"/>
      <c r="AM136" s="10"/>
      <c r="AN136" s="11"/>
      <c r="AO136" s="12"/>
      <c r="AP136" s="13"/>
      <c r="AQ136" s="6" t="str">
        <f t="shared" si="94"/>
        <v>SI</v>
      </c>
      <c r="AR136" s="7">
        <f t="shared" si="95"/>
        <v>480</v>
      </c>
      <c r="AS136" s="8">
        <f t="shared" si="96"/>
        <v>480</v>
      </c>
      <c r="AT136" s="9">
        <f t="shared" si="97"/>
        <v>480</v>
      </c>
      <c r="AU136" s="111" t="str">
        <f>IF(O136&lt;80,"0",IF((P136-O136)&lt;=2,('DPI art.191'!$G$3-(('DPI art.191'!$F$3-'DPI art.191'!$G$3)/4)*(P136-O136-2)),('DPI art.191'!$G$3-(('DPI art.191'!$G$3-'DPI art.191'!$H$3)/8)*(P136-O136-2))))</f>
        <v>0</v>
      </c>
      <c r="AV136" s="24">
        <f t="shared" si="85"/>
        <v>0</v>
      </c>
      <c r="AW136" s="24" t="e">
        <f>IF(N136&lt;135,N136,N136-'DPI art.191'!$I$3)</f>
        <v>#VALUE!</v>
      </c>
      <c r="AX136" s="111" t="e">
        <f>IF(I136&lt;80,"0",IF((J136-I136)&lt;=2,('DPI art.191'!$G$7-(('DPI art.191'!$F$7-'DPI art.191'!$G$7)/4)*(I136-J136-2)),('DPI art.191'!$G$7-(('DPI art.191'!$G$7-'DPI art.191'!$H$7)/8)*(J136-I136-2))))</f>
        <v>#VALUE!</v>
      </c>
      <c r="AY136" s="24" t="e">
        <f t="shared" si="86"/>
        <v>#VALUE!</v>
      </c>
      <c r="AZ136" s="24" t="e">
        <f>IF(H136&lt;135,H136,H136-'DPI art.191'!$I$7)</f>
        <v>#VALUE!</v>
      </c>
      <c r="BA136" s="111" t="str">
        <f>IF(O136&lt;80,"0",IF((P136-O136)&lt;=2,('DPI art.191'!$G$5-(('DPI art.191'!$F$5-'DPI art.191'!$G$5)/4)*(P136-O136-2)),('DPI art.191'!$G$5-(('DPI art.191'!$G$5-'DPI art.191'!$H$5)/8)*(P136-O136-2))))</f>
        <v>0</v>
      </c>
      <c r="BB136" s="24">
        <f t="shared" si="87"/>
        <v>0</v>
      </c>
      <c r="BC136" s="24" t="e">
        <f>IF(N136&lt;135,N136,N136-'DPI art.191'!$I$5)</f>
        <v>#VALUE!</v>
      </c>
      <c r="BD136" s="111" t="str">
        <f>IF(O136&lt;80,"0",IF((P136-O136)&lt;=2,('DPI art.191'!$G$7-(('DPI art.191'!$F$7-'DPI art.191'!$G$7)/4)*(O136-P136-2)),('DPI art.191'!$G$7-(('DPI art.191'!$G$7-'DPI art.191'!$H$7)/8)*(P136-O136-2))))</f>
        <v>0</v>
      </c>
      <c r="BE136" s="24">
        <f t="shared" si="88"/>
        <v>0</v>
      </c>
      <c r="BF136" s="24" t="e">
        <f>IF(N136&lt;135,N136,N136-'DPI art.191'!$I$7)</f>
        <v>#VALUE!</v>
      </c>
      <c r="BG136" s="111" t="str">
        <f>IF(AA136&lt;80,"0",IF((AB136-AA136)&lt;=2,('DPI art.191'!$G$3-(('DPI art.191'!$F$3-'DPI art.191'!$G$3)/4)*(AB136-AA136-2)),('DPI art.191'!$G$3-(('DPI art.191'!$G$3-'DPI art.191'!$H$3)/8)*(AB136-AA136-2))))</f>
        <v>0</v>
      </c>
      <c r="BH136" s="24">
        <f t="shared" si="111"/>
        <v>0</v>
      </c>
      <c r="BI136" s="24">
        <f>IF(Z136&lt;135,Z136,Z136-'DPI art.191'!$I$3)</f>
        <v>0</v>
      </c>
      <c r="BJ136" s="111" t="str">
        <f>IF(U136&lt;80,"0",IF((V136-U136)&lt;=2,('DPI art.191'!$G$7-(('DPI art.191'!$F$7-'DPI art.191'!$G$7)/4)*(U136-V136-2)),('DPI art.191'!$G$7-(('DPI art.191'!$G$7-'DPI art.191'!$H$7)/8)*(V136-U136-2))))</f>
        <v>0</v>
      </c>
      <c r="BK136" s="24">
        <f t="shared" si="112"/>
        <v>0</v>
      </c>
      <c r="BL136" s="24">
        <f>IF(T136&lt;135,T136,T136-'DPI art.191'!$I$7)</f>
        <v>0</v>
      </c>
      <c r="BM136" s="111" t="str">
        <f>IF(AA136&lt;80,"0",IF((AB136-AA136)&lt;=2,('DPI art.191'!$G$5-(('DPI art.191'!$F$5-'DPI art.191'!$G$5)/4)*(AB136-AA136-2)),('DPI art.191'!$G$5-(('DPI art.191'!$G$5-'DPI art.191'!$H$5)/8)*(AB136-AA136-2))))</f>
        <v>0</v>
      </c>
      <c r="BN136" s="24">
        <f t="shared" si="113"/>
        <v>0</v>
      </c>
      <c r="BO136" s="24">
        <f>IF(Z136&lt;135,Z136,Z136-'DPI art.191'!$I$5)</f>
        <v>0</v>
      </c>
      <c r="BP136" s="108">
        <f t="shared" si="98"/>
        <v>1</v>
      </c>
      <c r="BQ136" s="108">
        <f t="shared" si="99"/>
        <v>1</v>
      </c>
      <c r="BR136" s="108">
        <f t="shared" si="100"/>
        <v>1</v>
      </c>
      <c r="BS136" s="108">
        <f t="shared" si="101"/>
        <v>1</v>
      </c>
      <c r="BT136" s="108">
        <f t="shared" si="102"/>
        <v>1</v>
      </c>
      <c r="BU136" s="108">
        <f t="shared" si="103"/>
        <v>1</v>
      </c>
      <c r="BV136" s="106" t="str">
        <f t="shared" si="104"/>
        <v/>
      </c>
      <c r="BW136" s="106" t="str">
        <f t="shared" si="105"/>
        <v/>
      </c>
      <c r="BX136" s="106" t="str">
        <f t="shared" si="106"/>
        <v/>
      </c>
      <c r="BY136" s="106" t="str">
        <f t="shared" si="107"/>
        <v/>
      </c>
      <c r="BZ136" s="106" t="str">
        <f t="shared" si="108"/>
        <v/>
      </c>
      <c r="CA136" s="106" t="str">
        <f t="shared" si="109"/>
        <v/>
      </c>
      <c r="CB136" s="106">
        <f t="shared" si="110"/>
        <v>0</v>
      </c>
      <c r="CC136" s="107">
        <f t="shared" si="82"/>
        <v>0</v>
      </c>
      <c r="CD136" s="136" t="str">
        <f t="shared" si="75"/>
        <v/>
      </c>
      <c r="CE136" s="136" t="str">
        <f t="shared" si="76"/>
        <v/>
      </c>
      <c r="CF136" s="136" t="str">
        <f t="shared" si="77"/>
        <v/>
      </c>
      <c r="CG136" s="136" t="str">
        <f t="shared" si="78"/>
        <v/>
      </c>
      <c r="CH136" s="136" t="str">
        <f t="shared" si="79"/>
        <v/>
      </c>
      <c r="CI136" s="136" t="str">
        <f t="shared" si="80"/>
        <v/>
      </c>
    </row>
    <row r="137" spans="1:87" ht="18.75" x14ac:dyDescent="0.2">
      <c r="A137" s="2" t="s">
        <v>7</v>
      </c>
      <c r="B137" s="65" t="e">
        <f t="shared" si="83"/>
        <v>#VALUE!</v>
      </c>
      <c r="C137" s="78"/>
      <c r="D137" s="83"/>
      <c r="E137" s="83"/>
      <c r="F137" s="67"/>
      <c r="G137" s="71">
        <v>40725</v>
      </c>
      <c r="H137" s="77" t="s">
        <v>200</v>
      </c>
      <c r="I137" s="77" t="str">
        <f t="shared" si="81"/>
        <v/>
      </c>
      <c r="J137" s="77" t="str">
        <f t="shared" si="84"/>
        <v/>
      </c>
      <c r="K137" s="77"/>
      <c r="L137" s="77"/>
      <c r="M137" s="137" t="str">
        <f t="shared" si="73"/>
        <v/>
      </c>
      <c r="N137" s="4" t="str">
        <f t="shared" si="92"/>
        <v/>
      </c>
      <c r="O137" s="3">
        <f t="shared" si="74"/>
        <v>0</v>
      </c>
      <c r="P137" s="5">
        <f t="shared" si="93"/>
        <v>0</v>
      </c>
      <c r="Q137" s="14"/>
      <c r="R137" s="11"/>
      <c r="S137" s="12"/>
      <c r="T137" s="13"/>
      <c r="U137" s="79"/>
      <c r="V137" s="79"/>
      <c r="W137" s="10"/>
      <c r="X137" s="11"/>
      <c r="Y137" s="12"/>
      <c r="Z137" s="13"/>
      <c r="AA137" s="10"/>
      <c r="AB137" s="11"/>
      <c r="AC137" s="12"/>
      <c r="AD137" s="13"/>
      <c r="AE137" s="14"/>
      <c r="AF137" s="11"/>
      <c r="AG137" s="12"/>
      <c r="AH137" s="13"/>
      <c r="AI137" s="10"/>
      <c r="AJ137" s="11"/>
      <c r="AK137" s="12"/>
      <c r="AL137" s="13"/>
      <c r="AM137" s="10"/>
      <c r="AN137" s="11"/>
      <c r="AO137" s="12"/>
      <c r="AP137" s="13"/>
      <c r="AQ137" s="6" t="str">
        <f t="shared" si="94"/>
        <v>SI</v>
      </c>
      <c r="AR137" s="7">
        <f t="shared" si="95"/>
        <v>480</v>
      </c>
      <c r="AS137" s="8">
        <f t="shared" si="96"/>
        <v>480</v>
      </c>
      <c r="AT137" s="9">
        <f t="shared" si="97"/>
        <v>480</v>
      </c>
      <c r="AU137" s="111" t="str">
        <f>IF(O137&lt;80,"0",IF((P137-O137)&lt;=2,('DPI art.191'!$G$3-(('DPI art.191'!$F$3-'DPI art.191'!$G$3)/4)*(P137-O137-2)),('DPI art.191'!$G$3-(('DPI art.191'!$G$3-'DPI art.191'!$H$3)/8)*(P137-O137-2))))</f>
        <v>0</v>
      </c>
      <c r="AV137" s="24">
        <f t="shared" si="85"/>
        <v>0</v>
      </c>
      <c r="AW137" s="24" t="e">
        <f>IF(N137&lt;135,N137,N137-'DPI art.191'!$I$3)</f>
        <v>#VALUE!</v>
      </c>
      <c r="AX137" s="111" t="e">
        <f>IF(I137&lt;80,"0",IF((J137-I137)&lt;=2,('DPI art.191'!$G$7-(('DPI art.191'!$F$7-'DPI art.191'!$G$7)/4)*(I137-J137-2)),('DPI art.191'!$G$7-(('DPI art.191'!$G$7-'DPI art.191'!$H$7)/8)*(J137-I137-2))))</f>
        <v>#VALUE!</v>
      </c>
      <c r="AY137" s="24" t="e">
        <f t="shared" si="86"/>
        <v>#VALUE!</v>
      </c>
      <c r="AZ137" s="24" t="e">
        <f>IF(H137&lt;135,H137,H137-'DPI art.191'!$I$7)</f>
        <v>#VALUE!</v>
      </c>
      <c r="BA137" s="111" t="str">
        <f>IF(O137&lt;80,"0",IF((P137-O137)&lt;=2,('DPI art.191'!$G$5-(('DPI art.191'!$F$5-'DPI art.191'!$G$5)/4)*(P137-O137-2)),('DPI art.191'!$G$5-(('DPI art.191'!$G$5-'DPI art.191'!$H$5)/8)*(P137-O137-2))))</f>
        <v>0</v>
      </c>
      <c r="BB137" s="24">
        <f t="shared" si="87"/>
        <v>0</v>
      </c>
      <c r="BC137" s="24" t="e">
        <f>IF(N137&lt;135,N137,N137-'DPI art.191'!$I$5)</f>
        <v>#VALUE!</v>
      </c>
      <c r="BD137" s="111" t="str">
        <f>IF(O137&lt;80,"0",IF((P137-O137)&lt;=2,('DPI art.191'!$G$7-(('DPI art.191'!$F$7-'DPI art.191'!$G$7)/4)*(O137-P137-2)),('DPI art.191'!$G$7-(('DPI art.191'!$G$7-'DPI art.191'!$H$7)/8)*(P137-O137-2))))</f>
        <v>0</v>
      </c>
      <c r="BE137" s="24">
        <f t="shared" si="88"/>
        <v>0</v>
      </c>
      <c r="BF137" s="24" t="e">
        <f>IF(N137&lt;135,N137,N137-'DPI art.191'!$I$7)</f>
        <v>#VALUE!</v>
      </c>
      <c r="BG137" s="111" t="str">
        <f>IF(AA137&lt;80,"0",IF((AB137-AA137)&lt;=2,('DPI art.191'!$G$3-(('DPI art.191'!$F$3-'DPI art.191'!$G$3)/4)*(AB137-AA137-2)),('DPI art.191'!$G$3-(('DPI art.191'!$G$3-'DPI art.191'!$H$3)/8)*(AB137-AA137-2))))</f>
        <v>0</v>
      </c>
      <c r="BH137" s="24">
        <f t="shared" si="111"/>
        <v>0</v>
      </c>
      <c r="BI137" s="24">
        <f>IF(Z137&lt;135,Z137,Z137-'DPI art.191'!$I$3)</f>
        <v>0</v>
      </c>
      <c r="BJ137" s="111" t="str">
        <f>IF(U137&lt;80,"0",IF((V137-U137)&lt;=2,('DPI art.191'!$G$7-(('DPI art.191'!$F$7-'DPI art.191'!$G$7)/4)*(U137-V137-2)),('DPI art.191'!$G$7-(('DPI art.191'!$G$7-'DPI art.191'!$H$7)/8)*(V137-U137-2))))</f>
        <v>0</v>
      </c>
      <c r="BK137" s="24">
        <f t="shared" si="112"/>
        <v>0</v>
      </c>
      <c r="BL137" s="24">
        <f>IF(T137&lt;135,T137,T137-'DPI art.191'!$I$7)</f>
        <v>0</v>
      </c>
      <c r="BM137" s="111" t="str">
        <f>IF(AA137&lt;80,"0",IF((AB137-AA137)&lt;=2,('DPI art.191'!$G$5-(('DPI art.191'!$F$5-'DPI art.191'!$G$5)/4)*(AB137-AA137-2)),('DPI art.191'!$G$5-(('DPI art.191'!$G$5-'DPI art.191'!$H$5)/8)*(AB137-AA137-2))))</f>
        <v>0</v>
      </c>
      <c r="BN137" s="24">
        <f t="shared" si="113"/>
        <v>0</v>
      </c>
      <c r="BO137" s="24">
        <f>IF(Z137&lt;135,Z137,Z137-'DPI art.191'!$I$5)</f>
        <v>0</v>
      </c>
      <c r="BP137" s="108">
        <f t="shared" si="98"/>
        <v>1</v>
      </c>
      <c r="BQ137" s="108">
        <f t="shared" si="99"/>
        <v>1</v>
      </c>
      <c r="BR137" s="108">
        <f t="shared" si="100"/>
        <v>1</v>
      </c>
      <c r="BS137" s="108">
        <f t="shared" si="101"/>
        <v>1</v>
      </c>
      <c r="BT137" s="108">
        <f t="shared" si="102"/>
        <v>1</v>
      </c>
      <c r="BU137" s="108">
        <f t="shared" si="103"/>
        <v>1</v>
      </c>
      <c r="BV137" s="106" t="str">
        <f t="shared" si="104"/>
        <v/>
      </c>
      <c r="BW137" s="106" t="str">
        <f t="shared" si="105"/>
        <v/>
      </c>
      <c r="BX137" s="106" t="str">
        <f t="shared" si="106"/>
        <v/>
      </c>
      <c r="BY137" s="106" t="str">
        <f t="shared" si="107"/>
        <v/>
      </c>
      <c r="BZ137" s="106" t="str">
        <f t="shared" si="108"/>
        <v/>
      </c>
      <c r="CA137" s="106" t="str">
        <f t="shared" si="109"/>
        <v/>
      </c>
      <c r="CB137" s="106">
        <f t="shared" si="110"/>
        <v>0</v>
      </c>
      <c r="CC137" s="107">
        <f t="shared" si="82"/>
        <v>0</v>
      </c>
      <c r="CD137" s="136" t="str">
        <f t="shared" si="75"/>
        <v/>
      </c>
      <c r="CE137" s="136" t="str">
        <f t="shared" si="76"/>
        <v/>
      </c>
      <c r="CF137" s="136" t="str">
        <f t="shared" si="77"/>
        <v/>
      </c>
      <c r="CG137" s="136" t="str">
        <f t="shared" si="78"/>
        <v/>
      </c>
      <c r="CH137" s="136" t="str">
        <f t="shared" si="79"/>
        <v/>
      </c>
      <c r="CI137" s="136" t="str">
        <f t="shared" si="80"/>
        <v/>
      </c>
    </row>
    <row r="138" spans="1:87" ht="18.75" x14ac:dyDescent="0.2">
      <c r="A138" s="2" t="s">
        <v>7</v>
      </c>
      <c r="B138" s="65" t="e">
        <f t="shared" si="83"/>
        <v>#VALUE!</v>
      </c>
      <c r="C138" s="78"/>
      <c r="D138" s="83"/>
      <c r="E138" s="83"/>
      <c r="F138" s="67"/>
      <c r="G138" s="71">
        <v>40725</v>
      </c>
      <c r="H138" s="77" t="s">
        <v>200</v>
      </c>
      <c r="I138" s="77" t="str">
        <f t="shared" si="81"/>
        <v/>
      </c>
      <c r="J138" s="77" t="str">
        <f t="shared" si="84"/>
        <v/>
      </c>
      <c r="K138" s="77"/>
      <c r="L138" s="77"/>
      <c r="M138" s="137" t="str">
        <f t="shared" si="73"/>
        <v/>
      </c>
      <c r="N138" s="4" t="str">
        <f t="shared" si="92"/>
        <v/>
      </c>
      <c r="O138" s="3">
        <f t="shared" si="74"/>
        <v>0</v>
      </c>
      <c r="P138" s="5">
        <f t="shared" si="93"/>
        <v>0</v>
      </c>
      <c r="Q138" s="14"/>
      <c r="R138" s="11"/>
      <c r="S138" s="12"/>
      <c r="T138" s="13"/>
      <c r="U138" s="79"/>
      <c r="V138" s="79"/>
      <c r="W138" s="10"/>
      <c r="X138" s="11"/>
      <c r="Y138" s="12"/>
      <c r="Z138" s="13"/>
      <c r="AA138" s="10"/>
      <c r="AB138" s="11"/>
      <c r="AC138" s="12"/>
      <c r="AD138" s="13"/>
      <c r="AE138" s="14"/>
      <c r="AF138" s="11"/>
      <c r="AG138" s="12"/>
      <c r="AH138" s="13"/>
      <c r="AI138" s="10"/>
      <c r="AJ138" s="11"/>
      <c r="AK138" s="12"/>
      <c r="AL138" s="13"/>
      <c r="AM138" s="10"/>
      <c r="AN138" s="11"/>
      <c r="AO138" s="12"/>
      <c r="AP138" s="13"/>
      <c r="AQ138" s="6" t="str">
        <f t="shared" si="94"/>
        <v>SI</v>
      </c>
      <c r="AR138" s="7">
        <f t="shared" si="95"/>
        <v>480</v>
      </c>
      <c r="AS138" s="8">
        <f t="shared" si="96"/>
        <v>480</v>
      </c>
      <c r="AT138" s="9">
        <f t="shared" si="97"/>
        <v>480</v>
      </c>
      <c r="AU138" s="111" t="str">
        <f>IF(O138&lt;80,"0",IF((P138-O138)&lt;=2,('DPI art.191'!$G$3-(('DPI art.191'!$F$3-'DPI art.191'!$G$3)/4)*(P138-O138-2)),('DPI art.191'!$G$3-(('DPI art.191'!$G$3-'DPI art.191'!$H$3)/8)*(P138-O138-2))))</f>
        <v>0</v>
      </c>
      <c r="AV138" s="24">
        <f t="shared" si="85"/>
        <v>0</v>
      </c>
      <c r="AW138" s="24" t="e">
        <f>IF(N138&lt;135,N138,N138-'DPI art.191'!$I$3)</f>
        <v>#VALUE!</v>
      </c>
      <c r="AX138" s="111" t="e">
        <f>IF(I138&lt;80,"0",IF((J138-I138)&lt;=2,('DPI art.191'!$G$7-(('DPI art.191'!$F$7-'DPI art.191'!$G$7)/4)*(I138-J138-2)),('DPI art.191'!$G$7-(('DPI art.191'!$G$7-'DPI art.191'!$H$7)/8)*(J138-I138-2))))</f>
        <v>#VALUE!</v>
      </c>
      <c r="AY138" s="24" t="e">
        <f t="shared" si="86"/>
        <v>#VALUE!</v>
      </c>
      <c r="AZ138" s="24" t="e">
        <f>IF(H138&lt;135,H138,H138-'DPI art.191'!$I$7)</f>
        <v>#VALUE!</v>
      </c>
      <c r="BA138" s="111" t="str">
        <f>IF(O138&lt;80,"0",IF((P138-O138)&lt;=2,('DPI art.191'!$G$5-(('DPI art.191'!$F$5-'DPI art.191'!$G$5)/4)*(P138-O138-2)),('DPI art.191'!$G$5-(('DPI art.191'!$G$5-'DPI art.191'!$H$5)/8)*(P138-O138-2))))</f>
        <v>0</v>
      </c>
      <c r="BB138" s="24">
        <f t="shared" si="87"/>
        <v>0</v>
      </c>
      <c r="BC138" s="24" t="e">
        <f>IF(N138&lt;135,N138,N138-'DPI art.191'!$I$5)</f>
        <v>#VALUE!</v>
      </c>
      <c r="BD138" s="111" t="str">
        <f>IF(O138&lt;80,"0",IF((P138-O138)&lt;=2,('DPI art.191'!$G$7-(('DPI art.191'!$F$7-'DPI art.191'!$G$7)/4)*(O138-P138-2)),('DPI art.191'!$G$7-(('DPI art.191'!$G$7-'DPI art.191'!$H$7)/8)*(P138-O138-2))))</f>
        <v>0</v>
      </c>
      <c r="BE138" s="24">
        <f t="shared" si="88"/>
        <v>0</v>
      </c>
      <c r="BF138" s="24" t="e">
        <f>IF(N138&lt;135,N138,N138-'DPI art.191'!$I$7)</f>
        <v>#VALUE!</v>
      </c>
      <c r="BG138" s="111" t="str">
        <f>IF(AA138&lt;80,"0",IF((AB138-AA138)&lt;=2,('DPI art.191'!$G$3-(('DPI art.191'!$F$3-'DPI art.191'!$G$3)/4)*(AB138-AA138-2)),('DPI art.191'!$G$3-(('DPI art.191'!$G$3-'DPI art.191'!$H$3)/8)*(AB138-AA138-2))))</f>
        <v>0</v>
      </c>
      <c r="BH138" s="24">
        <f t="shared" si="111"/>
        <v>0</v>
      </c>
      <c r="BI138" s="24">
        <f>IF(Z138&lt;135,Z138,Z138-'DPI art.191'!$I$3)</f>
        <v>0</v>
      </c>
      <c r="BJ138" s="111" t="str">
        <f>IF(U138&lt;80,"0",IF((V138-U138)&lt;=2,('DPI art.191'!$G$7-(('DPI art.191'!$F$7-'DPI art.191'!$G$7)/4)*(U138-V138-2)),('DPI art.191'!$G$7-(('DPI art.191'!$G$7-'DPI art.191'!$H$7)/8)*(V138-U138-2))))</f>
        <v>0</v>
      </c>
      <c r="BK138" s="24">
        <f t="shared" si="112"/>
        <v>0</v>
      </c>
      <c r="BL138" s="24">
        <f>IF(T138&lt;135,T138,T138-'DPI art.191'!$I$7)</f>
        <v>0</v>
      </c>
      <c r="BM138" s="111" t="str">
        <f>IF(AA138&lt;80,"0",IF((AB138-AA138)&lt;=2,('DPI art.191'!$G$5-(('DPI art.191'!$F$5-'DPI art.191'!$G$5)/4)*(AB138-AA138-2)),('DPI art.191'!$G$5-(('DPI art.191'!$G$5-'DPI art.191'!$H$5)/8)*(AB138-AA138-2))))</f>
        <v>0</v>
      </c>
      <c r="BN138" s="24">
        <f t="shared" si="113"/>
        <v>0</v>
      </c>
      <c r="BO138" s="24">
        <f>IF(Z138&lt;135,Z138,Z138-'DPI art.191'!$I$5)</f>
        <v>0</v>
      </c>
      <c r="BP138" s="108">
        <f t="shared" si="98"/>
        <v>1</v>
      </c>
      <c r="BQ138" s="108">
        <f t="shared" si="99"/>
        <v>1</v>
      </c>
      <c r="BR138" s="108">
        <f t="shared" si="100"/>
        <v>1</v>
      </c>
      <c r="BS138" s="108">
        <f t="shared" si="101"/>
        <v>1</v>
      </c>
      <c r="BT138" s="108">
        <f t="shared" si="102"/>
        <v>1</v>
      </c>
      <c r="BU138" s="108">
        <f t="shared" si="103"/>
        <v>1</v>
      </c>
      <c r="BV138" s="106" t="str">
        <f t="shared" si="104"/>
        <v/>
      </c>
      <c r="BW138" s="106" t="str">
        <f t="shared" si="105"/>
        <v/>
      </c>
      <c r="BX138" s="106" t="str">
        <f t="shared" si="106"/>
        <v/>
      </c>
      <c r="BY138" s="106" t="str">
        <f t="shared" si="107"/>
        <v/>
      </c>
      <c r="BZ138" s="106" t="str">
        <f t="shared" si="108"/>
        <v/>
      </c>
      <c r="CA138" s="106" t="str">
        <f t="shared" si="109"/>
        <v/>
      </c>
      <c r="CB138" s="106">
        <f t="shared" si="110"/>
        <v>0</v>
      </c>
      <c r="CC138" s="107">
        <f t="shared" si="82"/>
        <v>0</v>
      </c>
      <c r="CD138" s="136" t="str">
        <f t="shared" si="75"/>
        <v/>
      </c>
      <c r="CE138" s="136" t="str">
        <f t="shared" si="76"/>
        <v/>
      </c>
      <c r="CF138" s="136" t="str">
        <f t="shared" si="77"/>
        <v/>
      </c>
      <c r="CG138" s="136" t="str">
        <f t="shared" si="78"/>
        <v/>
      </c>
      <c r="CH138" s="136" t="str">
        <f t="shared" si="79"/>
        <v/>
      </c>
      <c r="CI138" s="136" t="str">
        <f t="shared" si="80"/>
        <v/>
      </c>
    </row>
    <row r="139" spans="1:87" ht="18.75" x14ac:dyDescent="0.2">
      <c r="A139" s="2" t="s">
        <v>7</v>
      </c>
      <c r="B139" s="65" t="e">
        <f t="shared" si="83"/>
        <v>#VALUE!</v>
      </c>
      <c r="C139" s="78"/>
      <c r="D139" s="83"/>
      <c r="E139" s="83"/>
      <c r="F139" s="67"/>
      <c r="G139" s="71">
        <v>40725</v>
      </c>
      <c r="H139" s="77" t="s">
        <v>200</v>
      </c>
      <c r="I139" s="77" t="str">
        <f t="shared" si="81"/>
        <v/>
      </c>
      <c r="J139" s="77" t="str">
        <f t="shared" si="84"/>
        <v/>
      </c>
      <c r="K139" s="77"/>
      <c r="L139" s="77"/>
      <c r="M139" s="137" t="str">
        <f t="shared" si="73"/>
        <v/>
      </c>
      <c r="N139" s="4" t="str">
        <f t="shared" si="92"/>
        <v/>
      </c>
      <c r="O139" s="3">
        <f t="shared" si="74"/>
        <v>0</v>
      </c>
      <c r="P139" s="5">
        <f t="shared" si="93"/>
        <v>0</v>
      </c>
      <c r="Q139" s="14"/>
      <c r="R139" s="11"/>
      <c r="S139" s="12"/>
      <c r="T139" s="13"/>
      <c r="U139" s="79"/>
      <c r="V139" s="79"/>
      <c r="W139" s="10"/>
      <c r="X139" s="11"/>
      <c r="Y139" s="12"/>
      <c r="Z139" s="13"/>
      <c r="AA139" s="10"/>
      <c r="AB139" s="11"/>
      <c r="AC139" s="12"/>
      <c r="AD139" s="13"/>
      <c r="AE139" s="14"/>
      <c r="AF139" s="11"/>
      <c r="AG139" s="12"/>
      <c r="AH139" s="13"/>
      <c r="AI139" s="10"/>
      <c r="AJ139" s="11"/>
      <c r="AK139" s="12"/>
      <c r="AL139" s="13"/>
      <c r="AM139" s="10"/>
      <c r="AN139" s="11"/>
      <c r="AO139" s="12"/>
      <c r="AP139" s="13"/>
      <c r="AQ139" s="6" t="str">
        <f t="shared" si="94"/>
        <v>SI</v>
      </c>
      <c r="AR139" s="7">
        <f t="shared" si="95"/>
        <v>480</v>
      </c>
      <c r="AS139" s="8">
        <f t="shared" si="96"/>
        <v>480</v>
      </c>
      <c r="AT139" s="9">
        <f t="shared" si="97"/>
        <v>480</v>
      </c>
      <c r="AU139" s="111" t="str">
        <f>IF(O139&lt;80,"0",IF((P139-O139)&lt;=2,('DPI art.191'!$G$3-(('DPI art.191'!$F$3-'DPI art.191'!$G$3)/4)*(P139-O139-2)),('DPI art.191'!$G$3-(('DPI art.191'!$G$3-'DPI art.191'!$H$3)/8)*(P139-O139-2))))</f>
        <v>0</v>
      </c>
      <c r="AV139" s="24">
        <f t="shared" si="85"/>
        <v>0</v>
      </c>
      <c r="AW139" s="24" t="e">
        <f>IF(N139&lt;135,N139,N139-'DPI art.191'!$I$3)</f>
        <v>#VALUE!</v>
      </c>
      <c r="AX139" s="111" t="e">
        <f>IF(I139&lt;80,"0",IF((J139-I139)&lt;=2,('DPI art.191'!$G$7-(('DPI art.191'!$F$7-'DPI art.191'!$G$7)/4)*(I139-J139-2)),('DPI art.191'!$G$7-(('DPI art.191'!$G$7-'DPI art.191'!$H$7)/8)*(J139-I139-2))))</f>
        <v>#VALUE!</v>
      </c>
      <c r="AY139" s="24" t="e">
        <f t="shared" si="86"/>
        <v>#VALUE!</v>
      </c>
      <c r="AZ139" s="24" t="e">
        <f>IF(H139&lt;135,H139,H139-'DPI art.191'!$I$7)</f>
        <v>#VALUE!</v>
      </c>
      <c r="BA139" s="111" t="str">
        <f>IF(O139&lt;80,"0",IF((P139-O139)&lt;=2,('DPI art.191'!$G$5-(('DPI art.191'!$F$5-'DPI art.191'!$G$5)/4)*(P139-O139-2)),('DPI art.191'!$G$5-(('DPI art.191'!$G$5-'DPI art.191'!$H$5)/8)*(P139-O139-2))))</f>
        <v>0</v>
      </c>
      <c r="BB139" s="24">
        <f t="shared" si="87"/>
        <v>0</v>
      </c>
      <c r="BC139" s="24" t="e">
        <f>IF(N139&lt;135,N139,N139-'DPI art.191'!$I$5)</f>
        <v>#VALUE!</v>
      </c>
      <c r="BD139" s="111" t="str">
        <f>IF(O139&lt;80,"0",IF((P139-O139)&lt;=2,('DPI art.191'!$G$7-(('DPI art.191'!$F$7-'DPI art.191'!$G$7)/4)*(O139-P139-2)),('DPI art.191'!$G$7-(('DPI art.191'!$G$7-'DPI art.191'!$H$7)/8)*(P139-O139-2))))</f>
        <v>0</v>
      </c>
      <c r="BE139" s="24">
        <f t="shared" si="88"/>
        <v>0</v>
      </c>
      <c r="BF139" s="24" t="e">
        <f>IF(N139&lt;135,N139,N139-'DPI art.191'!$I$7)</f>
        <v>#VALUE!</v>
      </c>
      <c r="BG139" s="111" t="str">
        <f>IF(AA139&lt;80,"0",IF((AB139-AA139)&lt;=2,('DPI art.191'!$G$3-(('DPI art.191'!$F$3-'DPI art.191'!$G$3)/4)*(AB139-AA139-2)),('DPI art.191'!$G$3-(('DPI art.191'!$G$3-'DPI art.191'!$H$3)/8)*(AB139-AA139-2))))</f>
        <v>0</v>
      </c>
      <c r="BH139" s="24">
        <f t="shared" si="111"/>
        <v>0</v>
      </c>
      <c r="BI139" s="24">
        <f>IF(Z139&lt;135,Z139,Z139-'DPI art.191'!$I$3)</f>
        <v>0</v>
      </c>
      <c r="BJ139" s="111" t="str">
        <f>IF(U139&lt;80,"0",IF((V139-U139)&lt;=2,('DPI art.191'!$G$7-(('DPI art.191'!$F$7-'DPI art.191'!$G$7)/4)*(U139-V139-2)),('DPI art.191'!$G$7-(('DPI art.191'!$G$7-'DPI art.191'!$H$7)/8)*(V139-U139-2))))</f>
        <v>0</v>
      </c>
      <c r="BK139" s="24">
        <f t="shared" si="112"/>
        <v>0</v>
      </c>
      <c r="BL139" s="24">
        <f>IF(T139&lt;135,T139,T139-'DPI art.191'!$I$7)</f>
        <v>0</v>
      </c>
      <c r="BM139" s="111" t="str">
        <f>IF(AA139&lt;80,"0",IF((AB139-AA139)&lt;=2,('DPI art.191'!$G$5-(('DPI art.191'!$F$5-'DPI art.191'!$G$5)/4)*(AB139-AA139-2)),('DPI art.191'!$G$5-(('DPI art.191'!$G$5-'DPI art.191'!$H$5)/8)*(AB139-AA139-2))))</f>
        <v>0</v>
      </c>
      <c r="BN139" s="24">
        <f t="shared" si="113"/>
        <v>0</v>
      </c>
      <c r="BO139" s="24">
        <f>IF(Z139&lt;135,Z139,Z139-'DPI art.191'!$I$5)</f>
        <v>0</v>
      </c>
      <c r="BP139" s="108">
        <f t="shared" si="98"/>
        <v>1</v>
      </c>
      <c r="BQ139" s="108">
        <f t="shared" si="99"/>
        <v>1</v>
      </c>
      <c r="BR139" s="108">
        <f t="shared" si="100"/>
        <v>1</v>
      </c>
      <c r="BS139" s="108">
        <f t="shared" si="101"/>
        <v>1</v>
      </c>
      <c r="BT139" s="108">
        <f t="shared" si="102"/>
        <v>1</v>
      </c>
      <c r="BU139" s="108">
        <f t="shared" si="103"/>
        <v>1</v>
      </c>
      <c r="BV139" s="106" t="str">
        <f t="shared" si="104"/>
        <v/>
      </c>
      <c r="BW139" s="106" t="str">
        <f t="shared" si="105"/>
        <v/>
      </c>
      <c r="BX139" s="106" t="str">
        <f t="shared" si="106"/>
        <v/>
      </c>
      <c r="BY139" s="106" t="str">
        <f t="shared" si="107"/>
        <v/>
      </c>
      <c r="BZ139" s="106" t="str">
        <f t="shared" si="108"/>
        <v/>
      </c>
      <c r="CA139" s="106" t="str">
        <f t="shared" si="109"/>
        <v/>
      </c>
      <c r="CB139" s="106">
        <f t="shared" si="110"/>
        <v>0</v>
      </c>
      <c r="CC139" s="107">
        <f t="shared" si="82"/>
        <v>0</v>
      </c>
      <c r="CD139" s="136" t="str">
        <f t="shared" si="75"/>
        <v/>
      </c>
      <c r="CE139" s="136" t="str">
        <f t="shared" si="76"/>
        <v/>
      </c>
      <c r="CF139" s="136" t="str">
        <f t="shared" si="77"/>
        <v/>
      </c>
      <c r="CG139" s="136" t="str">
        <f t="shared" si="78"/>
        <v/>
      </c>
      <c r="CH139" s="136" t="str">
        <f t="shared" si="79"/>
        <v/>
      </c>
      <c r="CI139" s="136" t="str">
        <f t="shared" si="80"/>
        <v/>
      </c>
    </row>
    <row r="140" spans="1:87" ht="18.75" x14ac:dyDescent="0.2">
      <c r="A140" s="2" t="s">
        <v>7</v>
      </c>
      <c r="B140" s="65" t="e">
        <f t="shared" si="83"/>
        <v>#VALUE!</v>
      </c>
      <c r="C140" s="78"/>
      <c r="D140" s="83"/>
      <c r="E140" s="83"/>
      <c r="F140" s="67"/>
      <c r="G140" s="71">
        <v>40725</v>
      </c>
      <c r="H140" s="77" t="s">
        <v>200</v>
      </c>
      <c r="I140" s="77" t="str">
        <f t="shared" si="81"/>
        <v/>
      </c>
      <c r="J140" s="77" t="str">
        <f t="shared" si="84"/>
        <v/>
      </c>
      <c r="K140" s="77"/>
      <c r="L140" s="77"/>
      <c r="M140" s="137" t="str">
        <f t="shared" si="73"/>
        <v/>
      </c>
      <c r="N140" s="4" t="str">
        <f t="shared" si="92"/>
        <v/>
      </c>
      <c r="O140" s="3">
        <f t="shared" si="74"/>
        <v>0</v>
      </c>
      <c r="P140" s="5">
        <f t="shared" si="93"/>
        <v>0</v>
      </c>
      <c r="Q140" s="14"/>
      <c r="R140" s="11"/>
      <c r="S140" s="12"/>
      <c r="T140" s="13"/>
      <c r="U140" s="79"/>
      <c r="V140" s="79"/>
      <c r="W140" s="10"/>
      <c r="X140" s="11"/>
      <c r="Y140" s="12"/>
      <c r="Z140" s="13"/>
      <c r="AA140" s="10"/>
      <c r="AB140" s="11"/>
      <c r="AC140" s="12"/>
      <c r="AD140" s="13"/>
      <c r="AE140" s="14"/>
      <c r="AF140" s="11"/>
      <c r="AG140" s="12"/>
      <c r="AH140" s="13"/>
      <c r="AI140" s="10"/>
      <c r="AJ140" s="11"/>
      <c r="AK140" s="12"/>
      <c r="AL140" s="13"/>
      <c r="AM140" s="10"/>
      <c r="AN140" s="11"/>
      <c r="AO140" s="12"/>
      <c r="AP140" s="13"/>
      <c r="AQ140" s="6" t="str">
        <f t="shared" si="94"/>
        <v>SI</v>
      </c>
      <c r="AR140" s="7">
        <f t="shared" si="95"/>
        <v>480</v>
      </c>
      <c r="AS140" s="8">
        <f t="shared" si="96"/>
        <v>480</v>
      </c>
      <c r="AT140" s="9">
        <f t="shared" si="97"/>
        <v>480</v>
      </c>
      <c r="AU140" s="111" t="str">
        <f>IF(O140&lt;80,"0",IF((P140-O140)&lt;=2,('DPI art.191'!$G$3-(('DPI art.191'!$F$3-'DPI art.191'!$G$3)/4)*(P140-O140-2)),('DPI art.191'!$G$3-(('DPI art.191'!$G$3-'DPI art.191'!$H$3)/8)*(P140-O140-2))))</f>
        <v>0</v>
      </c>
      <c r="AV140" s="24">
        <f t="shared" si="85"/>
        <v>0</v>
      </c>
      <c r="AW140" s="24" t="e">
        <f>IF(N140&lt;135,N140,N140-'DPI art.191'!$I$3)</f>
        <v>#VALUE!</v>
      </c>
      <c r="AX140" s="111" t="e">
        <f>IF(I140&lt;80,"0",IF((J140-I140)&lt;=2,('DPI art.191'!$G$7-(('DPI art.191'!$F$7-'DPI art.191'!$G$7)/4)*(I140-J140-2)),('DPI art.191'!$G$7-(('DPI art.191'!$G$7-'DPI art.191'!$H$7)/8)*(J140-I140-2))))</f>
        <v>#VALUE!</v>
      </c>
      <c r="AY140" s="24" t="e">
        <f t="shared" si="86"/>
        <v>#VALUE!</v>
      </c>
      <c r="AZ140" s="24" t="e">
        <f>IF(H140&lt;135,H140,H140-'DPI art.191'!$I$7)</f>
        <v>#VALUE!</v>
      </c>
      <c r="BA140" s="111" t="str">
        <f>IF(O140&lt;80,"0",IF((P140-O140)&lt;=2,('DPI art.191'!$G$5-(('DPI art.191'!$F$5-'DPI art.191'!$G$5)/4)*(P140-O140-2)),('DPI art.191'!$G$5-(('DPI art.191'!$G$5-'DPI art.191'!$H$5)/8)*(P140-O140-2))))</f>
        <v>0</v>
      </c>
      <c r="BB140" s="24">
        <f t="shared" si="87"/>
        <v>0</v>
      </c>
      <c r="BC140" s="24" t="e">
        <f>IF(N140&lt;135,N140,N140-'DPI art.191'!$I$5)</f>
        <v>#VALUE!</v>
      </c>
      <c r="BD140" s="111" t="str">
        <f>IF(O140&lt;80,"0",IF((P140-O140)&lt;=2,('DPI art.191'!$G$7-(('DPI art.191'!$F$7-'DPI art.191'!$G$7)/4)*(O140-P140-2)),('DPI art.191'!$G$7-(('DPI art.191'!$G$7-'DPI art.191'!$H$7)/8)*(P140-O140-2))))</f>
        <v>0</v>
      </c>
      <c r="BE140" s="24">
        <f t="shared" si="88"/>
        <v>0</v>
      </c>
      <c r="BF140" s="24" t="e">
        <f>IF(N140&lt;135,N140,N140-'DPI art.191'!$I$7)</f>
        <v>#VALUE!</v>
      </c>
      <c r="BG140" s="111" t="str">
        <f>IF(AA140&lt;80,"0",IF((AB140-AA140)&lt;=2,('DPI art.191'!$G$3-(('DPI art.191'!$F$3-'DPI art.191'!$G$3)/4)*(AB140-AA140-2)),('DPI art.191'!$G$3-(('DPI art.191'!$G$3-'DPI art.191'!$H$3)/8)*(AB140-AA140-2))))</f>
        <v>0</v>
      </c>
      <c r="BH140" s="24">
        <f t="shared" si="111"/>
        <v>0</v>
      </c>
      <c r="BI140" s="24">
        <f>IF(Z140&lt;135,Z140,Z140-'DPI art.191'!$I$3)</f>
        <v>0</v>
      </c>
      <c r="BJ140" s="111" t="str">
        <f>IF(U140&lt;80,"0",IF((V140-U140)&lt;=2,('DPI art.191'!$G$7-(('DPI art.191'!$F$7-'DPI art.191'!$G$7)/4)*(U140-V140-2)),('DPI art.191'!$G$7-(('DPI art.191'!$G$7-'DPI art.191'!$H$7)/8)*(V140-U140-2))))</f>
        <v>0</v>
      </c>
      <c r="BK140" s="24">
        <f t="shared" si="112"/>
        <v>0</v>
      </c>
      <c r="BL140" s="24">
        <f>IF(T140&lt;135,T140,T140-'DPI art.191'!$I$7)</f>
        <v>0</v>
      </c>
      <c r="BM140" s="111" t="str">
        <f>IF(AA140&lt;80,"0",IF((AB140-AA140)&lt;=2,('DPI art.191'!$G$5-(('DPI art.191'!$F$5-'DPI art.191'!$G$5)/4)*(AB140-AA140-2)),('DPI art.191'!$G$5-(('DPI art.191'!$G$5-'DPI art.191'!$H$5)/8)*(AB140-AA140-2))))</f>
        <v>0</v>
      </c>
      <c r="BN140" s="24">
        <f t="shared" si="113"/>
        <v>0</v>
      </c>
      <c r="BO140" s="24">
        <f>IF(Z140&lt;135,Z140,Z140-'DPI art.191'!$I$5)</f>
        <v>0</v>
      </c>
      <c r="BP140" s="108">
        <f t="shared" si="98"/>
        <v>1</v>
      </c>
      <c r="BQ140" s="108">
        <f t="shared" si="99"/>
        <v>1</v>
      </c>
      <c r="BR140" s="108">
        <f t="shared" si="100"/>
        <v>1</v>
      </c>
      <c r="BS140" s="108">
        <f t="shared" si="101"/>
        <v>1</v>
      </c>
      <c r="BT140" s="108">
        <f t="shared" si="102"/>
        <v>1</v>
      </c>
      <c r="BU140" s="108">
        <f t="shared" si="103"/>
        <v>1</v>
      </c>
      <c r="BV140" s="106" t="str">
        <f t="shared" si="104"/>
        <v/>
      </c>
      <c r="BW140" s="106" t="str">
        <f t="shared" si="105"/>
        <v/>
      </c>
      <c r="BX140" s="106" t="str">
        <f t="shared" si="106"/>
        <v/>
      </c>
      <c r="BY140" s="106" t="str">
        <f t="shared" si="107"/>
        <v/>
      </c>
      <c r="BZ140" s="106" t="str">
        <f t="shared" si="108"/>
        <v/>
      </c>
      <c r="CA140" s="106" t="str">
        <f t="shared" si="109"/>
        <v/>
      </c>
      <c r="CB140" s="106">
        <f t="shared" si="110"/>
        <v>0</v>
      </c>
      <c r="CC140" s="107">
        <f t="shared" si="82"/>
        <v>0</v>
      </c>
      <c r="CD140" s="136" t="str">
        <f t="shared" si="75"/>
        <v/>
      </c>
      <c r="CE140" s="136" t="str">
        <f t="shared" si="76"/>
        <v/>
      </c>
      <c r="CF140" s="136" t="str">
        <f t="shared" si="77"/>
        <v/>
      </c>
      <c r="CG140" s="136" t="str">
        <f t="shared" si="78"/>
        <v/>
      </c>
      <c r="CH140" s="136" t="str">
        <f t="shared" si="79"/>
        <v/>
      </c>
      <c r="CI140" s="136" t="str">
        <f t="shared" si="80"/>
        <v/>
      </c>
    </row>
    <row r="141" spans="1:87" ht="18.75" x14ac:dyDescent="0.2">
      <c r="A141" s="2" t="s">
        <v>7</v>
      </c>
      <c r="B141" s="65" t="e">
        <f t="shared" si="83"/>
        <v>#VALUE!</v>
      </c>
      <c r="C141" s="78"/>
      <c r="D141" s="83"/>
      <c r="E141" s="83"/>
      <c r="F141" s="67"/>
      <c r="G141" s="71">
        <v>40725</v>
      </c>
      <c r="H141" s="77" t="s">
        <v>200</v>
      </c>
      <c r="I141" s="77" t="str">
        <f t="shared" si="81"/>
        <v/>
      </c>
      <c r="J141" s="77" t="str">
        <f t="shared" si="84"/>
        <v/>
      </c>
      <c r="K141" s="77"/>
      <c r="L141" s="77"/>
      <c r="M141" s="137" t="str">
        <f t="shared" si="73"/>
        <v/>
      </c>
      <c r="N141" s="4" t="str">
        <f t="shared" si="92"/>
        <v/>
      </c>
      <c r="O141" s="3">
        <f t="shared" si="74"/>
        <v>0</v>
      </c>
      <c r="P141" s="5">
        <f t="shared" si="93"/>
        <v>0</v>
      </c>
      <c r="Q141" s="14"/>
      <c r="R141" s="11"/>
      <c r="S141" s="12"/>
      <c r="T141" s="13"/>
      <c r="U141" s="79"/>
      <c r="V141" s="79"/>
      <c r="W141" s="10"/>
      <c r="X141" s="11"/>
      <c r="Y141" s="12"/>
      <c r="Z141" s="13"/>
      <c r="AA141" s="10"/>
      <c r="AB141" s="11"/>
      <c r="AC141" s="12"/>
      <c r="AD141" s="13"/>
      <c r="AE141" s="14"/>
      <c r="AF141" s="11"/>
      <c r="AG141" s="12"/>
      <c r="AH141" s="13"/>
      <c r="AI141" s="10"/>
      <c r="AJ141" s="11"/>
      <c r="AK141" s="12"/>
      <c r="AL141" s="13"/>
      <c r="AM141" s="10"/>
      <c r="AN141" s="11"/>
      <c r="AO141" s="12"/>
      <c r="AP141" s="13"/>
      <c r="AQ141" s="6" t="str">
        <f t="shared" si="94"/>
        <v>SI</v>
      </c>
      <c r="AR141" s="7">
        <f t="shared" si="95"/>
        <v>480</v>
      </c>
      <c r="AS141" s="8">
        <f t="shared" si="96"/>
        <v>480</v>
      </c>
      <c r="AT141" s="9">
        <f t="shared" si="97"/>
        <v>480</v>
      </c>
      <c r="AU141" s="111" t="str">
        <f>IF(O141&lt;80,"0",IF((P141-O141)&lt;=2,('DPI art.191'!$G$3-(('DPI art.191'!$F$3-'DPI art.191'!$G$3)/4)*(P141-O141-2)),('DPI art.191'!$G$3-(('DPI art.191'!$G$3-'DPI art.191'!$H$3)/8)*(P141-O141-2))))</f>
        <v>0</v>
      </c>
      <c r="AV141" s="24">
        <f t="shared" si="85"/>
        <v>0</v>
      </c>
      <c r="AW141" s="24" t="e">
        <f>IF(N141&lt;135,N141,N141-'DPI art.191'!$I$3)</f>
        <v>#VALUE!</v>
      </c>
      <c r="AX141" s="111" t="e">
        <f>IF(I141&lt;80,"0",IF((J141-I141)&lt;=2,('DPI art.191'!$G$7-(('DPI art.191'!$F$7-'DPI art.191'!$G$7)/4)*(I141-J141-2)),('DPI art.191'!$G$7-(('DPI art.191'!$G$7-'DPI art.191'!$H$7)/8)*(J141-I141-2))))</f>
        <v>#VALUE!</v>
      </c>
      <c r="AY141" s="24" t="e">
        <f t="shared" si="86"/>
        <v>#VALUE!</v>
      </c>
      <c r="AZ141" s="24" t="e">
        <f>IF(H141&lt;135,H141,H141-'DPI art.191'!$I$7)</f>
        <v>#VALUE!</v>
      </c>
      <c r="BA141" s="111" t="str">
        <f>IF(O141&lt;80,"0",IF((P141-O141)&lt;=2,('DPI art.191'!$G$5-(('DPI art.191'!$F$5-'DPI art.191'!$G$5)/4)*(P141-O141-2)),('DPI art.191'!$G$5-(('DPI art.191'!$G$5-'DPI art.191'!$H$5)/8)*(P141-O141-2))))</f>
        <v>0</v>
      </c>
      <c r="BB141" s="24">
        <f t="shared" si="87"/>
        <v>0</v>
      </c>
      <c r="BC141" s="24" t="e">
        <f>IF(N141&lt;135,N141,N141-'DPI art.191'!$I$5)</f>
        <v>#VALUE!</v>
      </c>
      <c r="BD141" s="111" t="str">
        <f>IF(O141&lt;80,"0",IF((P141-O141)&lt;=2,('DPI art.191'!$G$7-(('DPI art.191'!$F$7-'DPI art.191'!$G$7)/4)*(O141-P141-2)),('DPI art.191'!$G$7-(('DPI art.191'!$G$7-'DPI art.191'!$H$7)/8)*(P141-O141-2))))</f>
        <v>0</v>
      </c>
      <c r="BE141" s="24">
        <f t="shared" si="88"/>
        <v>0</v>
      </c>
      <c r="BF141" s="24" t="e">
        <f>IF(N141&lt;135,N141,N141-'DPI art.191'!$I$7)</f>
        <v>#VALUE!</v>
      </c>
      <c r="BG141" s="111" t="str">
        <f>IF(AA141&lt;80,"0",IF((AB141-AA141)&lt;=2,('DPI art.191'!$G$3-(('DPI art.191'!$F$3-'DPI art.191'!$G$3)/4)*(AB141-AA141-2)),('DPI art.191'!$G$3-(('DPI art.191'!$G$3-'DPI art.191'!$H$3)/8)*(AB141-AA141-2))))</f>
        <v>0</v>
      </c>
      <c r="BH141" s="24">
        <f t="shared" si="111"/>
        <v>0</v>
      </c>
      <c r="BI141" s="24">
        <f>IF(Z141&lt;135,Z141,Z141-'DPI art.191'!$I$3)</f>
        <v>0</v>
      </c>
      <c r="BJ141" s="111" t="str">
        <f>IF(U141&lt;80,"0",IF((V141-U141)&lt;=2,('DPI art.191'!$G$7-(('DPI art.191'!$F$7-'DPI art.191'!$G$7)/4)*(U141-V141-2)),('DPI art.191'!$G$7-(('DPI art.191'!$G$7-'DPI art.191'!$H$7)/8)*(V141-U141-2))))</f>
        <v>0</v>
      </c>
      <c r="BK141" s="24">
        <f t="shared" si="112"/>
        <v>0</v>
      </c>
      <c r="BL141" s="24">
        <f>IF(T141&lt;135,T141,T141-'DPI art.191'!$I$7)</f>
        <v>0</v>
      </c>
      <c r="BM141" s="111" t="str">
        <f>IF(AA141&lt;80,"0",IF((AB141-AA141)&lt;=2,('DPI art.191'!$G$5-(('DPI art.191'!$F$5-'DPI art.191'!$G$5)/4)*(AB141-AA141-2)),('DPI art.191'!$G$5-(('DPI art.191'!$G$5-'DPI art.191'!$H$5)/8)*(AB141-AA141-2))))</f>
        <v>0</v>
      </c>
      <c r="BN141" s="24">
        <f t="shared" si="113"/>
        <v>0</v>
      </c>
      <c r="BO141" s="24">
        <f>IF(Z141&lt;135,Z141,Z141-'DPI art.191'!$I$5)</f>
        <v>0</v>
      </c>
      <c r="BP141" s="108">
        <f t="shared" si="98"/>
        <v>1</v>
      </c>
      <c r="BQ141" s="108">
        <f t="shared" si="99"/>
        <v>1</v>
      </c>
      <c r="BR141" s="108">
        <f t="shared" si="100"/>
        <v>1</v>
      </c>
      <c r="BS141" s="108">
        <f t="shared" si="101"/>
        <v>1</v>
      </c>
      <c r="BT141" s="108">
        <f t="shared" si="102"/>
        <v>1</v>
      </c>
      <c r="BU141" s="108">
        <f t="shared" si="103"/>
        <v>1</v>
      </c>
      <c r="BV141" s="106" t="str">
        <f t="shared" si="104"/>
        <v/>
      </c>
      <c r="BW141" s="106" t="str">
        <f t="shared" si="105"/>
        <v/>
      </c>
      <c r="BX141" s="106" t="str">
        <f t="shared" si="106"/>
        <v/>
      </c>
      <c r="BY141" s="106" t="str">
        <f t="shared" si="107"/>
        <v/>
      </c>
      <c r="BZ141" s="106" t="str">
        <f t="shared" si="108"/>
        <v/>
      </c>
      <c r="CA141" s="106" t="str">
        <f t="shared" si="109"/>
        <v/>
      </c>
      <c r="CB141" s="106">
        <f t="shared" si="110"/>
        <v>0</v>
      </c>
      <c r="CC141" s="107">
        <f t="shared" si="82"/>
        <v>0</v>
      </c>
      <c r="CD141" s="136" t="str">
        <f t="shared" si="75"/>
        <v/>
      </c>
      <c r="CE141" s="136" t="str">
        <f t="shared" si="76"/>
        <v/>
      </c>
      <c r="CF141" s="136" t="str">
        <f t="shared" si="77"/>
        <v/>
      </c>
      <c r="CG141" s="136" t="str">
        <f t="shared" si="78"/>
        <v/>
      </c>
      <c r="CH141" s="136" t="str">
        <f t="shared" si="79"/>
        <v/>
      </c>
      <c r="CI141" s="136" t="str">
        <f t="shared" si="80"/>
        <v/>
      </c>
    </row>
    <row r="142" spans="1:87" ht="18.75" x14ac:dyDescent="0.2">
      <c r="A142" s="2" t="s">
        <v>7</v>
      </c>
      <c r="B142" s="65" t="e">
        <f t="shared" si="83"/>
        <v>#VALUE!</v>
      </c>
      <c r="C142" s="78"/>
      <c r="D142" s="83"/>
      <c r="E142" s="83"/>
      <c r="F142" s="67"/>
      <c r="G142" s="71">
        <v>40725</v>
      </c>
      <c r="H142" s="77" t="s">
        <v>200</v>
      </c>
      <c r="I142" s="77" t="str">
        <f t="shared" si="81"/>
        <v/>
      </c>
      <c r="J142" s="77" t="str">
        <f t="shared" si="84"/>
        <v/>
      </c>
      <c r="K142" s="77"/>
      <c r="L142" s="77"/>
      <c r="M142" s="137" t="str">
        <f t="shared" si="73"/>
        <v/>
      </c>
      <c r="N142" s="4" t="str">
        <f t="shared" si="92"/>
        <v/>
      </c>
      <c r="O142" s="3">
        <f t="shared" si="74"/>
        <v>0</v>
      </c>
      <c r="P142" s="5">
        <f t="shared" si="93"/>
        <v>0</v>
      </c>
      <c r="Q142" s="14"/>
      <c r="R142" s="11"/>
      <c r="S142" s="12"/>
      <c r="T142" s="13"/>
      <c r="U142" s="79"/>
      <c r="V142" s="79"/>
      <c r="W142" s="10"/>
      <c r="X142" s="11"/>
      <c r="Y142" s="12"/>
      <c r="Z142" s="13"/>
      <c r="AA142" s="10"/>
      <c r="AB142" s="11"/>
      <c r="AC142" s="12"/>
      <c r="AD142" s="13"/>
      <c r="AE142" s="14"/>
      <c r="AF142" s="11"/>
      <c r="AG142" s="12"/>
      <c r="AH142" s="13"/>
      <c r="AI142" s="10"/>
      <c r="AJ142" s="11"/>
      <c r="AK142" s="12"/>
      <c r="AL142" s="13"/>
      <c r="AM142" s="10"/>
      <c r="AN142" s="11"/>
      <c r="AO142" s="12"/>
      <c r="AP142" s="13"/>
      <c r="AQ142" s="6" t="str">
        <f t="shared" si="94"/>
        <v>SI</v>
      </c>
      <c r="AR142" s="7">
        <f t="shared" si="95"/>
        <v>480</v>
      </c>
      <c r="AS142" s="8">
        <f t="shared" si="96"/>
        <v>480</v>
      </c>
      <c r="AT142" s="9">
        <f t="shared" si="97"/>
        <v>480</v>
      </c>
      <c r="AU142" s="111" t="str">
        <f>IF(O142&lt;80,"0",IF((P142-O142)&lt;=2,('DPI art.191'!$G$3-(('DPI art.191'!$F$3-'DPI art.191'!$G$3)/4)*(P142-O142-2)),('DPI art.191'!$G$3-(('DPI art.191'!$G$3-'DPI art.191'!$H$3)/8)*(P142-O142-2))))</f>
        <v>0</v>
      </c>
      <c r="AV142" s="24">
        <f t="shared" si="85"/>
        <v>0</v>
      </c>
      <c r="AW142" s="24" t="e">
        <f>IF(N142&lt;135,N142,N142-'DPI art.191'!$I$3)</f>
        <v>#VALUE!</v>
      </c>
      <c r="AX142" s="111" t="e">
        <f>IF(I142&lt;80,"0",IF((J142-I142)&lt;=2,('DPI art.191'!$G$7-(('DPI art.191'!$F$7-'DPI art.191'!$G$7)/4)*(I142-J142-2)),('DPI art.191'!$G$7-(('DPI art.191'!$G$7-'DPI art.191'!$H$7)/8)*(J142-I142-2))))</f>
        <v>#VALUE!</v>
      </c>
      <c r="AY142" s="24" t="e">
        <f t="shared" si="86"/>
        <v>#VALUE!</v>
      </c>
      <c r="AZ142" s="24" t="e">
        <f>IF(H142&lt;135,H142,H142-'DPI art.191'!$I$7)</f>
        <v>#VALUE!</v>
      </c>
      <c r="BA142" s="111" t="str">
        <f>IF(O142&lt;80,"0",IF((P142-O142)&lt;=2,('DPI art.191'!$G$5-(('DPI art.191'!$F$5-'DPI art.191'!$G$5)/4)*(P142-O142-2)),('DPI art.191'!$G$5-(('DPI art.191'!$G$5-'DPI art.191'!$H$5)/8)*(P142-O142-2))))</f>
        <v>0</v>
      </c>
      <c r="BB142" s="24">
        <f t="shared" si="87"/>
        <v>0</v>
      </c>
      <c r="BC142" s="24" t="e">
        <f>IF(N142&lt;135,N142,N142-'DPI art.191'!$I$5)</f>
        <v>#VALUE!</v>
      </c>
      <c r="BD142" s="111" t="str">
        <f>IF(O142&lt;80,"0",IF((P142-O142)&lt;=2,('DPI art.191'!$G$7-(('DPI art.191'!$F$7-'DPI art.191'!$G$7)/4)*(O142-P142-2)),('DPI art.191'!$G$7-(('DPI art.191'!$G$7-'DPI art.191'!$H$7)/8)*(P142-O142-2))))</f>
        <v>0</v>
      </c>
      <c r="BE142" s="24">
        <f t="shared" si="88"/>
        <v>0</v>
      </c>
      <c r="BF142" s="24" t="e">
        <f>IF(N142&lt;135,N142,N142-'DPI art.191'!$I$7)</f>
        <v>#VALUE!</v>
      </c>
      <c r="BG142" s="111" t="str">
        <f>IF(AA142&lt;80,"0",IF((AB142-AA142)&lt;=2,('DPI art.191'!$G$3-(('DPI art.191'!$F$3-'DPI art.191'!$G$3)/4)*(AB142-AA142-2)),('DPI art.191'!$G$3-(('DPI art.191'!$G$3-'DPI art.191'!$H$3)/8)*(AB142-AA142-2))))</f>
        <v>0</v>
      </c>
      <c r="BH142" s="24">
        <f t="shared" si="111"/>
        <v>0</v>
      </c>
      <c r="BI142" s="24">
        <f>IF(Z142&lt;135,Z142,Z142-'DPI art.191'!$I$3)</f>
        <v>0</v>
      </c>
      <c r="BJ142" s="111" t="str">
        <f>IF(U142&lt;80,"0",IF((V142-U142)&lt;=2,('DPI art.191'!$G$7-(('DPI art.191'!$F$7-'DPI art.191'!$G$7)/4)*(U142-V142-2)),('DPI art.191'!$G$7-(('DPI art.191'!$G$7-'DPI art.191'!$H$7)/8)*(V142-U142-2))))</f>
        <v>0</v>
      </c>
      <c r="BK142" s="24">
        <f t="shared" si="112"/>
        <v>0</v>
      </c>
      <c r="BL142" s="24">
        <f>IF(T142&lt;135,T142,T142-'DPI art.191'!$I$7)</f>
        <v>0</v>
      </c>
      <c r="BM142" s="111" t="str">
        <f>IF(AA142&lt;80,"0",IF((AB142-AA142)&lt;=2,('DPI art.191'!$G$5-(('DPI art.191'!$F$5-'DPI art.191'!$G$5)/4)*(AB142-AA142-2)),('DPI art.191'!$G$5-(('DPI art.191'!$G$5-'DPI art.191'!$H$5)/8)*(AB142-AA142-2))))</f>
        <v>0</v>
      </c>
      <c r="BN142" s="24">
        <f t="shared" si="113"/>
        <v>0</v>
      </c>
      <c r="BO142" s="24">
        <f>IF(Z142&lt;135,Z142,Z142-'DPI art.191'!$I$5)</f>
        <v>0</v>
      </c>
      <c r="BP142" s="108">
        <f t="shared" si="98"/>
        <v>1</v>
      </c>
      <c r="BQ142" s="108">
        <f t="shared" si="99"/>
        <v>1</v>
      </c>
      <c r="BR142" s="108">
        <f t="shared" si="100"/>
        <v>1</v>
      </c>
      <c r="BS142" s="108">
        <f t="shared" si="101"/>
        <v>1</v>
      </c>
      <c r="BT142" s="108">
        <f t="shared" si="102"/>
        <v>1</v>
      </c>
      <c r="BU142" s="108">
        <f t="shared" si="103"/>
        <v>1</v>
      </c>
      <c r="BV142" s="106" t="str">
        <f t="shared" si="104"/>
        <v/>
      </c>
      <c r="BW142" s="106" t="str">
        <f t="shared" si="105"/>
        <v/>
      </c>
      <c r="BX142" s="106" t="str">
        <f t="shared" si="106"/>
        <v/>
      </c>
      <c r="BY142" s="106" t="str">
        <f t="shared" si="107"/>
        <v/>
      </c>
      <c r="BZ142" s="106" t="str">
        <f t="shared" si="108"/>
        <v/>
      </c>
      <c r="CA142" s="106" t="str">
        <f t="shared" si="109"/>
        <v/>
      </c>
      <c r="CB142" s="106">
        <f t="shared" si="110"/>
        <v>0</v>
      </c>
      <c r="CC142" s="107">
        <f t="shared" si="82"/>
        <v>0</v>
      </c>
      <c r="CD142" s="136" t="str">
        <f t="shared" si="75"/>
        <v/>
      </c>
      <c r="CE142" s="136" t="str">
        <f t="shared" si="76"/>
        <v/>
      </c>
      <c r="CF142" s="136" t="str">
        <f t="shared" si="77"/>
        <v/>
      </c>
      <c r="CG142" s="136" t="str">
        <f t="shared" si="78"/>
        <v/>
      </c>
      <c r="CH142" s="136" t="str">
        <f t="shared" si="79"/>
        <v/>
      </c>
      <c r="CI142" s="136" t="str">
        <f t="shared" si="80"/>
        <v/>
      </c>
    </row>
    <row r="143" spans="1:87" ht="18.75" x14ac:dyDescent="0.2">
      <c r="A143" s="2" t="s">
        <v>7</v>
      </c>
      <c r="B143" s="65" t="e">
        <f t="shared" si="83"/>
        <v>#VALUE!</v>
      </c>
      <c r="C143" s="78"/>
      <c r="D143" s="83"/>
      <c r="E143" s="83"/>
      <c r="F143" s="67"/>
      <c r="G143" s="71">
        <v>40725</v>
      </c>
      <c r="H143" s="77" t="s">
        <v>200</v>
      </c>
      <c r="I143" s="77" t="str">
        <f t="shared" si="81"/>
        <v/>
      </c>
      <c r="J143" s="77" t="str">
        <f t="shared" si="84"/>
        <v/>
      </c>
      <c r="K143" s="77"/>
      <c r="L143" s="77"/>
      <c r="M143" s="137" t="str">
        <f t="shared" si="73"/>
        <v/>
      </c>
      <c r="N143" s="4" t="str">
        <f t="shared" si="92"/>
        <v/>
      </c>
      <c r="O143" s="3">
        <f t="shared" si="74"/>
        <v>0</v>
      </c>
      <c r="P143" s="5">
        <f t="shared" si="93"/>
        <v>0</v>
      </c>
      <c r="Q143" s="14"/>
      <c r="R143" s="11"/>
      <c r="S143" s="12"/>
      <c r="T143" s="13"/>
      <c r="U143" s="79"/>
      <c r="V143" s="79"/>
      <c r="W143" s="10"/>
      <c r="X143" s="11"/>
      <c r="Y143" s="12"/>
      <c r="Z143" s="13"/>
      <c r="AA143" s="10"/>
      <c r="AB143" s="11"/>
      <c r="AC143" s="12"/>
      <c r="AD143" s="13"/>
      <c r="AE143" s="14"/>
      <c r="AF143" s="11"/>
      <c r="AG143" s="12"/>
      <c r="AH143" s="13"/>
      <c r="AI143" s="10"/>
      <c r="AJ143" s="11"/>
      <c r="AK143" s="12"/>
      <c r="AL143" s="13"/>
      <c r="AM143" s="10"/>
      <c r="AN143" s="11"/>
      <c r="AO143" s="12"/>
      <c r="AP143" s="13"/>
      <c r="AQ143" s="6" t="str">
        <f t="shared" si="94"/>
        <v>SI</v>
      </c>
      <c r="AR143" s="7">
        <f t="shared" si="95"/>
        <v>480</v>
      </c>
      <c r="AS143" s="8">
        <f t="shared" si="96"/>
        <v>480</v>
      </c>
      <c r="AT143" s="9">
        <f t="shared" si="97"/>
        <v>480</v>
      </c>
      <c r="AU143" s="111" t="str">
        <f>IF(O143&lt;80,"0",IF((P143-O143)&lt;=2,('DPI art.191'!$G$3-(('DPI art.191'!$F$3-'DPI art.191'!$G$3)/4)*(P143-O143-2)),('DPI art.191'!$G$3-(('DPI art.191'!$G$3-'DPI art.191'!$H$3)/8)*(P143-O143-2))))</f>
        <v>0</v>
      </c>
      <c r="AV143" s="24">
        <f t="shared" si="85"/>
        <v>0</v>
      </c>
      <c r="AW143" s="24" t="e">
        <f>IF(N143&lt;135,N143,N143-'DPI art.191'!$I$3)</f>
        <v>#VALUE!</v>
      </c>
      <c r="AX143" s="111" t="e">
        <f>IF(I143&lt;80,"0",IF((J143-I143)&lt;=2,('DPI art.191'!$G$7-(('DPI art.191'!$F$7-'DPI art.191'!$G$7)/4)*(I143-J143-2)),('DPI art.191'!$G$7-(('DPI art.191'!$G$7-'DPI art.191'!$H$7)/8)*(J143-I143-2))))</f>
        <v>#VALUE!</v>
      </c>
      <c r="AY143" s="24" t="e">
        <f t="shared" si="86"/>
        <v>#VALUE!</v>
      </c>
      <c r="AZ143" s="24" t="e">
        <f>IF(H143&lt;135,H143,H143-'DPI art.191'!$I$7)</f>
        <v>#VALUE!</v>
      </c>
      <c r="BA143" s="111" t="str">
        <f>IF(O143&lt;80,"0",IF((P143-O143)&lt;=2,('DPI art.191'!$G$5-(('DPI art.191'!$F$5-'DPI art.191'!$G$5)/4)*(P143-O143-2)),('DPI art.191'!$G$5-(('DPI art.191'!$G$5-'DPI art.191'!$H$5)/8)*(P143-O143-2))))</f>
        <v>0</v>
      </c>
      <c r="BB143" s="24">
        <f t="shared" si="87"/>
        <v>0</v>
      </c>
      <c r="BC143" s="24" t="e">
        <f>IF(N143&lt;135,N143,N143-'DPI art.191'!$I$5)</f>
        <v>#VALUE!</v>
      </c>
      <c r="BD143" s="111" t="str">
        <f>IF(O143&lt;80,"0",IF((P143-O143)&lt;=2,('DPI art.191'!$G$7-(('DPI art.191'!$F$7-'DPI art.191'!$G$7)/4)*(O143-P143-2)),('DPI art.191'!$G$7-(('DPI art.191'!$G$7-'DPI art.191'!$H$7)/8)*(P143-O143-2))))</f>
        <v>0</v>
      </c>
      <c r="BE143" s="24">
        <f t="shared" si="88"/>
        <v>0</v>
      </c>
      <c r="BF143" s="24" t="e">
        <f>IF(N143&lt;135,N143,N143-'DPI art.191'!$I$7)</f>
        <v>#VALUE!</v>
      </c>
      <c r="BG143" s="111" t="str">
        <f>IF(AA143&lt;80,"0",IF((AB143-AA143)&lt;=2,('DPI art.191'!$G$3-(('DPI art.191'!$F$3-'DPI art.191'!$G$3)/4)*(AB143-AA143-2)),('DPI art.191'!$G$3-(('DPI art.191'!$G$3-'DPI art.191'!$H$3)/8)*(AB143-AA143-2))))</f>
        <v>0</v>
      </c>
      <c r="BH143" s="24">
        <f t="shared" si="111"/>
        <v>0</v>
      </c>
      <c r="BI143" s="24">
        <f>IF(Z143&lt;135,Z143,Z143-'DPI art.191'!$I$3)</f>
        <v>0</v>
      </c>
      <c r="BJ143" s="111" t="str">
        <f>IF(U143&lt;80,"0",IF((V143-U143)&lt;=2,('DPI art.191'!$G$7-(('DPI art.191'!$F$7-'DPI art.191'!$G$7)/4)*(U143-V143-2)),('DPI art.191'!$G$7-(('DPI art.191'!$G$7-'DPI art.191'!$H$7)/8)*(V143-U143-2))))</f>
        <v>0</v>
      </c>
      <c r="BK143" s="24">
        <f t="shared" si="112"/>
        <v>0</v>
      </c>
      <c r="BL143" s="24">
        <f>IF(T143&lt;135,T143,T143-'DPI art.191'!$I$7)</f>
        <v>0</v>
      </c>
      <c r="BM143" s="111" t="str">
        <f>IF(AA143&lt;80,"0",IF((AB143-AA143)&lt;=2,('DPI art.191'!$G$5-(('DPI art.191'!$F$5-'DPI art.191'!$G$5)/4)*(AB143-AA143-2)),('DPI art.191'!$G$5-(('DPI art.191'!$G$5-'DPI art.191'!$H$5)/8)*(AB143-AA143-2))))</f>
        <v>0</v>
      </c>
      <c r="BN143" s="24">
        <f t="shared" si="113"/>
        <v>0</v>
      </c>
      <c r="BO143" s="24">
        <f>IF(Z143&lt;135,Z143,Z143-'DPI art.191'!$I$5)</f>
        <v>0</v>
      </c>
      <c r="BP143" s="108">
        <f t="shared" si="98"/>
        <v>1</v>
      </c>
      <c r="BQ143" s="108">
        <f t="shared" si="99"/>
        <v>1</v>
      </c>
      <c r="BR143" s="108">
        <f t="shared" si="100"/>
        <v>1</v>
      </c>
      <c r="BS143" s="108">
        <f t="shared" si="101"/>
        <v>1</v>
      </c>
      <c r="BT143" s="108">
        <f t="shared" si="102"/>
        <v>1</v>
      </c>
      <c r="BU143" s="108">
        <f t="shared" si="103"/>
        <v>1</v>
      </c>
      <c r="BV143" s="106" t="str">
        <f t="shared" si="104"/>
        <v/>
      </c>
      <c r="BW143" s="106" t="str">
        <f t="shared" si="105"/>
        <v/>
      </c>
      <c r="BX143" s="106" t="str">
        <f t="shared" si="106"/>
        <v/>
      </c>
      <c r="BY143" s="106" t="str">
        <f t="shared" si="107"/>
        <v/>
      </c>
      <c r="BZ143" s="106" t="str">
        <f t="shared" si="108"/>
        <v/>
      </c>
      <c r="CA143" s="106" t="str">
        <f t="shared" si="109"/>
        <v/>
      </c>
      <c r="CB143" s="106">
        <f t="shared" si="110"/>
        <v>0</v>
      </c>
      <c r="CC143" s="107">
        <f t="shared" si="82"/>
        <v>0</v>
      </c>
      <c r="CD143" s="136" t="str">
        <f t="shared" si="75"/>
        <v/>
      </c>
      <c r="CE143" s="136" t="str">
        <f t="shared" si="76"/>
        <v/>
      </c>
      <c r="CF143" s="136" t="str">
        <f t="shared" si="77"/>
        <v/>
      </c>
      <c r="CG143" s="136" t="str">
        <f t="shared" si="78"/>
        <v/>
      </c>
      <c r="CH143" s="136" t="str">
        <f t="shared" si="79"/>
        <v/>
      </c>
      <c r="CI143" s="136" t="str">
        <f t="shared" si="80"/>
        <v/>
      </c>
    </row>
    <row r="144" spans="1:87" ht="18.75" x14ac:dyDescent="0.2">
      <c r="A144" s="2" t="s">
        <v>7</v>
      </c>
      <c r="B144" s="65" t="e">
        <f t="shared" si="83"/>
        <v>#VALUE!</v>
      </c>
      <c r="C144" s="78"/>
      <c r="D144" s="83"/>
      <c r="E144" s="83"/>
      <c r="F144" s="67"/>
      <c r="G144" s="71">
        <v>40725</v>
      </c>
      <c r="H144" s="77" t="s">
        <v>200</v>
      </c>
      <c r="I144" s="77" t="str">
        <f t="shared" si="81"/>
        <v/>
      </c>
      <c r="J144" s="77" t="str">
        <f t="shared" si="84"/>
        <v/>
      </c>
      <c r="K144" s="77"/>
      <c r="L144" s="77"/>
      <c r="M144" s="137" t="str">
        <f t="shared" si="73"/>
        <v/>
      </c>
      <c r="N144" s="4" t="str">
        <f t="shared" si="92"/>
        <v/>
      </c>
      <c r="O144" s="3">
        <f t="shared" si="74"/>
        <v>0</v>
      </c>
      <c r="P144" s="5">
        <f t="shared" si="93"/>
        <v>0</v>
      </c>
      <c r="Q144" s="14"/>
      <c r="R144" s="11"/>
      <c r="S144" s="12"/>
      <c r="T144" s="13"/>
      <c r="U144" s="79"/>
      <c r="V144" s="79"/>
      <c r="W144" s="10"/>
      <c r="X144" s="11"/>
      <c r="Y144" s="12"/>
      <c r="Z144" s="13"/>
      <c r="AA144" s="10"/>
      <c r="AB144" s="11"/>
      <c r="AC144" s="12"/>
      <c r="AD144" s="13"/>
      <c r="AE144" s="14"/>
      <c r="AF144" s="11"/>
      <c r="AG144" s="12"/>
      <c r="AH144" s="13"/>
      <c r="AI144" s="10"/>
      <c r="AJ144" s="11"/>
      <c r="AK144" s="12"/>
      <c r="AL144" s="13"/>
      <c r="AM144" s="10"/>
      <c r="AN144" s="11"/>
      <c r="AO144" s="12"/>
      <c r="AP144" s="13"/>
      <c r="AQ144" s="6" t="str">
        <f t="shared" si="94"/>
        <v>SI</v>
      </c>
      <c r="AR144" s="7">
        <f t="shared" si="95"/>
        <v>480</v>
      </c>
      <c r="AS144" s="8">
        <f t="shared" si="96"/>
        <v>480</v>
      </c>
      <c r="AT144" s="9">
        <f t="shared" si="97"/>
        <v>480</v>
      </c>
      <c r="AU144" s="111" t="str">
        <f>IF(O144&lt;80,"0",IF((P144-O144)&lt;=2,('DPI art.191'!$G$3-(('DPI art.191'!$F$3-'DPI art.191'!$G$3)/4)*(P144-O144-2)),('DPI art.191'!$G$3-(('DPI art.191'!$G$3-'DPI art.191'!$H$3)/8)*(P144-O144-2))))</f>
        <v>0</v>
      </c>
      <c r="AV144" s="24">
        <f t="shared" si="85"/>
        <v>0</v>
      </c>
      <c r="AW144" s="24" t="e">
        <f>IF(N144&lt;135,N144,N144-'DPI art.191'!$I$3)</f>
        <v>#VALUE!</v>
      </c>
      <c r="AX144" s="111" t="e">
        <f>IF(I144&lt;80,"0",IF((J144-I144)&lt;=2,('DPI art.191'!$G$7-(('DPI art.191'!$F$7-'DPI art.191'!$G$7)/4)*(I144-J144-2)),('DPI art.191'!$G$7-(('DPI art.191'!$G$7-'DPI art.191'!$H$7)/8)*(J144-I144-2))))</f>
        <v>#VALUE!</v>
      </c>
      <c r="AY144" s="24" t="e">
        <f t="shared" si="86"/>
        <v>#VALUE!</v>
      </c>
      <c r="AZ144" s="24" t="e">
        <f>IF(H144&lt;135,H144,H144-'DPI art.191'!$I$7)</f>
        <v>#VALUE!</v>
      </c>
      <c r="BA144" s="111" t="str">
        <f>IF(O144&lt;80,"0",IF((P144-O144)&lt;=2,('DPI art.191'!$G$5-(('DPI art.191'!$F$5-'DPI art.191'!$G$5)/4)*(P144-O144-2)),('DPI art.191'!$G$5-(('DPI art.191'!$G$5-'DPI art.191'!$H$5)/8)*(P144-O144-2))))</f>
        <v>0</v>
      </c>
      <c r="BB144" s="24">
        <f t="shared" si="87"/>
        <v>0</v>
      </c>
      <c r="BC144" s="24" t="e">
        <f>IF(N144&lt;135,N144,N144-'DPI art.191'!$I$5)</f>
        <v>#VALUE!</v>
      </c>
      <c r="BD144" s="111" t="str">
        <f>IF(O144&lt;80,"0",IF((P144-O144)&lt;=2,('DPI art.191'!$G$7-(('DPI art.191'!$F$7-'DPI art.191'!$G$7)/4)*(O144-P144-2)),('DPI art.191'!$G$7-(('DPI art.191'!$G$7-'DPI art.191'!$H$7)/8)*(P144-O144-2))))</f>
        <v>0</v>
      </c>
      <c r="BE144" s="24">
        <f t="shared" si="88"/>
        <v>0</v>
      </c>
      <c r="BF144" s="24" t="e">
        <f>IF(N144&lt;135,N144,N144-'DPI art.191'!$I$7)</f>
        <v>#VALUE!</v>
      </c>
      <c r="BG144" s="111" t="str">
        <f>IF(AA144&lt;80,"0",IF((AB144-AA144)&lt;=2,('DPI art.191'!$G$3-(('DPI art.191'!$F$3-'DPI art.191'!$G$3)/4)*(AB144-AA144-2)),('DPI art.191'!$G$3-(('DPI art.191'!$G$3-'DPI art.191'!$H$3)/8)*(AB144-AA144-2))))</f>
        <v>0</v>
      </c>
      <c r="BH144" s="24">
        <f t="shared" si="111"/>
        <v>0</v>
      </c>
      <c r="BI144" s="24">
        <f>IF(Z144&lt;135,Z144,Z144-'DPI art.191'!$I$3)</f>
        <v>0</v>
      </c>
      <c r="BJ144" s="111" t="str">
        <f>IF(U144&lt;80,"0",IF((V144-U144)&lt;=2,('DPI art.191'!$G$7-(('DPI art.191'!$F$7-'DPI art.191'!$G$7)/4)*(U144-V144-2)),('DPI art.191'!$G$7-(('DPI art.191'!$G$7-'DPI art.191'!$H$7)/8)*(V144-U144-2))))</f>
        <v>0</v>
      </c>
      <c r="BK144" s="24">
        <f t="shared" si="112"/>
        <v>0</v>
      </c>
      <c r="BL144" s="24">
        <f>IF(T144&lt;135,T144,T144-'DPI art.191'!$I$7)</f>
        <v>0</v>
      </c>
      <c r="BM144" s="111" t="str">
        <f>IF(AA144&lt;80,"0",IF((AB144-AA144)&lt;=2,('DPI art.191'!$G$5-(('DPI art.191'!$F$5-'DPI art.191'!$G$5)/4)*(AB144-AA144-2)),('DPI art.191'!$G$5-(('DPI art.191'!$G$5-'DPI art.191'!$H$5)/8)*(AB144-AA144-2))))</f>
        <v>0</v>
      </c>
      <c r="BN144" s="24">
        <f t="shared" si="113"/>
        <v>0</v>
      </c>
      <c r="BO144" s="24">
        <f>IF(Z144&lt;135,Z144,Z144-'DPI art.191'!$I$5)</f>
        <v>0</v>
      </c>
      <c r="BP144" s="108">
        <f t="shared" si="98"/>
        <v>1</v>
      </c>
      <c r="BQ144" s="108">
        <f t="shared" si="99"/>
        <v>1</v>
      </c>
      <c r="BR144" s="108">
        <f t="shared" si="100"/>
        <v>1</v>
      </c>
      <c r="BS144" s="108">
        <f t="shared" si="101"/>
        <v>1</v>
      </c>
      <c r="BT144" s="108">
        <f t="shared" si="102"/>
        <v>1</v>
      </c>
      <c r="BU144" s="108">
        <f t="shared" si="103"/>
        <v>1</v>
      </c>
      <c r="BV144" s="106" t="str">
        <f t="shared" si="104"/>
        <v/>
      </c>
      <c r="BW144" s="106" t="str">
        <f t="shared" si="105"/>
        <v/>
      </c>
      <c r="BX144" s="106" t="str">
        <f t="shared" si="106"/>
        <v/>
      </c>
      <c r="BY144" s="106" t="str">
        <f t="shared" si="107"/>
        <v/>
      </c>
      <c r="BZ144" s="106" t="str">
        <f t="shared" si="108"/>
        <v/>
      </c>
      <c r="CA144" s="106" t="str">
        <f t="shared" si="109"/>
        <v/>
      </c>
      <c r="CB144" s="106">
        <f t="shared" si="110"/>
        <v>0</v>
      </c>
      <c r="CC144" s="107">
        <f t="shared" si="82"/>
        <v>0</v>
      </c>
      <c r="CD144" s="136" t="str">
        <f t="shared" si="75"/>
        <v/>
      </c>
      <c r="CE144" s="136" t="str">
        <f t="shared" si="76"/>
        <v/>
      </c>
      <c r="CF144" s="136" t="str">
        <f t="shared" si="77"/>
        <v/>
      </c>
      <c r="CG144" s="136" t="str">
        <f t="shared" si="78"/>
        <v/>
      </c>
      <c r="CH144" s="136" t="str">
        <f t="shared" si="79"/>
        <v/>
      </c>
      <c r="CI144" s="136" t="str">
        <f t="shared" si="80"/>
        <v/>
      </c>
    </row>
    <row r="145" spans="1:87" ht="18.75" x14ac:dyDescent="0.2">
      <c r="A145" s="2" t="s">
        <v>7</v>
      </c>
      <c r="B145" s="65" t="e">
        <f t="shared" si="83"/>
        <v>#VALUE!</v>
      </c>
      <c r="C145" s="78"/>
      <c r="D145" s="83"/>
      <c r="E145" s="83"/>
      <c r="F145" s="67"/>
      <c r="G145" s="71">
        <v>40725</v>
      </c>
      <c r="H145" s="77" t="s">
        <v>200</v>
      </c>
      <c r="I145" s="77" t="str">
        <f t="shared" si="81"/>
        <v/>
      </c>
      <c r="J145" s="77" t="str">
        <f t="shared" si="84"/>
        <v/>
      </c>
      <c r="K145" s="77"/>
      <c r="L145" s="77"/>
      <c r="M145" s="137" t="str">
        <f t="shared" ref="M145:M184" si="114">IF(R145&gt;0,(SQRT(CC145*(SUM(CD145:CI145)))),"")</f>
        <v/>
      </c>
      <c r="N145" s="4" t="str">
        <f t="shared" si="92"/>
        <v/>
      </c>
      <c r="O145" s="3">
        <f t="shared" ref="O145:O184" si="115">IF(R145="",0,10*LOG10(SUM(BP145:BU145)/(COUNT(R145,X145,AB145,AF145,AJ145,AN145))))</f>
        <v>0</v>
      </c>
      <c r="P145" s="5">
        <f t="shared" si="93"/>
        <v>0</v>
      </c>
      <c r="Q145" s="14"/>
      <c r="R145" s="11"/>
      <c r="S145" s="12"/>
      <c r="T145" s="13"/>
      <c r="U145" s="79"/>
      <c r="V145" s="79"/>
      <c r="W145" s="10"/>
      <c r="X145" s="11"/>
      <c r="Y145" s="12"/>
      <c r="Z145" s="13"/>
      <c r="AA145" s="10"/>
      <c r="AB145" s="11"/>
      <c r="AC145" s="12"/>
      <c r="AD145" s="13"/>
      <c r="AE145" s="14"/>
      <c r="AF145" s="11"/>
      <c r="AG145" s="12"/>
      <c r="AH145" s="13"/>
      <c r="AI145" s="10"/>
      <c r="AJ145" s="11"/>
      <c r="AK145" s="12"/>
      <c r="AL145" s="13"/>
      <c r="AM145" s="10"/>
      <c r="AN145" s="11"/>
      <c r="AO145" s="12"/>
      <c r="AP145" s="13"/>
      <c r="AQ145" s="6" t="str">
        <f t="shared" si="94"/>
        <v>SI</v>
      </c>
      <c r="AR145" s="7">
        <f t="shared" si="95"/>
        <v>480</v>
      </c>
      <c r="AS145" s="8">
        <f t="shared" si="96"/>
        <v>480</v>
      </c>
      <c r="AT145" s="9">
        <f t="shared" si="97"/>
        <v>480</v>
      </c>
      <c r="AU145" s="111" t="str">
        <f>IF(O145&lt;80,"0",IF((P145-O145)&lt;=2,('DPI art.191'!$G$3-(('DPI art.191'!$F$3-'DPI art.191'!$G$3)/4)*(P145-O145-2)),('DPI art.191'!$G$3-(('DPI art.191'!$G$3-'DPI art.191'!$H$3)/8)*(P145-O145-2))))</f>
        <v>0</v>
      </c>
      <c r="AV145" s="24">
        <f t="shared" si="85"/>
        <v>0</v>
      </c>
      <c r="AW145" s="24" t="e">
        <f>IF(N145&lt;135,N145,N145-'DPI art.191'!$I$3)</f>
        <v>#VALUE!</v>
      </c>
      <c r="AX145" s="111" t="e">
        <f>IF(I145&lt;80,"0",IF((J145-I145)&lt;=2,('DPI art.191'!$G$7-(('DPI art.191'!$F$7-'DPI art.191'!$G$7)/4)*(I145-J145-2)),('DPI art.191'!$G$7-(('DPI art.191'!$G$7-'DPI art.191'!$H$7)/8)*(J145-I145-2))))</f>
        <v>#VALUE!</v>
      </c>
      <c r="AY145" s="24" t="e">
        <f t="shared" ref="AY145:AY184" si="116">I145-AX145</f>
        <v>#VALUE!</v>
      </c>
      <c r="AZ145" s="24" t="e">
        <f>IF(H145&lt;135,H145,H145-'DPI art.191'!$I$7)</f>
        <v>#VALUE!</v>
      </c>
      <c r="BA145" s="111" t="str">
        <f>IF(O145&lt;80,"0",IF((P145-O145)&lt;=2,('DPI art.191'!$G$5-(('DPI art.191'!$F$5-'DPI art.191'!$G$5)/4)*(P145-O145-2)),('DPI art.191'!$G$5-(('DPI art.191'!$G$5-'DPI art.191'!$H$5)/8)*(P145-O145-2))))</f>
        <v>0</v>
      </c>
      <c r="BB145" s="24">
        <f t="shared" si="87"/>
        <v>0</v>
      </c>
      <c r="BC145" s="24" t="e">
        <f>IF(N145&lt;135,N145,N145-'DPI art.191'!$I$5)</f>
        <v>#VALUE!</v>
      </c>
      <c r="BD145" s="111" t="str">
        <f>IF(O145&lt;80,"0",IF((P145-O145)&lt;=2,('DPI art.191'!$G$7-(('DPI art.191'!$F$7-'DPI art.191'!$G$7)/4)*(O145-P145-2)),('DPI art.191'!$G$7-(('DPI art.191'!$G$7-'DPI art.191'!$H$7)/8)*(P145-O145-2))))</f>
        <v>0</v>
      </c>
      <c r="BE145" s="24">
        <f t="shared" si="88"/>
        <v>0</v>
      </c>
      <c r="BF145" s="24" t="e">
        <f>IF(N145&lt;135,N145,N145-'DPI art.191'!$I$7)</f>
        <v>#VALUE!</v>
      </c>
      <c r="BG145" s="111" t="str">
        <f>IF(AA145&lt;80,"0",IF((AB145-AA145)&lt;=2,('DPI art.191'!$G$3-(('DPI art.191'!$F$3-'DPI art.191'!$G$3)/4)*(AB145-AA145-2)),('DPI art.191'!$G$3-(('DPI art.191'!$G$3-'DPI art.191'!$H$3)/8)*(AB145-AA145-2))))</f>
        <v>0</v>
      </c>
      <c r="BH145" s="24">
        <f t="shared" si="111"/>
        <v>0</v>
      </c>
      <c r="BI145" s="24">
        <f>IF(Z145&lt;135,Z145,Z145-'DPI art.191'!$I$3)</f>
        <v>0</v>
      </c>
      <c r="BJ145" s="111" t="str">
        <f>IF(U145&lt;80,"0",IF((V145-U145)&lt;=2,('DPI art.191'!$G$7-(('DPI art.191'!$F$7-'DPI art.191'!$G$7)/4)*(U145-V145-2)),('DPI art.191'!$G$7-(('DPI art.191'!$G$7-'DPI art.191'!$H$7)/8)*(V145-U145-2))))</f>
        <v>0</v>
      </c>
      <c r="BK145" s="24">
        <f t="shared" si="112"/>
        <v>0</v>
      </c>
      <c r="BL145" s="24">
        <f>IF(T145&lt;135,T145,T145-'DPI art.191'!$I$7)</f>
        <v>0</v>
      </c>
      <c r="BM145" s="111" t="str">
        <f>IF(AA145&lt;80,"0",IF((AB145-AA145)&lt;=2,('DPI art.191'!$G$5-(('DPI art.191'!$F$5-'DPI art.191'!$G$5)/4)*(AB145-AA145-2)),('DPI art.191'!$G$5-(('DPI art.191'!$G$5-'DPI art.191'!$H$5)/8)*(AB145-AA145-2))))</f>
        <v>0</v>
      </c>
      <c r="BN145" s="24">
        <f t="shared" si="113"/>
        <v>0</v>
      </c>
      <c r="BO145" s="24">
        <f>IF(Z145&lt;135,Z145,Z145-'DPI art.191'!$I$5)</f>
        <v>0</v>
      </c>
      <c r="BP145" s="108">
        <f t="shared" si="98"/>
        <v>1</v>
      </c>
      <c r="BQ145" s="108">
        <f t="shared" si="99"/>
        <v>1</v>
      </c>
      <c r="BR145" s="108">
        <f t="shared" si="100"/>
        <v>1</v>
      </c>
      <c r="BS145" s="108">
        <f t="shared" si="101"/>
        <v>1</v>
      </c>
      <c r="BT145" s="108">
        <f t="shared" si="102"/>
        <v>1</v>
      </c>
      <c r="BU145" s="108">
        <f t="shared" si="103"/>
        <v>1</v>
      </c>
      <c r="BV145" s="106" t="str">
        <f t="shared" si="104"/>
        <v/>
      </c>
      <c r="BW145" s="106" t="str">
        <f t="shared" si="105"/>
        <v/>
      </c>
      <c r="BX145" s="106" t="str">
        <f t="shared" si="106"/>
        <v/>
      </c>
      <c r="BY145" s="106" t="str">
        <f t="shared" si="107"/>
        <v/>
      </c>
      <c r="BZ145" s="106" t="str">
        <f t="shared" si="108"/>
        <v/>
      </c>
      <c r="CA145" s="106" t="str">
        <f t="shared" si="109"/>
        <v/>
      </c>
      <c r="CB145" s="106">
        <f t="shared" si="110"/>
        <v>0</v>
      </c>
      <c r="CC145" s="107">
        <f t="shared" si="82"/>
        <v>0</v>
      </c>
      <c r="CD145" s="136" t="str">
        <f t="shared" ref="CD145:CD184" si="117">IF(R145&gt;0,(BV145^2),"")</f>
        <v/>
      </c>
      <c r="CE145" s="136" t="str">
        <f t="shared" ref="CE145:CE184" si="118">IF(X145&gt;0,(BW145^2),"")</f>
        <v/>
      </c>
      <c r="CF145" s="136" t="str">
        <f t="shared" ref="CF145:CF184" si="119">IF(AB145&gt;0,(BX145^2),"")</f>
        <v/>
      </c>
      <c r="CG145" s="136" t="str">
        <f t="shared" ref="CG145:CG184" si="120">IF(AF145&gt;0,(BY145^2),"")</f>
        <v/>
      </c>
      <c r="CH145" s="136" t="str">
        <f t="shared" ref="CH145:CH184" si="121">IF(AJ145&gt;0,(BZ145^2),"")</f>
        <v/>
      </c>
      <c r="CI145" s="136" t="str">
        <f t="shared" ref="CI145:CI184" si="122">IF(AN145&gt;0,(CA145^2),"")</f>
        <v/>
      </c>
    </row>
    <row r="146" spans="1:87" ht="18.75" x14ac:dyDescent="0.2">
      <c r="A146" s="2" t="s">
        <v>7</v>
      </c>
      <c r="B146" s="65" t="e">
        <f t="shared" si="83"/>
        <v>#VALUE!</v>
      </c>
      <c r="C146" s="78"/>
      <c r="D146" s="83"/>
      <c r="E146" s="83"/>
      <c r="F146" s="67"/>
      <c r="G146" s="71">
        <v>40725</v>
      </c>
      <c r="H146" s="77" t="s">
        <v>200</v>
      </c>
      <c r="I146" s="77" t="str">
        <f t="shared" ref="I146:I184" si="123">IF((V146-R146)&gt;3,"SI","")</f>
        <v/>
      </c>
      <c r="J146" s="77" t="str">
        <f t="shared" ref="J146:J184" si="124">IF((U146-R146)&gt;3,"SI","")</f>
        <v/>
      </c>
      <c r="K146" s="77"/>
      <c r="L146" s="77"/>
      <c r="M146" s="137" t="str">
        <f t="shared" si="114"/>
        <v/>
      </c>
      <c r="N146" s="4" t="str">
        <f t="shared" si="92"/>
        <v/>
      </c>
      <c r="O146" s="3">
        <f t="shared" si="115"/>
        <v>0</v>
      </c>
      <c r="P146" s="5">
        <f t="shared" si="93"/>
        <v>0</v>
      </c>
      <c r="Q146" s="14"/>
      <c r="R146" s="11"/>
      <c r="S146" s="12"/>
      <c r="T146" s="13"/>
      <c r="U146" s="79"/>
      <c r="V146" s="79"/>
      <c r="W146" s="10"/>
      <c r="X146" s="11"/>
      <c r="Y146" s="12"/>
      <c r="Z146" s="13"/>
      <c r="AA146" s="10"/>
      <c r="AB146" s="11"/>
      <c r="AC146" s="12"/>
      <c r="AD146" s="13"/>
      <c r="AE146" s="14"/>
      <c r="AF146" s="11"/>
      <c r="AG146" s="12"/>
      <c r="AH146" s="13"/>
      <c r="AI146" s="10"/>
      <c r="AJ146" s="11"/>
      <c r="AK146" s="12"/>
      <c r="AL146" s="13"/>
      <c r="AM146" s="10"/>
      <c r="AN146" s="11"/>
      <c r="AO146" s="12"/>
      <c r="AP146" s="13"/>
      <c r="AQ146" s="6" t="str">
        <f t="shared" si="94"/>
        <v>SI</v>
      </c>
      <c r="AR146" s="7">
        <f t="shared" si="95"/>
        <v>480</v>
      </c>
      <c r="AS146" s="8">
        <f t="shared" si="96"/>
        <v>480</v>
      </c>
      <c r="AT146" s="9">
        <f t="shared" si="97"/>
        <v>480</v>
      </c>
      <c r="AU146" s="111" t="str">
        <f>IF(O146&lt;80,"0",IF((P146-O146)&lt;=2,('DPI art.191'!$G$3-(('DPI art.191'!$F$3-'DPI art.191'!$G$3)/4)*(P146-O146-2)),('DPI art.191'!$G$3-(('DPI art.191'!$G$3-'DPI art.191'!$H$3)/8)*(P146-O146-2))))</f>
        <v>0</v>
      </c>
      <c r="AV146" s="24">
        <f t="shared" si="85"/>
        <v>0</v>
      </c>
      <c r="AW146" s="24" t="e">
        <f>IF(N146&lt;135,N146,N146-'DPI art.191'!$I$3)</f>
        <v>#VALUE!</v>
      </c>
      <c r="AX146" s="111" t="e">
        <f>IF(I146&lt;80,"0",IF((J146-I146)&lt;=2,('DPI art.191'!$G$7-(('DPI art.191'!$F$7-'DPI art.191'!$G$7)/4)*(I146-J146-2)),('DPI art.191'!$G$7-(('DPI art.191'!$G$7-'DPI art.191'!$H$7)/8)*(J146-I146-2))))</f>
        <v>#VALUE!</v>
      </c>
      <c r="AY146" s="24" t="e">
        <f t="shared" si="116"/>
        <v>#VALUE!</v>
      </c>
      <c r="AZ146" s="24" t="e">
        <f>IF(H146&lt;135,H146,H146-'DPI art.191'!$I$7)</f>
        <v>#VALUE!</v>
      </c>
      <c r="BA146" s="111" t="str">
        <f>IF(O146&lt;80,"0",IF((P146-O146)&lt;=2,('DPI art.191'!$G$5-(('DPI art.191'!$F$5-'DPI art.191'!$G$5)/4)*(P146-O146-2)),('DPI art.191'!$G$5-(('DPI art.191'!$G$5-'DPI art.191'!$H$5)/8)*(P146-O146-2))))</f>
        <v>0</v>
      </c>
      <c r="BB146" s="24">
        <f t="shared" si="87"/>
        <v>0</v>
      </c>
      <c r="BC146" s="24" t="e">
        <f>IF(N146&lt;135,N146,N146-'DPI art.191'!$I$5)</f>
        <v>#VALUE!</v>
      </c>
      <c r="BD146" s="111" t="str">
        <f>IF(O146&lt;80,"0",IF((P146-O146)&lt;=2,('DPI art.191'!$G$7-(('DPI art.191'!$F$7-'DPI art.191'!$G$7)/4)*(O146-P146-2)),('DPI art.191'!$G$7-(('DPI art.191'!$G$7-'DPI art.191'!$H$7)/8)*(P146-O146-2))))</f>
        <v>0</v>
      </c>
      <c r="BE146" s="24">
        <f t="shared" si="88"/>
        <v>0</v>
      </c>
      <c r="BF146" s="24" t="e">
        <f>IF(N146&lt;135,N146,N146-'DPI art.191'!$I$7)</f>
        <v>#VALUE!</v>
      </c>
      <c r="BG146" s="111" t="str">
        <f>IF(AA146&lt;80,"0",IF((AB146-AA146)&lt;=2,('DPI art.191'!$G$3-(('DPI art.191'!$F$3-'DPI art.191'!$G$3)/4)*(AB146-AA146-2)),('DPI art.191'!$G$3-(('DPI art.191'!$G$3-'DPI art.191'!$H$3)/8)*(AB146-AA146-2))))</f>
        <v>0</v>
      </c>
      <c r="BH146" s="24">
        <f t="shared" si="111"/>
        <v>0</v>
      </c>
      <c r="BI146" s="24">
        <f>IF(Z146&lt;135,Z146,Z146-'DPI art.191'!$I$3)</f>
        <v>0</v>
      </c>
      <c r="BJ146" s="111" t="str">
        <f>IF(U146&lt;80,"0",IF((V146-U146)&lt;=2,('DPI art.191'!$G$7-(('DPI art.191'!$F$7-'DPI art.191'!$G$7)/4)*(U146-V146-2)),('DPI art.191'!$G$7-(('DPI art.191'!$G$7-'DPI art.191'!$H$7)/8)*(V146-U146-2))))</f>
        <v>0</v>
      </c>
      <c r="BK146" s="24">
        <f t="shared" si="112"/>
        <v>0</v>
      </c>
      <c r="BL146" s="24">
        <f>IF(T146&lt;135,T146,T146-'DPI art.191'!$I$7)</f>
        <v>0</v>
      </c>
      <c r="BM146" s="111" t="str">
        <f>IF(AA146&lt;80,"0",IF((AB146-AA146)&lt;=2,('DPI art.191'!$G$5-(('DPI art.191'!$F$5-'DPI art.191'!$G$5)/4)*(AB146-AA146-2)),('DPI art.191'!$G$5-(('DPI art.191'!$G$5-'DPI art.191'!$H$5)/8)*(AB146-AA146-2))))</f>
        <v>0</v>
      </c>
      <c r="BN146" s="24">
        <f t="shared" si="113"/>
        <v>0</v>
      </c>
      <c r="BO146" s="24">
        <f>IF(Z146&lt;135,Z146,Z146-'DPI art.191'!$I$5)</f>
        <v>0</v>
      </c>
      <c r="BP146" s="108">
        <f t="shared" si="98"/>
        <v>1</v>
      </c>
      <c r="BQ146" s="108">
        <f t="shared" si="99"/>
        <v>1</v>
      </c>
      <c r="BR146" s="108">
        <f t="shared" si="100"/>
        <v>1</v>
      </c>
      <c r="BS146" s="108">
        <f t="shared" si="101"/>
        <v>1</v>
      </c>
      <c r="BT146" s="108">
        <f t="shared" si="102"/>
        <v>1</v>
      </c>
      <c r="BU146" s="108">
        <f t="shared" si="103"/>
        <v>1</v>
      </c>
      <c r="BV146" s="106" t="str">
        <f t="shared" si="104"/>
        <v/>
      </c>
      <c r="BW146" s="106" t="str">
        <f t="shared" si="105"/>
        <v/>
      </c>
      <c r="BX146" s="106" t="str">
        <f t="shared" si="106"/>
        <v/>
      </c>
      <c r="BY146" s="106" t="str">
        <f t="shared" si="107"/>
        <v/>
      </c>
      <c r="BZ146" s="106" t="str">
        <f t="shared" si="108"/>
        <v/>
      </c>
      <c r="CA146" s="106" t="str">
        <f t="shared" si="109"/>
        <v/>
      </c>
      <c r="CB146" s="106">
        <f t="shared" si="110"/>
        <v>0</v>
      </c>
      <c r="CC146" s="107">
        <f t="shared" ref="CC146:CC184" si="125">IF(CB146=0,0,IF(CB146=1,0,1/(CB146*(CB146-1))))</f>
        <v>0</v>
      </c>
      <c r="CD146" s="136" t="str">
        <f t="shared" si="117"/>
        <v/>
      </c>
      <c r="CE146" s="136" t="str">
        <f t="shared" si="118"/>
        <v/>
      </c>
      <c r="CF146" s="136" t="str">
        <f t="shared" si="119"/>
        <v/>
      </c>
      <c r="CG146" s="136" t="str">
        <f t="shared" si="120"/>
        <v/>
      </c>
      <c r="CH146" s="136" t="str">
        <f t="shared" si="121"/>
        <v/>
      </c>
      <c r="CI146" s="136" t="str">
        <f t="shared" si="122"/>
        <v/>
      </c>
    </row>
    <row r="147" spans="1:87" ht="18.75" x14ac:dyDescent="0.2">
      <c r="A147" s="2" t="s">
        <v>7</v>
      </c>
      <c r="B147" s="65" t="e">
        <f t="shared" ref="B147:B184" si="126">B146+1</f>
        <v>#VALUE!</v>
      </c>
      <c r="C147" s="78"/>
      <c r="D147" s="83"/>
      <c r="E147" s="83"/>
      <c r="F147" s="67"/>
      <c r="G147" s="71">
        <v>40725</v>
      </c>
      <c r="H147" s="77" t="s">
        <v>200</v>
      </c>
      <c r="I147" s="77" t="str">
        <f t="shared" si="123"/>
        <v/>
      </c>
      <c r="J147" s="77" t="str">
        <f t="shared" si="124"/>
        <v/>
      </c>
      <c r="K147" s="77"/>
      <c r="L147" s="77"/>
      <c r="M147" s="137" t="str">
        <f t="shared" si="114"/>
        <v/>
      </c>
      <c r="N147" s="4" t="str">
        <f t="shared" si="92"/>
        <v/>
      </c>
      <c r="O147" s="3">
        <f t="shared" si="115"/>
        <v>0</v>
      </c>
      <c r="P147" s="5">
        <f t="shared" si="93"/>
        <v>0</v>
      </c>
      <c r="Q147" s="14"/>
      <c r="R147" s="11"/>
      <c r="S147" s="12"/>
      <c r="T147" s="13"/>
      <c r="U147" s="79"/>
      <c r="V147" s="79"/>
      <c r="W147" s="10"/>
      <c r="X147" s="11"/>
      <c r="Y147" s="12"/>
      <c r="Z147" s="13"/>
      <c r="AA147" s="10"/>
      <c r="AB147" s="11"/>
      <c r="AC147" s="12"/>
      <c r="AD147" s="13"/>
      <c r="AE147" s="14"/>
      <c r="AF147" s="11"/>
      <c r="AG147" s="12"/>
      <c r="AH147" s="13"/>
      <c r="AI147" s="10"/>
      <c r="AJ147" s="11"/>
      <c r="AK147" s="12"/>
      <c r="AL147" s="13"/>
      <c r="AM147" s="10"/>
      <c r="AN147" s="11"/>
      <c r="AO147" s="12"/>
      <c r="AP147" s="13"/>
      <c r="AQ147" s="6" t="str">
        <f t="shared" si="94"/>
        <v>SI</v>
      </c>
      <c r="AR147" s="7">
        <f t="shared" si="95"/>
        <v>480</v>
      </c>
      <c r="AS147" s="8">
        <f t="shared" si="96"/>
        <v>480</v>
      </c>
      <c r="AT147" s="9">
        <f t="shared" si="97"/>
        <v>480</v>
      </c>
      <c r="AU147" s="111" t="str">
        <f>IF(O147&lt;80,"0",IF((P147-O147)&lt;=2,('DPI art.191'!$G$3-(('DPI art.191'!$F$3-'DPI art.191'!$G$3)/4)*(P147-O147-2)),('DPI art.191'!$G$3-(('DPI art.191'!$G$3-'DPI art.191'!$H$3)/8)*(P147-O147-2))))</f>
        <v>0</v>
      </c>
      <c r="AV147" s="24">
        <f t="shared" si="85"/>
        <v>0</v>
      </c>
      <c r="AW147" s="24" t="e">
        <f>IF(N147&lt;135,N147,N147-'DPI art.191'!$I$3)</f>
        <v>#VALUE!</v>
      </c>
      <c r="AX147" s="111" t="e">
        <f>IF(I147&lt;80,"0",IF((J147-I147)&lt;=2,('DPI art.191'!$G$7-(('DPI art.191'!$F$7-'DPI art.191'!$G$7)/4)*(I147-J147-2)),('DPI art.191'!$G$7-(('DPI art.191'!$G$7-'DPI art.191'!$H$7)/8)*(J147-I147-2))))</f>
        <v>#VALUE!</v>
      </c>
      <c r="AY147" s="24" t="e">
        <f t="shared" si="116"/>
        <v>#VALUE!</v>
      </c>
      <c r="AZ147" s="24" t="e">
        <f>IF(H147&lt;135,H147,H147-'DPI art.191'!$I$7)</f>
        <v>#VALUE!</v>
      </c>
      <c r="BA147" s="111" t="str">
        <f>IF(O147&lt;80,"0",IF((P147-O147)&lt;=2,('DPI art.191'!$G$5-(('DPI art.191'!$F$5-'DPI art.191'!$G$5)/4)*(P147-O147-2)),('DPI art.191'!$G$5-(('DPI art.191'!$G$5-'DPI art.191'!$H$5)/8)*(P147-O147-2))))</f>
        <v>0</v>
      </c>
      <c r="BB147" s="24">
        <f t="shared" si="87"/>
        <v>0</v>
      </c>
      <c r="BC147" s="24" t="e">
        <f>IF(N147&lt;135,N147,N147-'DPI art.191'!$I$5)</f>
        <v>#VALUE!</v>
      </c>
      <c r="BD147" s="111" t="str">
        <f>IF(O147&lt;80,"0",IF((P147-O147)&lt;=2,('DPI art.191'!$G$7-(('DPI art.191'!$F$7-'DPI art.191'!$G$7)/4)*(O147-P147-2)),('DPI art.191'!$G$7-(('DPI art.191'!$G$7-'DPI art.191'!$H$7)/8)*(P147-O147-2))))</f>
        <v>0</v>
      </c>
      <c r="BE147" s="24">
        <f t="shared" si="88"/>
        <v>0</v>
      </c>
      <c r="BF147" s="24" t="e">
        <f>IF(N147&lt;135,N147,N147-'DPI art.191'!$I$7)</f>
        <v>#VALUE!</v>
      </c>
      <c r="BG147" s="111" t="str">
        <f>IF(AA147&lt;80,"0",IF((AB147-AA147)&lt;=2,('DPI art.191'!$G$3-(('DPI art.191'!$F$3-'DPI art.191'!$G$3)/4)*(AB147-AA147-2)),('DPI art.191'!$G$3-(('DPI art.191'!$G$3-'DPI art.191'!$H$3)/8)*(AB147-AA147-2))))</f>
        <v>0</v>
      </c>
      <c r="BH147" s="24">
        <f t="shared" si="111"/>
        <v>0</v>
      </c>
      <c r="BI147" s="24">
        <f>IF(Z147&lt;135,Z147,Z147-'DPI art.191'!$I$3)</f>
        <v>0</v>
      </c>
      <c r="BJ147" s="111" t="str">
        <f>IF(U147&lt;80,"0",IF((V147-U147)&lt;=2,('DPI art.191'!$G$7-(('DPI art.191'!$F$7-'DPI art.191'!$G$7)/4)*(U147-V147-2)),('DPI art.191'!$G$7-(('DPI art.191'!$G$7-'DPI art.191'!$H$7)/8)*(V147-U147-2))))</f>
        <v>0</v>
      </c>
      <c r="BK147" s="24">
        <f t="shared" si="112"/>
        <v>0</v>
      </c>
      <c r="BL147" s="24">
        <f>IF(T147&lt;135,T147,T147-'DPI art.191'!$I$7)</f>
        <v>0</v>
      </c>
      <c r="BM147" s="111" t="str">
        <f>IF(AA147&lt;80,"0",IF((AB147-AA147)&lt;=2,('DPI art.191'!$G$5-(('DPI art.191'!$F$5-'DPI art.191'!$G$5)/4)*(AB147-AA147-2)),('DPI art.191'!$G$5-(('DPI art.191'!$G$5-'DPI art.191'!$H$5)/8)*(AB147-AA147-2))))</f>
        <v>0</v>
      </c>
      <c r="BN147" s="24">
        <f t="shared" si="113"/>
        <v>0</v>
      </c>
      <c r="BO147" s="24">
        <f>IF(Z147&lt;135,Z147,Z147-'DPI art.191'!$I$5)</f>
        <v>0</v>
      </c>
      <c r="BP147" s="108">
        <f t="shared" si="98"/>
        <v>1</v>
      </c>
      <c r="BQ147" s="108">
        <f t="shared" si="99"/>
        <v>1</v>
      </c>
      <c r="BR147" s="108">
        <f t="shared" si="100"/>
        <v>1</v>
      </c>
      <c r="BS147" s="108">
        <f t="shared" si="101"/>
        <v>1</v>
      </c>
      <c r="BT147" s="108">
        <f t="shared" si="102"/>
        <v>1</v>
      </c>
      <c r="BU147" s="108">
        <f t="shared" si="103"/>
        <v>1</v>
      </c>
      <c r="BV147" s="106" t="str">
        <f t="shared" si="104"/>
        <v/>
      </c>
      <c r="BW147" s="106" t="str">
        <f t="shared" si="105"/>
        <v/>
      </c>
      <c r="BX147" s="106" t="str">
        <f t="shared" si="106"/>
        <v/>
      </c>
      <c r="BY147" s="106" t="str">
        <f t="shared" si="107"/>
        <v/>
      </c>
      <c r="BZ147" s="106" t="str">
        <f t="shared" si="108"/>
        <v/>
      </c>
      <c r="CA147" s="106" t="str">
        <f t="shared" si="109"/>
        <v/>
      </c>
      <c r="CB147" s="106">
        <f t="shared" si="110"/>
        <v>0</v>
      </c>
      <c r="CC147" s="107">
        <f t="shared" si="125"/>
        <v>0</v>
      </c>
      <c r="CD147" s="136" t="str">
        <f t="shared" si="117"/>
        <v/>
      </c>
      <c r="CE147" s="136" t="str">
        <f t="shared" si="118"/>
        <v/>
      </c>
      <c r="CF147" s="136" t="str">
        <f t="shared" si="119"/>
        <v/>
      </c>
      <c r="CG147" s="136" t="str">
        <f t="shared" si="120"/>
        <v/>
      </c>
      <c r="CH147" s="136" t="str">
        <f t="shared" si="121"/>
        <v/>
      </c>
      <c r="CI147" s="136" t="str">
        <f t="shared" si="122"/>
        <v/>
      </c>
    </row>
    <row r="148" spans="1:87" ht="18.75" x14ac:dyDescent="0.2">
      <c r="A148" s="2" t="s">
        <v>7</v>
      </c>
      <c r="B148" s="65" t="e">
        <f t="shared" si="126"/>
        <v>#VALUE!</v>
      </c>
      <c r="C148" s="78"/>
      <c r="D148" s="83"/>
      <c r="E148" s="83"/>
      <c r="F148" s="67"/>
      <c r="G148" s="71">
        <v>40725</v>
      </c>
      <c r="H148" s="77" t="s">
        <v>200</v>
      </c>
      <c r="I148" s="77" t="str">
        <f t="shared" si="123"/>
        <v/>
      </c>
      <c r="J148" s="77" t="str">
        <f t="shared" si="124"/>
        <v/>
      </c>
      <c r="K148" s="77"/>
      <c r="L148" s="77"/>
      <c r="M148" s="137" t="str">
        <f t="shared" si="114"/>
        <v/>
      </c>
      <c r="N148" s="4" t="str">
        <f t="shared" si="92"/>
        <v/>
      </c>
      <c r="O148" s="3">
        <f t="shared" si="115"/>
        <v>0</v>
      </c>
      <c r="P148" s="5">
        <f t="shared" si="93"/>
        <v>0</v>
      </c>
      <c r="Q148" s="14"/>
      <c r="R148" s="11"/>
      <c r="S148" s="12"/>
      <c r="T148" s="13"/>
      <c r="U148" s="79"/>
      <c r="V148" s="79"/>
      <c r="W148" s="10"/>
      <c r="X148" s="11"/>
      <c r="Y148" s="12"/>
      <c r="Z148" s="13"/>
      <c r="AA148" s="10"/>
      <c r="AB148" s="11"/>
      <c r="AC148" s="12"/>
      <c r="AD148" s="13"/>
      <c r="AE148" s="14"/>
      <c r="AF148" s="11"/>
      <c r="AG148" s="12"/>
      <c r="AH148" s="13"/>
      <c r="AI148" s="10"/>
      <c r="AJ148" s="11"/>
      <c r="AK148" s="12"/>
      <c r="AL148" s="13"/>
      <c r="AM148" s="10"/>
      <c r="AN148" s="11"/>
      <c r="AO148" s="12"/>
      <c r="AP148" s="13"/>
      <c r="AQ148" s="6" t="str">
        <f t="shared" si="94"/>
        <v>SI</v>
      </c>
      <c r="AR148" s="7">
        <f t="shared" si="95"/>
        <v>480</v>
      </c>
      <c r="AS148" s="8">
        <f t="shared" si="96"/>
        <v>480</v>
      </c>
      <c r="AT148" s="9">
        <f t="shared" si="97"/>
        <v>480</v>
      </c>
      <c r="AU148" s="111" t="str">
        <f>IF(O148&lt;80,"0",IF((P148-O148)&lt;=2,('DPI art.191'!$G$3-(('DPI art.191'!$F$3-'DPI art.191'!$G$3)/4)*(P148-O148-2)),('DPI art.191'!$G$3-(('DPI art.191'!$G$3-'DPI art.191'!$H$3)/8)*(P148-O148-2))))</f>
        <v>0</v>
      </c>
      <c r="AV148" s="24">
        <f t="shared" si="85"/>
        <v>0</v>
      </c>
      <c r="AW148" s="24" t="e">
        <f>IF(N148&lt;135,N148,N148-'DPI art.191'!$I$3)</f>
        <v>#VALUE!</v>
      </c>
      <c r="AX148" s="111" t="e">
        <f>IF(I148&lt;80,"0",IF((J148-I148)&lt;=2,('DPI art.191'!$G$7-(('DPI art.191'!$F$7-'DPI art.191'!$G$7)/4)*(I148-J148-2)),('DPI art.191'!$G$7-(('DPI art.191'!$G$7-'DPI art.191'!$H$7)/8)*(J148-I148-2))))</f>
        <v>#VALUE!</v>
      </c>
      <c r="AY148" s="24" t="e">
        <f t="shared" si="116"/>
        <v>#VALUE!</v>
      </c>
      <c r="AZ148" s="24" t="e">
        <f>IF(H148&lt;135,H148,H148-'DPI art.191'!$I$7)</f>
        <v>#VALUE!</v>
      </c>
      <c r="BA148" s="111" t="str">
        <f>IF(O148&lt;80,"0",IF((P148-O148)&lt;=2,('DPI art.191'!$G$5-(('DPI art.191'!$F$5-'DPI art.191'!$G$5)/4)*(P148-O148-2)),('DPI art.191'!$G$5-(('DPI art.191'!$G$5-'DPI art.191'!$H$5)/8)*(P148-O148-2))))</f>
        <v>0</v>
      </c>
      <c r="BB148" s="24">
        <f t="shared" si="87"/>
        <v>0</v>
      </c>
      <c r="BC148" s="24" t="e">
        <f>IF(N148&lt;135,N148,N148-'DPI art.191'!$I$5)</f>
        <v>#VALUE!</v>
      </c>
      <c r="BD148" s="111" t="str">
        <f>IF(O148&lt;80,"0",IF((P148-O148)&lt;=2,('DPI art.191'!$G$7-(('DPI art.191'!$F$7-'DPI art.191'!$G$7)/4)*(O148-P148-2)),('DPI art.191'!$G$7-(('DPI art.191'!$G$7-'DPI art.191'!$H$7)/8)*(P148-O148-2))))</f>
        <v>0</v>
      </c>
      <c r="BE148" s="24">
        <f t="shared" si="88"/>
        <v>0</v>
      </c>
      <c r="BF148" s="24" t="e">
        <f>IF(N148&lt;135,N148,N148-'DPI art.191'!$I$7)</f>
        <v>#VALUE!</v>
      </c>
      <c r="BG148" s="111" t="str">
        <f>IF(AA148&lt;80,"0",IF((AB148-AA148)&lt;=2,('DPI art.191'!$G$3-(('DPI art.191'!$F$3-'DPI art.191'!$G$3)/4)*(AB148-AA148-2)),('DPI art.191'!$G$3-(('DPI art.191'!$G$3-'DPI art.191'!$H$3)/8)*(AB148-AA148-2))))</f>
        <v>0</v>
      </c>
      <c r="BH148" s="24">
        <f t="shared" si="111"/>
        <v>0</v>
      </c>
      <c r="BI148" s="24">
        <f>IF(Z148&lt;135,Z148,Z148-'DPI art.191'!$I$3)</f>
        <v>0</v>
      </c>
      <c r="BJ148" s="111" t="str">
        <f>IF(U148&lt;80,"0",IF((V148-U148)&lt;=2,('DPI art.191'!$G$7-(('DPI art.191'!$F$7-'DPI art.191'!$G$7)/4)*(U148-V148-2)),('DPI art.191'!$G$7-(('DPI art.191'!$G$7-'DPI art.191'!$H$7)/8)*(V148-U148-2))))</f>
        <v>0</v>
      </c>
      <c r="BK148" s="24">
        <f t="shared" si="112"/>
        <v>0</v>
      </c>
      <c r="BL148" s="24">
        <f>IF(T148&lt;135,T148,T148-'DPI art.191'!$I$7)</f>
        <v>0</v>
      </c>
      <c r="BM148" s="111" t="str">
        <f>IF(AA148&lt;80,"0",IF((AB148-AA148)&lt;=2,('DPI art.191'!$G$5-(('DPI art.191'!$F$5-'DPI art.191'!$G$5)/4)*(AB148-AA148-2)),('DPI art.191'!$G$5-(('DPI art.191'!$G$5-'DPI art.191'!$H$5)/8)*(AB148-AA148-2))))</f>
        <v>0</v>
      </c>
      <c r="BN148" s="24">
        <f t="shared" si="113"/>
        <v>0</v>
      </c>
      <c r="BO148" s="24">
        <f>IF(Z148&lt;135,Z148,Z148-'DPI art.191'!$I$5)</f>
        <v>0</v>
      </c>
      <c r="BP148" s="108">
        <f t="shared" si="98"/>
        <v>1</v>
      </c>
      <c r="BQ148" s="108">
        <f t="shared" si="99"/>
        <v>1</v>
      </c>
      <c r="BR148" s="108">
        <f t="shared" si="100"/>
        <v>1</v>
      </c>
      <c r="BS148" s="108">
        <f t="shared" si="101"/>
        <v>1</v>
      </c>
      <c r="BT148" s="108">
        <f t="shared" si="102"/>
        <v>1</v>
      </c>
      <c r="BU148" s="108">
        <f t="shared" si="103"/>
        <v>1</v>
      </c>
      <c r="BV148" s="106" t="str">
        <f t="shared" si="104"/>
        <v/>
      </c>
      <c r="BW148" s="106" t="str">
        <f t="shared" si="105"/>
        <v/>
      </c>
      <c r="BX148" s="106" t="str">
        <f t="shared" si="106"/>
        <v/>
      </c>
      <c r="BY148" s="106" t="str">
        <f t="shared" si="107"/>
        <v/>
      </c>
      <c r="BZ148" s="106" t="str">
        <f t="shared" si="108"/>
        <v/>
      </c>
      <c r="CA148" s="106" t="str">
        <f t="shared" si="109"/>
        <v/>
      </c>
      <c r="CB148" s="106">
        <f t="shared" si="110"/>
        <v>0</v>
      </c>
      <c r="CC148" s="107">
        <f t="shared" si="125"/>
        <v>0</v>
      </c>
      <c r="CD148" s="136" t="str">
        <f t="shared" si="117"/>
        <v/>
      </c>
      <c r="CE148" s="136" t="str">
        <f t="shared" si="118"/>
        <v/>
      </c>
      <c r="CF148" s="136" t="str">
        <f t="shared" si="119"/>
        <v/>
      </c>
      <c r="CG148" s="136" t="str">
        <f t="shared" si="120"/>
        <v/>
      </c>
      <c r="CH148" s="136" t="str">
        <f t="shared" si="121"/>
        <v/>
      </c>
      <c r="CI148" s="136" t="str">
        <f t="shared" si="122"/>
        <v/>
      </c>
    </row>
    <row r="149" spans="1:87" ht="18.75" x14ac:dyDescent="0.2">
      <c r="A149" s="2" t="s">
        <v>7</v>
      </c>
      <c r="B149" s="65" t="e">
        <f t="shared" si="126"/>
        <v>#VALUE!</v>
      </c>
      <c r="C149" s="78"/>
      <c r="D149" s="83"/>
      <c r="E149" s="83"/>
      <c r="F149" s="67"/>
      <c r="G149" s="71">
        <v>40725</v>
      </c>
      <c r="H149" s="77" t="s">
        <v>200</v>
      </c>
      <c r="I149" s="77" t="str">
        <f t="shared" si="123"/>
        <v/>
      </c>
      <c r="J149" s="77" t="str">
        <f t="shared" si="124"/>
        <v/>
      </c>
      <c r="K149" s="77"/>
      <c r="L149" s="77"/>
      <c r="M149" s="137" t="str">
        <f t="shared" si="114"/>
        <v/>
      </c>
      <c r="N149" s="4" t="str">
        <f t="shared" si="92"/>
        <v/>
      </c>
      <c r="O149" s="3">
        <f t="shared" si="115"/>
        <v>0</v>
      </c>
      <c r="P149" s="5">
        <f t="shared" si="93"/>
        <v>0</v>
      </c>
      <c r="Q149" s="14"/>
      <c r="R149" s="11"/>
      <c r="S149" s="12"/>
      <c r="T149" s="13"/>
      <c r="U149" s="79"/>
      <c r="V149" s="79"/>
      <c r="W149" s="10"/>
      <c r="X149" s="11"/>
      <c r="Y149" s="12"/>
      <c r="Z149" s="13"/>
      <c r="AA149" s="10"/>
      <c r="AB149" s="11"/>
      <c r="AC149" s="12"/>
      <c r="AD149" s="13"/>
      <c r="AE149" s="14"/>
      <c r="AF149" s="11"/>
      <c r="AG149" s="12"/>
      <c r="AH149" s="13"/>
      <c r="AI149" s="10"/>
      <c r="AJ149" s="11"/>
      <c r="AK149" s="12"/>
      <c r="AL149" s="13"/>
      <c r="AM149" s="10"/>
      <c r="AN149" s="11"/>
      <c r="AO149" s="12"/>
      <c r="AP149" s="13"/>
      <c r="AQ149" s="6" t="str">
        <f t="shared" si="94"/>
        <v>SI</v>
      </c>
      <c r="AR149" s="7">
        <f t="shared" si="95"/>
        <v>480</v>
      </c>
      <c r="AS149" s="8">
        <f t="shared" si="96"/>
        <v>480</v>
      </c>
      <c r="AT149" s="9">
        <f t="shared" si="97"/>
        <v>480</v>
      </c>
      <c r="AU149" s="111" t="str">
        <f>IF(O149&lt;80,"0",IF((P149-O149)&lt;=2,('DPI art.191'!$G$3-(('DPI art.191'!$F$3-'DPI art.191'!$G$3)/4)*(P149-O149-2)),('DPI art.191'!$G$3-(('DPI art.191'!$G$3-'DPI art.191'!$H$3)/8)*(P149-O149-2))))</f>
        <v>0</v>
      </c>
      <c r="AV149" s="24">
        <f t="shared" ref="AV149:AV184" si="127">O149-AU149</f>
        <v>0</v>
      </c>
      <c r="AW149" s="24" t="e">
        <f>IF(N149&lt;135,N149,N149-'DPI art.191'!$I$3)</f>
        <v>#VALUE!</v>
      </c>
      <c r="AX149" s="111" t="e">
        <f>IF(I149&lt;80,"0",IF((J149-I149)&lt;=2,('DPI art.191'!$G$7-(('DPI art.191'!$F$7-'DPI art.191'!$G$7)/4)*(I149-J149-2)),('DPI art.191'!$G$7-(('DPI art.191'!$G$7-'DPI art.191'!$H$7)/8)*(J149-I149-2))))</f>
        <v>#VALUE!</v>
      </c>
      <c r="AY149" s="24" t="e">
        <f t="shared" si="116"/>
        <v>#VALUE!</v>
      </c>
      <c r="AZ149" s="24" t="e">
        <f>IF(H149&lt;135,H149,H149-'DPI art.191'!$I$7)</f>
        <v>#VALUE!</v>
      </c>
      <c r="BA149" s="111" t="str">
        <f>IF(O149&lt;80,"0",IF((P149-O149)&lt;=2,('DPI art.191'!$G$5-(('DPI art.191'!$F$5-'DPI art.191'!$G$5)/4)*(P149-O149-2)),('DPI art.191'!$G$5-(('DPI art.191'!$G$5-'DPI art.191'!$H$5)/8)*(P149-O149-2))))</f>
        <v>0</v>
      </c>
      <c r="BB149" s="24">
        <f t="shared" ref="BB149:BB184" si="128">R149-BA149</f>
        <v>0</v>
      </c>
      <c r="BC149" s="24" t="e">
        <f>IF(N149&lt;135,N149,N149-'DPI art.191'!$I$5)</f>
        <v>#VALUE!</v>
      </c>
      <c r="BD149" s="111" t="str">
        <f>IF(O149&lt;80,"0",IF((P149-O149)&lt;=2,('DPI art.191'!$G$7-(('DPI art.191'!$F$7-'DPI art.191'!$G$7)/4)*(O149-P149-2)),('DPI art.191'!$G$7-(('DPI art.191'!$G$7-'DPI art.191'!$H$7)/8)*(P149-O149-2))))</f>
        <v>0</v>
      </c>
      <c r="BE149" s="24">
        <f t="shared" ref="BE149:BE184" si="129">O149-BD149</f>
        <v>0</v>
      </c>
      <c r="BF149" s="24" t="e">
        <f>IF(N149&lt;135,N149,N149-'DPI art.191'!$I$7)</f>
        <v>#VALUE!</v>
      </c>
      <c r="BG149" s="111" t="str">
        <f>IF(AA149&lt;80,"0",IF((AB149-AA149)&lt;=2,('DPI art.191'!$G$3-(('DPI art.191'!$F$3-'DPI art.191'!$G$3)/4)*(AB149-AA149-2)),('DPI art.191'!$G$3-(('DPI art.191'!$G$3-'DPI art.191'!$H$3)/8)*(AB149-AA149-2))))</f>
        <v>0</v>
      </c>
      <c r="BH149" s="24">
        <f t="shared" si="111"/>
        <v>0</v>
      </c>
      <c r="BI149" s="24">
        <f>IF(Z149&lt;135,Z149,Z149-'DPI art.191'!$I$3)</f>
        <v>0</v>
      </c>
      <c r="BJ149" s="111" t="str">
        <f>IF(U149&lt;80,"0",IF((V149-U149)&lt;=2,('DPI art.191'!$G$7-(('DPI art.191'!$F$7-'DPI art.191'!$G$7)/4)*(U149-V149-2)),('DPI art.191'!$G$7-(('DPI art.191'!$G$7-'DPI art.191'!$H$7)/8)*(V149-U149-2))))</f>
        <v>0</v>
      </c>
      <c r="BK149" s="24">
        <f t="shared" si="112"/>
        <v>0</v>
      </c>
      <c r="BL149" s="24">
        <f>IF(T149&lt;135,T149,T149-'DPI art.191'!$I$7)</f>
        <v>0</v>
      </c>
      <c r="BM149" s="111" t="str">
        <f>IF(AA149&lt;80,"0",IF((AB149-AA149)&lt;=2,('DPI art.191'!$G$5-(('DPI art.191'!$F$5-'DPI art.191'!$G$5)/4)*(AB149-AA149-2)),('DPI art.191'!$G$5-(('DPI art.191'!$G$5-'DPI art.191'!$H$5)/8)*(AB149-AA149-2))))</f>
        <v>0</v>
      </c>
      <c r="BN149" s="24">
        <f t="shared" si="113"/>
        <v>0</v>
      </c>
      <c r="BO149" s="24">
        <f>IF(Z149&lt;135,Z149,Z149-'DPI art.191'!$I$5)</f>
        <v>0</v>
      </c>
      <c r="BP149" s="108">
        <f t="shared" si="98"/>
        <v>1</v>
      </c>
      <c r="BQ149" s="108">
        <f t="shared" si="99"/>
        <v>1</v>
      </c>
      <c r="BR149" s="108">
        <f t="shared" si="100"/>
        <v>1</v>
      </c>
      <c r="BS149" s="108">
        <f t="shared" si="101"/>
        <v>1</v>
      </c>
      <c r="BT149" s="108">
        <f t="shared" si="102"/>
        <v>1</v>
      </c>
      <c r="BU149" s="108">
        <f t="shared" si="103"/>
        <v>1</v>
      </c>
      <c r="BV149" s="106" t="str">
        <f t="shared" si="104"/>
        <v/>
      </c>
      <c r="BW149" s="106" t="str">
        <f t="shared" si="105"/>
        <v/>
      </c>
      <c r="BX149" s="106" t="str">
        <f t="shared" si="106"/>
        <v/>
      </c>
      <c r="BY149" s="106" t="str">
        <f t="shared" si="107"/>
        <v/>
      </c>
      <c r="BZ149" s="106" t="str">
        <f t="shared" si="108"/>
        <v/>
      </c>
      <c r="CA149" s="106" t="str">
        <f t="shared" si="109"/>
        <v/>
      </c>
      <c r="CB149" s="106">
        <f t="shared" si="110"/>
        <v>0</v>
      </c>
      <c r="CC149" s="107">
        <f t="shared" si="125"/>
        <v>0</v>
      </c>
      <c r="CD149" s="136" t="str">
        <f t="shared" si="117"/>
        <v/>
      </c>
      <c r="CE149" s="136" t="str">
        <f t="shared" si="118"/>
        <v/>
      </c>
      <c r="CF149" s="136" t="str">
        <f t="shared" si="119"/>
        <v/>
      </c>
      <c r="CG149" s="136" t="str">
        <f t="shared" si="120"/>
        <v/>
      </c>
      <c r="CH149" s="136" t="str">
        <f t="shared" si="121"/>
        <v/>
      </c>
      <c r="CI149" s="136" t="str">
        <f t="shared" si="122"/>
        <v/>
      </c>
    </row>
    <row r="150" spans="1:87" ht="18.75" x14ac:dyDescent="0.2">
      <c r="A150" s="2" t="s">
        <v>7</v>
      </c>
      <c r="B150" s="65" t="e">
        <f t="shared" si="126"/>
        <v>#VALUE!</v>
      </c>
      <c r="C150" s="78"/>
      <c r="D150" s="83"/>
      <c r="E150" s="83"/>
      <c r="F150" s="67"/>
      <c r="G150" s="71">
        <v>40725</v>
      </c>
      <c r="H150" s="77" t="s">
        <v>200</v>
      </c>
      <c r="I150" s="77" t="str">
        <f t="shared" si="123"/>
        <v/>
      </c>
      <c r="J150" s="77" t="str">
        <f t="shared" si="124"/>
        <v/>
      </c>
      <c r="K150" s="77"/>
      <c r="L150" s="77"/>
      <c r="M150" s="137" t="str">
        <f t="shared" si="114"/>
        <v/>
      </c>
      <c r="N150" s="4" t="str">
        <f t="shared" si="92"/>
        <v/>
      </c>
      <c r="O150" s="3">
        <f t="shared" si="115"/>
        <v>0</v>
      </c>
      <c r="P150" s="5">
        <f t="shared" si="93"/>
        <v>0</v>
      </c>
      <c r="Q150" s="14"/>
      <c r="R150" s="11"/>
      <c r="S150" s="12"/>
      <c r="T150" s="13"/>
      <c r="U150" s="79"/>
      <c r="V150" s="79"/>
      <c r="W150" s="10"/>
      <c r="X150" s="11"/>
      <c r="Y150" s="12"/>
      <c r="Z150" s="13"/>
      <c r="AA150" s="10"/>
      <c r="AB150" s="11"/>
      <c r="AC150" s="12"/>
      <c r="AD150" s="13"/>
      <c r="AE150" s="14"/>
      <c r="AF150" s="11"/>
      <c r="AG150" s="12"/>
      <c r="AH150" s="13"/>
      <c r="AI150" s="10"/>
      <c r="AJ150" s="11"/>
      <c r="AK150" s="12"/>
      <c r="AL150" s="13"/>
      <c r="AM150" s="10"/>
      <c r="AN150" s="11"/>
      <c r="AO150" s="12"/>
      <c r="AP150" s="13"/>
      <c r="AQ150" s="6" t="str">
        <f t="shared" si="94"/>
        <v>SI</v>
      </c>
      <c r="AR150" s="7">
        <f t="shared" si="95"/>
        <v>480</v>
      </c>
      <c r="AS150" s="8">
        <f t="shared" si="96"/>
        <v>480</v>
      </c>
      <c r="AT150" s="9">
        <f t="shared" si="97"/>
        <v>480</v>
      </c>
      <c r="AU150" s="111" t="str">
        <f>IF(O150&lt;80,"0",IF((P150-O150)&lt;=2,('DPI art.191'!$G$3-(('DPI art.191'!$F$3-'DPI art.191'!$G$3)/4)*(P150-O150-2)),('DPI art.191'!$G$3-(('DPI art.191'!$G$3-'DPI art.191'!$H$3)/8)*(P150-O150-2))))</f>
        <v>0</v>
      </c>
      <c r="AV150" s="24">
        <f t="shared" si="127"/>
        <v>0</v>
      </c>
      <c r="AW150" s="24" t="e">
        <f>IF(N150&lt;135,N150,N150-'DPI art.191'!$I$3)</f>
        <v>#VALUE!</v>
      </c>
      <c r="AX150" s="111" t="e">
        <f>IF(I150&lt;80,"0",IF((J150-I150)&lt;=2,('DPI art.191'!$G$7-(('DPI art.191'!$F$7-'DPI art.191'!$G$7)/4)*(I150-J150-2)),('DPI art.191'!$G$7-(('DPI art.191'!$G$7-'DPI art.191'!$H$7)/8)*(J150-I150-2))))</f>
        <v>#VALUE!</v>
      </c>
      <c r="AY150" s="24" t="e">
        <f t="shared" si="116"/>
        <v>#VALUE!</v>
      </c>
      <c r="AZ150" s="24" t="e">
        <f>IF(H150&lt;135,H150,H150-'DPI art.191'!$I$7)</f>
        <v>#VALUE!</v>
      </c>
      <c r="BA150" s="111" t="str">
        <f>IF(O150&lt;80,"0",IF((P150-O150)&lt;=2,('DPI art.191'!$G$5-(('DPI art.191'!$F$5-'DPI art.191'!$G$5)/4)*(P150-O150-2)),('DPI art.191'!$G$5-(('DPI art.191'!$G$5-'DPI art.191'!$H$5)/8)*(P150-O150-2))))</f>
        <v>0</v>
      </c>
      <c r="BB150" s="24">
        <f t="shared" si="128"/>
        <v>0</v>
      </c>
      <c r="BC150" s="24" t="e">
        <f>IF(N150&lt;135,N150,N150-'DPI art.191'!$I$5)</f>
        <v>#VALUE!</v>
      </c>
      <c r="BD150" s="111" t="str">
        <f>IF(O150&lt;80,"0",IF((P150-O150)&lt;=2,('DPI art.191'!$G$7-(('DPI art.191'!$F$7-'DPI art.191'!$G$7)/4)*(O150-P150-2)),('DPI art.191'!$G$7-(('DPI art.191'!$G$7-'DPI art.191'!$H$7)/8)*(P150-O150-2))))</f>
        <v>0</v>
      </c>
      <c r="BE150" s="24">
        <f t="shared" si="129"/>
        <v>0</v>
      </c>
      <c r="BF150" s="24" t="e">
        <f>IF(N150&lt;135,N150,N150-'DPI art.191'!$I$7)</f>
        <v>#VALUE!</v>
      </c>
      <c r="BG150" s="111" t="str">
        <f>IF(AA150&lt;80,"0",IF((AB150-AA150)&lt;=2,('DPI art.191'!$G$3-(('DPI art.191'!$F$3-'DPI art.191'!$G$3)/4)*(AB150-AA150-2)),('DPI art.191'!$G$3-(('DPI art.191'!$G$3-'DPI art.191'!$H$3)/8)*(AB150-AA150-2))))</f>
        <v>0</v>
      </c>
      <c r="BH150" s="24">
        <f t="shared" si="111"/>
        <v>0</v>
      </c>
      <c r="BI150" s="24">
        <f>IF(Z150&lt;135,Z150,Z150-'DPI art.191'!$I$3)</f>
        <v>0</v>
      </c>
      <c r="BJ150" s="111" t="str">
        <f>IF(U150&lt;80,"0",IF((V150-U150)&lt;=2,('DPI art.191'!$G$7-(('DPI art.191'!$F$7-'DPI art.191'!$G$7)/4)*(U150-V150-2)),('DPI art.191'!$G$7-(('DPI art.191'!$G$7-'DPI art.191'!$H$7)/8)*(V150-U150-2))))</f>
        <v>0</v>
      </c>
      <c r="BK150" s="24">
        <f t="shared" si="112"/>
        <v>0</v>
      </c>
      <c r="BL150" s="24">
        <f>IF(T150&lt;135,T150,T150-'DPI art.191'!$I$7)</f>
        <v>0</v>
      </c>
      <c r="BM150" s="111" t="str">
        <f>IF(AA150&lt;80,"0",IF((AB150-AA150)&lt;=2,('DPI art.191'!$G$5-(('DPI art.191'!$F$5-'DPI art.191'!$G$5)/4)*(AB150-AA150-2)),('DPI art.191'!$G$5-(('DPI art.191'!$G$5-'DPI art.191'!$H$5)/8)*(AB150-AA150-2))))</f>
        <v>0</v>
      </c>
      <c r="BN150" s="24">
        <f t="shared" si="113"/>
        <v>0</v>
      </c>
      <c r="BO150" s="24">
        <f>IF(Z150&lt;135,Z150,Z150-'DPI art.191'!$I$5)</f>
        <v>0</v>
      </c>
      <c r="BP150" s="108">
        <f t="shared" si="98"/>
        <v>1</v>
      </c>
      <c r="BQ150" s="108">
        <f t="shared" si="99"/>
        <v>1</v>
      </c>
      <c r="BR150" s="108">
        <f t="shared" si="100"/>
        <v>1</v>
      </c>
      <c r="BS150" s="108">
        <f t="shared" si="101"/>
        <v>1</v>
      </c>
      <c r="BT150" s="108">
        <f t="shared" si="102"/>
        <v>1</v>
      </c>
      <c r="BU150" s="108">
        <f t="shared" si="103"/>
        <v>1</v>
      </c>
      <c r="BV150" s="106" t="str">
        <f t="shared" si="104"/>
        <v/>
      </c>
      <c r="BW150" s="106" t="str">
        <f t="shared" si="105"/>
        <v/>
      </c>
      <c r="BX150" s="106" t="str">
        <f t="shared" si="106"/>
        <v/>
      </c>
      <c r="BY150" s="106" t="str">
        <f t="shared" si="107"/>
        <v/>
      </c>
      <c r="BZ150" s="106" t="str">
        <f t="shared" si="108"/>
        <v/>
      </c>
      <c r="CA150" s="106" t="str">
        <f t="shared" si="109"/>
        <v/>
      </c>
      <c r="CB150" s="106">
        <f t="shared" si="110"/>
        <v>0</v>
      </c>
      <c r="CC150" s="107">
        <f t="shared" si="125"/>
        <v>0</v>
      </c>
      <c r="CD150" s="136" t="str">
        <f t="shared" si="117"/>
        <v/>
      </c>
      <c r="CE150" s="136" t="str">
        <f t="shared" si="118"/>
        <v/>
      </c>
      <c r="CF150" s="136" t="str">
        <f t="shared" si="119"/>
        <v/>
      </c>
      <c r="CG150" s="136" t="str">
        <f t="shared" si="120"/>
        <v/>
      </c>
      <c r="CH150" s="136" t="str">
        <f t="shared" si="121"/>
        <v/>
      </c>
      <c r="CI150" s="136" t="str">
        <f t="shared" si="122"/>
        <v/>
      </c>
    </row>
    <row r="151" spans="1:87" ht="18.75" x14ac:dyDescent="0.2">
      <c r="A151" s="2" t="s">
        <v>7</v>
      </c>
      <c r="B151" s="65" t="e">
        <f t="shared" si="126"/>
        <v>#VALUE!</v>
      </c>
      <c r="C151" s="78"/>
      <c r="D151" s="83"/>
      <c r="E151" s="83"/>
      <c r="F151" s="67"/>
      <c r="G151" s="71">
        <v>40725</v>
      </c>
      <c r="H151" s="77" t="s">
        <v>200</v>
      </c>
      <c r="I151" s="77" t="str">
        <f t="shared" si="123"/>
        <v/>
      </c>
      <c r="J151" s="77" t="str">
        <f t="shared" si="124"/>
        <v/>
      </c>
      <c r="K151" s="77"/>
      <c r="L151" s="77"/>
      <c r="M151" s="137" t="str">
        <f t="shared" si="114"/>
        <v/>
      </c>
      <c r="N151" s="4" t="str">
        <f t="shared" si="92"/>
        <v/>
      </c>
      <c r="O151" s="3">
        <f t="shared" si="115"/>
        <v>0</v>
      </c>
      <c r="P151" s="5">
        <f t="shared" si="93"/>
        <v>0</v>
      </c>
      <c r="Q151" s="14"/>
      <c r="R151" s="11"/>
      <c r="S151" s="12"/>
      <c r="T151" s="13"/>
      <c r="U151" s="79"/>
      <c r="V151" s="79"/>
      <c r="W151" s="10"/>
      <c r="X151" s="11"/>
      <c r="Y151" s="12"/>
      <c r="Z151" s="13"/>
      <c r="AA151" s="10"/>
      <c r="AB151" s="11"/>
      <c r="AC151" s="12"/>
      <c r="AD151" s="13"/>
      <c r="AE151" s="14"/>
      <c r="AF151" s="11"/>
      <c r="AG151" s="12"/>
      <c r="AH151" s="13"/>
      <c r="AI151" s="10"/>
      <c r="AJ151" s="11"/>
      <c r="AK151" s="12"/>
      <c r="AL151" s="13"/>
      <c r="AM151" s="10"/>
      <c r="AN151" s="11"/>
      <c r="AO151" s="12"/>
      <c r="AP151" s="13"/>
      <c r="AQ151" s="6" t="str">
        <f t="shared" si="94"/>
        <v>SI</v>
      </c>
      <c r="AR151" s="7">
        <f t="shared" si="95"/>
        <v>480</v>
      </c>
      <c r="AS151" s="8">
        <f t="shared" si="96"/>
        <v>480</v>
      </c>
      <c r="AT151" s="9">
        <f t="shared" si="97"/>
        <v>480</v>
      </c>
      <c r="AU151" s="111" t="str">
        <f>IF(O151&lt;80,"0",IF((P151-O151)&lt;=2,('DPI art.191'!$G$3-(('DPI art.191'!$F$3-'DPI art.191'!$G$3)/4)*(P151-O151-2)),('DPI art.191'!$G$3-(('DPI art.191'!$G$3-'DPI art.191'!$H$3)/8)*(P151-O151-2))))</f>
        <v>0</v>
      </c>
      <c r="AV151" s="24">
        <f t="shared" si="127"/>
        <v>0</v>
      </c>
      <c r="AW151" s="24" t="e">
        <f>IF(N151&lt;135,N151,N151-'DPI art.191'!$I$3)</f>
        <v>#VALUE!</v>
      </c>
      <c r="AX151" s="111" t="e">
        <f>IF(I151&lt;80,"0",IF((J151-I151)&lt;=2,('DPI art.191'!$G$7-(('DPI art.191'!$F$7-'DPI art.191'!$G$7)/4)*(I151-J151-2)),('DPI art.191'!$G$7-(('DPI art.191'!$G$7-'DPI art.191'!$H$7)/8)*(J151-I151-2))))</f>
        <v>#VALUE!</v>
      </c>
      <c r="AY151" s="24" t="e">
        <f t="shared" si="116"/>
        <v>#VALUE!</v>
      </c>
      <c r="AZ151" s="24" t="e">
        <f>IF(H151&lt;135,H151,H151-'DPI art.191'!$I$7)</f>
        <v>#VALUE!</v>
      </c>
      <c r="BA151" s="111" t="str">
        <f>IF(O151&lt;80,"0",IF((P151-O151)&lt;=2,('DPI art.191'!$G$5-(('DPI art.191'!$F$5-'DPI art.191'!$G$5)/4)*(P151-O151-2)),('DPI art.191'!$G$5-(('DPI art.191'!$G$5-'DPI art.191'!$H$5)/8)*(P151-O151-2))))</f>
        <v>0</v>
      </c>
      <c r="BB151" s="24">
        <f t="shared" si="128"/>
        <v>0</v>
      </c>
      <c r="BC151" s="24" t="e">
        <f>IF(N151&lt;135,N151,N151-'DPI art.191'!$I$5)</f>
        <v>#VALUE!</v>
      </c>
      <c r="BD151" s="111" t="str">
        <f>IF(O151&lt;80,"0",IF((P151-O151)&lt;=2,('DPI art.191'!$G$7-(('DPI art.191'!$F$7-'DPI art.191'!$G$7)/4)*(O151-P151-2)),('DPI art.191'!$G$7-(('DPI art.191'!$G$7-'DPI art.191'!$H$7)/8)*(P151-O151-2))))</f>
        <v>0</v>
      </c>
      <c r="BE151" s="24">
        <f t="shared" si="129"/>
        <v>0</v>
      </c>
      <c r="BF151" s="24" t="e">
        <f>IF(N151&lt;135,N151,N151-'DPI art.191'!$I$7)</f>
        <v>#VALUE!</v>
      </c>
      <c r="BG151" s="111" t="str">
        <f>IF(AA151&lt;80,"0",IF((AB151-AA151)&lt;=2,('DPI art.191'!$G$3-(('DPI art.191'!$F$3-'DPI art.191'!$G$3)/4)*(AB151-AA151-2)),('DPI art.191'!$G$3-(('DPI art.191'!$G$3-'DPI art.191'!$H$3)/8)*(AB151-AA151-2))))</f>
        <v>0</v>
      </c>
      <c r="BH151" s="24">
        <f t="shared" si="111"/>
        <v>0</v>
      </c>
      <c r="BI151" s="24">
        <f>IF(Z151&lt;135,Z151,Z151-'DPI art.191'!$I$3)</f>
        <v>0</v>
      </c>
      <c r="BJ151" s="111" t="str">
        <f>IF(U151&lt;80,"0",IF((V151-U151)&lt;=2,('DPI art.191'!$G$7-(('DPI art.191'!$F$7-'DPI art.191'!$G$7)/4)*(U151-V151-2)),('DPI art.191'!$G$7-(('DPI art.191'!$G$7-'DPI art.191'!$H$7)/8)*(V151-U151-2))))</f>
        <v>0</v>
      </c>
      <c r="BK151" s="24">
        <f t="shared" si="112"/>
        <v>0</v>
      </c>
      <c r="BL151" s="24">
        <f>IF(T151&lt;135,T151,T151-'DPI art.191'!$I$7)</f>
        <v>0</v>
      </c>
      <c r="BM151" s="111" t="str">
        <f>IF(AA151&lt;80,"0",IF((AB151-AA151)&lt;=2,('DPI art.191'!$G$5-(('DPI art.191'!$F$5-'DPI art.191'!$G$5)/4)*(AB151-AA151-2)),('DPI art.191'!$G$5-(('DPI art.191'!$G$5-'DPI art.191'!$H$5)/8)*(AB151-AA151-2))))</f>
        <v>0</v>
      </c>
      <c r="BN151" s="24">
        <f t="shared" si="113"/>
        <v>0</v>
      </c>
      <c r="BO151" s="24">
        <f>IF(Z151&lt;135,Z151,Z151-'DPI art.191'!$I$5)</f>
        <v>0</v>
      </c>
      <c r="BP151" s="108">
        <f t="shared" si="98"/>
        <v>1</v>
      </c>
      <c r="BQ151" s="108">
        <f t="shared" si="99"/>
        <v>1</v>
      </c>
      <c r="BR151" s="108">
        <f t="shared" si="100"/>
        <v>1</v>
      </c>
      <c r="BS151" s="108">
        <f t="shared" si="101"/>
        <v>1</v>
      </c>
      <c r="BT151" s="108">
        <f t="shared" si="102"/>
        <v>1</v>
      </c>
      <c r="BU151" s="108">
        <f t="shared" si="103"/>
        <v>1</v>
      </c>
      <c r="BV151" s="106" t="str">
        <f t="shared" si="104"/>
        <v/>
      </c>
      <c r="BW151" s="106" t="str">
        <f t="shared" si="105"/>
        <v/>
      </c>
      <c r="BX151" s="106" t="str">
        <f t="shared" si="106"/>
        <v/>
      </c>
      <c r="BY151" s="106" t="str">
        <f t="shared" si="107"/>
        <v/>
      </c>
      <c r="BZ151" s="106" t="str">
        <f t="shared" si="108"/>
        <v/>
      </c>
      <c r="CA151" s="106" t="str">
        <f t="shared" si="109"/>
        <v/>
      </c>
      <c r="CB151" s="106">
        <f t="shared" si="110"/>
        <v>0</v>
      </c>
      <c r="CC151" s="107">
        <f t="shared" si="125"/>
        <v>0</v>
      </c>
      <c r="CD151" s="136" t="str">
        <f t="shared" si="117"/>
        <v/>
      </c>
      <c r="CE151" s="136" t="str">
        <f t="shared" si="118"/>
        <v/>
      </c>
      <c r="CF151" s="136" t="str">
        <f t="shared" si="119"/>
        <v/>
      </c>
      <c r="CG151" s="136" t="str">
        <f t="shared" si="120"/>
        <v/>
      </c>
      <c r="CH151" s="136" t="str">
        <f t="shared" si="121"/>
        <v/>
      </c>
      <c r="CI151" s="136" t="str">
        <f t="shared" si="122"/>
        <v/>
      </c>
    </row>
    <row r="152" spans="1:87" ht="18.75" x14ac:dyDescent="0.2">
      <c r="A152" s="2" t="s">
        <v>7</v>
      </c>
      <c r="B152" s="65" t="e">
        <f t="shared" si="126"/>
        <v>#VALUE!</v>
      </c>
      <c r="C152" s="78"/>
      <c r="D152" s="83"/>
      <c r="E152" s="83"/>
      <c r="F152" s="67"/>
      <c r="G152" s="71">
        <v>40725</v>
      </c>
      <c r="H152" s="77" t="s">
        <v>200</v>
      </c>
      <c r="I152" s="77" t="str">
        <f t="shared" si="123"/>
        <v/>
      </c>
      <c r="J152" s="77" t="str">
        <f t="shared" si="124"/>
        <v/>
      </c>
      <c r="K152" s="77"/>
      <c r="L152" s="77"/>
      <c r="M152" s="137" t="str">
        <f t="shared" si="114"/>
        <v/>
      </c>
      <c r="N152" s="4" t="str">
        <f t="shared" si="92"/>
        <v/>
      </c>
      <c r="O152" s="3">
        <f t="shared" si="115"/>
        <v>0</v>
      </c>
      <c r="P152" s="5">
        <f t="shared" si="93"/>
        <v>0</v>
      </c>
      <c r="Q152" s="14"/>
      <c r="R152" s="11"/>
      <c r="S152" s="12"/>
      <c r="T152" s="13"/>
      <c r="U152" s="79"/>
      <c r="V152" s="79"/>
      <c r="W152" s="10"/>
      <c r="X152" s="11"/>
      <c r="Y152" s="12"/>
      <c r="Z152" s="13"/>
      <c r="AA152" s="10"/>
      <c r="AB152" s="11"/>
      <c r="AC152" s="12"/>
      <c r="AD152" s="13"/>
      <c r="AE152" s="14"/>
      <c r="AF152" s="11"/>
      <c r="AG152" s="12"/>
      <c r="AH152" s="13"/>
      <c r="AI152" s="10"/>
      <c r="AJ152" s="11"/>
      <c r="AK152" s="12"/>
      <c r="AL152" s="13"/>
      <c r="AM152" s="10"/>
      <c r="AN152" s="11"/>
      <c r="AO152" s="12"/>
      <c r="AP152" s="13"/>
      <c r="AQ152" s="6" t="str">
        <f t="shared" si="94"/>
        <v>SI</v>
      </c>
      <c r="AR152" s="7">
        <f t="shared" si="95"/>
        <v>480</v>
      </c>
      <c r="AS152" s="8">
        <f t="shared" si="96"/>
        <v>480</v>
      </c>
      <c r="AT152" s="9">
        <f t="shared" si="97"/>
        <v>480</v>
      </c>
      <c r="AU152" s="111" t="str">
        <f>IF(O152&lt;80,"0",IF((P152-O152)&lt;=2,('DPI art.191'!$G$3-(('DPI art.191'!$F$3-'DPI art.191'!$G$3)/4)*(P152-O152-2)),('DPI art.191'!$G$3-(('DPI art.191'!$G$3-'DPI art.191'!$H$3)/8)*(P152-O152-2))))</f>
        <v>0</v>
      </c>
      <c r="AV152" s="24">
        <f t="shared" si="127"/>
        <v>0</v>
      </c>
      <c r="AW152" s="24" t="e">
        <f>IF(N152&lt;135,N152,N152-'DPI art.191'!$I$3)</f>
        <v>#VALUE!</v>
      </c>
      <c r="AX152" s="111" t="e">
        <f>IF(I152&lt;80,"0",IF((J152-I152)&lt;=2,('DPI art.191'!$G$7-(('DPI art.191'!$F$7-'DPI art.191'!$G$7)/4)*(I152-J152-2)),('DPI art.191'!$G$7-(('DPI art.191'!$G$7-'DPI art.191'!$H$7)/8)*(J152-I152-2))))</f>
        <v>#VALUE!</v>
      </c>
      <c r="AY152" s="24" t="e">
        <f t="shared" si="116"/>
        <v>#VALUE!</v>
      </c>
      <c r="AZ152" s="24" t="e">
        <f>IF(H152&lt;135,H152,H152-'DPI art.191'!$I$7)</f>
        <v>#VALUE!</v>
      </c>
      <c r="BA152" s="111" t="str">
        <f>IF(O152&lt;80,"0",IF((P152-O152)&lt;=2,('DPI art.191'!$G$5-(('DPI art.191'!$F$5-'DPI art.191'!$G$5)/4)*(P152-O152-2)),('DPI art.191'!$G$5-(('DPI art.191'!$G$5-'DPI art.191'!$H$5)/8)*(P152-O152-2))))</f>
        <v>0</v>
      </c>
      <c r="BB152" s="24">
        <f t="shared" si="128"/>
        <v>0</v>
      </c>
      <c r="BC152" s="24" t="e">
        <f>IF(N152&lt;135,N152,N152-'DPI art.191'!$I$5)</f>
        <v>#VALUE!</v>
      </c>
      <c r="BD152" s="111" t="str">
        <f>IF(O152&lt;80,"0",IF((P152-O152)&lt;=2,('DPI art.191'!$G$7-(('DPI art.191'!$F$7-'DPI art.191'!$G$7)/4)*(O152-P152-2)),('DPI art.191'!$G$7-(('DPI art.191'!$G$7-'DPI art.191'!$H$7)/8)*(P152-O152-2))))</f>
        <v>0</v>
      </c>
      <c r="BE152" s="24">
        <f t="shared" si="129"/>
        <v>0</v>
      </c>
      <c r="BF152" s="24" t="e">
        <f>IF(N152&lt;135,N152,N152-'DPI art.191'!$I$7)</f>
        <v>#VALUE!</v>
      </c>
      <c r="BG152" s="111" t="str">
        <f>IF(AA152&lt;80,"0",IF((AB152-AA152)&lt;=2,('DPI art.191'!$G$3-(('DPI art.191'!$F$3-'DPI art.191'!$G$3)/4)*(AB152-AA152-2)),('DPI art.191'!$G$3-(('DPI art.191'!$G$3-'DPI art.191'!$H$3)/8)*(AB152-AA152-2))))</f>
        <v>0</v>
      </c>
      <c r="BH152" s="24">
        <f t="shared" si="111"/>
        <v>0</v>
      </c>
      <c r="BI152" s="24">
        <f>IF(Z152&lt;135,Z152,Z152-'DPI art.191'!$I$3)</f>
        <v>0</v>
      </c>
      <c r="BJ152" s="111" t="str">
        <f>IF(U152&lt;80,"0",IF((V152-U152)&lt;=2,('DPI art.191'!$G$7-(('DPI art.191'!$F$7-'DPI art.191'!$G$7)/4)*(U152-V152-2)),('DPI art.191'!$G$7-(('DPI art.191'!$G$7-'DPI art.191'!$H$7)/8)*(V152-U152-2))))</f>
        <v>0</v>
      </c>
      <c r="BK152" s="24">
        <f t="shared" si="112"/>
        <v>0</v>
      </c>
      <c r="BL152" s="24">
        <f>IF(T152&lt;135,T152,T152-'DPI art.191'!$I$7)</f>
        <v>0</v>
      </c>
      <c r="BM152" s="111" t="str">
        <f>IF(AA152&lt;80,"0",IF((AB152-AA152)&lt;=2,('DPI art.191'!$G$5-(('DPI art.191'!$F$5-'DPI art.191'!$G$5)/4)*(AB152-AA152-2)),('DPI art.191'!$G$5-(('DPI art.191'!$G$5-'DPI art.191'!$H$5)/8)*(AB152-AA152-2))))</f>
        <v>0</v>
      </c>
      <c r="BN152" s="24">
        <f t="shared" si="113"/>
        <v>0</v>
      </c>
      <c r="BO152" s="24">
        <f>IF(Z152&lt;135,Z152,Z152-'DPI art.191'!$I$5)</f>
        <v>0</v>
      </c>
      <c r="BP152" s="108">
        <f t="shared" si="98"/>
        <v>1</v>
      </c>
      <c r="BQ152" s="108">
        <f t="shared" si="99"/>
        <v>1</v>
      </c>
      <c r="BR152" s="108">
        <f t="shared" si="100"/>
        <v>1</v>
      </c>
      <c r="BS152" s="108">
        <f t="shared" si="101"/>
        <v>1</v>
      </c>
      <c r="BT152" s="108">
        <f t="shared" si="102"/>
        <v>1</v>
      </c>
      <c r="BU152" s="108">
        <f t="shared" si="103"/>
        <v>1</v>
      </c>
      <c r="BV152" s="106" t="str">
        <f t="shared" si="104"/>
        <v/>
      </c>
      <c r="BW152" s="106" t="str">
        <f t="shared" si="105"/>
        <v/>
      </c>
      <c r="BX152" s="106" t="str">
        <f t="shared" si="106"/>
        <v/>
      </c>
      <c r="BY152" s="106" t="str">
        <f t="shared" si="107"/>
        <v/>
      </c>
      <c r="BZ152" s="106" t="str">
        <f t="shared" si="108"/>
        <v/>
      </c>
      <c r="CA152" s="106" t="str">
        <f t="shared" si="109"/>
        <v/>
      </c>
      <c r="CB152" s="106">
        <f t="shared" si="110"/>
        <v>0</v>
      </c>
      <c r="CC152" s="107">
        <f t="shared" si="125"/>
        <v>0</v>
      </c>
      <c r="CD152" s="136" t="str">
        <f t="shared" si="117"/>
        <v/>
      </c>
      <c r="CE152" s="136" t="str">
        <f t="shared" si="118"/>
        <v/>
      </c>
      <c r="CF152" s="136" t="str">
        <f t="shared" si="119"/>
        <v/>
      </c>
      <c r="CG152" s="136" t="str">
        <f t="shared" si="120"/>
        <v/>
      </c>
      <c r="CH152" s="136" t="str">
        <f t="shared" si="121"/>
        <v/>
      </c>
      <c r="CI152" s="136" t="str">
        <f t="shared" si="122"/>
        <v/>
      </c>
    </row>
    <row r="153" spans="1:87" ht="18.75" x14ac:dyDescent="0.2">
      <c r="A153" s="2" t="s">
        <v>7</v>
      </c>
      <c r="B153" s="65" t="e">
        <f t="shared" si="126"/>
        <v>#VALUE!</v>
      </c>
      <c r="C153" s="78"/>
      <c r="D153" s="83"/>
      <c r="E153" s="83"/>
      <c r="F153" s="67"/>
      <c r="G153" s="71">
        <v>40725</v>
      </c>
      <c r="H153" s="77" t="s">
        <v>200</v>
      </c>
      <c r="I153" s="77" t="str">
        <f t="shared" si="123"/>
        <v/>
      </c>
      <c r="J153" s="77" t="str">
        <f t="shared" si="124"/>
        <v/>
      </c>
      <c r="K153" s="77"/>
      <c r="L153" s="77"/>
      <c r="M153" s="137" t="str">
        <f t="shared" si="114"/>
        <v/>
      </c>
      <c r="N153" s="4" t="str">
        <f t="shared" si="92"/>
        <v/>
      </c>
      <c r="O153" s="3">
        <f t="shared" si="115"/>
        <v>0</v>
      </c>
      <c r="P153" s="5">
        <f t="shared" si="93"/>
        <v>0</v>
      </c>
      <c r="Q153" s="14"/>
      <c r="R153" s="11"/>
      <c r="S153" s="12"/>
      <c r="T153" s="13"/>
      <c r="U153" s="79"/>
      <c r="V153" s="79"/>
      <c r="W153" s="10"/>
      <c r="X153" s="11"/>
      <c r="Y153" s="12"/>
      <c r="Z153" s="13"/>
      <c r="AA153" s="10"/>
      <c r="AB153" s="11"/>
      <c r="AC153" s="12"/>
      <c r="AD153" s="13"/>
      <c r="AE153" s="14"/>
      <c r="AF153" s="11"/>
      <c r="AG153" s="12"/>
      <c r="AH153" s="13"/>
      <c r="AI153" s="10"/>
      <c r="AJ153" s="11"/>
      <c r="AK153" s="12"/>
      <c r="AL153" s="13"/>
      <c r="AM153" s="10"/>
      <c r="AN153" s="11"/>
      <c r="AO153" s="12"/>
      <c r="AP153" s="13"/>
      <c r="AQ153" s="6" t="str">
        <f t="shared" si="94"/>
        <v>SI</v>
      </c>
      <c r="AR153" s="7">
        <f t="shared" si="95"/>
        <v>480</v>
      </c>
      <c r="AS153" s="8">
        <f t="shared" si="96"/>
        <v>480</v>
      </c>
      <c r="AT153" s="9">
        <f t="shared" si="97"/>
        <v>480</v>
      </c>
      <c r="AU153" s="111" t="str">
        <f>IF(O153&lt;80,"0",IF((P153-O153)&lt;=2,('DPI art.191'!$G$3-(('DPI art.191'!$F$3-'DPI art.191'!$G$3)/4)*(P153-O153-2)),('DPI art.191'!$G$3-(('DPI art.191'!$G$3-'DPI art.191'!$H$3)/8)*(P153-O153-2))))</f>
        <v>0</v>
      </c>
      <c r="AV153" s="24">
        <f t="shared" si="127"/>
        <v>0</v>
      </c>
      <c r="AW153" s="24" t="e">
        <f>IF(N153&lt;135,N153,N153-'DPI art.191'!$I$3)</f>
        <v>#VALUE!</v>
      </c>
      <c r="AX153" s="111" t="e">
        <f>IF(I153&lt;80,"0",IF((J153-I153)&lt;=2,('DPI art.191'!$G$7-(('DPI art.191'!$F$7-'DPI art.191'!$G$7)/4)*(I153-J153-2)),('DPI art.191'!$G$7-(('DPI art.191'!$G$7-'DPI art.191'!$H$7)/8)*(J153-I153-2))))</f>
        <v>#VALUE!</v>
      </c>
      <c r="AY153" s="24" t="e">
        <f t="shared" si="116"/>
        <v>#VALUE!</v>
      </c>
      <c r="AZ153" s="24" t="e">
        <f>IF(H153&lt;135,H153,H153-'DPI art.191'!$I$7)</f>
        <v>#VALUE!</v>
      </c>
      <c r="BA153" s="111" t="str">
        <f>IF(O153&lt;80,"0",IF((P153-O153)&lt;=2,('DPI art.191'!$G$5-(('DPI art.191'!$F$5-'DPI art.191'!$G$5)/4)*(P153-O153-2)),('DPI art.191'!$G$5-(('DPI art.191'!$G$5-'DPI art.191'!$H$5)/8)*(P153-O153-2))))</f>
        <v>0</v>
      </c>
      <c r="BB153" s="24">
        <f t="shared" si="128"/>
        <v>0</v>
      </c>
      <c r="BC153" s="24" t="e">
        <f>IF(N153&lt;135,N153,N153-'DPI art.191'!$I$5)</f>
        <v>#VALUE!</v>
      </c>
      <c r="BD153" s="111" t="str">
        <f>IF(O153&lt;80,"0",IF((P153-O153)&lt;=2,('DPI art.191'!$G$7-(('DPI art.191'!$F$7-'DPI art.191'!$G$7)/4)*(O153-P153-2)),('DPI art.191'!$G$7-(('DPI art.191'!$G$7-'DPI art.191'!$H$7)/8)*(P153-O153-2))))</f>
        <v>0</v>
      </c>
      <c r="BE153" s="24">
        <f t="shared" si="129"/>
        <v>0</v>
      </c>
      <c r="BF153" s="24" t="e">
        <f>IF(N153&lt;135,N153,N153-'DPI art.191'!$I$7)</f>
        <v>#VALUE!</v>
      </c>
      <c r="BG153" s="111" t="str">
        <f>IF(AA153&lt;80,"0",IF((AB153-AA153)&lt;=2,('DPI art.191'!$G$3-(('DPI art.191'!$F$3-'DPI art.191'!$G$3)/4)*(AB153-AA153-2)),('DPI art.191'!$G$3-(('DPI art.191'!$G$3-'DPI art.191'!$H$3)/8)*(AB153-AA153-2))))</f>
        <v>0</v>
      </c>
      <c r="BH153" s="24">
        <f t="shared" si="111"/>
        <v>0</v>
      </c>
      <c r="BI153" s="24">
        <f>IF(Z153&lt;135,Z153,Z153-'DPI art.191'!$I$3)</f>
        <v>0</v>
      </c>
      <c r="BJ153" s="111" t="str">
        <f>IF(U153&lt;80,"0",IF((V153-U153)&lt;=2,('DPI art.191'!$G$7-(('DPI art.191'!$F$7-'DPI art.191'!$G$7)/4)*(U153-V153-2)),('DPI art.191'!$G$7-(('DPI art.191'!$G$7-'DPI art.191'!$H$7)/8)*(V153-U153-2))))</f>
        <v>0</v>
      </c>
      <c r="BK153" s="24">
        <f t="shared" si="112"/>
        <v>0</v>
      </c>
      <c r="BL153" s="24">
        <f>IF(T153&lt;135,T153,T153-'DPI art.191'!$I$7)</f>
        <v>0</v>
      </c>
      <c r="BM153" s="111" t="str">
        <f>IF(AA153&lt;80,"0",IF((AB153-AA153)&lt;=2,('DPI art.191'!$G$5-(('DPI art.191'!$F$5-'DPI art.191'!$G$5)/4)*(AB153-AA153-2)),('DPI art.191'!$G$5-(('DPI art.191'!$G$5-'DPI art.191'!$H$5)/8)*(AB153-AA153-2))))</f>
        <v>0</v>
      </c>
      <c r="BN153" s="24">
        <f t="shared" si="113"/>
        <v>0</v>
      </c>
      <c r="BO153" s="24">
        <f>IF(Z153&lt;135,Z153,Z153-'DPI art.191'!$I$5)</f>
        <v>0</v>
      </c>
      <c r="BP153" s="108">
        <f t="shared" si="98"/>
        <v>1</v>
      </c>
      <c r="BQ153" s="108">
        <f t="shared" si="99"/>
        <v>1</v>
      </c>
      <c r="BR153" s="108">
        <f t="shared" si="100"/>
        <v>1</v>
      </c>
      <c r="BS153" s="108">
        <f t="shared" si="101"/>
        <v>1</v>
      </c>
      <c r="BT153" s="108">
        <f t="shared" si="102"/>
        <v>1</v>
      </c>
      <c r="BU153" s="108">
        <f t="shared" si="103"/>
        <v>1</v>
      </c>
      <c r="BV153" s="106" t="str">
        <f t="shared" si="104"/>
        <v/>
      </c>
      <c r="BW153" s="106" t="str">
        <f t="shared" si="105"/>
        <v/>
      </c>
      <c r="BX153" s="106" t="str">
        <f t="shared" si="106"/>
        <v/>
      </c>
      <c r="BY153" s="106" t="str">
        <f t="shared" si="107"/>
        <v/>
      </c>
      <c r="BZ153" s="106" t="str">
        <f t="shared" si="108"/>
        <v/>
      </c>
      <c r="CA153" s="106" t="str">
        <f t="shared" si="109"/>
        <v/>
      </c>
      <c r="CB153" s="106">
        <f t="shared" si="110"/>
        <v>0</v>
      </c>
      <c r="CC153" s="107">
        <f t="shared" si="125"/>
        <v>0</v>
      </c>
      <c r="CD153" s="136" t="str">
        <f t="shared" si="117"/>
        <v/>
      </c>
      <c r="CE153" s="136" t="str">
        <f t="shared" si="118"/>
        <v/>
      </c>
      <c r="CF153" s="136" t="str">
        <f t="shared" si="119"/>
        <v/>
      </c>
      <c r="CG153" s="136" t="str">
        <f t="shared" si="120"/>
        <v/>
      </c>
      <c r="CH153" s="136" t="str">
        <f t="shared" si="121"/>
        <v/>
      </c>
      <c r="CI153" s="136" t="str">
        <f t="shared" si="122"/>
        <v/>
      </c>
    </row>
    <row r="154" spans="1:87" ht="18.75" x14ac:dyDescent="0.2">
      <c r="A154" s="2" t="s">
        <v>7</v>
      </c>
      <c r="B154" s="65" t="e">
        <f t="shared" si="126"/>
        <v>#VALUE!</v>
      </c>
      <c r="C154" s="78"/>
      <c r="D154" s="83"/>
      <c r="E154" s="83"/>
      <c r="F154" s="67"/>
      <c r="G154" s="71">
        <v>40725</v>
      </c>
      <c r="H154" s="77" t="s">
        <v>200</v>
      </c>
      <c r="I154" s="77" t="str">
        <f t="shared" si="123"/>
        <v/>
      </c>
      <c r="J154" s="77" t="str">
        <f t="shared" si="124"/>
        <v/>
      </c>
      <c r="K154" s="77"/>
      <c r="L154" s="77"/>
      <c r="M154" s="137" t="str">
        <f t="shared" si="114"/>
        <v/>
      </c>
      <c r="N154" s="4" t="str">
        <f t="shared" si="92"/>
        <v/>
      </c>
      <c r="O154" s="3">
        <f t="shared" si="115"/>
        <v>0</v>
      </c>
      <c r="P154" s="5">
        <f t="shared" si="93"/>
        <v>0</v>
      </c>
      <c r="Q154" s="14"/>
      <c r="R154" s="11"/>
      <c r="S154" s="12"/>
      <c r="T154" s="13"/>
      <c r="U154" s="79"/>
      <c r="V154" s="79"/>
      <c r="W154" s="10"/>
      <c r="X154" s="11"/>
      <c r="Y154" s="12"/>
      <c r="Z154" s="13"/>
      <c r="AA154" s="10"/>
      <c r="AB154" s="11"/>
      <c r="AC154" s="12"/>
      <c r="AD154" s="13"/>
      <c r="AE154" s="14"/>
      <c r="AF154" s="11"/>
      <c r="AG154" s="12"/>
      <c r="AH154" s="13"/>
      <c r="AI154" s="10"/>
      <c r="AJ154" s="11"/>
      <c r="AK154" s="12"/>
      <c r="AL154" s="13"/>
      <c r="AM154" s="10"/>
      <c r="AN154" s="11"/>
      <c r="AO154" s="12"/>
      <c r="AP154" s="13"/>
      <c r="AQ154" s="6" t="str">
        <f t="shared" si="94"/>
        <v>SI</v>
      </c>
      <c r="AR154" s="7">
        <f t="shared" si="95"/>
        <v>480</v>
      </c>
      <c r="AS154" s="8">
        <f t="shared" si="96"/>
        <v>480</v>
      </c>
      <c r="AT154" s="9">
        <f t="shared" si="97"/>
        <v>480</v>
      </c>
      <c r="AU154" s="111" t="str">
        <f>IF(O154&lt;80,"0",IF((P154-O154)&lt;=2,('DPI art.191'!$G$3-(('DPI art.191'!$F$3-'DPI art.191'!$G$3)/4)*(P154-O154-2)),('DPI art.191'!$G$3-(('DPI art.191'!$G$3-'DPI art.191'!$H$3)/8)*(P154-O154-2))))</f>
        <v>0</v>
      </c>
      <c r="AV154" s="24">
        <f t="shared" si="127"/>
        <v>0</v>
      </c>
      <c r="AW154" s="24" t="e">
        <f>IF(N154&lt;135,N154,N154-'DPI art.191'!$I$3)</f>
        <v>#VALUE!</v>
      </c>
      <c r="AX154" s="111" t="e">
        <f>IF(I154&lt;80,"0",IF((J154-I154)&lt;=2,('DPI art.191'!$G$7-(('DPI art.191'!$F$7-'DPI art.191'!$G$7)/4)*(I154-J154-2)),('DPI art.191'!$G$7-(('DPI art.191'!$G$7-'DPI art.191'!$H$7)/8)*(J154-I154-2))))</f>
        <v>#VALUE!</v>
      </c>
      <c r="AY154" s="24" t="e">
        <f t="shared" si="116"/>
        <v>#VALUE!</v>
      </c>
      <c r="AZ154" s="24" t="e">
        <f>IF(H154&lt;135,H154,H154-'DPI art.191'!$I$7)</f>
        <v>#VALUE!</v>
      </c>
      <c r="BA154" s="111" t="str">
        <f>IF(O154&lt;80,"0",IF((P154-O154)&lt;=2,('DPI art.191'!$G$5-(('DPI art.191'!$F$5-'DPI art.191'!$G$5)/4)*(P154-O154-2)),('DPI art.191'!$G$5-(('DPI art.191'!$G$5-'DPI art.191'!$H$5)/8)*(P154-O154-2))))</f>
        <v>0</v>
      </c>
      <c r="BB154" s="24">
        <f t="shared" si="128"/>
        <v>0</v>
      </c>
      <c r="BC154" s="24" t="e">
        <f>IF(N154&lt;135,N154,N154-'DPI art.191'!$I$5)</f>
        <v>#VALUE!</v>
      </c>
      <c r="BD154" s="111" t="str">
        <f>IF(O154&lt;80,"0",IF((P154-O154)&lt;=2,('DPI art.191'!$G$7-(('DPI art.191'!$F$7-'DPI art.191'!$G$7)/4)*(O154-P154-2)),('DPI art.191'!$G$7-(('DPI art.191'!$G$7-'DPI art.191'!$H$7)/8)*(P154-O154-2))))</f>
        <v>0</v>
      </c>
      <c r="BE154" s="24">
        <f t="shared" si="129"/>
        <v>0</v>
      </c>
      <c r="BF154" s="24" t="e">
        <f>IF(N154&lt;135,N154,N154-'DPI art.191'!$I$7)</f>
        <v>#VALUE!</v>
      </c>
      <c r="BG154" s="111" t="str">
        <f>IF(AA154&lt;80,"0",IF((AB154-AA154)&lt;=2,('DPI art.191'!$G$3-(('DPI art.191'!$F$3-'DPI art.191'!$G$3)/4)*(AB154-AA154-2)),('DPI art.191'!$G$3-(('DPI art.191'!$G$3-'DPI art.191'!$H$3)/8)*(AB154-AA154-2))))</f>
        <v>0</v>
      </c>
      <c r="BH154" s="24">
        <f t="shared" si="111"/>
        <v>0</v>
      </c>
      <c r="BI154" s="24">
        <f>IF(Z154&lt;135,Z154,Z154-'DPI art.191'!$I$3)</f>
        <v>0</v>
      </c>
      <c r="BJ154" s="111" t="str">
        <f>IF(U154&lt;80,"0",IF((V154-U154)&lt;=2,('DPI art.191'!$G$7-(('DPI art.191'!$F$7-'DPI art.191'!$G$7)/4)*(U154-V154-2)),('DPI art.191'!$G$7-(('DPI art.191'!$G$7-'DPI art.191'!$H$7)/8)*(V154-U154-2))))</f>
        <v>0</v>
      </c>
      <c r="BK154" s="24">
        <f t="shared" si="112"/>
        <v>0</v>
      </c>
      <c r="BL154" s="24">
        <f>IF(T154&lt;135,T154,T154-'DPI art.191'!$I$7)</f>
        <v>0</v>
      </c>
      <c r="BM154" s="111" t="str">
        <f>IF(AA154&lt;80,"0",IF((AB154-AA154)&lt;=2,('DPI art.191'!$G$5-(('DPI art.191'!$F$5-'DPI art.191'!$G$5)/4)*(AB154-AA154-2)),('DPI art.191'!$G$5-(('DPI art.191'!$G$5-'DPI art.191'!$H$5)/8)*(AB154-AA154-2))))</f>
        <v>0</v>
      </c>
      <c r="BN154" s="24">
        <f t="shared" si="113"/>
        <v>0</v>
      </c>
      <c r="BO154" s="24">
        <f>IF(Z154&lt;135,Z154,Z154-'DPI art.191'!$I$5)</f>
        <v>0</v>
      </c>
      <c r="BP154" s="108">
        <f t="shared" si="98"/>
        <v>1</v>
      </c>
      <c r="BQ154" s="108">
        <f t="shared" si="99"/>
        <v>1</v>
      </c>
      <c r="BR154" s="108">
        <f t="shared" si="100"/>
        <v>1</v>
      </c>
      <c r="BS154" s="108">
        <f t="shared" si="101"/>
        <v>1</v>
      </c>
      <c r="BT154" s="108">
        <f t="shared" si="102"/>
        <v>1</v>
      </c>
      <c r="BU154" s="108">
        <f t="shared" si="103"/>
        <v>1</v>
      </c>
      <c r="BV154" s="106" t="str">
        <f t="shared" si="104"/>
        <v/>
      </c>
      <c r="BW154" s="106" t="str">
        <f t="shared" si="105"/>
        <v/>
      </c>
      <c r="BX154" s="106" t="str">
        <f t="shared" si="106"/>
        <v/>
      </c>
      <c r="BY154" s="106" t="str">
        <f t="shared" si="107"/>
        <v/>
      </c>
      <c r="BZ154" s="106" t="str">
        <f t="shared" si="108"/>
        <v/>
      </c>
      <c r="CA154" s="106" t="str">
        <f t="shared" si="109"/>
        <v/>
      </c>
      <c r="CB154" s="106">
        <f t="shared" si="110"/>
        <v>0</v>
      </c>
      <c r="CC154" s="107">
        <f t="shared" si="125"/>
        <v>0</v>
      </c>
      <c r="CD154" s="136" t="str">
        <f t="shared" si="117"/>
        <v/>
      </c>
      <c r="CE154" s="136" t="str">
        <f t="shared" si="118"/>
        <v/>
      </c>
      <c r="CF154" s="136" t="str">
        <f t="shared" si="119"/>
        <v/>
      </c>
      <c r="CG154" s="136" t="str">
        <f t="shared" si="120"/>
        <v/>
      </c>
      <c r="CH154" s="136" t="str">
        <f t="shared" si="121"/>
        <v/>
      </c>
      <c r="CI154" s="136" t="str">
        <f t="shared" si="122"/>
        <v/>
      </c>
    </row>
    <row r="155" spans="1:87" ht="18.75" x14ac:dyDescent="0.2">
      <c r="A155" s="2" t="s">
        <v>7</v>
      </c>
      <c r="B155" s="65" t="e">
        <f t="shared" si="126"/>
        <v>#VALUE!</v>
      </c>
      <c r="C155" s="78"/>
      <c r="D155" s="83"/>
      <c r="E155" s="83"/>
      <c r="F155" s="67"/>
      <c r="G155" s="71">
        <v>40725</v>
      </c>
      <c r="H155" s="77" t="s">
        <v>200</v>
      </c>
      <c r="I155" s="77" t="str">
        <f t="shared" si="123"/>
        <v/>
      </c>
      <c r="J155" s="77" t="str">
        <f t="shared" si="124"/>
        <v/>
      </c>
      <c r="K155" s="77"/>
      <c r="L155" s="77"/>
      <c r="M155" s="137" t="str">
        <f t="shared" si="114"/>
        <v/>
      </c>
      <c r="N155" s="4" t="str">
        <f t="shared" si="92"/>
        <v/>
      </c>
      <c r="O155" s="3">
        <f t="shared" si="115"/>
        <v>0</v>
      </c>
      <c r="P155" s="5">
        <f t="shared" si="93"/>
        <v>0</v>
      </c>
      <c r="Q155" s="14"/>
      <c r="R155" s="11"/>
      <c r="S155" s="12"/>
      <c r="T155" s="13"/>
      <c r="U155" s="79"/>
      <c r="V155" s="79"/>
      <c r="W155" s="10"/>
      <c r="X155" s="11"/>
      <c r="Y155" s="12"/>
      <c r="Z155" s="13"/>
      <c r="AA155" s="10"/>
      <c r="AB155" s="11"/>
      <c r="AC155" s="12"/>
      <c r="AD155" s="13"/>
      <c r="AE155" s="14"/>
      <c r="AF155" s="11"/>
      <c r="AG155" s="12"/>
      <c r="AH155" s="13"/>
      <c r="AI155" s="10"/>
      <c r="AJ155" s="11"/>
      <c r="AK155" s="12"/>
      <c r="AL155" s="13"/>
      <c r="AM155" s="10"/>
      <c r="AN155" s="11"/>
      <c r="AO155" s="12"/>
      <c r="AP155" s="13"/>
      <c r="AQ155" s="6" t="str">
        <f t="shared" si="94"/>
        <v>SI</v>
      </c>
      <c r="AR155" s="7">
        <f t="shared" si="95"/>
        <v>480</v>
      </c>
      <c r="AS155" s="8">
        <f t="shared" si="96"/>
        <v>480</v>
      </c>
      <c r="AT155" s="9">
        <f t="shared" si="97"/>
        <v>480</v>
      </c>
      <c r="AU155" s="111" t="str">
        <f>IF(O155&lt;80,"0",IF((P155-O155)&lt;=2,('DPI art.191'!$G$3-(('DPI art.191'!$F$3-'DPI art.191'!$G$3)/4)*(P155-O155-2)),('DPI art.191'!$G$3-(('DPI art.191'!$G$3-'DPI art.191'!$H$3)/8)*(P155-O155-2))))</f>
        <v>0</v>
      </c>
      <c r="AV155" s="24">
        <f t="shared" si="127"/>
        <v>0</v>
      </c>
      <c r="AW155" s="24" t="e">
        <f>IF(N155&lt;135,N155,N155-'DPI art.191'!$I$3)</f>
        <v>#VALUE!</v>
      </c>
      <c r="AX155" s="111" t="e">
        <f>IF(I155&lt;80,"0",IF((J155-I155)&lt;=2,('DPI art.191'!$G$7-(('DPI art.191'!$F$7-'DPI art.191'!$G$7)/4)*(I155-J155-2)),('DPI art.191'!$G$7-(('DPI art.191'!$G$7-'DPI art.191'!$H$7)/8)*(J155-I155-2))))</f>
        <v>#VALUE!</v>
      </c>
      <c r="AY155" s="24" t="e">
        <f t="shared" si="116"/>
        <v>#VALUE!</v>
      </c>
      <c r="AZ155" s="24" t="e">
        <f>IF(H155&lt;135,H155,H155-'DPI art.191'!$I$7)</f>
        <v>#VALUE!</v>
      </c>
      <c r="BA155" s="111" t="str">
        <f>IF(O155&lt;80,"0",IF((P155-O155)&lt;=2,('DPI art.191'!$G$5-(('DPI art.191'!$F$5-'DPI art.191'!$G$5)/4)*(P155-O155-2)),('DPI art.191'!$G$5-(('DPI art.191'!$G$5-'DPI art.191'!$H$5)/8)*(P155-O155-2))))</f>
        <v>0</v>
      </c>
      <c r="BB155" s="24">
        <f t="shared" si="128"/>
        <v>0</v>
      </c>
      <c r="BC155" s="24" t="e">
        <f>IF(N155&lt;135,N155,N155-'DPI art.191'!$I$5)</f>
        <v>#VALUE!</v>
      </c>
      <c r="BD155" s="111" t="str">
        <f>IF(O155&lt;80,"0",IF((P155-O155)&lt;=2,('DPI art.191'!$G$7-(('DPI art.191'!$F$7-'DPI art.191'!$G$7)/4)*(O155-P155-2)),('DPI art.191'!$G$7-(('DPI art.191'!$G$7-'DPI art.191'!$H$7)/8)*(P155-O155-2))))</f>
        <v>0</v>
      </c>
      <c r="BE155" s="24">
        <f t="shared" si="129"/>
        <v>0</v>
      </c>
      <c r="BF155" s="24" t="e">
        <f>IF(N155&lt;135,N155,N155-'DPI art.191'!$I$7)</f>
        <v>#VALUE!</v>
      </c>
      <c r="BG155" s="111" t="str">
        <f>IF(AA155&lt;80,"0",IF((AB155-AA155)&lt;=2,('DPI art.191'!$G$3-(('DPI art.191'!$F$3-'DPI art.191'!$G$3)/4)*(AB155-AA155-2)),('DPI art.191'!$G$3-(('DPI art.191'!$G$3-'DPI art.191'!$H$3)/8)*(AB155-AA155-2))))</f>
        <v>0</v>
      </c>
      <c r="BH155" s="24">
        <f t="shared" si="111"/>
        <v>0</v>
      </c>
      <c r="BI155" s="24">
        <f>IF(Z155&lt;135,Z155,Z155-'DPI art.191'!$I$3)</f>
        <v>0</v>
      </c>
      <c r="BJ155" s="111" t="str">
        <f>IF(U155&lt;80,"0",IF((V155-U155)&lt;=2,('DPI art.191'!$G$7-(('DPI art.191'!$F$7-'DPI art.191'!$G$7)/4)*(U155-V155-2)),('DPI art.191'!$G$7-(('DPI art.191'!$G$7-'DPI art.191'!$H$7)/8)*(V155-U155-2))))</f>
        <v>0</v>
      </c>
      <c r="BK155" s="24">
        <f t="shared" si="112"/>
        <v>0</v>
      </c>
      <c r="BL155" s="24">
        <f>IF(T155&lt;135,T155,T155-'DPI art.191'!$I$7)</f>
        <v>0</v>
      </c>
      <c r="BM155" s="111" t="str">
        <f>IF(AA155&lt;80,"0",IF((AB155-AA155)&lt;=2,('DPI art.191'!$G$5-(('DPI art.191'!$F$5-'DPI art.191'!$G$5)/4)*(AB155-AA155-2)),('DPI art.191'!$G$5-(('DPI art.191'!$G$5-'DPI art.191'!$H$5)/8)*(AB155-AA155-2))))</f>
        <v>0</v>
      </c>
      <c r="BN155" s="24">
        <f t="shared" si="113"/>
        <v>0</v>
      </c>
      <c r="BO155" s="24">
        <f>IF(Z155&lt;135,Z155,Z155-'DPI art.191'!$I$5)</f>
        <v>0</v>
      </c>
      <c r="BP155" s="108">
        <f t="shared" si="98"/>
        <v>1</v>
      </c>
      <c r="BQ155" s="108">
        <f t="shared" si="99"/>
        <v>1</v>
      </c>
      <c r="BR155" s="108">
        <f t="shared" si="100"/>
        <v>1</v>
      </c>
      <c r="BS155" s="108">
        <f t="shared" si="101"/>
        <v>1</v>
      </c>
      <c r="BT155" s="108">
        <f t="shared" si="102"/>
        <v>1</v>
      </c>
      <c r="BU155" s="108">
        <f t="shared" si="103"/>
        <v>1</v>
      </c>
      <c r="BV155" s="106" t="str">
        <f t="shared" si="104"/>
        <v/>
      </c>
      <c r="BW155" s="106" t="str">
        <f t="shared" si="105"/>
        <v/>
      </c>
      <c r="BX155" s="106" t="str">
        <f t="shared" si="106"/>
        <v/>
      </c>
      <c r="BY155" s="106" t="str">
        <f t="shared" si="107"/>
        <v/>
      </c>
      <c r="BZ155" s="106" t="str">
        <f t="shared" si="108"/>
        <v/>
      </c>
      <c r="CA155" s="106" t="str">
        <f t="shared" si="109"/>
        <v/>
      </c>
      <c r="CB155" s="106">
        <f t="shared" si="110"/>
        <v>0</v>
      </c>
      <c r="CC155" s="107">
        <f t="shared" si="125"/>
        <v>0</v>
      </c>
      <c r="CD155" s="136" t="str">
        <f t="shared" si="117"/>
        <v/>
      </c>
      <c r="CE155" s="136" t="str">
        <f t="shared" si="118"/>
        <v/>
      </c>
      <c r="CF155" s="136" t="str">
        <f t="shared" si="119"/>
        <v/>
      </c>
      <c r="CG155" s="136" t="str">
        <f t="shared" si="120"/>
        <v/>
      </c>
      <c r="CH155" s="136" t="str">
        <f t="shared" si="121"/>
        <v/>
      </c>
      <c r="CI155" s="136" t="str">
        <f t="shared" si="122"/>
        <v/>
      </c>
    </row>
    <row r="156" spans="1:87" ht="18.75" x14ac:dyDescent="0.2">
      <c r="A156" s="2" t="s">
        <v>7</v>
      </c>
      <c r="B156" s="65" t="e">
        <f t="shared" si="126"/>
        <v>#VALUE!</v>
      </c>
      <c r="C156" s="78"/>
      <c r="D156" s="83"/>
      <c r="E156" s="83"/>
      <c r="F156" s="67"/>
      <c r="G156" s="71">
        <v>40725</v>
      </c>
      <c r="H156" s="77" t="s">
        <v>200</v>
      </c>
      <c r="I156" s="77" t="str">
        <f t="shared" si="123"/>
        <v/>
      </c>
      <c r="J156" s="77" t="str">
        <f t="shared" si="124"/>
        <v/>
      </c>
      <c r="K156" s="77"/>
      <c r="L156" s="77"/>
      <c r="M156" s="137" t="str">
        <f t="shared" si="114"/>
        <v/>
      </c>
      <c r="N156" s="4" t="str">
        <f t="shared" si="92"/>
        <v/>
      </c>
      <c r="O156" s="3">
        <f t="shared" si="115"/>
        <v>0</v>
      </c>
      <c r="P156" s="5">
        <f t="shared" si="93"/>
        <v>0</v>
      </c>
      <c r="Q156" s="14"/>
      <c r="R156" s="11"/>
      <c r="S156" s="12"/>
      <c r="T156" s="13"/>
      <c r="U156" s="79"/>
      <c r="V156" s="79"/>
      <c r="W156" s="10"/>
      <c r="X156" s="11"/>
      <c r="Y156" s="12"/>
      <c r="Z156" s="13"/>
      <c r="AA156" s="10"/>
      <c r="AB156" s="11"/>
      <c r="AC156" s="12"/>
      <c r="AD156" s="13"/>
      <c r="AE156" s="14"/>
      <c r="AF156" s="11"/>
      <c r="AG156" s="12"/>
      <c r="AH156" s="13"/>
      <c r="AI156" s="10"/>
      <c r="AJ156" s="11"/>
      <c r="AK156" s="12"/>
      <c r="AL156" s="13"/>
      <c r="AM156" s="10"/>
      <c r="AN156" s="11"/>
      <c r="AO156" s="12"/>
      <c r="AP156" s="13"/>
      <c r="AQ156" s="6" t="str">
        <f t="shared" si="94"/>
        <v>SI</v>
      </c>
      <c r="AR156" s="7">
        <f t="shared" si="95"/>
        <v>480</v>
      </c>
      <c r="AS156" s="8">
        <f t="shared" si="96"/>
        <v>480</v>
      </c>
      <c r="AT156" s="9">
        <f t="shared" si="97"/>
        <v>480</v>
      </c>
      <c r="AU156" s="111" t="str">
        <f>IF(O156&lt;80,"0",IF((P156-O156)&lt;=2,('DPI art.191'!$G$3-(('DPI art.191'!$F$3-'DPI art.191'!$G$3)/4)*(P156-O156-2)),('DPI art.191'!$G$3-(('DPI art.191'!$G$3-'DPI art.191'!$H$3)/8)*(P156-O156-2))))</f>
        <v>0</v>
      </c>
      <c r="AV156" s="24">
        <f t="shared" si="127"/>
        <v>0</v>
      </c>
      <c r="AW156" s="24" t="e">
        <f>IF(N156&lt;135,N156,N156-'DPI art.191'!$I$3)</f>
        <v>#VALUE!</v>
      </c>
      <c r="AX156" s="111" t="e">
        <f>IF(I156&lt;80,"0",IF((J156-I156)&lt;=2,('DPI art.191'!$G$7-(('DPI art.191'!$F$7-'DPI art.191'!$G$7)/4)*(I156-J156-2)),('DPI art.191'!$G$7-(('DPI art.191'!$G$7-'DPI art.191'!$H$7)/8)*(J156-I156-2))))</f>
        <v>#VALUE!</v>
      </c>
      <c r="AY156" s="24" t="e">
        <f t="shared" si="116"/>
        <v>#VALUE!</v>
      </c>
      <c r="AZ156" s="24" t="e">
        <f>IF(H156&lt;135,H156,H156-'DPI art.191'!$I$7)</f>
        <v>#VALUE!</v>
      </c>
      <c r="BA156" s="111" t="str">
        <f>IF(O156&lt;80,"0",IF((P156-O156)&lt;=2,('DPI art.191'!$G$5-(('DPI art.191'!$F$5-'DPI art.191'!$G$5)/4)*(P156-O156-2)),('DPI art.191'!$G$5-(('DPI art.191'!$G$5-'DPI art.191'!$H$5)/8)*(P156-O156-2))))</f>
        <v>0</v>
      </c>
      <c r="BB156" s="24">
        <f t="shared" si="128"/>
        <v>0</v>
      </c>
      <c r="BC156" s="24" t="e">
        <f>IF(N156&lt;135,N156,N156-'DPI art.191'!$I$5)</f>
        <v>#VALUE!</v>
      </c>
      <c r="BD156" s="111" t="str">
        <f>IF(O156&lt;80,"0",IF((P156-O156)&lt;=2,('DPI art.191'!$G$7-(('DPI art.191'!$F$7-'DPI art.191'!$G$7)/4)*(O156-P156-2)),('DPI art.191'!$G$7-(('DPI art.191'!$G$7-'DPI art.191'!$H$7)/8)*(P156-O156-2))))</f>
        <v>0</v>
      </c>
      <c r="BE156" s="24">
        <f t="shared" si="129"/>
        <v>0</v>
      </c>
      <c r="BF156" s="24" t="e">
        <f>IF(N156&lt;135,N156,N156-'DPI art.191'!$I$7)</f>
        <v>#VALUE!</v>
      </c>
      <c r="BG156" s="111" t="str">
        <f>IF(AA156&lt;80,"0",IF((AB156-AA156)&lt;=2,('DPI art.191'!$G$3-(('DPI art.191'!$F$3-'DPI art.191'!$G$3)/4)*(AB156-AA156-2)),('DPI art.191'!$G$3-(('DPI art.191'!$G$3-'DPI art.191'!$H$3)/8)*(AB156-AA156-2))))</f>
        <v>0</v>
      </c>
      <c r="BH156" s="24">
        <f t="shared" si="111"/>
        <v>0</v>
      </c>
      <c r="BI156" s="24">
        <f>IF(Z156&lt;135,Z156,Z156-'DPI art.191'!$I$3)</f>
        <v>0</v>
      </c>
      <c r="BJ156" s="111" t="str">
        <f>IF(U156&lt;80,"0",IF((V156-U156)&lt;=2,('DPI art.191'!$G$7-(('DPI art.191'!$F$7-'DPI art.191'!$G$7)/4)*(U156-V156-2)),('DPI art.191'!$G$7-(('DPI art.191'!$G$7-'DPI art.191'!$H$7)/8)*(V156-U156-2))))</f>
        <v>0</v>
      </c>
      <c r="BK156" s="24">
        <f t="shared" si="112"/>
        <v>0</v>
      </c>
      <c r="BL156" s="24">
        <f>IF(T156&lt;135,T156,T156-'DPI art.191'!$I$7)</f>
        <v>0</v>
      </c>
      <c r="BM156" s="111" t="str">
        <f>IF(AA156&lt;80,"0",IF((AB156-AA156)&lt;=2,('DPI art.191'!$G$5-(('DPI art.191'!$F$5-'DPI art.191'!$G$5)/4)*(AB156-AA156-2)),('DPI art.191'!$G$5-(('DPI art.191'!$G$5-'DPI art.191'!$H$5)/8)*(AB156-AA156-2))))</f>
        <v>0</v>
      </c>
      <c r="BN156" s="24">
        <f t="shared" si="113"/>
        <v>0</v>
      </c>
      <c r="BO156" s="24">
        <f>IF(Z156&lt;135,Z156,Z156-'DPI art.191'!$I$5)</f>
        <v>0</v>
      </c>
      <c r="BP156" s="108">
        <f t="shared" si="98"/>
        <v>1</v>
      </c>
      <c r="BQ156" s="108">
        <f t="shared" si="99"/>
        <v>1</v>
      </c>
      <c r="BR156" s="108">
        <f t="shared" si="100"/>
        <v>1</v>
      </c>
      <c r="BS156" s="108">
        <f t="shared" si="101"/>
        <v>1</v>
      </c>
      <c r="BT156" s="108">
        <f t="shared" si="102"/>
        <v>1</v>
      </c>
      <c r="BU156" s="108">
        <f t="shared" si="103"/>
        <v>1</v>
      </c>
      <c r="BV156" s="106" t="str">
        <f t="shared" si="104"/>
        <v/>
      </c>
      <c r="BW156" s="106" t="str">
        <f t="shared" si="105"/>
        <v/>
      </c>
      <c r="BX156" s="106" t="str">
        <f t="shared" si="106"/>
        <v/>
      </c>
      <c r="BY156" s="106" t="str">
        <f t="shared" si="107"/>
        <v/>
      </c>
      <c r="BZ156" s="106" t="str">
        <f t="shared" si="108"/>
        <v/>
      </c>
      <c r="CA156" s="106" t="str">
        <f t="shared" si="109"/>
        <v/>
      </c>
      <c r="CB156" s="106">
        <f t="shared" si="110"/>
        <v>0</v>
      </c>
      <c r="CC156" s="107">
        <f t="shared" si="125"/>
        <v>0</v>
      </c>
      <c r="CD156" s="136" t="str">
        <f t="shared" si="117"/>
        <v/>
      </c>
      <c r="CE156" s="136" t="str">
        <f t="shared" si="118"/>
        <v/>
      </c>
      <c r="CF156" s="136" t="str">
        <f t="shared" si="119"/>
        <v/>
      </c>
      <c r="CG156" s="136" t="str">
        <f t="shared" si="120"/>
        <v/>
      </c>
      <c r="CH156" s="136" t="str">
        <f t="shared" si="121"/>
        <v/>
      </c>
      <c r="CI156" s="136" t="str">
        <f t="shared" si="122"/>
        <v/>
      </c>
    </row>
    <row r="157" spans="1:87" ht="18.75" x14ac:dyDescent="0.2">
      <c r="A157" s="2" t="s">
        <v>7</v>
      </c>
      <c r="B157" s="65" t="e">
        <f t="shared" si="126"/>
        <v>#VALUE!</v>
      </c>
      <c r="C157" s="78"/>
      <c r="D157" s="83"/>
      <c r="E157" s="83"/>
      <c r="F157" s="67"/>
      <c r="G157" s="71">
        <v>40725</v>
      </c>
      <c r="H157" s="77" t="s">
        <v>200</v>
      </c>
      <c r="I157" s="77" t="str">
        <f t="shared" si="123"/>
        <v/>
      </c>
      <c r="J157" s="77" t="str">
        <f t="shared" si="124"/>
        <v/>
      </c>
      <c r="K157" s="77"/>
      <c r="L157" s="77"/>
      <c r="M157" s="137" t="str">
        <f t="shared" si="114"/>
        <v/>
      </c>
      <c r="N157" s="4" t="str">
        <f t="shared" si="92"/>
        <v/>
      </c>
      <c r="O157" s="3">
        <f t="shared" si="115"/>
        <v>0</v>
      </c>
      <c r="P157" s="5">
        <f t="shared" si="93"/>
        <v>0</v>
      </c>
      <c r="Q157" s="14"/>
      <c r="R157" s="11"/>
      <c r="S157" s="12"/>
      <c r="T157" s="13"/>
      <c r="U157" s="79"/>
      <c r="V157" s="79"/>
      <c r="W157" s="10"/>
      <c r="X157" s="11"/>
      <c r="Y157" s="12"/>
      <c r="Z157" s="13"/>
      <c r="AA157" s="10"/>
      <c r="AB157" s="11"/>
      <c r="AC157" s="12"/>
      <c r="AD157" s="13"/>
      <c r="AE157" s="14"/>
      <c r="AF157" s="11"/>
      <c r="AG157" s="12"/>
      <c r="AH157" s="13"/>
      <c r="AI157" s="10"/>
      <c r="AJ157" s="11"/>
      <c r="AK157" s="12"/>
      <c r="AL157" s="13"/>
      <c r="AM157" s="10"/>
      <c r="AN157" s="11"/>
      <c r="AO157" s="12"/>
      <c r="AP157" s="13"/>
      <c r="AQ157" s="6" t="str">
        <f t="shared" si="94"/>
        <v>SI</v>
      </c>
      <c r="AR157" s="7">
        <f t="shared" si="95"/>
        <v>480</v>
      </c>
      <c r="AS157" s="8">
        <f t="shared" si="96"/>
        <v>480</v>
      </c>
      <c r="AT157" s="9">
        <f t="shared" si="97"/>
        <v>480</v>
      </c>
      <c r="AU157" s="111" t="str">
        <f>IF(O157&lt;80,"0",IF((P157-O157)&lt;=2,('DPI art.191'!$G$3-(('DPI art.191'!$F$3-'DPI art.191'!$G$3)/4)*(P157-O157-2)),('DPI art.191'!$G$3-(('DPI art.191'!$G$3-'DPI art.191'!$H$3)/8)*(P157-O157-2))))</f>
        <v>0</v>
      </c>
      <c r="AV157" s="24">
        <f t="shared" si="127"/>
        <v>0</v>
      </c>
      <c r="AW157" s="24" t="e">
        <f>IF(N157&lt;135,N157,N157-'DPI art.191'!$I$3)</f>
        <v>#VALUE!</v>
      </c>
      <c r="AX157" s="111" t="e">
        <f>IF(I157&lt;80,"0",IF((J157-I157)&lt;=2,('DPI art.191'!$G$7-(('DPI art.191'!$F$7-'DPI art.191'!$G$7)/4)*(I157-J157-2)),('DPI art.191'!$G$7-(('DPI art.191'!$G$7-'DPI art.191'!$H$7)/8)*(J157-I157-2))))</f>
        <v>#VALUE!</v>
      </c>
      <c r="AY157" s="24" t="e">
        <f t="shared" si="116"/>
        <v>#VALUE!</v>
      </c>
      <c r="AZ157" s="24" t="e">
        <f>IF(H157&lt;135,H157,H157-'DPI art.191'!$I$7)</f>
        <v>#VALUE!</v>
      </c>
      <c r="BA157" s="111" t="str">
        <f>IF(O157&lt;80,"0",IF((P157-O157)&lt;=2,('DPI art.191'!$G$5-(('DPI art.191'!$F$5-'DPI art.191'!$G$5)/4)*(P157-O157-2)),('DPI art.191'!$G$5-(('DPI art.191'!$G$5-'DPI art.191'!$H$5)/8)*(P157-O157-2))))</f>
        <v>0</v>
      </c>
      <c r="BB157" s="24">
        <f t="shared" si="128"/>
        <v>0</v>
      </c>
      <c r="BC157" s="24" t="e">
        <f>IF(N157&lt;135,N157,N157-'DPI art.191'!$I$5)</f>
        <v>#VALUE!</v>
      </c>
      <c r="BD157" s="111" t="str">
        <f>IF(O157&lt;80,"0",IF((P157-O157)&lt;=2,('DPI art.191'!$G$7-(('DPI art.191'!$F$7-'DPI art.191'!$G$7)/4)*(O157-P157-2)),('DPI art.191'!$G$7-(('DPI art.191'!$G$7-'DPI art.191'!$H$7)/8)*(P157-O157-2))))</f>
        <v>0</v>
      </c>
      <c r="BE157" s="24">
        <f t="shared" si="129"/>
        <v>0</v>
      </c>
      <c r="BF157" s="24" t="e">
        <f>IF(N157&lt;135,N157,N157-'DPI art.191'!$I$7)</f>
        <v>#VALUE!</v>
      </c>
      <c r="BG157" s="111" t="str">
        <f>IF(AA157&lt;80,"0",IF((AB157-AA157)&lt;=2,('DPI art.191'!$G$3-(('DPI art.191'!$F$3-'DPI art.191'!$G$3)/4)*(AB157-AA157-2)),('DPI art.191'!$G$3-(('DPI art.191'!$G$3-'DPI art.191'!$H$3)/8)*(AB157-AA157-2))))</f>
        <v>0</v>
      </c>
      <c r="BH157" s="24">
        <f t="shared" si="111"/>
        <v>0</v>
      </c>
      <c r="BI157" s="24">
        <f>IF(Z157&lt;135,Z157,Z157-'DPI art.191'!$I$3)</f>
        <v>0</v>
      </c>
      <c r="BJ157" s="111" t="str">
        <f>IF(U157&lt;80,"0",IF((V157-U157)&lt;=2,('DPI art.191'!$G$7-(('DPI art.191'!$F$7-'DPI art.191'!$G$7)/4)*(U157-V157-2)),('DPI art.191'!$G$7-(('DPI art.191'!$G$7-'DPI art.191'!$H$7)/8)*(V157-U157-2))))</f>
        <v>0</v>
      </c>
      <c r="BK157" s="24">
        <f t="shared" si="112"/>
        <v>0</v>
      </c>
      <c r="BL157" s="24">
        <f>IF(T157&lt;135,T157,T157-'DPI art.191'!$I$7)</f>
        <v>0</v>
      </c>
      <c r="BM157" s="111" t="str">
        <f>IF(AA157&lt;80,"0",IF((AB157-AA157)&lt;=2,('DPI art.191'!$G$5-(('DPI art.191'!$F$5-'DPI art.191'!$G$5)/4)*(AB157-AA157-2)),('DPI art.191'!$G$5-(('DPI art.191'!$G$5-'DPI art.191'!$H$5)/8)*(AB157-AA157-2))))</f>
        <v>0</v>
      </c>
      <c r="BN157" s="24">
        <f t="shared" si="113"/>
        <v>0</v>
      </c>
      <c r="BO157" s="24">
        <f>IF(Z157&lt;135,Z157,Z157-'DPI art.191'!$I$5)</f>
        <v>0</v>
      </c>
      <c r="BP157" s="108">
        <f t="shared" si="98"/>
        <v>1</v>
      </c>
      <c r="BQ157" s="108">
        <f t="shared" si="99"/>
        <v>1</v>
      </c>
      <c r="BR157" s="108">
        <f t="shared" si="100"/>
        <v>1</v>
      </c>
      <c r="BS157" s="108">
        <f t="shared" si="101"/>
        <v>1</v>
      </c>
      <c r="BT157" s="108">
        <f t="shared" si="102"/>
        <v>1</v>
      </c>
      <c r="BU157" s="108">
        <f t="shared" si="103"/>
        <v>1</v>
      </c>
      <c r="BV157" s="106" t="str">
        <f t="shared" si="104"/>
        <v/>
      </c>
      <c r="BW157" s="106" t="str">
        <f t="shared" si="105"/>
        <v/>
      </c>
      <c r="BX157" s="106" t="str">
        <f t="shared" si="106"/>
        <v/>
      </c>
      <c r="BY157" s="106" t="str">
        <f t="shared" si="107"/>
        <v/>
      </c>
      <c r="BZ157" s="106" t="str">
        <f t="shared" si="108"/>
        <v/>
      </c>
      <c r="CA157" s="106" t="str">
        <f t="shared" si="109"/>
        <v/>
      </c>
      <c r="CB157" s="106">
        <f t="shared" si="110"/>
        <v>0</v>
      </c>
      <c r="CC157" s="107">
        <f t="shared" si="125"/>
        <v>0</v>
      </c>
      <c r="CD157" s="136" t="str">
        <f t="shared" si="117"/>
        <v/>
      </c>
      <c r="CE157" s="136" t="str">
        <f t="shared" si="118"/>
        <v/>
      </c>
      <c r="CF157" s="136" t="str">
        <f t="shared" si="119"/>
        <v/>
      </c>
      <c r="CG157" s="136" t="str">
        <f t="shared" si="120"/>
        <v/>
      </c>
      <c r="CH157" s="136" t="str">
        <f t="shared" si="121"/>
        <v/>
      </c>
      <c r="CI157" s="136" t="str">
        <f t="shared" si="122"/>
        <v/>
      </c>
    </row>
    <row r="158" spans="1:87" ht="18.75" x14ac:dyDescent="0.2">
      <c r="A158" s="2" t="s">
        <v>7</v>
      </c>
      <c r="B158" s="65" t="e">
        <f t="shared" si="126"/>
        <v>#VALUE!</v>
      </c>
      <c r="C158" s="78"/>
      <c r="D158" s="83"/>
      <c r="E158" s="83"/>
      <c r="F158" s="67"/>
      <c r="G158" s="71">
        <v>40725</v>
      </c>
      <c r="H158" s="77" t="s">
        <v>200</v>
      </c>
      <c r="I158" s="77" t="str">
        <f t="shared" si="123"/>
        <v/>
      </c>
      <c r="J158" s="77" t="str">
        <f t="shared" si="124"/>
        <v/>
      </c>
      <c r="K158" s="77"/>
      <c r="L158" s="77"/>
      <c r="M158" s="137" t="str">
        <f t="shared" si="114"/>
        <v/>
      </c>
      <c r="N158" s="4" t="str">
        <f t="shared" si="92"/>
        <v/>
      </c>
      <c r="O158" s="3">
        <f t="shared" si="115"/>
        <v>0</v>
      </c>
      <c r="P158" s="5">
        <f t="shared" si="93"/>
        <v>0</v>
      </c>
      <c r="Q158" s="14"/>
      <c r="R158" s="11"/>
      <c r="S158" s="12"/>
      <c r="T158" s="13"/>
      <c r="U158" s="79"/>
      <c r="V158" s="79"/>
      <c r="W158" s="10"/>
      <c r="X158" s="11"/>
      <c r="Y158" s="12"/>
      <c r="Z158" s="13"/>
      <c r="AA158" s="10"/>
      <c r="AB158" s="11"/>
      <c r="AC158" s="12"/>
      <c r="AD158" s="13"/>
      <c r="AE158" s="14"/>
      <c r="AF158" s="11"/>
      <c r="AG158" s="12"/>
      <c r="AH158" s="13"/>
      <c r="AI158" s="10"/>
      <c r="AJ158" s="11"/>
      <c r="AK158" s="12"/>
      <c r="AL158" s="13"/>
      <c r="AM158" s="10"/>
      <c r="AN158" s="11"/>
      <c r="AO158" s="12"/>
      <c r="AP158" s="13"/>
      <c r="AQ158" s="6" t="str">
        <f t="shared" si="94"/>
        <v>SI</v>
      </c>
      <c r="AR158" s="7">
        <f t="shared" si="95"/>
        <v>480</v>
      </c>
      <c r="AS158" s="8">
        <f t="shared" si="96"/>
        <v>480</v>
      </c>
      <c r="AT158" s="9">
        <f t="shared" si="97"/>
        <v>480</v>
      </c>
      <c r="AU158" s="111" t="str">
        <f>IF(O158&lt;80,"0",IF((P158-O158)&lt;=2,('DPI art.191'!$G$3-(('DPI art.191'!$F$3-'DPI art.191'!$G$3)/4)*(P158-O158-2)),('DPI art.191'!$G$3-(('DPI art.191'!$G$3-'DPI art.191'!$H$3)/8)*(P158-O158-2))))</f>
        <v>0</v>
      </c>
      <c r="AV158" s="24">
        <f t="shared" si="127"/>
        <v>0</v>
      </c>
      <c r="AW158" s="24" t="e">
        <f>IF(N158&lt;135,N158,N158-'DPI art.191'!$I$3)</f>
        <v>#VALUE!</v>
      </c>
      <c r="AX158" s="111" t="e">
        <f>IF(I158&lt;80,"0",IF((J158-I158)&lt;=2,('DPI art.191'!$G$7-(('DPI art.191'!$F$7-'DPI art.191'!$G$7)/4)*(I158-J158-2)),('DPI art.191'!$G$7-(('DPI art.191'!$G$7-'DPI art.191'!$H$7)/8)*(J158-I158-2))))</f>
        <v>#VALUE!</v>
      </c>
      <c r="AY158" s="24" t="e">
        <f t="shared" si="116"/>
        <v>#VALUE!</v>
      </c>
      <c r="AZ158" s="24" t="e">
        <f>IF(H158&lt;135,H158,H158-'DPI art.191'!$I$7)</f>
        <v>#VALUE!</v>
      </c>
      <c r="BA158" s="111" t="str">
        <f>IF(O158&lt;80,"0",IF((P158-O158)&lt;=2,('DPI art.191'!$G$5-(('DPI art.191'!$F$5-'DPI art.191'!$G$5)/4)*(P158-O158-2)),('DPI art.191'!$G$5-(('DPI art.191'!$G$5-'DPI art.191'!$H$5)/8)*(P158-O158-2))))</f>
        <v>0</v>
      </c>
      <c r="BB158" s="24">
        <f t="shared" si="128"/>
        <v>0</v>
      </c>
      <c r="BC158" s="24" t="e">
        <f>IF(N158&lt;135,N158,N158-'DPI art.191'!$I$5)</f>
        <v>#VALUE!</v>
      </c>
      <c r="BD158" s="111" t="str">
        <f>IF(O158&lt;80,"0",IF((P158-O158)&lt;=2,('DPI art.191'!$G$7-(('DPI art.191'!$F$7-'DPI art.191'!$G$7)/4)*(O158-P158-2)),('DPI art.191'!$G$7-(('DPI art.191'!$G$7-'DPI art.191'!$H$7)/8)*(P158-O158-2))))</f>
        <v>0</v>
      </c>
      <c r="BE158" s="24">
        <f t="shared" si="129"/>
        <v>0</v>
      </c>
      <c r="BF158" s="24" t="e">
        <f>IF(N158&lt;135,N158,N158-'DPI art.191'!$I$7)</f>
        <v>#VALUE!</v>
      </c>
      <c r="BG158" s="111" t="str">
        <f>IF(AA158&lt;80,"0",IF((AB158-AA158)&lt;=2,('DPI art.191'!$G$3-(('DPI art.191'!$F$3-'DPI art.191'!$G$3)/4)*(AB158-AA158-2)),('DPI art.191'!$G$3-(('DPI art.191'!$G$3-'DPI art.191'!$H$3)/8)*(AB158-AA158-2))))</f>
        <v>0</v>
      </c>
      <c r="BH158" s="24">
        <f t="shared" si="111"/>
        <v>0</v>
      </c>
      <c r="BI158" s="24">
        <f>IF(Z158&lt;135,Z158,Z158-'DPI art.191'!$I$3)</f>
        <v>0</v>
      </c>
      <c r="BJ158" s="111" t="str">
        <f>IF(U158&lt;80,"0",IF((V158-U158)&lt;=2,('DPI art.191'!$G$7-(('DPI art.191'!$F$7-'DPI art.191'!$G$7)/4)*(U158-V158-2)),('DPI art.191'!$G$7-(('DPI art.191'!$G$7-'DPI art.191'!$H$7)/8)*(V158-U158-2))))</f>
        <v>0</v>
      </c>
      <c r="BK158" s="24">
        <f t="shared" si="112"/>
        <v>0</v>
      </c>
      <c r="BL158" s="24">
        <f>IF(T158&lt;135,T158,T158-'DPI art.191'!$I$7)</f>
        <v>0</v>
      </c>
      <c r="BM158" s="111" t="str">
        <f>IF(AA158&lt;80,"0",IF((AB158-AA158)&lt;=2,('DPI art.191'!$G$5-(('DPI art.191'!$F$5-'DPI art.191'!$G$5)/4)*(AB158-AA158-2)),('DPI art.191'!$G$5-(('DPI art.191'!$G$5-'DPI art.191'!$H$5)/8)*(AB158-AA158-2))))</f>
        <v>0</v>
      </c>
      <c r="BN158" s="24">
        <f t="shared" si="113"/>
        <v>0</v>
      </c>
      <c r="BO158" s="24">
        <f>IF(Z158&lt;135,Z158,Z158-'DPI art.191'!$I$5)</f>
        <v>0</v>
      </c>
      <c r="BP158" s="108">
        <f t="shared" si="98"/>
        <v>1</v>
      </c>
      <c r="BQ158" s="108">
        <f t="shared" si="99"/>
        <v>1</v>
      </c>
      <c r="BR158" s="108">
        <f t="shared" si="100"/>
        <v>1</v>
      </c>
      <c r="BS158" s="108">
        <f t="shared" si="101"/>
        <v>1</v>
      </c>
      <c r="BT158" s="108">
        <f t="shared" si="102"/>
        <v>1</v>
      </c>
      <c r="BU158" s="108">
        <f t="shared" si="103"/>
        <v>1</v>
      </c>
      <c r="BV158" s="106" t="str">
        <f t="shared" si="104"/>
        <v/>
      </c>
      <c r="BW158" s="106" t="str">
        <f t="shared" si="105"/>
        <v/>
      </c>
      <c r="BX158" s="106" t="str">
        <f t="shared" si="106"/>
        <v/>
      </c>
      <c r="BY158" s="106" t="str">
        <f t="shared" si="107"/>
        <v/>
      </c>
      <c r="BZ158" s="106" t="str">
        <f t="shared" si="108"/>
        <v/>
      </c>
      <c r="CA158" s="106" t="str">
        <f t="shared" si="109"/>
        <v/>
      </c>
      <c r="CB158" s="106">
        <f t="shared" si="110"/>
        <v>0</v>
      </c>
      <c r="CC158" s="107">
        <f t="shared" si="125"/>
        <v>0</v>
      </c>
      <c r="CD158" s="136" t="str">
        <f t="shared" si="117"/>
        <v/>
      </c>
      <c r="CE158" s="136" t="str">
        <f t="shared" si="118"/>
        <v/>
      </c>
      <c r="CF158" s="136" t="str">
        <f t="shared" si="119"/>
        <v/>
      </c>
      <c r="CG158" s="136" t="str">
        <f t="shared" si="120"/>
        <v/>
      </c>
      <c r="CH158" s="136" t="str">
        <f t="shared" si="121"/>
        <v/>
      </c>
      <c r="CI158" s="136" t="str">
        <f t="shared" si="122"/>
        <v/>
      </c>
    </row>
    <row r="159" spans="1:87" ht="18.75" x14ac:dyDescent="0.2">
      <c r="A159" s="2" t="s">
        <v>7</v>
      </c>
      <c r="B159" s="65" t="e">
        <f t="shared" si="126"/>
        <v>#VALUE!</v>
      </c>
      <c r="C159" s="78"/>
      <c r="D159" s="83"/>
      <c r="E159" s="83"/>
      <c r="F159" s="67"/>
      <c r="G159" s="71">
        <v>40725</v>
      </c>
      <c r="H159" s="77" t="s">
        <v>200</v>
      </c>
      <c r="I159" s="77" t="str">
        <f t="shared" si="123"/>
        <v/>
      </c>
      <c r="J159" s="77" t="str">
        <f t="shared" si="124"/>
        <v/>
      </c>
      <c r="K159" s="77"/>
      <c r="L159" s="77"/>
      <c r="M159" s="137" t="str">
        <f t="shared" si="114"/>
        <v/>
      </c>
      <c r="N159" s="4" t="str">
        <f t="shared" si="92"/>
        <v/>
      </c>
      <c r="O159" s="3">
        <f t="shared" si="115"/>
        <v>0</v>
      </c>
      <c r="P159" s="5">
        <f t="shared" si="93"/>
        <v>0</v>
      </c>
      <c r="Q159" s="14"/>
      <c r="R159" s="11"/>
      <c r="S159" s="12"/>
      <c r="T159" s="13"/>
      <c r="U159" s="79"/>
      <c r="V159" s="79"/>
      <c r="W159" s="10"/>
      <c r="X159" s="11"/>
      <c r="Y159" s="12"/>
      <c r="Z159" s="13"/>
      <c r="AA159" s="10"/>
      <c r="AB159" s="11"/>
      <c r="AC159" s="12"/>
      <c r="AD159" s="13"/>
      <c r="AE159" s="14"/>
      <c r="AF159" s="11"/>
      <c r="AG159" s="12"/>
      <c r="AH159" s="13"/>
      <c r="AI159" s="10"/>
      <c r="AJ159" s="11"/>
      <c r="AK159" s="12"/>
      <c r="AL159" s="13"/>
      <c r="AM159" s="10"/>
      <c r="AN159" s="11"/>
      <c r="AO159" s="12"/>
      <c r="AP159" s="13"/>
      <c r="AQ159" s="6" t="str">
        <f t="shared" si="94"/>
        <v>SI</v>
      </c>
      <c r="AR159" s="7">
        <f t="shared" si="95"/>
        <v>480</v>
      </c>
      <c r="AS159" s="8">
        <f t="shared" si="96"/>
        <v>480</v>
      </c>
      <c r="AT159" s="9">
        <f t="shared" si="97"/>
        <v>480</v>
      </c>
      <c r="AU159" s="111" t="str">
        <f>IF(O159&lt;80,"0",IF((P159-O159)&lt;=2,('DPI art.191'!$G$3-(('DPI art.191'!$F$3-'DPI art.191'!$G$3)/4)*(P159-O159-2)),('DPI art.191'!$G$3-(('DPI art.191'!$G$3-'DPI art.191'!$H$3)/8)*(P159-O159-2))))</f>
        <v>0</v>
      </c>
      <c r="AV159" s="24">
        <f t="shared" si="127"/>
        <v>0</v>
      </c>
      <c r="AW159" s="24" t="e">
        <f>IF(N159&lt;135,N159,N159-'DPI art.191'!$I$3)</f>
        <v>#VALUE!</v>
      </c>
      <c r="AX159" s="111" t="e">
        <f>IF(I159&lt;80,"0",IF((J159-I159)&lt;=2,('DPI art.191'!$G$7-(('DPI art.191'!$F$7-'DPI art.191'!$G$7)/4)*(I159-J159-2)),('DPI art.191'!$G$7-(('DPI art.191'!$G$7-'DPI art.191'!$H$7)/8)*(J159-I159-2))))</f>
        <v>#VALUE!</v>
      </c>
      <c r="AY159" s="24" t="e">
        <f t="shared" si="116"/>
        <v>#VALUE!</v>
      </c>
      <c r="AZ159" s="24" t="e">
        <f>IF(H159&lt;135,H159,H159-'DPI art.191'!$I$7)</f>
        <v>#VALUE!</v>
      </c>
      <c r="BA159" s="111" t="str">
        <f>IF(O159&lt;80,"0",IF((P159-O159)&lt;=2,('DPI art.191'!$G$5-(('DPI art.191'!$F$5-'DPI art.191'!$G$5)/4)*(P159-O159-2)),('DPI art.191'!$G$5-(('DPI art.191'!$G$5-'DPI art.191'!$H$5)/8)*(P159-O159-2))))</f>
        <v>0</v>
      </c>
      <c r="BB159" s="24">
        <f t="shared" si="128"/>
        <v>0</v>
      </c>
      <c r="BC159" s="24" t="e">
        <f>IF(N159&lt;135,N159,N159-'DPI art.191'!$I$5)</f>
        <v>#VALUE!</v>
      </c>
      <c r="BD159" s="111" t="str">
        <f>IF(O159&lt;80,"0",IF((P159-O159)&lt;=2,('DPI art.191'!$G$7-(('DPI art.191'!$F$7-'DPI art.191'!$G$7)/4)*(O159-P159-2)),('DPI art.191'!$G$7-(('DPI art.191'!$G$7-'DPI art.191'!$H$7)/8)*(P159-O159-2))))</f>
        <v>0</v>
      </c>
      <c r="BE159" s="24">
        <f t="shared" si="129"/>
        <v>0</v>
      </c>
      <c r="BF159" s="24" t="e">
        <f>IF(N159&lt;135,N159,N159-'DPI art.191'!$I$7)</f>
        <v>#VALUE!</v>
      </c>
      <c r="BG159" s="111" t="str">
        <f>IF(AA159&lt;80,"0",IF((AB159-AA159)&lt;=2,('DPI art.191'!$G$3-(('DPI art.191'!$F$3-'DPI art.191'!$G$3)/4)*(AB159-AA159-2)),('DPI art.191'!$G$3-(('DPI art.191'!$G$3-'DPI art.191'!$H$3)/8)*(AB159-AA159-2))))</f>
        <v>0</v>
      </c>
      <c r="BH159" s="24">
        <f t="shared" si="111"/>
        <v>0</v>
      </c>
      <c r="BI159" s="24">
        <f>IF(Z159&lt;135,Z159,Z159-'DPI art.191'!$I$3)</f>
        <v>0</v>
      </c>
      <c r="BJ159" s="111" t="str">
        <f>IF(U159&lt;80,"0",IF((V159-U159)&lt;=2,('DPI art.191'!$G$7-(('DPI art.191'!$F$7-'DPI art.191'!$G$7)/4)*(U159-V159-2)),('DPI art.191'!$G$7-(('DPI art.191'!$G$7-'DPI art.191'!$H$7)/8)*(V159-U159-2))))</f>
        <v>0</v>
      </c>
      <c r="BK159" s="24">
        <f t="shared" si="112"/>
        <v>0</v>
      </c>
      <c r="BL159" s="24">
        <f>IF(T159&lt;135,T159,T159-'DPI art.191'!$I$7)</f>
        <v>0</v>
      </c>
      <c r="BM159" s="111" t="str">
        <f>IF(AA159&lt;80,"0",IF((AB159-AA159)&lt;=2,('DPI art.191'!$G$5-(('DPI art.191'!$F$5-'DPI art.191'!$G$5)/4)*(AB159-AA159-2)),('DPI art.191'!$G$5-(('DPI art.191'!$G$5-'DPI art.191'!$H$5)/8)*(AB159-AA159-2))))</f>
        <v>0</v>
      </c>
      <c r="BN159" s="24">
        <f t="shared" si="113"/>
        <v>0</v>
      </c>
      <c r="BO159" s="24">
        <f>IF(Z159&lt;135,Z159,Z159-'DPI art.191'!$I$5)</f>
        <v>0</v>
      </c>
      <c r="BP159" s="108">
        <f t="shared" si="98"/>
        <v>1</v>
      </c>
      <c r="BQ159" s="108">
        <f t="shared" si="99"/>
        <v>1</v>
      </c>
      <c r="BR159" s="108">
        <f t="shared" si="100"/>
        <v>1</v>
      </c>
      <c r="BS159" s="108">
        <f t="shared" si="101"/>
        <v>1</v>
      </c>
      <c r="BT159" s="108">
        <f t="shared" si="102"/>
        <v>1</v>
      </c>
      <c r="BU159" s="108">
        <f t="shared" si="103"/>
        <v>1</v>
      </c>
      <c r="BV159" s="106" t="str">
        <f t="shared" si="104"/>
        <v/>
      </c>
      <c r="BW159" s="106" t="str">
        <f t="shared" si="105"/>
        <v/>
      </c>
      <c r="BX159" s="106" t="str">
        <f t="shared" si="106"/>
        <v/>
      </c>
      <c r="BY159" s="106" t="str">
        <f t="shared" si="107"/>
        <v/>
      </c>
      <c r="BZ159" s="106" t="str">
        <f t="shared" si="108"/>
        <v/>
      </c>
      <c r="CA159" s="106" t="str">
        <f t="shared" si="109"/>
        <v/>
      </c>
      <c r="CB159" s="106">
        <f t="shared" si="110"/>
        <v>0</v>
      </c>
      <c r="CC159" s="107">
        <f t="shared" si="125"/>
        <v>0</v>
      </c>
      <c r="CD159" s="136" t="str">
        <f t="shared" si="117"/>
        <v/>
      </c>
      <c r="CE159" s="136" t="str">
        <f t="shared" si="118"/>
        <v/>
      </c>
      <c r="CF159" s="136" t="str">
        <f t="shared" si="119"/>
        <v/>
      </c>
      <c r="CG159" s="136" t="str">
        <f t="shared" si="120"/>
        <v/>
      </c>
      <c r="CH159" s="136" t="str">
        <f t="shared" si="121"/>
        <v/>
      </c>
      <c r="CI159" s="136" t="str">
        <f t="shared" si="122"/>
        <v/>
      </c>
    </row>
    <row r="160" spans="1:87" ht="18.75" x14ac:dyDescent="0.2">
      <c r="A160" s="2" t="s">
        <v>7</v>
      </c>
      <c r="B160" s="65" t="e">
        <f t="shared" si="126"/>
        <v>#VALUE!</v>
      </c>
      <c r="C160" s="78"/>
      <c r="D160" s="83"/>
      <c r="E160" s="83"/>
      <c r="F160" s="67"/>
      <c r="G160" s="71">
        <v>40725</v>
      </c>
      <c r="H160" s="77" t="s">
        <v>200</v>
      </c>
      <c r="I160" s="77" t="str">
        <f t="shared" si="123"/>
        <v/>
      </c>
      <c r="J160" s="77" t="str">
        <f t="shared" si="124"/>
        <v/>
      </c>
      <c r="K160" s="77"/>
      <c r="L160" s="77"/>
      <c r="M160" s="137" t="str">
        <f t="shared" si="114"/>
        <v/>
      </c>
      <c r="N160" s="4" t="str">
        <f t="shared" si="92"/>
        <v/>
      </c>
      <c r="O160" s="3">
        <f t="shared" si="115"/>
        <v>0</v>
      </c>
      <c r="P160" s="5">
        <f t="shared" si="93"/>
        <v>0</v>
      </c>
      <c r="Q160" s="14"/>
      <c r="R160" s="11"/>
      <c r="S160" s="12"/>
      <c r="T160" s="13"/>
      <c r="U160" s="79"/>
      <c r="V160" s="79"/>
      <c r="W160" s="10"/>
      <c r="X160" s="11"/>
      <c r="Y160" s="12"/>
      <c r="Z160" s="13"/>
      <c r="AA160" s="10"/>
      <c r="AB160" s="11"/>
      <c r="AC160" s="12"/>
      <c r="AD160" s="13"/>
      <c r="AE160" s="14"/>
      <c r="AF160" s="11"/>
      <c r="AG160" s="12"/>
      <c r="AH160" s="13"/>
      <c r="AI160" s="10"/>
      <c r="AJ160" s="11"/>
      <c r="AK160" s="12"/>
      <c r="AL160" s="13"/>
      <c r="AM160" s="10"/>
      <c r="AN160" s="11"/>
      <c r="AO160" s="12"/>
      <c r="AP160" s="13"/>
      <c r="AQ160" s="6" t="str">
        <f t="shared" si="94"/>
        <v>SI</v>
      </c>
      <c r="AR160" s="7">
        <f t="shared" si="95"/>
        <v>480</v>
      </c>
      <c r="AS160" s="8">
        <f t="shared" si="96"/>
        <v>480</v>
      </c>
      <c r="AT160" s="9">
        <f t="shared" si="97"/>
        <v>480</v>
      </c>
      <c r="AU160" s="111" t="str">
        <f>IF(O160&lt;80,"0",IF((P160-O160)&lt;=2,('DPI art.191'!$G$3-(('DPI art.191'!$F$3-'DPI art.191'!$G$3)/4)*(P160-O160-2)),('DPI art.191'!$G$3-(('DPI art.191'!$G$3-'DPI art.191'!$H$3)/8)*(P160-O160-2))))</f>
        <v>0</v>
      </c>
      <c r="AV160" s="24">
        <f t="shared" si="127"/>
        <v>0</v>
      </c>
      <c r="AW160" s="24" t="e">
        <f>IF(N160&lt;135,N160,N160-'DPI art.191'!$I$3)</f>
        <v>#VALUE!</v>
      </c>
      <c r="AX160" s="111" t="e">
        <f>IF(I160&lt;80,"0",IF((J160-I160)&lt;=2,('DPI art.191'!$G$7-(('DPI art.191'!$F$7-'DPI art.191'!$G$7)/4)*(I160-J160-2)),('DPI art.191'!$G$7-(('DPI art.191'!$G$7-'DPI art.191'!$H$7)/8)*(J160-I160-2))))</f>
        <v>#VALUE!</v>
      </c>
      <c r="AY160" s="24" t="e">
        <f t="shared" si="116"/>
        <v>#VALUE!</v>
      </c>
      <c r="AZ160" s="24" t="e">
        <f>IF(H160&lt;135,H160,H160-'DPI art.191'!$I$7)</f>
        <v>#VALUE!</v>
      </c>
      <c r="BA160" s="111" t="str">
        <f>IF(O160&lt;80,"0",IF((P160-O160)&lt;=2,('DPI art.191'!$G$5-(('DPI art.191'!$F$5-'DPI art.191'!$G$5)/4)*(P160-O160-2)),('DPI art.191'!$G$5-(('DPI art.191'!$G$5-'DPI art.191'!$H$5)/8)*(P160-O160-2))))</f>
        <v>0</v>
      </c>
      <c r="BB160" s="24">
        <f t="shared" si="128"/>
        <v>0</v>
      </c>
      <c r="BC160" s="24" t="e">
        <f>IF(N160&lt;135,N160,N160-'DPI art.191'!$I$5)</f>
        <v>#VALUE!</v>
      </c>
      <c r="BD160" s="111" t="str">
        <f>IF(O160&lt;80,"0",IF((P160-O160)&lt;=2,('DPI art.191'!$G$7-(('DPI art.191'!$F$7-'DPI art.191'!$G$7)/4)*(O160-P160-2)),('DPI art.191'!$G$7-(('DPI art.191'!$G$7-'DPI art.191'!$H$7)/8)*(P160-O160-2))))</f>
        <v>0</v>
      </c>
      <c r="BE160" s="24">
        <f t="shared" si="129"/>
        <v>0</v>
      </c>
      <c r="BF160" s="24" t="e">
        <f>IF(N160&lt;135,N160,N160-'DPI art.191'!$I$7)</f>
        <v>#VALUE!</v>
      </c>
      <c r="BG160" s="111" t="str">
        <f>IF(AA160&lt;80,"0",IF((AB160-AA160)&lt;=2,('DPI art.191'!$G$3-(('DPI art.191'!$F$3-'DPI art.191'!$G$3)/4)*(AB160-AA160-2)),('DPI art.191'!$G$3-(('DPI art.191'!$G$3-'DPI art.191'!$H$3)/8)*(AB160-AA160-2))))</f>
        <v>0</v>
      </c>
      <c r="BH160" s="24">
        <f t="shared" si="111"/>
        <v>0</v>
      </c>
      <c r="BI160" s="24">
        <f>IF(Z160&lt;135,Z160,Z160-'DPI art.191'!$I$3)</f>
        <v>0</v>
      </c>
      <c r="BJ160" s="111" t="str">
        <f>IF(U160&lt;80,"0",IF((V160-U160)&lt;=2,('DPI art.191'!$G$7-(('DPI art.191'!$F$7-'DPI art.191'!$G$7)/4)*(U160-V160-2)),('DPI art.191'!$G$7-(('DPI art.191'!$G$7-'DPI art.191'!$H$7)/8)*(V160-U160-2))))</f>
        <v>0</v>
      </c>
      <c r="BK160" s="24">
        <f t="shared" si="112"/>
        <v>0</v>
      </c>
      <c r="BL160" s="24">
        <f>IF(T160&lt;135,T160,T160-'DPI art.191'!$I$7)</f>
        <v>0</v>
      </c>
      <c r="BM160" s="111" t="str">
        <f>IF(AA160&lt;80,"0",IF((AB160-AA160)&lt;=2,('DPI art.191'!$G$5-(('DPI art.191'!$F$5-'DPI art.191'!$G$5)/4)*(AB160-AA160-2)),('DPI art.191'!$G$5-(('DPI art.191'!$G$5-'DPI art.191'!$H$5)/8)*(AB160-AA160-2))))</f>
        <v>0</v>
      </c>
      <c r="BN160" s="24">
        <f t="shared" si="113"/>
        <v>0</v>
      </c>
      <c r="BO160" s="24">
        <f>IF(Z160&lt;135,Z160,Z160-'DPI art.191'!$I$5)</f>
        <v>0</v>
      </c>
      <c r="BP160" s="108">
        <f t="shared" si="98"/>
        <v>1</v>
      </c>
      <c r="BQ160" s="108">
        <f t="shared" si="99"/>
        <v>1</v>
      </c>
      <c r="BR160" s="108">
        <f t="shared" si="100"/>
        <v>1</v>
      </c>
      <c r="BS160" s="108">
        <f t="shared" si="101"/>
        <v>1</v>
      </c>
      <c r="BT160" s="108">
        <f t="shared" si="102"/>
        <v>1</v>
      </c>
      <c r="BU160" s="108">
        <f t="shared" si="103"/>
        <v>1</v>
      </c>
      <c r="BV160" s="106" t="str">
        <f t="shared" si="104"/>
        <v/>
      </c>
      <c r="BW160" s="106" t="str">
        <f t="shared" si="105"/>
        <v/>
      </c>
      <c r="BX160" s="106" t="str">
        <f t="shared" si="106"/>
        <v/>
      </c>
      <c r="BY160" s="106" t="str">
        <f t="shared" si="107"/>
        <v/>
      </c>
      <c r="BZ160" s="106" t="str">
        <f t="shared" si="108"/>
        <v/>
      </c>
      <c r="CA160" s="106" t="str">
        <f t="shared" si="109"/>
        <v/>
      </c>
      <c r="CB160" s="106">
        <f t="shared" si="110"/>
        <v>0</v>
      </c>
      <c r="CC160" s="107">
        <f t="shared" si="125"/>
        <v>0</v>
      </c>
      <c r="CD160" s="136" t="str">
        <f t="shared" si="117"/>
        <v/>
      </c>
      <c r="CE160" s="136" t="str">
        <f t="shared" si="118"/>
        <v/>
      </c>
      <c r="CF160" s="136" t="str">
        <f t="shared" si="119"/>
        <v/>
      </c>
      <c r="CG160" s="136" t="str">
        <f t="shared" si="120"/>
        <v/>
      </c>
      <c r="CH160" s="136" t="str">
        <f t="shared" si="121"/>
        <v/>
      </c>
      <c r="CI160" s="136" t="str">
        <f t="shared" si="122"/>
        <v/>
      </c>
    </row>
    <row r="161" spans="1:87" ht="18.75" x14ac:dyDescent="0.2">
      <c r="A161" s="2" t="s">
        <v>7</v>
      </c>
      <c r="B161" s="65" t="e">
        <f t="shared" si="126"/>
        <v>#VALUE!</v>
      </c>
      <c r="C161" s="78"/>
      <c r="D161" s="83"/>
      <c r="E161" s="83"/>
      <c r="F161" s="67"/>
      <c r="G161" s="71">
        <v>40725</v>
      </c>
      <c r="H161" s="77" t="s">
        <v>200</v>
      </c>
      <c r="I161" s="77" t="str">
        <f t="shared" si="123"/>
        <v/>
      </c>
      <c r="J161" s="77" t="str">
        <f t="shared" si="124"/>
        <v/>
      </c>
      <c r="K161" s="77"/>
      <c r="L161" s="77"/>
      <c r="M161" s="137" t="str">
        <f t="shared" si="114"/>
        <v/>
      </c>
      <c r="N161" s="4" t="str">
        <f t="shared" si="92"/>
        <v/>
      </c>
      <c r="O161" s="3">
        <f t="shared" si="115"/>
        <v>0</v>
      </c>
      <c r="P161" s="5">
        <f t="shared" si="93"/>
        <v>0</v>
      </c>
      <c r="Q161" s="14"/>
      <c r="R161" s="11"/>
      <c r="S161" s="12"/>
      <c r="T161" s="13"/>
      <c r="U161" s="79"/>
      <c r="V161" s="79"/>
      <c r="W161" s="10"/>
      <c r="X161" s="11"/>
      <c r="Y161" s="12"/>
      <c r="Z161" s="13"/>
      <c r="AA161" s="10"/>
      <c r="AB161" s="11"/>
      <c r="AC161" s="12"/>
      <c r="AD161" s="13"/>
      <c r="AE161" s="14"/>
      <c r="AF161" s="11"/>
      <c r="AG161" s="12"/>
      <c r="AH161" s="13"/>
      <c r="AI161" s="10"/>
      <c r="AJ161" s="11"/>
      <c r="AK161" s="12"/>
      <c r="AL161" s="13"/>
      <c r="AM161" s="10"/>
      <c r="AN161" s="11"/>
      <c r="AO161" s="12"/>
      <c r="AP161" s="13"/>
      <c r="AQ161" s="6" t="str">
        <f t="shared" si="94"/>
        <v>SI</v>
      </c>
      <c r="AR161" s="7">
        <f t="shared" si="95"/>
        <v>480</v>
      </c>
      <c r="AS161" s="8">
        <f t="shared" si="96"/>
        <v>480</v>
      </c>
      <c r="AT161" s="9">
        <f t="shared" si="97"/>
        <v>480</v>
      </c>
      <c r="AU161" s="111" t="str">
        <f>IF(O161&lt;80,"0",IF((P161-O161)&lt;=2,('DPI art.191'!$G$3-(('DPI art.191'!$F$3-'DPI art.191'!$G$3)/4)*(P161-O161-2)),('DPI art.191'!$G$3-(('DPI art.191'!$G$3-'DPI art.191'!$H$3)/8)*(P161-O161-2))))</f>
        <v>0</v>
      </c>
      <c r="AV161" s="24">
        <f t="shared" si="127"/>
        <v>0</v>
      </c>
      <c r="AW161" s="24" t="e">
        <f>IF(N161&lt;135,N161,N161-'DPI art.191'!$I$3)</f>
        <v>#VALUE!</v>
      </c>
      <c r="AX161" s="111" t="e">
        <f>IF(I161&lt;80,"0",IF((J161-I161)&lt;=2,('DPI art.191'!$G$7-(('DPI art.191'!$F$7-'DPI art.191'!$G$7)/4)*(I161-J161-2)),('DPI art.191'!$G$7-(('DPI art.191'!$G$7-'DPI art.191'!$H$7)/8)*(J161-I161-2))))</f>
        <v>#VALUE!</v>
      </c>
      <c r="AY161" s="24" t="e">
        <f t="shared" si="116"/>
        <v>#VALUE!</v>
      </c>
      <c r="AZ161" s="24" t="e">
        <f>IF(H161&lt;135,H161,H161-'DPI art.191'!$I$7)</f>
        <v>#VALUE!</v>
      </c>
      <c r="BA161" s="111" t="str">
        <f>IF(O161&lt;80,"0",IF((P161-O161)&lt;=2,('DPI art.191'!$G$5-(('DPI art.191'!$F$5-'DPI art.191'!$G$5)/4)*(P161-O161-2)),('DPI art.191'!$G$5-(('DPI art.191'!$G$5-'DPI art.191'!$H$5)/8)*(P161-O161-2))))</f>
        <v>0</v>
      </c>
      <c r="BB161" s="24">
        <f t="shared" si="128"/>
        <v>0</v>
      </c>
      <c r="BC161" s="24" t="e">
        <f>IF(N161&lt;135,N161,N161-'DPI art.191'!$I$5)</f>
        <v>#VALUE!</v>
      </c>
      <c r="BD161" s="111" t="str">
        <f>IF(O161&lt;80,"0",IF((P161-O161)&lt;=2,('DPI art.191'!$G$7-(('DPI art.191'!$F$7-'DPI art.191'!$G$7)/4)*(O161-P161-2)),('DPI art.191'!$G$7-(('DPI art.191'!$G$7-'DPI art.191'!$H$7)/8)*(P161-O161-2))))</f>
        <v>0</v>
      </c>
      <c r="BE161" s="24">
        <f t="shared" si="129"/>
        <v>0</v>
      </c>
      <c r="BF161" s="24" t="e">
        <f>IF(N161&lt;135,N161,N161-'DPI art.191'!$I$7)</f>
        <v>#VALUE!</v>
      </c>
      <c r="BG161" s="111" t="str">
        <f>IF(AA161&lt;80,"0",IF((AB161-AA161)&lt;=2,('DPI art.191'!$G$3-(('DPI art.191'!$F$3-'DPI art.191'!$G$3)/4)*(AB161-AA161-2)),('DPI art.191'!$G$3-(('DPI art.191'!$G$3-'DPI art.191'!$H$3)/8)*(AB161-AA161-2))))</f>
        <v>0</v>
      </c>
      <c r="BH161" s="24">
        <f t="shared" si="111"/>
        <v>0</v>
      </c>
      <c r="BI161" s="24">
        <f>IF(Z161&lt;135,Z161,Z161-'DPI art.191'!$I$3)</f>
        <v>0</v>
      </c>
      <c r="BJ161" s="111" t="str">
        <f>IF(U161&lt;80,"0",IF((V161-U161)&lt;=2,('DPI art.191'!$G$7-(('DPI art.191'!$F$7-'DPI art.191'!$G$7)/4)*(U161-V161-2)),('DPI art.191'!$G$7-(('DPI art.191'!$G$7-'DPI art.191'!$H$7)/8)*(V161-U161-2))))</f>
        <v>0</v>
      </c>
      <c r="BK161" s="24">
        <f t="shared" si="112"/>
        <v>0</v>
      </c>
      <c r="BL161" s="24">
        <f>IF(T161&lt;135,T161,T161-'DPI art.191'!$I$7)</f>
        <v>0</v>
      </c>
      <c r="BM161" s="111" t="str">
        <f>IF(AA161&lt;80,"0",IF((AB161-AA161)&lt;=2,('DPI art.191'!$G$5-(('DPI art.191'!$F$5-'DPI art.191'!$G$5)/4)*(AB161-AA161-2)),('DPI art.191'!$G$5-(('DPI art.191'!$G$5-'DPI art.191'!$H$5)/8)*(AB161-AA161-2))))</f>
        <v>0</v>
      </c>
      <c r="BN161" s="24">
        <f t="shared" si="113"/>
        <v>0</v>
      </c>
      <c r="BO161" s="24">
        <f>IF(Z161&lt;135,Z161,Z161-'DPI art.191'!$I$5)</f>
        <v>0</v>
      </c>
      <c r="BP161" s="108">
        <f t="shared" si="98"/>
        <v>1</v>
      </c>
      <c r="BQ161" s="108">
        <f t="shared" si="99"/>
        <v>1</v>
      </c>
      <c r="BR161" s="108">
        <f t="shared" si="100"/>
        <v>1</v>
      </c>
      <c r="BS161" s="108">
        <f t="shared" si="101"/>
        <v>1</v>
      </c>
      <c r="BT161" s="108">
        <f t="shared" si="102"/>
        <v>1</v>
      </c>
      <c r="BU161" s="108">
        <f t="shared" si="103"/>
        <v>1</v>
      </c>
      <c r="BV161" s="106" t="str">
        <f t="shared" si="104"/>
        <v/>
      </c>
      <c r="BW161" s="106" t="str">
        <f t="shared" si="105"/>
        <v/>
      </c>
      <c r="BX161" s="106" t="str">
        <f t="shared" si="106"/>
        <v/>
      </c>
      <c r="BY161" s="106" t="str">
        <f t="shared" si="107"/>
        <v/>
      </c>
      <c r="BZ161" s="106" t="str">
        <f t="shared" si="108"/>
        <v/>
      </c>
      <c r="CA161" s="106" t="str">
        <f t="shared" si="109"/>
        <v/>
      </c>
      <c r="CB161" s="106">
        <f t="shared" si="110"/>
        <v>0</v>
      </c>
      <c r="CC161" s="107">
        <f t="shared" si="125"/>
        <v>0</v>
      </c>
      <c r="CD161" s="136" t="str">
        <f t="shared" si="117"/>
        <v/>
      </c>
      <c r="CE161" s="136" t="str">
        <f t="shared" si="118"/>
        <v/>
      </c>
      <c r="CF161" s="136" t="str">
        <f t="shared" si="119"/>
        <v/>
      </c>
      <c r="CG161" s="136" t="str">
        <f t="shared" si="120"/>
        <v/>
      </c>
      <c r="CH161" s="136" t="str">
        <f t="shared" si="121"/>
        <v/>
      </c>
      <c r="CI161" s="136" t="str">
        <f t="shared" si="122"/>
        <v/>
      </c>
    </row>
    <row r="162" spans="1:87" ht="18.75" x14ac:dyDescent="0.2">
      <c r="A162" s="2" t="s">
        <v>7</v>
      </c>
      <c r="B162" s="65" t="e">
        <f t="shared" si="126"/>
        <v>#VALUE!</v>
      </c>
      <c r="C162" s="78"/>
      <c r="D162" s="83"/>
      <c r="E162" s="83"/>
      <c r="F162" s="67"/>
      <c r="G162" s="71">
        <v>40725</v>
      </c>
      <c r="H162" s="77" t="s">
        <v>200</v>
      </c>
      <c r="I162" s="77" t="str">
        <f t="shared" si="123"/>
        <v/>
      </c>
      <c r="J162" s="77" t="str">
        <f t="shared" si="124"/>
        <v/>
      </c>
      <c r="K162" s="77"/>
      <c r="L162" s="77"/>
      <c r="M162" s="137" t="str">
        <f t="shared" si="114"/>
        <v/>
      </c>
      <c r="N162" s="4" t="str">
        <f t="shared" si="92"/>
        <v/>
      </c>
      <c r="O162" s="3">
        <f t="shared" si="115"/>
        <v>0</v>
      </c>
      <c r="P162" s="5">
        <f t="shared" si="93"/>
        <v>0</v>
      </c>
      <c r="Q162" s="14"/>
      <c r="R162" s="11"/>
      <c r="S162" s="12"/>
      <c r="T162" s="13"/>
      <c r="U162" s="79"/>
      <c r="V162" s="79"/>
      <c r="W162" s="10"/>
      <c r="X162" s="11"/>
      <c r="Y162" s="12"/>
      <c r="Z162" s="13"/>
      <c r="AA162" s="10"/>
      <c r="AB162" s="11"/>
      <c r="AC162" s="12"/>
      <c r="AD162" s="13"/>
      <c r="AE162" s="14"/>
      <c r="AF162" s="11"/>
      <c r="AG162" s="12"/>
      <c r="AH162" s="13"/>
      <c r="AI162" s="10"/>
      <c r="AJ162" s="11"/>
      <c r="AK162" s="12"/>
      <c r="AL162" s="13"/>
      <c r="AM162" s="10"/>
      <c r="AN162" s="11"/>
      <c r="AO162" s="12"/>
      <c r="AP162" s="13"/>
      <c r="AQ162" s="6" t="str">
        <f t="shared" si="94"/>
        <v>SI</v>
      </c>
      <c r="AR162" s="7">
        <f t="shared" si="95"/>
        <v>480</v>
      </c>
      <c r="AS162" s="8">
        <f t="shared" si="96"/>
        <v>480</v>
      </c>
      <c r="AT162" s="9">
        <f t="shared" si="97"/>
        <v>480</v>
      </c>
      <c r="AU162" s="111" t="str">
        <f>IF(O162&lt;80,"0",IF((P162-O162)&lt;=2,('DPI art.191'!$G$3-(('DPI art.191'!$F$3-'DPI art.191'!$G$3)/4)*(P162-O162-2)),('DPI art.191'!$G$3-(('DPI art.191'!$G$3-'DPI art.191'!$H$3)/8)*(P162-O162-2))))</f>
        <v>0</v>
      </c>
      <c r="AV162" s="24">
        <f t="shared" si="127"/>
        <v>0</v>
      </c>
      <c r="AW162" s="24" t="e">
        <f>IF(N162&lt;135,N162,N162-'DPI art.191'!$I$3)</f>
        <v>#VALUE!</v>
      </c>
      <c r="AX162" s="111" t="e">
        <f>IF(I162&lt;80,"0",IF((J162-I162)&lt;=2,('DPI art.191'!$G$7-(('DPI art.191'!$F$7-'DPI art.191'!$G$7)/4)*(I162-J162-2)),('DPI art.191'!$G$7-(('DPI art.191'!$G$7-'DPI art.191'!$H$7)/8)*(J162-I162-2))))</f>
        <v>#VALUE!</v>
      </c>
      <c r="AY162" s="24" t="e">
        <f t="shared" si="116"/>
        <v>#VALUE!</v>
      </c>
      <c r="AZ162" s="24" t="e">
        <f>IF(H162&lt;135,H162,H162-'DPI art.191'!$I$7)</f>
        <v>#VALUE!</v>
      </c>
      <c r="BA162" s="111" t="str">
        <f>IF(O162&lt;80,"0",IF((P162-O162)&lt;=2,('DPI art.191'!$G$5-(('DPI art.191'!$F$5-'DPI art.191'!$G$5)/4)*(P162-O162-2)),('DPI art.191'!$G$5-(('DPI art.191'!$G$5-'DPI art.191'!$H$5)/8)*(P162-O162-2))))</f>
        <v>0</v>
      </c>
      <c r="BB162" s="24">
        <f t="shared" si="128"/>
        <v>0</v>
      </c>
      <c r="BC162" s="24" t="e">
        <f>IF(N162&lt;135,N162,N162-'DPI art.191'!$I$5)</f>
        <v>#VALUE!</v>
      </c>
      <c r="BD162" s="111" t="str">
        <f>IF(O162&lt;80,"0",IF((P162-O162)&lt;=2,('DPI art.191'!$G$7-(('DPI art.191'!$F$7-'DPI art.191'!$G$7)/4)*(O162-P162-2)),('DPI art.191'!$G$7-(('DPI art.191'!$G$7-'DPI art.191'!$H$7)/8)*(P162-O162-2))))</f>
        <v>0</v>
      </c>
      <c r="BE162" s="24">
        <f t="shared" si="129"/>
        <v>0</v>
      </c>
      <c r="BF162" s="24" t="e">
        <f>IF(N162&lt;135,N162,N162-'DPI art.191'!$I$7)</f>
        <v>#VALUE!</v>
      </c>
      <c r="BG162" s="111" t="str">
        <f>IF(AA162&lt;80,"0",IF((AB162-AA162)&lt;=2,('DPI art.191'!$G$3-(('DPI art.191'!$F$3-'DPI art.191'!$G$3)/4)*(AB162-AA162-2)),('DPI art.191'!$G$3-(('DPI art.191'!$G$3-'DPI art.191'!$H$3)/8)*(AB162-AA162-2))))</f>
        <v>0</v>
      </c>
      <c r="BH162" s="24">
        <f t="shared" si="111"/>
        <v>0</v>
      </c>
      <c r="BI162" s="24">
        <f>IF(Z162&lt;135,Z162,Z162-'DPI art.191'!$I$3)</f>
        <v>0</v>
      </c>
      <c r="BJ162" s="111" t="str">
        <f>IF(U162&lt;80,"0",IF((V162-U162)&lt;=2,('DPI art.191'!$G$7-(('DPI art.191'!$F$7-'DPI art.191'!$G$7)/4)*(U162-V162-2)),('DPI art.191'!$G$7-(('DPI art.191'!$G$7-'DPI art.191'!$H$7)/8)*(V162-U162-2))))</f>
        <v>0</v>
      </c>
      <c r="BK162" s="24">
        <f t="shared" si="112"/>
        <v>0</v>
      </c>
      <c r="BL162" s="24">
        <f>IF(T162&lt;135,T162,T162-'DPI art.191'!$I$7)</f>
        <v>0</v>
      </c>
      <c r="BM162" s="111" t="str">
        <f>IF(AA162&lt;80,"0",IF((AB162-AA162)&lt;=2,('DPI art.191'!$G$5-(('DPI art.191'!$F$5-'DPI art.191'!$G$5)/4)*(AB162-AA162-2)),('DPI art.191'!$G$5-(('DPI art.191'!$G$5-'DPI art.191'!$H$5)/8)*(AB162-AA162-2))))</f>
        <v>0</v>
      </c>
      <c r="BN162" s="24">
        <f t="shared" si="113"/>
        <v>0</v>
      </c>
      <c r="BO162" s="24">
        <f>IF(Z162&lt;135,Z162,Z162-'DPI art.191'!$I$5)</f>
        <v>0</v>
      </c>
      <c r="BP162" s="108">
        <f t="shared" si="98"/>
        <v>1</v>
      </c>
      <c r="BQ162" s="108">
        <f t="shared" si="99"/>
        <v>1</v>
      </c>
      <c r="BR162" s="108">
        <f t="shared" si="100"/>
        <v>1</v>
      </c>
      <c r="BS162" s="108">
        <f t="shared" si="101"/>
        <v>1</v>
      </c>
      <c r="BT162" s="108">
        <f t="shared" si="102"/>
        <v>1</v>
      </c>
      <c r="BU162" s="108">
        <f t="shared" si="103"/>
        <v>1</v>
      </c>
      <c r="BV162" s="106" t="str">
        <f t="shared" si="104"/>
        <v/>
      </c>
      <c r="BW162" s="106" t="str">
        <f t="shared" si="105"/>
        <v/>
      </c>
      <c r="BX162" s="106" t="str">
        <f t="shared" si="106"/>
        <v/>
      </c>
      <c r="BY162" s="106" t="str">
        <f t="shared" si="107"/>
        <v/>
      </c>
      <c r="BZ162" s="106" t="str">
        <f t="shared" si="108"/>
        <v/>
      </c>
      <c r="CA162" s="106" t="str">
        <f t="shared" si="109"/>
        <v/>
      </c>
      <c r="CB162" s="106">
        <f t="shared" si="110"/>
        <v>0</v>
      </c>
      <c r="CC162" s="107">
        <f t="shared" si="125"/>
        <v>0</v>
      </c>
      <c r="CD162" s="136" t="str">
        <f t="shared" si="117"/>
        <v/>
      </c>
      <c r="CE162" s="136" t="str">
        <f t="shared" si="118"/>
        <v/>
      </c>
      <c r="CF162" s="136" t="str">
        <f t="shared" si="119"/>
        <v/>
      </c>
      <c r="CG162" s="136" t="str">
        <f t="shared" si="120"/>
        <v/>
      </c>
      <c r="CH162" s="136" t="str">
        <f t="shared" si="121"/>
        <v/>
      </c>
      <c r="CI162" s="136" t="str">
        <f t="shared" si="122"/>
        <v/>
      </c>
    </row>
    <row r="163" spans="1:87" ht="18.75" x14ac:dyDescent="0.2">
      <c r="A163" s="2" t="s">
        <v>7</v>
      </c>
      <c r="B163" s="65" t="e">
        <f t="shared" si="126"/>
        <v>#VALUE!</v>
      </c>
      <c r="C163" s="78"/>
      <c r="D163" s="83"/>
      <c r="E163" s="83"/>
      <c r="F163" s="67"/>
      <c r="G163" s="71">
        <v>40725</v>
      </c>
      <c r="H163" s="77" t="s">
        <v>200</v>
      </c>
      <c r="I163" s="77" t="str">
        <f t="shared" si="123"/>
        <v/>
      </c>
      <c r="J163" s="77" t="str">
        <f t="shared" si="124"/>
        <v/>
      </c>
      <c r="K163" s="77"/>
      <c r="L163" s="77"/>
      <c r="M163" s="137" t="str">
        <f t="shared" si="114"/>
        <v/>
      </c>
      <c r="N163" s="4" t="str">
        <f t="shared" si="92"/>
        <v/>
      </c>
      <c r="O163" s="3">
        <f t="shared" si="115"/>
        <v>0</v>
      </c>
      <c r="P163" s="5">
        <f t="shared" si="93"/>
        <v>0</v>
      </c>
      <c r="Q163" s="14"/>
      <c r="R163" s="11"/>
      <c r="S163" s="12"/>
      <c r="T163" s="13"/>
      <c r="U163" s="79"/>
      <c r="V163" s="79"/>
      <c r="W163" s="10"/>
      <c r="X163" s="11"/>
      <c r="Y163" s="12"/>
      <c r="Z163" s="13"/>
      <c r="AA163" s="10"/>
      <c r="AB163" s="11"/>
      <c r="AC163" s="12"/>
      <c r="AD163" s="13"/>
      <c r="AE163" s="14"/>
      <c r="AF163" s="11"/>
      <c r="AG163" s="12"/>
      <c r="AH163" s="13"/>
      <c r="AI163" s="10"/>
      <c r="AJ163" s="11"/>
      <c r="AK163" s="12"/>
      <c r="AL163" s="13"/>
      <c r="AM163" s="10"/>
      <c r="AN163" s="11"/>
      <c r="AO163" s="12"/>
      <c r="AP163" s="13"/>
      <c r="AQ163" s="6" t="str">
        <f t="shared" si="94"/>
        <v>SI</v>
      </c>
      <c r="AR163" s="7">
        <f t="shared" si="95"/>
        <v>480</v>
      </c>
      <c r="AS163" s="8">
        <f t="shared" si="96"/>
        <v>480</v>
      </c>
      <c r="AT163" s="9">
        <f t="shared" si="97"/>
        <v>480</v>
      </c>
      <c r="AU163" s="111" t="str">
        <f>IF(O163&lt;80,"0",IF((P163-O163)&lt;=2,('DPI art.191'!$G$3-(('DPI art.191'!$F$3-'DPI art.191'!$G$3)/4)*(P163-O163-2)),('DPI art.191'!$G$3-(('DPI art.191'!$G$3-'DPI art.191'!$H$3)/8)*(P163-O163-2))))</f>
        <v>0</v>
      </c>
      <c r="AV163" s="24">
        <f t="shared" si="127"/>
        <v>0</v>
      </c>
      <c r="AW163" s="24" t="e">
        <f>IF(N163&lt;135,N163,N163-'DPI art.191'!$I$3)</f>
        <v>#VALUE!</v>
      </c>
      <c r="AX163" s="111" t="e">
        <f>IF(I163&lt;80,"0",IF((J163-I163)&lt;=2,('DPI art.191'!$G$7-(('DPI art.191'!$F$7-'DPI art.191'!$G$7)/4)*(I163-J163-2)),('DPI art.191'!$G$7-(('DPI art.191'!$G$7-'DPI art.191'!$H$7)/8)*(J163-I163-2))))</f>
        <v>#VALUE!</v>
      </c>
      <c r="AY163" s="24" t="e">
        <f t="shared" si="116"/>
        <v>#VALUE!</v>
      </c>
      <c r="AZ163" s="24" t="e">
        <f>IF(H163&lt;135,H163,H163-'DPI art.191'!$I$7)</f>
        <v>#VALUE!</v>
      </c>
      <c r="BA163" s="111" t="str">
        <f>IF(O163&lt;80,"0",IF((P163-O163)&lt;=2,('DPI art.191'!$G$5-(('DPI art.191'!$F$5-'DPI art.191'!$G$5)/4)*(P163-O163-2)),('DPI art.191'!$G$5-(('DPI art.191'!$G$5-'DPI art.191'!$H$5)/8)*(P163-O163-2))))</f>
        <v>0</v>
      </c>
      <c r="BB163" s="24">
        <f t="shared" si="128"/>
        <v>0</v>
      </c>
      <c r="BC163" s="24" t="e">
        <f>IF(N163&lt;135,N163,N163-'DPI art.191'!$I$5)</f>
        <v>#VALUE!</v>
      </c>
      <c r="BD163" s="111" t="str">
        <f>IF(O163&lt;80,"0",IF((P163-O163)&lt;=2,('DPI art.191'!$G$7-(('DPI art.191'!$F$7-'DPI art.191'!$G$7)/4)*(O163-P163-2)),('DPI art.191'!$G$7-(('DPI art.191'!$G$7-'DPI art.191'!$H$7)/8)*(P163-O163-2))))</f>
        <v>0</v>
      </c>
      <c r="BE163" s="24">
        <f t="shared" si="129"/>
        <v>0</v>
      </c>
      <c r="BF163" s="24" t="e">
        <f>IF(N163&lt;135,N163,N163-'DPI art.191'!$I$7)</f>
        <v>#VALUE!</v>
      </c>
      <c r="BG163" s="111" t="str">
        <f>IF(AA163&lt;80,"0",IF((AB163-AA163)&lt;=2,('DPI art.191'!$G$3-(('DPI art.191'!$F$3-'DPI art.191'!$G$3)/4)*(AB163-AA163-2)),('DPI art.191'!$G$3-(('DPI art.191'!$G$3-'DPI art.191'!$H$3)/8)*(AB163-AA163-2))))</f>
        <v>0</v>
      </c>
      <c r="BH163" s="24">
        <f t="shared" si="111"/>
        <v>0</v>
      </c>
      <c r="BI163" s="24">
        <f>IF(Z163&lt;135,Z163,Z163-'DPI art.191'!$I$3)</f>
        <v>0</v>
      </c>
      <c r="BJ163" s="111" t="str">
        <f>IF(U163&lt;80,"0",IF((V163-U163)&lt;=2,('DPI art.191'!$G$7-(('DPI art.191'!$F$7-'DPI art.191'!$G$7)/4)*(U163-V163-2)),('DPI art.191'!$G$7-(('DPI art.191'!$G$7-'DPI art.191'!$H$7)/8)*(V163-U163-2))))</f>
        <v>0</v>
      </c>
      <c r="BK163" s="24">
        <f t="shared" si="112"/>
        <v>0</v>
      </c>
      <c r="BL163" s="24">
        <f>IF(T163&lt;135,T163,T163-'DPI art.191'!$I$7)</f>
        <v>0</v>
      </c>
      <c r="BM163" s="111" t="str">
        <f>IF(AA163&lt;80,"0",IF((AB163-AA163)&lt;=2,('DPI art.191'!$G$5-(('DPI art.191'!$F$5-'DPI art.191'!$G$5)/4)*(AB163-AA163-2)),('DPI art.191'!$G$5-(('DPI art.191'!$G$5-'DPI art.191'!$H$5)/8)*(AB163-AA163-2))))</f>
        <v>0</v>
      </c>
      <c r="BN163" s="24">
        <f t="shared" si="113"/>
        <v>0</v>
      </c>
      <c r="BO163" s="24">
        <f>IF(Z163&lt;135,Z163,Z163-'DPI art.191'!$I$5)</f>
        <v>0</v>
      </c>
      <c r="BP163" s="108">
        <f t="shared" si="98"/>
        <v>1</v>
      </c>
      <c r="BQ163" s="108">
        <f t="shared" si="99"/>
        <v>1</v>
      </c>
      <c r="BR163" s="108">
        <f t="shared" si="100"/>
        <v>1</v>
      </c>
      <c r="BS163" s="108">
        <f t="shared" si="101"/>
        <v>1</v>
      </c>
      <c r="BT163" s="108">
        <f t="shared" si="102"/>
        <v>1</v>
      </c>
      <c r="BU163" s="108">
        <f t="shared" si="103"/>
        <v>1</v>
      </c>
      <c r="BV163" s="106" t="str">
        <f t="shared" si="104"/>
        <v/>
      </c>
      <c r="BW163" s="106" t="str">
        <f t="shared" si="105"/>
        <v/>
      </c>
      <c r="BX163" s="106" t="str">
        <f t="shared" si="106"/>
        <v/>
      </c>
      <c r="BY163" s="106" t="str">
        <f t="shared" si="107"/>
        <v/>
      </c>
      <c r="BZ163" s="106" t="str">
        <f t="shared" si="108"/>
        <v/>
      </c>
      <c r="CA163" s="106" t="str">
        <f t="shared" si="109"/>
        <v/>
      </c>
      <c r="CB163" s="106">
        <f t="shared" si="110"/>
        <v>0</v>
      </c>
      <c r="CC163" s="107">
        <f t="shared" si="125"/>
        <v>0</v>
      </c>
      <c r="CD163" s="136" t="str">
        <f t="shared" si="117"/>
        <v/>
      </c>
      <c r="CE163" s="136" t="str">
        <f t="shared" si="118"/>
        <v/>
      </c>
      <c r="CF163" s="136" t="str">
        <f t="shared" si="119"/>
        <v/>
      </c>
      <c r="CG163" s="136" t="str">
        <f t="shared" si="120"/>
        <v/>
      </c>
      <c r="CH163" s="136" t="str">
        <f t="shared" si="121"/>
        <v/>
      </c>
      <c r="CI163" s="136" t="str">
        <f t="shared" si="122"/>
        <v/>
      </c>
    </row>
    <row r="164" spans="1:87" ht="18.75" x14ac:dyDescent="0.2">
      <c r="A164" s="2" t="s">
        <v>7</v>
      </c>
      <c r="B164" s="65" t="e">
        <f t="shared" si="126"/>
        <v>#VALUE!</v>
      </c>
      <c r="C164" s="78"/>
      <c r="D164" s="83"/>
      <c r="E164" s="83"/>
      <c r="F164" s="67"/>
      <c r="G164" s="71">
        <v>40725</v>
      </c>
      <c r="H164" s="77" t="s">
        <v>200</v>
      </c>
      <c r="I164" s="77" t="str">
        <f t="shared" si="123"/>
        <v/>
      </c>
      <c r="J164" s="77" t="str">
        <f t="shared" si="124"/>
        <v/>
      </c>
      <c r="K164" s="77"/>
      <c r="L164" s="77"/>
      <c r="M164" s="137" t="str">
        <f t="shared" si="114"/>
        <v/>
      </c>
      <c r="N164" s="4" t="str">
        <f t="shared" si="92"/>
        <v/>
      </c>
      <c r="O164" s="3">
        <f t="shared" si="115"/>
        <v>0</v>
      </c>
      <c r="P164" s="5">
        <f t="shared" si="93"/>
        <v>0</v>
      </c>
      <c r="Q164" s="14"/>
      <c r="R164" s="11"/>
      <c r="S164" s="12"/>
      <c r="T164" s="13"/>
      <c r="U164" s="79"/>
      <c r="V164" s="79"/>
      <c r="W164" s="10"/>
      <c r="X164" s="11"/>
      <c r="Y164" s="12"/>
      <c r="Z164" s="13"/>
      <c r="AA164" s="10"/>
      <c r="AB164" s="11"/>
      <c r="AC164" s="12"/>
      <c r="AD164" s="13"/>
      <c r="AE164" s="14"/>
      <c r="AF164" s="11"/>
      <c r="AG164" s="12"/>
      <c r="AH164" s="13"/>
      <c r="AI164" s="10"/>
      <c r="AJ164" s="11"/>
      <c r="AK164" s="12"/>
      <c r="AL164" s="13"/>
      <c r="AM164" s="10"/>
      <c r="AN164" s="11"/>
      <c r="AO164" s="12"/>
      <c r="AP164" s="13"/>
      <c r="AQ164" s="6" t="str">
        <f t="shared" si="94"/>
        <v>SI</v>
      </c>
      <c r="AR164" s="7">
        <f t="shared" si="95"/>
        <v>480</v>
      </c>
      <c r="AS164" s="8">
        <f t="shared" si="96"/>
        <v>480</v>
      </c>
      <c r="AT164" s="9">
        <f t="shared" si="97"/>
        <v>480</v>
      </c>
      <c r="AU164" s="111" t="str">
        <f>IF(O164&lt;80,"0",IF((P164-O164)&lt;=2,('DPI art.191'!$G$3-(('DPI art.191'!$F$3-'DPI art.191'!$G$3)/4)*(P164-O164-2)),('DPI art.191'!$G$3-(('DPI art.191'!$G$3-'DPI art.191'!$H$3)/8)*(P164-O164-2))))</f>
        <v>0</v>
      </c>
      <c r="AV164" s="24">
        <f t="shared" si="127"/>
        <v>0</v>
      </c>
      <c r="AW164" s="24" t="e">
        <f>IF(N164&lt;135,N164,N164-'DPI art.191'!$I$3)</f>
        <v>#VALUE!</v>
      </c>
      <c r="AX164" s="111" t="e">
        <f>IF(I164&lt;80,"0",IF((J164-I164)&lt;=2,('DPI art.191'!$G$7-(('DPI art.191'!$F$7-'DPI art.191'!$G$7)/4)*(I164-J164-2)),('DPI art.191'!$G$7-(('DPI art.191'!$G$7-'DPI art.191'!$H$7)/8)*(J164-I164-2))))</f>
        <v>#VALUE!</v>
      </c>
      <c r="AY164" s="24" t="e">
        <f t="shared" si="116"/>
        <v>#VALUE!</v>
      </c>
      <c r="AZ164" s="24" t="e">
        <f>IF(H164&lt;135,H164,H164-'DPI art.191'!$I$7)</f>
        <v>#VALUE!</v>
      </c>
      <c r="BA164" s="111" t="str">
        <f>IF(O164&lt;80,"0",IF((P164-O164)&lt;=2,('DPI art.191'!$G$5-(('DPI art.191'!$F$5-'DPI art.191'!$G$5)/4)*(P164-O164-2)),('DPI art.191'!$G$5-(('DPI art.191'!$G$5-'DPI art.191'!$H$5)/8)*(P164-O164-2))))</f>
        <v>0</v>
      </c>
      <c r="BB164" s="24">
        <f t="shared" si="128"/>
        <v>0</v>
      </c>
      <c r="BC164" s="24" t="e">
        <f>IF(N164&lt;135,N164,N164-'DPI art.191'!$I$5)</f>
        <v>#VALUE!</v>
      </c>
      <c r="BD164" s="111" t="str">
        <f>IF(O164&lt;80,"0",IF((P164-O164)&lt;=2,('DPI art.191'!$G$7-(('DPI art.191'!$F$7-'DPI art.191'!$G$7)/4)*(O164-P164-2)),('DPI art.191'!$G$7-(('DPI art.191'!$G$7-'DPI art.191'!$H$7)/8)*(P164-O164-2))))</f>
        <v>0</v>
      </c>
      <c r="BE164" s="24">
        <f t="shared" si="129"/>
        <v>0</v>
      </c>
      <c r="BF164" s="24" t="e">
        <f>IF(N164&lt;135,N164,N164-'DPI art.191'!$I$7)</f>
        <v>#VALUE!</v>
      </c>
      <c r="BG164" s="111" t="str">
        <f>IF(AA164&lt;80,"0",IF((AB164-AA164)&lt;=2,('DPI art.191'!$G$3-(('DPI art.191'!$F$3-'DPI art.191'!$G$3)/4)*(AB164-AA164-2)),('DPI art.191'!$G$3-(('DPI art.191'!$G$3-'DPI art.191'!$H$3)/8)*(AB164-AA164-2))))</f>
        <v>0</v>
      </c>
      <c r="BH164" s="24">
        <f t="shared" si="111"/>
        <v>0</v>
      </c>
      <c r="BI164" s="24">
        <f>IF(Z164&lt;135,Z164,Z164-'DPI art.191'!$I$3)</f>
        <v>0</v>
      </c>
      <c r="BJ164" s="111" t="str">
        <f>IF(U164&lt;80,"0",IF((V164-U164)&lt;=2,('DPI art.191'!$G$7-(('DPI art.191'!$F$7-'DPI art.191'!$G$7)/4)*(U164-V164-2)),('DPI art.191'!$G$7-(('DPI art.191'!$G$7-'DPI art.191'!$H$7)/8)*(V164-U164-2))))</f>
        <v>0</v>
      </c>
      <c r="BK164" s="24">
        <f t="shared" si="112"/>
        <v>0</v>
      </c>
      <c r="BL164" s="24">
        <f>IF(T164&lt;135,T164,T164-'DPI art.191'!$I$7)</f>
        <v>0</v>
      </c>
      <c r="BM164" s="111" t="str">
        <f>IF(AA164&lt;80,"0",IF((AB164-AA164)&lt;=2,('DPI art.191'!$G$5-(('DPI art.191'!$F$5-'DPI art.191'!$G$5)/4)*(AB164-AA164-2)),('DPI art.191'!$G$5-(('DPI art.191'!$G$5-'DPI art.191'!$H$5)/8)*(AB164-AA164-2))))</f>
        <v>0</v>
      </c>
      <c r="BN164" s="24">
        <f t="shared" si="113"/>
        <v>0</v>
      </c>
      <c r="BO164" s="24">
        <f>IF(Z164&lt;135,Z164,Z164-'DPI art.191'!$I$5)</f>
        <v>0</v>
      </c>
      <c r="BP164" s="108">
        <f t="shared" si="98"/>
        <v>1</v>
      </c>
      <c r="BQ164" s="108">
        <f t="shared" si="99"/>
        <v>1</v>
      </c>
      <c r="BR164" s="108">
        <f t="shared" si="100"/>
        <v>1</v>
      </c>
      <c r="BS164" s="108">
        <f t="shared" si="101"/>
        <v>1</v>
      </c>
      <c r="BT164" s="108">
        <f t="shared" si="102"/>
        <v>1</v>
      </c>
      <c r="BU164" s="108">
        <f t="shared" si="103"/>
        <v>1</v>
      </c>
      <c r="BV164" s="106" t="str">
        <f t="shared" si="104"/>
        <v/>
      </c>
      <c r="BW164" s="106" t="str">
        <f t="shared" si="105"/>
        <v/>
      </c>
      <c r="BX164" s="106" t="str">
        <f t="shared" si="106"/>
        <v/>
      </c>
      <c r="BY164" s="106" t="str">
        <f t="shared" si="107"/>
        <v/>
      </c>
      <c r="BZ164" s="106" t="str">
        <f t="shared" si="108"/>
        <v/>
      </c>
      <c r="CA164" s="106" t="str">
        <f t="shared" si="109"/>
        <v/>
      </c>
      <c r="CB164" s="106">
        <f t="shared" si="110"/>
        <v>0</v>
      </c>
      <c r="CC164" s="107">
        <f t="shared" si="125"/>
        <v>0</v>
      </c>
      <c r="CD164" s="136" t="str">
        <f t="shared" si="117"/>
        <v/>
      </c>
      <c r="CE164" s="136" t="str">
        <f t="shared" si="118"/>
        <v/>
      </c>
      <c r="CF164" s="136" t="str">
        <f t="shared" si="119"/>
        <v/>
      </c>
      <c r="CG164" s="136" t="str">
        <f t="shared" si="120"/>
        <v/>
      </c>
      <c r="CH164" s="136" t="str">
        <f t="shared" si="121"/>
        <v/>
      </c>
      <c r="CI164" s="136" t="str">
        <f t="shared" si="122"/>
        <v/>
      </c>
    </row>
    <row r="165" spans="1:87" ht="18.75" x14ac:dyDescent="0.2">
      <c r="A165" s="2" t="s">
        <v>7</v>
      </c>
      <c r="B165" s="65" t="e">
        <f t="shared" si="126"/>
        <v>#VALUE!</v>
      </c>
      <c r="C165" s="78"/>
      <c r="D165" s="83"/>
      <c r="E165" s="83"/>
      <c r="F165" s="67"/>
      <c r="G165" s="71">
        <v>40725</v>
      </c>
      <c r="H165" s="77" t="s">
        <v>200</v>
      </c>
      <c r="I165" s="77" t="str">
        <f t="shared" si="123"/>
        <v/>
      </c>
      <c r="J165" s="77" t="str">
        <f t="shared" si="124"/>
        <v/>
      </c>
      <c r="K165" s="77"/>
      <c r="L165" s="77"/>
      <c r="M165" s="137" t="str">
        <f t="shared" si="114"/>
        <v/>
      </c>
      <c r="N165" s="4" t="str">
        <f t="shared" si="92"/>
        <v/>
      </c>
      <c r="O165" s="3">
        <f t="shared" si="115"/>
        <v>0</v>
      </c>
      <c r="P165" s="5">
        <f t="shared" si="93"/>
        <v>0</v>
      </c>
      <c r="Q165" s="14"/>
      <c r="R165" s="11"/>
      <c r="S165" s="12"/>
      <c r="T165" s="13"/>
      <c r="U165" s="79"/>
      <c r="V165" s="79"/>
      <c r="W165" s="10"/>
      <c r="X165" s="11"/>
      <c r="Y165" s="12"/>
      <c r="Z165" s="13"/>
      <c r="AA165" s="10"/>
      <c r="AB165" s="11"/>
      <c r="AC165" s="12"/>
      <c r="AD165" s="13"/>
      <c r="AE165" s="14"/>
      <c r="AF165" s="11"/>
      <c r="AG165" s="12"/>
      <c r="AH165" s="13"/>
      <c r="AI165" s="10"/>
      <c r="AJ165" s="11"/>
      <c r="AK165" s="12"/>
      <c r="AL165" s="13"/>
      <c r="AM165" s="10"/>
      <c r="AN165" s="11"/>
      <c r="AO165" s="12"/>
      <c r="AP165" s="13"/>
      <c r="AQ165" s="6" t="str">
        <f t="shared" si="94"/>
        <v>SI</v>
      </c>
      <c r="AR165" s="7">
        <f t="shared" si="95"/>
        <v>480</v>
      </c>
      <c r="AS165" s="8">
        <f t="shared" si="96"/>
        <v>480</v>
      </c>
      <c r="AT165" s="9">
        <f t="shared" si="97"/>
        <v>480</v>
      </c>
      <c r="AU165" s="111" t="str">
        <f>IF(O165&lt;80,"0",IF((P165-O165)&lt;=2,('DPI art.191'!$G$3-(('DPI art.191'!$F$3-'DPI art.191'!$G$3)/4)*(P165-O165-2)),('DPI art.191'!$G$3-(('DPI art.191'!$G$3-'DPI art.191'!$H$3)/8)*(P165-O165-2))))</f>
        <v>0</v>
      </c>
      <c r="AV165" s="24">
        <f t="shared" si="127"/>
        <v>0</v>
      </c>
      <c r="AW165" s="24" t="e">
        <f>IF(N165&lt;135,N165,N165-'DPI art.191'!$I$3)</f>
        <v>#VALUE!</v>
      </c>
      <c r="AX165" s="111" t="e">
        <f>IF(I165&lt;80,"0",IF((J165-I165)&lt;=2,('DPI art.191'!$G$7-(('DPI art.191'!$F$7-'DPI art.191'!$G$7)/4)*(I165-J165-2)),('DPI art.191'!$G$7-(('DPI art.191'!$G$7-'DPI art.191'!$H$7)/8)*(J165-I165-2))))</f>
        <v>#VALUE!</v>
      </c>
      <c r="AY165" s="24" t="e">
        <f t="shared" si="116"/>
        <v>#VALUE!</v>
      </c>
      <c r="AZ165" s="24" t="e">
        <f>IF(H165&lt;135,H165,H165-'DPI art.191'!$I$7)</f>
        <v>#VALUE!</v>
      </c>
      <c r="BA165" s="111" t="str">
        <f>IF(O165&lt;80,"0",IF((P165-O165)&lt;=2,('DPI art.191'!$G$5-(('DPI art.191'!$F$5-'DPI art.191'!$G$5)/4)*(P165-O165-2)),('DPI art.191'!$G$5-(('DPI art.191'!$G$5-'DPI art.191'!$H$5)/8)*(P165-O165-2))))</f>
        <v>0</v>
      </c>
      <c r="BB165" s="24">
        <f t="shared" si="128"/>
        <v>0</v>
      </c>
      <c r="BC165" s="24" t="e">
        <f>IF(N165&lt;135,N165,N165-'DPI art.191'!$I$5)</f>
        <v>#VALUE!</v>
      </c>
      <c r="BD165" s="111" t="str">
        <f>IF(O165&lt;80,"0",IF((P165-O165)&lt;=2,('DPI art.191'!$G$7-(('DPI art.191'!$F$7-'DPI art.191'!$G$7)/4)*(O165-P165-2)),('DPI art.191'!$G$7-(('DPI art.191'!$G$7-'DPI art.191'!$H$7)/8)*(P165-O165-2))))</f>
        <v>0</v>
      </c>
      <c r="BE165" s="24">
        <f t="shared" si="129"/>
        <v>0</v>
      </c>
      <c r="BF165" s="24" t="e">
        <f>IF(N165&lt;135,N165,N165-'DPI art.191'!$I$7)</f>
        <v>#VALUE!</v>
      </c>
      <c r="BG165" s="111" t="str">
        <f>IF(AA165&lt;80,"0",IF((AB165-AA165)&lt;=2,('DPI art.191'!$G$3-(('DPI art.191'!$F$3-'DPI art.191'!$G$3)/4)*(AB165-AA165-2)),('DPI art.191'!$G$3-(('DPI art.191'!$G$3-'DPI art.191'!$H$3)/8)*(AB165-AA165-2))))</f>
        <v>0</v>
      </c>
      <c r="BH165" s="24">
        <f t="shared" si="111"/>
        <v>0</v>
      </c>
      <c r="BI165" s="24">
        <f>IF(Z165&lt;135,Z165,Z165-'DPI art.191'!$I$3)</f>
        <v>0</v>
      </c>
      <c r="BJ165" s="111" t="str">
        <f>IF(U165&lt;80,"0",IF((V165-U165)&lt;=2,('DPI art.191'!$G$7-(('DPI art.191'!$F$7-'DPI art.191'!$G$7)/4)*(U165-V165-2)),('DPI art.191'!$G$7-(('DPI art.191'!$G$7-'DPI art.191'!$H$7)/8)*(V165-U165-2))))</f>
        <v>0</v>
      </c>
      <c r="BK165" s="24">
        <f t="shared" si="112"/>
        <v>0</v>
      </c>
      <c r="BL165" s="24">
        <f>IF(T165&lt;135,T165,T165-'DPI art.191'!$I$7)</f>
        <v>0</v>
      </c>
      <c r="BM165" s="111" t="str">
        <f>IF(AA165&lt;80,"0",IF((AB165-AA165)&lt;=2,('DPI art.191'!$G$5-(('DPI art.191'!$F$5-'DPI art.191'!$G$5)/4)*(AB165-AA165-2)),('DPI art.191'!$G$5-(('DPI art.191'!$G$5-'DPI art.191'!$H$5)/8)*(AB165-AA165-2))))</f>
        <v>0</v>
      </c>
      <c r="BN165" s="24">
        <f t="shared" si="113"/>
        <v>0</v>
      </c>
      <c r="BO165" s="24">
        <f>IF(Z165&lt;135,Z165,Z165-'DPI art.191'!$I$5)</f>
        <v>0</v>
      </c>
      <c r="BP165" s="108">
        <f t="shared" si="98"/>
        <v>1</v>
      </c>
      <c r="BQ165" s="108">
        <f t="shared" si="99"/>
        <v>1</v>
      </c>
      <c r="BR165" s="108">
        <f t="shared" si="100"/>
        <v>1</v>
      </c>
      <c r="BS165" s="108">
        <f t="shared" si="101"/>
        <v>1</v>
      </c>
      <c r="BT165" s="108">
        <f t="shared" si="102"/>
        <v>1</v>
      </c>
      <c r="BU165" s="108">
        <f t="shared" si="103"/>
        <v>1</v>
      </c>
      <c r="BV165" s="106" t="str">
        <f t="shared" si="104"/>
        <v/>
      </c>
      <c r="BW165" s="106" t="str">
        <f t="shared" si="105"/>
        <v/>
      </c>
      <c r="BX165" s="106" t="str">
        <f t="shared" si="106"/>
        <v/>
      </c>
      <c r="BY165" s="106" t="str">
        <f t="shared" si="107"/>
        <v/>
      </c>
      <c r="BZ165" s="106" t="str">
        <f t="shared" si="108"/>
        <v/>
      </c>
      <c r="CA165" s="106" t="str">
        <f t="shared" si="109"/>
        <v/>
      </c>
      <c r="CB165" s="106">
        <f t="shared" si="110"/>
        <v>0</v>
      </c>
      <c r="CC165" s="107">
        <f t="shared" si="125"/>
        <v>0</v>
      </c>
      <c r="CD165" s="136" t="str">
        <f t="shared" si="117"/>
        <v/>
      </c>
      <c r="CE165" s="136" t="str">
        <f t="shared" si="118"/>
        <v/>
      </c>
      <c r="CF165" s="136" t="str">
        <f t="shared" si="119"/>
        <v/>
      </c>
      <c r="CG165" s="136" t="str">
        <f t="shared" si="120"/>
        <v/>
      </c>
      <c r="CH165" s="136" t="str">
        <f t="shared" si="121"/>
        <v/>
      </c>
      <c r="CI165" s="136" t="str">
        <f t="shared" si="122"/>
        <v/>
      </c>
    </row>
    <row r="166" spans="1:87" ht="18.75" x14ac:dyDescent="0.2">
      <c r="A166" s="2" t="s">
        <v>7</v>
      </c>
      <c r="B166" s="65" t="e">
        <f t="shared" si="126"/>
        <v>#VALUE!</v>
      </c>
      <c r="C166" s="78"/>
      <c r="D166" s="83"/>
      <c r="E166" s="83"/>
      <c r="F166" s="67"/>
      <c r="G166" s="71">
        <v>40725</v>
      </c>
      <c r="H166" s="77" t="s">
        <v>200</v>
      </c>
      <c r="I166" s="77" t="str">
        <f t="shared" si="123"/>
        <v/>
      </c>
      <c r="J166" s="77" t="str">
        <f t="shared" si="124"/>
        <v/>
      </c>
      <c r="K166" s="77"/>
      <c r="L166" s="77"/>
      <c r="M166" s="137" t="str">
        <f t="shared" si="114"/>
        <v/>
      </c>
      <c r="N166" s="4" t="str">
        <f t="shared" si="92"/>
        <v/>
      </c>
      <c r="O166" s="3">
        <f t="shared" si="115"/>
        <v>0</v>
      </c>
      <c r="P166" s="5">
        <f t="shared" si="93"/>
        <v>0</v>
      </c>
      <c r="Q166" s="14"/>
      <c r="R166" s="11"/>
      <c r="S166" s="12"/>
      <c r="T166" s="13"/>
      <c r="U166" s="79"/>
      <c r="V166" s="79"/>
      <c r="W166" s="10"/>
      <c r="X166" s="11"/>
      <c r="Y166" s="12"/>
      <c r="Z166" s="13"/>
      <c r="AA166" s="10"/>
      <c r="AB166" s="11"/>
      <c r="AC166" s="12"/>
      <c r="AD166" s="13"/>
      <c r="AE166" s="14"/>
      <c r="AF166" s="11"/>
      <c r="AG166" s="12"/>
      <c r="AH166" s="13"/>
      <c r="AI166" s="10"/>
      <c r="AJ166" s="11"/>
      <c r="AK166" s="12"/>
      <c r="AL166" s="13"/>
      <c r="AM166" s="10"/>
      <c r="AN166" s="11"/>
      <c r="AO166" s="12"/>
      <c r="AP166" s="13"/>
      <c r="AQ166" s="6" t="str">
        <f t="shared" si="94"/>
        <v>SI</v>
      </c>
      <c r="AR166" s="7">
        <f t="shared" si="95"/>
        <v>480</v>
      </c>
      <c r="AS166" s="8">
        <f t="shared" si="96"/>
        <v>480</v>
      </c>
      <c r="AT166" s="9">
        <f t="shared" si="97"/>
        <v>480</v>
      </c>
      <c r="AU166" s="111" t="str">
        <f>IF(O166&lt;80,"0",IF((P166-O166)&lt;=2,('DPI art.191'!$G$3-(('DPI art.191'!$F$3-'DPI art.191'!$G$3)/4)*(P166-O166-2)),('DPI art.191'!$G$3-(('DPI art.191'!$G$3-'DPI art.191'!$H$3)/8)*(P166-O166-2))))</f>
        <v>0</v>
      </c>
      <c r="AV166" s="24">
        <f t="shared" si="127"/>
        <v>0</v>
      </c>
      <c r="AW166" s="24" t="e">
        <f>IF(N166&lt;135,N166,N166-'DPI art.191'!$I$3)</f>
        <v>#VALUE!</v>
      </c>
      <c r="AX166" s="111" t="e">
        <f>IF(I166&lt;80,"0",IF((J166-I166)&lt;=2,('DPI art.191'!$G$7-(('DPI art.191'!$F$7-'DPI art.191'!$G$7)/4)*(I166-J166-2)),('DPI art.191'!$G$7-(('DPI art.191'!$G$7-'DPI art.191'!$H$7)/8)*(J166-I166-2))))</f>
        <v>#VALUE!</v>
      </c>
      <c r="AY166" s="24" t="e">
        <f t="shared" si="116"/>
        <v>#VALUE!</v>
      </c>
      <c r="AZ166" s="24" t="e">
        <f>IF(H166&lt;135,H166,H166-'DPI art.191'!$I$7)</f>
        <v>#VALUE!</v>
      </c>
      <c r="BA166" s="111" t="str">
        <f>IF(O166&lt;80,"0",IF((P166-O166)&lt;=2,('DPI art.191'!$G$5-(('DPI art.191'!$F$5-'DPI art.191'!$G$5)/4)*(P166-O166-2)),('DPI art.191'!$G$5-(('DPI art.191'!$G$5-'DPI art.191'!$H$5)/8)*(P166-O166-2))))</f>
        <v>0</v>
      </c>
      <c r="BB166" s="24">
        <f t="shared" si="128"/>
        <v>0</v>
      </c>
      <c r="BC166" s="24" t="e">
        <f>IF(N166&lt;135,N166,N166-'DPI art.191'!$I$5)</f>
        <v>#VALUE!</v>
      </c>
      <c r="BD166" s="111" t="str">
        <f>IF(O166&lt;80,"0",IF((P166-O166)&lt;=2,('DPI art.191'!$G$7-(('DPI art.191'!$F$7-'DPI art.191'!$G$7)/4)*(O166-P166-2)),('DPI art.191'!$G$7-(('DPI art.191'!$G$7-'DPI art.191'!$H$7)/8)*(P166-O166-2))))</f>
        <v>0</v>
      </c>
      <c r="BE166" s="24">
        <f t="shared" si="129"/>
        <v>0</v>
      </c>
      <c r="BF166" s="24" t="e">
        <f>IF(N166&lt;135,N166,N166-'DPI art.191'!$I$7)</f>
        <v>#VALUE!</v>
      </c>
      <c r="BG166" s="111" t="str">
        <f>IF(AA166&lt;80,"0",IF((AB166-AA166)&lt;=2,('DPI art.191'!$G$3-(('DPI art.191'!$F$3-'DPI art.191'!$G$3)/4)*(AB166-AA166-2)),('DPI art.191'!$G$3-(('DPI art.191'!$G$3-'DPI art.191'!$H$3)/8)*(AB166-AA166-2))))</f>
        <v>0</v>
      </c>
      <c r="BH166" s="24">
        <f t="shared" si="111"/>
        <v>0</v>
      </c>
      <c r="BI166" s="24">
        <f>IF(Z166&lt;135,Z166,Z166-'DPI art.191'!$I$3)</f>
        <v>0</v>
      </c>
      <c r="BJ166" s="111" t="str">
        <f>IF(U166&lt;80,"0",IF((V166-U166)&lt;=2,('DPI art.191'!$G$7-(('DPI art.191'!$F$7-'DPI art.191'!$G$7)/4)*(U166-V166-2)),('DPI art.191'!$G$7-(('DPI art.191'!$G$7-'DPI art.191'!$H$7)/8)*(V166-U166-2))))</f>
        <v>0</v>
      </c>
      <c r="BK166" s="24">
        <f t="shared" si="112"/>
        <v>0</v>
      </c>
      <c r="BL166" s="24">
        <f>IF(T166&lt;135,T166,T166-'DPI art.191'!$I$7)</f>
        <v>0</v>
      </c>
      <c r="BM166" s="111" t="str">
        <f>IF(AA166&lt;80,"0",IF((AB166-AA166)&lt;=2,('DPI art.191'!$G$5-(('DPI art.191'!$F$5-'DPI art.191'!$G$5)/4)*(AB166-AA166-2)),('DPI art.191'!$G$5-(('DPI art.191'!$G$5-'DPI art.191'!$H$5)/8)*(AB166-AA166-2))))</f>
        <v>0</v>
      </c>
      <c r="BN166" s="24">
        <f t="shared" si="113"/>
        <v>0</v>
      </c>
      <c r="BO166" s="24">
        <f>IF(Z166&lt;135,Z166,Z166-'DPI art.191'!$I$5)</f>
        <v>0</v>
      </c>
      <c r="BP166" s="108">
        <f t="shared" si="98"/>
        <v>1</v>
      </c>
      <c r="BQ166" s="108">
        <f t="shared" si="99"/>
        <v>1</v>
      </c>
      <c r="BR166" s="108">
        <f t="shared" si="100"/>
        <v>1</v>
      </c>
      <c r="BS166" s="108">
        <f t="shared" si="101"/>
        <v>1</v>
      </c>
      <c r="BT166" s="108">
        <f t="shared" si="102"/>
        <v>1</v>
      </c>
      <c r="BU166" s="108">
        <f t="shared" si="103"/>
        <v>1</v>
      </c>
      <c r="BV166" s="106" t="str">
        <f t="shared" si="104"/>
        <v/>
      </c>
      <c r="BW166" s="106" t="str">
        <f t="shared" si="105"/>
        <v/>
      </c>
      <c r="BX166" s="106" t="str">
        <f t="shared" si="106"/>
        <v/>
      </c>
      <c r="BY166" s="106" t="str">
        <f t="shared" si="107"/>
        <v/>
      </c>
      <c r="BZ166" s="106" t="str">
        <f t="shared" si="108"/>
        <v/>
      </c>
      <c r="CA166" s="106" t="str">
        <f t="shared" si="109"/>
        <v/>
      </c>
      <c r="CB166" s="106">
        <f t="shared" si="110"/>
        <v>0</v>
      </c>
      <c r="CC166" s="107">
        <f t="shared" si="125"/>
        <v>0</v>
      </c>
      <c r="CD166" s="136" t="str">
        <f t="shared" si="117"/>
        <v/>
      </c>
      <c r="CE166" s="136" t="str">
        <f t="shared" si="118"/>
        <v/>
      </c>
      <c r="CF166" s="136" t="str">
        <f t="shared" si="119"/>
        <v/>
      </c>
      <c r="CG166" s="136" t="str">
        <f t="shared" si="120"/>
        <v/>
      </c>
      <c r="CH166" s="136" t="str">
        <f t="shared" si="121"/>
        <v/>
      </c>
      <c r="CI166" s="136" t="str">
        <f t="shared" si="122"/>
        <v/>
      </c>
    </row>
    <row r="167" spans="1:87" ht="18.75" x14ac:dyDescent="0.2">
      <c r="A167" s="2" t="s">
        <v>7</v>
      </c>
      <c r="B167" s="65" t="e">
        <f t="shared" si="126"/>
        <v>#VALUE!</v>
      </c>
      <c r="C167" s="78"/>
      <c r="D167" s="83"/>
      <c r="E167" s="83"/>
      <c r="F167" s="67"/>
      <c r="G167" s="71">
        <v>40725</v>
      </c>
      <c r="H167" s="77" t="s">
        <v>200</v>
      </c>
      <c r="I167" s="77" t="str">
        <f t="shared" si="123"/>
        <v/>
      </c>
      <c r="J167" s="77" t="str">
        <f t="shared" si="124"/>
        <v/>
      </c>
      <c r="K167" s="77"/>
      <c r="L167" s="77"/>
      <c r="M167" s="137" t="str">
        <f t="shared" si="114"/>
        <v/>
      </c>
      <c r="N167" s="4" t="str">
        <f t="shared" si="92"/>
        <v/>
      </c>
      <c r="O167" s="3">
        <f t="shared" si="115"/>
        <v>0</v>
      </c>
      <c r="P167" s="5">
        <f t="shared" si="93"/>
        <v>0</v>
      </c>
      <c r="Q167" s="14"/>
      <c r="R167" s="11"/>
      <c r="S167" s="12"/>
      <c r="T167" s="13"/>
      <c r="U167" s="79"/>
      <c r="V167" s="79"/>
      <c r="W167" s="10"/>
      <c r="X167" s="11"/>
      <c r="Y167" s="12"/>
      <c r="Z167" s="13"/>
      <c r="AA167" s="10"/>
      <c r="AB167" s="11"/>
      <c r="AC167" s="12"/>
      <c r="AD167" s="13"/>
      <c r="AE167" s="14"/>
      <c r="AF167" s="11"/>
      <c r="AG167" s="12"/>
      <c r="AH167" s="13"/>
      <c r="AI167" s="10"/>
      <c r="AJ167" s="11"/>
      <c r="AK167" s="12"/>
      <c r="AL167" s="13"/>
      <c r="AM167" s="10"/>
      <c r="AN167" s="11"/>
      <c r="AO167" s="12"/>
      <c r="AP167" s="13"/>
      <c r="AQ167" s="6" t="str">
        <f t="shared" si="94"/>
        <v>SI</v>
      </c>
      <c r="AR167" s="7">
        <f t="shared" si="95"/>
        <v>480</v>
      </c>
      <c r="AS167" s="8">
        <f t="shared" si="96"/>
        <v>480</v>
      </c>
      <c r="AT167" s="9">
        <f t="shared" si="97"/>
        <v>480</v>
      </c>
      <c r="AU167" s="111" t="str">
        <f>IF(O167&lt;80,"0",IF((P167-O167)&lt;=2,('DPI art.191'!$G$3-(('DPI art.191'!$F$3-'DPI art.191'!$G$3)/4)*(P167-O167-2)),('DPI art.191'!$G$3-(('DPI art.191'!$G$3-'DPI art.191'!$H$3)/8)*(P167-O167-2))))</f>
        <v>0</v>
      </c>
      <c r="AV167" s="24">
        <f t="shared" si="127"/>
        <v>0</v>
      </c>
      <c r="AW167" s="24" t="e">
        <f>IF(N167&lt;135,N167,N167-'DPI art.191'!$I$3)</f>
        <v>#VALUE!</v>
      </c>
      <c r="AX167" s="111" t="e">
        <f>IF(I167&lt;80,"0",IF((J167-I167)&lt;=2,('DPI art.191'!$G$7-(('DPI art.191'!$F$7-'DPI art.191'!$G$7)/4)*(I167-J167-2)),('DPI art.191'!$G$7-(('DPI art.191'!$G$7-'DPI art.191'!$H$7)/8)*(J167-I167-2))))</f>
        <v>#VALUE!</v>
      </c>
      <c r="AY167" s="24" t="e">
        <f t="shared" si="116"/>
        <v>#VALUE!</v>
      </c>
      <c r="AZ167" s="24" t="e">
        <f>IF(H167&lt;135,H167,H167-'DPI art.191'!$I$7)</f>
        <v>#VALUE!</v>
      </c>
      <c r="BA167" s="111" t="str">
        <f>IF(O167&lt;80,"0",IF((P167-O167)&lt;=2,('DPI art.191'!$G$5-(('DPI art.191'!$F$5-'DPI art.191'!$G$5)/4)*(P167-O167-2)),('DPI art.191'!$G$5-(('DPI art.191'!$G$5-'DPI art.191'!$H$5)/8)*(P167-O167-2))))</f>
        <v>0</v>
      </c>
      <c r="BB167" s="24">
        <f t="shared" si="128"/>
        <v>0</v>
      </c>
      <c r="BC167" s="24" t="e">
        <f>IF(N167&lt;135,N167,N167-'DPI art.191'!$I$5)</f>
        <v>#VALUE!</v>
      </c>
      <c r="BD167" s="111" t="str">
        <f>IF(O167&lt;80,"0",IF((P167-O167)&lt;=2,('DPI art.191'!$G$7-(('DPI art.191'!$F$7-'DPI art.191'!$G$7)/4)*(O167-P167-2)),('DPI art.191'!$G$7-(('DPI art.191'!$G$7-'DPI art.191'!$H$7)/8)*(P167-O167-2))))</f>
        <v>0</v>
      </c>
      <c r="BE167" s="24">
        <f t="shared" si="129"/>
        <v>0</v>
      </c>
      <c r="BF167" s="24" t="e">
        <f>IF(N167&lt;135,N167,N167-'DPI art.191'!$I$7)</f>
        <v>#VALUE!</v>
      </c>
      <c r="BG167" s="111" t="str">
        <f>IF(AA167&lt;80,"0",IF((AB167-AA167)&lt;=2,('DPI art.191'!$G$3-(('DPI art.191'!$F$3-'DPI art.191'!$G$3)/4)*(AB167-AA167-2)),('DPI art.191'!$G$3-(('DPI art.191'!$G$3-'DPI art.191'!$H$3)/8)*(AB167-AA167-2))))</f>
        <v>0</v>
      </c>
      <c r="BH167" s="24">
        <f t="shared" si="111"/>
        <v>0</v>
      </c>
      <c r="BI167" s="24">
        <f>IF(Z167&lt;135,Z167,Z167-'DPI art.191'!$I$3)</f>
        <v>0</v>
      </c>
      <c r="BJ167" s="111" t="str">
        <f>IF(U167&lt;80,"0",IF((V167-U167)&lt;=2,('DPI art.191'!$G$7-(('DPI art.191'!$F$7-'DPI art.191'!$G$7)/4)*(U167-V167-2)),('DPI art.191'!$G$7-(('DPI art.191'!$G$7-'DPI art.191'!$H$7)/8)*(V167-U167-2))))</f>
        <v>0</v>
      </c>
      <c r="BK167" s="24">
        <f t="shared" si="112"/>
        <v>0</v>
      </c>
      <c r="BL167" s="24">
        <f>IF(T167&lt;135,T167,T167-'DPI art.191'!$I$7)</f>
        <v>0</v>
      </c>
      <c r="BM167" s="111" t="str">
        <f>IF(AA167&lt;80,"0",IF((AB167-AA167)&lt;=2,('DPI art.191'!$G$5-(('DPI art.191'!$F$5-'DPI art.191'!$G$5)/4)*(AB167-AA167-2)),('DPI art.191'!$G$5-(('DPI art.191'!$G$5-'DPI art.191'!$H$5)/8)*(AB167-AA167-2))))</f>
        <v>0</v>
      </c>
      <c r="BN167" s="24">
        <f t="shared" si="113"/>
        <v>0</v>
      </c>
      <c r="BO167" s="24">
        <f>IF(Z167&lt;135,Z167,Z167-'DPI art.191'!$I$5)</f>
        <v>0</v>
      </c>
      <c r="BP167" s="108">
        <f t="shared" si="98"/>
        <v>1</v>
      </c>
      <c r="BQ167" s="108">
        <f t="shared" si="99"/>
        <v>1</v>
      </c>
      <c r="BR167" s="108">
        <f t="shared" si="100"/>
        <v>1</v>
      </c>
      <c r="BS167" s="108">
        <f t="shared" si="101"/>
        <v>1</v>
      </c>
      <c r="BT167" s="108">
        <f t="shared" si="102"/>
        <v>1</v>
      </c>
      <c r="BU167" s="108">
        <f t="shared" si="103"/>
        <v>1</v>
      </c>
      <c r="BV167" s="106" t="str">
        <f t="shared" si="104"/>
        <v/>
      </c>
      <c r="BW167" s="106" t="str">
        <f t="shared" si="105"/>
        <v/>
      </c>
      <c r="BX167" s="106" t="str">
        <f t="shared" si="106"/>
        <v/>
      </c>
      <c r="BY167" s="106" t="str">
        <f t="shared" si="107"/>
        <v/>
      </c>
      <c r="BZ167" s="106" t="str">
        <f t="shared" si="108"/>
        <v/>
      </c>
      <c r="CA167" s="106" t="str">
        <f t="shared" si="109"/>
        <v/>
      </c>
      <c r="CB167" s="106">
        <f t="shared" si="110"/>
        <v>0</v>
      </c>
      <c r="CC167" s="107">
        <f t="shared" si="125"/>
        <v>0</v>
      </c>
      <c r="CD167" s="136" t="str">
        <f t="shared" si="117"/>
        <v/>
      </c>
      <c r="CE167" s="136" t="str">
        <f t="shared" si="118"/>
        <v/>
      </c>
      <c r="CF167" s="136" t="str">
        <f t="shared" si="119"/>
        <v/>
      </c>
      <c r="CG167" s="136" t="str">
        <f t="shared" si="120"/>
        <v/>
      </c>
      <c r="CH167" s="136" t="str">
        <f t="shared" si="121"/>
        <v/>
      </c>
      <c r="CI167" s="136" t="str">
        <f t="shared" si="122"/>
        <v/>
      </c>
    </row>
    <row r="168" spans="1:87" ht="18.75" x14ac:dyDescent="0.2">
      <c r="A168" s="2" t="s">
        <v>7</v>
      </c>
      <c r="B168" s="65" t="e">
        <f t="shared" si="126"/>
        <v>#VALUE!</v>
      </c>
      <c r="C168" s="78"/>
      <c r="D168" s="83"/>
      <c r="E168" s="83"/>
      <c r="F168" s="67"/>
      <c r="G168" s="71">
        <v>40725</v>
      </c>
      <c r="H168" s="77" t="s">
        <v>200</v>
      </c>
      <c r="I168" s="77" t="str">
        <f t="shared" si="123"/>
        <v/>
      </c>
      <c r="J168" s="77" t="str">
        <f t="shared" si="124"/>
        <v/>
      </c>
      <c r="K168" s="77"/>
      <c r="L168" s="77"/>
      <c r="M168" s="137" t="str">
        <f t="shared" si="114"/>
        <v/>
      </c>
      <c r="N168" s="4" t="str">
        <f t="shared" si="92"/>
        <v/>
      </c>
      <c r="O168" s="3">
        <f t="shared" si="115"/>
        <v>0</v>
      </c>
      <c r="P168" s="5">
        <f t="shared" si="93"/>
        <v>0</v>
      </c>
      <c r="Q168" s="14"/>
      <c r="R168" s="11"/>
      <c r="S168" s="12"/>
      <c r="T168" s="13"/>
      <c r="U168" s="79"/>
      <c r="V168" s="79"/>
      <c r="W168" s="10"/>
      <c r="X168" s="11"/>
      <c r="Y168" s="12"/>
      <c r="Z168" s="13"/>
      <c r="AA168" s="10"/>
      <c r="AB168" s="11"/>
      <c r="AC168" s="12"/>
      <c r="AD168" s="13"/>
      <c r="AE168" s="14"/>
      <c r="AF168" s="11"/>
      <c r="AG168" s="12"/>
      <c r="AH168" s="13"/>
      <c r="AI168" s="10"/>
      <c r="AJ168" s="11"/>
      <c r="AK168" s="12"/>
      <c r="AL168" s="13"/>
      <c r="AM168" s="10"/>
      <c r="AN168" s="11"/>
      <c r="AO168" s="12"/>
      <c r="AP168" s="13"/>
      <c r="AQ168" s="6" t="str">
        <f t="shared" si="94"/>
        <v>SI</v>
      </c>
      <c r="AR168" s="7">
        <f t="shared" si="95"/>
        <v>480</v>
      </c>
      <c r="AS168" s="8">
        <f t="shared" si="96"/>
        <v>480</v>
      </c>
      <c r="AT168" s="9">
        <f t="shared" si="97"/>
        <v>480</v>
      </c>
      <c r="AU168" s="111" t="str">
        <f>IF(O168&lt;80,"0",IF((P168-O168)&lt;=2,('DPI art.191'!$G$3-(('DPI art.191'!$F$3-'DPI art.191'!$G$3)/4)*(P168-O168-2)),('DPI art.191'!$G$3-(('DPI art.191'!$G$3-'DPI art.191'!$H$3)/8)*(P168-O168-2))))</f>
        <v>0</v>
      </c>
      <c r="AV168" s="24">
        <f t="shared" si="127"/>
        <v>0</v>
      </c>
      <c r="AW168" s="24" t="e">
        <f>IF(N168&lt;135,N168,N168-'DPI art.191'!$I$3)</f>
        <v>#VALUE!</v>
      </c>
      <c r="AX168" s="111" t="e">
        <f>IF(I168&lt;80,"0",IF((J168-I168)&lt;=2,('DPI art.191'!$G$7-(('DPI art.191'!$F$7-'DPI art.191'!$G$7)/4)*(I168-J168-2)),('DPI art.191'!$G$7-(('DPI art.191'!$G$7-'DPI art.191'!$H$7)/8)*(J168-I168-2))))</f>
        <v>#VALUE!</v>
      </c>
      <c r="AY168" s="24" t="e">
        <f t="shared" si="116"/>
        <v>#VALUE!</v>
      </c>
      <c r="AZ168" s="24" t="e">
        <f>IF(H168&lt;135,H168,H168-'DPI art.191'!$I$7)</f>
        <v>#VALUE!</v>
      </c>
      <c r="BA168" s="111" t="str">
        <f>IF(O168&lt;80,"0",IF((P168-O168)&lt;=2,('DPI art.191'!$G$5-(('DPI art.191'!$F$5-'DPI art.191'!$G$5)/4)*(P168-O168-2)),('DPI art.191'!$G$5-(('DPI art.191'!$G$5-'DPI art.191'!$H$5)/8)*(P168-O168-2))))</f>
        <v>0</v>
      </c>
      <c r="BB168" s="24">
        <f t="shared" si="128"/>
        <v>0</v>
      </c>
      <c r="BC168" s="24" t="e">
        <f>IF(N168&lt;135,N168,N168-'DPI art.191'!$I$5)</f>
        <v>#VALUE!</v>
      </c>
      <c r="BD168" s="111" t="str">
        <f>IF(O168&lt;80,"0",IF((P168-O168)&lt;=2,('DPI art.191'!$G$7-(('DPI art.191'!$F$7-'DPI art.191'!$G$7)/4)*(O168-P168-2)),('DPI art.191'!$G$7-(('DPI art.191'!$G$7-'DPI art.191'!$H$7)/8)*(P168-O168-2))))</f>
        <v>0</v>
      </c>
      <c r="BE168" s="24">
        <f t="shared" si="129"/>
        <v>0</v>
      </c>
      <c r="BF168" s="24" t="e">
        <f>IF(N168&lt;135,N168,N168-'DPI art.191'!$I$7)</f>
        <v>#VALUE!</v>
      </c>
      <c r="BG168" s="111" t="str">
        <f>IF(AA168&lt;80,"0",IF((AB168-AA168)&lt;=2,('DPI art.191'!$G$3-(('DPI art.191'!$F$3-'DPI art.191'!$G$3)/4)*(AB168-AA168-2)),('DPI art.191'!$G$3-(('DPI art.191'!$G$3-'DPI art.191'!$H$3)/8)*(AB168-AA168-2))))</f>
        <v>0</v>
      </c>
      <c r="BH168" s="24">
        <f t="shared" si="111"/>
        <v>0</v>
      </c>
      <c r="BI168" s="24">
        <f>IF(Z168&lt;135,Z168,Z168-'DPI art.191'!$I$3)</f>
        <v>0</v>
      </c>
      <c r="BJ168" s="111" t="str">
        <f>IF(U168&lt;80,"0",IF((V168-U168)&lt;=2,('DPI art.191'!$G$7-(('DPI art.191'!$F$7-'DPI art.191'!$G$7)/4)*(U168-V168-2)),('DPI art.191'!$G$7-(('DPI art.191'!$G$7-'DPI art.191'!$H$7)/8)*(V168-U168-2))))</f>
        <v>0</v>
      </c>
      <c r="BK168" s="24">
        <f t="shared" si="112"/>
        <v>0</v>
      </c>
      <c r="BL168" s="24">
        <f>IF(T168&lt;135,T168,T168-'DPI art.191'!$I$7)</f>
        <v>0</v>
      </c>
      <c r="BM168" s="111" t="str">
        <f>IF(AA168&lt;80,"0",IF((AB168-AA168)&lt;=2,('DPI art.191'!$G$5-(('DPI art.191'!$F$5-'DPI art.191'!$G$5)/4)*(AB168-AA168-2)),('DPI art.191'!$G$5-(('DPI art.191'!$G$5-'DPI art.191'!$H$5)/8)*(AB168-AA168-2))))</f>
        <v>0</v>
      </c>
      <c r="BN168" s="24">
        <f t="shared" si="113"/>
        <v>0</v>
      </c>
      <c r="BO168" s="24">
        <f>IF(Z168&lt;135,Z168,Z168-'DPI art.191'!$I$5)</f>
        <v>0</v>
      </c>
      <c r="BP168" s="108">
        <f t="shared" si="98"/>
        <v>1</v>
      </c>
      <c r="BQ168" s="108">
        <f t="shared" si="99"/>
        <v>1</v>
      </c>
      <c r="BR168" s="108">
        <f t="shared" si="100"/>
        <v>1</v>
      </c>
      <c r="BS168" s="108">
        <f t="shared" si="101"/>
        <v>1</v>
      </c>
      <c r="BT168" s="108">
        <f t="shared" si="102"/>
        <v>1</v>
      </c>
      <c r="BU168" s="108">
        <f t="shared" si="103"/>
        <v>1</v>
      </c>
      <c r="BV168" s="106" t="str">
        <f t="shared" si="104"/>
        <v/>
      </c>
      <c r="BW168" s="106" t="str">
        <f t="shared" si="105"/>
        <v/>
      </c>
      <c r="BX168" s="106" t="str">
        <f t="shared" si="106"/>
        <v/>
      </c>
      <c r="BY168" s="106" t="str">
        <f t="shared" si="107"/>
        <v/>
      </c>
      <c r="BZ168" s="106" t="str">
        <f t="shared" si="108"/>
        <v/>
      </c>
      <c r="CA168" s="106" t="str">
        <f t="shared" si="109"/>
        <v/>
      </c>
      <c r="CB168" s="106">
        <f t="shared" si="110"/>
        <v>0</v>
      </c>
      <c r="CC168" s="107">
        <f t="shared" si="125"/>
        <v>0</v>
      </c>
      <c r="CD168" s="136" t="str">
        <f t="shared" si="117"/>
        <v/>
      </c>
      <c r="CE168" s="136" t="str">
        <f t="shared" si="118"/>
        <v/>
      </c>
      <c r="CF168" s="136" t="str">
        <f t="shared" si="119"/>
        <v/>
      </c>
      <c r="CG168" s="136" t="str">
        <f t="shared" si="120"/>
        <v/>
      </c>
      <c r="CH168" s="136" t="str">
        <f t="shared" si="121"/>
        <v/>
      </c>
      <c r="CI168" s="136" t="str">
        <f t="shared" si="122"/>
        <v/>
      </c>
    </row>
    <row r="169" spans="1:87" ht="18.75" x14ac:dyDescent="0.2">
      <c r="A169" s="2" t="s">
        <v>7</v>
      </c>
      <c r="B169" s="65" t="e">
        <f t="shared" si="126"/>
        <v>#VALUE!</v>
      </c>
      <c r="C169" s="78"/>
      <c r="D169" s="83"/>
      <c r="E169" s="83"/>
      <c r="F169" s="67"/>
      <c r="G169" s="71">
        <v>40725</v>
      </c>
      <c r="H169" s="77" t="s">
        <v>200</v>
      </c>
      <c r="I169" s="77" t="str">
        <f t="shared" si="123"/>
        <v/>
      </c>
      <c r="J169" s="77" t="str">
        <f t="shared" si="124"/>
        <v/>
      </c>
      <c r="K169" s="77"/>
      <c r="L169" s="77"/>
      <c r="M169" s="137" t="str">
        <f t="shared" si="114"/>
        <v/>
      </c>
      <c r="N169" s="4" t="str">
        <f t="shared" si="92"/>
        <v/>
      </c>
      <c r="O169" s="3">
        <f t="shared" si="115"/>
        <v>0</v>
      </c>
      <c r="P169" s="5">
        <f t="shared" si="93"/>
        <v>0</v>
      </c>
      <c r="Q169" s="14"/>
      <c r="R169" s="11"/>
      <c r="S169" s="12"/>
      <c r="T169" s="13"/>
      <c r="U169" s="79"/>
      <c r="V169" s="79"/>
      <c r="W169" s="10"/>
      <c r="X169" s="11"/>
      <c r="Y169" s="12"/>
      <c r="Z169" s="13"/>
      <c r="AA169" s="10"/>
      <c r="AB169" s="11"/>
      <c r="AC169" s="12"/>
      <c r="AD169" s="13"/>
      <c r="AE169" s="14"/>
      <c r="AF169" s="11"/>
      <c r="AG169" s="12"/>
      <c r="AH169" s="13"/>
      <c r="AI169" s="10"/>
      <c r="AJ169" s="11"/>
      <c r="AK169" s="12"/>
      <c r="AL169" s="13"/>
      <c r="AM169" s="10"/>
      <c r="AN169" s="11"/>
      <c r="AO169" s="12"/>
      <c r="AP169" s="13"/>
      <c r="AQ169" s="6" t="str">
        <f t="shared" si="94"/>
        <v>SI</v>
      </c>
      <c r="AR169" s="7">
        <f t="shared" si="95"/>
        <v>480</v>
      </c>
      <c r="AS169" s="8">
        <f t="shared" si="96"/>
        <v>480</v>
      </c>
      <c r="AT169" s="9">
        <f t="shared" si="97"/>
        <v>480</v>
      </c>
      <c r="AU169" s="111" t="str">
        <f>IF(O169&lt;80,"0",IF((P169-O169)&lt;=2,('DPI art.191'!$G$3-(('DPI art.191'!$F$3-'DPI art.191'!$G$3)/4)*(P169-O169-2)),('DPI art.191'!$G$3-(('DPI art.191'!$G$3-'DPI art.191'!$H$3)/8)*(P169-O169-2))))</f>
        <v>0</v>
      </c>
      <c r="AV169" s="24">
        <f t="shared" si="127"/>
        <v>0</v>
      </c>
      <c r="AW169" s="24" t="e">
        <f>IF(N169&lt;135,N169,N169-'DPI art.191'!$I$3)</f>
        <v>#VALUE!</v>
      </c>
      <c r="AX169" s="111" t="e">
        <f>IF(I169&lt;80,"0",IF((J169-I169)&lt;=2,('DPI art.191'!$G$7-(('DPI art.191'!$F$7-'DPI art.191'!$G$7)/4)*(I169-J169-2)),('DPI art.191'!$G$7-(('DPI art.191'!$G$7-'DPI art.191'!$H$7)/8)*(J169-I169-2))))</f>
        <v>#VALUE!</v>
      </c>
      <c r="AY169" s="24" t="e">
        <f t="shared" si="116"/>
        <v>#VALUE!</v>
      </c>
      <c r="AZ169" s="24" t="e">
        <f>IF(H169&lt;135,H169,H169-'DPI art.191'!$I$7)</f>
        <v>#VALUE!</v>
      </c>
      <c r="BA169" s="111" t="str">
        <f>IF(O169&lt;80,"0",IF((P169-O169)&lt;=2,('DPI art.191'!$G$5-(('DPI art.191'!$F$5-'DPI art.191'!$G$5)/4)*(P169-O169-2)),('DPI art.191'!$G$5-(('DPI art.191'!$G$5-'DPI art.191'!$H$5)/8)*(P169-O169-2))))</f>
        <v>0</v>
      </c>
      <c r="BB169" s="24">
        <f t="shared" si="128"/>
        <v>0</v>
      </c>
      <c r="BC169" s="24" t="e">
        <f>IF(N169&lt;135,N169,N169-'DPI art.191'!$I$5)</f>
        <v>#VALUE!</v>
      </c>
      <c r="BD169" s="111" t="str">
        <f>IF(O169&lt;80,"0",IF((P169-O169)&lt;=2,('DPI art.191'!$G$7-(('DPI art.191'!$F$7-'DPI art.191'!$G$7)/4)*(O169-P169-2)),('DPI art.191'!$G$7-(('DPI art.191'!$G$7-'DPI art.191'!$H$7)/8)*(P169-O169-2))))</f>
        <v>0</v>
      </c>
      <c r="BE169" s="24">
        <f t="shared" si="129"/>
        <v>0</v>
      </c>
      <c r="BF169" s="24" t="e">
        <f>IF(N169&lt;135,N169,N169-'DPI art.191'!$I$7)</f>
        <v>#VALUE!</v>
      </c>
      <c r="BG169" s="111" t="str">
        <f>IF(AA169&lt;80,"0",IF((AB169-AA169)&lt;=2,('DPI art.191'!$G$3-(('DPI art.191'!$F$3-'DPI art.191'!$G$3)/4)*(AB169-AA169-2)),('DPI art.191'!$G$3-(('DPI art.191'!$G$3-'DPI art.191'!$H$3)/8)*(AB169-AA169-2))))</f>
        <v>0</v>
      </c>
      <c r="BH169" s="24">
        <f t="shared" si="111"/>
        <v>0</v>
      </c>
      <c r="BI169" s="24">
        <f>IF(Z169&lt;135,Z169,Z169-'DPI art.191'!$I$3)</f>
        <v>0</v>
      </c>
      <c r="BJ169" s="111" t="str">
        <f>IF(U169&lt;80,"0",IF((V169-U169)&lt;=2,('DPI art.191'!$G$7-(('DPI art.191'!$F$7-'DPI art.191'!$G$7)/4)*(U169-V169-2)),('DPI art.191'!$G$7-(('DPI art.191'!$G$7-'DPI art.191'!$H$7)/8)*(V169-U169-2))))</f>
        <v>0</v>
      </c>
      <c r="BK169" s="24">
        <f t="shared" si="112"/>
        <v>0</v>
      </c>
      <c r="BL169" s="24">
        <f>IF(T169&lt;135,T169,T169-'DPI art.191'!$I$7)</f>
        <v>0</v>
      </c>
      <c r="BM169" s="111" t="str">
        <f>IF(AA169&lt;80,"0",IF((AB169-AA169)&lt;=2,('DPI art.191'!$G$5-(('DPI art.191'!$F$5-'DPI art.191'!$G$5)/4)*(AB169-AA169-2)),('DPI art.191'!$G$5-(('DPI art.191'!$G$5-'DPI art.191'!$H$5)/8)*(AB169-AA169-2))))</f>
        <v>0</v>
      </c>
      <c r="BN169" s="24">
        <f t="shared" si="113"/>
        <v>0</v>
      </c>
      <c r="BO169" s="24">
        <f>IF(Z169&lt;135,Z169,Z169-'DPI art.191'!$I$5)</f>
        <v>0</v>
      </c>
      <c r="BP169" s="108">
        <f t="shared" si="98"/>
        <v>1</v>
      </c>
      <c r="BQ169" s="108">
        <f t="shared" si="99"/>
        <v>1</v>
      </c>
      <c r="BR169" s="108">
        <f t="shared" si="100"/>
        <v>1</v>
      </c>
      <c r="BS169" s="108">
        <f t="shared" si="101"/>
        <v>1</v>
      </c>
      <c r="BT169" s="108">
        <f t="shared" si="102"/>
        <v>1</v>
      </c>
      <c r="BU169" s="108">
        <f t="shared" si="103"/>
        <v>1</v>
      </c>
      <c r="BV169" s="106" t="str">
        <f t="shared" si="104"/>
        <v/>
      </c>
      <c r="BW169" s="106" t="str">
        <f t="shared" si="105"/>
        <v/>
      </c>
      <c r="BX169" s="106" t="str">
        <f t="shared" si="106"/>
        <v/>
      </c>
      <c r="BY169" s="106" t="str">
        <f t="shared" si="107"/>
        <v/>
      </c>
      <c r="BZ169" s="106" t="str">
        <f t="shared" si="108"/>
        <v/>
      </c>
      <c r="CA169" s="106" t="str">
        <f t="shared" si="109"/>
        <v/>
      </c>
      <c r="CB169" s="106">
        <f t="shared" si="110"/>
        <v>0</v>
      </c>
      <c r="CC169" s="107">
        <f t="shared" si="125"/>
        <v>0</v>
      </c>
      <c r="CD169" s="136" t="str">
        <f t="shared" si="117"/>
        <v/>
      </c>
      <c r="CE169" s="136" t="str">
        <f t="shared" si="118"/>
        <v/>
      </c>
      <c r="CF169" s="136" t="str">
        <f t="shared" si="119"/>
        <v/>
      </c>
      <c r="CG169" s="136" t="str">
        <f t="shared" si="120"/>
        <v/>
      </c>
      <c r="CH169" s="136" t="str">
        <f t="shared" si="121"/>
        <v/>
      </c>
      <c r="CI169" s="136" t="str">
        <f t="shared" si="122"/>
        <v/>
      </c>
    </row>
    <row r="170" spans="1:87" ht="18.75" x14ac:dyDescent="0.2">
      <c r="A170" s="2" t="s">
        <v>7</v>
      </c>
      <c r="B170" s="65" t="e">
        <f t="shared" si="126"/>
        <v>#VALUE!</v>
      </c>
      <c r="C170" s="78"/>
      <c r="D170" s="83"/>
      <c r="E170" s="83"/>
      <c r="F170" s="67"/>
      <c r="G170" s="71">
        <v>40725</v>
      </c>
      <c r="H170" s="77" t="s">
        <v>200</v>
      </c>
      <c r="I170" s="77" t="str">
        <f t="shared" si="123"/>
        <v/>
      </c>
      <c r="J170" s="77" t="str">
        <f t="shared" si="124"/>
        <v/>
      </c>
      <c r="K170" s="77"/>
      <c r="L170" s="77"/>
      <c r="M170" s="137" t="str">
        <f t="shared" si="114"/>
        <v/>
      </c>
      <c r="N170" s="4" t="str">
        <f t="shared" si="92"/>
        <v/>
      </c>
      <c r="O170" s="3">
        <f t="shared" si="115"/>
        <v>0</v>
      </c>
      <c r="P170" s="5">
        <f t="shared" si="93"/>
        <v>0</v>
      </c>
      <c r="Q170" s="14"/>
      <c r="R170" s="11"/>
      <c r="S170" s="12"/>
      <c r="T170" s="13"/>
      <c r="U170" s="79"/>
      <c r="V170" s="79"/>
      <c r="W170" s="10"/>
      <c r="X170" s="11"/>
      <c r="Y170" s="12"/>
      <c r="Z170" s="13"/>
      <c r="AA170" s="10"/>
      <c r="AB170" s="11"/>
      <c r="AC170" s="12"/>
      <c r="AD170" s="13"/>
      <c r="AE170" s="14"/>
      <c r="AF170" s="11"/>
      <c r="AG170" s="12"/>
      <c r="AH170" s="13"/>
      <c r="AI170" s="10"/>
      <c r="AJ170" s="11"/>
      <c r="AK170" s="12"/>
      <c r="AL170" s="13"/>
      <c r="AM170" s="10"/>
      <c r="AN170" s="11"/>
      <c r="AO170" s="12"/>
      <c r="AP170" s="13"/>
      <c r="AQ170" s="6" t="str">
        <f t="shared" si="94"/>
        <v>SI</v>
      </c>
      <c r="AR170" s="7">
        <f t="shared" si="95"/>
        <v>480</v>
      </c>
      <c r="AS170" s="8">
        <f t="shared" si="96"/>
        <v>480</v>
      </c>
      <c r="AT170" s="9">
        <f t="shared" si="97"/>
        <v>480</v>
      </c>
      <c r="AU170" s="111" t="str">
        <f>IF(O170&lt;80,"0",IF((P170-O170)&lt;=2,('DPI art.191'!$G$3-(('DPI art.191'!$F$3-'DPI art.191'!$G$3)/4)*(P170-O170-2)),('DPI art.191'!$G$3-(('DPI art.191'!$G$3-'DPI art.191'!$H$3)/8)*(P170-O170-2))))</f>
        <v>0</v>
      </c>
      <c r="AV170" s="24">
        <f t="shared" si="127"/>
        <v>0</v>
      </c>
      <c r="AW170" s="24" t="e">
        <f>IF(N170&lt;135,N170,N170-'DPI art.191'!$I$3)</f>
        <v>#VALUE!</v>
      </c>
      <c r="AX170" s="111" t="e">
        <f>IF(I170&lt;80,"0",IF((J170-I170)&lt;=2,('DPI art.191'!$G$7-(('DPI art.191'!$F$7-'DPI art.191'!$G$7)/4)*(I170-J170-2)),('DPI art.191'!$G$7-(('DPI art.191'!$G$7-'DPI art.191'!$H$7)/8)*(J170-I170-2))))</f>
        <v>#VALUE!</v>
      </c>
      <c r="AY170" s="24" t="e">
        <f t="shared" si="116"/>
        <v>#VALUE!</v>
      </c>
      <c r="AZ170" s="24" t="e">
        <f>IF(H170&lt;135,H170,H170-'DPI art.191'!$I$7)</f>
        <v>#VALUE!</v>
      </c>
      <c r="BA170" s="111" t="str">
        <f>IF(O170&lt;80,"0",IF((P170-O170)&lt;=2,('DPI art.191'!$G$5-(('DPI art.191'!$F$5-'DPI art.191'!$G$5)/4)*(P170-O170-2)),('DPI art.191'!$G$5-(('DPI art.191'!$G$5-'DPI art.191'!$H$5)/8)*(P170-O170-2))))</f>
        <v>0</v>
      </c>
      <c r="BB170" s="24">
        <f t="shared" si="128"/>
        <v>0</v>
      </c>
      <c r="BC170" s="24" t="e">
        <f>IF(N170&lt;135,N170,N170-'DPI art.191'!$I$5)</f>
        <v>#VALUE!</v>
      </c>
      <c r="BD170" s="111" t="str">
        <f>IF(O170&lt;80,"0",IF((P170-O170)&lt;=2,('DPI art.191'!$G$7-(('DPI art.191'!$F$7-'DPI art.191'!$G$7)/4)*(O170-P170-2)),('DPI art.191'!$G$7-(('DPI art.191'!$G$7-'DPI art.191'!$H$7)/8)*(P170-O170-2))))</f>
        <v>0</v>
      </c>
      <c r="BE170" s="24">
        <f t="shared" si="129"/>
        <v>0</v>
      </c>
      <c r="BF170" s="24" t="e">
        <f>IF(N170&lt;135,N170,N170-'DPI art.191'!$I$7)</f>
        <v>#VALUE!</v>
      </c>
      <c r="BG170" s="111" t="str">
        <f>IF(AA170&lt;80,"0",IF((AB170-AA170)&lt;=2,('DPI art.191'!$G$3-(('DPI art.191'!$F$3-'DPI art.191'!$G$3)/4)*(AB170-AA170-2)),('DPI art.191'!$G$3-(('DPI art.191'!$G$3-'DPI art.191'!$H$3)/8)*(AB170-AA170-2))))</f>
        <v>0</v>
      </c>
      <c r="BH170" s="24">
        <f t="shared" si="111"/>
        <v>0</v>
      </c>
      <c r="BI170" s="24">
        <f>IF(Z170&lt;135,Z170,Z170-'DPI art.191'!$I$3)</f>
        <v>0</v>
      </c>
      <c r="BJ170" s="111" t="str">
        <f>IF(U170&lt;80,"0",IF((V170-U170)&lt;=2,('DPI art.191'!$G$7-(('DPI art.191'!$F$7-'DPI art.191'!$G$7)/4)*(U170-V170-2)),('DPI art.191'!$G$7-(('DPI art.191'!$G$7-'DPI art.191'!$H$7)/8)*(V170-U170-2))))</f>
        <v>0</v>
      </c>
      <c r="BK170" s="24">
        <f t="shared" si="112"/>
        <v>0</v>
      </c>
      <c r="BL170" s="24">
        <f>IF(T170&lt;135,T170,T170-'DPI art.191'!$I$7)</f>
        <v>0</v>
      </c>
      <c r="BM170" s="111" t="str">
        <f>IF(AA170&lt;80,"0",IF((AB170-AA170)&lt;=2,('DPI art.191'!$G$5-(('DPI art.191'!$F$5-'DPI art.191'!$G$5)/4)*(AB170-AA170-2)),('DPI art.191'!$G$5-(('DPI art.191'!$G$5-'DPI art.191'!$H$5)/8)*(AB170-AA170-2))))</f>
        <v>0</v>
      </c>
      <c r="BN170" s="24">
        <f t="shared" si="113"/>
        <v>0</v>
      </c>
      <c r="BO170" s="24">
        <f>IF(Z170&lt;135,Z170,Z170-'DPI art.191'!$I$5)</f>
        <v>0</v>
      </c>
      <c r="BP170" s="108">
        <f t="shared" si="98"/>
        <v>1</v>
      </c>
      <c r="BQ170" s="108">
        <f t="shared" si="99"/>
        <v>1</v>
      </c>
      <c r="BR170" s="108">
        <f t="shared" si="100"/>
        <v>1</v>
      </c>
      <c r="BS170" s="108">
        <f t="shared" si="101"/>
        <v>1</v>
      </c>
      <c r="BT170" s="108">
        <f t="shared" si="102"/>
        <v>1</v>
      </c>
      <c r="BU170" s="108">
        <f t="shared" si="103"/>
        <v>1</v>
      </c>
      <c r="BV170" s="106" t="str">
        <f t="shared" si="104"/>
        <v/>
      </c>
      <c r="BW170" s="106" t="str">
        <f t="shared" si="105"/>
        <v/>
      </c>
      <c r="BX170" s="106" t="str">
        <f t="shared" si="106"/>
        <v/>
      </c>
      <c r="BY170" s="106" t="str">
        <f t="shared" si="107"/>
        <v/>
      </c>
      <c r="BZ170" s="106" t="str">
        <f t="shared" si="108"/>
        <v/>
      </c>
      <c r="CA170" s="106" t="str">
        <f t="shared" si="109"/>
        <v/>
      </c>
      <c r="CB170" s="106">
        <f t="shared" si="110"/>
        <v>0</v>
      </c>
      <c r="CC170" s="107">
        <f t="shared" si="125"/>
        <v>0</v>
      </c>
      <c r="CD170" s="136" t="str">
        <f t="shared" si="117"/>
        <v/>
      </c>
      <c r="CE170" s="136" t="str">
        <f t="shared" si="118"/>
        <v/>
      </c>
      <c r="CF170" s="136" t="str">
        <f t="shared" si="119"/>
        <v/>
      </c>
      <c r="CG170" s="136" t="str">
        <f t="shared" si="120"/>
        <v/>
      </c>
      <c r="CH170" s="136" t="str">
        <f t="shared" si="121"/>
        <v/>
      </c>
      <c r="CI170" s="136" t="str">
        <f t="shared" si="122"/>
        <v/>
      </c>
    </row>
    <row r="171" spans="1:87" ht="18.75" x14ac:dyDescent="0.2">
      <c r="A171" s="2" t="s">
        <v>7</v>
      </c>
      <c r="B171" s="65" t="e">
        <f t="shared" si="126"/>
        <v>#VALUE!</v>
      </c>
      <c r="C171" s="78"/>
      <c r="D171" s="83"/>
      <c r="E171" s="83"/>
      <c r="F171" s="67"/>
      <c r="G171" s="71">
        <v>40725</v>
      </c>
      <c r="H171" s="77" t="s">
        <v>200</v>
      </c>
      <c r="I171" s="77" t="str">
        <f t="shared" si="123"/>
        <v/>
      </c>
      <c r="J171" s="77" t="str">
        <f t="shared" si="124"/>
        <v/>
      </c>
      <c r="K171" s="77"/>
      <c r="L171" s="77"/>
      <c r="M171" s="137" t="str">
        <f t="shared" si="114"/>
        <v/>
      </c>
      <c r="N171" s="4" t="str">
        <f t="shared" si="92"/>
        <v/>
      </c>
      <c r="O171" s="3">
        <f t="shared" si="115"/>
        <v>0</v>
      </c>
      <c r="P171" s="5">
        <f t="shared" si="93"/>
        <v>0</v>
      </c>
      <c r="Q171" s="14"/>
      <c r="R171" s="11"/>
      <c r="S171" s="12"/>
      <c r="T171" s="13"/>
      <c r="U171" s="79"/>
      <c r="V171" s="79"/>
      <c r="W171" s="10"/>
      <c r="X171" s="11"/>
      <c r="Y171" s="12"/>
      <c r="Z171" s="13"/>
      <c r="AA171" s="10"/>
      <c r="AB171" s="11"/>
      <c r="AC171" s="12"/>
      <c r="AD171" s="13"/>
      <c r="AE171" s="14"/>
      <c r="AF171" s="11"/>
      <c r="AG171" s="12"/>
      <c r="AH171" s="13"/>
      <c r="AI171" s="10"/>
      <c r="AJ171" s="11"/>
      <c r="AK171" s="12"/>
      <c r="AL171" s="13"/>
      <c r="AM171" s="10"/>
      <c r="AN171" s="11"/>
      <c r="AO171" s="12"/>
      <c r="AP171" s="13"/>
      <c r="AQ171" s="6" t="str">
        <f t="shared" si="94"/>
        <v>SI</v>
      </c>
      <c r="AR171" s="7">
        <f t="shared" si="95"/>
        <v>480</v>
      </c>
      <c r="AS171" s="8">
        <f t="shared" si="96"/>
        <v>480</v>
      </c>
      <c r="AT171" s="9">
        <f t="shared" si="97"/>
        <v>480</v>
      </c>
      <c r="AU171" s="111" t="str">
        <f>IF(O171&lt;80,"0",IF((P171-O171)&lt;=2,('DPI art.191'!$G$3-(('DPI art.191'!$F$3-'DPI art.191'!$G$3)/4)*(P171-O171-2)),('DPI art.191'!$G$3-(('DPI art.191'!$G$3-'DPI art.191'!$H$3)/8)*(P171-O171-2))))</f>
        <v>0</v>
      </c>
      <c r="AV171" s="24">
        <f t="shared" si="127"/>
        <v>0</v>
      </c>
      <c r="AW171" s="24" t="e">
        <f>IF(N171&lt;135,N171,N171-'DPI art.191'!$I$3)</f>
        <v>#VALUE!</v>
      </c>
      <c r="AX171" s="111" t="e">
        <f>IF(I171&lt;80,"0",IF((J171-I171)&lt;=2,('DPI art.191'!$G$7-(('DPI art.191'!$F$7-'DPI art.191'!$G$7)/4)*(I171-J171-2)),('DPI art.191'!$G$7-(('DPI art.191'!$G$7-'DPI art.191'!$H$7)/8)*(J171-I171-2))))</f>
        <v>#VALUE!</v>
      </c>
      <c r="AY171" s="24" t="e">
        <f t="shared" si="116"/>
        <v>#VALUE!</v>
      </c>
      <c r="AZ171" s="24" t="e">
        <f>IF(H171&lt;135,H171,H171-'DPI art.191'!$I$7)</f>
        <v>#VALUE!</v>
      </c>
      <c r="BA171" s="111" t="str">
        <f>IF(O171&lt;80,"0",IF((P171-O171)&lt;=2,('DPI art.191'!$G$5-(('DPI art.191'!$F$5-'DPI art.191'!$G$5)/4)*(P171-O171-2)),('DPI art.191'!$G$5-(('DPI art.191'!$G$5-'DPI art.191'!$H$5)/8)*(P171-O171-2))))</f>
        <v>0</v>
      </c>
      <c r="BB171" s="24">
        <f t="shared" si="128"/>
        <v>0</v>
      </c>
      <c r="BC171" s="24" t="e">
        <f>IF(N171&lt;135,N171,N171-'DPI art.191'!$I$5)</f>
        <v>#VALUE!</v>
      </c>
      <c r="BD171" s="111" t="str">
        <f>IF(O171&lt;80,"0",IF((P171-O171)&lt;=2,('DPI art.191'!$G$7-(('DPI art.191'!$F$7-'DPI art.191'!$G$7)/4)*(O171-P171-2)),('DPI art.191'!$G$7-(('DPI art.191'!$G$7-'DPI art.191'!$H$7)/8)*(P171-O171-2))))</f>
        <v>0</v>
      </c>
      <c r="BE171" s="24">
        <f t="shared" si="129"/>
        <v>0</v>
      </c>
      <c r="BF171" s="24" t="e">
        <f>IF(N171&lt;135,N171,N171-'DPI art.191'!$I$7)</f>
        <v>#VALUE!</v>
      </c>
      <c r="BG171" s="111" t="str">
        <f>IF(AA171&lt;80,"0",IF((AB171-AA171)&lt;=2,('DPI art.191'!$G$3-(('DPI art.191'!$F$3-'DPI art.191'!$G$3)/4)*(AB171-AA171-2)),('DPI art.191'!$G$3-(('DPI art.191'!$G$3-'DPI art.191'!$H$3)/8)*(AB171-AA171-2))))</f>
        <v>0</v>
      </c>
      <c r="BH171" s="24">
        <f t="shared" si="111"/>
        <v>0</v>
      </c>
      <c r="BI171" s="24">
        <f>IF(Z171&lt;135,Z171,Z171-'DPI art.191'!$I$3)</f>
        <v>0</v>
      </c>
      <c r="BJ171" s="111" t="str">
        <f>IF(U171&lt;80,"0",IF((V171-U171)&lt;=2,('DPI art.191'!$G$7-(('DPI art.191'!$F$7-'DPI art.191'!$G$7)/4)*(U171-V171-2)),('DPI art.191'!$G$7-(('DPI art.191'!$G$7-'DPI art.191'!$H$7)/8)*(V171-U171-2))))</f>
        <v>0</v>
      </c>
      <c r="BK171" s="24">
        <f t="shared" si="112"/>
        <v>0</v>
      </c>
      <c r="BL171" s="24">
        <f>IF(T171&lt;135,T171,T171-'DPI art.191'!$I$7)</f>
        <v>0</v>
      </c>
      <c r="BM171" s="111" t="str">
        <f>IF(AA171&lt;80,"0",IF((AB171-AA171)&lt;=2,('DPI art.191'!$G$5-(('DPI art.191'!$F$5-'DPI art.191'!$G$5)/4)*(AB171-AA171-2)),('DPI art.191'!$G$5-(('DPI art.191'!$G$5-'DPI art.191'!$H$5)/8)*(AB171-AA171-2))))</f>
        <v>0</v>
      </c>
      <c r="BN171" s="24">
        <f t="shared" si="113"/>
        <v>0</v>
      </c>
      <c r="BO171" s="24">
        <f>IF(Z171&lt;135,Z171,Z171-'DPI art.191'!$I$5)</f>
        <v>0</v>
      </c>
      <c r="BP171" s="108">
        <f t="shared" si="98"/>
        <v>1</v>
      </c>
      <c r="BQ171" s="108">
        <f t="shared" si="99"/>
        <v>1</v>
      </c>
      <c r="BR171" s="108">
        <f t="shared" si="100"/>
        <v>1</v>
      </c>
      <c r="BS171" s="108">
        <f t="shared" si="101"/>
        <v>1</v>
      </c>
      <c r="BT171" s="108">
        <f t="shared" si="102"/>
        <v>1</v>
      </c>
      <c r="BU171" s="108">
        <f t="shared" si="103"/>
        <v>1</v>
      </c>
      <c r="BV171" s="106" t="str">
        <f t="shared" si="104"/>
        <v/>
      </c>
      <c r="BW171" s="106" t="str">
        <f t="shared" si="105"/>
        <v/>
      </c>
      <c r="BX171" s="106" t="str">
        <f t="shared" si="106"/>
        <v/>
      </c>
      <c r="BY171" s="106" t="str">
        <f t="shared" si="107"/>
        <v/>
      </c>
      <c r="BZ171" s="106" t="str">
        <f t="shared" si="108"/>
        <v/>
      </c>
      <c r="CA171" s="106" t="str">
        <f t="shared" si="109"/>
        <v/>
      </c>
      <c r="CB171" s="106">
        <f t="shared" si="110"/>
        <v>0</v>
      </c>
      <c r="CC171" s="107">
        <f t="shared" si="125"/>
        <v>0</v>
      </c>
      <c r="CD171" s="136" t="str">
        <f t="shared" si="117"/>
        <v/>
      </c>
      <c r="CE171" s="136" t="str">
        <f t="shared" si="118"/>
        <v/>
      </c>
      <c r="CF171" s="136" t="str">
        <f t="shared" si="119"/>
        <v/>
      </c>
      <c r="CG171" s="136" t="str">
        <f t="shared" si="120"/>
        <v/>
      </c>
      <c r="CH171" s="136" t="str">
        <f t="shared" si="121"/>
        <v/>
      </c>
      <c r="CI171" s="136" t="str">
        <f t="shared" si="122"/>
        <v/>
      </c>
    </row>
    <row r="172" spans="1:87" ht="18.75" x14ac:dyDescent="0.2">
      <c r="A172" s="2" t="s">
        <v>7</v>
      </c>
      <c r="B172" s="65" t="e">
        <f t="shared" si="126"/>
        <v>#VALUE!</v>
      </c>
      <c r="C172" s="78"/>
      <c r="D172" s="83"/>
      <c r="E172" s="83"/>
      <c r="F172" s="67"/>
      <c r="G172" s="71">
        <v>40725</v>
      </c>
      <c r="H172" s="77" t="s">
        <v>200</v>
      </c>
      <c r="I172" s="77" t="str">
        <f t="shared" si="123"/>
        <v/>
      </c>
      <c r="J172" s="77" t="str">
        <f t="shared" si="124"/>
        <v/>
      </c>
      <c r="K172" s="77"/>
      <c r="L172" s="77"/>
      <c r="M172" s="137" t="str">
        <f t="shared" si="114"/>
        <v/>
      </c>
      <c r="N172" s="4" t="str">
        <f t="shared" si="92"/>
        <v/>
      </c>
      <c r="O172" s="3">
        <f t="shared" si="115"/>
        <v>0</v>
      </c>
      <c r="P172" s="5">
        <f t="shared" si="93"/>
        <v>0</v>
      </c>
      <c r="Q172" s="14"/>
      <c r="R172" s="11"/>
      <c r="S172" s="12"/>
      <c r="T172" s="13"/>
      <c r="U172" s="79"/>
      <c r="V172" s="79"/>
      <c r="W172" s="10"/>
      <c r="X172" s="11"/>
      <c r="Y172" s="12"/>
      <c r="Z172" s="13"/>
      <c r="AA172" s="10"/>
      <c r="AB172" s="11"/>
      <c r="AC172" s="12"/>
      <c r="AD172" s="13"/>
      <c r="AE172" s="14"/>
      <c r="AF172" s="11"/>
      <c r="AG172" s="12"/>
      <c r="AH172" s="13"/>
      <c r="AI172" s="10"/>
      <c r="AJ172" s="11"/>
      <c r="AK172" s="12"/>
      <c r="AL172" s="13"/>
      <c r="AM172" s="10"/>
      <c r="AN172" s="11"/>
      <c r="AO172" s="12"/>
      <c r="AP172" s="13"/>
      <c r="AQ172" s="6" t="str">
        <f t="shared" si="94"/>
        <v>SI</v>
      </c>
      <c r="AR172" s="7">
        <f t="shared" si="95"/>
        <v>480</v>
      </c>
      <c r="AS172" s="8">
        <f t="shared" si="96"/>
        <v>480</v>
      </c>
      <c r="AT172" s="9">
        <f t="shared" si="97"/>
        <v>480</v>
      </c>
      <c r="AU172" s="111" t="str">
        <f>IF(O172&lt;80,"0",IF((P172-O172)&lt;=2,('DPI art.191'!$G$3-(('DPI art.191'!$F$3-'DPI art.191'!$G$3)/4)*(P172-O172-2)),('DPI art.191'!$G$3-(('DPI art.191'!$G$3-'DPI art.191'!$H$3)/8)*(P172-O172-2))))</f>
        <v>0</v>
      </c>
      <c r="AV172" s="24">
        <f t="shared" si="127"/>
        <v>0</v>
      </c>
      <c r="AW172" s="24" t="e">
        <f>IF(N172&lt;135,N172,N172-'DPI art.191'!$I$3)</f>
        <v>#VALUE!</v>
      </c>
      <c r="AX172" s="111" t="e">
        <f>IF(I172&lt;80,"0",IF((J172-I172)&lt;=2,('DPI art.191'!$G$7-(('DPI art.191'!$F$7-'DPI art.191'!$G$7)/4)*(I172-J172-2)),('DPI art.191'!$G$7-(('DPI art.191'!$G$7-'DPI art.191'!$H$7)/8)*(J172-I172-2))))</f>
        <v>#VALUE!</v>
      </c>
      <c r="AY172" s="24" t="e">
        <f t="shared" si="116"/>
        <v>#VALUE!</v>
      </c>
      <c r="AZ172" s="24" t="e">
        <f>IF(H172&lt;135,H172,H172-'DPI art.191'!$I$7)</f>
        <v>#VALUE!</v>
      </c>
      <c r="BA172" s="111" t="str">
        <f>IF(O172&lt;80,"0",IF((P172-O172)&lt;=2,('DPI art.191'!$G$5-(('DPI art.191'!$F$5-'DPI art.191'!$G$5)/4)*(P172-O172-2)),('DPI art.191'!$G$5-(('DPI art.191'!$G$5-'DPI art.191'!$H$5)/8)*(P172-O172-2))))</f>
        <v>0</v>
      </c>
      <c r="BB172" s="24">
        <f t="shared" si="128"/>
        <v>0</v>
      </c>
      <c r="BC172" s="24" t="e">
        <f>IF(N172&lt;135,N172,N172-'DPI art.191'!$I$5)</f>
        <v>#VALUE!</v>
      </c>
      <c r="BD172" s="111" t="str">
        <f>IF(O172&lt;80,"0",IF((P172-O172)&lt;=2,('DPI art.191'!$G$7-(('DPI art.191'!$F$7-'DPI art.191'!$G$7)/4)*(O172-P172-2)),('DPI art.191'!$G$7-(('DPI art.191'!$G$7-'DPI art.191'!$H$7)/8)*(P172-O172-2))))</f>
        <v>0</v>
      </c>
      <c r="BE172" s="24">
        <f t="shared" si="129"/>
        <v>0</v>
      </c>
      <c r="BF172" s="24" t="e">
        <f>IF(N172&lt;135,N172,N172-'DPI art.191'!$I$7)</f>
        <v>#VALUE!</v>
      </c>
      <c r="BG172" s="111" t="str">
        <f>IF(AA172&lt;80,"0",IF((AB172-AA172)&lt;=2,('DPI art.191'!$G$3-(('DPI art.191'!$F$3-'DPI art.191'!$G$3)/4)*(AB172-AA172-2)),('DPI art.191'!$G$3-(('DPI art.191'!$G$3-'DPI art.191'!$H$3)/8)*(AB172-AA172-2))))</f>
        <v>0</v>
      </c>
      <c r="BH172" s="24">
        <f t="shared" si="111"/>
        <v>0</v>
      </c>
      <c r="BI172" s="24">
        <f>IF(Z172&lt;135,Z172,Z172-'DPI art.191'!$I$3)</f>
        <v>0</v>
      </c>
      <c r="BJ172" s="111" t="str">
        <f>IF(U172&lt;80,"0",IF((V172-U172)&lt;=2,('DPI art.191'!$G$7-(('DPI art.191'!$F$7-'DPI art.191'!$G$7)/4)*(U172-V172-2)),('DPI art.191'!$G$7-(('DPI art.191'!$G$7-'DPI art.191'!$H$7)/8)*(V172-U172-2))))</f>
        <v>0</v>
      </c>
      <c r="BK172" s="24">
        <f t="shared" si="112"/>
        <v>0</v>
      </c>
      <c r="BL172" s="24">
        <f>IF(T172&lt;135,T172,T172-'DPI art.191'!$I$7)</f>
        <v>0</v>
      </c>
      <c r="BM172" s="111" t="str">
        <f>IF(AA172&lt;80,"0",IF((AB172-AA172)&lt;=2,('DPI art.191'!$G$5-(('DPI art.191'!$F$5-'DPI art.191'!$G$5)/4)*(AB172-AA172-2)),('DPI art.191'!$G$5-(('DPI art.191'!$G$5-'DPI art.191'!$H$5)/8)*(AB172-AA172-2))))</f>
        <v>0</v>
      </c>
      <c r="BN172" s="24">
        <f t="shared" si="113"/>
        <v>0</v>
      </c>
      <c r="BO172" s="24">
        <f>IF(Z172&lt;135,Z172,Z172-'DPI art.191'!$I$5)</f>
        <v>0</v>
      </c>
      <c r="BP172" s="108">
        <f t="shared" si="98"/>
        <v>1</v>
      </c>
      <c r="BQ172" s="108">
        <f t="shared" si="99"/>
        <v>1</v>
      </c>
      <c r="BR172" s="108">
        <f t="shared" si="100"/>
        <v>1</v>
      </c>
      <c r="BS172" s="108">
        <f t="shared" si="101"/>
        <v>1</v>
      </c>
      <c r="BT172" s="108">
        <f t="shared" si="102"/>
        <v>1</v>
      </c>
      <c r="BU172" s="108">
        <f t="shared" si="103"/>
        <v>1</v>
      </c>
      <c r="BV172" s="106" t="str">
        <f t="shared" si="104"/>
        <v/>
      </c>
      <c r="BW172" s="106" t="str">
        <f t="shared" si="105"/>
        <v/>
      </c>
      <c r="BX172" s="106" t="str">
        <f t="shared" si="106"/>
        <v/>
      </c>
      <c r="BY172" s="106" t="str">
        <f t="shared" si="107"/>
        <v/>
      </c>
      <c r="BZ172" s="106" t="str">
        <f t="shared" si="108"/>
        <v/>
      </c>
      <c r="CA172" s="106" t="str">
        <f t="shared" si="109"/>
        <v/>
      </c>
      <c r="CB172" s="106">
        <f t="shared" si="110"/>
        <v>0</v>
      </c>
      <c r="CC172" s="107">
        <f t="shared" si="125"/>
        <v>0</v>
      </c>
      <c r="CD172" s="136" t="str">
        <f t="shared" si="117"/>
        <v/>
      </c>
      <c r="CE172" s="136" t="str">
        <f t="shared" si="118"/>
        <v/>
      </c>
      <c r="CF172" s="136" t="str">
        <f t="shared" si="119"/>
        <v/>
      </c>
      <c r="CG172" s="136" t="str">
        <f t="shared" si="120"/>
        <v/>
      </c>
      <c r="CH172" s="136" t="str">
        <f t="shared" si="121"/>
        <v/>
      </c>
      <c r="CI172" s="136" t="str">
        <f t="shared" si="122"/>
        <v/>
      </c>
    </row>
    <row r="173" spans="1:87" ht="18.75" x14ac:dyDescent="0.2">
      <c r="A173" s="2" t="s">
        <v>7</v>
      </c>
      <c r="B173" s="65" t="e">
        <f t="shared" si="126"/>
        <v>#VALUE!</v>
      </c>
      <c r="C173" s="78"/>
      <c r="D173" s="83"/>
      <c r="E173" s="83"/>
      <c r="F173" s="67"/>
      <c r="G173" s="71">
        <v>40725</v>
      </c>
      <c r="H173" s="77" t="s">
        <v>200</v>
      </c>
      <c r="I173" s="77" t="str">
        <f t="shared" si="123"/>
        <v/>
      </c>
      <c r="J173" s="77" t="str">
        <f t="shared" si="124"/>
        <v/>
      </c>
      <c r="K173" s="77"/>
      <c r="L173" s="77"/>
      <c r="M173" s="137" t="str">
        <f t="shared" si="114"/>
        <v/>
      </c>
      <c r="N173" s="4" t="str">
        <f t="shared" si="92"/>
        <v/>
      </c>
      <c r="O173" s="3">
        <f t="shared" si="115"/>
        <v>0</v>
      </c>
      <c r="P173" s="5">
        <f t="shared" si="93"/>
        <v>0</v>
      </c>
      <c r="Q173" s="14"/>
      <c r="R173" s="11"/>
      <c r="S173" s="12"/>
      <c r="T173" s="13"/>
      <c r="U173" s="79"/>
      <c r="V173" s="79"/>
      <c r="W173" s="10"/>
      <c r="X173" s="11"/>
      <c r="Y173" s="12"/>
      <c r="Z173" s="13"/>
      <c r="AA173" s="10"/>
      <c r="AB173" s="11"/>
      <c r="AC173" s="12"/>
      <c r="AD173" s="13"/>
      <c r="AE173" s="14"/>
      <c r="AF173" s="11"/>
      <c r="AG173" s="12"/>
      <c r="AH173" s="13"/>
      <c r="AI173" s="10"/>
      <c r="AJ173" s="11"/>
      <c r="AK173" s="12"/>
      <c r="AL173" s="13"/>
      <c r="AM173" s="10"/>
      <c r="AN173" s="11"/>
      <c r="AO173" s="12"/>
      <c r="AP173" s="13"/>
      <c r="AQ173" s="6" t="str">
        <f t="shared" si="94"/>
        <v>SI</v>
      </c>
      <c r="AR173" s="7">
        <f t="shared" si="95"/>
        <v>480</v>
      </c>
      <c r="AS173" s="8">
        <f t="shared" si="96"/>
        <v>480</v>
      </c>
      <c r="AT173" s="9">
        <f t="shared" si="97"/>
        <v>480</v>
      </c>
      <c r="AU173" s="111" t="str">
        <f>IF(O173&lt;80,"0",IF((P173-O173)&lt;=2,('DPI art.191'!$G$3-(('DPI art.191'!$F$3-'DPI art.191'!$G$3)/4)*(P173-O173-2)),('DPI art.191'!$G$3-(('DPI art.191'!$G$3-'DPI art.191'!$H$3)/8)*(P173-O173-2))))</f>
        <v>0</v>
      </c>
      <c r="AV173" s="24">
        <f t="shared" si="127"/>
        <v>0</v>
      </c>
      <c r="AW173" s="24" t="e">
        <f>IF(N173&lt;135,N173,N173-'DPI art.191'!$I$3)</f>
        <v>#VALUE!</v>
      </c>
      <c r="AX173" s="111" t="e">
        <f>IF(I173&lt;80,"0",IF((J173-I173)&lt;=2,('DPI art.191'!$G$7-(('DPI art.191'!$F$7-'DPI art.191'!$G$7)/4)*(I173-J173-2)),('DPI art.191'!$G$7-(('DPI art.191'!$G$7-'DPI art.191'!$H$7)/8)*(J173-I173-2))))</f>
        <v>#VALUE!</v>
      </c>
      <c r="AY173" s="24" t="e">
        <f t="shared" si="116"/>
        <v>#VALUE!</v>
      </c>
      <c r="AZ173" s="24" t="e">
        <f>IF(H173&lt;135,H173,H173-'DPI art.191'!$I$7)</f>
        <v>#VALUE!</v>
      </c>
      <c r="BA173" s="111" t="str">
        <f>IF(O173&lt;80,"0",IF((P173-O173)&lt;=2,('DPI art.191'!$G$5-(('DPI art.191'!$F$5-'DPI art.191'!$G$5)/4)*(P173-O173-2)),('DPI art.191'!$G$5-(('DPI art.191'!$G$5-'DPI art.191'!$H$5)/8)*(P173-O173-2))))</f>
        <v>0</v>
      </c>
      <c r="BB173" s="24">
        <f t="shared" si="128"/>
        <v>0</v>
      </c>
      <c r="BC173" s="24" t="e">
        <f>IF(N173&lt;135,N173,N173-'DPI art.191'!$I$5)</f>
        <v>#VALUE!</v>
      </c>
      <c r="BD173" s="111" t="str">
        <f>IF(O173&lt;80,"0",IF((P173-O173)&lt;=2,('DPI art.191'!$G$7-(('DPI art.191'!$F$7-'DPI art.191'!$G$7)/4)*(O173-P173-2)),('DPI art.191'!$G$7-(('DPI art.191'!$G$7-'DPI art.191'!$H$7)/8)*(P173-O173-2))))</f>
        <v>0</v>
      </c>
      <c r="BE173" s="24">
        <f t="shared" si="129"/>
        <v>0</v>
      </c>
      <c r="BF173" s="24" t="e">
        <f>IF(N173&lt;135,N173,N173-'DPI art.191'!$I$7)</f>
        <v>#VALUE!</v>
      </c>
      <c r="BG173" s="111" t="str">
        <f>IF(AA173&lt;80,"0",IF((AB173-AA173)&lt;=2,('DPI art.191'!$G$3-(('DPI art.191'!$F$3-'DPI art.191'!$G$3)/4)*(AB173-AA173-2)),('DPI art.191'!$G$3-(('DPI art.191'!$G$3-'DPI art.191'!$H$3)/8)*(AB173-AA173-2))))</f>
        <v>0</v>
      </c>
      <c r="BH173" s="24">
        <f t="shared" si="111"/>
        <v>0</v>
      </c>
      <c r="BI173" s="24">
        <f>IF(Z173&lt;135,Z173,Z173-'DPI art.191'!$I$3)</f>
        <v>0</v>
      </c>
      <c r="BJ173" s="111" t="str">
        <f>IF(U173&lt;80,"0",IF((V173-U173)&lt;=2,('DPI art.191'!$G$7-(('DPI art.191'!$F$7-'DPI art.191'!$G$7)/4)*(U173-V173-2)),('DPI art.191'!$G$7-(('DPI art.191'!$G$7-'DPI art.191'!$H$7)/8)*(V173-U173-2))))</f>
        <v>0</v>
      </c>
      <c r="BK173" s="24">
        <f t="shared" si="112"/>
        <v>0</v>
      </c>
      <c r="BL173" s="24">
        <f>IF(T173&lt;135,T173,T173-'DPI art.191'!$I$7)</f>
        <v>0</v>
      </c>
      <c r="BM173" s="111" t="str">
        <f>IF(AA173&lt;80,"0",IF((AB173-AA173)&lt;=2,('DPI art.191'!$G$5-(('DPI art.191'!$F$5-'DPI art.191'!$G$5)/4)*(AB173-AA173-2)),('DPI art.191'!$G$5-(('DPI art.191'!$G$5-'DPI art.191'!$H$5)/8)*(AB173-AA173-2))))</f>
        <v>0</v>
      </c>
      <c r="BN173" s="24">
        <f t="shared" si="113"/>
        <v>0</v>
      </c>
      <c r="BO173" s="24">
        <f>IF(Z173&lt;135,Z173,Z173-'DPI art.191'!$I$5)</f>
        <v>0</v>
      </c>
      <c r="BP173" s="108">
        <f t="shared" si="98"/>
        <v>1</v>
      </c>
      <c r="BQ173" s="108">
        <f t="shared" si="99"/>
        <v>1</v>
      </c>
      <c r="BR173" s="108">
        <f t="shared" si="100"/>
        <v>1</v>
      </c>
      <c r="BS173" s="108">
        <f t="shared" si="101"/>
        <v>1</v>
      </c>
      <c r="BT173" s="108">
        <f t="shared" si="102"/>
        <v>1</v>
      </c>
      <c r="BU173" s="108">
        <f t="shared" si="103"/>
        <v>1</v>
      </c>
      <c r="BV173" s="106" t="str">
        <f t="shared" si="104"/>
        <v/>
      </c>
      <c r="BW173" s="106" t="str">
        <f t="shared" si="105"/>
        <v/>
      </c>
      <c r="BX173" s="106" t="str">
        <f t="shared" si="106"/>
        <v/>
      </c>
      <c r="BY173" s="106" t="str">
        <f t="shared" si="107"/>
        <v/>
      </c>
      <c r="BZ173" s="106" t="str">
        <f t="shared" si="108"/>
        <v/>
      </c>
      <c r="CA173" s="106" t="str">
        <f t="shared" si="109"/>
        <v/>
      </c>
      <c r="CB173" s="106">
        <f t="shared" si="110"/>
        <v>0</v>
      </c>
      <c r="CC173" s="107">
        <f t="shared" si="125"/>
        <v>0</v>
      </c>
      <c r="CD173" s="136" t="str">
        <f t="shared" si="117"/>
        <v/>
      </c>
      <c r="CE173" s="136" t="str">
        <f t="shared" si="118"/>
        <v/>
      </c>
      <c r="CF173" s="136" t="str">
        <f t="shared" si="119"/>
        <v/>
      </c>
      <c r="CG173" s="136" t="str">
        <f t="shared" si="120"/>
        <v/>
      </c>
      <c r="CH173" s="136" t="str">
        <f t="shared" si="121"/>
        <v/>
      </c>
      <c r="CI173" s="136" t="str">
        <f t="shared" si="122"/>
        <v/>
      </c>
    </row>
    <row r="174" spans="1:87" ht="18.75" x14ac:dyDescent="0.2">
      <c r="A174" s="2" t="s">
        <v>7</v>
      </c>
      <c r="B174" s="65" t="e">
        <f t="shared" si="126"/>
        <v>#VALUE!</v>
      </c>
      <c r="C174" s="78"/>
      <c r="D174" s="83"/>
      <c r="E174" s="83"/>
      <c r="F174" s="67"/>
      <c r="G174" s="71">
        <v>40725</v>
      </c>
      <c r="H174" s="77" t="s">
        <v>200</v>
      </c>
      <c r="I174" s="77" t="str">
        <f t="shared" si="123"/>
        <v/>
      </c>
      <c r="J174" s="77" t="str">
        <f t="shared" si="124"/>
        <v/>
      </c>
      <c r="K174" s="77"/>
      <c r="L174" s="77"/>
      <c r="M174" s="137" t="str">
        <f t="shared" si="114"/>
        <v/>
      </c>
      <c r="N174" s="4" t="str">
        <f t="shared" si="92"/>
        <v/>
      </c>
      <c r="O174" s="3">
        <f t="shared" si="115"/>
        <v>0</v>
      </c>
      <c r="P174" s="5">
        <f t="shared" si="93"/>
        <v>0</v>
      </c>
      <c r="Q174" s="14"/>
      <c r="R174" s="11"/>
      <c r="S174" s="12"/>
      <c r="T174" s="13"/>
      <c r="U174" s="79"/>
      <c r="V174" s="79"/>
      <c r="W174" s="10"/>
      <c r="X174" s="11"/>
      <c r="Y174" s="12"/>
      <c r="Z174" s="13"/>
      <c r="AA174" s="10"/>
      <c r="AB174" s="11"/>
      <c r="AC174" s="12"/>
      <c r="AD174" s="13"/>
      <c r="AE174" s="14"/>
      <c r="AF174" s="11"/>
      <c r="AG174" s="12"/>
      <c r="AH174" s="13"/>
      <c r="AI174" s="10"/>
      <c r="AJ174" s="11"/>
      <c r="AK174" s="12"/>
      <c r="AL174" s="13"/>
      <c r="AM174" s="10"/>
      <c r="AN174" s="11"/>
      <c r="AO174" s="12"/>
      <c r="AP174" s="13"/>
      <c r="AQ174" s="6" t="str">
        <f t="shared" si="94"/>
        <v>SI</v>
      </c>
      <c r="AR174" s="7">
        <f t="shared" si="95"/>
        <v>480</v>
      </c>
      <c r="AS174" s="8">
        <f t="shared" si="96"/>
        <v>480</v>
      </c>
      <c r="AT174" s="9">
        <f t="shared" si="97"/>
        <v>480</v>
      </c>
      <c r="AU174" s="111" t="str">
        <f>IF(O174&lt;80,"0",IF((P174-O174)&lt;=2,('DPI art.191'!$G$3-(('DPI art.191'!$F$3-'DPI art.191'!$G$3)/4)*(P174-O174-2)),('DPI art.191'!$G$3-(('DPI art.191'!$G$3-'DPI art.191'!$H$3)/8)*(P174-O174-2))))</f>
        <v>0</v>
      </c>
      <c r="AV174" s="24">
        <f t="shared" si="127"/>
        <v>0</v>
      </c>
      <c r="AW174" s="24" t="e">
        <f>IF(N174&lt;135,N174,N174-'DPI art.191'!$I$3)</f>
        <v>#VALUE!</v>
      </c>
      <c r="AX174" s="111" t="e">
        <f>IF(I174&lt;80,"0",IF((J174-I174)&lt;=2,('DPI art.191'!$G$7-(('DPI art.191'!$F$7-'DPI art.191'!$G$7)/4)*(I174-J174-2)),('DPI art.191'!$G$7-(('DPI art.191'!$G$7-'DPI art.191'!$H$7)/8)*(J174-I174-2))))</f>
        <v>#VALUE!</v>
      </c>
      <c r="AY174" s="24" t="e">
        <f t="shared" si="116"/>
        <v>#VALUE!</v>
      </c>
      <c r="AZ174" s="24" t="e">
        <f>IF(H174&lt;135,H174,H174-'DPI art.191'!$I$7)</f>
        <v>#VALUE!</v>
      </c>
      <c r="BA174" s="111" t="str">
        <f>IF(O174&lt;80,"0",IF((P174-O174)&lt;=2,('DPI art.191'!$G$5-(('DPI art.191'!$F$5-'DPI art.191'!$G$5)/4)*(P174-O174-2)),('DPI art.191'!$G$5-(('DPI art.191'!$G$5-'DPI art.191'!$H$5)/8)*(P174-O174-2))))</f>
        <v>0</v>
      </c>
      <c r="BB174" s="24">
        <f t="shared" si="128"/>
        <v>0</v>
      </c>
      <c r="BC174" s="24" t="e">
        <f>IF(N174&lt;135,N174,N174-'DPI art.191'!$I$5)</f>
        <v>#VALUE!</v>
      </c>
      <c r="BD174" s="111" t="str">
        <f>IF(O174&lt;80,"0",IF((P174-O174)&lt;=2,('DPI art.191'!$G$7-(('DPI art.191'!$F$7-'DPI art.191'!$G$7)/4)*(O174-P174-2)),('DPI art.191'!$G$7-(('DPI art.191'!$G$7-'DPI art.191'!$H$7)/8)*(P174-O174-2))))</f>
        <v>0</v>
      </c>
      <c r="BE174" s="24">
        <f t="shared" si="129"/>
        <v>0</v>
      </c>
      <c r="BF174" s="24" t="e">
        <f>IF(N174&lt;135,N174,N174-'DPI art.191'!$I$7)</f>
        <v>#VALUE!</v>
      </c>
      <c r="BG174" s="111" t="str">
        <f>IF(AA174&lt;80,"0",IF((AB174-AA174)&lt;=2,('DPI art.191'!$G$3-(('DPI art.191'!$F$3-'DPI art.191'!$G$3)/4)*(AB174-AA174-2)),('DPI art.191'!$G$3-(('DPI art.191'!$G$3-'DPI art.191'!$H$3)/8)*(AB174-AA174-2))))</f>
        <v>0</v>
      </c>
      <c r="BH174" s="24">
        <f t="shared" si="111"/>
        <v>0</v>
      </c>
      <c r="BI174" s="24">
        <f>IF(Z174&lt;135,Z174,Z174-'DPI art.191'!$I$3)</f>
        <v>0</v>
      </c>
      <c r="BJ174" s="111" t="str">
        <f>IF(U174&lt;80,"0",IF((V174-U174)&lt;=2,('DPI art.191'!$G$7-(('DPI art.191'!$F$7-'DPI art.191'!$G$7)/4)*(U174-V174-2)),('DPI art.191'!$G$7-(('DPI art.191'!$G$7-'DPI art.191'!$H$7)/8)*(V174-U174-2))))</f>
        <v>0</v>
      </c>
      <c r="BK174" s="24">
        <f t="shared" si="112"/>
        <v>0</v>
      </c>
      <c r="BL174" s="24">
        <f>IF(T174&lt;135,T174,T174-'DPI art.191'!$I$7)</f>
        <v>0</v>
      </c>
      <c r="BM174" s="111" t="str">
        <f>IF(AA174&lt;80,"0",IF((AB174-AA174)&lt;=2,('DPI art.191'!$G$5-(('DPI art.191'!$F$5-'DPI art.191'!$G$5)/4)*(AB174-AA174-2)),('DPI art.191'!$G$5-(('DPI art.191'!$G$5-'DPI art.191'!$H$5)/8)*(AB174-AA174-2))))</f>
        <v>0</v>
      </c>
      <c r="BN174" s="24">
        <f t="shared" si="113"/>
        <v>0</v>
      </c>
      <c r="BO174" s="24">
        <f>IF(Z174&lt;135,Z174,Z174-'DPI art.191'!$I$5)</f>
        <v>0</v>
      </c>
      <c r="BP174" s="108">
        <f t="shared" si="98"/>
        <v>1</v>
      </c>
      <c r="BQ174" s="108">
        <f t="shared" si="99"/>
        <v>1</v>
      </c>
      <c r="BR174" s="108">
        <f t="shared" si="100"/>
        <v>1</v>
      </c>
      <c r="BS174" s="108">
        <f t="shared" si="101"/>
        <v>1</v>
      </c>
      <c r="BT174" s="108">
        <f t="shared" si="102"/>
        <v>1</v>
      </c>
      <c r="BU174" s="108">
        <f t="shared" si="103"/>
        <v>1</v>
      </c>
      <c r="BV174" s="106" t="str">
        <f t="shared" si="104"/>
        <v/>
      </c>
      <c r="BW174" s="106" t="str">
        <f t="shared" si="105"/>
        <v/>
      </c>
      <c r="BX174" s="106" t="str">
        <f t="shared" si="106"/>
        <v/>
      </c>
      <c r="BY174" s="106" t="str">
        <f t="shared" si="107"/>
        <v/>
      </c>
      <c r="BZ174" s="106" t="str">
        <f t="shared" si="108"/>
        <v/>
      </c>
      <c r="CA174" s="106" t="str">
        <f t="shared" si="109"/>
        <v/>
      </c>
      <c r="CB174" s="106">
        <f t="shared" si="110"/>
        <v>0</v>
      </c>
      <c r="CC174" s="107">
        <f t="shared" si="125"/>
        <v>0</v>
      </c>
      <c r="CD174" s="136" t="str">
        <f t="shared" si="117"/>
        <v/>
      </c>
      <c r="CE174" s="136" t="str">
        <f t="shared" si="118"/>
        <v/>
      </c>
      <c r="CF174" s="136" t="str">
        <f t="shared" si="119"/>
        <v/>
      </c>
      <c r="CG174" s="136" t="str">
        <f t="shared" si="120"/>
        <v/>
      </c>
      <c r="CH174" s="136" t="str">
        <f t="shared" si="121"/>
        <v/>
      </c>
      <c r="CI174" s="136" t="str">
        <f t="shared" si="122"/>
        <v/>
      </c>
    </row>
    <row r="175" spans="1:87" ht="18.75" x14ac:dyDescent="0.2">
      <c r="A175" s="2" t="s">
        <v>7</v>
      </c>
      <c r="B175" s="65" t="e">
        <f t="shared" si="126"/>
        <v>#VALUE!</v>
      </c>
      <c r="C175" s="78"/>
      <c r="D175" s="83"/>
      <c r="E175" s="83"/>
      <c r="F175" s="67"/>
      <c r="G175" s="71">
        <v>40725</v>
      </c>
      <c r="H175" s="77" t="s">
        <v>200</v>
      </c>
      <c r="I175" s="77" t="str">
        <f t="shared" si="123"/>
        <v/>
      </c>
      <c r="J175" s="77" t="str">
        <f t="shared" si="124"/>
        <v/>
      </c>
      <c r="K175" s="77"/>
      <c r="L175" s="77"/>
      <c r="M175" s="137" t="str">
        <f t="shared" si="114"/>
        <v/>
      </c>
      <c r="N175" s="4" t="str">
        <f t="shared" si="92"/>
        <v/>
      </c>
      <c r="O175" s="3">
        <f t="shared" si="115"/>
        <v>0</v>
      </c>
      <c r="P175" s="5">
        <f t="shared" si="93"/>
        <v>0</v>
      </c>
      <c r="Q175" s="14"/>
      <c r="R175" s="11"/>
      <c r="S175" s="12"/>
      <c r="T175" s="13"/>
      <c r="U175" s="79"/>
      <c r="V175" s="79"/>
      <c r="W175" s="10"/>
      <c r="X175" s="11"/>
      <c r="Y175" s="12"/>
      <c r="Z175" s="13"/>
      <c r="AA175" s="10"/>
      <c r="AB175" s="11"/>
      <c r="AC175" s="12"/>
      <c r="AD175" s="13"/>
      <c r="AE175" s="14"/>
      <c r="AF175" s="11"/>
      <c r="AG175" s="12"/>
      <c r="AH175" s="13"/>
      <c r="AI175" s="10"/>
      <c r="AJ175" s="11"/>
      <c r="AK175" s="12"/>
      <c r="AL175" s="13"/>
      <c r="AM175" s="10"/>
      <c r="AN175" s="11"/>
      <c r="AO175" s="12"/>
      <c r="AP175" s="13"/>
      <c r="AQ175" s="6" t="str">
        <f t="shared" si="94"/>
        <v>SI</v>
      </c>
      <c r="AR175" s="7">
        <f t="shared" si="95"/>
        <v>480</v>
      </c>
      <c r="AS175" s="8">
        <f t="shared" si="96"/>
        <v>480</v>
      </c>
      <c r="AT175" s="9">
        <f t="shared" si="97"/>
        <v>480</v>
      </c>
      <c r="AU175" s="111" t="str">
        <f>IF(O175&lt;80,"0",IF((P175-O175)&lt;=2,('DPI art.191'!$G$3-(('DPI art.191'!$F$3-'DPI art.191'!$G$3)/4)*(P175-O175-2)),('DPI art.191'!$G$3-(('DPI art.191'!$G$3-'DPI art.191'!$H$3)/8)*(P175-O175-2))))</f>
        <v>0</v>
      </c>
      <c r="AV175" s="24">
        <f t="shared" si="127"/>
        <v>0</v>
      </c>
      <c r="AW175" s="24" t="e">
        <f>IF(N175&lt;135,N175,N175-'DPI art.191'!$I$3)</f>
        <v>#VALUE!</v>
      </c>
      <c r="AX175" s="111" t="e">
        <f>IF(I175&lt;80,"0",IF((J175-I175)&lt;=2,('DPI art.191'!$G$7-(('DPI art.191'!$F$7-'DPI art.191'!$G$7)/4)*(I175-J175-2)),('DPI art.191'!$G$7-(('DPI art.191'!$G$7-'DPI art.191'!$H$7)/8)*(J175-I175-2))))</f>
        <v>#VALUE!</v>
      </c>
      <c r="AY175" s="24" t="e">
        <f t="shared" si="116"/>
        <v>#VALUE!</v>
      </c>
      <c r="AZ175" s="24" t="e">
        <f>IF(H175&lt;135,H175,H175-'DPI art.191'!$I$7)</f>
        <v>#VALUE!</v>
      </c>
      <c r="BA175" s="111" t="str">
        <f>IF(O175&lt;80,"0",IF((P175-O175)&lt;=2,('DPI art.191'!$G$5-(('DPI art.191'!$F$5-'DPI art.191'!$G$5)/4)*(P175-O175-2)),('DPI art.191'!$G$5-(('DPI art.191'!$G$5-'DPI art.191'!$H$5)/8)*(P175-O175-2))))</f>
        <v>0</v>
      </c>
      <c r="BB175" s="24">
        <f t="shared" si="128"/>
        <v>0</v>
      </c>
      <c r="BC175" s="24" t="e">
        <f>IF(N175&lt;135,N175,N175-'DPI art.191'!$I$5)</f>
        <v>#VALUE!</v>
      </c>
      <c r="BD175" s="111" t="str">
        <f>IF(O175&lt;80,"0",IF((P175-O175)&lt;=2,('DPI art.191'!$G$7-(('DPI art.191'!$F$7-'DPI art.191'!$G$7)/4)*(O175-P175-2)),('DPI art.191'!$G$7-(('DPI art.191'!$G$7-'DPI art.191'!$H$7)/8)*(P175-O175-2))))</f>
        <v>0</v>
      </c>
      <c r="BE175" s="24">
        <f t="shared" si="129"/>
        <v>0</v>
      </c>
      <c r="BF175" s="24" t="e">
        <f>IF(N175&lt;135,N175,N175-'DPI art.191'!$I$7)</f>
        <v>#VALUE!</v>
      </c>
      <c r="BG175" s="111" t="str">
        <f>IF(AA175&lt;80,"0",IF((AB175-AA175)&lt;=2,('DPI art.191'!$G$3-(('DPI art.191'!$F$3-'DPI art.191'!$G$3)/4)*(AB175-AA175-2)),('DPI art.191'!$G$3-(('DPI art.191'!$G$3-'DPI art.191'!$H$3)/8)*(AB175-AA175-2))))</f>
        <v>0</v>
      </c>
      <c r="BH175" s="24">
        <f t="shared" si="111"/>
        <v>0</v>
      </c>
      <c r="BI175" s="24">
        <f>IF(Z175&lt;135,Z175,Z175-'DPI art.191'!$I$3)</f>
        <v>0</v>
      </c>
      <c r="BJ175" s="111" t="str">
        <f>IF(U175&lt;80,"0",IF((V175-U175)&lt;=2,('DPI art.191'!$G$7-(('DPI art.191'!$F$7-'DPI art.191'!$G$7)/4)*(U175-V175-2)),('DPI art.191'!$G$7-(('DPI art.191'!$G$7-'DPI art.191'!$H$7)/8)*(V175-U175-2))))</f>
        <v>0</v>
      </c>
      <c r="BK175" s="24">
        <f t="shared" si="112"/>
        <v>0</v>
      </c>
      <c r="BL175" s="24">
        <f>IF(T175&lt;135,T175,T175-'DPI art.191'!$I$7)</f>
        <v>0</v>
      </c>
      <c r="BM175" s="111" t="str">
        <f>IF(AA175&lt;80,"0",IF((AB175-AA175)&lt;=2,('DPI art.191'!$G$5-(('DPI art.191'!$F$5-'DPI art.191'!$G$5)/4)*(AB175-AA175-2)),('DPI art.191'!$G$5-(('DPI art.191'!$G$5-'DPI art.191'!$H$5)/8)*(AB175-AA175-2))))</f>
        <v>0</v>
      </c>
      <c r="BN175" s="24">
        <f t="shared" si="113"/>
        <v>0</v>
      </c>
      <c r="BO175" s="24">
        <f>IF(Z175&lt;135,Z175,Z175-'DPI art.191'!$I$5)</f>
        <v>0</v>
      </c>
      <c r="BP175" s="108">
        <f t="shared" si="98"/>
        <v>1</v>
      </c>
      <c r="BQ175" s="108">
        <f t="shared" si="99"/>
        <v>1</v>
      </c>
      <c r="BR175" s="108">
        <f t="shared" si="100"/>
        <v>1</v>
      </c>
      <c r="BS175" s="108">
        <f t="shared" si="101"/>
        <v>1</v>
      </c>
      <c r="BT175" s="108">
        <f t="shared" si="102"/>
        <v>1</v>
      </c>
      <c r="BU175" s="108">
        <f t="shared" si="103"/>
        <v>1</v>
      </c>
      <c r="BV175" s="106" t="str">
        <f t="shared" si="104"/>
        <v/>
      </c>
      <c r="BW175" s="106" t="str">
        <f t="shared" si="105"/>
        <v/>
      </c>
      <c r="BX175" s="106" t="str">
        <f t="shared" si="106"/>
        <v/>
      </c>
      <c r="BY175" s="106" t="str">
        <f t="shared" si="107"/>
        <v/>
      </c>
      <c r="BZ175" s="106" t="str">
        <f t="shared" si="108"/>
        <v/>
      </c>
      <c r="CA175" s="106" t="str">
        <f t="shared" si="109"/>
        <v/>
      </c>
      <c r="CB175" s="106">
        <f t="shared" si="110"/>
        <v>0</v>
      </c>
      <c r="CC175" s="107">
        <f t="shared" si="125"/>
        <v>0</v>
      </c>
      <c r="CD175" s="136" t="str">
        <f t="shared" si="117"/>
        <v/>
      </c>
      <c r="CE175" s="136" t="str">
        <f t="shared" si="118"/>
        <v/>
      </c>
      <c r="CF175" s="136" t="str">
        <f t="shared" si="119"/>
        <v/>
      </c>
      <c r="CG175" s="136" t="str">
        <f t="shared" si="120"/>
        <v/>
      </c>
      <c r="CH175" s="136" t="str">
        <f t="shared" si="121"/>
        <v/>
      </c>
      <c r="CI175" s="136" t="str">
        <f t="shared" si="122"/>
        <v/>
      </c>
    </row>
    <row r="176" spans="1:87" ht="18.75" x14ac:dyDescent="0.2">
      <c r="A176" s="2" t="s">
        <v>7</v>
      </c>
      <c r="B176" s="65" t="e">
        <f t="shared" si="126"/>
        <v>#VALUE!</v>
      </c>
      <c r="C176" s="78"/>
      <c r="D176" s="83"/>
      <c r="E176" s="83"/>
      <c r="F176" s="67"/>
      <c r="G176" s="71">
        <v>40725</v>
      </c>
      <c r="H176" s="77" t="s">
        <v>200</v>
      </c>
      <c r="I176" s="77" t="str">
        <f t="shared" si="123"/>
        <v/>
      </c>
      <c r="J176" s="77" t="str">
        <f t="shared" si="124"/>
        <v/>
      </c>
      <c r="K176" s="77"/>
      <c r="L176" s="77"/>
      <c r="M176" s="137" t="str">
        <f t="shared" si="114"/>
        <v/>
      </c>
      <c r="N176" s="4" t="str">
        <f t="shared" si="92"/>
        <v/>
      </c>
      <c r="O176" s="3">
        <f t="shared" si="115"/>
        <v>0</v>
      </c>
      <c r="P176" s="5">
        <f t="shared" si="93"/>
        <v>0</v>
      </c>
      <c r="Q176" s="14"/>
      <c r="R176" s="11"/>
      <c r="S176" s="12"/>
      <c r="T176" s="13"/>
      <c r="U176" s="79"/>
      <c r="V176" s="79"/>
      <c r="W176" s="10"/>
      <c r="X176" s="11"/>
      <c r="Y176" s="12"/>
      <c r="Z176" s="13"/>
      <c r="AA176" s="10"/>
      <c r="AB176" s="11"/>
      <c r="AC176" s="12"/>
      <c r="AD176" s="13"/>
      <c r="AE176" s="14"/>
      <c r="AF176" s="11"/>
      <c r="AG176" s="12"/>
      <c r="AH176" s="13"/>
      <c r="AI176" s="10"/>
      <c r="AJ176" s="11"/>
      <c r="AK176" s="12"/>
      <c r="AL176" s="13"/>
      <c r="AM176" s="10"/>
      <c r="AN176" s="11"/>
      <c r="AO176" s="12"/>
      <c r="AP176" s="13"/>
      <c r="AQ176" s="6" t="str">
        <f t="shared" si="94"/>
        <v>SI</v>
      </c>
      <c r="AR176" s="7">
        <f t="shared" si="95"/>
        <v>480</v>
      </c>
      <c r="AS176" s="8">
        <f t="shared" si="96"/>
        <v>480</v>
      </c>
      <c r="AT176" s="9">
        <f t="shared" si="97"/>
        <v>480</v>
      </c>
      <c r="AU176" s="111" t="str">
        <f>IF(O176&lt;80,"0",IF((P176-O176)&lt;=2,('DPI art.191'!$G$3-(('DPI art.191'!$F$3-'DPI art.191'!$G$3)/4)*(P176-O176-2)),('DPI art.191'!$G$3-(('DPI art.191'!$G$3-'DPI art.191'!$H$3)/8)*(P176-O176-2))))</f>
        <v>0</v>
      </c>
      <c r="AV176" s="24">
        <f t="shared" si="127"/>
        <v>0</v>
      </c>
      <c r="AW176" s="24" t="e">
        <f>IF(N176&lt;135,N176,N176-'DPI art.191'!$I$3)</f>
        <v>#VALUE!</v>
      </c>
      <c r="AX176" s="111" t="e">
        <f>IF(I176&lt;80,"0",IF((J176-I176)&lt;=2,('DPI art.191'!$G$7-(('DPI art.191'!$F$7-'DPI art.191'!$G$7)/4)*(I176-J176-2)),('DPI art.191'!$G$7-(('DPI art.191'!$G$7-'DPI art.191'!$H$7)/8)*(J176-I176-2))))</f>
        <v>#VALUE!</v>
      </c>
      <c r="AY176" s="24" t="e">
        <f t="shared" si="116"/>
        <v>#VALUE!</v>
      </c>
      <c r="AZ176" s="24" t="e">
        <f>IF(H176&lt;135,H176,H176-'DPI art.191'!$I$7)</f>
        <v>#VALUE!</v>
      </c>
      <c r="BA176" s="111" t="str">
        <f>IF(O176&lt;80,"0",IF((P176-O176)&lt;=2,('DPI art.191'!$G$5-(('DPI art.191'!$F$5-'DPI art.191'!$G$5)/4)*(P176-O176-2)),('DPI art.191'!$G$5-(('DPI art.191'!$G$5-'DPI art.191'!$H$5)/8)*(P176-O176-2))))</f>
        <v>0</v>
      </c>
      <c r="BB176" s="24">
        <f t="shared" si="128"/>
        <v>0</v>
      </c>
      <c r="BC176" s="24" t="e">
        <f>IF(N176&lt;135,N176,N176-'DPI art.191'!$I$5)</f>
        <v>#VALUE!</v>
      </c>
      <c r="BD176" s="111" t="str">
        <f>IF(O176&lt;80,"0",IF((P176-O176)&lt;=2,('DPI art.191'!$G$7-(('DPI art.191'!$F$7-'DPI art.191'!$G$7)/4)*(O176-P176-2)),('DPI art.191'!$G$7-(('DPI art.191'!$G$7-'DPI art.191'!$H$7)/8)*(P176-O176-2))))</f>
        <v>0</v>
      </c>
      <c r="BE176" s="24">
        <f t="shared" si="129"/>
        <v>0</v>
      </c>
      <c r="BF176" s="24" t="e">
        <f>IF(N176&lt;135,N176,N176-'DPI art.191'!$I$7)</f>
        <v>#VALUE!</v>
      </c>
      <c r="BG176" s="111" t="str">
        <f>IF(AA176&lt;80,"0",IF((AB176-AA176)&lt;=2,('DPI art.191'!$G$3-(('DPI art.191'!$F$3-'DPI art.191'!$G$3)/4)*(AB176-AA176-2)),('DPI art.191'!$G$3-(('DPI art.191'!$G$3-'DPI art.191'!$H$3)/8)*(AB176-AA176-2))))</f>
        <v>0</v>
      </c>
      <c r="BH176" s="24">
        <f t="shared" si="111"/>
        <v>0</v>
      </c>
      <c r="BI176" s="24">
        <f>IF(Z176&lt;135,Z176,Z176-'DPI art.191'!$I$3)</f>
        <v>0</v>
      </c>
      <c r="BJ176" s="111" t="str">
        <f>IF(U176&lt;80,"0",IF((V176-U176)&lt;=2,('DPI art.191'!$G$7-(('DPI art.191'!$F$7-'DPI art.191'!$G$7)/4)*(U176-V176-2)),('DPI art.191'!$G$7-(('DPI art.191'!$G$7-'DPI art.191'!$H$7)/8)*(V176-U176-2))))</f>
        <v>0</v>
      </c>
      <c r="BK176" s="24">
        <f t="shared" si="112"/>
        <v>0</v>
      </c>
      <c r="BL176" s="24">
        <f>IF(T176&lt;135,T176,T176-'DPI art.191'!$I$7)</f>
        <v>0</v>
      </c>
      <c r="BM176" s="111" t="str">
        <f>IF(AA176&lt;80,"0",IF((AB176-AA176)&lt;=2,('DPI art.191'!$G$5-(('DPI art.191'!$F$5-'DPI art.191'!$G$5)/4)*(AB176-AA176-2)),('DPI art.191'!$G$5-(('DPI art.191'!$G$5-'DPI art.191'!$H$5)/8)*(AB176-AA176-2))))</f>
        <v>0</v>
      </c>
      <c r="BN176" s="24">
        <f t="shared" si="113"/>
        <v>0</v>
      </c>
      <c r="BO176" s="24">
        <f>IF(Z176&lt;135,Z176,Z176-'DPI art.191'!$I$5)</f>
        <v>0</v>
      </c>
      <c r="BP176" s="108">
        <f t="shared" si="98"/>
        <v>1</v>
      </c>
      <c r="BQ176" s="108">
        <f t="shared" si="99"/>
        <v>1</v>
      </c>
      <c r="BR176" s="108">
        <f t="shared" si="100"/>
        <v>1</v>
      </c>
      <c r="BS176" s="108">
        <f t="shared" si="101"/>
        <v>1</v>
      </c>
      <c r="BT176" s="108">
        <f t="shared" si="102"/>
        <v>1</v>
      </c>
      <c r="BU176" s="108">
        <f t="shared" si="103"/>
        <v>1</v>
      </c>
      <c r="BV176" s="106" t="str">
        <f t="shared" si="104"/>
        <v/>
      </c>
      <c r="BW176" s="106" t="str">
        <f t="shared" si="105"/>
        <v/>
      </c>
      <c r="BX176" s="106" t="str">
        <f t="shared" si="106"/>
        <v/>
      </c>
      <c r="BY176" s="106" t="str">
        <f t="shared" si="107"/>
        <v/>
      </c>
      <c r="BZ176" s="106" t="str">
        <f t="shared" si="108"/>
        <v/>
      </c>
      <c r="CA176" s="106" t="str">
        <f t="shared" si="109"/>
        <v/>
      </c>
      <c r="CB176" s="106">
        <f t="shared" si="110"/>
        <v>0</v>
      </c>
      <c r="CC176" s="107">
        <f t="shared" si="125"/>
        <v>0</v>
      </c>
      <c r="CD176" s="136" t="str">
        <f t="shared" si="117"/>
        <v/>
      </c>
      <c r="CE176" s="136" t="str">
        <f t="shared" si="118"/>
        <v/>
      </c>
      <c r="CF176" s="136" t="str">
        <f t="shared" si="119"/>
        <v/>
      </c>
      <c r="CG176" s="136" t="str">
        <f t="shared" si="120"/>
        <v/>
      </c>
      <c r="CH176" s="136" t="str">
        <f t="shared" si="121"/>
        <v/>
      </c>
      <c r="CI176" s="136" t="str">
        <f t="shared" si="122"/>
        <v/>
      </c>
    </row>
    <row r="177" spans="1:87" ht="18.75" x14ac:dyDescent="0.2">
      <c r="A177" s="2" t="s">
        <v>7</v>
      </c>
      <c r="B177" s="65" t="e">
        <f t="shared" si="126"/>
        <v>#VALUE!</v>
      </c>
      <c r="C177" s="78"/>
      <c r="D177" s="83"/>
      <c r="E177" s="83"/>
      <c r="F177" s="67"/>
      <c r="G177" s="71">
        <v>40725</v>
      </c>
      <c r="H177" s="77" t="s">
        <v>200</v>
      </c>
      <c r="I177" s="77" t="str">
        <f t="shared" si="123"/>
        <v/>
      </c>
      <c r="J177" s="77" t="str">
        <f t="shared" si="124"/>
        <v/>
      </c>
      <c r="K177" s="77"/>
      <c r="L177" s="77"/>
      <c r="M177" s="137" t="str">
        <f t="shared" si="114"/>
        <v/>
      </c>
      <c r="N177" s="4" t="str">
        <f t="shared" si="92"/>
        <v/>
      </c>
      <c r="O177" s="3">
        <f t="shared" si="115"/>
        <v>0</v>
      </c>
      <c r="P177" s="5">
        <f t="shared" si="93"/>
        <v>0</v>
      </c>
      <c r="Q177" s="14"/>
      <c r="R177" s="11"/>
      <c r="S177" s="12"/>
      <c r="T177" s="13"/>
      <c r="U177" s="79"/>
      <c r="V177" s="79"/>
      <c r="W177" s="10"/>
      <c r="X177" s="11"/>
      <c r="Y177" s="12"/>
      <c r="Z177" s="13"/>
      <c r="AA177" s="10"/>
      <c r="AB177" s="11"/>
      <c r="AC177" s="12"/>
      <c r="AD177" s="13"/>
      <c r="AE177" s="14"/>
      <c r="AF177" s="11"/>
      <c r="AG177" s="12"/>
      <c r="AH177" s="13"/>
      <c r="AI177" s="10"/>
      <c r="AJ177" s="11"/>
      <c r="AK177" s="12"/>
      <c r="AL177" s="13"/>
      <c r="AM177" s="10"/>
      <c r="AN177" s="11"/>
      <c r="AO177" s="12"/>
      <c r="AP177" s="13"/>
      <c r="AQ177" s="6" t="str">
        <f t="shared" si="94"/>
        <v>SI</v>
      </c>
      <c r="AR177" s="7">
        <f t="shared" si="95"/>
        <v>480</v>
      </c>
      <c r="AS177" s="8">
        <f t="shared" si="96"/>
        <v>480</v>
      </c>
      <c r="AT177" s="9">
        <f t="shared" si="97"/>
        <v>480</v>
      </c>
      <c r="AU177" s="111" t="str">
        <f>IF(O177&lt;80,"0",IF((P177-O177)&lt;=2,('DPI art.191'!$G$3-(('DPI art.191'!$F$3-'DPI art.191'!$G$3)/4)*(P177-O177-2)),('DPI art.191'!$G$3-(('DPI art.191'!$G$3-'DPI art.191'!$H$3)/8)*(P177-O177-2))))</f>
        <v>0</v>
      </c>
      <c r="AV177" s="24">
        <f t="shared" si="127"/>
        <v>0</v>
      </c>
      <c r="AW177" s="24" t="e">
        <f>IF(N177&lt;135,N177,N177-'DPI art.191'!$I$3)</f>
        <v>#VALUE!</v>
      </c>
      <c r="AX177" s="111" t="e">
        <f>IF(I177&lt;80,"0",IF((J177-I177)&lt;=2,('DPI art.191'!$G$7-(('DPI art.191'!$F$7-'DPI art.191'!$G$7)/4)*(I177-J177-2)),('DPI art.191'!$G$7-(('DPI art.191'!$G$7-'DPI art.191'!$H$7)/8)*(J177-I177-2))))</f>
        <v>#VALUE!</v>
      </c>
      <c r="AY177" s="24" t="e">
        <f t="shared" si="116"/>
        <v>#VALUE!</v>
      </c>
      <c r="AZ177" s="24" t="e">
        <f>IF(H177&lt;135,H177,H177-'DPI art.191'!$I$7)</f>
        <v>#VALUE!</v>
      </c>
      <c r="BA177" s="111" t="str">
        <f>IF(O177&lt;80,"0",IF((P177-O177)&lt;=2,('DPI art.191'!$G$5-(('DPI art.191'!$F$5-'DPI art.191'!$G$5)/4)*(P177-O177-2)),('DPI art.191'!$G$5-(('DPI art.191'!$G$5-'DPI art.191'!$H$5)/8)*(P177-O177-2))))</f>
        <v>0</v>
      </c>
      <c r="BB177" s="24">
        <f t="shared" si="128"/>
        <v>0</v>
      </c>
      <c r="BC177" s="24" t="e">
        <f>IF(N177&lt;135,N177,N177-'DPI art.191'!$I$5)</f>
        <v>#VALUE!</v>
      </c>
      <c r="BD177" s="111" t="str">
        <f>IF(O177&lt;80,"0",IF((P177-O177)&lt;=2,('DPI art.191'!$G$7-(('DPI art.191'!$F$7-'DPI art.191'!$G$7)/4)*(O177-P177-2)),('DPI art.191'!$G$7-(('DPI art.191'!$G$7-'DPI art.191'!$H$7)/8)*(P177-O177-2))))</f>
        <v>0</v>
      </c>
      <c r="BE177" s="24">
        <f t="shared" si="129"/>
        <v>0</v>
      </c>
      <c r="BF177" s="24" t="e">
        <f>IF(N177&lt;135,N177,N177-'DPI art.191'!$I$7)</f>
        <v>#VALUE!</v>
      </c>
      <c r="BG177" s="111" t="str">
        <f>IF(AA177&lt;80,"0",IF((AB177-AA177)&lt;=2,('DPI art.191'!$G$3-(('DPI art.191'!$F$3-'DPI art.191'!$G$3)/4)*(AB177-AA177-2)),('DPI art.191'!$G$3-(('DPI art.191'!$G$3-'DPI art.191'!$H$3)/8)*(AB177-AA177-2))))</f>
        <v>0</v>
      </c>
      <c r="BH177" s="24">
        <f t="shared" si="111"/>
        <v>0</v>
      </c>
      <c r="BI177" s="24">
        <f>IF(Z177&lt;135,Z177,Z177-'DPI art.191'!$I$3)</f>
        <v>0</v>
      </c>
      <c r="BJ177" s="111" t="str">
        <f>IF(U177&lt;80,"0",IF((V177-U177)&lt;=2,('DPI art.191'!$G$7-(('DPI art.191'!$F$7-'DPI art.191'!$G$7)/4)*(U177-V177-2)),('DPI art.191'!$G$7-(('DPI art.191'!$G$7-'DPI art.191'!$H$7)/8)*(V177-U177-2))))</f>
        <v>0</v>
      </c>
      <c r="BK177" s="24">
        <f t="shared" si="112"/>
        <v>0</v>
      </c>
      <c r="BL177" s="24">
        <f>IF(T177&lt;135,T177,T177-'DPI art.191'!$I$7)</f>
        <v>0</v>
      </c>
      <c r="BM177" s="111" t="str">
        <f>IF(AA177&lt;80,"0",IF((AB177-AA177)&lt;=2,('DPI art.191'!$G$5-(('DPI art.191'!$F$5-'DPI art.191'!$G$5)/4)*(AB177-AA177-2)),('DPI art.191'!$G$5-(('DPI art.191'!$G$5-'DPI art.191'!$H$5)/8)*(AB177-AA177-2))))</f>
        <v>0</v>
      </c>
      <c r="BN177" s="24">
        <f t="shared" si="113"/>
        <v>0</v>
      </c>
      <c r="BO177" s="24">
        <f>IF(Z177&lt;135,Z177,Z177-'DPI art.191'!$I$5)</f>
        <v>0</v>
      </c>
      <c r="BP177" s="108">
        <f t="shared" si="98"/>
        <v>1</v>
      </c>
      <c r="BQ177" s="108">
        <f t="shared" si="99"/>
        <v>1</v>
      </c>
      <c r="BR177" s="108">
        <f t="shared" si="100"/>
        <v>1</v>
      </c>
      <c r="BS177" s="108">
        <f t="shared" si="101"/>
        <v>1</v>
      </c>
      <c r="BT177" s="108">
        <f t="shared" si="102"/>
        <v>1</v>
      </c>
      <c r="BU177" s="108">
        <f t="shared" si="103"/>
        <v>1</v>
      </c>
      <c r="BV177" s="106" t="str">
        <f t="shared" si="104"/>
        <v/>
      </c>
      <c r="BW177" s="106" t="str">
        <f t="shared" si="105"/>
        <v/>
      </c>
      <c r="BX177" s="106" t="str">
        <f t="shared" si="106"/>
        <v/>
      </c>
      <c r="BY177" s="106" t="str">
        <f t="shared" si="107"/>
        <v/>
      </c>
      <c r="BZ177" s="106" t="str">
        <f t="shared" si="108"/>
        <v/>
      </c>
      <c r="CA177" s="106" t="str">
        <f t="shared" si="109"/>
        <v/>
      </c>
      <c r="CB177" s="106">
        <f t="shared" si="110"/>
        <v>0</v>
      </c>
      <c r="CC177" s="107">
        <f t="shared" si="125"/>
        <v>0</v>
      </c>
      <c r="CD177" s="136" t="str">
        <f t="shared" si="117"/>
        <v/>
      </c>
      <c r="CE177" s="136" t="str">
        <f t="shared" si="118"/>
        <v/>
      </c>
      <c r="CF177" s="136" t="str">
        <f t="shared" si="119"/>
        <v/>
      </c>
      <c r="CG177" s="136" t="str">
        <f t="shared" si="120"/>
        <v/>
      </c>
      <c r="CH177" s="136" t="str">
        <f t="shared" si="121"/>
        <v/>
      </c>
      <c r="CI177" s="136" t="str">
        <f t="shared" si="122"/>
        <v/>
      </c>
    </row>
    <row r="178" spans="1:87" ht="18.75" x14ac:dyDescent="0.2">
      <c r="A178" s="2" t="s">
        <v>7</v>
      </c>
      <c r="B178" s="65" t="e">
        <f t="shared" si="126"/>
        <v>#VALUE!</v>
      </c>
      <c r="C178" s="78"/>
      <c r="D178" s="83"/>
      <c r="E178" s="83"/>
      <c r="F178" s="67"/>
      <c r="G178" s="71">
        <v>40725</v>
      </c>
      <c r="H178" s="77" t="s">
        <v>200</v>
      </c>
      <c r="I178" s="77" t="str">
        <f t="shared" si="123"/>
        <v/>
      </c>
      <c r="J178" s="77" t="str">
        <f t="shared" si="124"/>
        <v/>
      </c>
      <c r="K178" s="77"/>
      <c r="L178" s="77"/>
      <c r="M178" s="137" t="str">
        <f t="shared" si="114"/>
        <v/>
      </c>
      <c r="N178" s="4" t="str">
        <f t="shared" si="92"/>
        <v/>
      </c>
      <c r="O178" s="3">
        <f t="shared" si="115"/>
        <v>0</v>
      </c>
      <c r="P178" s="5">
        <f t="shared" si="93"/>
        <v>0</v>
      </c>
      <c r="Q178" s="14"/>
      <c r="R178" s="11"/>
      <c r="S178" s="12"/>
      <c r="T178" s="13"/>
      <c r="U178" s="79"/>
      <c r="V178" s="79"/>
      <c r="W178" s="10"/>
      <c r="X178" s="11"/>
      <c r="Y178" s="12"/>
      <c r="Z178" s="13"/>
      <c r="AA178" s="10"/>
      <c r="AB178" s="11"/>
      <c r="AC178" s="12"/>
      <c r="AD178" s="13"/>
      <c r="AE178" s="14"/>
      <c r="AF178" s="11"/>
      <c r="AG178" s="12"/>
      <c r="AH178" s="13"/>
      <c r="AI178" s="10"/>
      <c r="AJ178" s="11"/>
      <c r="AK178" s="12"/>
      <c r="AL178" s="13"/>
      <c r="AM178" s="10"/>
      <c r="AN178" s="11"/>
      <c r="AO178" s="12"/>
      <c r="AP178" s="13"/>
      <c r="AQ178" s="6" t="str">
        <f t="shared" si="94"/>
        <v>SI</v>
      </c>
      <c r="AR178" s="7">
        <f t="shared" si="95"/>
        <v>480</v>
      </c>
      <c r="AS178" s="8">
        <f t="shared" si="96"/>
        <v>480</v>
      </c>
      <c r="AT178" s="9">
        <f t="shared" si="97"/>
        <v>480</v>
      </c>
      <c r="AU178" s="111" t="str">
        <f>IF(O178&lt;80,"0",IF((P178-O178)&lt;=2,('DPI art.191'!$G$3-(('DPI art.191'!$F$3-'DPI art.191'!$G$3)/4)*(P178-O178-2)),('DPI art.191'!$G$3-(('DPI art.191'!$G$3-'DPI art.191'!$H$3)/8)*(P178-O178-2))))</f>
        <v>0</v>
      </c>
      <c r="AV178" s="24">
        <f t="shared" si="127"/>
        <v>0</v>
      </c>
      <c r="AW178" s="24" t="e">
        <f>IF(N178&lt;135,N178,N178-'DPI art.191'!$I$3)</f>
        <v>#VALUE!</v>
      </c>
      <c r="AX178" s="111" t="e">
        <f>IF(I178&lt;80,"0",IF((J178-I178)&lt;=2,('DPI art.191'!$G$7-(('DPI art.191'!$F$7-'DPI art.191'!$G$7)/4)*(I178-J178-2)),('DPI art.191'!$G$7-(('DPI art.191'!$G$7-'DPI art.191'!$H$7)/8)*(J178-I178-2))))</f>
        <v>#VALUE!</v>
      </c>
      <c r="AY178" s="24" t="e">
        <f t="shared" si="116"/>
        <v>#VALUE!</v>
      </c>
      <c r="AZ178" s="24" t="e">
        <f>IF(H178&lt;135,H178,H178-'DPI art.191'!$I$7)</f>
        <v>#VALUE!</v>
      </c>
      <c r="BA178" s="111" t="str">
        <f>IF(O178&lt;80,"0",IF((P178-O178)&lt;=2,('DPI art.191'!$G$5-(('DPI art.191'!$F$5-'DPI art.191'!$G$5)/4)*(P178-O178-2)),('DPI art.191'!$G$5-(('DPI art.191'!$G$5-'DPI art.191'!$H$5)/8)*(P178-O178-2))))</f>
        <v>0</v>
      </c>
      <c r="BB178" s="24">
        <f t="shared" si="128"/>
        <v>0</v>
      </c>
      <c r="BC178" s="24" t="e">
        <f>IF(N178&lt;135,N178,N178-'DPI art.191'!$I$5)</f>
        <v>#VALUE!</v>
      </c>
      <c r="BD178" s="111" t="str">
        <f>IF(O178&lt;80,"0",IF((P178-O178)&lt;=2,('DPI art.191'!$G$7-(('DPI art.191'!$F$7-'DPI art.191'!$G$7)/4)*(O178-P178-2)),('DPI art.191'!$G$7-(('DPI art.191'!$G$7-'DPI art.191'!$H$7)/8)*(P178-O178-2))))</f>
        <v>0</v>
      </c>
      <c r="BE178" s="24">
        <f t="shared" si="129"/>
        <v>0</v>
      </c>
      <c r="BF178" s="24" t="e">
        <f>IF(N178&lt;135,N178,N178-'DPI art.191'!$I$7)</f>
        <v>#VALUE!</v>
      </c>
      <c r="BG178" s="111" t="str">
        <f>IF(AA178&lt;80,"0",IF((AB178-AA178)&lt;=2,('DPI art.191'!$G$3-(('DPI art.191'!$F$3-'DPI art.191'!$G$3)/4)*(AB178-AA178-2)),('DPI art.191'!$G$3-(('DPI art.191'!$G$3-'DPI art.191'!$H$3)/8)*(AB178-AA178-2))))</f>
        <v>0</v>
      </c>
      <c r="BH178" s="24">
        <f t="shared" si="111"/>
        <v>0</v>
      </c>
      <c r="BI178" s="24">
        <f>IF(Z178&lt;135,Z178,Z178-'DPI art.191'!$I$3)</f>
        <v>0</v>
      </c>
      <c r="BJ178" s="111" t="str">
        <f>IF(U178&lt;80,"0",IF((V178-U178)&lt;=2,('DPI art.191'!$G$7-(('DPI art.191'!$F$7-'DPI art.191'!$G$7)/4)*(U178-V178-2)),('DPI art.191'!$G$7-(('DPI art.191'!$G$7-'DPI art.191'!$H$7)/8)*(V178-U178-2))))</f>
        <v>0</v>
      </c>
      <c r="BK178" s="24">
        <f t="shared" si="112"/>
        <v>0</v>
      </c>
      <c r="BL178" s="24">
        <f>IF(T178&lt;135,T178,T178-'DPI art.191'!$I$7)</f>
        <v>0</v>
      </c>
      <c r="BM178" s="111" t="str">
        <f>IF(AA178&lt;80,"0",IF((AB178-AA178)&lt;=2,('DPI art.191'!$G$5-(('DPI art.191'!$F$5-'DPI art.191'!$G$5)/4)*(AB178-AA178-2)),('DPI art.191'!$G$5-(('DPI art.191'!$G$5-'DPI art.191'!$H$5)/8)*(AB178-AA178-2))))</f>
        <v>0</v>
      </c>
      <c r="BN178" s="24">
        <f t="shared" si="113"/>
        <v>0</v>
      </c>
      <c r="BO178" s="24">
        <f>IF(Z178&lt;135,Z178,Z178-'DPI art.191'!$I$5)</f>
        <v>0</v>
      </c>
      <c r="BP178" s="108">
        <f t="shared" si="98"/>
        <v>1</v>
      </c>
      <c r="BQ178" s="108">
        <f t="shared" si="99"/>
        <v>1</v>
      </c>
      <c r="BR178" s="108">
        <f t="shared" si="100"/>
        <v>1</v>
      </c>
      <c r="BS178" s="108">
        <f t="shared" si="101"/>
        <v>1</v>
      </c>
      <c r="BT178" s="108">
        <f t="shared" si="102"/>
        <v>1</v>
      </c>
      <c r="BU178" s="108">
        <f t="shared" si="103"/>
        <v>1</v>
      </c>
      <c r="BV178" s="106" t="str">
        <f t="shared" si="104"/>
        <v/>
      </c>
      <c r="BW178" s="106" t="str">
        <f t="shared" si="105"/>
        <v/>
      </c>
      <c r="BX178" s="106" t="str">
        <f t="shared" si="106"/>
        <v/>
      </c>
      <c r="BY178" s="106" t="str">
        <f t="shared" si="107"/>
        <v/>
      </c>
      <c r="BZ178" s="106" t="str">
        <f t="shared" si="108"/>
        <v/>
      </c>
      <c r="CA178" s="106" t="str">
        <f t="shared" si="109"/>
        <v/>
      </c>
      <c r="CB178" s="106">
        <f t="shared" si="110"/>
        <v>0</v>
      </c>
      <c r="CC178" s="107">
        <f t="shared" si="125"/>
        <v>0</v>
      </c>
      <c r="CD178" s="136" t="str">
        <f t="shared" si="117"/>
        <v/>
      </c>
      <c r="CE178" s="136" t="str">
        <f t="shared" si="118"/>
        <v/>
      </c>
      <c r="CF178" s="136" t="str">
        <f t="shared" si="119"/>
        <v/>
      </c>
      <c r="CG178" s="136" t="str">
        <f t="shared" si="120"/>
        <v/>
      </c>
      <c r="CH178" s="136" t="str">
        <f t="shared" si="121"/>
        <v/>
      </c>
      <c r="CI178" s="136" t="str">
        <f t="shared" si="122"/>
        <v/>
      </c>
    </row>
    <row r="179" spans="1:87" ht="18.75" x14ac:dyDescent="0.2">
      <c r="A179" s="2" t="s">
        <v>7</v>
      </c>
      <c r="B179" s="65" t="e">
        <f t="shared" si="126"/>
        <v>#VALUE!</v>
      </c>
      <c r="C179" s="78"/>
      <c r="D179" s="83"/>
      <c r="E179" s="83"/>
      <c r="F179" s="67"/>
      <c r="G179" s="71">
        <v>40725</v>
      </c>
      <c r="H179" s="77" t="s">
        <v>200</v>
      </c>
      <c r="I179" s="77" t="str">
        <f t="shared" si="123"/>
        <v/>
      </c>
      <c r="J179" s="77" t="str">
        <f t="shared" si="124"/>
        <v/>
      </c>
      <c r="K179" s="77"/>
      <c r="L179" s="77"/>
      <c r="M179" s="137" t="str">
        <f t="shared" si="114"/>
        <v/>
      </c>
      <c r="N179" s="4" t="str">
        <f t="shared" si="92"/>
        <v/>
      </c>
      <c r="O179" s="3">
        <f t="shared" si="115"/>
        <v>0</v>
      </c>
      <c r="P179" s="5">
        <f t="shared" si="93"/>
        <v>0</v>
      </c>
      <c r="Q179" s="14"/>
      <c r="R179" s="11"/>
      <c r="S179" s="12"/>
      <c r="T179" s="13"/>
      <c r="U179" s="79"/>
      <c r="V179" s="79"/>
      <c r="W179" s="10"/>
      <c r="X179" s="11"/>
      <c r="Y179" s="12"/>
      <c r="Z179" s="13"/>
      <c r="AA179" s="10"/>
      <c r="AB179" s="11"/>
      <c r="AC179" s="12"/>
      <c r="AD179" s="13"/>
      <c r="AE179" s="14"/>
      <c r="AF179" s="11"/>
      <c r="AG179" s="12"/>
      <c r="AH179" s="13"/>
      <c r="AI179" s="10"/>
      <c r="AJ179" s="11"/>
      <c r="AK179" s="12"/>
      <c r="AL179" s="13"/>
      <c r="AM179" s="10"/>
      <c r="AN179" s="11"/>
      <c r="AO179" s="12"/>
      <c r="AP179" s="13"/>
      <c r="AQ179" s="6" t="str">
        <f t="shared" si="94"/>
        <v>SI</v>
      </c>
      <c r="AR179" s="7">
        <f t="shared" si="95"/>
        <v>480</v>
      </c>
      <c r="AS179" s="8">
        <f t="shared" si="96"/>
        <v>480</v>
      </c>
      <c r="AT179" s="9">
        <f t="shared" si="97"/>
        <v>480</v>
      </c>
      <c r="AU179" s="111" t="str">
        <f>IF(O179&lt;80,"0",IF((P179-O179)&lt;=2,('DPI art.191'!$G$3-(('DPI art.191'!$F$3-'DPI art.191'!$G$3)/4)*(P179-O179-2)),('DPI art.191'!$G$3-(('DPI art.191'!$G$3-'DPI art.191'!$H$3)/8)*(P179-O179-2))))</f>
        <v>0</v>
      </c>
      <c r="AV179" s="24">
        <f t="shared" si="127"/>
        <v>0</v>
      </c>
      <c r="AW179" s="24" t="e">
        <f>IF(N179&lt;135,N179,N179-'DPI art.191'!$I$3)</f>
        <v>#VALUE!</v>
      </c>
      <c r="AX179" s="111" t="e">
        <f>IF(I179&lt;80,"0",IF((J179-I179)&lt;=2,('DPI art.191'!$G$7-(('DPI art.191'!$F$7-'DPI art.191'!$G$7)/4)*(I179-J179-2)),('DPI art.191'!$G$7-(('DPI art.191'!$G$7-'DPI art.191'!$H$7)/8)*(J179-I179-2))))</f>
        <v>#VALUE!</v>
      </c>
      <c r="AY179" s="24" t="e">
        <f t="shared" si="116"/>
        <v>#VALUE!</v>
      </c>
      <c r="AZ179" s="24" t="e">
        <f>IF(H179&lt;135,H179,H179-'DPI art.191'!$I$7)</f>
        <v>#VALUE!</v>
      </c>
      <c r="BA179" s="111" t="str">
        <f>IF(O179&lt;80,"0",IF((P179-O179)&lt;=2,('DPI art.191'!$G$5-(('DPI art.191'!$F$5-'DPI art.191'!$G$5)/4)*(P179-O179-2)),('DPI art.191'!$G$5-(('DPI art.191'!$G$5-'DPI art.191'!$H$5)/8)*(P179-O179-2))))</f>
        <v>0</v>
      </c>
      <c r="BB179" s="24">
        <f t="shared" si="128"/>
        <v>0</v>
      </c>
      <c r="BC179" s="24" t="e">
        <f>IF(N179&lt;135,N179,N179-'DPI art.191'!$I$5)</f>
        <v>#VALUE!</v>
      </c>
      <c r="BD179" s="111" t="str">
        <f>IF(O179&lt;80,"0",IF((P179-O179)&lt;=2,('DPI art.191'!$G$7-(('DPI art.191'!$F$7-'DPI art.191'!$G$7)/4)*(O179-P179-2)),('DPI art.191'!$G$7-(('DPI art.191'!$G$7-'DPI art.191'!$H$7)/8)*(P179-O179-2))))</f>
        <v>0</v>
      </c>
      <c r="BE179" s="24">
        <f t="shared" si="129"/>
        <v>0</v>
      </c>
      <c r="BF179" s="24" t="e">
        <f>IF(N179&lt;135,N179,N179-'DPI art.191'!$I$7)</f>
        <v>#VALUE!</v>
      </c>
      <c r="BG179" s="111" t="str">
        <f>IF(AA179&lt;80,"0",IF((AB179-AA179)&lt;=2,('DPI art.191'!$G$3-(('DPI art.191'!$F$3-'DPI art.191'!$G$3)/4)*(AB179-AA179-2)),('DPI art.191'!$G$3-(('DPI art.191'!$G$3-'DPI art.191'!$H$3)/8)*(AB179-AA179-2))))</f>
        <v>0</v>
      </c>
      <c r="BH179" s="24">
        <f t="shared" si="111"/>
        <v>0</v>
      </c>
      <c r="BI179" s="24">
        <f>IF(Z179&lt;135,Z179,Z179-'DPI art.191'!$I$3)</f>
        <v>0</v>
      </c>
      <c r="BJ179" s="111" t="str">
        <f>IF(U179&lt;80,"0",IF((V179-U179)&lt;=2,('DPI art.191'!$G$7-(('DPI art.191'!$F$7-'DPI art.191'!$G$7)/4)*(U179-V179-2)),('DPI art.191'!$G$7-(('DPI art.191'!$G$7-'DPI art.191'!$H$7)/8)*(V179-U179-2))))</f>
        <v>0</v>
      </c>
      <c r="BK179" s="24">
        <f t="shared" si="112"/>
        <v>0</v>
      </c>
      <c r="BL179" s="24">
        <f>IF(T179&lt;135,T179,T179-'DPI art.191'!$I$7)</f>
        <v>0</v>
      </c>
      <c r="BM179" s="111" t="str">
        <f>IF(AA179&lt;80,"0",IF((AB179-AA179)&lt;=2,('DPI art.191'!$G$5-(('DPI art.191'!$F$5-'DPI art.191'!$G$5)/4)*(AB179-AA179-2)),('DPI art.191'!$G$5-(('DPI art.191'!$G$5-'DPI art.191'!$H$5)/8)*(AB179-AA179-2))))</f>
        <v>0</v>
      </c>
      <c r="BN179" s="24">
        <f t="shared" si="113"/>
        <v>0</v>
      </c>
      <c r="BO179" s="24">
        <f>IF(Z179&lt;135,Z179,Z179-'DPI art.191'!$I$5)</f>
        <v>0</v>
      </c>
      <c r="BP179" s="108">
        <f t="shared" si="98"/>
        <v>1</v>
      </c>
      <c r="BQ179" s="108">
        <f t="shared" si="99"/>
        <v>1</v>
      </c>
      <c r="BR179" s="108">
        <f t="shared" si="100"/>
        <v>1</v>
      </c>
      <c r="BS179" s="108">
        <f t="shared" si="101"/>
        <v>1</v>
      </c>
      <c r="BT179" s="108">
        <f t="shared" si="102"/>
        <v>1</v>
      </c>
      <c r="BU179" s="108">
        <f t="shared" si="103"/>
        <v>1</v>
      </c>
      <c r="BV179" s="106" t="str">
        <f t="shared" si="104"/>
        <v/>
      </c>
      <c r="BW179" s="106" t="str">
        <f t="shared" si="105"/>
        <v/>
      </c>
      <c r="BX179" s="106" t="str">
        <f t="shared" si="106"/>
        <v/>
      </c>
      <c r="BY179" s="106" t="str">
        <f t="shared" si="107"/>
        <v/>
      </c>
      <c r="BZ179" s="106" t="str">
        <f t="shared" si="108"/>
        <v/>
      </c>
      <c r="CA179" s="106" t="str">
        <f t="shared" si="109"/>
        <v/>
      </c>
      <c r="CB179" s="106">
        <f t="shared" si="110"/>
        <v>0</v>
      </c>
      <c r="CC179" s="107">
        <f t="shared" si="125"/>
        <v>0</v>
      </c>
      <c r="CD179" s="136" t="str">
        <f t="shared" si="117"/>
        <v/>
      </c>
      <c r="CE179" s="136" t="str">
        <f t="shared" si="118"/>
        <v/>
      </c>
      <c r="CF179" s="136" t="str">
        <f t="shared" si="119"/>
        <v/>
      </c>
      <c r="CG179" s="136" t="str">
        <f t="shared" si="120"/>
        <v/>
      </c>
      <c r="CH179" s="136" t="str">
        <f t="shared" si="121"/>
        <v/>
      </c>
      <c r="CI179" s="136" t="str">
        <f t="shared" si="122"/>
        <v/>
      </c>
    </row>
    <row r="180" spans="1:87" ht="18.75" x14ac:dyDescent="0.2">
      <c r="A180" s="2" t="s">
        <v>7</v>
      </c>
      <c r="B180" s="65" t="e">
        <f t="shared" si="126"/>
        <v>#VALUE!</v>
      </c>
      <c r="C180" s="78"/>
      <c r="D180" s="83"/>
      <c r="E180" s="83"/>
      <c r="F180" s="67"/>
      <c r="G180" s="71">
        <v>40725</v>
      </c>
      <c r="H180" s="77" t="s">
        <v>200</v>
      </c>
      <c r="I180" s="77" t="str">
        <f t="shared" si="123"/>
        <v/>
      </c>
      <c r="J180" s="77" t="str">
        <f t="shared" si="124"/>
        <v/>
      </c>
      <c r="K180" s="77"/>
      <c r="L180" s="77"/>
      <c r="M180" s="137" t="str">
        <f t="shared" si="114"/>
        <v/>
      </c>
      <c r="N180" s="4" t="str">
        <f>IF(T180&gt;0,(MAX(T180,Z180,AD180,AH180,AL180,AP180))+SQRT(1.2^2+1^2),"")</f>
        <v/>
      </c>
      <c r="O180" s="3">
        <f t="shared" si="115"/>
        <v>0</v>
      </c>
      <c r="P180" s="5">
        <f>IF(AND(Y180="",AC180="",AG180="",AK180="",AO180=""),S180,AVERAGE(S180,Y180,AC180,AG180,AK180,AO180)+STDEV(S180,Y180,AC180,AG180,AK180,AO180))</f>
        <v>0</v>
      </c>
      <c r="Q180" s="14"/>
      <c r="R180" s="11"/>
      <c r="S180" s="12"/>
      <c r="T180" s="13"/>
      <c r="U180" s="79"/>
      <c r="V180" s="79"/>
      <c r="W180" s="10"/>
      <c r="X180" s="11"/>
      <c r="Y180" s="12"/>
      <c r="Z180" s="13"/>
      <c r="AA180" s="10"/>
      <c r="AB180" s="11"/>
      <c r="AC180" s="12"/>
      <c r="AD180" s="13"/>
      <c r="AE180" s="14"/>
      <c r="AF180" s="11"/>
      <c r="AG180" s="12"/>
      <c r="AH180" s="13"/>
      <c r="AI180" s="10"/>
      <c r="AJ180" s="11"/>
      <c r="AK180" s="12"/>
      <c r="AL180" s="13"/>
      <c r="AM180" s="10"/>
      <c r="AN180" s="11"/>
      <c r="AO180" s="12"/>
      <c r="AP180" s="13"/>
      <c r="AQ180" s="6" t="str">
        <f>IF(AND((O180)&lt;85,N180&lt;137),"NO","SI")</f>
        <v>SI</v>
      </c>
      <c r="AR180" s="7">
        <f>IF((480*(10^(7.95-(O180/10))))&lt;480,480*(10^(7.95-(O180/10))),480)</f>
        <v>480</v>
      </c>
      <c r="AS180" s="8">
        <f>IF((480*(10^(8.45-(O180/10))))&lt;480,480*(10^(8.45-(O180/10))),480)</f>
        <v>480</v>
      </c>
      <c r="AT180" s="9">
        <f>IF((480*(10^(8.65-(O180/10))))&lt;480,480*(10^(8.65-(O180/10))),480)</f>
        <v>480</v>
      </c>
      <c r="AU180" s="111" t="str">
        <f>IF(O180&lt;80,"0",IF((P180-O180)&lt;=2,('DPI art.191'!$G$3-(('DPI art.191'!$F$3-'DPI art.191'!$G$3)/4)*(P180-O180-2)),('DPI art.191'!$G$3-(('DPI art.191'!$G$3-'DPI art.191'!$H$3)/8)*(P180-O180-2))))</f>
        <v>0</v>
      </c>
      <c r="AV180" s="24">
        <f t="shared" si="127"/>
        <v>0</v>
      </c>
      <c r="AW180" s="24" t="e">
        <f>IF(N180&lt;135,N180,N180-'DPI art.191'!$I$3)</f>
        <v>#VALUE!</v>
      </c>
      <c r="AX180" s="111" t="e">
        <f>IF(I180&lt;80,"0",IF((J180-I180)&lt;=2,('DPI art.191'!$G$7-(('DPI art.191'!$F$7-'DPI art.191'!$G$7)/4)*(I180-J180-2)),('DPI art.191'!$G$7-(('DPI art.191'!$G$7-'DPI art.191'!$H$7)/8)*(J180-I180-2))))</f>
        <v>#VALUE!</v>
      </c>
      <c r="AY180" s="24" t="e">
        <f t="shared" si="116"/>
        <v>#VALUE!</v>
      </c>
      <c r="AZ180" s="24" t="e">
        <f>IF(H180&lt;135,H180,H180-'DPI art.191'!$I$7)</f>
        <v>#VALUE!</v>
      </c>
      <c r="BA180" s="111" t="str">
        <f>IF(O180&lt;80,"0",IF((P180-O180)&lt;=2,('DPI art.191'!$G$5-(('DPI art.191'!$F$5-'DPI art.191'!$G$5)/4)*(P180-O180-2)),('DPI art.191'!$G$5-(('DPI art.191'!$G$5-'DPI art.191'!$H$5)/8)*(P180-O180-2))))</f>
        <v>0</v>
      </c>
      <c r="BB180" s="24">
        <f t="shared" si="128"/>
        <v>0</v>
      </c>
      <c r="BC180" s="24" t="e">
        <f>IF(N180&lt;135,N180,N180-'DPI art.191'!$I$5)</f>
        <v>#VALUE!</v>
      </c>
      <c r="BD180" s="111" t="str">
        <f>IF(O180&lt;80,"0",IF((P180-O180)&lt;=2,('DPI art.191'!$G$7-(('DPI art.191'!$F$7-'DPI art.191'!$G$7)/4)*(O180-P180-2)),('DPI art.191'!$G$7-(('DPI art.191'!$G$7-'DPI art.191'!$H$7)/8)*(P180-O180-2))))</f>
        <v>0</v>
      </c>
      <c r="BE180" s="24">
        <f t="shared" si="129"/>
        <v>0</v>
      </c>
      <c r="BF180" s="24" t="e">
        <f>IF(N180&lt;135,N180,N180-'DPI art.191'!$I$7)</f>
        <v>#VALUE!</v>
      </c>
      <c r="BG180" s="111" t="str">
        <f>IF(AA180&lt;80,"0",IF((AB180-AA180)&lt;=2,('DPI art.191'!$G$3-(('DPI art.191'!$F$3-'DPI art.191'!$G$3)/4)*(AB180-AA180-2)),('DPI art.191'!$G$3-(('DPI art.191'!$G$3-'DPI art.191'!$H$3)/8)*(AB180-AA180-2))))</f>
        <v>0</v>
      </c>
      <c r="BH180" s="24">
        <f t="shared" si="111"/>
        <v>0</v>
      </c>
      <c r="BI180" s="24">
        <f>IF(Z180&lt;135,Z180,Z180-'DPI art.191'!$I$3)</f>
        <v>0</v>
      </c>
      <c r="BJ180" s="111" t="str">
        <f>IF(U180&lt;80,"0",IF((V180-U180)&lt;=2,('DPI art.191'!$G$7-(('DPI art.191'!$F$7-'DPI art.191'!$G$7)/4)*(U180-V180-2)),('DPI art.191'!$G$7-(('DPI art.191'!$G$7-'DPI art.191'!$H$7)/8)*(V180-U180-2))))</f>
        <v>0</v>
      </c>
      <c r="BK180" s="24">
        <f t="shared" si="112"/>
        <v>0</v>
      </c>
      <c r="BL180" s="24">
        <f>IF(T180&lt;135,T180,T180-'DPI art.191'!$I$7)</f>
        <v>0</v>
      </c>
      <c r="BM180" s="111" t="str">
        <f>IF(AA180&lt;80,"0",IF((AB180-AA180)&lt;=2,('DPI art.191'!$G$5-(('DPI art.191'!$F$5-'DPI art.191'!$G$5)/4)*(AB180-AA180-2)),('DPI art.191'!$G$5-(('DPI art.191'!$G$5-'DPI art.191'!$H$5)/8)*(AB180-AA180-2))))</f>
        <v>0</v>
      </c>
      <c r="BN180" s="24">
        <f t="shared" si="113"/>
        <v>0</v>
      </c>
      <c r="BO180" s="24">
        <f>IF(Z180&lt;135,Z180,Z180-'DPI art.191'!$I$5)</f>
        <v>0</v>
      </c>
      <c r="BP180" s="108">
        <f>10^(0.1*R180)</f>
        <v>1</v>
      </c>
      <c r="BQ180" s="108">
        <f>10^(0.1*X180)</f>
        <v>1</v>
      </c>
      <c r="BR180" s="108">
        <f>10^(0.1*AB180)</f>
        <v>1</v>
      </c>
      <c r="BS180" s="108">
        <f>10^(0.1*AF180)</f>
        <v>1</v>
      </c>
      <c r="BT180" s="108">
        <f>10^(0.1*AJ180)</f>
        <v>1</v>
      </c>
      <c r="BU180" s="108">
        <f>10^(0.1*AN180)</f>
        <v>1</v>
      </c>
      <c r="BV180" s="106" t="str">
        <f>IF(R180&gt;0,(O180-R180),"")</f>
        <v/>
      </c>
      <c r="BW180" s="106" t="str">
        <f>IF(X180&gt;0,(O180-X180),"")</f>
        <v/>
      </c>
      <c r="BX180" s="106" t="str">
        <f>IF(AB180&gt;0,(O180-AB180),"")</f>
        <v/>
      </c>
      <c r="BY180" s="106" t="str">
        <f>IF(AF180&gt;0,(O180-AF180),"")</f>
        <v/>
      </c>
      <c r="BZ180" s="106" t="str">
        <f>IF(AJ180&gt;0,(O180-AJ180),"")</f>
        <v/>
      </c>
      <c r="CA180" s="106" t="str">
        <f>IF(AN180&gt;0,(O180-AN180),"")</f>
        <v/>
      </c>
      <c r="CB180" s="106">
        <f>COUNT(BV180:CA180)</f>
        <v>0</v>
      </c>
      <c r="CC180" s="107">
        <f t="shared" si="125"/>
        <v>0</v>
      </c>
      <c r="CD180" s="136" t="str">
        <f t="shared" si="117"/>
        <v/>
      </c>
      <c r="CE180" s="136" t="str">
        <f t="shared" si="118"/>
        <v/>
      </c>
      <c r="CF180" s="136" t="str">
        <f t="shared" si="119"/>
        <v/>
      </c>
      <c r="CG180" s="136" t="str">
        <f t="shared" si="120"/>
        <v/>
      </c>
      <c r="CH180" s="136" t="str">
        <f t="shared" si="121"/>
        <v/>
      </c>
      <c r="CI180" s="136" t="str">
        <f t="shared" si="122"/>
        <v/>
      </c>
    </row>
    <row r="181" spans="1:87" ht="18.75" x14ac:dyDescent="0.2">
      <c r="A181" s="2" t="s">
        <v>7</v>
      </c>
      <c r="B181" s="65" t="e">
        <f t="shared" si="126"/>
        <v>#VALUE!</v>
      </c>
      <c r="C181" s="78"/>
      <c r="D181" s="83"/>
      <c r="E181" s="83"/>
      <c r="F181" s="67"/>
      <c r="G181" s="71"/>
      <c r="H181" s="77" t="s">
        <v>200</v>
      </c>
      <c r="I181" s="77" t="str">
        <f t="shared" si="123"/>
        <v/>
      </c>
      <c r="J181" s="77" t="str">
        <f t="shared" si="124"/>
        <v/>
      </c>
      <c r="K181" s="77"/>
      <c r="L181" s="77"/>
      <c r="M181" s="137" t="str">
        <f t="shared" si="114"/>
        <v/>
      </c>
      <c r="N181" s="4" t="str">
        <f>IF(T181&gt;0,(MAX(T181,Z181,AD181,AH181,AL181,AP181))+SQRT(1.2^2+1^2),"")</f>
        <v/>
      </c>
      <c r="O181" s="3">
        <f t="shared" si="115"/>
        <v>0</v>
      </c>
      <c r="P181" s="5">
        <f>IF(AND(Y181="",AC181="",AG181="",AK181="",AO181=""),S181,AVERAGE(S181,Y181,AC181,AG181,AK181,AO181)+STDEV(S181,Y181,AC181,AG181,AK181,AO181))</f>
        <v>0</v>
      </c>
      <c r="Q181" s="14"/>
      <c r="R181" s="11"/>
      <c r="S181" s="12"/>
      <c r="T181" s="13"/>
      <c r="U181" s="79"/>
      <c r="V181" s="79"/>
      <c r="W181" s="10"/>
      <c r="X181" s="11"/>
      <c r="Y181" s="12"/>
      <c r="Z181" s="13"/>
      <c r="AA181" s="10"/>
      <c r="AB181" s="11"/>
      <c r="AC181" s="12"/>
      <c r="AD181" s="13"/>
      <c r="AE181" s="14"/>
      <c r="AF181" s="11"/>
      <c r="AG181" s="12"/>
      <c r="AH181" s="13"/>
      <c r="AI181" s="10"/>
      <c r="AJ181" s="11"/>
      <c r="AK181" s="12"/>
      <c r="AL181" s="13"/>
      <c r="AM181" s="10"/>
      <c r="AN181" s="11"/>
      <c r="AO181" s="12"/>
      <c r="AP181" s="13"/>
      <c r="AQ181" s="6" t="str">
        <f>IF(AND((O181)&lt;85,N181&lt;137),"NO","SI")</f>
        <v>SI</v>
      </c>
      <c r="AR181" s="7">
        <f>IF((480*(10^(7.95-(O181/10))))&lt;480,480*(10^(7.95-(O181/10))),480)</f>
        <v>480</v>
      </c>
      <c r="AS181" s="8">
        <f>IF((480*(10^(8.45-(O181/10))))&lt;480,480*(10^(8.45-(O181/10))),480)</f>
        <v>480</v>
      </c>
      <c r="AT181" s="9">
        <f>IF((480*(10^(8.65-(O181/10))))&lt;480,480*(10^(8.65-(O181/10))),480)</f>
        <v>480</v>
      </c>
      <c r="AU181" s="111" t="str">
        <f>IF(O181&lt;80,"0",IF((P181-O181)&lt;=2,('DPI art.191'!$G$3-(('DPI art.191'!$F$3-'DPI art.191'!$G$3)/4)*(P181-O181-2)),('DPI art.191'!$G$3-(('DPI art.191'!$G$3-'DPI art.191'!$H$3)/8)*(P181-O181-2))))</f>
        <v>0</v>
      </c>
      <c r="AV181" s="24">
        <f t="shared" si="127"/>
        <v>0</v>
      </c>
      <c r="AW181" s="24" t="e">
        <f>IF(N181&lt;135,N181,N181-'DPI art.191'!$I$3)</f>
        <v>#VALUE!</v>
      </c>
      <c r="AX181" s="111" t="e">
        <f>IF(I181&lt;80,"0",IF((J181-I181)&lt;=2,('DPI art.191'!$G$7-(('DPI art.191'!$F$7-'DPI art.191'!$G$7)/4)*(I181-J181-2)),('DPI art.191'!$G$7-(('DPI art.191'!$G$7-'DPI art.191'!$H$7)/8)*(J181-I181-2))))</f>
        <v>#VALUE!</v>
      </c>
      <c r="AY181" s="24" t="e">
        <f t="shared" si="116"/>
        <v>#VALUE!</v>
      </c>
      <c r="AZ181" s="24" t="e">
        <f>IF(H181&lt;135,H181,H181-'DPI art.191'!$I$7)</f>
        <v>#VALUE!</v>
      </c>
      <c r="BA181" s="111" t="str">
        <f>IF(O181&lt;80,"0",IF((P181-O181)&lt;=2,('DPI art.191'!$G$5-(('DPI art.191'!$F$5-'DPI art.191'!$G$5)/4)*(P181-O181-2)),('DPI art.191'!$G$5-(('DPI art.191'!$G$5-'DPI art.191'!$H$5)/8)*(P181-O181-2))))</f>
        <v>0</v>
      </c>
      <c r="BB181" s="24">
        <f t="shared" si="128"/>
        <v>0</v>
      </c>
      <c r="BC181" s="24" t="e">
        <f>IF(N181&lt;135,N181,N181-'DPI art.191'!$I$5)</f>
        <v>#VALUE!</v>
      </c>
      <c r="BD181" s="111" t="str">
        <f>IF(O181&lt;80,"0",IF((P181-O181)&lt;=2,('DPI art.191'!$G$7-(('DPI art.191'!$F$7-'DPI art.191'!$G$7)/4)*(O181-P181-2)),('DPI art.191'!$G$7-(('DPI art.191'!$G$7-'DPI art.191'!$H$7)/8)*(P181-O181-2))))</f>
        <v>0</v>
      </c>
      <c r="BE181" s="24">
        <f t="shared" si="129"/>
        <v>0</v>
      </c>
      <c r="BF181" s="24" t="e">
        <f>IF(N181&lt;135,N181,N181-'DPI art.191'!$I$7)</f>
        <v>#VALUE!</v>
      </c>
      <c r="BG181" s="111" t="str">
        <f>IF(AA181&lt;80,"0",IF((AB181-AA181)&lt;=2,('DPI art.191'!$G$3-(('DPI art.191'!$F$3-'DPI art.191'!$G$3)/4)*(AB181-AA181-2)),('DPI art.191'!$G$3-(('DPI art.191'!$G$3-'DPI art.191'!$H$3)/8)*(AB181-AA181-2))))</f>
        <v>0</v>
      </c>
      <c r="BH181" s="24">
        <f t="shared" si="111"/>
        <v>0</v>
      </c>
      <c r="BI181" s="24">
        <f>IF(Z181&lt;135,Z181,Z181-'DPI art.191'!$I$3)</f>
        <v>0</v>
      </c>
      <c r="BJ181" s="111" t="str">
        <f>IF(U181&lt;80,"0",IF((V181-U181)&lt;=2,('DPI art.191'!$G$7-(('DPI art.191'!$F$7-'DPI art.191'!$G$7)/4)*(U181-V181-2)),('DPI art.191'!$G$7-(('DPI art.191'!$G$7-'DPI art.191'!$H$7)/8)*(V181-U181-2))))</f>
        <v>0</v>
      </c>
      <c r="BK181" s="24">
        <f t="shared" si="112"/>
        <v>0</v>
      </c>
      <c r="BL181" s="24">
        <f>IF(T181&lt;135,T181,T181-'DPI art.191'!$I$7)</f>
        <v>0</v>
      </c>
      <c r="BM181" s="111" t="str">
        <f>IF(AA181&lt;80,"0",IF((AB181-AA181)&lt;=2,('DPI art.191'!$G$5-(('DPI art.191'!$F$5-'DPI art.191'!$G$5)/4)*(AB181-AA181-2)),('DPI art.191'!$G$5-(('DPI art.191'!$G$5-'DPI art.191'!$H$5)/8)*(AB181-AA181-2))))</f>
        <v>0</v>
      </c>
      <c r="BN181" s="24">
        <f t="shared" si="113"/>
        <v>0</v>
      </c>
      <c r="BO181" s="24">
        <f>IF(Z181&lt;135,Z181,Z181-'DPI art.191'!$I$5)</f>
        <v>0</v>
      </c>
      <c r="BP181" s="108">
        <f>10^(0.1*R181)</f>
        <v>1</v>
      </c>
      <c r="BQ181" s="108">
        <f>10^(0.1*X181)</f>
        <v>1</v>
      </c>
      <c r="BR181" s="108">
        <f>10^(0.1*AB181)</f>
        <v>1</v>
      </c>
      <c r="BS181" s="108">
        <f>10^(0.1*AF181)</f>
        <v>1</v>
      </c>
      <c r="BT181" s="108">
        <f>10^(0.1*AJ181)</f>
        <v>1</v>
      </c>
      <c r="BU181" s="108">
        <f>10^(0.1*AN181)</f>
        <v>1</v>
      </c>
      <c r="BV181" s="106" t="str">
        <f>IF(R181&gt;0,(O181-R181),"")</f>
        <v/>
      </c>
      <c r="BW181" s="106" t="str">
        <f>IF(X181&gt;0,(O181-X181),"")</f>
        <v/>
      </c>
      <c r="BX181" s="106" t="str">
        <f>IF(AB181&gt;0,(O181-AB181),"")</f>
        <v/>
      </c>
      <c r="BY181" s="106" t="str">
        <f>IF(AF181&gt;0,(O181-AF181),"")</f>
        <v/>
      </c>
      <c r="BZ181" s="106" t="str">
        <f>IF(AJ181&gt;0,(O181-AJ181),"")</f>
        <v/>
      </c>
      <c r="CA181" s="106" t="str">
        <f>IF(AN181&gt;0,(O181-AN181),"")</f>
        <v/>
      </c>
      <c r="CB181" s="106">
        <f>COUNT(BV181:CA181)</f>
        <v>0</v>
      </c>
      <c r="CC181" s="107">
        <f t="shared" si="125"/>
        <v>0</v>
      </c>
      <c r="CD181" s="136" t="str">
        <f t="shared" si="117"/>
        <v/>
      </c>
      <c r="CE181" s="136" t="str">
        <f t="shared" si="118"/>
        <v/>
      </c>
      <c r="CF181" s="136" t="str">
        <f t="shared" si="119"/>
        <v/>
      </c>
      <c r="CG181" s="136" t="str">
        <f t="shared" si="120"/>
        <v/>
      </c>
      <c r="CH181" s="136" t="str">
        <f t="shared" si="121"/>
        <v/>
      </c>
      <c r="CI181" s="136" t="str">
        <f t="shared" si="122"/>
        <v/>
      </c>
    </row>
    <row r="182" spans="1:87" ht="18.75" x14ac:dyDescent="0.2">
      <c r="A182" s="2" t="s">
        <v>7</v>
      </c>
      <c r="B182" s="65" t="e">
        <f t="shared" si="126"/>
        <v>#VALUE!</v>
      </c>
      <c r="C182" s="78"/>
      <c r="D182" s="83"/>
      <c r="E182" s="83"/>
      <c r="F182" s="67"/>
      <c r="G182" s="71"/>
      <c r="H182" s="77" t="s">
        <v>200</v>
      </c>
      <c r="I182" s="77" t="str">
        <f t="shared" si="123"/>
        <v/>
      </c>
      <c r="J182" s="77" t="str">
        <f t="shared" si="124"/>
        <v/>
      </c>
      <c r="K182" s="77"/>
      <c r="L182" s="77"/>
      <c r="M182" s="137" t="str">
        <f t="shared" si="114"/>
        <v/>
      </c>
      <c r="N182" s="4" t="str">
        <f>IF(T182&gt;0,(MAX(T182,Z182,AD182,AH182,AL182,AP182))+SQRT(1.2^2+1^2),"")</f>
        <v/>
      </c>
      <c r="O182" s="3">
        <f t="shared" si="115"/>
        <v>0</v>
      </c>
      <c r="P182" s="5">
        <f>IF(AND(Y182="",AC182="",AG182="",AK182="",AO182=""),S182,AVERAGE(S182,Y182,AC182,AG182,AK182,AO182)+STDEV(S182,Y182,AC182,AG182,AK182,AO182))</f>
        <v>0</v>
      </c>
      <c r="Q182" s="14"/>
      <c r="R182" s="11"/>
      <c r="S182" s="12"/>
      <c r="T182" s="13"/>
      <c r="U182" s="79"/>
      <c r="V182" s="79"/>
      <c r="W182" s="10"/>
      <c r="X182" s="11"/>
      <c r="Y182" s="12"/>
      <c r="Z182" s="13"/>
      <c r="AA182" s="10"/>
      <c r="AB182" s="11"/>
      <c r="AC182" s="12"/>
      <c r="AD182" s="13"/>
      <c r="AE182" s="14"/>
      <c r="AF182" s="11"/>
      <c r="AG182" s="12"/>
      <c r="AH182" s="13"/>
      <c r="AI182" s="10"/>
      <c r="AJ182" s="11"/>
      <c r="AK182" s="12"/>
      <c r="AL182" s="13"/>
      <c r="AM182" s="10"/>
      <c r="AN182" s="11"/>
      <c r="AO182" s="12"/>
      <c r="AP182" s="13"/>
      <c r="AQ182" s="6" t="str">
        <f>IF(AND((O182)&lt;85,N182&lt;137),"NO","SI")</f>
        <v>SI</v>
      </c>
      <c r="AR182" s="7">
        <f>IF((480*(10^(7.95-(O182/10))))&lt;480,480*(10^(7.95-(O182/10))),480)</f>
        <v>480</v>
      </c>
      <c r="AS182" s="8">
        <f>IF((480*(10^(8.45-(O182/10))))&lt;480,480*(10^(8.45-(O182/10))),480)</f>
        <v>480</v>
      </c>
      <c r="AT182" s="9">
        <f>IF((480*(10^(8.65-(O182/10))))&lt;480,480*(10^(8.65-(O182/10))),480)</f>
        <v>480</v>
      </c>
      <c r="AU182" s="111" t="str">
        <f>IF(O182&lt;80,"0",IF((P182-O182)&lt;=2,('DPI art.191'!$G$3-(('DPI art.191'!$F$3-'DPI art.191'!$G$3)/4)*(P182-O182-2)),('DPI art.191'!$G$3-(('DPI art.191'!$G$3-'DPI art.191'!$H$3)/8)*(P182-O182-2))))</f>
        <v>0</v>
      </c>
      <c r="AV182" s="24">
        <f t="shared" si="127"/>
        <v>0</v>
      </c>
      <c r="AW182" s="24" t="e">
        <f>IF(N182&lt;135,N182,N182-'DPI art.191'!$I$3)</f>
        <v>#VALUE!</v>
      </c>
      <c r="AX182" s="111" t="e">
        <f>IF(I182&lt;80,"0",IF((J182-I182)&lt;=2,('DPI art.191'!$G$7-(('DPI art.191'!$F$7-'DPI art.191'!$G$7)/4)*(I182-J182-2)),('DPI art.191'!$G$7-(('DPI art.191'!$G$7-'DPI art.191'!$H$7)/8)*(J182-I182-2))))</f>
        <v>#VALUE!</v>
      </c>
      <c r="AY182" s="24" t="e">
        <f t="shared" si="116"/>
        <v>#VALUE!</v>
      </c>
      <c r="AZ182" s="24" t="e">
        <f>IF(H182&lt;135,H182,H182-'DPI art.191'!$I$7)</f>
        <v>#VALUE!</v>
      </c>
      <c r="BA182" s="111" t="str">
        <f>IF(O182&lt;80,"0",IF((P182-O182)&lt;=2,('DPI art.191'!$G$5-(('DPI art.191'!$F$5-'DPI art.191'!$G$5)/4)*(P182-O182-2)),('DPI art.191'!$G$5-(('DPI art.191'!$G$5-'DPI art.191'!$H$5)/8)*(P182-O182-2))))</f>
        <v>0</v>
      </c>
      <c r="BB182" s="24">
        <f t="shared" si="128"/>
        <v>0</v>
      </c>
      <c r="BC182" s="24" t="e">
        <f>IF(N182&lt;135,N182,N182-'DPI art.191'!$I$5)</f>
        <v>#VALUE!</v>
      </c>
      <c r="BD182" s="111" t="str">
        <f>IF(O182&lt;80,"0",IF((P182-O182)&lt;=2,('DPI art.191'!$G$7-(('DPI art.191'!$F$7-'DPI art.191'!$G$7)/4)*(O182-P182-2)),('DPI art.191'!$G$7-(('DPI art.191'!$G$7-'DPI art.191'!$H$7)/8)*(P182-O182-2))))</f>
        <v>0</v>
      </c>
      <c r="BE182" s="24">
        <f t="shared" si="129"/>
        <v>0</v>
      </c>
      <c r="BF182" s="24" t="e">
        <f>IF(N182&lt;135,N182,N182-'DPI art.191'!$I$7)</f>
        <v>#VALUE!</v>
      </c>
      <c r="BG182" s="111" t="str">
        <f>IF(AA182&lt;80,"0",IF((AB182-AA182)&lt;=2,('DPI art.191'!$G$3-(('DPI art.191'!$F$3-'DPI art.191'!$G$3)/4)*(AB182-AA182-2)),('DPI art.191'!$G$3-(('DPI art.191'!$G$3-'DPI art.191'!$H$3)/8)*(AB182-AA182-2))))</f>
        <v>0</v>
      </c>
      <c r="BH182" s="24">
        <f t="shared" si="111"/>
        <v>0</v>
      </c>
      <c r="BI182" s="24">
        <f>IF(Z182&lt;135,Z182,Z182-'DPI art.191'!$I$3)</f>
        <v>0</v>
      </c>
      <c r="BJ182" s="111" t="str">
        <f>IF(U182&lt;80,"0",IF((V182-U182)&lt;=2,('DPI art.191'!$G$7-(('DPI art.191'!$F$7-'DPI art.191'!$G$7)/4)*(U182-V182-2)),('DPI art.191'!$G$7-(('DPI art.191'!$G$7-'DPI art.191'!$H$7)/8)*(V182-U182-2))))</f>
        <v>0</v>
      </c>
      <c r="BK182" s="24">
        <f t="shared" si="112"/>
        <v>0</v>
      </c>
      <c r="BL182" s="24">
        <f>IF(T182&lt;135,T182,T182-'DPI art.191'!$I$7)</f>
        <v>0</v>
      </c>
      <c r="BM182" s="111" t="str">
        <f>IF(AA182&lt;80,"0",IF((AB182-AA182)&lt;=2,('DPI art.191'!$G$5-(('DPI art.191'!$F$5-'DPI art.191'!$G$5)/4)*(AB182-AA182-2)),('DPI art.191'!$G$5-(('DPI art.191'!$G$5-'DPI art.191'!$H$5)/8)*(AB182-AA182-2))))</f>
        <v>0</v>
      </c>
      <c r="BN182" s="24">
        <f t="shared" si="113"/>
        <v>0</v>
      </c>
      <c r="BO182" s="24">
        <f>IF(Z182&lt;135,Z182,Z182-'DPI art.191'!$I$5)</f>
        <v>0</v>
      </c>
      <c r="BP182" s="108">
        <f>10^(0.1*R182)</f>
        <v>1</v>
      </c>
      <c r="BQ182" s="108">
        <f>10^(0.1*X182)</f>
        <v>1</v>
      </c>
      <c r="BR182" s="108">
        <f>10^(0.1*AB182)</f>
        <v>1</v>
      </c>
      <c r="BS182" s="108">
        <f>10^(0.1*AF182)</f>
        <v>1</v>
      </c>
      <c r="BT182" s="108">
        <f>10^(0.1*AJ182)</f>
        <v>1</v>
      </c>
      <c r="BU182" s="108">
        <f>10^(0.1*AN182)</f>
        <v>1</v>
      </c>
      <c r="BV182" s="106" t="str">
        <f>IF(R182&gt;0,(O182-R182),"")</f>
        <v/>
      </c>
      <c r="BW182" s="106" t="str">
        <f>IF(X182&gt;0,(O182-X182),"")</f>
        <v/>
      </c>
      <c r="BX182" s="106" t="str">
        <f>IF(AB182&gt;0,(O182-AB182),"")</f>
        <v/>
      </c>
      <c r="BY182" s="106" t="str">
        <f>IF(AF182&gt;0,(O182-AF182),"")</f>
        <v/>
      </c>
      <c r="BZ182" s="106" t="str">
        <f>IF(AJ182&gt;0,(O182-AJ182),"")</f>
        <v/>
      </c>
      <c r="CA182" s="106" t="str">
        <f>IF(AN182&gt;0,(O182-AN182),"")</f>
        <v/>
      </c>
      <c r="CB182" s="106">
        <f>COUNT(BV182:CA182)</f>
        <v>0</v>
      </c>
      <c r="CC182" s="107">
        <f t="shared" si="125"/>
        <v>0</v>
      </c>
      <c r="CD182" s="136" t="str">
        <f t="shared" si="117"/>
        <v/>
      </c>
      <c r="CE182" s="136" t="str">
        <f t="shared" si="118"/>
        <v/>
      </c>
      <c r="CF182" s="136" t="str">
        <f t="shared" si="119"/>
        <v/>
      </c>
      <c r="CG182" s="136" t="str">
        <f t="shared" si="120"/>
        <v/>
      </c>
      <c r="CH182" s="136" t="str">
        <f t="shared" si="121"/>
        <v/>
      </c>
      <c r="CI182" s="136" t="str">
        <f t="shared" si="122"/>
        <v/>
      </c>
    </row>
    <row r="183" spans="1:87" ht="18.75" x14ac:dyDescent="0.2">
      <c r="A183" s="2" t="s">
        <v>7</v>
      </c>
      <c r="B183" s="65" t="e">
        <f t="shared" si="126"/>
        <v>#VALUE!</v>
      </c>
      <c r="C183" s="78"/>
      <c r="D183" s="83"/>
      <c r="E183" s="83"/>
      <c r="F183" s="67"/>
      <c r="G183" s="71"/>
      <c r="H183" s="77" t="s">
        <v>200</v>
      </c>
      <c r="I183" s="77" t="str">
        <f t="shared" si="123"/>
        <v/>
      </c>
      <c r="J183" s="77" t="str">
        <f t="shared" si="124"/>
        <v/>
      </c>
      <c r="K183" s="77"/>
      <c r="L183" s="77"/>
      <c r="M183" s="137" t="str">
        <f t="shared" si="114"/>
        <v/>
      </c>
      <c r="N183" s="4" t="str">
        <f>IF(T183&gt;0,(MAX(T183,Z183,AD183,AH183,AL183,AP183))+SQRT(1.2^2+1^2),"")</f>
        <v/>
      </c>
      <c r="O183" s="3">
        <f t="shared" si="115"/>
        <v>0</v>
      </c>
      <c r="P183" s="5">
        <f>IF(AND(Y183="",AC183="",AG183="",AK183="",AO183=""),S183,AVERAGE(S183,Y183,AC183,AG183,AK183,AO183)+STDEV(S183,Y183,AC183,AG183,AK183,AO183))</f>
        <v>0</v>
      </c>
      <c r="Q183" s="14"/>
      <c r="R183" s="11"/>
      <c r="S183" s="12"/>
      <c r="T183" s="13"/>
      <c r="U183" s="79"/>
      <c r="V183" s="79"/>
      <c r="W183" s="10"/>
      <c r="X183" s="11"/>
      <c r="Y183" s="12"/>
      <c r="Z183" s="13"/>
      <c r="AA183" s="10"/>
      <c r="AB183" s="11"/>
      <c r="AC183" s="12"/>
      <c r="AD183" s="13"/>
      <c r="AE183" s="14"/>
      <c r="AF183" s="11"/>
      <c r="AG183" s="12"/>
      <c r="AH183" s="13"/>
      <c r="AI183" s="10"/>
      <c r="AJ183" s="11"/>
      <c r="AK183" s="12"/>
      <c r="AL183" s="13"/>
      <c r="AM183" s="10"/>
      <c r="AN183" s="11"/>
      <c r="AO183" s="12"/>
      <c r="AP183" s="13"/>
      <c r="AQ183" s="6" t="str">
        <f>IF(AND((O183)&lt;85,N183&lt;137),"NO","SI")</f>
        <v>SI</v>
      </c>
      <c r="AR183" s="7">
        <f>IF((480*(10^(7.95-(O183/10))))&lt;480,480*(10^(7.95-(O183/10))),480)</f>
        <v>480</v>
      </c>
      <c r="AS183" s="8">
        <f>IF((480*(10^(8.45-(O183/10))))&lt;480,480*(10^(8.45-(O183/10))),480)</f>
        <v>480</v>
      </c>
      <c r="AT183" s="9">
        <f>IF((480*(10^(8.65-(O183/10))))&lt;480,480*(10^(8.65-(O183/10))),480)</f>
        <v>480</v>
      </c>
      <c r="AU183" s="111" t="str">
        <f>IF(O183&lt;80,"0",IF((P183-O183)&lt;=2,('DPI art.191'!$G$3-(('DPI art.191'!$F$3-'DPI art.191'!$G$3)/4)*(P183-O183-2)),('DPI art.191'!$G$3-(('DPI art.191'!$G$3-'DPI art.191'!$H$3)/8)*(P183-O183-2))))</f>
        <v>0</v>
      </c>
      <c r="AV183" s="24">
        <f t="shared" si="127"/>
        <v>0</v>
      </c>
      <c r="AW183" s="24" t="e">
        <f>IF(N183&lt;135,N183,N183-'DPI art.191'!$I$3)</f>
        <v>#VALUE!</v>
      </c>
      <c r="AX183" s="111" t="e">
        <f>IF(I183&lt;80,"0",IF((J183-I183)&lt;=2,('DPI art.191'!$G$7-(('DPI art.191'!$F$7-'DPI art.191'!$G$7)/4)*(I183-J183-2)),('DPI art.191'!$G$7-(('DPI art.191'!$G$7-'DPI art.191'!$H$7)/8)*(J183-I183-2))))</f>
        <v>#VALUE!</v>
      </c>
      <c r="AY183" s="24" t="e">
        <f t="shared" si="116"/>
        <v>#VALUE!</v>
      </c>
      <c r="AZ183" s="24" t="e">
        <f>IF(H183&lt;135,H183,H183-'DPI art.191'!$I$7)</f>
        <v>#VALUE!</v>
      </c>
      <c r="BA183" s="111" t="str">
        <f>IF(O183&lt;80,"0",IF((P183-O183)&lt;=2,('DPI art.191'!$G$5-(('DPI art.191'!$F$5-'DPI art.191'!$G$5)/4)*(P183-O183-2)),('DPI art.191'!$G$5-(('DPI art.191'!$G$5-'DPI art.191'!$H$5)/8)*(P183-O183-2))))</f>
        <v>0</v>
      </c>
      <c r="BB183" s="24">
        <f t="shared" si="128"/>
        <v>0</v>
      </c>
      <c r="BC183" s="24" t="e">
        <f>IF(N183&lt;135,N183,N183-'DPI art.191'!$I$5)</f>
        <v>#VALUE!</v>
      </c>
      <c r="BD183" s="111" t="str">
        <f>IF(O183&lt;80,"0",IF((P183-O183)&lt;=2,('DPI art.191'!$G$7-(('DPI art.191'!$F$7-'DPI art.191'!$G$7)/4)*(O183-P183-2)),('DPI art.191'!$G$7-(('DPI art.191'!$G$7-'DPI art.191'!$H$7)/8)*(P183-O183-2))))</f>
        <v>0</v>
      </c>
      <c r="BE183" s="24">
        <f t="shared" si="129"/>
        <v>0</v>
      </c>
      <c r="BF183" s="24" t="e">
        <f>IF(N183&lt;135,N183,N183-'DPI art.191'!$I$7)</f>
        <v>#VALUE!</v>
      </c>
      <c r="BG183" s="111" t="str">
        <f>IF(AA183&lt;80,"0",IF((AB183-AA183)&lt;=2,('DPI art.191'!$G$3-(('DPI art.191'!$F$3-'DPI art.191'!$G$3)/4)*(AB183-AA183-2)),('DPI art.191'!$G$3-(('DPI art.191'!$G$3-'DPI art.191'!$H$3)/8)*(AB183-AA183-2))))</f>
        <v>0</v>
      </c>
      <c r="BH183" s="24">
        <f t="shared" si="111"/>
        <v>0</v>
      </c>
      <c r="BI183" s="24">
        <f>IF(Z183&lt;135,Z183,Z183-'DPI art.191'!$I$3)</f>
        <v>0</v>
      </c>
      <c r="BJ183" s="111" t="str">
        <f>IF(U183&lt;80,"0",IF((V183-U183)&lt;=2,('DPI art.191'!$G$7-(('DPI art.191'!$F$7-'DPI art.191'!$G$7)/4)*(U183-V183-2)),('DPI art.191'!$G$7-(('DPI art.191'!$G$7-'DPI art.191'!$H$7)/8)*(V183-U183-2))))</f>
        <v>0</v>
      </c>
      <c r="BK183" s="24">
        <f t="shared" si="112"/>
        <v>0</v>
      </c>
      <c r="BL183" s="24">
        <f>IF(T183&lt;135,T183,T183-'DPI art.191'!$I$7)</f>
        <v>0</v>
      </c>
      <c r="BM183" s="111" t="str">
        <f>IF(AA183&lt;80,"0",IF((AB183-AA183)&lt;=2,('DPI art.191'!$G$5-(('DPI art.191'!$F$5-'DPI art.191'!$G$5)/4)*(AB183-AA183-2)),('DPI art.191'!$G$5-(('DPI art.191'!$G$5-'DPI art.191'!$H$5)/8)*(AB183-AA183-2))))</f>
        <v>0</v>
      </c>
      <c r="BN183" s="24">
        <f t="shared" si="113"/>
        <v>0</v>
      </c>
      <c r="BO183" s="24">
        <f>IF(Z183&lt;135,Z183,Z183-'DPI art.191'!$I$5)</f>
        <v>0</v>
      </c>
      <c r="BP183" s="108">
        <f>10^(0.1*R183)</f>
        <v>1</v>
      </c>
      <c r="BQ183" s="108">
        <f>10^(0.1*X183)</f>
        <v>1</v>
      </c>
      <c r="BR183" s="108">
        <f>10^(0.1*AB183)</f>
        <v>1</v>
      </c>
      <c r="BS183" s="108">
        <f>10^(0.1*AF183)</f>
        <v>1</v>
      </c>
      <c r="BT183" s="108">
        <f>10^(0.1*AJ183)</f>
        <v>1</v>
      </c>
      <c r="BU183" s="108">
        <f>10^(0.1*AN183)</f>
        <v>1</v>
      </c>
      <c r="BV183" s="106" t="str">
        <f>IF(R183&gt;0,(O183-R183),"")</f>
        <v/>
      </c>
      <c r="BW183" s="106" t="str">
        <f>IF(X183&gt;0,(O183-X183),"")</f>
        <v/>
      </c>
      <c r="BX183" s="106" t="str">
        <f>IF(AB183&gt;0,(O183-AB183),"")</f>
        <v/>
      </c>
      <c r="BY183" s="106" t="str">
        <f>IF(AF183&gt;0,(O183-AF183),"")</f>
        <v/>
      </c>
      <c r="BZ183" s="106" t="str">
        <f>IF(AJ183&gt;0,(O183-AJ183),"")</f>
        <v/>
      </c>
      <c r="CA183" s="106" t="str">
        <f>IF(AN183&gt;0,(O183-AN183),"")</f>
        <v/>
      </c>
      <c r="CB183" s="106">
        <f>COUNT(BV183:CA183)</f>
        <v>0</v>
      </c>
      <c r="CC183" s="107">
        <f t="shared" si="125"/>
        <v>0</v>
      </c>
      <c r="CD183" s="136" t="str">
        <f t="shared" si="117"/>
        <v/>
      </c>
      <c r="CE183" s="136" t="str">
        <f t="shared" si="118"/>
        <v/>
      </c>
      <c r="CF183" s="136" t="str">
        <f t="shared" si="119"/>
        <v/>
      </c>
      <c r="CG183" s="136" t="str">
        <f t="shared" si="120"/>
        <v/>
      </c>
      <c r="CH183" s="136" t="str">
        <f t="shared" si="121"/>
        <v/>
      </c>
      <c r="CI183" s="136" t="str">
        <f t="shared" si="122"/>
        <v/>
      </c>
    </row>
    <row r="184" spans="1:87" ht="18.75" x14ac:dyDescent="0.2">
      <c r="A184" s="2" t="s">
        <v>7</v>
      </c>
      <c r="B184" s="65" t="e">
        <f t="shared" si="126"/>
        <v>#VALUE!</v>
      </c>
      <c r="C184" s="78"/>
      <c r="D184" s="83"/>
      <c r="E184" s="83"/>
      <c r="F184" s="67"/>
      <c r="G184" s="71"/>
      <c r="H184" s="77" t="s">
        <v>200</v>
      </c>
      <c r="I184" s="77" t="str">
        <f t="shared" si="123"/>
        <v/>
      </c>
      <c r="J184" s="77" t="str">
        <f t="shared" si="124"/>
        <v/>
      </c>
      <c r="K184" s="77"/>
      <c r="L184" s="77"/>
      <c r="M184" s="137" t="str">
        <f t="shared" si="114"/>
        <v/>
      </c>
      <c r="N184" s="4" t="str">
        <f>IF(T184&gt;0,(MAX(T184,Z184,AD184,AH184,AL184,AP184))+SQRT(1.2^2+1^2),"")</f>
        <v/>
      </c>
      <c r="O184" s="3">
        <f t="shared" si="115"/>
        <v>0</v>
      </c>
      <c r="P184" s="5">
        <f>IF(AND(Y184="",AC184="",AG184="",AK184="",AO184=""),S184,AVERAGE(S184,Y184,AC184,AG184,AK184,AO184)+STDEV(S184,Y184,AC184,AG184,AK184,AO184))</f>
        <v>0</v>
      </c>
      <c r="Q184" s="14"/>
      <c r="R184" s="11"/>
      <c r="S184" s="12"/>
      <c r="T184" s="13"/>
      <c r="U184" s="79"/>
      <c r="V184" s="79"/>
      <c r="W184" s="10"/>
      <c r="X184" s="11"/>
      <c r="Y184" s="12"/>
      <c r="Z184" s="13"/>
      <c r="AA184" s="10"/>
      <c r="AB184" s="11"/>
      <c r="AC184" s="12"/>
      <c r="AD184" s="13"/>
      <c r="AE184" s="14"/>
      <c r="AF184" s="11"/>
      <c r="AG184" s="12"/>
      <c r="AH184" s="13"/>
      <c r="AI184" s="10"/>
      <c r="AJ184" s="11"/>
      <c r="AK184" s="12"/>
      <c r="AL184" s="13"/>
      <c r="AM184" s="10"/>
      <c r="AN184" s="11"/>
      <c r="AO184" s="12"/>
      <c r="AP184" s="13"/>
      <c r="AQ184" s="6" t="str">
        <f>IF(AND((O184)&lt;85,N184&lt;137),"NO","SI")</f>
        <v>SI</v>
      </c>
      <c r="AR184" s="7">
        <f>IF((480*(10^(7.95-(O184/10))))&lt;480,480*(10^(7.95-(O184/10))),480)</f>
        <v>480</v>
      </c>
      <c r="AS184" s="8">
        <f>IF((480*(10^(8.45-(O184/10))))&lt;480,480*(10^(8.45-(O184/10))),480)</f>
        <v>480</v>
      </c>
      <c r="AT184" s="9">
        <f>IF((480*(10^(8.65-(O184/10))))&lt;480,480*(10^(8.65-(O184/10))),480)</f>
        <v>480</v>
      </c>
      <c r="AU184" s="111" t="str">
        <f>IF(O184&lt;80,"0",IF((P184-O184)&lt;=2,('DPI art.191'!$G$3-(('DPI art.191'!$F$3-'DPI art.191'!$G$3)/4)*(P184-O184-2)),('DPI art.191'!$G$3-(('DPI art.191'!$G$3-'DPI art.191'!$H$3)/8)*(P184-O184-2))))</f>
        <v>0</v>
      </c>
      <c r="AV184" s="24">
        <f t="shared" si="127"/>
        <v>0</v>
      </c>
      <c r="AW184" s="24" t="e">
        <f>IF(N184&lt;135,N184,N184-'DPI art.191'!$I$3)</f>
        <v>#VALUE!</v>
      </c>
      <c r="AX184" s="111" t="e">
        <f>IF(I184&lt;80,"0",IF((J184-I184)&lt;=2,('DPI art.191'!$G$7-(('DPI art.191'!$F$7-'DPI art.191'!$G$7)/4)*(I184-J184-2)),('DPI art.191'!$G$7-(('DPI art.191'!$G$7-'DPI art.191'!$H$7)/8)*(J184-I184-2))))</f>
        <v>#VALUE!</v>
      </c>
      <c r="AY184" s="24" t="e">
        <f t="shared" si="116"/>
        <v>#VALUE!</v>
      </c>
      <c r="AZ184" s="24" t="e">
        <f>IF(H184&lt;135,H184,H184-'DPI art.191'!$I$7)</f>
        <v>#VALUE!</v>
      </c>
      <c r="BA184" s="111" t="str">
        <f>IF(O184&lt;80,"0",IF((P184-O184)&lt;=2,('DPI art.191'!$G$5-(('DPI art.191'!$F$5-'DPI art.191'!$G$5)/4)*(P184-O184-2)),('DPI art.191'!$G$5-(('DPI art.191'!$G$5-'DPI art.191'!$H$5)/8)*(P184-O184-2))))</f>
        <v>0</v>
      </c>
      <c r="BB184" s="24">
        <f t="shared" si="128"/>
        <v>0</v>
      </c>
      <c r="BC184" s="24" t="e">
        <f>IF(N184&lt;135,N184,N184-'DPI art.191'!$I$5)</f>
        <v>#VALUE!</v>
      </c>
      <c r="BD184" s="111" t="str">
        <f>IF(O184&lt;80,"0",IF((P184-O184)&lt;=2,('DPI art.191'!$G$7-(('DPI art.191'!$F$7-'DPI art.191'!$G$7)/4)*(O184-P184-2)),('DPI art.191'!$G$7-(('DPI art.191'!$G$7-'DPI art.191'!$H$7)/8)*(P184-O184-2))))</f>
        <v>0</v>
      </c>
      <c r="BE184" s="24">
        <f t="shared" si="129"/>
        <v>0</v>
      </c>
      <c r="BF184" s="24" t="e">
        <f>IF(N184&lt;135,N184,N184-'DPI art.191'!$I$7)</f>
        <v>#VALUE!</v>
      </c>
      <c r="BG184" s="111" t="str">
        <f>IF(AA184&lt;80,"0",IF((AB184-AA184)&lt;=2,('DPI art.191'!$G$3-(('DPI art.191'!$F$3-'DPI art.191'!$G$3)/4)*(AB184-AA184-2)),('DPI art.191'!$G$3-(('DPI art.191'!$G$3-'DPI art.191'!$H$3)/8)*(AB184-AA184-2))))</f>
        <v>0</v>
      </c>
      <c r="BH184" s="24">
        <f t="shared" si="111"/>
        <v>0</v>
      </c>
      <c r="BI184" s="24">
        <f>IF(Z184&lt;135,Z184,Z184-'DPI art.191'!$I$3)</f>
        <v>0</v>
      </c>
      <c r="BJ184" s="111" t="str">
        <f>IF(U184&lt;80,"0",IF((V184-U184)&lt;=2,('DPI art.191'!$G$7-(('DPI art.191'!$F$7-'DPI art.191'!$G$7)/4)*(U184-V184-2)),('DPI art.191'!$G$7-(('DPI art.191'!$G$7-'DPI art.191'!$H$7)/8)*(V184-U184-2))))</f>
        <v>0</v>
      </c>
      <c r="BK184" s="24">
        <f t="shared" si="112"/>
        <v>0</v>
      </c>
      <c r="BL184" s="24">
        <f>IF(T184&lt;135,T184,T184-'DPI art.191'!$I$7)</f>
        <v>0</v>
      </c>
      <c r="BM184" s="111" t="str">
        <f>IF(AA184&lt;80,"0",IF((AB184-AA184)&lt;=2,('DPI art.191'!$G$5-(('DPI art.191'!$F$5-'DPI art.191'!$G$5)/4)*(AB184-AA184-2)),('DPI art.191'!$G$5-(('DPI art.191'!$G$5-'DPI art.191'!$H$5)/8)*(AB184-AA184-2))))</f>
        <v>0</v>
      </c>
      <c r="BN184" s="24">
        <f t="shared" si="113"/>
        <v>0</v>
      </c>
      <c r="BO184" s="24">
        <f>IF(Z184&lt;135,Z184,Z184-'DPI art.191'!$I$5)</f>
        <v>0</v>
      </c>
      <c r="BP184" s="108">
        <f>10^(0.1*R184)</f>
        <v>1</v>
      </c>
      <c r="BQ184" s="108">
        <f>10^(0.1*X184)</f>
        <v>1</v>
      </c>
      <c r="BR184" s="108">
        <f>10^(0.1*AB184)</f>
        <v>1</v>
      </c>
      <c r="BS184" s="108">
        <f>10^(0.1*AF184)</f>
        <v>1</v>
      </c>
      <c r="BT184" s="108">
        <f>10^(0.1*AJ184)</f>
        <v>1</v>
      </c>
      <c r="BU184" s="108">
        <f>10^(0.1*AN184)</f>
        <v>1</v>
      </c>
      <c r="BV184" s="106" t="str">
        <f>IF(R184&gt;0,(O184-R184),"")</f>
        <v/>
      </c>
      <c r="BW184" s="106" t="str">
        <f>IF(X184&gt;0,(O184-X184),"")</f>
        <v/>
      </c>
      <c r="BX184" s="106" t="str">
        <f>IF(AB184&gt;0,(O184-AB184),"")</f>
        <v/>
      </c>
      <c r="BY184" s="106" t="str">
        <f>IF(AF184&gt;0,(O184-AF184),"")</f>
        <v/>
      </c>
      <c r="BZ184" s="106" t="str">
        <f>IF(AJ184&gt;0,(O184-AJ184),"")</f>
        <v/>
      </c>
      <c r="CA184" s="106" t="str">
        <f>IF(AN184&gt;0,(O184-AN184),"")</f>
        <v/>
      </c>
      <c r="CB184" s="106">
        <f>COUNT(BV184:CA184)</f>
        <v>0</v>
      </c>
      <c r="CC184" s="107">
        <f t="shared" si="125"/>
        <v>0</v>
      </c>
      <c r="CD184" s="136" t="str">
        <f t="shared" si="117"/>
        <v/>
      </c>
      <c r="CE184" s="136" t="str">
        <f t="shared" si="118"/>
        <v/>
      </c>
      <c r="CF184" s="136" t="str">
        <f t="shared" si="119"/>
        <v/>
      </c>
      <c r="CG184" s="136" t="str">
        <f t="shared" si="120"/>
        <v/>
      </c>
      <c r="CH184" s="136" t="str">
        <f t="shared" si="121"/>
        <v/>
      </c>
      <c r="CI184" s="136" t="str">
        <f t="shared" si="122"/>
        <v/>
      </c>
    </row>
    <row r="185" spans="1:87" x14ac:dyDescent="0.2">
      <c r="N185" s="15"/>
      <c r="O185" s="15"/>
      <c r="P185" s="15"/>
      <c r="AQ185" s="15"/>
      <c r="AR185" s="15"/>
      <c r="AS185" s="15"/>
      <c r="AT185" s="15"/>
      <c r="AU185" s="15"/>
      <c r="AV185" s="15"/>
      <c r="AW185" s="15"/>
      <c r="AX185" s="15"/>
      <c r="AY185" s="15"/>
      <c r="AZ185" s="15"/>
      <c r="BA185" s="15"/>
      <c r="BB185" s="15"/>
      <c r="BC185" s="15"/>
      <c r="BD185" s="15"/>
      <c r="BE185" s="15"/>
      <c r="BF185" s="15"/>
      <c r="BG185" s="15"/>
      <c r="BH185" s="15"/>
      <c r="BI185" s="15"/>
      <c r="BJ185" s="15"/>
      <c r="BK185" s="15"/>
      <c r="BL185" s="15"/>
      <c r="BM185" s="15"/>
      <c r="BN185" s="15"/>
      <c r="BO185" s="15"/>
    </row>
    <row r="186" spans="1:87" x14ac:dyDescent="0.2">
      <c r="N186" s="15"/>
      <c r="O186" s="15"/>
      <c r="P186" s="15"/>
      <c r="AQ186" s="15"/>
      <c r="AR186" s="15"/>
      <c r="AS186" s="15"/>
      <c r="AT186" s="15"/>
      <c r="AU186" s="15"/>
      <c r="AV186" s="15"/>
      <c r="AW186" s="15"/>
      <c r="AX186" s="15"/>
      <c r="AY186" s="15"/>
      <c r="AZ186" s="15"/>
      <c r="BA186" s="15"/>
      <c r="BB186" s="15"/>
      <c r="BC186" s="15"/>
      <c r="BD186" s="15"/>
      <c r="BE186" s="15"/>
      <c r="BF186" s="15"/>
      <c r="BG186" s="15"/>
      <c r="BH186" s="15"/>
      <c r="BI186" s="15"/>
      <c r="BJ186" s="15"/>
      <c r="BK186" s="15"/>
      <c r="BL186" s="15"/>
      <c r="BM186" s="15"/>
      <c r="BN186" s="15"/>
      <c r="BO186" s="15"/>
    </row>
    <row r="187" spans="1:87" x14ac:dyDescent="0.2">
      <c r="N187" s="15"/>
      <c r="O187" s="15"/>
      <c r="P187" s="15"/>
      <c r="AQ187" s="15"/>
      <c r="AR187" s="15"/>
      <c r="AS187" s="15"/>
      <c r="AT187" s="15"/>
      <c r="AU187" s="15"/>
      <c r="AV187" s="15"/>
      <c r="AW187" s="15"/>
      <c r="AX187" s="15"/>
      <c r="AY187" s="15"/>
      <c r="AZ187" s="15"/>
      <c r="BA187" s="15"/>
      <c r="BB187" s="15"/>
      <c r="BC187" s="15"/>
      <c r="BD187" s="15"/>
      <c r="BE187" s="15"/>
      <c r="BF187" s="15"/>
      <c r="BG187" s="15"/>
      <c r="BH187" s="15"/>
      <c r="BI187" s="15"/>
      <c r="BJ187" s="15"/>
      <c r="BK187" s="15"/>
      <c r="BL187" s="15"/>
      <c r="BM187" s="15"/>
      <c r="BN187" s="15"/>
      <c r="BO187" s="15"/>
    </row>
    <row r="188" spans="1:87" x14ac:dyDescent="0.2">
      <c r="N188" s="15"/>
      <c r="O188" s="15"/>
      <c r="P188" s="15"/>
      <c r="AQ188" s="15"/>
      <c r="AR188" s="15"/>
      <c r="AS188" s="15"/>
      <c r="AT188" s="15"/>
      <c r="AU188" s="15"/>
      <c r="AV188" s="15"/>
      <c r="AW188" s="15"/>
      <c r="AX188" s="15"/>
      <c r="AY188" s="15"/>
      <c r="AZ188" s="15"/>
      <c r="BA188" s="15"/>
      <c r="BB188" s="15"/>
      <c r="BC188" s="15"/>
      <c r="BD188" s="15"/>
      <c r="BE188" s="15"/>
      <c r="BF188" s="15"/>
      <c r="BG188" s="15"/>
      <c r="BH188" s="15"/>
      <c r="BI188" s="15"/>
      <c r="BJ188" s="15"/>
      <c r="BK188" s="15"/>
      <c r="BL188" s="15"/>
      <c r="BM188" s="15"/>
      <c r="BN188" s="15"/>
      <c r="BO188" s="15"/>
    </row>
    <row r="189" spans="1:87" x14ac:dyDescent="0.2">
      <c r="N189" s="15"/>
      <c r="O189" s="15"/>
      <c r="P189" s="15"/>
      <c r="AQ189" s="15"/>
      <c r="AR189" s="15"/>
      <c r="AS189" s="15"/>
      <c r="AT189" s="15"/>
      <c r="AU189" s="15"/>
      <c r="AV189" s="15"/>
      <c r="AW189" s="15"/>
      <c r="AX189" s="15"/>
      <c r="AY189" s="15"/>
      <c r="AZ189" s="15"/>
      <c r="BA189" s="15"/>
      <c r="BB189" s="15"/>
      <c r="BC189" s="15"/>
      <c r="BD189" s="15"/>
      <c r="BE189" s="15"/>
      <c r="BF189" s="15"/>
      <c r="BG189" s="15"/>
      <c r="BH189" s="15"/>
      <c r="BI189" s="15"/>
      <c r="BJ189" s="15"/>
      <c r="BK189" s="15"/>
      <c r="BL189" s="15"/>
      <c r="BM189" s="15"/>
      <c r="BN189" s="15"/>
      <c r="BO189" s="15"/>
    </row>
    <row r="190" spans="1:87" x14ac:dyDescent="0.2">
      <c r="N190" s="15"/>
      <c r="O190" s="15"/>
      <c r="P190" s="15"/>
      <c r="AQ190" s="15"/>
      <c r="AR190" s="15"/>
      <c r="AS190" s="15"/>
      <c r="AT190" s="15"/>
      <c r="AU190" s="15"/>
      <c r="AV190" s="15"/>
      <c r="AW190" s="15"/>
      <c r="AX190" s="15"/>
      <c r="AY190" s="15"/>
      <c r="AZ190" s="15"/>
      <c r="BA190" s="15"/>
      <c r="BB190" s="15"/>
      <c r="BC190" s="15"/>
      <c r="BD190" s="15"/>
      <c r="BE190" s="15"/>
      <c r="BF190" s="15"/>
      <c r="BG190" s="15"/>
      <c r="BH190" s="15"/>
      <c r="BI190" s="15"/>
      <c r="BJ190" s="15"/>
      <c r="BK190" s="15"/>
      <c r="BL190" s="15"/>
      <c r="BM190" s="15"/>
      <c r="BN190" s="15"/>
      <c r="BO190" s="15"/>
    </row>
    <row r="191" spans="1:87" x14ac:dyDescent="0.2">
      <c r="N191" s="15"/>
      <c r="O191" s="15"/>
      <c r="P191" s="15"/>
      <c r="AQ191" s="15"/>
      <c r="AR191" s="15"/>
      <c r="AS191" s="15"/>
      <c r="AT191" s="15"/>
      <c r="AU191" s="15"/>
      <c r="AV191" s="15"/>
      <c r="AW191" s="15"/>
      <c r="AX191" s="15"/>
      <c r="AY191" s="15"/>
      <c r="AZ191" s="15"/>
      <c r="BA191" s="15"/>
      <c r="BB191" s="15"/>
      <c r="BC191" s="15"/>
      <c r="BD191" s="15"/>
      <c r="BE191" s="15"/>
      <c r="BF191" s="15"/>
      <c r="BG191" s="15"/>
      <c r="BH191" s="15"/>
      <c r="BI191" s="15"/>
      <c r="BJ191" s="15"/>
      <c r="BK191" s="15"/>
      <c r="BL191" s="15"/>
      <c r="BM191" s="15"/>
      <c r="BN191" s="15"/>
      <c r="BO191" s="15"/>
    </row>
    <row r="192" spans="1:87" x14ac:dyDescent="0.2">
      <c r="N192" s="15"/>
      <c r="O192" s="15"/>
      <c r="P192" s="15"/>
      <c r="AQ192" s="15"/>
      <c r="AR192" s="15"/>
      <c r="AS192" s="15"/>
      <c r="AT192" s="15"/>
      <c r="AU192" s="15"/>
      <c r="AV192" s="15"/>
      <c r="AW192" s="15"/>
      <c r="AX192" s="15"/>
      <c r="AY192" s="15"/>
      <c r="AZ192" s="15"/>
      <c r="BA192" s="15"/>
      <c r="BB192" s="15"/>
      <c r="BC192" s="15"/>
      <c r="BD192" s="15"/>
      <c r="BE192" s="15"/>
      <c r="BF192" s="15"/>
      <c r="BG192" s="15"/>
      <c r="BH192" s="15"/>
      <c r="BI192" s="15"/>
      <c r="BJ192" s="15"/>
      <c r="BK192" s="15"/>
      <c r="BL192" s="15"/>
      <c r="BM192" s="15"/>
      <c r="BN192" s="15"/>
      <c r="BO192" s="15"/>
    </row>
    <row r="193" spans="14:67" x14ac:dyDescent="0.2">
      <c r="N193" s="15"/>
      <c r="O193" s="15"/>
      <c r="P193" s="15"/>
      <c r="AQ193" s="15"/>
      <c r="AR193" s="15"/>
      <c r="AS193" s="15"/>
      <c r="AT193" s="15"/>
      <c r="AU193" s="15"/>
      <c r="AV193" s="15"/>
      <c r="AW193" s="15"/>
      <c r="AX193" s="15"/>
      <c r="AY193" s="15"/>
      <c r="AZ193" s="15"/>
      <c r="BA193" s="15"/>
      <c r="BB193" s="15"/>
      <c r="BC193" s="15"/>
      <c r="BD193" s="15"/>
      <c r="BE193" s="15"/>
      <c r="BF193" s="15"/>
      <c r="BG193" s="15"/>
      <c r="BH193" s="15"/>
      <c r="BI193" s="15"/>
      <c r="BJ193" s="15"/>
      <c r="BK193" s="15"/>
      <c r="BL193" s="15"/>
      <c r="BM193" s="15"/>
      <c r="BN193" s="15"/>
      <c r="BO193" s="15"/>
    </row>
    <row r="194" spans="14:67" x14ac:dyDescent="0.2">
      <c r="N194" s="15"/>
      <c r="O194" s="15"/>
      <c r="P194" s="15"/>
      <c r="AQ194" s="15"/>
      <c r="AR194" s="15"/>
      <c r="AS194" s="15"/>
      <c r="AT194" s="15"/>
      <c r="AU194" s="15"/>
      <c r="AV194" s="15"/>
      <c r="AW194" s="15"/>
      <c r="AX194" s="15"/>
      <c r="AY194" s="15"/>
      <c r="AZ194" s="15"/>
      <c r="BA194" s="15"/>
      <c r="BB194" s="15"/>
      <c r="BC194" s="15"/>
      <c r="BD194" s="15"/>
      <c r="BE194" s="15"/>
      <c r="BF194" s="15"/>
      <c r="BG194" s="15"/>
      <c r="BH194" s="15"/>
      <c r="BI194" s="15"/>
      <c r="BJ194" s="15"/>
      <c r="BK194" s="15"/>
      <c r="BL194" s="15"/>
      <c r="BM194" s="15"/>
      <c r="BN194" s="15"/>
      <c r="BO194" s="15"/>
    </row>
    <row r="195" spans="14:67" x14ac:dyDescent="0.2">
      <c r="N195" s="15"/>
      <c r="O195" s="15"/>
      <c r="P195" s="15"/>
      <c r="AQ195" s="15"/>
      <c r="AR195" s="15"/>
      <c r="AS195" s="15"/>
      <c r="AT195" s="15"/>
      <c r="AU195" s="15"/>
      <c r="AV195" s="15"/>
      <c r="AW195" s="15"/>
      <c r="AX195" s="15"/>
      <c r="AY195" s="15"/>
      <c r="AZ195" s="15"/>
      <c r="BA195" s="15"/>
      <c r="BB195" s="15"/>
      <c r="BC195" s="15"/>
      <c r="BD195" s="15"/>
      <c r="BE195" s="15"/>
      <c r="BF195" s="15"/>
      <c r="BG195" s="15"/>
      <c r="BH195" s="15"/>
      <c r="BI195" s="15"/>
      <c r="BJ195" s="15"/>
      <c r="BK195" s="15"/>
      <c r="BL195" s="15"/>
      <c r="BM195" s="15"/>
      <c r="BN195" s="15"/>
      <c r="BO195" s="15"/>
    </row>
    <row r="196" spans="14:67" x14ac:dyDescent="0.2">
      <c r="N196" s="15"/>
      <c r="O196" s="15"/>
      <c r="P196" s="15"/>
      <c r="AQ196" s="15"/>
      <c r="AR196" s="15"/>
      <c r="AS196" s="15"/>
      <c r="AT196" s="15"/>
      <c r="AU196" s="15"/>
      <c r="AV196" s="15"/>
      <c r="AW196" s="15"/>
      <c r="AX196" s="15"/>
      <c r="AY196" s="15"/>
      <c r="AZ196" s="15"/>
      <c r="BA196" s="15"/>
      <c r="BB196" s="15"/>
      <c r="BC196" s="15"/>
      <c r="BD196" s="15"/>
      <c r="BE196" s="15"/>
      <c r="BF196" s="15"/>
      <c r="BG196" s="15"/>
      <c r="BH196" s="15"/>
      <c r="BI196" s="15"/>
      <c r="BJ196" s="15"/>
      <c r="BK196" s="15"/>
      <c r="BL196" s="15"/>
      <c r="BM196" s="15"/>
      <c r="BN196" s="15"/>
      <c r="BO196" s="15"/>
    </row>
    <row r="197" spans="14:67" x14ac:dyDescent="0.2">
      <c r="N197" s="15"/>
      <c r="O197" s="15"/>
      <c r="P197" s="15"/>
      <c r="AQ197" s="15"/>
      <c r="AR197" s="15"/>
      <c r="AS197" s="15"/>
      <c r="AT197" s="15"/>
      <c r="AU197" s="15"/>
      <c r="AV197" s="15"/>
      <c r="AW197" s="15"/>
      <c r="AX197" s="15"/>
      <c r="AY197" s="15"/>
      <c r="AZ197" s="15"/>
      <c r="BA197" s="15"/>
      <c r="BB197" s="15"/>
      <c r="BC197" s="15"/>
      <c r="BD197" s="15"/>
      <c r="BE197" s="15"/>
      <c r="BF197" s="15"/>
      <c r="BG197" s="15"/>
      <c r="BH197" s="15"/>
      <c r="BI197" s="15"/>
      <c r="BJ197" s="15"/>
      <c r="BK197" s="15"/>
      <c r="BL197" s="15"/>
      <c r="BM197" s="15"/>
      <c r="BN197" s="15"/>
      <c r="BO197" s="15"/>
    </row>
    <row r="198" spans="14:67" x14ac:dyDescent="0.2">
      <c r="N198" s="15"/>
      <c r="O198" s="15"/>
      <c r="P198" s="15"/>
      <c r="AQ198" s="15"/>
      <c r="AR198" s="15"/>
      <c r="AS198" s="15"/>
      <c r="AT198" s="15"/>
      <c r="AU198" s="15"/>
      <c r="AV198" s="15"/>
      <c r="AW198" s="15"/>
      <c r="AX198" s="15"/>
      <c r="AY198" s="15"/>
      <c r="AZ198" s="15"/>
      <c r="BA198" s="15"/>
      <c r="BB198" s="15"/>
      <c r="BC198" s="15"/>
      <c r="BD198" s="15"/>
      <c r="BE198" s="15"/>
      <c r="BF198" s="15"/>
      <c r="BG198" s="15"/>
      <c r="BH198" s="15"/>
      <c r="BI198" s="15"/>
      <c r="BJ198" s="15"/>
      <c r="BK198" s="15"/>
      <c r="BL198" s="15"/>
      <c r="BM198" s="15"/>
      <c r="BN198" s="15"/>
      <c r="BO198" s="15"/>
    </row>
    <row r="199" spans="14:67" x14ac:dyDescent="0.2">
      <c r="N199" s="15"/>
      <c r="O199" s="15"/>
      <c r="P199" s="15"/>
      <c r="AQ199" s="15"/>
      <c r="AR199" s="15"/>
      <c r="AS199" s="15"/>
      <c r="AT199" s="15"/>
      <c r="AU199" s="15"/>
      <c r="AV199" s="15"/>
      <c r="AW199" s="15"/>
      <c r="AX199" s="15"/>
      <c r="AY199" s="15"/>
      <c r="AZ199" s="15"/>
      <c r="BA199" s="15"/>
      <c r="BB199" s="15"/>
      <c r="BC199" s="15"/>
      <c r="BD199" s="15"/>
      <c r="BE199" s="15"/>
      <c r="BF199" s="15"/>
      <c r="BG199" s="15"/>
      <c r="BH199" s="15"/>
      <c r="BI199" s="15"/>
      <c r="BJ199" s="15"/>
      <c r="BK199" s="15"/>
      <c r="BL199" s="15"/>
      <c r="BM199" s="15"/>
      <c r="BN199" s="15"/>
      <c r="BO199" s="15"/>
    </row>
    <row r="200" spans="14:67" x14ac:dyDescent="0.2">
      <c r="N200" s="15"/>
      <c r="O200" s="15"/>
      <c r="P200" s="15"/>
      <c r="AQ200" s="15"/>
      <c r="AR200" s="15"/>
      <c r="AS200" s="15"/>
      <c r="AT200" s="15"/>
      <c r="AU200" s="15"/>
      <c r="AV200" s="15"/>
      <c r="AW200" s="15"/>
      <c r="AX200" s="15"/>
      <c r="AY200" s="15"/>
      <c r="AZ200" s="15"/>
      <c r="BA200" s="15"/>
      <c r="BB200" s="15"/>
      <c r="BC200" s="15"/>
      <c r="BD200" s="15"/>
      <c r="BE200" s="15"/>
      <c r="BF200" s="15"/>
      <c r="BG200" s="15"/>
      <c r="BH200" s="15"/>
      <c r="BI200" s="15"/>
      <c r="BJ200" s="15"/>
      <c r="BK200" s="15"/>
      <c r="BL200" s="15"/>
      <c r="BM200" s="15"/>
      <c r="BN200" s="15"/>
      <c r="BO200" s="15"/>
    </row>
    <row r="201" spans="14:67" x14ac:dyDescent="0.2">
      <c r="N201" s="15"/>
      <c r="O201" s="15"/>
      <c r="P201" s="15"/>
      <c r="AQ201" s="15"/>
      <c r="AR201" s="15"/>
      <c r="AS201" s="15"/>
      <c r="AT201" s="15"/>
      <c r="AU201" s="15"/>
      <c r="AV201" s="15"/>
      <c r="AW201" s="15"/>
      <c r="AX201" s="15"/>
      <c r="AY201" s="15"/>
      <c r="AZ201" s="15"/>
      <c r="BA201" s="15"/>
      <c r="BB201" s="15"/>
      <c r="BC201" s="15"/>
      <c r="BD201" s="15"/>
      <c r="BE201" s="15"/>
      <c r="BF201" s="15"/>
      <c r="BG201" s="15"/>
      <c r="BH201" s="15"/>
      <c r="BI201" s="15"/>
      <c r="BJ201" s="15"/>
      <c r="BK201" s="15"/>
      <c r="BL201" s="15"/>
      <c r="BM201" s="15"/>
      <c r="BN201" s="15"/>
      <c r="BO201" s="15"/>
    </row>
    <row r="202" spans="14:67" x14ac:dyDescent="0.2">
      <c r="N202" s="15"/>
      <c r="O202" s="15"/>
      <c r="P202" s="15"/>
      <c r="AQ202" s="15"/>
      <c r="AR202" s="15"/>
      <c r="AS202" s="15"/>
      <c r="AT202" s="15"/>
      <c r="AU202" s="15"/>
      <c r="AV202" s="15"/>
      <c r="AW202" s="15"/>
      <c r="AX202" s="15"/>
      <c r="AY202" s="15"/>
      <c r="AZ202" s="15"/>
      <c r="BA202" s="15"/>
      <c r="BB202" s="15"/>
      <c r="BC202" s="15"/>
      <c r="BD202" s="15"/>
      <c r="BE202" s="15"/>
      <c r="BF202" s="15"/>
      <c r="BG202" s="15"/>
      <c r="BH202" s="15"/>
      <c r="BI202" s="15"/>
      <c r="BJ202" s="15"/>
      <c r="BK202" s="15"/>
      <c r="BL202" s="15"/>
      <c r="BM202" s="15"/>
      <c r="BN202" s="15"/>
      <c r="BO202" s="15"/>
    </row>
  </sheetData>
  <mergeCells count="27">
    <mergeCell ref="W3:Z3"/>
    <mergeCell ref="BP3:BU3"/>
    <mergeCell ref="BV3:CA3"/>
    <mergeCell ref="CD3:CI3"/>
    <mergeCell ref="AE3:AH3"/>
    <mergeCell ref="AI3:AL3"/>
    <mergeCell ref="AM3:AP3"/>
    <mergeCell ref="AQ3:AQ4"/>
    <mergeCell ref="AR3:AR4"/>
    <mergeCell ref="AT3:AT4"/>
    <mergeCell ref="AS3:AS4"/>
    <mergeCell ref="I3:L3"/>
    <mergeCell ref="AU1:BF2"/>
    <mergeCell ref="C1:AD2"/>
    <mergeCell ref="D3:D4"/>
    <mergeCell ref="A3:A4"/>
    <mergeCell ref="E3:E4"/>
    <mergeCell ref="O3:O4"/>
    <mergeCell ref="B3:B4"/>
    <mergeCell ref="C3:C4"/>
    <mergeCell ref="H3:H4"/>
    <mergeCell ref="Q3:V3"/>
    <mergeCell ref="F3:F4"/>
    <mergeCell ref="G3:G4"/>
    <mergeCell ref="AA3:AD3"/>
    <mergeCell ref="N3:N4"/>
    <mergeCell ref="P3:P4"/>
  </mergeCells>
  <phoneticPr fontId="0" type="noConversion"/>
  <conditionalFormatting sqref="AV6:AV184 BB6:BB184 BE6:BE184">
    <cfRule type="cellIs" dxfId="1242" priority="81" operator="between">
      <formula>75.0000001</formula>
      <formula>79.99999999999</formula>
    </cfRule>
    <cfRule type="cellIs" dxfId="1241" priority="82" operator="between">
      <formula>65.00000001</formula>
      <formula>69.999999</formula>
    </cfRule>
    <cfRule type="cellIs" dxfId="1240" priority="83" operator="between">
      <formula>70</formula>
      <formula>75</formula>
    </cfRule>
    <cfRule type="cellIs" dxfId="1239" priority="84" operator="greaterThan">
      <formula>80</formula>
    </cfRule>
  </conditionalFormatting>
  <conditionalFormatting sqref="AW6:AZ184 BI6:BL184 BC6:BF184 BO6:BO184">
    <cfRule type="cellIs" dxfId="1238" priority="74" operator="equal">
      <formula>0</formula>
    </cfRule>
  </conditionalFormatting>
  <conditionalFormatting sqref="AY6:AY184">
    <cfRule type="cellIs" dxfId="1237" priority="36" operator="between">
      <formula>75.0000001</formula>
      <formula>79.99999999999</formula>
    </cfRule>
    <cfRule type="cellIs" dxfId="1236" priority="37" operator="between">
      <formula>65.00000001</formula>
      <formula>69.999999</formula>
    </cfRule>
    <cfRule type="cellIs" dxfId="1235" priority="38" operator="between">
      <formula>70</formula>
      <formula>75</formula>
    </cfRule>
    <cfRule type="cellIs" dxfId="1234" priority="39" operator="greaterThan">
      <formula>80</formula>
    </cfRule>
    <cfRule type="cellIs" dxfId="1233" priority="40" operator="lessThan">
      <formula>65</formula>
    </cfRule>
  </conditionalFormatting>
  <conditionalFormatting sqref="BE6:BE184 AV6:AV184 BB6:BB184">
    <cfRule type="cellIs" dxfId="1232" priority="80" operator="lessThan">
      <formula>65</formula>
    </cfRule>
  </conditionalFormatting>
  <conditionalFormatting sqref="BH6:BH184 BK6:BK184">
    <cfRule type="cellIs" dxfId="1231" priority="1" operator="lessThan">
      <formula>65</formula>
    </cfRule>
    <cfRule type="cellIs" dxfId="1230" priority="2" operator="between">
      <formula>75.0000001</formula>
      <formula>79.99999999999</formula>
    </cfRule>
    <cfRule type="cellIs" dxfId="1229" priority="3" operator="between">
      <formula>65.00000001</formula>
      <formula>69.999999</formula>
    </cfRule>
    <cfRule type="cellIs" dxfId="1228" priority="4" operator="between">
      <formula>70</formula>
      <formula>75</formula>
    </cfRule>
    <cfRule type="cellIs" dxfId="1227" priority="5" operator="greaterThan">
      <formula>80</formula>
    </cfRule>
  </conditionalFormatting>
  <conditionalFormatting sqref="BN6:BN184">
    <cfRule type="cellIs" dxfId="1226" priority="6" operator="lessThan">
      <formula>65</formula>
    </cfRule>
    <cfRule type="cellIs" dxfId="1225" priority="7" operator="between">
      <formula>75.0000001</formula>
      <formula>79.99999999999</formula>
    </cfRule>
    <cfRule type="cellIs" dxfId="1224" priority="8" operator="between">
      <formula>65.00000001</formula>
      <formula>69.999999</formula>
    </cfRule>
    <cfRule type="cellIs" dxfId="1223" priority="9" operator="between">
      <formula>70</formula>
      <formula>75</formula>
    </cfRule>
    <cfRule type="cellIs" dxfId="1222" priority="10" operator="greaterThan">
      <formula>80</formula>
    </cfRule>
  </conditionalFormatting>
  <printOptions horizontalCentered="1"/>
  <pageMargins left="0.35433070866141736" right="0.39370078740157483" top="0.78740157480314965" bottom="0.98425196850393704" header="0.51181102362204722" footer="0.51181102362204722"/>
  <pageSetup paperSize="8" scale="28" fitToHeight="0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  <pageSetUpPr fitToPage="1"/>
  </sheetPr>
  <dimension ref="B1:AN243"/>
  <sheetViews>
    <sheetView tabSelected="1" view="pageBreakPreview" zoomScale="60" zoomScaleNormal="75" workbookViewId="0">
      <pane xSplit="2" ySplit="10" topLeftCell="C51" activePane="bottomRight" state="frozen"/>
      <selection activeCell="A56" sqref="A56:A57"/>
      <selection pane="topRight" activeCell="A56" sqref="A56:A57"/>
      <selection pane="bottomLeft" activeCell="A56" sqref="A56:A57"/>
      <selection pane="bottomRight" activeCell="A56" sqref="A56:A57"/>
    </sheetView>
  </sheetViews>
  <sheetFormatPr defaultRowHeight="12.75" x14ac:dyDescent="0.2"/>
  <cols>
    <col min="1" max="1" width="4.5703125" style="81" customWidth="1"/>
    <col min="2" max="2" width="7.5703125" style="81" customWidth="1"/>
    <col min="3" max="3" width="8.5703125" style="81" customWidth="1"/>
    <col min="4" max="4" width="8.85546875" style="81" customWidth="1"/>
    <col min="5" max="5" width="8.28515625" style="81" customWidth="1"/>
    <col min="6" max="6" width="35" style="81" customWidth="1"/>
    <col min="7" max="7" width="22.85546875" style="81" customWidth="1"/>
    <col min="8" max="8" width="25.140625" style="81" bestFit="1" customWidth="1"/>
    <col min="9" max="9" width="9.42578125" style="81" customWidth="1"/>
    <col min="10" max="10" width="11.42578125" style="81" customWidth="1"/>
    <col min="11" max="11" width="11.7109375" style="81" customWidth="1"/>
    <col min="12" max="12" width="11" style="81" customWidth="1"/>
    <col min="13" max="13" width="11.42578125" style="81" customWidth="1"/>
    <col min="14" max="14" width="13.140625" style="81" customWidth="1"/>
    <col min="15" max="15" width="9.28515625" style="81" customWidth="1"/>
    <col min="16" max="17" width="9.140625" style="81" customWidth="1"/>
    <col min="18" max="18" width="7.85546875" style="81" hidden="1" customWidth="1"/>
    <col min="19" max="19" width="11.28515625" style="81" customWidth="1"/>
    <col min="20" max="20" width="16.5703125" style="81" bestFit="1" customWidth="1"/>
    <col min="21" max="21" width="21.28515625" style="81" customWidth="1"/>
    <col min="22" max="22" width="16.7109375" style="81" bestFit="1" customWidth="1"/>
    <col min="23" max="23" width="9.140625" style="167"/>
    <col min="24" max="24" width="12.5703125" style="167" customWidth="1"/>
    <col min="25" max="27" width="9.140625" style="167"/>
    <col min="28" max="28" width="15.28515625" style="167" bestFit="1" customWidth="1"/>
    <col min="29" max="29" width="12.140625" style="81" customWidth="1"/>
    <col min="30" max="30" width="9.140625" style="81"/>
    <col min="31" max="31" width="6" style="81" customWidth="1"/>
    <col min="32" max="32" width="13" style="81" customWidth="1"/>
    <col min="33" max="33" width="10.42578125" style="81" customWidth="1"/>
    <col min="34" max="34" width="22.42578125" style="81" customWidth="1"/>
    <col min="35" max="35" width="13.28515625" style="81" customWidth="1"/>
    <col min="36" max="36" width="16.140625" style="81" customWidth="1"/>
    <col min="37" max="37" width="9.5703125" style="81" bestFit="1" customWidth="1"/>
    <col min="38" max="38" width="9.140625" style="81"/>
    <col min="39" max="39" width="15.140625" style="81" customWidth="1"/>
    <col min="40" max="16384" width="9.140625" style="81"/>
  </cols>
  <sheetData>
    <row r="1" spans="3:39" ht="38.25" customHeight="1" x14ac:dyDescent="0.2"/>
    <row r="2" spans="3:39" ht="15.75" customHeight="1" x14ac:dyDescent="0.3">
      <c r="F2" s="427" t="s">
        <v>220</v>
      </c>
      <c r="G2" s="428"/>
      <c r="H2" s="429" t="s">
        <v>221</v>
      </c>
      <c r="I2" s="430"/>
      <c r="J2" s="431" t="s">
        <v>236</v>
      </c>
      <c r="K2" s="431" t="s">
        <v>31</v>
      </c>
      <c r="L2" s="168"/>
      <c r="M2" s="168"/>
      <c r="N2" s="169"/>
    </row>
    <row r="3" spans="3:39" ht="15.75" customHeight="1" x14ac:dyDescent="0.35">
      <c r="F3" s="98" t="s">
        <v>215</v>
      </c>
      <c r="G3" s="100">
        <v>0.7</v>
      </c>
      <c r="H3" s="102" t="s">
        <v>222</v>
      </c>
      <c r="I3" s="103">
        <v>0.5</v>
      </c>
      <c r="J3" s="170"/>
      <c r="K3" s="122" t="s">
        <v>32</v>
      </c>
      <c r="L3" s="121" t="s">
        <v>242</v>
      </c>
      <c r="M3" s="122"/>
      <c r="N3" s="171"/>
    </row>
    <row r="4" spans="3:39" ht="19.5" x14ac:dyDescent="0.35">
      <c r="F4" s="99" t="s">
        <v>216</v>
      </c>
      <c r="G4" s="101">
        <v>1</v>
      </c>
      <c r="H4" s="102" t="s">
        <v>223</v>
      </c>
      <c r="I4" s="103">
        <v>0.75</v>
      </c>
      <c r="J4" s="172"/>
      <c r="K4" s="125" t="s">
        <v>31</v>
      </c>
      <c r="L4" s="123" t="s">
        <v>243</v>
      </c>
      <c r="M4" s="120"/>
      <c r="N4" s="173"/>
    </row>
    <row r="5" spans="3:39" ht="22.5" x14ac:dyDescent="0.3">
      <c r="C5" s="263"/>
      <c r="D5" s="263"/>
      <c r="H5" s="104" t="s">
        <v>224</v>
      </c>
      <c r="I5" s="105">
        <v>0.3</v>
      </c>
      <c r="J5" s="82"/>
      <c r="K5" s="82"/>
      <c r="L5" s="123" t="s">
        <v>244</v>
      </c>
      <c r="M5" s="120"/>
      <c r="N5" s="173"/>
    </row>
    <row r="6" spans="3:39" ht="22.5" x14ac:dyDescent="0.3">
      <c r="C6" s="263"/>
      <c r="D6" s="263"/>
      <c r="G6" s="82"/>
      <c r="I6" s="82"/>
      <c r="J6" s="82"/>
      <c r="K6" s="82"/>
      <c r="L6" s="123" t="s">
        <v>27</v>
      </c>
      <c r="M6" s="120"/>
      <c r="N6" s="173"/>
    </row>
    <row r="7" spans="3:39" ht="23.25" x14ac:dyDescent="0.35">
      <c r="C7" s="263"/>
      <c r="D7" s="263"/>
      <c r="F7" s="198" t="s">
        <v>25</v>
      </c>
      <c r="G7" s="18"/>
      <c r="L7" s="124" t="s">
        <v>183</v>
      </c>
      <c r="M7" s="172"/>
      <c r="N7" s="174"/>
      <c r="T7" s="175"/>
      <c r="U7" s="175"/>
    </row>
    <row r="8" spans="3:39" ht="21.75" customHeight="1" x14ac:dyDescent="0.35">
      <c r="C8" s="263"/>
      <c r="D8" s="263"/>
      <c r="E8" s="18"/>
      <c r="F8" s="199" t="s">
        <v>558</v>
      </c>
      <c r="G8" s="82"/>
    </row>
    <row r="9" spans="3:39" ht="34.5" customHeight="1" x14ac:dyDescent="0.35">
      <c r="C9" s="400" t="s">
        <v>307</v>
      </c>
      <c r="D9" s="401"/>
      <c r="S9" s="197" t="s">
        <v>235</v>
      </c>
      <c r="T9" s="197" t="s">
        <v>235</v>
      </c>
      <c r="U9" s="19"/>
      <c r="W9" s="421" t="s">
        <v>261</v>
      </c>
      <c r="X9" s="422"/>
      <c r="Y9" s="176"/>
      <c r="Z9" s="177"/>
      <c r="AA9" s="177"/>
      <c r="AF9" s="400" t="s">
        <v>228</v>
      </c>
      <c r="AG9" s="423"/>
      <c r="AH9" s="178" t="s">
        <v>262</v>
      </c>
    </row>
    <row r="10" spans="3:39" ht="86.25" customHeight="1" x14ac:dyDescent="0.2">
      <c r="C10" s="277" t="s">
        <v>305</v>
      </c>
      <c r="D10" s="278" t="s">
        <v>306</v>
      </c>
      <c r="E10" s="280" t="s">
        <v>0</v>
      </c>
      <c r="F10" s="402" t="s">
        <v>23</v>
      </c>
      <c r="G10" s="402"/>
      <c r="H10" s="402"/>
      <c r="I10" s="87" t="s">
        <v>208</v>
      </c>
      <c r="J10" s="88" t="s">
        <v>252</v>
      </c>
      <c r="K10" s="88" t="s">
        <v>260</v>
      </c>
      <c r="L10" s="88" t="s">
        <v>259</v>
      </c>
      <c r="M10" s="89" t="s">
        <v>18</v>
      </c>
      <c r="N10" s="90" t="s">
        <v>209</v>
      </c>
      <c r="O10" s="91" t="s">
        <v>214</v>
      </c>
      <c r="P10" s="403" t="s">
        <v>213</v>
      </c>
      <c r="Q10" s="404"/>
      <c r="S10" s="197" t="s">
        <v>15</v>
      </c>
      <c r="T10" s="197" t="s">
        <v>233</v>
      </c>
      <c r="U10" s="197" t="s">
        <v>266</v>
      </c>
      <c r="V10" s="197" t="s">
        <v>16</v>
      </c>
      <c r="W10" s="2" t="s">
        <v>212</v>
      </c>
      <c r="X10" s="2" t="s">
        <v>211</v>
      </c>
      <c r="Y10" s="2" t="s">
        <v>225</v>
      </c>
      <c r="Z10" s="2" t="s">
        <v>226</v>
      </c>
      <c r="AA10" s="2" t="s">
        <v>227</v>
      </c>
      <c r="AB10" s="109" t="s">
        <v>210</v>
      </c>
      <c r="AF10" s="66" t="s">
        <v>267</v>
      </c>
      <c r="AG10" s="305" t="s">
        <v>229</v>
      </c>
      <c r="AH10" s="305">
        <f>SUM(AH11:AH40)</f>
        <v>380</v>
      </c>
      <c r="AI10" s="305" t="s">
        <v>21</v>
      </c>
      <c r="AJ10" s="305" t="s">
        <v>20</v>
      </c>
      <c r="AK10" s="305" t="s">
        <v>230</v>
      </c>
      <c r="AL10" s="305" t="s">
        <v>231</v>
      </c>
      <c r="AM10" s="305" t="s">
        <v>232</v>
      </c>
    </row>
    <row r="11" spans="3:39" ht="27" x14ac:dyDescent="0.2">
      <c r="C11" s="264" t="str">
        <f>IF(S11=0,"T",IF((K11-M11)&lt;65,"I",IF((K11-M11)&lt;70,"K",IF((K11-M11)&lt;75,"J",IF((K11-M11)&lt;80,"K","L")))))</f>
        <v>K</v>
      </c>
      <c r="D11" s="273" t="str">
        <f>IF(J11&lt;135,"T",IF((J11-$J$66)&lt;135,"J","L"))</f>
        <v>T</v>
      </c>
      <c r="E11" s="21" t="s">
        <v>411</v>
      </c>
      <c r="F11" s="22" t="str">
        <f t="shared" ref="F11:F39" si="0">VLOOKUP(E11,Misure_Campionate,2,FALSE)</f>
        <v>Movimentazioni interne</v>
      </c>
      <c r="G11" s="22" t="str">
        <f t="shared" ref="G11:G39" si="1">VLOOKUP(E11,Misure_Campionate,3,FALSE)</f>
        <v>/</v>
      </c>
      <c r="H11" s="22" t="str">
        <f t="shared" ref="H11:H39" si="2">VLOOKUP(E11,Misure_Campionate,4,FALSE)</f>
        <v>/</v>
      </c>
      <c r="I11" s="63">
        <f t="shared" ref="I11:I39" si="3">VLOOKUP(E11,Misure_Campionate,12,FALSE)</f>
        <v>0.53858377794159662</v>
      </c>
      <c r="J11" s="63">
        <f t="shared" ref="J11:J39" si="4">VLOOKUP(E11,Misure_Campionate,13,FALSE)</f>
        <v>112.76204993518134</v>
      </c>
      <c r="K11" s="64">
        <f t="shared" ref="K11:K39" si="5">VLOOKUP(E11,Misure_Campionate,14,FALSE)</f>
        <v>82.076792264517195</v>
      </c>
      <c r="L11" s="16">
        <f t="shared" ref="L11:L39" si="6">VLOOKUP(E11,Misure_Campionate,15,FALSE)</f>
        <v>84.611254472828136</v>
      </c>
      <c r="M11" s="23">
        <f>S11</f>
        <v>13.332980559902831</v>
      </c>
      <c r="N11" s="281">
        <f>IF(M11=0,0,K11-M11)</f>
        <v>68.743811704614359</v>
      </c>
      <c r="O11" s="224">
        <v>70</v>
      </c>
      <c r="P11" s="25"/>
      <c r="Q11" s="25"/>
      <c r="R11" s="81">
        <f>IF(S11&gt;0,1,"")</f>
        <v>1</v>
      </c>
      <c r="S11" s="111">
        <f>IF(K11&lt;80,0,IF((L11-K11)&lt;=2,($L$63-(($K$63-$L$63)/4)*(L11-K11-2)),($L$63-(($K$63-$M$63)/8)*(L11-K11-2))))</f>
        <v>13.332980559902831</v>
      </c>
      <c r="T11" s="111" t="str">
        <f>IF(J11&lt;135,"",J11-$J$66)</f>
        <v/>
      </c>
      <c r="U11" s="111">
        <f>K11-S11</f>
        <v>68.743811704614359</v>
      </c>
      <c r="V11" s="111">
        <f>O11/$G$43*10^(U11/10)</f>
        <v>1092038.5586808361</v>
      </c>
      <c r="W11" s="179">
        <f>IF((Z11^2*(I11^2+$G$3^2+$G$4^2)&gt;0),(Z11^2*(I11^2+$G$3^2+$G$4^2)),0)</f>
        <v>3.9744153633016109E-2</v>
      </c>
      <c r="X11" s="180">
        <f>IF(W11=0,0,(AA11*Y11)^2)</f>
        <v>0</v>
      </c>
      <c r="Y11" s="181">
        <f>0.5*((P11-Q11)/60)</f>
        <v>0</v>
      </c>
      <c r="Z11" s="182">
        <f>O11/$G$43*10^((K11-$G$44)/10)</f>
        <v>0.14942311393674759</v>
      </c>
      <c r="AA11" s="135">
        <f>IF(AB11=0,0,4.34*(Z11/AB11))</f>
        <v>0.55585398384470097</v>
      </c>
      <c r="AB11" s="183">
        <f>O11/60</f>
        <v>1.1666666666666667</v>
      </c>
      <c r="AF11" s="183">
        <f>IF(N11="0",0,O11/$G$43*10^(N11/10))</f>
        <v>1092038.5586808361</v>
      </c>
      <c r="AG11" s="183">
        <f>O11/$G$43*10^(K11/10)</f>
        <v>23525346.516776383</v>
      </c>
      <c r="AH11" s="305">
        <f>IF(K11&gt;80,O11,"")</f>
        <v>70</v>
      </c>
      <c r="AI11" s="305">
        <f>IF(K11&gt;80,O11/$AH$10*10^(L11/10),"")</f>
        <v>53264749.717273824</v>
      </c>
      <c r="AJ11" s="305">
        <f>IF(K11&gt;80,O11/$AH$10*10^(K11/10),"")</f>
        <v>29716227.179085955</v>
      </c>
      <c r="AK11" s="110">
        <f>IF((MAX(K11:K40)&gt;80),10*LOG(SUM($AJ$11:$AJ$40)),"")</f>
        <v>82.714052759224217</v>
      </c>
      <c r="AL11" s="110">
        <f>IF((MAX(K11:K40)&gt;80),10*LOG(SUM($AI$11:$AI$40)),"")</f>
        <v>102.58853126004284</v>
      </c>
      <c r="AM11" s="110">
        <f>10*LOG(SUM(AF11:AF40))</f>
        <v>68.060803662630974</v>
      </c>
    </row>
    <row r="12" spans="3:39" ht="36" x14ac:dyDescent="0.2">
      <c r="C12" s="264" t="str">
        <f t="shared" ref="C12:C40" si="7">IF(S12=0,"T",IF((K12-M12)&lt;65,"I",IF((K12-M12)&lt;70,"K",IF((K12-M12)&lt;75,"J",IF((K12-M12)&lt;80,"K","L")))))</f>
        <v>K</v>
      </c>
      <c r="D12" s="273" t="str">
        <f t="shared" ref="D12:D40" si="8">IF(J12&lt;135,"T",IF((J12-$J$66)&lt;135,"J","L"))</f>
        <v>T</v>
      </c>
      <c r="E12" s="21" t="s">
        <v>365</v>
      </c>
      <c r="F12" s="22" t="str">
        <f t="shared" si="0"/>
        <v>Movimentazione con carroponte</v>
      </c>
      <c r="G12" s="22" t="str">
        <f t="shared" si="1"/>
        <v>/</v>
      </c>
      <c r="H12" s="22" t="str">
        <f t="shared" si="2"/>
        <v>/</v>
      </c>
      <c r="I12" s="63">
        <f t="shared" si="3"/>
        <v>1.6272249245091281</v>
      </c>
      <c r="J12" s="63">
        <f t="shared" si="4"/>
        <v>121.56204993518134</v>
      </c>
      <c r="K12" s="64">
        <f t="shared" si="5"/>
        <v>81.677041633039451</v>
      </c>
      <c r="L12" s="16">
        <f t="shared" si="6"/>
        <v>85.345223492023692</v>
      </c>
      <c r="M12" s="23">
        <f t="shared" ref="M12:M18" si="9">S12</f>
        <v>13.395738633813485</v>
      </c>
      <c r="N12" s="281">
        <f t="shared" ref="N12:N40" si="10">IF(M12=0,0,K12-M12)</f>
        <v>68.281302999225971</v>
      </c>
      <c r="O12" s="225">
        <v>120</v>
      </c>
      <c r="P12" s="25"/>
      <c r="Q12" s="25"/>
      <c r="R12" s="81">
        <f t="shared" ref="R12:R40" si="11">IF(S12&gt;0,1,"")</f>
        <v>1</v>
      </c>
      <c r="S12" s="111">
        <f t="shared" ref="S12:S40" si="12">IF(K12&lt;80,0,IF((L12-K12)&lt;=2,($L$63-(($K$63-$L$63)/4)*(L12-K12-2)),($L$63-(($L$63-$M$63)/8)*(L12-K12-2))))</f>
        <v>13.395738633813485</v>
      </c>
      <c r="T12" s="111" t="str">
        <f t="shared" ref="T12:T39" si="13">IF(J12&lt;135,"",J12-$J$66)</f>
        <v/>
      </c>
      <c r="U12" s="111">
        <f>K12-S12</f>
        <v>68.281302999225971</v>
      </c>
      <c r="V12" s="111">
        <f>O12/$G$43*10^(U12/10)</f>
        <v>1682946.4937867816</v>
      </c>
      <c r="W12" s="179">
        <f>IF((Z12^2*(I12^2+$G$3^2+$G$4^2)&gt;0),(Z12^2*(I12^2+$G$3^2+$G$4^2)),0)</f>
        <v>0.22585397796193502</v>
      </c>
      <c r="X12" s="180">
        <f t="shared" ref="X12:X40" si="14">IF(W12=0,0,(AA12*Y12)^2)</f>
        <v>0</v>
      </c>
      <c r="Y12" s="181">
        <f>0.5*((P12-Q12)/60)</f>
        <v>0</v>
      </c>
      <c r="Z12" s="182">
        <f>O12/$G$43*10^((K12-$G$44)/10)</f>
        <v>0.23362855648927111</v>
      </c>
      <c r="AA12" s="135">
        <f t="shared" ref="AA12:AA40" si="15">IF(AB12=0,0,4.34*(Z12/AB12))</f>
        <v>0.50697396758171831</v>
      </c>
      <c r="AB12" s="183">
        <f t="shared" ref="AB12:AB40" si="16">O12/60</f>
        <v>2</v>
      </c>
      <c r="AF12" s="183">
        <f t="shared" ref="AF12:AF40" si="17">IF(N12="0",0,O12/$G$43*10^(N12/10))</f>
        <v>1682946.4937867816</v>
      </c>
      <c r="AG12" s="183">
        <f>O12/$G$43*10^(K12/10)</f>
        <v>36782748.01548411</v>
      </c>
      <c r="AH12" s="305">
        <f>IF(K12&gt;80,O12,"")</f>
        <v>120</v>
      </c>
      <c r="AI12" s="305">
        <f>IF(K12&gt;80,O12/$AH$10*10^(L12/10),"")</f>
        <v>108123475.87460041</v>
      </c>
      <c r="AJ12" s="305">
        <f>IF(K12&gt;80,O12/$AH$10*10^(K12/10),"")</f>
        <v>46462418.545874663</v>
      </c>
      <c r="AL12" s="184"/>
    </row>
    <row r="13" spans="3:39" ht="36" x14ac:dyDescent="0.2">
      <c r="C13" s="264" t="str">
        <f t="shared" si="7"/>
        <v>K</v>
      </c>
      <c r="D13" s="273" t="str">
        <f t="shared" si="8"/>
        <v>T</v>
      </c>
      <c r="E13" s="21" t="s">
        <v>358</v>
      </c>
      <c r="F13" s="22" t="str">
        <f t="shared" si="0"/>
        <v>Movimentazione con carrello elevatore</v>
      </c>
      <c r="G13" s="22" t="str">
        <f t="shared" si="1"/>
        <v>/</v>
      </c>
      <c r="H13" s="22" t="str">
        <f t="shared" si="2"/>
        <v>/</v>
      </c>
      <c r="I13" s="63">
        <f t="shared" si="3"/>
        <v>2.4877796178857805</v>
      </c>
      <c r="J13" s="63">
        <f t="shared" si="4"/>
        <v>129.56204993518134</v>
      </c>
      <c r="K13" s="64">
        <f t="shared" si="5"/>
        <v>80.070434915636724</v>
      </c>
      <c r="L13" s="16">
        <f t="shared" si="6"/>
        <v>94.270287005756117</v>
      </c>
      <c r="M13" s="23">
        <f t="shared" si="9"/>
        <v>12.737509244367537</v>
      </c>
      <c r="N13" s="281">
        <f t="shared" si="10"/>
        <v>67.33292567126918</v>
      </c>
      <c r="O13" s="225">
        <v>30</v>
      </c>
      <c r="P13" s="25"/>
      <c r="Q13" s="25"/>
      <c r="R13" s="81">
        <f t="shared" si="11"/>
        <v>1</v>
      </c>
      <c r="S13" s="111">
        <f t="shared" si="12"/>
        <v>12.737509244367537</v>
      </c>
      <c r="T13" s="111" t="str">
        <f t="shared" si="13"/>
        <v/>
      </c>
      <c r="U13" s="111">
        <f t="shared" ref="U13:U40" si="18">K13-S13</f>
        <v>67.33292567126918</v>
      </c>
      <c r="V13" s="111">
        <f t="shared" ref="V13:V40" si="19">O13/$G$43*10^(U13/10)</f>
        <v>338199.20663366723</v>
      </c>
      <c r="W13" s="179">
        <f t="shared" ref="W13:W40" si="20">IF((Z13^2*(I13^2+$G$3^2+$G$4^2)&gt;0),(Z13^2*(I13^2+$G$3^2+$G$4^2)),0)</f>
        <v>1.2500226288454704E-2</v>
      </c>
      <c r="X13" s="180">
        <f t="shared" si="14"/>
        <v>0</v>
      </c>
      <c r="Y13" s="181">
        <f t="shared" ref="Y13:Y40" si="21">0.5*((P13-Q13)/60)</f>
        <v>0</v>
      </c>
      <c r="Z13" s="182">
        <f t="shared" ref="Z13:Z40" si="22">O13/$G$43*10^((K13-$G$44)/10)</f>
        <v>4.0346443913998817E-2</v>
      </c>
      <c r="AA13" s="135">
        <f t="shared" si="15"/>
        <v>0.35020713317350971</v>
      </c>
      <c r="AB13" s="183">
        <f t="shared" si="16"/>
        <v>0.5</v>
      </c>
      <c r="AF13" s="183">
        <f t="shared" si="17"/>
        <v>338199.20663366723</v>
      </c>
      <c r="AG13" s="183">
        <f t="shared" ref="AG13:AG40" si="23">O13/$G$43*10^(K13/10)</f>
        <v>6352190.4261632133</v>
      </c>
      <c r="AH13" s="305">
        <f>IF(K13&gt;80,O13,"")</f>
        <v>30</v>
      </c>
      <c r="AI13" s="305">
        <f>IF(K13&gt;80,O13/$AH$10*10^(L13/10),"")</f>
        <v>211040768.01413056</v>
      </c>
      <c r="AJ13" s="305">
        <f>IF(K13&gt;80,O13/$AH$10*10^(K13/10),"")</f>
        <v>8023819.4856798481</v>
      </c>
      <c r="AL13" s="184"/>
    </row>
    <row r="14" spans="3:39" ht="36" x14ac:dyDescent="0.2">
      <c r="C14" s="264" t="str">
        <f t="shared" si="7"/>
        <v>I</v>
      </c>
      <c r="D14" s="273" t="str">
        <f>IF(J14&lt;135,"T",IF((J14-$J$66)&lt;135,"J","L"))</f>
        <v>T</v>
      </c>
      <c r="E14" s="21" t="s">
        <v>361</v>
      </c>
      <c r="F14" s="22" t="str">
        <f t="shared" si="0"/>
        <v>Movimentazione con autogru in esterno</v>
      </c>
      <c r="G14" s="22" t="str">
        <f t="shared" si="1"/>
        <v>/</v>
      </c>
      <c r="H14" s="22" t="str">
        <f t="shared" si="2"/>
        <v>/</v>
      </c>
      <c r="I14" s="63">
        <f t="shared" si="3"/>
        <v>0.46331088754420607</v>
      </c>
      <c r="J14" s="63">
        <f t="shared" si="4"/>
        <v>132.76204993518132</v>
      </c>
      <c r="K14" s="64">
        <f t="shared" si="5"/>
        <v>82.253316680911695</v>
      </c>
      <c r="L14" s="16">
        <f t="shared" si="6"/>
        <v>108.5740919612181</v>
      </c>
      <c r="M14" s="23">
        <f t="shared" si="9"/>
        <v>27</v>
      </c>
      <c r="N14" s="281">
        <f t="shared" si="10"/>
        <v>55.253316680911695</v>
      </c>
      <c r="O14" s="225">
        <v>90</v>
      </c>
      <c r="P14" s="25"/>
      <c r="Q14" s="25"/>
      <c r="R14" s="81">
        <f t="shared" si="11"/>
        <v>1</v>
      </c>
      <c r="S14" s="111">
        <v>27</v>
      </c>
      <c r="T14" s="111" t="str">
        <f>IF(J14&lt;135,"",J14-$J$66)</f>
        <v/>
      </c>
      <c r="U14" s="111">
        <f t="shared" si="18"/>
        <v>55.253316680911695</v>
      </c>
      <c r="V14" s="111">
        <f>O14/$G$43*10^(U14/10)</f>
        <v>62854.002742564662</v>
      </c>
      <c r="W14" s="179">
        <f t="shared" si="20"/>
        <v>6.8244300770455166E-2</v>
      </c>
      <c r="X14" s="180">
        <f t="shared" si="14"/>
        <v>0</v>
      </c>
      <c r="Y14" s="181">
        <f t="shared" si="21"/>
        <v>0</v>
      </c>
      <c r="Z14" s="182">
        <f t="shared" si="22"/>
        <v>0.20008507472866138</v>
      </c>
      <c r="AA14" s="135">
        <f t="shared" si="15"/>
        <v>0.57891281621492696</v>
      </c>
      <c r="AB14" s="183">
        <f t="shared" si="16"/>
        <v>1.5</v>
      </c>
      <c r="AF14" s="183">
        <f t="shared" si="17"/>
        <v>62854.002742564662</v>
      </c>
      <c r="AG14" s="183">
        <f t="shared" si="23"/>
        <v>31501623.756946996</v>
      </c>
      <c r="AH14" s="305">
        <f t="shared" ref="AH14:AH40" si="24">IF(K14&gt;80,O14,"")</f>
        <v>90</v>
      </c>
      <c r="AI14" s="305">
        <f t="shared" ref="AI14:AI40" si="25">IF(K14&gt;80,O14/$AH$10*10^(L14/10),"")</f>
        <v>17055643468.625141</v>
      </c>
      <c r="AJ14" s="305">
        <f t="shared" ref="AJ14:AJ40" si="26">IF(K14&gt;80,O14/$AH$10*10^(K14/10),"")</f>
        <v>39791524.745617256</v>
      </c>
      <c r="AL14" s="184"/>
    </row>
    <row r="15" spans="3:39" ht="36" x14ac:dyDescent="0.2">
      <c r="C15" s="264" t="str">
        <f t="shared" si="7"/>
        <v>K</v>
      </c>
      <c r="D15" s="273" t="str">
        <f t="shared" si="8"/>
        <v>J</v>
      </c>
      <c r="E15" s="21" t="s">
        <v>362</v>
      </c>
      <c r="F15" s="22" t="str">
        <f t="shared" si="0"/>
        <v>Trasferimenti con trattore in esterno</v>
      </c>
      <c r="G15" s="22" t="str">
        <f t="shared" si="1"/>
        <v>/</v>
      </c>
      <c r="H15" s="22" t="str">
        <f t="shared" si="2"/>
        <v>/</v>
      </c>
      <c r="I15" s="63">
        <f t="shared" si="3"/>
        <v>1.7685804717272751</v>
      </c>
      <c r="J15" s="63">
        <f t="shared" si="4"/>
        <v>136.56204993518134</v>
      </c>
      <c r="K15" s="64">
        <f t="shared" si="5"/>
        <v>88.886527466732645</v>
      </c>
      <c r="L15" s="16">
        <f t="shared" si="6"/>
        <v>97.445704542670697</v>
      </c>
      <c r="M15" s="23">
        <f t="shared" si="9"/>
        <v>11.450257163769358</v>
      </c>
      <c r="N15" s="281">
        <f t="shared" si="10"/>
        <v>77.436270302963294</v>
      </c>
      <c r="O15" s="225">
        <v>20</v>
      </c>
      <c r="P15" s="25"/>
      <c r="Q15" s="25"/>
      <c r="R15" s="81">
        <f t="shared" si="11"/>
        <v>1</v>
      </c>
      <c r="S15" s="111">
        <f>IF(K15&lt;80,0,IF((L15-K15)&lt;=2,($L$63-(($K$63-$L$63)/4)*(L15-K15-2)),($L$63-(($K$63-$M$63)/8)*(L15-K15-2))))</f>
        <v>11.450257163769358</v>
      </c>
      <c r="T15" s="111">
        <f t="shared" si="13"/>
        <v>128.56204993518134</v>
      </c>
      <c r="U15" s="111">
        <f t="shared" si="18"/>
        <v>77.436270302963294</v>
      </c>
      <c r="V15" s="111">
        <f t="shared" si="19"/>
        <v>2308956.6996862926</v>
      </c>
      <c r="W15" s="179">
        <f t="shared" si="20"/>
        <v>0.19368182445725987</v>
      </c>
      <c r="X15" s="180">
        <f t="shared" si="14"/>
        <v>0</v>
      </c>
      <c r="Y15" s="181">
        <f t="shared" si="21"/>
        <v>0</v>
      </c>
      <c r="Z15" s="182">
        <f t="shared" si="22"/>
        <v>0.20479684348613364</v>
      </c>
      <c r="AA15" s="135">
        <f t="shared" si="15"/>
        <v>2.6664549021894604</v>
      </c>
      <c r="AB15" s="183">
        <f t="shared" si="16"/>
        <v>0.33333333333333331</v>
      </c>
      <c r="AF15" s="183">
        <f t="shared" si="17"/>
        <v>2308956.6996862926</v>
      </c>
      <c r="AG15" s="183">
        <f t="shared" si="23"/>
        <v>32243450.036737833</v>
      </c>
      <c r="AH15" s="305">
        <f t="shared" si="24"/>
        <v>20</v>
      </c>
      <c r="AI15" s="305">
        <f t="shared" si="25"/>
        <v>292291949.1100651</v>
      </c>
      <c r="AJ15" s="305">
        <f t="shared" si="26"/>
        <v>40728568.467458315</v>
      </c>
      <c r="AL15" s="184"/>
    </row>
    <row r="16" spans="3:39" ht="54" x14ac:dyDescent="0.2">
      <c r="C16" s="264" t="str">
        <f t="shared" si="7"/>
        <v>K</v>
      </c>
      <c r="D16" s="273" t="str">
        <f t="shared" si="8"/>
        <v>T</v>
      </c>
      <c r="E16" s="21" t="s">
        <v>417</v>
      </c>
      <c r="F16" s="22" t="str">
        <f t="shared" si="0"/>
        <v>Assistenza alle movimentazioni esterne in prossimità di autogru</v>
      </c>
      <c r="G16" s="22" t="str">
        <f t="shared" si="1"/>
        <v>/</v>
      </c>
      <c r="H16" s="22" t="str">
        <f t="shared" si="2"/>
        <v>/</v>
      </c>
      <c r="I16" s="63">
        <f t="shared" si="3"/>
        <v>0.91387691362193302</v>
      </c>
      <c r="J16" s="63">
        <f t="shared" si="4"/>
        <v>120.96204993518134</v>
      </c>
      <c r="K16" s="64">
        <f t="shared" si="5"/>
        <v>82.25002607869078</v>
      </c>
      <c r="L16" s="16">
        <f t="shared" si="6"/>
        <v>95.129198290141773</v>
      </c>
      <c r="M16" s="23">
        <f t="shared" si="9"/>
        <v>12.820051736784313</v>
      </c>
      <c r="N16" s="281">
        <f t="shared" si="10"/>
        <v>69.429974341906473</v>
      </c>
      <c r="O16" s="225">
        <v>50</v>
      </c>
      <c r="P16" s="25"/>
      <c r="Q16" s="25"/>
      <c r="R16" s="81">
        <f t="shared" si="11"/>
        <v>1</v>
      </c>
      <c r="S16" s="111">
        <f t="shared" si="12"/>
        <v>12.820051736784313</v>
      </c>
      <c r="T16" s="111" t="str">
        <f t="shared" si="13"/>
        <v/>
      </c>
      <c r="U16" s="111">
        <f t="shared" si="18"/>
        <v>69.429974341906473</v>
      </c>
      <c r="V16" s="111">
        <f t="shared" si="19"/>
        <v>913537.12483648967</v>
      </c>
      <c r="W16" s="179">
        <f t="shared" si="20"/>
        <v>2.8686737352399367E-2</v>
      </c>
      <c r="X16" s="180">
        <f t="shared" si="14"/>
        <v>0</v>
      </c>
      <c r="Y16" s="181">
        <f t="shared" si="21"/>
        <v>0</v>
      </c>
      <c r="Z16" s="182">
        <f t="shared" si="22"/>
        <v>0.11107418325291592</v>
      </c>
      <c r="AA16" s="135">
        <f t="shared" si="15"/>
        <v>0.578474346381186</v>
      </c>
      <c r="AB16" s="183">
        <f t="shared" si="16"/>
        <v>0.83333333333333337</v>
      </c>
      <c r="AF16" s="183">
        <f t="shared" si="17"/>
        <v>913537.12483648967</v>
      </c>
      <c r="AG16" s="183">
        <f t="shared" si="23"/>
        <v>17487646.865657579</v>
      </c>
      <c r="AH16" s="305">
        <f t="shared" si="24"/>
        <v>50</v>
      </c>
      <c r="AI16" s="305">
        <f t="shared" si="25"/>
        <v>428653364.38168496</v>
      </c>
      <c r="AJ16" s="305">
        <f t="shared" si="26"/>
        <v>22089659.198725361</v>
      </c>
      <c r="AL16" s="184"/>
    </row>
    <row r="17" spans="3:38" ht="36" x14ac:dyDescent="0.2">
      <c r="C17" s="264" t="str">
        <f t="shared" si="7"/>
        <v>T</v>
      </c>
      <c r="D17" s="273" t="str">
        <f t="shared" si="8"/>
        <v>T</v>
      </c>
      <c r="E17" s="21" t="s">
        <v>389</v>
      </c>
      <c r="F17" s="22" t="str">
        <f t="shared" si="0"/>
        <v>Movimentazioni in piazzale esterno</v>
      </c>
      <c r="G17" s="22" t="str">
        <f t="shared" si="1"/>
        <v>/</v>
      </c>
      <c r="H17" s="22" t="str">
        <f t="shared" si="2"/>
        <v>/</v>
      </c>
      <c r="I17" s="63">
        <f t="shared" si="3"/>
        <v>2.3928078908384225</v>
      </c>
      <c r="J17" s="63">
        <f t="shared" si="4"/>
        <v>101.86204993518133</v>
      </c>
      <c r="K17" s="64">
        <f t="shared" si="5"/>
        <v>79.46875113771064</v>
      </c>
      <c r="L17" s="16">
        <f t="shared" si="6"/>
        <v>84.003331957060041</v>
      </c>
      <c r="M17" s="23">
        <f t="shared" si="9"/>
        <v>0</v>
      </c>
      <c r="N17" s="281">
        <f t="shared" si="10"/>
        <v>0</v>
      </c>
      <c r="O17" s="225">
        <v>50</v>
      </c>
      <c r="P17" s="25"/>
      <c r="Q17" s="25"/>
      <c r="R17" s="81" t="str">
        <f t="shared" si="11"/>
        <v/>
      </c>
      <c r="S17" s="111">
        <f t="shared" si="12"/>
        <v>0</v>
      </c>
      <c r="T17" s="111" t="str">
        <f t="shared" si="13"/>
        <v/>
      </c>
      <c r="U17" s="111">
        <f t="shared" si="18"/>
        <v>79.46875113771064</v>
      </c>
      <c r="V17" s="111">
        <f t="shared" si="19"/>
        <v>9217303.3494118918</v>
      </c>
      <c r="W17" s="179">
        <f t="shared" si="20"/>
        <v>2.4730874953721612E-2</v>
      </c>
      <c r="X17" s="180">
        <f t="shared" si="14"/>
        <v>0</v>
      </c>
      <c r="Y17" s="181">
        <f t="shared" si="21"/>
        <v>0</v>
      </c>
      <c r="Z17" s="182">
        <f>O17/$G$43*10^((K17-$G$44)/10)</f>
        <v>5.8544437064362798E-2</v>
      </c>
      <c r="AA17" s="135">
        <f>IF(AB17=0,0,4.34*(Z17/AB17))</f>
        <v>0.30489942823120142</v>
      </c>
      <c r="AB17" s="183">
        <f t="shared" si="16"/>
        <v>0.83333333333333337</v>
      </c>
      <c r="AF17" s="183">
        <f t="shared" si="17"/>
        <v>0.10416666666666667</v>
      </c>
      <c r="AG17" s="183">
        <f t="shared" si="23"/>
        <v>9217303.3494118918</v>
      </c>
      <c r="AH17" s="305" t="str">
        <f t="shared" si="24"/>
        <v/>
      </c>
      <c r="AI17" s="305" t="str">
        <f t="shared" si="25"/>
        <v/>
      </c>
      <c r="AJ17" s="305" t="str">
        <f t="shared" si="26"/>
        <v/>
      </c>
      <c r="AL17" s="184"/>
    </row>
    <row r="18" spans="3:38" ht="36" x14ac:dyDescent="0.2">
      <c r="C18" s="264" t="str">
        <f t="shared" si="7"/>
        <v>T</v>
      </c>
      <c r="D18" s="273" t="str">
        <f t="shared" si="8"/>
        <v>T</v>
      </c>
      <c r="E18" s="21" t="s">
        <v>390</v>
      </c>
      <c r="F18" s="22" t="str">
        <f t="shared" si="0"/>
        <v>Movimentazioni in piazzale esterno con gru a torre</v>
      </c>
      <c r="G18" s="22" t="str">
        <f t="shared" si="1"/>
        <v>/</v>
      </c>
      <c r="H18" s="22" t="str">
        <f t="shared" si="2"/>
        <v>/</v>
      </c>
      <c r="I18" s="63">
        <f t="shared" si="3"/>
        <v>1.9145797269465192</v>
      </c>
      <c r="J18" s="63">
        <f t="shared" si="4"/>
        <v>105.16204993518133</v>
      </c>
      <c r="K18" s="64">
        <f t="shared" si="5"/>
        <v>65.018872801392561</v>
      </c>
      <c r="L18" s="16">
        <f t="shared" si="6"/>
        <v>76.326267650163217</v>
      </c>
      <c r="M18" s="23">
        <f t="shared" si="9"/>
        <v>0</v>
      </c>
      <c r="N18" s="281">
        <f t="shared" si="10"/>
        <v>0</v>
      </c>
      <c r="O18" s="225">
        <v>50</v>
      </c>
      <c r="P18" s="25"/>
      <c r="Q18" s="25"/>
      <c r="R18" s="81" t="str">
        <f t="shared" si="11"/>
        <v/>
      </c>
      <c r="S18" s="111">
        <f t="shared" si="12"/>
        <v>0</v>
      </c>
      <c r="T18" s="111" t="str">
        <f t="shared" si="13"/>
        <v/>
      </c>
      <c r="U18" s="111">
        <f t="shared" si="18"/>
        <v>65.018872801392561</v>
      </c>
      <c r="V18" s="111">
        <f t="shared" si="19"/>
        <v>330838.50305052032</v>
      </c>
      <c r="W18" s="179">
        <f t="shared" si="20"/>
        <v>2.2765443996042799E-5</v>
      </c>
      <c r="X18" s="180">
        <f t="shared" si="14"/>
        <v>0</v>
      </c>
      <c r="Y18" s="181">
        <f t="shared" si="21"/>
        <v>0</v>
      </c>
      <c r="Z18" s="182">
        <f t="shared" si="22"/>
        <v>2.1013471279042804E-3</v>
      </c>
      <c r="AA18" s="135">
        <f t="shared" si="15"/>
        <v>1.0943815842125492E-2</v>
      </c>
      <c r="AB18" s="183">
        <f t="shared" si="16"/>
        <v>0.83333333333333337</v>
      </c>
      <c r="AF18" s="183">
        <f t="shared" si="17"/>
        <v>0.10416666666666667</v>
      </c>
      <c r="AG18" s="183">
        <f t="shared" si="23"/>
        <v>330838.50305052032</v>
      </c>
      <c r="AH18" s="305" t="str">
        <f t="shared" si="24"/>
        <v/>
      </c>
      <c r="AI18" s="305" t="str">
        <f t="shared" si="25"/>
        <v/>
      </c>
      <c r="AJ18" s="305" t="str">
        <f t="shared" si="26"/>
        <v/>
      </c>
      <c r="AL18" s="184"/>
    </row>
    <row r="19" spans="3:38" ht="27" hidden="1" x14ac:dyDescent="0.2">
      <c r="C19" s="264" t="str">
        <f t="shared" si="7"/>
        <v>T</v>
      </c>
      <c r="D19" s="273" t="str">
        <f t="shared" si="8"/>
        <v>T</v>
      </c>
      <c r="E19" s="21" t="s">
        <v>193</v>
      </c>
      <c r="F19" s="22">
        <f t="shared" si="0"/>
        <v>0</v>
      </c>
      <c r="G19" s="22">
        <f t="shared" si="1"/>
        <v>0</v>
      </c>
      <c r="H19" s="22">
        <f t="shared" si="2"/>
        <v>0</v>
      </c>
      <c r="I19" s="63">
        <f t="shared" si="3"/>
        <v>0</v>
      </c>
      <c r="J19" s="63">
        <f t="shared" si="4"/>
        <v>0</v>
      </c>
      <c r="K19" s="64">
        <f t="shared" si="5"/>
        <v>0</v>
      </c>
      <c r="L19" s="16">
        <f t="shared" si="6"/>
        <v>0</v>
      </c>
      <c r="M19" s="23">
        <f t="shared" ref="M19:M25" si="27">IF(AND($O$44&gt;87,K19&gt;80),S19,0)</f>
        <v>0</v>
      </c>
      <c r="N19" s="281">
        <f t="shared" si="10"/>
        <v>0</v>
      </c>
      <c r="O19" s="225"/>
      <c r="P19" s="25"/>
      <c r="Q19" s="25"/>
      <c r="R19" s="81" t="str">
        <f t="shared" si="11"/>
        <v/>
      </c>
      <c r="S19" s="111">
        <f t="shared" si="12"/>
        <v>0</v>
      </c>
      <c r="T19" s="111" t="str">
        <f t="shared" si="13"/>
        <v/>
      </c>
      <c r="U19" s="111">
        <f t="shared" si="18"/>
        <v>0</v>
      </c>
      <c r="V19" s="111">
        <f t="shared" si="19"/>
        <v>0</v>
      </c>
      <c r="W19" s="179">
        <f t="shared" si="20"/>
        <v>0</v>
      </c>
      <c r="X19" s="180">
        <f t="shared" si="14"/>
        <v>0</v>
      </c>
      <c r="Y19" s="181">
        <f t="shared" si="21"/>
        <v>0</v>
      </c>
      <c r="Z19" s="182">
        <f t="shared" si="22"/>
        <v>0</v>
      </c>
      <c r="AA19" s="135">
        <f t="shared" si="15"/>
        <v>0</v>
      </c>
      <c r="AB19" s="183">
        <f t="shared" si="16"/>
        <v>0</v>
      </c>
      <c r="AF19" s="183">
        <f t="shared" si="17"/>
        <v>0</v>
      </c>
      <c r="AG19" s="183">
        <f t="shared" si="23"/>
        <v>0</v>
      </c>
      <c r="AH19" s="305" t="str">
        <f t="shared" si="24"/>
        <v/>
      </c>
      <c r="AI19" s="305" t="str">
        <f t="shared" si="25"/>
        <v/>
      </c>
      <c r="AJ19" s="305" t="str">
        <f t="shared" si="26"/>
        <v/>
      </c>
      <c r="AL19" s="184"/>
    </row>
    <row r="20" spans="3:38" ht="27" hidden="1" x14ac:dyDescent="0.2">
      <c r="C20" s="264" t="str">
        <f t="shared" si="7"/>
        <v>T</v>
      </c>
      <c r="D20" s="273" t="str">
        <f t="shared" si="8"/>
        <v>T</v>
      </c>
      <c r="E20" s="21" t="s">
        <v>193</v>
      </c>
      <c r="F20" s="22">
        <f t="shared" si="0"/>
        <v>0</v>
      </c>
      <c r="G20" s="22">
        <f t="shared" si="1"/>
        <v>0</v>
      </c>
      <c r="H20" s="22">
        <f t="shared" si="2"/>
        <v>0</v>
      </c>
      <c r="I20" s="63">
        <f t="shared" si="3"/>
        <v>0</v>
      </c>
      <c r="J20" s="63">
        <f t="shared" si="4"/>
        <v>0</v>
      </c>
      <c r="K20" s="64">
        <f t="shared" si="5"/>
        <v>0</v>
      </c>
      <c r="L20" s="16">
        <f t="shared" si="6"/>
        <v>0</v>
      </c>
      <c r="M20" s="23">
        <f t="shared" si="27"/>
        <v>0</v>
      </c>
      <c r="N20" s="281">
        <f t="shared" si="10"/>
        <v>0</v>
      </c>
      <c r="O20" s="225"/>
      <c r="P20" s="25"/>
      <c r="Q20" s="25"/>
      <c r="R20" s="81" t="str">
        <f t="shared" si="11"/>
        <v/>
      </c>
      <c r="S20" s="111">
        <f t="shared" si="12"/>
        <v>0</v>
      </c>
      <c r="T20" s="111" t="str">
        <f t="shared" si="13"/>
        <v/>
      </c>
      <c r="U20" s="111">
        <f t="shared" si="18"/>
        <v>0</v>
      </c>
      <c r="V20" s="111">
        <f t="shared" si="19"/>
        <v>0</v>
      </c>
      <c r="W20" s="179">
        <f t="shared" si="20"/>
        <v>0</v>
      </c>
      <c r="X20" s="180">
        <f t="shared" si="14"/>
        <v>0</v>
      </c>
      <c r="Y20" s="181">
        <f t="shared" si="21"/>
        <v>0</v>
      </c>
      <c r="Z20" s="182">
        <f t="shared" si="22"/>
        <v>0</v>
      </c>
      <c r="AA20" s="135">
        <f t="shared" si="15"/>
        <v>0</v>
      </c>
      <c r="AB20" s="183">
        <f t="shared" si="16"/>
        <v>0</v>
      </c>
      <c r="AF20" s="183">
        <f t="shared" si="17"/>
        <v>0</v>
      </c>
      <c r="AG20" s="183">
        <f t="shared" si="23"/>
        <v>0</v>
      </c>
      <c r="AH20" s="305" t="str">
        <f t="shared" si="24"/>
        <v/>
      </c>
      <c r="AI20" s="305" t="str">
        <f t="shared" si="25"/>
        <v/>
      </c>
      <c r="AJ20" s="305" t="str">
        <f t="shared" si="26"/>
        <v/>
      </c>
      <c r="AL20" s="184"/>
    </row>
    <row r="21" spans="3:38" ht="27" hidden="1" x14ac:dyDescent="0.2">
      <c r="C21" s="264" t="str">
        <f t="shared" si="7"/>
        <v>T</v>
      </c>
      <c r="D21" s="273" t="str">
        <f t="shared" si="8"/>
        <v>T</v>
      </c>
      <c r="E21" s="21" t="s">
        <v>193</v>
      </c>
      <c r="F21" s="22">
        <f t="shared" si="0"/>
        <v>0</v>
      </c>
      <c r="G21" s="22">
        <f t="shared" si="1"/>
        <v>0</v>
      </c>
      <c r="H21" s="22">
        <f t="shared" si="2"/>
        <v>0</v>
      </c>
      <c r="I21" s="63">
        <f t="shared" si="3"/>
        <v>0</v>
      </c>
      <c r="J21" s="63">
        <f t="shared" si="4"/>
        <v>0</v>
      </c>
      <c r="K21" s="64">
        <f t="shared" si="5"/>
        <v>0</v>
      </c>
      <c r="L21" s="16">
        <f t="shared" si="6"/>
        <v>0</v>
      </c>
      <c r="M21" s="23">
        <f t="shared" si="27"/>
        <v>0</v>
      </c>
      <c r="N21" s="281">
        <f t="shared" si="10"/>
        <v>0</v>
      </c>
      <c r="O21" s="225"/>
      <c r="P21" s="25"/>
      <c r="Q21" s="25"/>
      <c r="R21" s="81" t="str">
        <f t="shared" si="11"/>
        <v/>
      </c>
      <c r="S21" s="111">
        <f t="shared" si="12"/>
        <v>0</v>
      </c>
      <c r="T21" s="111" t="str">
        <f t="shared" si="13"/>
        <v/>
      </c>
      <c r="U21" s="111">
        <f>K21-S21</f>
        <v>0</v>
      </c>
      <c r="V21" s="111">
        <f t="shared" si="19"/>
        <v>0</v>
      </c>
      <c r="W21" s="179">
        <f t="shared" si="20"/>
        <v>0</v>
      </c>
      <c r="X21" s="180">
        <f t="shared" si="14"/>
        <v>0</v>
      </c>
      <c r="Y21" s="181">
        <f t="shared" si="21"/>
        <v>0</v>
      </c>
      <c r="Z21" s="182">
        <f t="shared" si="22"/>
        <v>0</v>
      </c>
      <c r="AA21" s="135">
        <f t="shared" si="15"/>
        <v>0</v>
      </c>
      <c r="AB21" s="183">
        <f t="shared" si="16"/>
        <v>0</v>
      </c>
      <c r="AF21" s="183">
        <f t="shared" si="17"/>
        <v>0</v>
      </c>
      <c r="AG21" s="183">
        <f t="shared" si="23"/>
        <v>0</v>
      </c>
      <c r="AH21" s="305" t="str">
        <f t="shared" si="24"/>
        <v/>
      </c>
      <c r="AI21" s="305" t="str">
        <f t="shared" si="25"/>
        <v/>
      </c>
      <c r="AJ21" s="305" t="str">
        <f t="shared" si="26"/>
        <v/>
      </c>
      <c r="AL21" s="184"/>
    </row>
    <row r="22" spans="3:38" ht="27" hidden="1" x14ac:dyDescent="0.2">
      <c r="C22" s="264" t="str">
        <f t="shared" si="7"/>
        <v>T</v>
      </c>
      <c r="D22" s="273" t="str">
        <f t="shared" si="8"/>
        <v>T</v>
      </c>
      <c r="E22" s="21" t="s">
        <v>193</v>
      </c>
      <c r="F22" s="22">
        <f t="shared" si="0"/>
        <v>0</v>
      </c>
      <c r="G22" s="22">
        <f t="shared" si="1"/>
        <v>0</v>
      </c>
      <c r="H22" s="22">
        <f t="shared" si="2"/>
        <v>0</v>
      </c>
      <c r="I22" s="63">
        <f t="shared" si="3"/>
        <v>0</v>
      </c>
      <c r="J22" s="63">
        <f t="shared" si="4"/>
        <v>0</v>
      </c>
      <c r="K22" s="64">
        <f t="shared" si="5"/>
        <v>0</v>
      </c>
      <c r="L22" s="16">
        <f t="shared" si="6"/>
        <v>0</v>
      </c>
      <c r="M22" s="23">
        <f t="shared" si="27"/>
        <v>0</v>
      </c>
      <c r="N22" s="281">
        <f t="shared" si="10"/>
        <v>0</v>
      </c>
      <c r="O22" s="25"/>
      <c r="P22" s="25"/>
      <c r="Q22" s="25"/>
      <c r="R22" s="81" t="str">
        <f t="shared" si="11"/>
        <v/>
      </c>
      <c r="S22" s="111">
        <f t="shared" si="12"/>
        <v>0</v>
      </c>
      <c r="T22" s="111" t="str">
        <f t="shared" si="13"/>
        <v/>
      </c>
      <c r="U22" s="111">
        <f t="shared" si="18"/>
        <v>0</v>
      </c>
      <c r="V22" s="111">
        <f t="shared" si="19"/>
        <v>0</v>
      </c>
      <c r="W22" s="179">
        <f t="shared" si="20"/>
        <v>0</v>
      </c>
      <c r="X22" s="180">
        <f t="shared" si="14"/>
        <v>0</v>
      </c>
      <c r="Y22" s="181">
        <f t="shared" si="21"/>
        <v>0</v>
      </c>
      <c r="Z22" s="182">
        <f t="shared" si="22"/>
        <v>0</v>
      </c>
      <c r="AA22" s="135">
        <f t="shared" si="15"/>
        <v>0</v>
      </c>
      <c r="AB22" s="183">
        <f t="shared" si="16"/>
        <v>0</v>
      </c>
      <c r="AF22" s="183">
        <f t="shared" si="17"/>
        <v>0</v>
      </c>
      <c r="AG22" s="183">
        <f t="shared" si="23"/>
        <v>0</v>
      </c>
      <c r="AH22" s="305" t="str">
        <f t="shared" si="24"/>
        <v/>
      </c>
      <c r="AI22" s="305" t="str">
        <f t="shared" si="25"/>
        <v/>
      </c>
      <c r="AJ22" s="305" t="str">
        <f t="shared" si="26"/>
        <v/>
      </c>
      <c r="AL22" s="184"/>
    </row>
    <row r="23" spans="3:38" ht="27" hidden="1" x14ac:dyDescent="0.2">
      <c r="C23" s="264" t="str">
        <f t="shared" si="7"/>
        <v>T</v>
      </c>
      <c r="D23" s="273" t="str">
        <f t="shared" si="8"/>
        <v>T</v>
      </c>
      <c r="E23" s="21" t="s">
        <v>193</v>
      </c>
      <c r="F23" s="22">
        <f t="shared" si="0"/>
        <v>0</v>
      </c>
      <c r="G23" s="22">
        <f t="shared" si="1"/>
        <v>0</v>
      </c>
      <c r="H23" s="22">
        <f t="shared" si="2"/>
        <v>0</v>
      </c>
      <c r="I23" s="63">
        <f t="shared" si="3"/>
        <v>0</v>
      </c>
      <c r="J23" s="63">
        <f t="shared" si="4"/>
        <v>0</v>
      </c>
      <c r="K23" s="64">
        <f t="shared" si="5"/>
        <v>0</v>
      </c>
      <c r="L23" s="16">
        <f t="shared" si="6"/>
        <v>0</v>
      </c>
      <c r="M23" s="23">
        <f t="shared" si="27"/>
        <v>0</v>
      </c>
      <c r="N23" s="281">
        <f t="shared" si="10"/>
        <v>0</v>
      </c>
      <c r="O23" s="25"/>
      <c r="P23" s="25"/>
      <c r="Q23" s="25"/>
      <c r="R23" s="81" t="str">
        <f t="shared" si="11"/>
        <v/>
      </c>
      <c r="S23" s="111">
        <f t="shared" si="12"/>
        <v>0</v>
      </c>
      <c r="T23" s="111" t="str">
        <f t="shared" si="13"/>
        <v/>
      </c>
      <c r="U23" s="111">
        <f t="shared" si="18"/>
        <v>0</v>
      </c>
      <c r="V23" s="111">
        <f t="shared" si="19"/>
        <v>0</v>
      </c>
      <c r="W23" s="179">
        <f t="shared" si="20"/>
        <v>0</v>
      </c>
      <c r="X23" s="180">
        <f t="shared" si="14"/>
        <v>0</v>
      </c>
      <c r="Y23" s="181">
        <f t="shared" si="21"/>
        <v>0</v>
      </c>
      <c r="Z23" s="182">
        <f t="shared" si="22"/>
        <v>0</v>
      </c>
      <c r="AA23" s="135">
        <f t="shared" si="15"/>
        <v>0</v>
      </c>
      <c r="AB23" s="183">
        <f t="shared" si="16"/>
        <v>0</v>
      </c>
      <c r="AF23" s="183">
        <f t="shared" si="17"/>
        <v>0</v>
      </c>
      <c r="AG23" s="183">
        <f t="shared" si="23"/>
        <v>0</v>
      </c>
      <c r="AH23" s="305" t="str">
        <f t="shared" si="24"/>
        <v/>
      </c>
      <c r="AI23" s="305" t="str">
        <f t="shared" si="25"/>
        <v/>
      </c>
      <c r="AJ23" s="305" t="str">
        <f t="shared" si="26"/>
        <v/>
      </c>
      <c r="AL23" s="184"/>
    </row>
    <row r="24" spans="3:38" ht="27" hidden="1" x14ac:dyDescent="0.2">
      <c r="C24" s="264" t="str">
        <f t="shared" si="7"/>
        <v>T</v>
      </c>
      <c r="D24" s="273" t="str">
        <f t="shared" si="8"/>
        <v>T</v>
      </c>
      <c r="E24" s="21" t="s">
        <v>193</v>
      </c>
      <c r="F24" s="22">
        <f t="shared" si="0"/>
        <v>0</v>
      </c>
      <c r="G24" s="22">
        <f t="shared" si="1"/>
        <v>0</v>
      </c>
      <c r="H24" s="22">
        <f t="shared" si="2"/>
        <v>0</v>
      </c>
      <c r="I24" s="63">
        <f t="shared" si="3"/>
        <v>0</v>
      </c>
      <c r="J24" s="63">
        <f t="shared" si="4"/>
        <v>0</v>
      </c>
      <c r="K24" s="64">
        <f t="shared" si="5"/>
        <v>0</v>
      </c>
      <c r="L24" s="16">
        <f t="shared" si="6"/>
        <v>0</v>
      </c>
      <c r="M24" s="23">
        <f t="shared" si="27"/>
        <v>0</v>
      </c>
      <c r="N24" s="281">
        <f t="shared" si="10"/>
        <v>0</v>
      </c>
      <c r="O24" s="25"/>
      <c r="P24" s="25"/>
      <c r="Q24" s="25"/>
      <c r="R24" s="81" t="str">
        <f t="shared" si="11"/>
        <v/>
      </c>
      <c r="S24" s="111">
        <f t="shared" si="12"/>
        <v>0</v>
      </c>
      <c r="T24" s="111" t="str">
        <f t="shared" si="13"/>
        <v/>
      </c>
      <c r="U24" s="111">
        <f t="shared" si="18"/>
        <v>0</v>
      </c>
      <c r="V24" s="111">
        <f t="shared" si="19"/>
        <v>0</v>
      </c>
      <c r="W24" s="179">
        <f t="shared" si="20"/>
        <v>0</v>
      </c>
      <c r="X24" s="180">
        <f t="shared" si="14"/>
        <v>0</v>
      </c>
      <c r="Y24" s="181">
        <f t="shared" si="21"/>
        <v>0</v>
      </c>
      <c r="Z24" s="182">
        <f t="shared" si="22"/>
        <v>0</v>
      </c>
      <c r="AA24" s="135">
        <f t="shared" si="15"/>
        <v>0</v>
      </c>
      <c r="AB24" s="183">
        <f t="shared" si="16"/>
        <v>0</v>
      </c>
      <c r="AF24" s="183">
        <f t="shared" si="17"/>
        <v>0</v>
      </c>
      <c r="AG24" s="183">
        <f t="shared" si="23"/>
        <v>0</v>
      </c>
      <c r="AH24" s="305" t="str">
        <f t="shared" si="24"/>
        <v/>
      </c>
      <c r="AI24" s="305" t="str">
        <f t="shared" si="25"/>
        <v/>
      </c>
      <c r="AJ24" s="305" t="str">
        <f t="shared" si="26"/>
        <v/>
      </c>
      <c r="AL24" s="184"/>
    </row>
    <row r="25" spans="3:38" ht="27" hidden="1" x14ac:dyDescent="0.2">
      <c r="C25" s="264" t="str">
        <f t="shared" si="7"/>
        <v>T</v>
      </c>
      <c r="D25" s="273" t="str">
        <f t="shared" si="8"/>
        <v>T</v>
      </c>
      <c r="E25" s="21" t="s">
        <v>193</v>
      </c>
      <c r="F25" s="22">
        <f t="shared" si="0"/>
        <v>0</v>
      </c>
      <c r="G25" s="22">
        <f t="shared" si="1"/>
        <v>0</v>
      </c>
      <c r="H25" s="22">
        <f t="shared" si="2"/>
        <v>0</v>
      </c>
      <c r="I25" s="63">
        <f t="shared" si="3"/>
        <v>0</v>
      </c>
      <c r="J25" s="63">
        <f t="shared" si="4"/>
        <v>0</v>
      </c>
      <c r="K25" s="64">
        <f t="shared" si="5"/>
        <v>0</v>
      </c>
      <c r="L25" s="16">
        <f t="shared" si="6"/>
        <v>0</v>
      </c>
      <c r="M25" s="23">
        <f t="shared" si="27"/>
        <v>0</v>
      </c>
      <c r="N25" s="281">
        <f t="shared" si="10"/>
        <v>0</v>
      </c>
      <c r="O25" s="25"/>
      <c r="P25" s="25"/>
      <c r="Q25" s="25"/>
      <c r="R25" s="81" t="str">
        <f t="shared" si="11"/>
        <v/>
      </c>
      <c r="S25" s="111">
        <f t="shared" si="12"/>
        <v>0</v>
      </c>
      <c r="T25" s="111" t="str">
        <f t="shared" si="13"/>
        <v/>
      </c>
      <c r="U25" s="111">
        <f t="shared" si="18"/>
        <v>0</v>
      </c>
      <c r="V25" s="111">
        <f t="shared" si="19"/>
        <v>0</v>
      </c>
      <c r="W25" s="179">
        <f t="shared" si="20"/>
        <v>0</v>
      </c>
      <c r="X25" s="180">
        <f t="shared" si="14"/>
        <v>0</v>
      </c>
      <c r="Y25" s="181">
        <f t="shared" si="21"/>
        <v>0</v>
      </c>
      <c r="Z25" s="182">
        <f t="shared" si="22"/>
        <v>0</v>
      </c>
      <c r="AA25" s="135">
        <f t="shared" si="15"/>
        <v>0</v>
      </c>
      <c r="AB25" s="183">
        <f t="shared" si="16"/>
        <v>0</v>
      </c>
      <c r="AF25" s="183">
        <f t="shared" si="17"/>
        <v>0</v>
      </c>
      <c r="AG25" s="183">
        <f t="shared" si="23"/>
        <v>0</v>
      </c>
      <c r="AH25" s="305" t="str">
        <f t="shared" si="24"/>
        <v/>
      </c>
      <c r="AI25" s="305" t="str">
        <f t="shared" si="25"/>
        <v/>
      </c>
      <c r="AJ25" s="305" t="str">
        <f t="shared" si="26"/>
        <v/>
      </c>
      <c r="AL25" s="184"/>
    </row>
    <row r="26" spans="3:38" ht="27" hidden="1" x14ac:dyDescent="0.2">
      <c r="C26" s="264" t="str">
        <f t="shared" si="7"/>
        <v>T</v>
      </c>
      <c r="D26" s="273" t="str">
        <f t="shared" si="8"/>
        <v>T</v>
      </c>
      <c r="E26" s="21" t="s">
        <v>193</v>
      </c>
      <c r="F26" s="22">
        <f t="shared" si="0"/>
        <v>0</v>
      </c>
      <c r="G26" s="22">
        <f t="shared" si="1"/>
        <v>0</v>
      </c>
      <c r="H26" s="22">
        <f t="shared" si="2"/>
        <v>0</v>
      </c>
      <c r="I26" s="63">
        <f t="shared" si="3"/>
        <v>0</v>
      </c>
      <c r="J26" s="63">
        <f t="shared" si="4"/>
        <v>0</v>
      </c>
      <c r="K26" s="64">
        <f t="shared" si="5"/>
        <v>0</v>
      </c>
      <c r="L26" s="16">
        <f t="shared" si="6"/>
        <v>0</v>
      </c>
      <c r="M26" s="23">
        <f t="shared" ref="M26:M40" si="28">IF(AND($O$44&gt;87,K26&gt;80),S26,0)</f>
        <v>0</v>
      </c>
      <c r="N26" s="281">
        <f t="shared" si="10"/>
        <v>0</v>
      </c>
      <c r="O26" s="25"/>
      <c r="P26" s="25"/>
      <c r="Q26" s="25"/>
      <c r="R26" s="81" t="str">
        <f t="shared" si="11"/>
        <v/>
      </c>
      <c r="S26" s="111">
        <f t="shared" si="12"/>
        <v>0</v>
      </c>
      <c r="T26" s="111" t="str">
        <f t="shared" si="13"/>
        <v/>
      </c>
      <c r="U26" s="111">
        <f t="shared" si="18"/>
        <v>0</v>
      </c>
      <c r="V26" s="111">
        <f t="shared" si="19"/>
        <v>0</v>
      </c>
      <c r="W26" s="179">
        <f t="shared" si="20"/>
        <v>0</v>
      </c>
      <c r="X26" s="180">
        <f t="shared" si="14"/>
        <v>0</v>
      </c>
      <c r="Y26" s="181">
        <f t="shared" si="21"/>
        <v>0</v>
      </c>
      <c r="Z26" s="182">
        <f t="shared" si="22"/>
        <v>0</v>
      </c>
      <c r="AA26" s="135">
        <f t="shared" si="15"/>
        <v>0</v>
      </c>
      <c r="AB26" s="183">
        <f t="shared" si="16"/>
        <v>0</v>
      </c>
      <c r="AF26" s="183">
        <f t="shared" si="17"/>
        <v>0</v>
      </c>
      <c r="AG26" s="183">
        <f t="shared" si="23"/>
        <v>0</v>
      </c>
      <c r="AH26" s="305" t="str">
        <f t="shared" si="24"/>
        <v/>
      </c>
      <c r="AI26" s="305" t="str">
        <f t="shared" si="25"/>
        <v/>
      </c>
      <c r="AJ26" s="305" t="str">
        <f t="shared" si="26"/>
        <v/>
      </c>
      <c r="AL26" s="184"/>
    </row>
    <row r="27" spans="3:38" ht="27" hidden="1" x14ac:dyDescent="0.2">
      <c r="C27" s="264" t="str">
        <f t="shared" si="7"/>
        <v>T</v>
      </c>
      <c r="D27" s="273" t="str">
        <f t="shared" si="8"/>
        <v>T</v>
      </c>
      <c r="E27" s="21" t="s">
        <v>193</v>
      </c>
      <c r="F27" s="22">
        <f t="shared" si="0"/>
        <v>0</v>
      </c>
      <c r="G27" s="22">
        <f t="shared" si="1"/>
        <v>0</v>
      </c>
      <c r="H27" s="22">
        <f t="shared" si="2"/>
        <v>0</v>
      </c>
      <c r="I27" s="63">
        <f t="shared" si="3"/>
        <v>0</v>
      </c>
      <c r="J27" s="63">
        <f t="shared" si="4"/>
        <v>0</v>
      </c>
      <c r="K27" s="64">
        <f t="shared" si="5"/>
        <v>0</v>
      </c>
      <c r="L27" s="16">
        <f t="shared" si="6"/>
        <v>0</v>
      </c>
      <c r="M27" s="23">
        <f t="shared" si="28"/>
        <v>0</v>
      </c>
      <c r="N27" s="281">
        <f t="shared" si="10"/>
        <v>0</v>
      </c>
      <c r="O27" s="25"/>
      <c r="P27" s="25"/>
      <c r="Q27" s="25"/>
      <c r="R27" s="81" t="str">
        <f t="shared" si="11"/>
        <v/>
      </c>
      <c r="S27" s="111">
        <f t="shared" si="12"/>
        <v>0</v>
      </c>
      <c r="T27" s="111" t="str">
        <f t="shared" si="13"/>
        <v/>
      </c>
      <c r="U27" s="111">
        <f t="shared" si="18"/>
        <v>0</v>
      </c>
      <c r="V27" s="111">
        <f t="shared" si="19"/>
        <v>0</v>
      </c>
      <c r="W27" s="179">
        <f t="shared" si="20"/>
        <v>0</v>
      </c>
      <c r="X27" s="180">
        <f t="shared" si="14"/>
        <v>0</v>
      </c>
      <c r="Y27" s="181">
        <f t="shared" si="21"/>
        <v>0</v>
      </c>
      <c r="Z27" s="182">
        <f t="shared" si="22"/>
        <v>0</v>
      </c>
      <c r="AA27" s="135">
        <f t="shared" si="15"/>
        <v>0</v>
      </c>
      <c r="AB27" s="183">
        <f t="shared" si="16"/>
        <v>0</v>
      </c>
      <c r="AF27" s="183">
        <f t="shared" si="17"/>
        <v>0</v>
      </c>
      <c r="AG27" s="183">
        <f t="shared" si="23"/>
        <v>0</v>
      </c>
      <c r="AH27" s="305" t="str">
        <f t="shared" si="24"/>
        <v/>
      </c>
      <c r="AI27" s="305" t="str">
        <f t="shared" si="25"/>
        <v/>
      </c>
      <c r="AJ27" s="305" t="str">
        <f t="shared" si="26"/>
        <v/>
      </c>
      <c r="AL27" s="184"/>
    </row>
    <row r="28" spans="3:38" ht="27" hidden="1" x14ac:dyDescent="0.2">
      <c r="C28" s="264" t="str">
        <f t="shared" si="7"/>
        <v>T</v>
      </c>
      <c r="D28" s="273" t="str">
        <f t="shared" si="8"/>
        <v>T</v>
      </c>
      <c r="E28" s="21" t="s">
        <v>193</v>
      </c>
      <c r="F28" s="22">
        <f t="shared" si="0"/>
        <v>0</v>
      </c>
      <c r="G28" s="22">
        <f t="shared" si="1"/>
        <v>0</v>
      </c>
      <c r="H28" s="22">
        <f t="shared" si="2"/>
        <v>0</v>
      </c>
      <c r="I28" s="63">
        <f t="shared" si="3"/>
        <v>0</v>
      </c>
      <c r="J28" s="63">
        <f t="shared" si="4"/>
        <v>0</v>
      </c>
      <c r="K28" s="64">
        <f t="shared" si="5"/>
        <v>0</v>
      </c>
      <c r="L28" s="16">
        <f t="shared" si="6"/>
        <v>0</v>
      </c>
      <c r="M28" s="23">
        <f t="shared" si="28"/>
        <v>0</v>
      </c>
      <c r="N28" s="281">
        <f t="shared" si="10"/>
        <v>0</v>
      </c>
      <c r="O28" s="25"/>
      <c r="P28" s="25"/>
      <c r="Q28" s="25"/>
      <c r="R28" s="81" t="str">
        <f t="shared" si="11"/>
        <v/>
      </c>
      <c r="S28" s="111">
        <f t="shared" si="12"/>
        <v>0</v>
      </c>
      <c r="T28" s="111" t="str">
        <f t="shared" si="13"/>
        <v/>
      </c>
      <c r="U28" s="111">
        <f t="shared" si="18"/>
        <v>0</v>
      </c>
      <c r="V28" s="111">
        <f t="shared" si="19"/>
        <v>0</v>
      </c>
      <c r="W28" s="179">
        <f t="shared" si="20"/>
        <v>0</v>
      </c>
      <c r="X28" s="180">
        <f t="shared" si="14"/>
        <v>0</v>
      </c>
      <c r="Y28" s="181">
        <f t="shared" si="21"/>
        <v>0</v>
      </c>
      <c r="Z28" s="182">
        <f t="shared" si="22"/>
        <v>0</v>
      </c>
      <c r="AA28" s="135">
        <f t="shared" si="15"/>
        <v>0</v>
      </c>
      <c r="AB28" s="183">
        <f t="shared" si="16"/>
        <v>0</v>
      </c>
      <c r="AF28" s="183">
        <f t="shared" si="17"/>
        <v>0</v>
      </c>
      <c r="AG28" s="183">
        <f t="shared" si="23"/>
        <v>0</v>
      </c>
      <c r="AH28" s="305" t="str">
        <f t="shared" si="24"/>
        <v/>
      </c>
      <c r="AI28" s="305" t="str">
        <f t="shared" si="25"/>
        <v/>
      </c>
      <c r="AJ28" s="305" t="str">
        <f t="shared" si="26"/>
        <v/>
      </c>
      <c r="AL28" s="184"/>
    </row>
    <row r="29" spans="3:38" ht="27" hidden="1" x14ac:dyDescent="0.2">
      <c r="C29" s="264" t="str">
        <f t="shared" si="7"/>
        <v>T</v>
      </c>
      <c r="D29" s="273" t="str">
        <f t="shared" si="8"/>
        <v>T</v>
      </c>
      <c r="E29" s="21" t="s">
        <v>193</v>
      </c>
      <c r="F29" s="22">
        <f t="shared" si="0"/>
        <v>0</v>
      </c>
      <c r="G29" s="22">
        <f t="shared" si="1"/>
        <v>0</v>
      </c>
      <c r="H29" s="22">
        <f t="shared" si="2"/>
        <v>0</v>
      </c>
      <c r="I29" s="63">
        <f t="shared" si="3"/>
        <v>0</v>
      </c>
      <c r="J29" s="63">
        <f t="shared" si="4"/>
        <v>0</v>
      </c>
      <c r="K29" s="64">
        <f t="shared" si="5"/>
        <v>0</v>
      </c>
      <c r="L29" s="16">
        <f t="shared" si="6"/>
        <v>0</v>
      </c>
      <c r="M29" s="23">
        <f t="shared" si="28"/>
        <v>0</v>
      </c>
      <c r="N29" s="281">
        <f t="shared" si="10"/>
        <v>0</v>
      </c>
      <c r="O29" s="25"/>
      <c r="P29" s="25"/>
      <c r="Q29" s="25"/>
      <c r="R29" s="81" t="str">
        <f t="shared" si="11"/>
        <v/>
      </c>
      <c r="S29" s="111">
        <f t="shared" si="12"/>
        <v>0</v>
      </c>
      <c r="T29" s="111" t="str">
        <f t="shared" si="13"/>
        <v/>
      </c>
      <c r="U29" s="111">
        <f t="shared" si="18"/>
        <v>0</v>
      </c>
      <c r="V29" s="111">
        <f t="shared" si="19"/>
        <v>0</v>
      </c>
      <c r="W29" s="179">
        <f t="shared" si="20"/>
        <v>0</v>
      </c>
      <c r="X29" s="180">
        <f t="shared" si="14"/>
        <v>0</v>
      </c>
      <c r="Y29" s="181">
        <f t="shared" si="21"/>
        <v>0</v>
      </c>
      <c r="Z29" s="182">
        <f t="shared" si="22"/>
        <v>0</v>
      </c>
      <c r="AA29" s="135">
        <f t="shared" si="15"/>
        <v>0</v>
      </c>
      <c r="AB29" s="183">
        <f t="shared" si="16"/>
        <v>0</v>
      </c>
      <c r="AF29" s="183">
        <f t="shared" si="17"/>
        <v>0</v>
      </c>
      <c r="AG29" s="183">
        <f t="shared" si="23"/>
        <v>0</v>
      </c>
      <c r="AH29" s="305" t="str">
        <f t="shared" si="24"/>
        <v/>
      </c>
      <c r="AI29" s="305" t="str">
        <f t="shared" si="25"/>
        <v/>
      </c>
      <c r="AJ29" s="305" t="str">
        <f t="shared" si="26"/>
        <v/>
      </c>
      <c r="AL29" s="184"/>
    </row>
    <row r="30" spans="3:38" ht="27" hidden="1" x14ac:dyDescent="0.2">
      <c r="C30" s="264" t="str">
        <f t="shared" si="7"/>
        <v>T</v>
      </c>
      <c r="D30" s="273" t="str">
        <f t="shared" si="8"/>
        <v>T</v>
      </c>
      <c r="E30" s="21" t="s">
        <v>193</v>
      </c>
      <c r="F30" s="22">
        <f t="shared" si="0"/>
        <v>0</v>
      </c>
      <c r="G30" s="22">
        <f t="shared" si="1"/>
        <v>0</v>
      </c>
      <c r="H30" s="22">
        <f t="shared" si="2"/>
        <v>0</v>
      </c>
      <c r="I30" s="63">
        <f t="shared" si="3"/>
        <v>0</v>
      </c>
      <c r="J30" s="63">
        <f t="shared" si="4"/>
        <v>0</v>
      </c>
      <c r="K30" s="64">
        <f t="shared" si="5"/>
        <v>0</v>
      </c>
      <c r="L30" s="16">
        <f t="shared" si="6"/>
        <v>0</v>
      </c>
      <c r="M30" s="23">
        <f t="shared" si="28"/>
        <v>0</v>
      </c>
      <c r="N30" s="281">
        <f t="shared" si="10"/>
        <v>0</v>
      </c>
      <c r="O30" s="25"/>
      <c r="P30" s="25"/>
      <c r="Q30" s="25"/>
      <c r="R30" s="81" t="str">
        <f t="shared" si="11"/>
        <v/>
      </c>
      <c r="S30" s="111">
        <f t="shared" si="12"/>
        <v>0</v>
      </c>
      <c r="T30" s="111" t="str">
        <f t="shared" si="13"/>
        <v/>
      </c>
      <c r="U30" s="111">
        <f t="shared" si="18"/>
        <v>0</v>
      </c>
      <c r="V30" s="111">
        <f t="shared" si="19"/>
        <v>0</v>
      </c>
      <c r="W30" s="179">
        <f t="shared" si="20"/>
        <v>0</v>
      </c>
      <c r="X30" s="180">
        <f t="shared" si="14"/>
        <v>0</v>
      </c>
      <c r="Y30" s="181">
        <f t="shared" si="21"/>
        <v>0</v>
      </c>
      <c r="Z30" s="182">
        <f t="shared" si="22"/>
        <v>0</v>
      </c>
      <c r="AA30" s="135">
        <f t="shared" si="15"/>
        <v>0</v>
      </c>
      <c r="AB30" s="183">
        <f t="shared" si="16"/>
        <v>0</v>
      </c>
      <c r="AF30" s="183">
        <f t="shared" si="17"/>
        <v>0</v>
      </c>
      <c r="AG30" s="183">
        <f t="shared" si="23"/>
        <v>0</v>
      </c>
      <c r="AH30" s="305" t="str">
        <f t="shared" si="24"/>
        <v/>
      </c>
      <c r="AI30" s="305" t="str">
        <f t="shared" si="25"/>
        <v/>
      </c>
      <c r="AJ30" s="305" t="str">
        <f t="shared" si="26"/>
        <v/>
      </c>
      <c r="AL30" s="184"/>
    </row>
    <row r="31" spans="3:38" ht="27" hidden="1" x14ac:dyDescent="0.2">
      <c r="C31" s="264" t="str">
        <f t="shared" si="7"/>
        <v>T</v>
      </c>
      <c r="D31" s="273" t="str">
        <f t="shared" si="8"/>
        <v>T</v>
      </c>
      <c r="E31" s="21" t="s">
        <v>193</v>
      </c>
      <c r="F31" s="22">
        <f t="shared" si="0"/>
        <v>0</v>
      </c>
      <c r="G31" s="22">
        <f t="shared" si="1"/>
        <v>0</v>
      </c>
      <c r="H31" s="22">
        <f t="shared" si="2"/>
        <v>0</v>
      </c>
      <c r="I31" s="63">
        <f t="shared" si="3"/>
        <v>0</v>
      </c>
      <c r="J31" s="63">
        <f t="shared" si="4"/>
        <v>0</v>
      </c>
      <c r="K31" s="64">
        <f t="shared" si="5"/>
        <v>0</v>
      </c>
      <c r="L31" s="16">
        <f t="shared" si="6"/>
        <v>0</v>
      </c>
      <c r="M31" s="23">
        <f t="shared" si="28"/>
        <v>0</v>
      </c>
      <c r="N31" s="281">
        <f t="shared" si="10"/>
        <v>0</v>
      </c>
      <c r="O31" s="25"/>
      <c r="P31" s="25"/>
      <c r="Q31" s="25"/>
      <c r="R31" s="81" t="str">
        <f t="shared" si="11"/>
        <v/>
      </c>
      <c r="S31" s="111">
        <f t="shared" si="12"/>
        <v>0</v>
      </c>
      <c r="T31" s="111" t="str">
        <f t="shared" si="13"/>
        <v/>
      </c>
      <c r="U31" s="111">
        <f t="shared" si="18"/>
        <v>0</v>
      </c>
      <c r="V31" s="111">
        <f t="shared" si="19"/>
        <v>0</v>
      </c>
      <c r="W31" s="179">
        <f t="shared" si="20"/>
        <v>0</v>
      </c>
      <c r="X31" s="180">
        <f t="shared" si="14"/>
        <v>0</v>
      </c>
      <c r="Y31" s="181">
        <f t="shared" si="21"/>
        <v>0</v>
      </c>
      <c r="Z31" s="182">
        <f t="shared" si="22"/>
        <v>0</v>
      </c>
      <c r="AA31" s="135">
        <f t="shared" si="15"/>
        <v>0</v>
      </c>
      <c r="AB31" s="183">
        <f t="shared" si="16"/>
        <v>0</v>
      </c>
      <c r="AF31" s="183">
        <f t="shared" si="17"/>
        <v>0</v>
      </c>
      <c r="AG31" s="183">
        <f t="shared" si="23"/>
        <v>0</v>
      </c>
      <c r="AH31" s="305" t="str">
        <f t="shared" si="24"/>
        <v/>
      </c>
      <c r="AI31" s="305" t="str">
        <f t="shared" si="25"/>
        <v/>
      </c>
      <c r="AJ31" s="305" t="str">
        <f t="shared" si="26"/>
        <v/>
      </c>
      <c r="AL31" s="184"/>
    </row>
    <row r="32" spans="3:38" ht="27" hidden="1" x14ac:dyDescent="0.2">
      <c r="C32" s="264" t="str">
        <f t="shared" si="7"/>
        <v>T</v>
      </c>
      <c r="D32" s="273" t="str">
        <f t="shared" si="8"/>
        <v>T</v>
      </c>
      <c r="E32" s="21" t="s">
        <v>193</v>
      </c>
      <c r="F32" s="22">
        <f t="shared" si="0"/>
        <v>0</v>
      </c>
      <c r="G32" s="22">
        <f t="shared" si="1"/>
        <v>0</v>
      </c>
      <c r="H32" s="22">
        <f t="shared" si="2"/>
        <v>0</v>
      </c>
      <c r="I32" s="63">
        <f t="shared" si="3"/>
        <v>0</v>
      </c>
      <c r="J32" s="63">
        <f t="shared" si="4"/>
        <v>0</v>
      </c>
      <c r="K32" s="64">
        <f t="shared" si="5"/>
        <v>0</v>
      </c>
      <c r="L32" s="16">
        <f t="shared" si="6"/>
        <v>0</v>
      </c>
      <c r="M32" s="23">
        <f t="shared" si="28"/>
        <v>0</v>
      </c>
      <c r="N32" s="281">
        <f t="shared" si="10"/>
        <v>0</v>
      </c>
      <c r="O32" s="25"/>
      <c r="P32" s="25"/>
      <c r="Q32" s="25"/>
      <c r="R32" s="81" t="str">
        <f t="shared" si="11"/>
        <v/>
      </c>
      <c r="S32" s="111">
        <f t="shared" si="12"/>
        <v>0</v>
      </c>
      <c r="T32" s="111" t="str">
        <f t="shared" si="13"/>
        <v/>
      </c>
      <c r="U32" s="111">
        <f t="shared" si="18"/>
        <v>0</v>
      </c>
      <c r="V32" s="111">
        <f t="shared" si="19"/>
        <v>0</v>
      </c>
      <c r="W32" s="179">
        <f t="shared" si="20"/>
        <v>0</v>
      </c>
      <c r="X32" s="180">
        <f t="shared" si="14"/>
        <v>0</v>
      </c>
      <c r="Y32" s="181">
        <f t="shared" si="21"/>
        <v>0</v>
      </c>
      <c r="Z32" s="182">
        <f t="shared" si="22"/>
        <v>0</v>
      </c>
      <c r="AA32" s="135">
        <f t="shared" si="15"/>
        <v>0</v>
      </c>
      <c r="AB32" s="183">
        <f t="shared" si="16"/>
        <v>0</v>
      </c>
      <c r="AF32" s="183">
        <f t="shared" si="17"/>
        <v>0</v>
      </c>
      <c r="AG32" s="183">
        <f t="shared" si="23"/>
        <v>0</v>
      </c>
      <c r="AH32" s="305" t="str">
        <f t="shared" si="24"/>
        <v/>
      </c>
      <c r="AI32" s="305" t="str">
        <f t="shared" si="25"/>
        <v/>
      </c>
      <c r="AJ32" s="305" t="str">
        <f t="shared" si="26"/>
        <v/>
      </c>
      <c r="AL32" s="184"/>
    </row>
    <row r="33" spans="3:40" ht="27" hidden="1" x14ac:dyDescent="0.2">
      <c r="C33" s="264" t="str">
        <f t="shared" si="7"/>
        <v>T</v>
      </c>
      <c r="D33" s="273" t="str">
        <f t="shared" si="8"/>
        <v>T</v>
      </c>
      <c r="E33" s="21" t="s">
        <v>193</v>
      </c>
      <c r="F33" s="22">
        <f t="shared" si="0"/>
        <v>0</v>
      </c>
      <c r="G33" s="22">
        <f t="shared" si="1"/>
        <v>0</v>
      </c>
      <c r="H33" s="22">
        <f t="shared" si="2"/>
        <v>0</v>
      </c>
      <c r="I33" s="63">
        <f t="shared" si="3"/>
        <v>0</v>
      </c>
      <c r="J33" s="63">
        <f t="shared" si="4"/>
        <v>0</v>
      </c>
      <c r="K33" s="64">
        <f t="shared" si="5"/>
        <v>0</v>
      </c>
      <c r="L33" s="16">
        <f t="shared" si="6"/>
        <v>0</v>
      </c>
      <c r="M33" s="23">
        <f t="shared" si="28"/>
        <v>0</v>
      </c>
      <c r="N33" s="281">
        <f t="shared" si="10"/>
        <v>0</v>
      </c>
      <c r="O33" s="25"/>
      <c r="P33" s="25"/>
      <c r="Q33" s="25"/>
      <c r="R33" s="81" t="str">
        <f t="shared" si="11"/>
        <v/>
      </c>
      <c r="S33" s="111">
        <f t="shared" si="12"/>
        <v>0</v>
      </c>
      <c r="T33" s="111" t="str">
        <f t="shared" si="13"/>
        <v/>
      </c>
      <c r="U33" s="111">
        <f t="shared" si="18"/>
        <v>0</v>
      </c>
      <c r="V33" s="111">
        <f t="shared" si="19"/>
        <v>0</v>
      </c>
      <c r="W33" s="179">
        <f t="shared" si="20"/>
        <v>0</v>
      </c>
      <c r="X33" s="180">
        <f t="shared" si="14"/>
        <v>0</v>
      </c>
      <c r="Y33" s="181">
        <f t="shared" si="21"/>
        <v>0</v>
      </c>
      <c r="Z33" s="182">
        <f t="shared" si="22"/>
        <v>0</v>
      </c>
      <c r="AA33" s="135">
        <f t="shared" si="15"/>
        <v>0</v>
      </c>
      <c r="AB33" s="183">
        <f t="shared" si="16"/>
        <v>0</v>
      </c>
      <c r="AF33" s="183">
        <f t="shared" si="17"/>
        <v>0</v>
      </c>
      <c r="AG33" s="183">
        <f t="shared" si="23"/>
        <v>0</v>
      </c>
      <c r="AH33" s="305" t="str">
        <f t="shared" si="24"/>
        <v/>
      </c>
      <c r="AI33" s="305" t="str">
        <f t="shared" si="25"/>
        <v/>
      </c>
      <c r="AJ33" s="305" t="str">
        <f t="shared" si="26"/>
        <v/>
      </c>
      <c r="AL33" s="184"/>
    </row>
    <row r="34" spans="3:40" ht="27" hidden="1" x14ac:dyDescent="0.2">
      <c r="C34" s="264" t="str">
        <f t="shared" si="7"/>
        <v>T</v>
      </c>
      <c r="D34" s="273" t="str">
        <f t="shared" si="8"/>
        <v>T</v>
      </c>
      <c r="E34" s="21" t="s">
        <v>193</v>
      </c>
      <c r="F34" s="22">
        <f t="shared" si="0"/>
        <v>0</v>
      </c>
      <c r="G34" s="22">
        <f t="shared" si="1"/>
        <v>0</v>
      </c>
      <c r="H34" s="22">
        <f t="shared" si="2"/>
        <v>0</v>
      </c>
      <c r="I34" s="63">
        <f t="shared" si="3"/>
        <v>0</v>
      </c>
      <c r="J34" s="63">
        <f t="shared" si="4"/>
        <v>0</v>
      </c>
      <c r="K34" s="64">
        <f t="shared" si="5"/>
        <v>0</v>
      </c>
      <c r="L34" s="16">
        <f t="shared" si="6"/>
        <v>0</v>
      </c>
      <c r="M34" s="23">
        <f t="shared" si="28"/>
        <v>0</v>
      </c>
      <c r="N34" s="281">
        <f t="shared" si="10"/>
        <v>0</v>
      </c>
      <c r="O34" s="25"/>
      <c r="P34" s="25"/>
      <c r="Q34" s="25"/>
      <c r="R34" s="81" t="str">
        <f t="shared" si="11"/>
        <v/>
      </c>
      <c r="S34" s="111">
        <f t="shared" si="12"/>
        <v>0</v>
      </c>
      <c r="T34" s="111" t="str">
        <f t="shared" si="13"/>
        <v/>
      </c>
      <c r="U34" s="111">
        <f t="shared" si="18"/>
        <v>0</v>
      </c>
      <c r="V34" s="111">
        <f t="shared" si="19"/>
        <v>0</v>
      </c>
      <c r="W34" s="179">
        <f t="shared" si="20"/>
        <v>0</v>
      </c>
      <c r="X34" s="180">
        <f t="shared" si="14"/>
        <v>0</v>
      </c>
      <c r="Y34" s="181">
        <f t="shared" si="21"/>
        <v>0</v>
      </c>
      <c r="Z34" s="182">
        <f t="shared" si="22"/>
        <v>0</v>
      </c>
      <c r="AA34" s="135">
        <f t="shared" si="15"/>
        <v>0</v>
      </c>
      <c r="AB34" s="183">
        <f t="shared" si="16"/>
        <v>0</v>
      </c>
      <c r="AF34" s="183">
        <f t="shared" si="17"/>
        <v>0</v>
      </c>
      <c r="AG34" s="183">
        <f t="shared" si="23"/>
        <v>0</v>
      </c>
      <c r="AH34" s="305" t="str">
        <f t="shared" si="24"/>
        <v/>
      </c>
      <c r="AI34" s="305" t="str">
        <f t="shared" si="25"/>
        <v/>
      </c>
      <c r="AJ34" s="305" t="str">
        <f t="shared" si="26"/>
        <v/>
      </c>
      <c r="AL34" s="184"/>
    </row>
    <row r="35" spans="3:40" ht="27" hidden="1" x14ac:dyDescent="0.2">
      <c r="C35" s="264" t="str">
        <f t="shared" si="7"/>
        <v>T</v>
      </c>
      <c r="D35" s="273" t="str">
        <f t="shared" si="8"/>
        <v>T</v>
      </c>
      <c r="E35" s="21" t="s">
        <v>193</v>
      </c>
      <c r="F35" s="22">
        <f t="shared" si="0"/>
        <v>0</v>
      </c>
      <c r="G35" s="22">
        <f t="shared" si="1"/>
        <v>0</v>
      </c>
      <c r="H35" s="22">
        <f t="shared" si="2"/>
        <v>0</v>
      </c>
      <c r="I35" s="63">
        <f t="shared" si="3"/>
        <v>0</v>
      </c>
      <c r="J35" s="63">
        <f t="shared" si="4"/>
        <v>0</v>
      </c>
      <c r="K35" s="64">
        <f t="shared" si="5"/>
        <v>0</v>
      </c>
      <c r="L35" s="16">
        <f t="shared" si="6"/>
        <v>0</v>
      </c>
      <c r="M35" s="23">
        <f t="shared" si="28"/>
        <v>0</v>
      </c>
      <c r="N35" s="281">
        <f t="shared" si="10"/>
        <v>0</v>
      </c>
      <c r="O35" s="25"/>
      <c r="P35" s="25"/>
      <c r="Q35" s="25"/>
      <c r="R35" s="81" t="str">
        <f t="shared" si="11"/>
        <v/>
      </c>
      <c r="S35" s="111">
        <f t="shared" si="12"/>
        <v>0</v>
      </c>
      <c r="T35" s="111" t="str">
        <f t="shared" si="13"/>
        <v/>
      </c>
      <c r="U35" s="111">
        <f t="shared" si="18"/>
        <v>0</v>
      </c>
      <c r="V35" s="111">
        <f t="shared" si="19"/>
        <v>0</v>
      </c>
      <c r="W35" s="179">
        <f t="shared" si="20"/>
        <v>0</v>
      </c>
      <c r="X35" s="180">
        <f t="shared" si="14"/>
        <v>0</v>
      </c>
      <c r="Y35" s="181">
        <f t="shared" si="21"/>
        <v>0</v>
      </c>
      <c r="Z35" s="182">
        <f t="shared" si="22"/>
        <v>0</v>
      </c>
      <c r="AA35" s="135">
        <f t="shared" si="15"/>
        <v>0</v>
      </c>
      <c r="AB35" s="183">
        <f t="shared" si="16"/>
        <v>0</v>
      </c>
      <c r="AF35" s="183">
        <f t="shared" si="17"/>
        <v>0</v>
      </c>
      <c r="AG35" s="183">
        <f t="shared" si="23"/>
        <v>0</v>
      </c>
      <c r="AH35" s="305" t="str">
        <f t="shared" si="24"/>
        <v/>
      </c>
      <c r="AI35" s="305" t="str">
        <f t="shared" si="25"/>
        <v/>
      </c>
      <c r="AJ35" s="305" t="str">
        <f t="shared" si="26"/>
        <v/>
      </c>
      <c r="AL35" s="184"/>
    </row>
    <row r="36" spans="3:40" ht="27" hidden="1" x14ac:dyDescent="0.2">
      <c r="C36" s="264" t="str">
        <f t="shared" si="7"/>
        <v>T</v>
      </c>
      <c r="D36" s="273" t="str">
        <f t="shared" si="8"/>
        <v>T</v>
      </c>
      <c r="E36" s="21" t="s">
        <v>193</v>
      </c>
      <c r="F36" s="22">
        <f t="shared" si="0"/>
        <v>0</v>
      </c>
      <c r="G36" s="22">
        <f t="shared" si="1"/>
        <v>0</v>
      </c>
      <c r="H36" s="22">
        <f t="shared" si="2"/>
        <v>0</v>
      </c>
      <c r="I36" s="63">
        <f t="shared" si="3"/>
        <v>0</v>
      </c>
      <c r="J36" s="63">
        <f t="shared" si="4"/>
        <v>0</v>
      </c>
      <c r="K36" s="64">
        <f t="shared" si="5"/>
        <v>0</v>
      </c>
      <c r="L36" s="16">
        <f t="shared" si="6"/>
        <v>0</v>
      </c>
      <c r="M36" s="23">
        <f t="shared" si="28"/>
        <v>0</v>
      </c>
      <c r="N36" s="281">
        <f t="shared" si="10"/>
        <v>0</v>
      </c>
      <c r="O36" s="25"/>
      <c r="P36" s="25"/>
      <c r="Q36" s="25"/>
      <c r="R36" s="81" t="str">
        <f t="shared" si="11"/>
        <v/>
      </c>
      <c r="S36" s="111">
        <f t="shared" si="12"/>
        <v>0</v>
      </c>
      <c r="T36" s="111" t="str">
        <f t="shared" si="13"/>
        <v/>
      </c>
      <c r="U36" s="111">
        <f t="shared" si="18"/>
        <v>0</v>
      </c>
      <c r="V36" s="111">
        <f t="shared" si="19"/>
        <v>0</v>
      </c>
      <c r="W36" s="179">
        <f t="shared" si="20"/>
        <v>0</v>
      </c>
      <c r="X36" s="180">
        <f t="shared" si="14"/>
        <v>0</v>
      </c>
      <c r="Y36" s="181">
        <f t="shared" si="21"/>
        <v>0</v>
      </c>
      <c r="Z36" s="182">
        <f t="shared" si="22"/>
        <v>0</v>
      </c>
      <c r="AA36" s="135">
        <f t="shared" si="15"/>
        <v>0</v>
      </c>
      <c r="AB36" s="183">
        <f t="shared" si="16"/>
        <v>0</v>
      </c>
      <c r="AF36" s="183">
        <f t="shared" si="17"/>
        <v>0</v>
      </c>
      <c r="AG36" s="183">
        <f t="shared" si="23"/>
        <v>0</v>
      </c>
      <c r="AH36" s="305" t="str">
        <f t="shared" si="24"/>
        <v/>
      </c>
      <c r="AI36" s="305" t="str">
        <f t="shared" si="25"/>
        <v/>
      </c>
      <c r="AJ36" s="305" t="str">
        <f t="shared" si="26"/>
        <v/>
      </c>
      <c r="AL36" s="184"/>
    </row>
    <row r="37" spans="3:40" ht="27" hidden="1" x14ac:dyDescent="0.2">
      <c r="C37" s="264" t="str">
        <f t="shared" si="7"/>
        <v>T</v>
      </c>
      <c r="D37" s="273" t="str">
        <f t="shared" si="8"/>
        <v>T</v>
      </c>
      <c r="E37" s="21" t="s">
        <v>193</v>
      </c>
      <c r="F37" s="22">
        <f t="shared" si="0"/>
        <v>0</v>
      </c>
      <c r="G37" s="22">
        <f t="shared" si="1"/>
        <v>0</v>
      </c>
      <c r="H37" s="22">
        <f t="shared" si="2"/>
        <v>0</v>
      </c>
      <c r="I37" s="63">
        <f t="shared" si="3"/>
        <v>0</v>
      </c>
      <c r="J37" s="63">
        <f t="shared" si="4"/>
        <v>0</v>
      </c>
      <c r="K37" s="64">
        <f t="shared" si="5"/>
        <v>0</v>
      </c>
      <c r="L37" s="16">
        <f t="shared" si="6"/>
        <v>0</v>
      </c>
      <c r="M37" s="23">
        <f t="shared" si="28"/>
        <v>0</v>
      </c>
      <c r="N37" s="281">
        <f t="shared" si="10"/>
        <v>0</v>
      </c>
      <c r="O37" s="25"/>
      <c r="P37" s="25"/>
      <c r="Q37" s="25"/>
      <c r="R37" s="81" t="str">
        <f t="shared" si="11"/>
        <v/>
      </c>
      <c r="S37" s="111">
        <f t="shared" si="12"/>
        <v>0</v>
      </c>
      <c r="T37" s="111" t="str">
        <f t="shared" si="13"/>
        <v/>
      </c>
      <c r="U37" s="111">
        <f t="shared" si="18"/>
        <v>0</v>
      </c>
      <c r="V37" s="111">
        <f t="shared" si="19"/>
        <v>0</v>
      </c>
      <c r="W37" s="179">
        <f t="shared" si="20"/>
        <v>0</v>
      </c>
      <c r="X37" s="180">
        <f t="shared" si="14"/>
        <v>0</v>
      </c>
      <c r="Y37" s="181">
        <f t="shared" si="21"/>
        <v>0</v>
      </c>
      <c r="Z37" s="182">
        <f t="shared" si="22"/>
        <v>0</v>
      </c>
      <c r="AA37" s="135">
        <f t="shared" si="15"/>
        <v>0</v>
      </c>
      <c r="AB37" s="183">
        <f t="shared" si="16"/>
        <v>0</v>
      </c>
      <c r="AF37" s="183">
        <f t="shared" si="17"/>
        <v>0</v>
      </c>
      <c r="AG37" s="183">
        <f t="shared" si="23"/>
        <v>0</v>
      </c>
      <c r="AH37" s="305" t="str">
        <f t="shared" si="24"/>
        <v/>
      </c>
      <c r="AI37" s="305" t="str">
        <f t="shared" si="25"/>
        <v/>
      </c>
      <c r="AJ37" s="305" t="str">
        <f t="shared" si="26"/>
        <v/>
      </c>
      <c r="AL37" s="184"/>
    </row>
    <row r="38" spans="3:40" ht="27" hidden="1" x14ac:dyDescent="0.2">
      <c r="C38" s="264" t="str">
        <f t="shared" si="7"/>
        <v>T</v>
      </c>
      <c r="D38" s="273" t="str">
        <f t="shared" si="8"/>
        <v>T</v>
      </c>
      <c r="E38" s="21" t="s">
        <v>193</v>
      </c>
      <c r="F38" s="22">
        <f t="shared" si="0"/>
        <v>0</v>
      </c>
      <c r="G38" s="22">
        <f t="shared" si="1"/>
        <v>0</v>
      </c>
      <c r="H38" s="22">
        <f t="shared" si="2"/>
        <v>0</v>
      </c>
      <c r="I38" s="63">
        <f t="shared" si="3"/>
        <v>0</v>
      </c>
      <c r="J38" s="63">
        <f t="shared" si="4"/>
        <v>0</v>
      </c>
      <c r="K38" s="64">
        <f t="shared" si="5"/>
        <v>0</v>
      </c>
      <c r="L38" s="16">
        <f t="shared" si="6"/>
        <v>0</v>
      </c>
      <c r="M38" s="23">
        <f t="shared" si="28"/>
        <v>0</v>
      </c>
      <c r="N38" s="281">
        <f t="shared" si="10"/>
        <v>0</v>
      </c>
      <c r="O38" s="25"/>
      <c r="P38" s="25"/>
      <c r="Q38" s="25"/>
      <c r="R38" s="81" t="str">
        <f t="shared" si="11"/>
        <v/>
      </c>
      <c r="S38" s="111">
        <f t="shared" si="12"/>
        <v>0</v>
      </c>
      <c r="T38" s="111" t="str">
        <f t="shared" si="13"/>
        <v/>
      </c>
      <c r="U38" s="111">
        <f t="shared" si="18"/>
        <v>0</v>
      </c>
      <c r="V38" s="111">
        <f t="shared" si="19"/>
        <v>0</v>
      </c>
      <c r="W38" s="179">
        <f t="shared" si="20"/>
        <v>0</v>
      </c>
      <c r="X38" s="180">
        <f t="shared" si="14"/>
        <v>0</v>
      </c>
      <c r="Y38" s="181">
        <f t="shared" si="21"/>
        <v>0</v>
      </c>
      <c r="Z38" s="182">
        <f t="shared" si="22"/>
        <v>0</v>
      </c>
      <c r="AA38" s="135">
        <f t="shared" si="15"/>
        <v>0</v>
      </c>
      <c r="AB38" s="183">
        <f t="shared" si="16"/>
        <v>0</v>
      </c>
      <c r="AF38" s="183">
        <f t="shared" si="17"/>
        <v>0</v>
      </c>
      <c r="AG38" s="183">
        <f t="shared" si="23"/>
        <v>0</v>
      </c>
      <c r="AH38" s="305" t="str">
        <f t="shared" si="24"/>
        <v/>
      </c>
      <c r="AI38" s="305" t="str">
        <f t="shared" si="25"/>
        <v/>
      </c>
      <c r="AJ38" s="305" t="str">
        <f t="shared" si="26"/>
        <v/>
      </c>
      <c r="AL38" s="184"/>
    </row>
    <row r="39" spans="3:40" ht="27" hidden="1" x14ac:dyDescent="0.2">
      <c r="C39" s="264" t="str">
        <f t="shared" si="7"/>
        <v>T</v>
      </c>
      <c r="D39" s="273" t="str">
        <f t="shared" si="8"/>
        <v>T</v>
      </c>
      <c r="E39" s="21" t="s">
        <v>193</v>
      </c>
      <c r="F39" s="22">
        <f t="shared" si="0"/>
        <v>0</v>
      </c>
      <c r="G39" s="22">
        <f t="shared" si="1"/>
        <v>0</v>
      </c>
      <c r="H39" s="22">
        <f t="shared" si="2"/>
        <v>0</v>
      </c>
      <c r="I39" s="63">
        <f t="shared" si="3"/>
        <v>0</v>
      </c>
      <c r="J39" s="63">
        <f t="shared" si="4"/>
        <v>0</v>
      </c>
      <c r="K39" s="64">
        <f t="shared" si="5"/>
        <v>0</v>
      </c>
      <c r="L39" s="16">
        <f t="shared" si="6"/>
        <v>0</v>
      </c>
      <c r="M39" s="23">
        <f t="shared" si="28"/>
        <v>0</v>
      </c>
      <c r="N39" s="281">
        <f t="shared" si="10"/>
        <v>0</v>
      </c>
      <c r="O39" s="25"/>
      <c r="P39" s="25"/>
      <c r="Q39" s="25"/>
      <c r="R39" s="81" t="str">
        <f t="shared" si="11"/>
        <v/>
      </c>
      <c r="S39" s="111">
        <f t="shared" si="12"/>
        <v>0</v>
      </c>
      <c r="T39" s="111" t="str">
        <f t="shared" si="13"/>
        <v/>
      </c>
      <c r="U39" s="111">
        <f t="shared" si="18"/>
        <v>0</v>
      </c>
      <c r="V39" s="111">
        <f t="shared" si="19"/>
        <v>0</v>
      </c>
      <c r="W39" s="179">
        <f t="shared" si="20"/>
        <v>0</v>
      </c>
      <c r="X39" s="180">
        <f t="shared" si="14"/>
        <v>0</v>
      </c>
      <c r="Y39" s="181">
        <f t="shared" si="21"/>
        <v>0</v>
      </c>
      <c r="Z39" s="182">
        <f t="shared" si="22"/>
        <v>0</v>
      </c>
      <c r="AA39" s="135">
        <f t="shared" si="15"/>
        <v>0</v>
      </c>
      <c r="AB39" s="183">
        <f t="shared" si="16"/>
        <v>0</v>
      </c>
      <c r="AF39" s="183">
        <f t="shared" si="17"/>
        <v>0</v>
      </c>
      <c r="AG39" s="183">
        <f t="shared" si="23"/>
        <v>0</v>
      </c>
      <c r="AH39" s="305" t="str">
        <f t="shared" si="24"/>
        <v/>
      </c>
      <c r="AI39" s="305" t="str">
        <f t="shared" si="25"/>
        <v/>
      </c>
      <c r="AJ39" s="305" t="str">
        <f t="shared" si="26"/>
        <v/>
      </c>
      <c r="AL39" s="184"/>
    </row>
    <row r="40" spans="3:40" ht="27" hidden="1" x14ac:dyDescent="0.2">
      <c r="C40" s="264" t="str">
        <f t="shared" si="7"/>
        <v>T</v>
      </c>
      <c r="D40" s="273" t="str">
        <f t="shared" si="8"/>
        <v>T</v>
      </c>
      <c r="E40" s="21" t="s">
        <v>24</v>
      </c>
      <c r="F40" s="22"/>
      <c r="G40" s="22"/>
      <c r="H40" s="22"/>
      <c r="I40" s="63"/>
      <c r="J40" s="63"/>
      <c r="K40" s="64"/>
      <c r="L40" s="16"/>
      <c r="M40" s="23">
        <f t="shared" si="28"/>
        <v>0</v>
      </c>
      <c r="N40" s="281">
        <f t="shared" si="10"/>
        <v>0</v>
      </c>
      <c r="O40" s="25"/>
      <c r="P40" s="25"/>
      <c r="Q40" s="25"/>
      <c r="R40" s="81" t="str">
        <f t="shared" si="11"/>
        <v/>
      </c>
      <c r="S40" s="111">
        <f t="shared" si="12"/>
        <v>0</v>
      </c>
      <c r="T40" s="111" t="str">
        <f>IF(J40&lt;135,"",J40-$J$66)</f>
        <v/>
      </c>
      <c r="U40" s="111">
        <f t="shared" si="18"/>
        <v>0</v>
      </c>
      <c r="V40" s="111">
        <f t="shared" si="19"/>
        <v>0</v>
      </c>
      <c r="W40" s="179">
        <f t="shared" si="20"/>
        <v>0</v>
      </c>
      <c r="X40" s="180">
        <f t="shared" si="14"/>
        <v>0</v>
      </c>
      <c r="Y40" s="181">
        <f t="shared" si="21"/>
        <v>0</v>
      </c>
      <c r="Z40" s="182">
        <f t="shared" si="22"/>
        <v>0</v>
      </c>
      <c r="AA40" s="135">
        <f t="shared" si="15"/>
        <v>0</v>
      </c>
      <c r="AB40" s="183">
        <f t="shared" si="16"/>
        <v>0</v>
      </c>
      <c r="AF40" s="183">
        <f t="shared" si="17"/>
        <v>0</v>
      </c>
      <c r="AG40" s="183">
        <f t="shared" si="23"/>
        <v>0</v>
      </c>
      <c r="AH40" s="305" t="str">
        <f t="shared" si="24"/>
        <v/>
      </c>
      <c r="AI40" s="305" t="str">
        <f t="shared" si="25"/>
        <v/>
      </c>
      <c r="AJ40" s="305" t="str">
        <f t="shared" si="26"/>
        <v/>
      </c>
      <c r="AL40" s="184"/>
    </row>
    <row r="41" spans="3:40" ht="20.25" customHeight="1" x14ac:dyDescent="0.35">
      <c r="E41" s="26" t="s">
        <v>56</v>
      </c>
      <c r="F41" s="27"/>
      <c r="G41" s="28"/>
      <c r="H41" s="28"/>
      <c r="I41" s="28"/>
      <c r="K41" s="194"/>
      <c r="L41" s="195"/>
      <c r="M41" s="195"/>
      <c r="N41" s="93" t="s">
        <v>17</v>
      </c>
      <c r="O41" s="92">
        <f>SUM(O11:O40)</f>
        <v>480</v>
      </c>
      <c r="Q41" s="32"/>
      <c r="R41" s="32">
        <f>SUM(R11:R40)</f>
        <v>6</v>
      </c>
      <c r="S41" s="201">
        <f>SUM(S11:S40)</f>
        <v>90.736537338637504</v>
      </c>
      <c r="T41" s="166">
        <f>MAXA(T11:T40)</f>
        <v>128.56204993518134</v>
      </c>
      <c r="U41" s="200" t="s">
        <v>265</v>
      </c>
      <c r="V41" s="200">
        <f>10*LOG10(SUM(V11:V40))</f>
        <v>72.026701143120675</v>
      </c>
      <c r="AJ41" s="20"/>
      <c r="AM41" s="29"/>
    </row>
    <row r="42" spans="3:40" ht="20.100000000000001" customHeight="1" thickBot="1" x14ac:dyDescent="0.3">
      <c r="E42" s="30"/>
      <c r="F42" s="30"/>
      <c r="K42" s="31"/>
      <c r="T42" s="32"/>
      <c r="U42" s="32"/>
      <c r="AJ42" s="20"/>
      <c r="AM42" s="29"/>
    </row>
    <row r="43" spans="3:40" ht="20.25" customHeight="1" thickBot="1" x14ac:dyDescent="0.3">
      <c r="F43" s="33" t="s">
        <v>6</v>
      </c>
      <c r="G43" s="94">
        <v>480</v>
      </c>
      <c r="H43" s="405" t="str">
        <f>IF(G43=480,"VALUTAZIONE SU BASE GIORNALIERA", "VALUTAZIONE SU BASE SETTIMANALE")</f>
        <v>VALUTAZIONE SU BASE GIORNALIERA</v>
      </c>
      <c r="I43" s="406"/>
      <c r="J43" s="406"/>
      <c r="K43" s="406"/>
      <c r="L43" s="406"/>
      <c r="M43" s="406"/>
      <c r="N43" s="406"/>
      <c r="O43" s="407"/>
      <c r="AJ43" s="20"/>
      <c r="AM43" s="29"/>
    </row>
    <row r="44" spans="3:40" ht="23.25" customHeight="1" x14ac:dyDescent="0.35">
      <c r="F44" s="97" t="s">
        <v>218</v>
      </c>
      <c r="G44" s="95">
        <f>10*LOG(SUM(AG11:AG40))</f>
        <v>81.971182463449679</v>
      </c>
      <c r="H44" s="55" t="s">
        <v>75</v>
      </c>
      <c r="I44" s="35">
        <f>G44</f>
        <v>81.971182463449679</v>
      </c>
      <c r="J44" s="36" t="s">
        <v>19</v>
      </c>
      <c r="K44" s="37">
        <f>G46</f>
        <v>1.271105063987521</v>
      </c>
      <c r="L44" s="185" t="s">
        <v>219</v>
      </c>
      <c r="M44" s="186"/>
      <c r="N44" s="38" t="s">
        <v>66</v>
      </c>
      <c r="O44" s="39">
        <f>I44+K44</f>
        <v>83.242287527437199</v>
      </c>
      <c r="AJ44" s="20"/>
      <c r="AM44" s="29"/>
    </row>
    <row r="45" spans="3:40" ht="24" customHeight="1" thickBot="1" x14ac:dyDescent="0.4">
      <c r="F45" s="34" t="s">
        <v>217</v>
      </c>
      <c r="G45" s="96">
        <f>SUM(W11:X40)</f>
        <v>0.59346486086123784</v>
      </c>
      <c r="H45" s="40"/>
      <c r="I45" s="41"/>
      <c r="J45" s="41"/>
      <c r="K45" s="41"/>
      <c r="L45" s="41"/>
      <c r="M45" s="41"/>
      <c r="N45" s="38" t="s">
        <v>258</v>
      </c>
      <c r="O45" s="39">
        <f>MAX(J11:J40)</f>
        <v>136.56204993518134</v>
      </c>
      <c r="AF45" s="42"/>
      <c r="AJ45" s="20"/>
    </row>
    <row r="46" spans="3:40" ht="23.25" customHeight="1" x14ac:dyDescent="0.35">
      <c r="F46" s="34" t="s">
        <v>287</v>
      </c>
      <c r="G46" s="96">
        <f>1.65*SQRT(G45)</f>
        <v>1.271105063987521</v>
      </c>
      <c r="H46" s="408" t="str">
        <f>IF(AND((I44+K44)&lt;80,O45&lt;135),"CLASSE DI RISCHIO BASSO",IF(AND((I44+K44)&lt;85,O45&lt;137),"CLASSE DI RISCHIO MEDIO",IF(AND((I44+K44)&lt;87,O45&lt;140),"CLASSE DI RISCHIO ALTO","CLASSE DI RISCHIO ALTO")))</f>
        <v>CLASSE DI RISCHIO MEDIO</v>
      </c>
      <c r="I46" s="409"/>
      <c r="J46" s="409"/>
      <c r="K46" s="409"/>
      <c r="L46" s="409"/>
      <c r="M46" s="409"/>
      <c r="N46" s="409"/>
      <c r="O46" s="410"/>
      <c r="AJ46" s="20"/>
      <c r="AL46" s="187"/>
      <c r="AM46" s="187"/>
      <c r="AN46" s="188"/>
    </row>
    <row r="47" spans="3:40" ht="16.5" customHeight="1" thickBot="1" x14ac:dyDescent="0.25">
      <c r="H47" s="411"/>
      <c r="I47" s="412"/>
      <c r="J47" s="412"/>
      <c r="K47" s="412"/>
      <c r="L47" s="412"/>
      <c r="M47" s="412"/>
      <c r="N47" s="412"/>
      <c r="O47" s="413"/>
      <c r="AJ47" s="20"/>
      <c r="AN47" s="31"/>
    </row>
    <row r="48" spans="3:40" ht="20.100000000000001" customHeight="1" thickBot="1" x14ac:dyDescent="0.25">
      <c r="AF48" s="189"/>
      <c r="AH48" s="43"/>
      <c r="AJ48" s="43"/>
      <c r="AK48" s="43"/>
    </row>
    <row r="49" spans="2:27" ht="39" customHeight="1" x14ac:dyDescent="0.2">
      <c r="E49" s="432" t="str">
        <f>IF(AND((I44+K44)&lt;80,O45&lt;135),"",IF(AND((I44+K44)&lt;85,O45&lt;137),"Il datore di lavoro mette a disposizione dei lavoratori i D.P.I.-art. 193 comma 1-a-",IF(AND((I44+K44)&lt;87,O45&lt;140),"Dal calcolo del LEX8h è emerso il superamento del livello superiore d'azione, ai sensi dell'art. 193 comma 1b -il datore di lavoro esige che i lavoratori utilizzino gli otoprotettori-","Dal calcolo del LEX8h è emerso il superamento del limite di esposizione.")))</f>
        <v>Il datore di lavoro mette a disposizione dei lavoratori i D.P.I.-art. 193 comma 1-a-</v>
      </c>
      <c r="F49" s="433"/>
      <c r="G49" s="433"/>
      <c r="H49" s="433"/>
      <c r="I49" s="433"/>
      <c r="J49" s="433"/>
      <c r="K49" s="433"/>
      <c r="L49" s="433"/>
      <c r="M49" s="433"/>
      <c r="N49" s="433"/>
      <c r="O49" s="433"/>
      <c r="P49" s="434"/>
      <c r="Q49" s="82"/>
      <c r="R49" s="82"/>
      <c r="S49" s="82"/>
    </row>
    <row r="50" spans="2:27" ht="39" customHeight="1" thickBot="1" x14ac:dyDescent="0.25">
      <c r="E50" s="424" t="str">
        <f>IF(AND((I44+K44)&lt;80,O45&lt;135),"",IF(AND((I44+K44)&lt;87,O45&lt;140),"Si raccomanda dunque l'utilizzo dei D.P.I. ove gli stessi non costituiscano un rischio per la sicurezza del lavoratore e solo per le sorgenti sonore aventi emissione maggiore ad 80 dB(A) e/o 135 dB(C).","E' obbligatorio l'impiego dei D.P.I. per le sorgenti che superano gli 87 dB(A) e/o 135 dB(C), IL LIVELLO DI ESPOSIZIONE CONSEGUENTE E' QUELLO SOTTO RIPORTATO:"))</f>
        <v>Si raccomanda dunque l'utilizzo dei D.P.I. ove gli stessi non costituiscano un rischio per la sicurezza del lavoratore e solo per le sorgenti sonore aventi emissione maggiore ad 80 dB(A) e/o 135 dB(C).</v>
      </c>
      <c r="F50" s="425"/>
      <c r="G50" s="425"/>
      <c r="H50" s="425"/>
      <c r="I50" s="425"/>
      <c r="J50" s="425"/>
      <c r="K50" s="425"/>
      <c r="L50" s="425"/>
      <c r="M50" s="425"/>
      <c r="N50" s="425"/>
      <c r="O50" s="425"/>
      <c r="P50" s="426"/>
      <c r="Q50" s="82"/>
      <c r="R50" s="82"/>
      <c r="S50" s="82"/>
    </row>
    <row r="51" spans="2:27" ht="20.100000000000001" customHeight="1" x14ac:dyDescent="0.2"/>
    <row r="52" spans="2:27" ht="25.5" customHeight="1" x14ac:dyDescent="0.45">
      <c r="F52" s="414" t="s">
        <v>67</v>
      </c>
      <c r="G52" s="415"/>
      <c r="H52" s="415"/>
      <c r="I52" s="415"/>
      <c r="J52" s="415"/>
      <c r="K52" s="416" t="s">
        <v>187</v>
      </c>
      <c r="L52" s="416"/>
      <c r="M52" s="417" t="str">
        <f>IF(O44&gt;87,AM11,"Non previsto")</f>
        <v>Non previsto</v>
      </c>
      <c r="N52" s="418"/>
      <c r="O52" s="418"/>
    </row>
    <row r="53" spans="2:27" ht="25.5" customHeight="1" x14ac:dyDescent="0.45">
      <c r="E53" s="82"/>
      <c r="F53" s="415"/>
      <c r="G53" s="415"/>
      <c r="H53" s="415"/>
      <c r="I53" s="415"/>
      <c r="J53" s="415"/>
      <c r="K53" s="416" t="s">
        <v>68</v>
      </c>
      <c r="L53" s="416"/>
      <c r="M53" s="417" t="str">
        <f>IF(O45&gt;140,T41,"Non previsto")</f>
        <v>Non previsto</v>
      </c>
      <c r="N53" s="418"/>
      <c r="O53" s="418"/>
      <c r="W53" s="81"/>
    </row>
    <row r="54" spans="2:27" ht="30" customHeight="1" x14ac:dyDescent="0.2">
      <c r="W54" s="81"/>
    </row>
    <row r="55" spans="2:27" ht="30" customHeight="1" x14ac:dyDescent="0.2">
      <c r="E55" s="419" t="s">
        <v>33</v>
      </c>
      <c r="F55" s="420"/>
      <c r="G55" s="420"/>
      <c r="H55" s="420"/>
      <c r="I55" s="420"/>
      <c r="J55" s="420"/>
      <c r="K55" s="420"/>
      <c r="L55" s="420"/>
      <c r="M55" s="420"/>
      <c r="N55" s="420"/>
      <c r="O55" s="420"/>
      <c r="P55" s="420"/>
      <c r="Q55" s="307"/>
      <c r="R55" s="307"/>
      <c r="S55" s="307"/>
      <c r="T55" s="47"/>
      <c r="U55" s="47"/>
      <c r="W55" s="81"/>
    </row>
    <row r="56" spans="2:27" ht="30" customHeight="1" x14ac:dyDescent="0.2">
      <c r="E56" s="47" t="s">
        <v>30</v>
      </c>
      <c r="F56" s="58"/>
      <c r="G56" s="58"/>
      <c r="H56" s="58"/>
      <c r="I56" s="58"/>
      <c r="J56" s="58"/>
      <c r="K56" s="58"/>
      <c r="L56" s="58"/>
      <c r="M56" s="58"/>
      <c r="N56" s="58"/>
      <c r="O56" s="58"/>
      <c r="P56" s="58"/>
      <c r="Q56" s="58"/>
      <c r="R56" s="58"/>
      <c r="S56" s="58"/>
      <c r="T56" s="47"/>
      <c r="U56" s="47"/>
      <c r="W56" s="81"/>
      <c r="X56" s="47"/>
      <c r="Y56" s="47"/>
      <c r="Z56" s="47"/>
      <c r="AA56" s="47"/>
    </row>
    <row r="57" spans="2:27" ht="63.75" customHeight="1" x14ac:dyDescent="0.3">
      <c r="E57" s="384" t="s">
        <v>308</v>
      </c>
      <c r="F57" s="384"/>
      <c r="G57" s="384"/>
      <c r="H57" s="384"/>
      <c r="I57" s="384"/>
      <c r="J57" s="384"/>
      <c r="K57" s="384"/>
      <c r="L57" s="384"/>
      <c r="M57" s="384"/>
      <c r="N57" s="384"/>
      <c r="O57" s="384"/>
      <c r="P57" s="384"/>
      <c r="Q57" s="62"/>
      <c r="R57" s="44"/>
      <c r="S57" s="308"/>
      <c r="T57" s="47"/>
      <c r="U57" s="47"/>
      <c r="W57" s="81"/>
      <c r="X57" s="47"/>
      <c r="Y57" s="47"/>
      <c r="Z57" s="47"/>
      <c r="AA57" s="47"/>
    </row>
    <row r="58" spans="2:27" ht="20.100000000000001" customHeight="1" x14ac:dyDescent="0.2">
      <c r="E58" s="384"/>
      <c r="F58" s="384"/>
      <c r="G58" s="384"/>
      <c r="H58" s="384"/>
      <c r="I58" s="384"/>
      <c r="J58" s="384"/>
      <c r="K58" s="384"/>
      <c r="L58" s="384"/>
      <c r="M58" s="384"/>
      <c r="N58" s="384"/>
      <c r="O58" s="384"/>
      <c r="P58" s="384"/>
      <c r="Q58" s="308"/>
      <c r="R58" s="308"/>
      <c r="S58" s="308"/>
      <c r="T58" s="47"/>
      <c r="U58" s="47"/>
      <c r="V58" s="56"/>
      <c r="W58" s="52"/>
      <c r="X58" s="47"/>
      <c r="Y58" s="47"/>
      <c r="Z58" s="47"/>
      <c r="AA58" s="47"/>
    </row>
    <row r="59" spans="2:27" ht="9.9499999999999993" customHeight="1" thickBot="1" x14ac:dyDescent="0.25">
      <c r="V59" s="56"/>
      <c r="W59" s="52"/>
      <c r="X59" s="47"/>
      <c r="Y59" s="47"/>
      <c r="Z59" s="47"/>
      <c r="AA59" s="47"/>
    </row>
    <row r="60" spans="2:27" ht="55.5" customHeight="1" x14ac:dyDescent="0.25">
      <c r="B60" s="48"/>
      <c r="E60" s="385" t="s">
        <v>309</v>
      </c>
      <c r="F60" s="386"/>
      <c r="G60" s="386"/>
      <c r="H60" s="386"/>
      <c r="I60" s="386"/>
      <c r="J60" s="386"/>
      <c r="K60" s="386"/>
      <c r="L60" s="386"/>
      <c r="M60" s="386"/>
      <c r="N60" s="386"/>
      <c r="O60" s="386"/>
      <c r="P60" s="387"/>
      <c r="Q60" s="190"/>
      <c r="R60" s="190"/>
      <c r="S60" s="190"/>
      <c r="V60" s="56"/>
      <c r="W60" s="52"/>
      <c r="X60" s="47"/>
      <c r="Y60" s="47"/>
      <c r="Z60" s="47"/>
      <c r="AA60" s="47"/>
    </row>
    <row r="61" spans="2:27" ht="21" customHeight="1" x14ac:dyDescent="0.25">
      <c r="B61" s="48"/>
      <c r="E61" s="193" t="s">
        <v>34</v>
      </c>
      <c r="F61" s="302" t="s">
        <v>26</v>
      </c>
      <c r="G61" s="302" t="s">
        <v>28</v>
      </c>
      <c r="H61" s="373" t="s">
        <v>29</v>
      </c>
      <c r="I61" s="373"/>
      <c r="J61" s="114" t="s">
        <v>64</v>
      </c>
      <c r="K61" s="115" t="s">
        <v>12</v>
      </c>
      <c r="L61" s="116" t="s">
        <v>13</v>
      </c>
      <c r="M61" s="116" t="s">
        <v>14</v>
      </c>
      <c r="N61" s="388" t="s">
        <v>234</v>
      </c>
      <c r="O61" s="362"/>
      <c r="P61" s="377"/>
      <c r="Q61" s="54"/>
      <c r="R61" s="54"/>
      <c r="S61" s="54"/>
      <c r="V61" s="56"/>
      <c r="W61" s="52"/>
      <c r="X61" s="47"/>
      <c r="Y61" s="47"/>
      <c r="Z61" s="47"/>
      <c r="AA61" s="47"/>
    </row>
    <row r="62" spans="2:27" ht="21" customHeight="1" x14ac:dyDescent="0.25">
      <c r="B62" s="48"/>
      <c r="E62" s="193" t="s">
        <v>40</v>
      </c>
      <c r="F62" s="303" t="str">
        <f>VLOOKUP(E62,$E$112:$L$243,2,FALSE)</f>
        <v>Inserti espandibili</v>
      </c>
      <c r="G62" s="303" t="str">
        <f>VLOOKUP($E$62,$E$112:$L$243,3,FALSE)</f>
        <v>3M EAR</v>
      </c>
      <c r="H62" s="374" t="str">
        <f>VLOOKUP($E$62,$E$112:$L$243,4,FALSE)</f>
        <v>CLASSIC</v>
      </c>
      <c r="I62" s="374"/>
      <c r="J62" s="46">
        <f>VLOOKUP($E$62,$E$112:$L$243,5,FALSE)</f>
        <v>31</v>
      </c>
      <c r="K62" s="46">
        <f>VLOOKUP($E$62,$E$112:$L$243,6,FALSE)</f>
        <v>31</v>
      </c>
      <c r="L62" s="46">
        <f>VLOOKUP($E$62,$E$112:$L$243,7,FALSE)</f>
        <v>27</v>
      </c>
      <c r="M62" s="46">
        <f>VLOOKUP($E$62,$E$112:$L$243,8,FALSE)</f>
        <v>26</v>
      </c>
      <c r="N62" s="392">
        <f>IF(S41=0,"Non necessario",S41/R41)</f>
        <v>15.122756223106251</v>
      </c>
      <c r="O62" s="393"/>
      <c r="P62" s="394"/>
      <c r="Q62" s="196"/>
      <c r="R62" s="196"/>
      <c r="S62" s="196"/>
      <c r="V62" s="56"/>
      <c r="W62" s="56"/>
      <c r="X62" s="47"/>
      <c r="Y62" s="47"/>
      <c r="Z62" s="47"/>
      <c r="AA62" s="47"/>
    </row>
    <row r="63" spans="2:27" ht="21" customHeight="1" x14ac:dyDescent="0.25">
      <c r="B63" s="48"/>
      <c r="C63" s="48"/>
      <c r="D63" s="48"/>
      <c r="E63" s="395" t="s">
        <v>57</v>
      </c>
      <c r="F63" s="396"/>
      <c r="G63" s="396"/>
      <c r="H63" s="379">
        <v>0.5</v>
      </c>
      <c r="I63" s="379"/>
      <c r="J63" s="117">
        <f>H63*J62</f>
        <v>15.5</v>
      </c>
      <c r="K63" s="118">
        <f>K62*$H$63</f>
        <v>15.5</v>
      </c>
      <c r="L63" s="118">
        <f>L62*$H$63</f>
        <v>13.5</v>
      </c>
      <c r="M63" s="118">
        <f>M62*$H$63</f>
        <v>13</v>
      </c>
      <c r="N63" s="393"/>
      <c r="O63" s="393"/>
      <c r="P63" s="394"/>
      <c r="Q63" s="167"/>
      <c r="R63" s="167"/>
      <c r="S63" s="167"/>
      <c r="V63" s="56"/>
      <c r="W63" s="56"/>
      <c r="X63" s="47"/>
      <c r="Y63" s="47"/>
      <c r="Z63" s="47"/>
      <c r="AA63" s="47"/>
    </row>
    <row r="64" spans="2:27" ht="9.75" customHeight="1" x14ac:dyDescent="0.25">
      <c r="B64" s="48"/>
      <c r="C64" s="48"/>
      <c r="D64" s="48"/>
      <c r="E64" s="389"/>
      <c r="F64" s="390"/>
      <c r="G64" s="390"/>
      <c r="H64" s="390"/>
      <c r="I64" s="390"/>
      <c r="J64" s="390"/>
      <c r="K64" s="390"/>
      <c r="L64" s="390"/>
      <c r="M64" s="390"/>
      <c r="N64" s="390"/>
      <c r="O64" s="390"/>
      <c r="P64" s="391"/>
      <c r="Q64" s="167"/>
      <c r="R64" s="82"/>
      <c r="S64" s="82"/>
      <c r="V64" s="56"/>
      <c r="W64" s="56"/>
      <c r="X64" s="47"/>
      <c r="Y64" s="47"/>
      <c r="Z64" s="47"/>
      <c r="AA64" s="47"/>
    </row>
    <row r="65" spans="2:27" ht="24" customHeight="1" x14ac:dyDescent="0.25">
      <c r="B65" s="48"/>
      <c r="C65" s="48"/>
      <c r="D65" s="48"/>
      <c r="E65" s="361" t="s">
        <v>37</v>
      </c>
      <c r="F65" s="397"/>
      <c r="G65" s="398" t="s">
        <v>74</v>
      </c>
      <c r="H65" s="304" t="s">
        <v>240</v>
      </c>
      <c r="I65" s="119" t="s">
        <v>237</v>
      </c>
      <c r="J65" s="133">
        <f>IF(O44&lt;87,V41,(10*LOG10(SUM(AF11:AF40))))</f>
        <v>72.026701143120675</v>
      </c>
      <c r="K65" s="119" t="s">
        <v>238</v>
      </c>
      <c r="L65" s="119">
        <v>80</v>
      </c>
      <c r="M65" s="365" t="str">
        <f>IF(J65&lt;65,"IPERPROTEZIONE",IF(J65&lt;70,"ACCETTABILE",IF(J65&lt;75,"BUONA",IF(J65&lt;80,"ACCETTABILE","INSUFFICIENTE"))))</f>
        <v>BUONA</v>
      </c>
      <c r="N65" s="365"/>
      <c r="O65" s="365"/>
      <c r="P65" s="366"/>
      <c r="Q65" s="167"/>
      <c r="R65" s="82"/>
      <c r="S65" s="85"/>
      <c r="V65" s="56"/>
      <c r="W65" s="56"/>
      <c r="X65" s="47"/>
      <c r="Y65" s="47"/>
      <c r="Z65" s="47"/>
      <c r="AA65" s="47"/>
    </row>
    <row r="66" spans="2:27" ht="27" customHeight="1" thickBot="1" x14ac:dyDescent="0.3">
      <c r="B66" s="48"/>
      <c r="C66" s="48"/>
      <c r="D66" s="48"/>
      <c r="E66" s="367" t="s">
        <v>31</v>
      </c>
      <c r="F66" s="364"/>
      <c r="G66" s="399"/>
      <c r="H66" s="113" t="s">
        <v>241</v>
      </c>
      <c r="I66" s="112" t="s">
        <v>239</v>
      </c>
      <c r="J66" s="112">
        <f>M63-5</f>
        <v>8</v>
      </c>
      <c r="K66" s="112" t="s">
        <v>238</v>
      </c>
      <c r="L66" s="112">
        <v>135</v>
      </c>
      <c r="M66" s="368" t="str">
        <f>IF($O$45&lt;135,"VERIFICA NON NECESSARIA",IF(($O$45-J66)&lt;135,"IDONEO","INSUFFICIENTE"))</f>
        <v>IDONEO</v>
      </c>
      <c r="N66" s="368"/>
      <c r="O66" s="368"/>
      <c r="P66" s="369"/>
      <c r="Q66" s="167"/>
      <c r="R66" s="82"/>
      <c r="S66" s="86"/>
      <c r="V66" s="56"/>
      <c r="W66" s="56"/>
      <c r="X66" s="47"/>
      <c r="Y66" s="47"/>
      <c r="Z66" s="47"/>
      <c r="AA66" s="47"/>
    </row>
    <row r="67" spans="2:27" ht="12.6" customHeight="1" x14ac:dyDescent="0.3">
      <c r="B67" s="48"/>
      <c r="C67" s="48"/>
      <c r="D67" s="48"/>
      <c r="I67" s="61"/>
      <c r="J67" s="61"/>
      <c r="K67" s="50"/>
      <c r="L67" s="51"/>
      <c r="M67" s="51"/>
      <c r="N67" s="52"/>
      <c r="O67" s="53"/>
      <c r="P67" s="53"/>
      <c r="Q67" s="167"/>
      <c r="R67" s="53"/>
      <c r="S67" s="53"/>
      <c r="V67" s="56"/>
      <c r="W67" s="56"/>
      <c r="X67" s="47"/>
      <c r="Y67" s="47"/>
      <c r="Z67" s="47"/>
      <c r="AA67" s="47"/>
    </row>
    <row r="68" spans="2:27" ht="12.6" customHeight="1" thickBot="1" x14ac:dyDescent="0.35">
      <c r="B68" s="48"/>
      <c r="C68" s="48"/>
      <c r="D68" s="48"/>
      <c r="E68" s="49"/>
      <c r="F68" s="49"/>
      <c r="G68" s="49"/>
      <c r="H68" s="49"/>
      <c r="I68" s="49"/>
      <c r="J68" s="49"/>
      <c r="K68" s="50"/>
      <c r="L68" s="51"/>
      <c r="M68" s="51"/>
      <c r="N68" s="52"/>
      <c r="O68" s="53"/>
      <c r="P68" s="53"/>
      <c r="Q68" s="167"/>
      <c r="R68" s="53"/>
      <c r="S68" s="53"/>
      <c r="V68" s="56"/>
      <c r="W68" s="56"/>
      <c r="X68" s="47"/>
      <c r="Y68" s="47"/>
      <c r="Z68" s="47"/>
      <c r="AA68" s="47"/>
    </row>
    <row r="69" spans="2:27" ht="27" customHeight="1" x14ac:dyDescent="0.3">
      <c r="B69" s="48"/>
      <c r="C69" s="48"/>
      <c r="D69" s="48"/>
      <c r="E69" s="370" t="s">
        <v>263</v>
      </c>
      <c r="F69" s="371"/>
      <c r="G69" s="371"/>
      <c r="H69" s="371"/>
      <c r="I69" s="371"/>
      <c r="J69" s="371"/>
      <c r="K69" s="371"/>
      <c r="L69" s="371"/>
      <c r="M69" s="371"/>
      <c r="N69" s="371"/>
      <c r="O69" s="371"/>
      <c r="P69" s="372"/>
      <c r="Q69" s="167"/>
      <c r="R69" s="53"/>
      <c r="S69" s="53"/>
      <c r="V69" s="56"/>
      <c r="W69" s="56"/>
      <c r="X69" s="47"/>
      <c r="Y69" s="47"/>
      <c r="Z69" s="47"/>
      <c r="AA69" s="47"/>
    </row>
    <row r="70" spans="2:27" ht="21" customHeight="1" x14ac:dyDescent="0.25">
      <c r="B70" s="48"/>
      <c r="C70" s="48"/>
      <c r="D70" s="48"/>
      <c r="E70" s="193" t="s">
        <v>34</v>
      </c>
      <c r="F70" s="302" t="s">
        <v>26</v>
      </c>
      <c r="G70" s="302" t="s">
        <v>28</v>
      </c>
      <c r="H70" s="373" t="s">
        <v>29</v>
      </c>
      <c r="I70" s="373"/>
      <c r="J70" s="114" t="s">
        <v>64</v>
      </c>
      <c r="K70" s="115" t="s">
        <v>12</v>
      </c>
      <c r="L70" s="116" t="s">
        <v>13</v>
      </c>
      <c r="M70" s="116" t="s">
        <v>14</v>
      </c>
      <c r="N70" s="305" t="s">
        <v>69</v>
      </c>
      <c r="O70" s="305" t="s">
        <v>70</v>
      </c>
      <c r="P70" s="132" t="s">
        <v>15</v>
      </c>
      <c r="Q70" s="167"/>
      <c r="R70" s="54"/>
      <c r="S70" s="54"/>
      <c r="V70" s="56"/>
      <c r="W70" s="52"/>
      <c r="X70" s="47"/>
      <c r="Y70" s="47"/>
      <c r="Z70" s="47"/>
      <c r="AA70" s="47"/>
    </row>
    <row r="71" spans="2:27" ht="21" customHeight="1" x14ac:dyDescent="0.25">
      <c r="B71" s="48"/>
      <c r="C71" s="48"/>
      <c r="D71" s="48"/>
      <c r="E71" s="303" t="s">
        <v>36</v>
      </c>
      <c r="F71" s="303" t="str">
        <f>VLOOKUP(E71,$E$112:$L$243,2,FALSE)</f>
        <v>Cuffie auricolari</v>
      </c>
      <c r="G71" s="303" t="str">
        <f>VLOOKUP($E$71,$E$112:$L$243,3,FALSE)</f>
        <v>3M PELTOR</v>
      </c>
      <c r="H71" s="374" t="str">
        <f>VLOOKUP($E$71,$E$112:$L$243,4,FALSE)</f>
        <v>Optime I H510P3</v>
      </c>
      <c r="I71" s="374"/>
      <c r="J71" s="46">
        <f>VLOOKUP(E71,$E$112:$L$243,5,FALSE)</f>
        <v>26</v>
      </c>
      <c r="K71" s="46">
        <f>VLOOKUP($E$71,$E$112:$L$243,6,FALSE)</f>
        <v>32</v>
      </c>
      <c r="L71" s="46">
        <f>VLOOKUP($E$71,$E$112:$L$243,7,FALSE)</f>
        <v>23</v>
      </c>
      <c r="M71" s="46">
        <f>VLOOKUP($E$71,$E$112:$L$243,8,FALSE)</f>
        <v>15</v>
      </c>
      <c r="N71" s="375">
        <f>$AK$11</f>
        <v>82.714052759224217</v>
      </c>
      <c r="O71" s="375">
        <f>$AL$11</f>
        <v>102.58853126004284</v>
      </c>
      <c r="P71" s="376" cm="1">
        <f t="array" ref="P71">IF(($AL$11-$AK$11)&lt;=2,(L72-((K72-T7L72)/4)*($AL$11-$AK$11-2)),(L72-((L72-M72)/8)*($AL$11-$AK$11-2)))</f>
        <v>3.8441411243860308</v>
      </c>
      <c r="Q71" s="167"/>
      <c r="R71" s="196"/>
      <c r="S71" s="196"/>
      <c r="V71" s="56"/>
      <c r="W71" s="56"/>
      <c r="X71" s="47"/>
      <c r="Y71" s="47"/>
      <c r="Z71" s="47"/>
      <c r="AA71" s="47"/>
    </row>
    <row r="72" spans="2:27" ht="21" customHeight="1" x14ac:dyDescent="0.25">
      <c r="B72" s="48"/>
      <c r="C72" s="48"/>
      <c r="D72" s="48"/>
      <c r="E72" s="191"/>
      <c r="F72" s="127"/>
      <c r="G72" s="128" t="s">
        <v>57</v>
      </c>
      <c r="H72" s="378">
        <v>0.75</v>
      </c>
      <c r="I72" s="379"/>
      <c r="J72" s="117">
        <f>H72*J71</f>
        <v>19.5</v>
      </c>
      <c r="K72" s="118">
        <f>K71*$H$72</f>
        <v>24</v>
      </c>
      <c r="L72" s="118">
        <f>L71*$H$72</f>
        <v>17.25</v>
      </c>
      <c r="M72" s="118">
        <f>M71*$H$72</f>
        <v>11.25</v>
      </c>
      <c r="N72" s="362"/>
      <c r="O72" s="362"/>
      <c r="P72" s="377"/>
      <c r="Q72" s="167"/>
      <c r="R72" s="167"/>
      <c r="S72" s="167"/>
      <c r="V72" s="56"/>
      <c r="W72" s="56"/>
      <c r="X72" s="47"/>
      <c r="Y72" s="47"/>
      <c r="Z72" s="47"/>
      <c r="AA72" s="47"/>
    </row>
    <row r="73" spans="2:27" ht="9" customHeight="1" x14ac:dyDescent="0.25">
      <c r="B73" s="48"/>
      <c r="C73" s="48"/>
      <c r="D73" s="48"/>
      <c r="E73" s="358"/>
      <c r="F73" s="359"/>
      <c r="G73" s="359"/>
      <c r="H73" s="359"/>
      <c r="I73" s="359"/>
      <c r="J73" s="359"/>
      <c r="K73" s="359"/>
      <c r="L73" s="359"/>
      <c r="M73" s="359"/>
      <c r="N73" s="359"/>
      <c r="O73" s="359"/>
      <c r="P73" s="360"/>
      <c r="Q73" s="167"/>
      <c r="R73" s="167"/>
      <c r="S73" s="167"/>
      <c r="V73" s="56"/>
      <c r="W73" s="56"/>
      <c r="X73" s="47"/>
      <c r="Y73" s="47"/>
      <c r="Z73" s="47"/>
      <c r="AA73" s="47"/>
    </row>
    <row r="74" spans="2:27" ht="21" customHeight="1" x14ac:dyDescent="0.25">
      <c r="B74" s="48"/>
      <c r="C74" s="48"/>
      <c r="D74" s="48"/>
      <c r="E74" s="361" t="s">
        <v>37</v>
      </c>
      <c r="F74" s="362"/>
      <c r="G74" s="363" t="s">
        <v>74</v>
      </c>
      <c r="H74" s="130" t="s">
        <v>185</v>
      </c>
      <c r="I74" s="131" t="s">
        <v>71</v>
      </c>
      <c r="J74" s="133">
        <f>$AK$11-P71</f>
        <v>78.869911634838189</v>
      </c>
      <c r="K74" s="131" t="s">
        <v>72</v>
      </c>
      <c r="L74" s="131">
        <v>80</v>
      </c>
      <c r="M74" s="365" t="str">
        <f>IF(J74&lt;65,"IPERPROTEZIONE",IF(J74&lt;70,"ACCETTABILE",IF(J74&lt;75,"BUONA",IF(J74&lt;80,"ACCETTABILE","INSUFFICIENTE"))))</f>
        <v>ACCETTABILE</v>
      </c>
      <c r="N74" s="365"/>
      <c r="O74" s="365"/>
      <c r="P74" s="366"/>
      <c r="Q74" s="167"/>
      <c r="R74" s="85"/>
      <c r="S74" s="85"/>
      <c r="V74" s="56"/>
      <c r="W74" s="56"/>
      <c r="X74" s="47"/>
      <c r="Y74" s="47"/>
      <c r="Z74" s="47"/>
      <c r="AA74" s="47"/>
    </row>
    <row r="75" spans="2:27" ht="29.25" customHeight="1" thickBot="1" x14ac:dyDescent="0.3">
      <c r="B75" s="48"/>
      <c r="C75" s="48"/>
      <c r="D75" s="48"/>
      <c r="E75" s="367" t="s">
        <v>31</v>
      </c>
      <c r="F75" s="364"/>
      <c r="G75" s="364"/>
      <c r="H75" s="59" t="s">
        <v>186</v>
      </c>
      <c r="I75" s="60" t="s">
        <v>73</v>
      </c>
      <c r="J75" s="60">
        <f>M72-5</f>
        <v>6.25</v>
      </c>
      <c r="K75" s="60" t="s">
        <v>72</v>
      </c>
      <c r="L75" s="60">
        <v>135</v>
      </c>
      <c r="M75" s="368" t="str">
        <f>IF($O$45&lt;135,"VERIFICA NON NECESSARIA",IF(($O$45-J75)&lt;135,"IDONEO","INSUFFICIENTE"))</f>
        <v>IDONEO</v>
      </c>
      <c r="N75" s="368"/>
      <c r="O75" s="368"/>
      <c r="P75" s="369"/>
      <c r="Q75" s="167"/>
      <c r="R75" s="86"/>
      <c r="S75" s="86"/>
      <c r="V75" s="56"/>
      <c r="W75" s="56"/>
      <c r="X75" s="47"/>
      <c r="Y75" s="47"/>
      <c r="Z75" s="47"/>
      <c r="AA75" s="47"/>
    </row>
    <row r="76" spans="2:27" ht="25.5" customHeight="1" thickBot="1" x14ac:dyDescent="0.3">
      <c r="C76" s="48"/>
      <c r="D76" s="48"/>
      <c r="Q76" s="167"/>
      <c r="V76" s="56"/>
      <c r="W76" s="52"/>
      <c r="X76" s="47"/>
      <c r="Y76" s="47"/>
      <c r="Z76" s="47"/>
      <c r="AA76" s="47"/>
    </row>
    <row r="77" spans="2:27" ht="27" customHeight="1" x14ac:dyDescent="0.3">
      <c r="B77" s="48"/>
      <c r="C77" s="48"/>
      <c r="D77" s="48"/>
      <c r="E77" s="370" t="s">
        <v>264</v>
      </c>
      <c r="F77" s="371"/>
      <c r="G77" s="371"/>
      <c r="H77" s="371"/>
      <c r="I77" s="371"/>
      <c r="J77" s="371"/>
      <c r="K77" s="371"/>
      <c r="L77" s="371"/>
      <c r="M77" s="371"/>
      <c r="N77" s="371"/>
      <c r="O77" s="371"/>
      <c r="P77" s="372"/>
      <c r="Q77" s="167"/>
      <c r="R77" s="53"/>
      <c r="S77" s="53"/>
      <c r="V77" s="56"/>
      <c r="W77" s="56"/>
      <c r="X77" s="47"/>
      <c r="Y77" s="47"/>
      <c r="Z77" s="47"/>
      <c r="AA77" s="47"/>
    </row>
    <row r="78" spans="2:27" ht="21" customHeight="1" x14ac:dyDescent="0.25">
      <c r="B78" s="48"/>
      <c r="C78" s="48"/>
      <c r="D78" s="48"/>
      <c r="E78" s="193" t="s">
        <v>34</v>
      </c>
      <c r="F78" s="302" t="s">
        <v>26</v>
      </c>
      <c r="G78" s="302" t="s">
        <v>28</v>
      </c>
      <c r="H78" s="373" t="s">
        <v>29</v>
      </c>
      <c r="I78" s="373"/>
      <c r="J78" s="114" t="s">
        <v>64</v>
      </c>
      <c r="K78" s="115" t="s">
        <v>12</v>
      </c>
      <c r="L78" s="116" t="s">
        <v>13</v>
      </c>
      <c r="M78" s="116" t="s">
        <v>14</v>
      </c>
      <c r="N78" s="305" t="s">
        <v>69</v>
      </c>
      <c r="O78" s="305" t="s">
        <v>70</v>
      </c>
      <c r="P78" s="132" t="s">
        <v>15</v>
      </c>
      <c r="Q78" s="167"/>
      <c r="R78" s="54"/>
      <c r="S78" s="54"/>
      <c r="V78" s="56"/>
      <c r="W78" s="52"/>
      <c r="X78" s="47"/>
      <c r="Y78" s="47"/>
      <c r="Z78" s="47"/>
      <c r="AA78" s="47"/>
    </row>
    <row r="79" spans="2:27" ht="21" customHeight="1" x14ac:dyDescent="0.25">
      <c r="B79" s="48"/>
      <c r="E79" s="129" t="s">
        <v>38</v>
      </c>
      <c r="F79" s="126" t="str">
        <f>VLOOKUP(E79,$E$112:$L$243,2,FALSE)</f>
        <v>Cuffie auricolari</v>
      </c>
      <c r="G79" s="126" t="str">
        <f>VLOOKUP($E$79,$E$112:$L$243,3,FALSE)</f>
        <v>3M PELTOR</v>
      </c>
      <c r="H79" s="374" t="str">
        <f>VLOOKUP($E$79,$E$112:$L$243,4,FALSE)</f>
        <v>H505B</v>
      </c>
      <c r="I79" s="374"/>
      <c r="J79" s="46">
        <f>VLOOKUP(E79,$E$112:$L$243,5,FALSE)</f>
        <v>24</v>
      </c>
      <c r="K79" s="46">
        <f>VLOOKUP($E$79,$E$112:$L$243,6,FALSE)</f>
        <v>29</v>
      </c>
      <c r="L79" s="46">
        <f>VLOOKUP($E$79,$E$112:$L$243,7,FALSE)</f>
        <v>20</v>
      </c>
      <c r="M79" s="46">
        <f>VLOOKUP($E$79,$E$112:$L$243,8,FALSE)</f>
        <v>13</v>
      </c>
      <c r="N79" s="375">
        <f>$AK$11</f>
        <v>82.714052759224217</v>
      </c>
      <c r="O79" s="375">
        <f>$AL$11</f>
        <v>102.58853126004284</v>
      </c>
      <c r="P79" s="376">
        <f>IF(($AL$11-$AK$11)&lt;=2,(L80-((K80-L80)/4)*($AL$11-$AK$11-2)),(L80-((L80-M80)/8)*($AL$11-$AK$11-2)))</f>
        <v>3.2698734838377774</v>
      </c>
      <c r="Q79" s="167"/>
      <c r="R79" s="196"/>
      <c r="S79" s="196"/>
      <c r="V79" s="56"/>
      <c r="W79" s="56"/>
      <c r="X79" s="47"/>
      <c r="Y79" s="47"/>
      <c r="Z79" s="47"/>
      <c r="AA79" s="47"/>
    </row>
    <row r="80" spans="2:27" ht="21" customHeight="1" x14ac:dyDescent="0.25">
      <c r="B80" s="48"/>
      <c r="C80" s="48"/>
      <c r="D80" s="48"/>
      <c r="E80" s="191"/>
      <c r="F80" s="127"/>
      <c r="G80" s="128" t="s">
        <v>57</v>
      </c>
      <c r="H80" s="378">
        <v>0.75</v>
      </c>
      <c r="I80" s="379"/>
      <c r="J80" s="117">
        <f>H80*J79</f>
        <v>18</v>
      </c>
      <c r="K80" s="118">
        <f>K79*$H$80</f>
        <v>21.75</v>
      </c>
      <c r="L80" s="118">
        <f>L79*$H$80</f>
        <v>15</v>
      </c>
      <c r="M80" s="118">
        <f>M79*$H$80</f>
        <v>9.75</v>
      </c>
      <c r="N80" s="362"/>
      <c r="O80" s="362"/>
      <c r="P80" s="377"/>
      <c r="Q80" s="167"/>
      <c r="R80" s="167"/>
      <c r="S80" s="167"/>
      <c r="V80" s="56"/>
      <c r="W80" s="56"/>
      <c r="X80" s="47"/>
      <c r="Y80" s="47"/>
      <c r="Z80" s="47"/>
      <c r="AA80" s="47"/>
    </row>
    <row r="81" spans="2:27" ht="9" customHeight="1" x14ac:dyDescent="0.25">
      <c r="B81" s="48"/>
      <c r="C81" s="48"/>
      <c r="D81" s="48"/>
      <c r="E81" s="358"/>
      <c r="F81" s="359"/>
      <c r="G81" s="359"/>
      <c r="H81" s="359"/>
      <c r="I81" s="359"/>
      <c r="J81" s="359"/>
      <c r="K81" s="359"/>
      <c r="L81" s="359"/>
      <c r="M81" s="359"/>
      <c r="N81" s="359"/>
      <c r="O81" s="359"/>
      <c r="P81" s="360"/>
      <c r="Q81" s="167"/>
      <c r="R81" s="167"/>
      <c r="S81" s="167"/>
      <c r="V81" s="56"/>
      <c r="W81" s="56"/>
      <c r="X81" s="47"/>
      <c r="Y81" s="47"/>
      <c r="Z81" s="47"/>
      <c r="AA81" s="47"/>
    </row>
    <row r="82" spans="2:27" ht="21" customHeight="1" x14ac:dyDescent="0.25">
      <c r="B82" s="48"/>
      <c r="C82" s="48"/>
      <c r="D82" s="48"/>
      <c r="E82" s="361" t="s">
        <v>37</v>
      </c>
      <c r="F82" s="362"/>
      <c r="G82" s="363" t="s">
        <v>74</v>
      </c>
      <c r="H82" s="130" t="s">
        <v>185</v>
      </c>
      <c r="I82" s="131" t="s">
        <v>71</v>
      </c>
      <c r="J82" s="133">
        <f>$AK$11-P79</f>
        <v>79.444179275386432</v>
      </c>
      <c r="K82" s="131" t="s">
        <v>72</v>
      </c>
      <c r="L82" s="131">
        <v>80</v>
      </c>
      <c r="M82" s="365" t="str">
        <f>IF(J82&lt;65,"IPERPROTEZIONE",IF(J82&lt;70,"ACCETTABILE",IF(J82&lt;75,"BUONA",IF(J82&lt;80,"ACCETTABILE","INSUFFICIENTE"))))</f>
        <v>ACCETTABILE</v>
      </c>
      <c r="N82" s="365"/>
      <c r="O82" s="365"/>
      <c r="P82" s="366"/>
      <c r="Q82" s="167"/>
      <c r="R82" s="85"/>
      <c r="S82" s="85"/>
      <c r="V82" s="56"/>
      <c r="W82" s="56"/>
      <c r="X82" s="47"/>
      <c r="Y82" s="47"/>
      <c r="Z82" s="47"/>
      <c r="AA82" s="47"/>
    </row>
    <row r="83" spans="2:27" ht="29.25" customHeight="1" thickBot="1" x14ac:dyDescent="0.3">
      <c r="B83" s="48"/>
      <c r="C83" s="48"/>
      <c r="D83" s="48"/>
      <c r="E83" s="367" t="s">
        <v>31</v>
      </c>
      <c r="F83" s="364"/>
      <c r="G83" s="364"/>
      <c r="H83" s="59" t="s">
        <v>186</v>
      </c>
      <c r="I83" s="60" t="s">
        <v>73</v>
      </c>
      <c r="J83" s="60">
        <f>M80-5</f>
        <v>4.75</v>
      </c>
      <c r="K83" s="60" t="s">
        <v>72</v>
      </c>
      <c r="L83" s="60">
        <v>135</v>
      </c>
      <c r="M83" s="368" t="str">
        <f>IF($O$45&lt;135,"VERIFICA NON NECESSARIA",IF(($O$45-J83)&lt;135,"IDONEO","INSUFFICIENTE"))</f>
        <v>IDONEO</v>
      </c>
      <c r="N83" s="368"/>
      <c r="O83" s="368"/>
      <c r="P83" s="369"/>
      <c r="Q83" s="167"/>
      <c r="R83" s="86"/>
      <c r="S83" s="86"/>
      <c r="V83" s="56"/>
      <c r="W83" s="56"/>
      <c r="X83" s="47"/>
      <c r="Y83" s="47"/>
      <c r="Z83" s="47"/>
      <c r="AA83" s="47"/>
    </row>
    <row r="84" spans="2:27" ht="24" customHeight="1" thickBot="1" x14ac:dyDescent="0.3">
      <c r="C84" s="48"/>
      <c r="D84" s="48"/>
    </row>
    <row r="85" spans="2:27" ht="27" customHeight="1" x14ac:dyDescent="0.3">
      <c r="B85" s="48"/>
      <c r="C85" s="48"/>
      <c r="D85" s="48"/>
      <c r="E85" s="370" t="s">
        <v>264</v>
      </c>
      <c r="F85" s="371"/>
      <c r="G85" s="371"/>
      <c r="H85" s="371"/>
      <c r="I85" s="371"/>
      <c r="J85" s="371"/>
      <c r="K85" s="371"/>
      <c r="L85" s="371"/>
      <c r="M85" s="371"/>
      <c r="N85" s="371"/>
      <c r="O85" s="371"/>
      <c r="P85" s="372"/>
      <c r="Q85" s="167"/>
      <c r="R85" s="53"/>
      <c r="S85" s="53"/>
      <c r="V85" s="56"/>
      <c r="W85" s="56"/>
      <c r="X85" s="47"/>
      <c r="Y85" s="47"/>
      <c r="Z85" s="47"/>
      <c r="AA85" s="47"/>
    </row>
    <row r="86" spans="2:27" ht="21" customHeight="1" x14ac:dyDescent="0.25">
      <c r="B86" s="48"/>
      <c r="C86" s="48"/>
      <c r="D86" s="48"/>
      <c r="E86" s="193" t="s">
        <v>34</v>
      </c>
      <c r="F86" s="302" t="s">
        <v>26</v>
      </c>
      <c r="G86" s="302" t="s">
        <v>28</v>
      </c>
      <c r="H86" s="373" t="s">
        <v>29</v>
      </c>
      <c r="I86" s="373"/>
      <c r="J86" s="114" t="s">
        <v>64</v>
      </c>
      <c r="K86" s="115" t="s">
        <v>12</v>
      </c>
      <c r="L86" s="116" t="s">
        <v>13</v>
      </c>
      <c r="M86" s="116" t="s">
        <v>14</v>
      </c>
      <c r="N86" s="305" t="s">
        <v>69</v>
      </c>
      <c r="O86" s="305" t="s">
        <v>70</v>
      </c>
      <c r="P86" s="132" t="s">
        <v>15</v>
      </c>
      <c r="Q86" s="167"/>
      <c r="R86" s="54"/>
      <c r="S86" s="54"/>
      <c r="V86" s="56"/>
      <c r="W86" s="52"/>
      <c r="X86" s="47"/>
      <c r="Y86" s="47"/>
      <c r="Z86" s="47"/>
      <c r="AA86" s="47"/>
    </row>
    <row r="87" spans="2:27" ht="39.75" customHeight="1" x14ac:dyDescent="0.25">
      <c r="B87" s="48"/>
      <c r="E87" s="129" t="s">
        <v>40</v>
      </c>
      <c r="F87" s="126" t="str">
        <f>VLOOKUP(E87,$E$112:$L$243,2,FALSE)</f>
        <v>Inserti espandibili</v>
      </c>
      <c r="G87" s="126" t="str">
        <f>VLOOKUP($E$87,$E$112:$L$243,3,FALSE)</f>
        <v>3M EAR</v>
      </c>
      <c r="H87" s="382" t="str">
        <f>VLOOKUP($E$87,$E$112:$L$243,4,FALSE)</f>
        <v>CLASSIC</v>
      </c>
      <c r="I87" s="383"/>
      <c r="J87" s="46">
        <f>VLOOKUP(E87,$E$112:$L$243,5,FALSE)</f>
        <v>31</v>
      </c>
      <c r="K87" s="46">
        <f>VLOOKUP($E$87,$E$112:$L$243,6,FALSE)</f>
        <v>31</v>
      </c>
      <c r="L87" s="46">
        <f>VLOOKUP($E$87,$E$112:$L$243,7,FALSE)</f>
        <v>27</v>
      </c>
      <c r="M87" s="46">
        <f>VLOOKUP($E$87,$E$112:$L$243,8,FALSE)</f>
        <v>26</v>
      </c>
      <c r="N87" s="375">
        <f>$AK$11</f>
        <v>82.714052759224217</v>
      </c>
      <c r="O87" s="375">
        <f>$AL$11</f>
        <v>102.58853126004284</v>
      </c>
      <c r="P87" s="376">
        <f>IF(($AL$11-$AK$11)&lt;=2,(L88-((K88-L88)/4)*($AL$11-$AK$11-2)),(L88-((L88-M88)/8)*($AL$11-$AK$11-2)))</f>
        <v>12.382845093698837</v>
      </c>
      <c r="Q87" s="167"/>
      <c r="R87" s="196"/>
      <c r="S87" s="196"/>
      <c r="V87" s="56"/>
      <c r="W87" s="56"/>
      <c r="X87" s="47"/>
      <c r="Y87" s="47"/>
      <c r="Z87" s="47"/>
      <c r="AA87" s="47"/>
    </row>
    <row r="88" spans="2:27" ht="21" customHeight="1" x14ac:dyDescent="0.25">
      <c r="B88" s="48"/>
      <c r="C88" s="48"/>
      <c r="D88" s="48"/>
      <c r="E88" s="191"/>
      <c r="F88" s="127"/>
      <c r="G88" s="128" t="s">
        <v>57</v>
      </c>
      <c r="H88" s="378">
        <v>0.5</v>
      </c>
      <c r="I88" s="379"/>
      <c r="J88" s="117">
        <f>H88*J87</f>
        <v>15.5</v>
      </c>
      <c r="K88" s="118">
        <f>K87*$H$88</f>
        <v>15.5</v>
      </c>
      <c r="L88" s="118">
        <f>L87*$H$88</f>
        <v>13.5</v>
      </c>
      <c r="M88" s="118">
        <f>M87*$H$88</f>
        <v>13</v>
      </c>
      <c r="N88" s="362"/>
      <c r="O88" s="362"/>
      <c r="P88" s="377"/>
      <c r="Q88" s="167"/>
      <c r="R88" s="167"/>
      <c r="S88" s="167"/>
      <c r="V88" s="56"/>
      <c r="W88" s="56"/>
      <c r="X88" s="47"/>
      <c r="Y88" s="47"/>
      <c r="Z88" s="47"/>
      <c r="AA88" s="47"/>
    </row>
    <row r="89" spans="2:27" ht="9" customHeight="1" x14ac:dyDescent="0.25">
      <c r="B89" s="48"/>
      <c r="C89" s="48"/>
      <c r="D89" s="48"/>
      <c r="E89" s="358"/>
      <c r="F89" s="359"/>
      <c r="G89" s="359"/>
      <c r="H89" s="359"/>
      <c r="I89" s="359"/>
      <c r="J89" s="359"/>
      <c r="K89" s="359"/>
      <c r="L89" s="359"/>
      <c r="M89" s="359"/>
      <c r="N89" s="359"/>
      <c r="O89" s="359"/>
      <c r="P89" s="360"/>
      <c r="Q89" s="167"/>
      <c r="R89" s="167"/>
      <c r="S89" s="167"/>
      <c r="V89" s="56"/>
      <c r="W89" s="56"/>
      <c r="X89" s="47"/>
      <c r="Y89" s="47"/>
      <c r="Z89" s="47"/>
      <c r="AA89" s="47"/>
    </row>
    <row r="90" spans="2:27" ht="21" customHeight="1" x14ac:dyDescent="0.25">
      <c r="B90" s="48"/>
      <c r="C90" s="48"/>
      <c r="D90" s="48"/>
      <c r="E90" s="361" t="s">
        <v>37</v>
      </c>
      <c r="F90" s="362"/>
      <c r="G90" s="363" t="s">
        <v>74</v>
      </c>
      <c r="H90" s="130" t="s">
        <v>185</v>
      </c>
      <c r="I90" s="131" t="s">
        <v>71</v>
      </c>
      <c r="J90" s="133">
        <f>$AK$11-P87</f>
        <v>70.331207665525383</v>
      </c>
      <c r="K90" s="131" t="s">
        <v>72</v>
      </c>
      <c r="L90" s="131">
        <v>80</v>
      </c>
      <c r="M90" s="365" t="str">
        <f>IF(J90&lt;65,"IPERPROTEZIONE",IF(J90&lt;70,"ACCETTABILE",IF(J90&lt;75,"BUONA",IF(J90&lt;80,"ACCETTABILE","INSUFFICIENTE"))))</f>
        <v>BUONA</v>
      </c>
      <c r="N90" s="365"/>
      <c r="O90" s="365"/>
      <c r="P90" s="366"/>
      <c r="Q90" s="167"/>
      <c r="R90" s="85"/>
      <c r="S90" s="85"/>
      <c r="V90" s="56"/>
      <c r="W90" s="56"/>
      <c r="X90" s="47"/>
      <c r="Y90" s="47"/>
      <c r="Z90" s="47"/>
      <c r="AA90" s="47"/>
    </row>
    <row r="91" spans="2:27" ht="29.25" customHeight="1" thickBot="1" x14ac:dyDescent="0.3">
      <c r="B91" s="48"/>
      <c r="C91" s="48"/>
      <c r="D91" s="48"/>
      <c r="E91" s="367" t="s">
        <v>31</v>
      </c>
      <c r="F91" s="364"/>
      <c r="G91" s="364"/>
      <c r="H91" s="59" t="s">
        <v>186</v>
      </c>
      <c r="I91" s="60" t="s">
        <v>73</v>
      </c>
      <c r="J91" s="60">
        <f>M88-5</f>
        <v>8</v>
      </c>
      <c r="K91" s="60" t="s">
        <v>72</v>
      </c>
      <c r="L91" s="60">
        <v>135</v>
      </c>
      <c r="M91" s="368" t="str">
        <f>IF($O$45&lt;135,"VERIFICA NON NECESSARIA",IF(($O$45-J91)&lt;135,"IDONEO","INSUFFICIENTE"))</f>
        <v>IDONEO</v>
      </c>
      <c r="N91" s="368"/>
      <c r="O91" s="368"/>
      <c r="P91" s="369"/>
      <c r="Q91" s="167"/>
      <c r="R91" s="86"/>
      <c r="S91" s="86"/>
      <c r="V91" s="56"/>
      <c r="W91" s="56"/>
      <c r="X91" s="47"/>
      <c r="Y91" s="47"/>
      <c r="Z91" s="47"/>
      <c r="AA91" s="47"/>
    </row>
    <row r="92" spans="2:27" ht="18.75" thickBot="1" x14ac:dyDescent="0.3">
      <c r="C92" s="48"/>
      <c r="D92" s="48"/>
    </row>
    <row r="93" spans="2:27" ht="27" customHeight="1" x14ac:dyDescent="0.3">
      <c r="B93" s="48"/>
      <c r="C93" s="48"/>
      <c r="D93" s="48"/>
      <c r="E93" s="370" t="s">
        <v>264</v>
      </c>
      <c r="F93" s="371"/>
      <c r="G93" s="371"/>
      <c r="H93" s="371"/>
      <c r="I93" s="371"/>
      <c r="J93" s="371"/>
      <c r="K93" s="371"/>
      <c r="L93" s="371"/>
      <c r="M93" s="371"/>
      <c r="N93" s="371"/>
      <c r="O93" s="371"/>
      <c r="P93" s="372"/>
      <c r="Q93" s="167"/>
      <c r="R93" s="53"/>
      <c r="S93" s="53"/>
      <c r="V93" s="56"/>
      <c r="W93" s="56"/>
      <c r="X93" s="47"/>
      <c r="Y93" s="47"/>
      <c r="Z93" s="47"/>
      <c r="AA93" s="47"/>
    </row>
    <row r="94" spans="2:27" ht="21" customHeight="1" x14ac:dyDescent="0.25">
      <c r="B94" s="48"/>
      <c r="C94" s="48"/>
      <c r="D94" s="48"/>
      <c r="E94" s="193" t="s">
        <v>34</v>
      </c>
      <c r="F94" s="302" t="s">
        <v>26</v>
      </c>
      <c r="G94" s="302" t="s">
        <v>28</v>
      </c>
      <c r="H94" s="373" t="s">
        <v>29</v>
      </c>
      <c r="I94" s="373"/>
      <c r="J94" s="114" t="s">
        <v>64</v>
      </c>
      <c r="K94" s="115" t="s">
        <v>12</v>
      </c>
      <c r="L94" s="116" t="s">
        <v>13</v>
      </c>
      <c r="M94" s="116" t="s">
        <v>14</v>
      </c>
      <c r="N94" s="305" t="s">
        <v>69</v>
      </c>
      <c r="O94" s="305" t="s">
        <v>70</v>
      </c>
      <c r="P94" s="132" t="s">
        <v>15</v>
      </c>
      <c r="Q94" s="167"/>
      <c r="R94" s="54"/>
      <c r="S94" s="54"/>
      <c r="V94" s="56"/>
      <c r="W94" s="52"/>
      <c r="X94" s="47"/>
      <c r="Y94" s="47"/>
      <c r="Z94" s="47"/>
      <c r="AA94" s="47"/>
    </row>
    <row r="95" spans="2:27" ht="42.75" customHeight="1" x14ac:dyDescent="0.25">
      <c r="B95" s="48"/>
      <c r="E95" s="129" t="s">
        <v>41</v>
      </c>
      <c r="F95" s="126" t="str">
        <f>VLOOKUP(E95,$E$112:$L$243,2,FALSE)</f>
        <v>Inserti espandibili</v>
      </c>
      <c r="G95" s="126" t="str">
        <f>VLOOKUP($E$95,$E$112:$L$243,3,FALSE)</f>
        <v>UVEX</v>
      </c>
      <c r="H95" s="380" t="str">
        <f>VLOOKUP($E$95,$E$112:$L$243,4,FALSE)</f>
        <v>X-fit</v>
      </c>
      <c r="I95" s="381"/>
      <c r="J95" s="46">
        <f>VLOOKUP(E95,$E$112:$L$243,5,FALSE)</f>
        <v>37</v>
      </c>
      <c r="K95" s="46">
        <f>VLOOKUP($E$95,$E$112:$L$243,6,FALSE)</f>
        <v>36</v>
      </c>
      <c r="L95" s="46">
        <f>VLOOKUP($E$95,$E$112:$L$243,7,FALSE)</f>
        <v>35</v>
      </c>
      <c r="M95" s="46">
        <f>VLOOKUP($E$95,$E$112:$L$243,8,FALSE)</f>
        <v>34</v>
      </c>
      <c r="N95" s="375">
        <f>$AK$11</f>
        <v>82.714052759224217</v>
      </c>
      <c r="O95" s="375">
        <f>$AL$11</f>
        <v>102.58853126004284</v>
      </c>
      <c r="P95" s="376">
        <f>IF(($AL$11-$AK$11)&lt;=2,(L96-((K96-L96)/4)*($AL$11-$AK$11-2)),(L96-((L96-M96)/8)*($AL$11-$AK$11-2)))</f>
        <v>16.382845093698837</v>
      </c>
      <c r="Q95" s="167"/>
      <c r="R95" s="196"/>
      <c r="S95" s="196"/>
      <c r="V95" s="56"/>
      <c r="W95" s="56"/>
      <c r="X95" s="47"/>
      <c r="Y95" s="47"/>
      <c r="Z95" s="47"/>
      <c r="AA95" s="47"/>
    </row>
    <row r="96" spans="2:27" ht="21" customHeight="1" x14ac:dyDescent="0.25">
      <c r="B96" s="48"/>
      <c r="C96" s="48"/>
      <c r="D96" s="48"/>
      <c r="E96" s="191"/>
      <c r="F96" s="127"/>
      <c r="G96" s="128" t="s">
        <v>57</v>
      </c>
      <c r="H96" s="378">
        <v>0.5</v>
      </c>
      <c r="I96" s="379"/>
      <c r="J96" s="117">
        <f>H96*J95</f>
        <v>18.5</v>
      </c>
      <c r="K96" s="118">
        <f>K95*$H$96</f>
        <v>18</v>
      </c>
      <c r="L96" s="118">
        <f>L95*$H$96</f>
        <v>17.5</v>
      </c>
      <c r="M96" s="118">
        <f>M95*$H$96</f>
        <v>17</v>
      </c>
      <c r="N96" s="362"/>
      <c r="O96" s="362"/>
      <c r="P96" s="377"/>
      <c r="Q96" s="167"/>
      <c r="R96" s="167"/>
      <c r="S96" s="167"/>
      <c r="V96" s="56"/>
      <c r="W96" s="56"/>
      <c r="X96" s="47"/>
      <c r="Y96" s="47"/>
      <c r="Z96" s="47"/>
      <c r="AA96" s="47"/>
    </row>
    <row r="97" spans="2:27" ht="9" customHeight="1" x14ac:dyDescent="0.25">
      <c r="B97" s="48"/>
      <c r="C97" s="48"/>
      <c r="D97" s="48"/>
      <c r="E97" s="358"/>
      <c r="F97" s="359"/>
      <c r="G97" s="359"/>
      <c r="H97" s="359"/>
      <c r="I97" s="359"/>
      <c r="J97" s="359"/>
      <c r="K97" s="359"/>
      <c r="L97" s="359"/>
      <c r="M97" s="359"/>
      <c r="N97" s="359"/>
      <c r="O97" s="359"/>
      <c r="P97" s="360"/>
      <c r="Q97" s="167"/>
      <c r="R97" s="167"/>
      <c r="S97" s="167"/>
      <c r="V97" s="56"/>
      <c r="W97" s="56"/>
      <c r="X97" s="47"/>
      <c r="Y97" s="47"/>
      <c r="Z97" s="47"/>
      <c r="AA97" s="47"/>
    </row>
    <row r="98" spans="2:27" ht="21" customHeight="1" x14ac:dyDescent="0.25">
      <c r="B98" s="48"/>
      <c r="C98" s="48"/>
      <c r="D98" s="48"/>
      <c r="E98" s="361" t="s">
        <v>37</v>
      </c>
      <c r="F98" s="362"/>
      <c r="G98" s="363" t="s">
        <v>74</v>
      </c>
      <c r="H98" s="130" t="s">
        <v>185</v>
      </c>
      <c r="I98" s="131" t="s">
        <v>71</v>
      </c>
      <c r="J98" s="133">
        <f>$AK$11-P95</f>
        <v>66.331207665525383</v>
      </c>
      <c r="K98" s="131" t="s">
        <v>72</v>
      </c>
      <c r="L98" s="131">
        <v>80</v>
      </c>
      <c r="M98" s="365" t="str">
        <f>IF(J98&lt;65,"IPERPROTEZIONE",IF(J98&lt;70,"ACCETTABILE",IF(J98&lt;75,"BUONA",IF(J98&lt;80,"ACCETTABILE","INSUFFICIENTE"))))</f>
        <v>ACCETTABILE</v>
      </c>
      <c r="N98" s="365"/>
      <c r="O98" s="365"/>
      <c r="P98" s="366"/>
      <c r="Q98" s="167"/>
      <c r="R98" s="85"/>
      <c r="S98" s="85"/>
      <c r="V98" s="56"/>
      <c r="W98" s="56"/>
      <c r="X98" s="47"/>
      <c r="Y98" s="47"/>
      <c r="Z98" s="47"/>
      <c r="AA98" s="47"/>
    </row>
    <row r="99" spans="2:27" ht="29.25" customHeight="1" thickBot="1" x14ac:dyDescent="0.3">
      <c r="B99" s="48"/>
      <c r="C99" s="48"/>
      <c r="D99" s="48"/>
      <c r="E99" s="367" t="s">
        <v>31</v>
      </c>
      <c r="F99" s="364"/>
      <c r="G99" s="364"/>
      <c r="H99" s="59" t="s">
        <v>186</v>
      </c>
      <c r="I99" s="60" t="s">
        <v>73</v>
      </c>
      <c r="J99" s="60">
        <f>M96-5</f>
        <v>12</v>
      </c>
      <c r="K99" s="60" t="s">
        <v>72</v>
      </c>
      <c r="L99" s="60">
        <v>135</v>
      </c>
      <c r="M99" s="368" t="str">
        <f>IF($O$45&lt;135,"VERIFICA NON NECESSARIA",IF(($O$45-J99)&lt;135,"IDONEO","INSUFFICIENTE"))</f>
        <v>IDONEO</v>
      </c>
      <c r="N99" s="368"/>
      <c r="O99" s="368"/>
      <c r="P99" s="369"/>
      <c r="Q99" s="167"/>
      <c r="R99" s="86"/>
      <c r="S99" s="86"/>
      <c r="V99" s="56"/>
      <c r="W99" s="56"/>
      <c r="X99" s="47"/>
      <c r="Y99" s="47"/>
      <c r="Z99" s="47"/>
      <c r="AA99" s="47"/>
    </row>
    <row r="100" spans="2:27" ht="18.75" thickBot="1" x14ac:dyDescent="0.3">
      <c r="C100" s="48"/>
      <c r="D100" s="48"/>
    </row>
    <row r="101" spans="2:27" ht="27" customHeight="1" x14ac:dyDescent="0.3">
      <c r="B101" s="48"/>
      <c r="C101" s="48"/>
      <c r="D101" s="48"/>
      <c r="E101" s="370" t="s">
        <v>264</v>
      </c>
      <c r="F101" s="371"/>
      <c r="G101" s="371"/>
      <c r="H101" s="371"/>
      <c r="I101" s="371"/>
      <c r="J101" s="371"/>
      <c r="K101" s="371"/>
      <c r="L101" s="371"/>
      <c r="M101" s="371"/>
      <c r="N101" s="371"/>
      <c r="O101" s="371"/>
      <c r="P101" s="372"/>
      <c r="Q101" s="167"/>
      <c r="R101" s="53"/>
      <c r="S101" s="53"/>
      <c r="V101" s="56"/>
      <c r="W101" s="56"/>
      <c r="X101" s="47"/>
      <c r="Y101" s="47"/>
      <c r="Z101" s="47"/>
      <c r="AA101" s="47"/>
    </row>
    <row r="102" spans="2:27" ht="21" customHeight="1" x14ac:dyDescent="0.25">
      <c r="B102" s="48"/>
      <c r="C102" s="48"/>
      <c r="D102" s="48"/>
      <c r="E102" s="193" t="s">
        <v>34</v>
      </c>
      <c r="F102" s="302" t="s">
        <v>26</v>
      </c>
      <c r="G102" s="302" t="s">
        <v>28</v>
      </c>
      <c r="H102" s="373" t="s">
        <v>29</v>
      </c>
      <c r="I102" s="373"/>
      <c r="J102" s="114" t="s">
        <v>64</v>
      </c>
      <c r="K102" s="115" t="s">
        <v>12</v>
      </c>
      <c r="L102" s="116" t="s">
        <v>13</v>
      </c>
      <c r="M102" s="116" t="s">
        <v>14</v>
      </c>
      <c r="N102" s="305" t="s">
        <v>69</v>
      </c>
      <c r="O102" s="305" t="s">
        <v>70</v>
      </c>
      <c r="P102" s="132" t="s">
        <v>15</v>
      </c>
      <c r="Q102" s="167"/>
      <c r="R102" s="54"/>
      <c r="S102" s="54"/>
      <c r="V102" s="56"/>
      <c r="W102" s="52"/>
      <c r="X102" s="47"/>
      <c r="Y102" s="47"/>
      <c r="Z102" s="47"/>
      <c r="AA102" s="47"/>
    </row>
    <row r="103" spans="2:27" ht="21" customHeight="1" x14ac:dyDescent="0.25">
      <c r="B103" s="48"/>
      <c r="E103" s="129" t="s">
        <v>42</v>
      </c>
      <c r="F103" s="126" t="str">
        <f>VLOOKUP(E103,$E$112:$L$243,2,FALSE)</f>
        <v>Inserti espandibili</v>
      </c>
      <c r="G103" s="126" t="str">
        <f>VLOOKUP($E$103,$E$112:$L$243,3,FALSE)</f>
        <v>3M EAR</v>
      </c>
      <c r="H103" s="374" t="str">
        <f>VLOOKUP($E$103,$E$112:$L$243,4,FALSE)</f>
        <v>Ultrafit</v>
      </c>
      <c r="I103" s="374"/>
      <c r="J103" s="46">
        <f>VLOOKUP(E103,$E$112:$L$243,5,FALSE)</f>
        <v>29</v>
      </c>
      <c r="K103" s="46">
        <f>VLOOKUP($E$103,$E$112:$L$243,6,FALSE)</f>
        <v>30</v>
      </c>
      <c r="L103" s="46">
        <f>VLOOKUP($E$103,$E$112:$L$243,7,FALSE)</f>
        <v>35</v>
      </c>
      <c r="M103" s="46">
        <f>VLOOKUP($E$103,$E$112:$L$243,8,FALSE)</f>
        <v>24</v>
      </c>
      <c r="N103" s="375">
        <f>$AK$11</f>
        <v>82.714052759224217</v>
      </c>
      <c r="O103" s="375">
        <f>$AL$11</f>
        <v>102.58853126004284</v>
      </c>
      <c r="P103" s="376">
        <f>IF(($AL$11-$AK$11)&lt;=2,(L104-((K104-L104)/4)*($AL$11-$AK$11-2)),(L104-((L104-M104)/8)*($AL$11-$AK$11-2)))</f>
        <v>5.211296030687194</v>
      </c>
      <c r="Q103" s="167"/>
      <c r="R103" s="196"/>
      <c r="S103" s="196"/>
      <c r="V103" s="56"/>
      <c r="W103" s="56"/>
      <c r="X103" s="47"/>
      <c r="Y103" s="47"/>
      <c r="Z103" s="47"/>
      <c r="AA103" s="47"/>
    </row>
    <row r="104" spans="2:27" ht="21" customHeight="1" x14ac:dyDescent="0.25">
      <c r="B104" s="48"/>
      <c r="C104" s="48"/>
      <c r="D104" s="48"/>
      <c r="E104" s="191"/>
      <c r="F104" s="127"/>
      <c r="G104" s="128" t="s">
        <v>57</v>
      </c>
      <c r="H104" s="378">
        <v>0.5</v>
      </c>
      <c r="I104" s="379"/>
      <c r="J104" s="117">
        <f>H104*J103</f>
        <v>14.5</v>
      </c>
      <c r="K104" s="118">
        <f>K103*$H$104</f>
        <v>15</v>
      </c>
      <c r="L104" s="118">
        <f>L103*$H$104</f>
        <v>17.5</v>
      </c>
      <c r="M104" s="118">
        <f>M103*$H$104</f>
        <v>12</v>
      </c>
      <c r="N104" s="362"/>
      <c r="O104" s="362"/>
      <c r="P104" s="377"/>
      <c r="Q104" s="167"/>
      <c r="R104" s="167"/>
      <c r="S104" s="167"/>
      <c r="V104" s="56"/>
      <c r="W104" s="56"/>
      <c r="X104" s="47"/>
      <c r="Y104" s="47"/>
      <c r="Z104" s="47"/>
      <c r="AA104" s="47"/>
    </row>
    <row r="105" spans="2:27" ht="9" customHeight="1" x14ac:dyDescent="0.25">
      <c r="B105" s="48"/>
      <c r="C105" s="48"/>
      <c r="D105" s="48"/>
      <c r="E105" s="358"/>
      <c r="F105" s="359"/>
      <c r="G105" s="359"/>
      <c r="H105" s="359"/>
      <c r="I105" s="359"/>
      <c r="J105" s="359"/>
      <c r="K105" s="359"/>
      <c r="L105" s="359"/>
      <c r="M105" s="359"/>
      <c r="N105" s="359"/>
      <c r="O105" s="359"/>
      <c r="P105" s="360"/>
      <c r="Q105" s="167"/>
      <c r="R105" s="167"/>
      <c r="S105" s="167"/>
      <c r="V105" s="56"/>
      <c r="W105" s="56"/>
      <c r="X105" s="47"/>
      <c r="Y105" s="47"/>
      <c r="Z105" s="47"/>
      <c r="AA105" s="47"/>
    </row>
    <row r="106" spans="2:27" ht="21" customHeight="1" x14ac:dyDescent="0.25">
      <c r="B106" s="48"/>
      <c r="C106" s="48"/>
      <c r="D106" s="48"/>
      <c r="E106" s="361" t="s">
        <v>37</v>
      </c>
      <c r="F106" s="362"/>
      <c r="G106" s="363" t="s">
        <v>74</v>
      </c>
      <c r="H106" s="130" t="s">
        <v>185</v>
      </c>
      <c r="I106" s="131" t="s">
        <v>71</v>
      </c>
      <c r="J106" s="133">
        <f>$AK$11-P103</f>
        <v>77.502756728537022</v>
      </c>
      <c r="K106" s="131" t="s">
        <v>72</v>
      </c>
      <c r="L106" s="131">
        <v>80</v>
      </c>
      <c r="M106" s="365" t="str">
        <f>IF(J106&lt;65,"IPERPROTEZIONE",IF(J106&lt;70,"ACCETTABILE",IF(J106&lt;75,"BUONA",IF(J106&lt;80,"ACCETTABILE","INSUFFICIENTE"))))</f>
        <v>ACCETTABILE</v>
      </c>
      <c r="N106" s="365"/>
      <c r="O106" s="365"/>
      <c r="P106" s="366"/>
      <c r="Q106" s="167"/>
      <c r="R106" s="85"/>
      <c r="S106" s="85"/>
      <c r="V106" s="56"/>
      <c r="W106" s="56"/>
      <c r="X106" s="47"/>
      <c r="Y106" s="47"/>
      <c r="Z106" s="47"/>
      <c r="AA106" s="47"/>
    </row>
    <row r="107" spans="2:27" ht="29.25" customHeight="1" thickBot="1" x14ac:dyDescent="0.3">
      <c r="B107" s="48"/>
      <c r="C107" s="48"/>
      <c r="D107" s="48"/>
      <c r="E107" s="367" t="s">
        <v>32</v>
      </c>
      <c r="F107" s="364"/>
      <c r="G107" s="364"/>
      <c r="H107" s="59" t="s">
        <v>186</v>
      </c>
      <c r="I107" s="60" t="s">
        <v>73</v>
      </c>
      <c r="J107" s="60">
        <f>M104-5</f>
        <v>7</v>
      </c>
      <c r="K107" s="60" t="s">
        <v>72</v>
      </c>
      <c r="L107" s="60">
        <v>135</v>
      </c>
      <c r="M107" s="368" t="str">
        <f>IF($O$45&lt;135,"VERIFICA NON NECESSARIA",IF(($O$45-J107)&lt;135,"IDONEO","INSUFFICIENTE"))</f>
        <v>IDONEO</v>
      </c>
      <c r="N107" s="368"/>
      <c r="O107" s="368"/>
      <c r="P107" s="369"/>
      <c r="Q107" s="167"/>
      <c r="R107" s="86"/>
      <c r="S107" s="86"/>
      <c r="V107" s="56"/>
      <c r="W107" s="56"/>
      <c r="X107" s="47"/>
      <c r="Y107" s="47"/>
      <c r="Z107" s="47"/>
      <c r="AA107" s="47"/>
    </row>
    <row r="108" spans="2:27" ht="18" x14ac:dyDescent="0.25">
      <c r="C108" s="48"/>
      <c r="D108" s="48"/>
    </row>
    <row r="109" spans="2:27" ht="18" x14ac:dyDescent="0.25">
      <c r="C109" s="48"/>
      <c r="D109" s="48"/>
    </row>
    <row r="110" spans="2:27" ht="18" x14ac:dyDescent="0.25">
      <c r="C110" s="48"/>
      <c r="D110" s="48"/>
    </row>
    <row r="111" spans="2:27" ht="35.25" customHeight="1" x14ac:dyDescent="0.2">
      <c r="E111" s="305" t="s">
        <v>0</v>
      </c>
      <c r="F111" s="305" t="s">
        <v>184</v>
      </c>
      <c r="G111" s="305" t="s">
        <v>1</v>
      </c>
      <c r="H111" s="305" t="s">
        <v>2</v>
      </c>
      <c r="I111" s="305" t="s">
        <v>64</v>
      </c>
      <c r="J111" s="305" t="s">
        <v>12</v>
      </c>
      <c r="K111" s="305" t="s">
        <v>13</v>
      </c>
      <c r="L111" s="305" t="s">
        <v>14</v>
      </c>
    </row>
    <row r="112" spans="2:27" ht="20.25" customHeight="1" x14ac:dyDescent="0.2">
      <c r="E112" s="45" t="s">
        <v>36</v>
      </c>
      <c r="F112" s="45" t="s">
        <v>27</v>
      </c>
      <c r="G112" s="45" t="s">
        <v>582</v>
      </c>
      <c r="H112" s="45" t="s">
        <v>583</v>
      </c>
      <c r="I112" s="46">
        <v>26</v>
      </c>
      <c r="J112" s="46">
        <v>32</v>
      </c>
      <c r="K112" s="46">
        <v>23</v>
      </c>
      <c r="L112" s="46">
        <v>15</v>
      </c>
    </row>
    <row r="113" spans="5:12" ht="33" customHeight="1" x14ac:dyDescent="0.2">
      <c r="E113" s="45" t="s">
        <v>38</v>
      </c>
      <c r="F113" s="45" t="s">
        <v>27</v>
      </c>
      <c r="G113" s="45" t="s">
        <v>582</v>
      </c>
      <c r="H113" s="309" t="s">
        <v>584</v>
      </c>
      <c r="I113" s="46">
        <v>24</v>
      </c>
      <c r="J113" s="46">
        <v>29</v>
      </c>
      <c r="K113" s="46">
        <v>20</v>
      </c>
      <c r="L113" s="46">
        <v>13</v>
      </c>
    </row>
    <row r="114" spans="5:12" ht="20.25" customHeight="1" x14ac:dyDescent="0.2">
      <c r="E114" s="45" t="s">
        <v>40</v>
      </c>
      <c r="F114" s="45" t="s">
        <v>243</v>
      </c>
      <c r="G114" s="45" t="s">
        <v>585</v>
      </c>
      <c r="H114" s="45" t="s">
        <v>586</v>
      </c>
      <c r="I114" s="46">
        <v>31</v>
      </c>
      <c r="J114" s="46">
        <v>31</v>
      </c>
      <c r="K114" s="46">
        <v>27</v>
      </c>
      <c r="L114" s="46">
        <v>26</v>
      </c>
    </row>
    <row r="115" spans="5:12" ht="20.25" customHeight="1" x14ac:dyDescent="0.2">
      <c r="E115" s="45" t="s">
        <v>41</v>
      </c>
      <c r="F115" s="45" t="s">
        <v>243</v>
      </c>
      <c r="G115" s="45" t="s">
        <v>587</v>
      </c>
      <c r="H115" s="45" t="s">
        <v>588</v>
      </c>
      <c r="I115" s="46">
        <v>37</v>
      </c>
      <c r="J115" s="46">
        <v>36</v>
      </c>
      <c r="K115" s="46">
        <v>35</v>
      </c>
      <c r="L115" s="46">
        <v>34</v>
      </c>
    </row>
    <row r="116" spans="5:12" ht="20.25" customHeight="1" x14ac:dyDescent="0.2">
      <c r="E116" s="45" t="s">
        <v>42</v>
      </c>
      <c r="F116" s="45" t="s">
        <v>243</v>
      </c>
      <c r="G116" s="45" t="s">
        <v>585</v>
      </c>
      <c r="H116" s="45" t="s">
        <v>589</v>
      </c>
      <c r="I116" s="46">
        <v>29</v>
      </c>
      <c r="J116" s="46">
        <v>30</v>
      </c>
      <c r="K116" s="46">
        <v>35</v>
      </c>
      <c r="L116" s="46">
        <v>24</v>
      </c>
    </row>
    <row r="117" spans="5:12" ht="20.25" customHeight="1" x14ac:dyDescent="0.2">
      <c r="E117" s="45" t="s">
        <v>43</v>
      </c>
      <c r="F117" s="45" t="s">
        <v>244</v>
      </c>
      <c r="G117" s="45" t="s">
        <v>590</v>
      </c>
      <c r="H117" s="45" t="s">
        <v>591</v>
      </c>
      <c r="I117" s="46">
        <v>28</v>
      </c>
      <c r="J117" s="46">
        <v>27</v>
      </c>
      <c r="K117" s="46">
        <v>26</v>
      </c>
      <c r="L117" s="46">
        <v>25</v>
      </c>
    </row>
    <row r="118" spans="5:12" ht="20.25" customHeight="1" x14ac:dyDescent="0.2">
      <c r="E118" s="45" t="s">
        <v>44</v>
      </c>
      <c r="F118" s="45" t="s">
        <v>243</v>
      </c>
      <c r="G118" s="45" t="s">
        <v>585</v>
      </c>
      <c r="H118" s="45" t="s">
        <v>592</v>
      </c>
      <c r="I118" s="46">
        <v>37</v>
      </c>
      <c r="J118" s="46">
        <v>36</v>
      </c>
      <c r="K118" s="46">
        <v>35</v>
      </c>
      <c r="L118" s="46">
        <v>33</v>
      </c>
    </row>
    <row r="119" spans="5:12" ht="20.25" customHeight="1" x14ac:dyDescent="0.2">
      <c r="E119" s="45" t="s">
        <v>45</v>
      </c>
      <c r="F119" s="45"/>
      <c r="G119" s="45"/>
      <c r="H119" s="45"/>
      <c r="I119" s="46"/>
      <c r="J119" s="46"/>
      <c r="K119" s="46"/>
      <c r="L119" s="46"/>
    </row>
    <row r="120" spans="5:12" ht="20.25" customHeight="1" x14ac:dyDescent="0.2">
      <c r="E120" s="45" t="s">
        <v>46</v>
      </c>
      <c r="F120" s="45"/>
      <c r="G120" s="45"/>
      <c r="H120" s="45"/>
      <c r="I120" s="46"/>
      <c r="J120" s="46"/>
      <c r="K120" s="46"/>
      <c r="L120" s="46"/>
    </row>
    <row r="121" spans="5:12" ht="20.25" customHeight="1" x14ac:dyDescent="0.2">
      <c r="E121" s="45" t="s">
        <v>47</v>
      </c>
      <c r="F121" s="45"/>
      <c r="G121" s="45"/>
      <c r="H121" s="45"/>
      <c r="I121" s="46"/>
      <c r="J121" s="46"/>
      <c r="K121" s="46"/>
      <c r="L121" s="46"/>
    </row>
    <row r="122" spans="5:12" ht="20.25" customHeight="1" x14ac:dyDescent="0.2">
      <c r="E122" s="45" t="s">
        <v>48</v>
      </c>
      <c r="F122" s="45"/>
      <c r="G122" s="45"/>
      <c r="H122" s="45"/>
      <c r="I122" s="46"/>
      <c r="J122" s="46"/>
      <c r="K122" s="46"/>
      <c r="L122" s="46"/>
    </row>
    <row r="123" spans="5:12" ht="20.25" customHeight="1" x14ac:dyDescent="0.2">
      <c r="E123" s="45" t="s">
        <v>49</v>
      </c>
      <c r="F123" s="45"/>
      <c r="G123" s="45"/>
      <c r="H123" s="45"/>
      <c r="I123" s="46"/>
      <c r="J123" s="46"/>
      <c r="K123" s="46"/>
      <c r="L123" s="46"/>
    </row>
    <row r="124" spans="5:12" ht="20.25" customHeight="1" x14ac:dyDescent="0.2">
      <c r="E124" s="45" t="s">
        <v>50</v>
      </c>
      <c r="F124" s="45"/>
      <c r="G124" s="45"/>
      <c r="H124" s="45"/>
      <c r="I124" s="46"/>
      <c r="J124" s="46"/>
      <c r="K124" s="46"/>
      <c r="L124" s="46"/>
    </row>
    <row r="125" spans="5:12" ht="20.25" customHeight="1" x14ac:dyDescent="0.2">
      <c r="E125" s="45" t="s">
        <v>51</v>
      </c>
      <c r="F125" s="45"/>
      <c r="G125" s="45"/>
      <c r="H125" s="45"/>
      <c r="I125" s="46"/>
      <c r="J125" s="46"/>
      <c r="K125" s="46"/>
      <c r="L125" s="46"/>
    </row>
    <row r="126" spans="5:12" ht="20.25" customHeight="1" x14ac:dyDescent="0.2">
      <c r="E126" s="45" t="s">
        <v>35</v>
      </c>
      <c r="F126" s="45"/>
      <c r="G126" s="45"/>
      <c r="H126" s="45"/>
      <c r="I126" s="46"/>
      <c r="J126" s="46"/>
      <c r="K126" s="46"/>
      <c r="L126" s="46"/>
    </row>
    <row r="127" spans="5:12" ht="20.25" customHeight="1" x14ac:dyDescent="0.2">
      <c r="E127" s="45" t="s">
        <v>52</v>
      </c>
      <c r="F127" s="45"/>
      <c r="G127" s="45"/>
      <c r="H127" s="45"/>
      <c r="I127" s="46"/>
      <c r="J127" s="46"/>
      <c r="K127" s="46"/>
      <c r="L127" s="46"/>
    </row>
    <row r="128" spans="5:12" ht="20.25" customHeight="1" x14ac:dyDescent="0.2">
      <c r="E128" s="45" t="s">
        <v>53</v>
      </c>
      <c r="F128" s="45"/>
      <c r="G128" s="45"/>
      <c r="H128" s="45"/>
      <c r="I128" s="46"/>
      <c r="J128" s="46"/>
      <c r="K128" s="46"/>
      <c r="L128" s="46"/>
    </row>
    <row r="129" spans="5:12" ht="20.25" customHeight="1" x14ac:dyDescent="0.2">
      <c r="E129" s="45" t="s">
        <v>54</v>
      </c>
      <c r="F129" s="45"/>
      <c r="G129" s="45"/>
      <c r="H129" s="45"/>
      <c r="I129" s="46"/>
      <c r="J129" s="46"/>
      <c r="K129" s="46"/>
      <c r="L129" s="46"/>
    </row>
    <row r="130" spans="5:12" ht="20.25" x14ac:dyDescent="0.2">
      <c r="E130" s="45" t="s">
        <v>55</v>
      </c>
      <c r="F130" s="45"/>
      <c r="G130" s="45"/>
      <c r="H130" s="45"/>
      <c r="I130" s="46"/>
      <c r="J130" s="46"/>
      <c r="K130" s="46"/>
      <c r="L130" s="46"/>
    </row>
    <row r="131" spans="5:12" ht="20.25" x14ac:dyDescent="0.2">
      <c r="E131" s="45" t="s">
        <v>58</v>
      </c>
      <c r="F131" s="45"/>
      <c r="G131" s="45"/>
      <c r="H131" s="45"/>
      <c r="I131" s="46"/>
      <c r="J131" s="46"/>
      <c r="K131" s="46"/>
      <c r="L131" s="46"/>
    </row>
    <row r="132" spans="5:12" ht="20.25" x14ac:dyDescent="0.2">
      <c r="E132" s="45" t="s">
        <v>59</v>
      </c>
      <c r="F132" s="45"/>
      <c r="G132" s="45"/>
      <c r="H132" s="45"/>
      <c r="I132" s="46"/>
      <c r="J132" s="46"/>
      <c r="K132" s="46"/>
      <c r="L132" s="46"/>
    </row>
    <row r="133" spans="5:12" ht="20.25" x14ac:dyDescent="0.2">
      <c r="E133" s="45" t="s">
        <v>60</v>
      </c>
      <c r="F133" s="45"/>
      <c r="G133" s="45"/>
      <c r="H133" s="45"/>
      <c r="I133" s="46"/>
      <c r="J133" s="46"/>
      <c r="K133" s="46"/>
      <c r="L133" s="46"/>
    </row>
    <row r="134" spans="5:12" ht="20.25" x14ac:dyDescent="0.2">
      <c r="E134" s="45" t="s">
        <v>61</v>
      </c>
      <c r="F134" s="45"/>
      <c r="G134" s="45"/>
      <c r="H134" s="45"/>
      <c r="I134" s="46"/>
      <c r="J134" s="46"/>
      <c r="K134" s="46"/>
      <c r="L134" s="46"/>
    </row>
    <row r="135" spans="5:12" ht="20.25" x14ac:dyDescent="0.2">
      <c r="E135" s="45" t="s">
        <v>62</v>
      </c>
      <c r="F135" s="45"/>
      <c r="G135" s="45"/>
      <c r="H135" s="45"/>
      <c r="I135" s="46"/>
      <c r="J135" s="46"/>
      <c r="K135" s="46"/>
      <c r="L135" s="46"/>
    </row>
    <row r="136" spans="5:12" ht="20.25" x14ac:dyDescent="0.2">
      <c r="E136" s="45" t="s">
        <v>63</v>
      </c>
      <c r="F136" s="45"/>
      <c r="G136" s="45"/>
      <c r="H136" s="45"/>
      <c r="I136" s="46"/>
      <c r="J136" s="46"/>
      <c r="K136" s="46"/>
      <c r="L136" s="46"/>
    </row>
    <row r="137" spans="5:12" ht="20.25" x14ac:dyDescent="0.2">
      <c r="E137" s="45" t="s">
        <v>76</v>
      </c>
      <c r="F137" s="45"/>
      <c r="G137" s="45"/>
      <c r="H137" s="45"/>
      <c r="I137" s="46"/>
      <c r="J137" s="46"/>
      <c r="K137" s="46"/>
      <c r="L137" s="46"/>
    </row>
    <row r="138" spans="5:12" ht="20.25" x14ac:dyDescent="0.2">
      <c r="E138" s="45" t="s">
        <v>77</v>
      </c>
      <c r="F138" s="45"/>
      <c r="G138" s="45"/>
      <c r="H138" s="45"/>
      <c r="I138" s="46"/>
      <c r="J138" s="46"/>
      <c r="K138" s="46"/>
      <c r="L138" s="46"/>
    </row>
    <row r="139" spans="5:12" ht="20.25" x14ac:dyDescent="0.2">
      <c r="E139" s="45" t="s">
        <v>78</v>
      </c>
      <c r="F139" s="45"/>
      <c r="G139" s="45"/>
      <c r="H139" s="45"/>
      <c r="I139" s="46"/>
      <c r="J139" s="46"/>
      <c r="K139" s="46"/>
      <c r="L139" s="46"/>
    </row>
    <row r="140" spans="5:12" ht="20.25" x14ac:dyDescent="0.2">
      <c r="E140" s="45" t="s">
        <v>79</v>
      </c>
      <c r="F140" s="45"/>
      <c r="G140" s="45"/>
      <c r="H140" s="45"/>
      <c r="I140" s="46"/>
      <c r="J140" s="46"/>
      <c r="K140" s="46"/>
      <c r="L140" s="46"/>
    </row>
    <row r="141" spans="5:12" ht="20.25" x14ac:dyDescent="0.2">
      <c r="E141" s="45" t="s">
        <v>80</v>
      </c>
      <c r="F141" s="45"/>
      <c r="G141" s="45"/>
      <c r="H141" s="45"/>
      <c r="I141" s="46"/>
      <c r="J141" s="46"/>
      <c r="K141" s="46"/>
      <c r="L141" s="46"/>
    </row>
    <row r="142" spans="5:12" ht="20.25" x14ac:dyDescent="0.2">
      <c r="E142" s="45" t="s">
        <v>81</v>
      </c>
      <c r="F142" s="45"/>
      <c r="G142" s="45"/>
      <c r="H142" s="45"/>
      <c r="I142" s="46"/>
      <c r="J142" s="46"/>
      <c r="K142" s="46"/>
      <c r="L142" s="46"/>
    </row>
    <row r="143" spans="5:12" ht="20.25" x14ac:dyDescent="0.2">
      <c r="E143" s="45" t="s">
        <v>82</v>
      </c>
      <c r="F143" s="45"/>
      <c r="G143" s="45"/>
      <c r="H143" s="45"/>
      <c r="I143" s="46"/>
      <c r="J143" s="46"/>
      <c r="K143" s="46"/>
      <c r="L143" s="46"/>
    </row>
    <row r="144" spans="5:12" ht="20.25" x14ac:dyDescent="0.2">
      <c r="E144" s="45" t="s">
        <v>83</v>
      </c>
      <c r="F144" s="45"/>
      <c r="G144" s="45"/>
      <c r="H144" s="45"/>
      <c r="I144" s="46"/>
      <c r="J144" s="46"/>
      <c r="K144" s="46"/>
      <c r="L144" s="46"/>
    </row>
    <row r="145" spans="5:12" ht="20.25" x14ac:dyDescent="0.2">
      <c r="E145" s="45" t="s">
        <v>84</v>
      </c>
      <c r="F145" s="45"/>
      <c r="G145" s="45"/>
      <c r="H145" s="45"/>
      <c r="I145" s="46"/>
      <c r="J145" s="46"/>
      <c r="K145" s="46"/>
      <c r="L145" s="46"/>
    </row>
    <row r="146" spans="5:12" ht="20.25" x14ac:dyDescent="0.2">
      <c r="E146" s="45" t="s">
        <v>85</v>
      </c>
      <c r="F146" s="45"/>
      <c r="G146" s="45"/>
      <c r="H146" s="45"/>
      <c r="I146" s="46"/>
      <c r="J146" s="46"/>
      <c r="K146" s="46"/>
      <c r="L146" s="46"/>
    </row>
    <row r="147" spans="5:12" ht="20.25" x14ac:dyDescent="0.2">
      <c r="E147" s="45" t="s">
        <v>86</v>
      </c>
      <c r="F147" s="45"/>
      <c r="G147" s="45"/>
      <c r="H147" s="45"/>
      <c r="I147" s="46"/>
      <c r="J147" s="46"/>
      <c r="K147" s="46"/>
      <c r="L147" s="46"/>
    </row>
    <row r="148" spans="5:12" ht="20.25" x14ac:dyDescent="0.2">
      <c r="E148" s="45" t="s">
        <v>87</v>
      </c>
      <c r="F148" s="45"/>
      <c r="G148" s="45"/>
      <c r="H148" s="45"/>
      <c r="I148" s="46"/>
      <c r="J148" s="46"/>
      <c r="K148" s="46"/>
      <c r="L148" s="46"/>
    </row>
    <row r="149" spans="5:12" ht="20.25" x14ac:dyDescent="0.2">
      <c r="E149" s="45" t="s">
        <v>88</v>
      </c>
      <c r="F149" s="45"/>
      <c r="G149" s="45"/>
      <c r="H149" s="45"/>
      <c r="I149" s="46"/>
      <c r="J149" s="46"/>
      <c r="K149" s="46"/>
      <c r="L149" s="46"/>
    </row>
    <row r="150" spans="5:12" ht="20.25" x14ac:dyDescent="0.2">
      <c r="E150" s="45" t="s">
        <v>89</v>
      </c>
      <c r="F150" s="45"/>
      <c r="G150" s="45"/>
      <c r="H150" s="45"/>
      <c r="I150" s="46"/>
      <c r="J150" s="46"/>
      <c r="K150" s="46"/>
      <c r="L150" s="46"/>
    </row>
    <row r="151" spans="5:12" ht="20.25" x14ac:dyDescent="0.2">
      <c r="E151" s="45" t="s">
        <v>90</v>
      </c>
      <c r="F151" s="45"/>
      <c r="G151" s="45"/>
      <c r="H151" s="45"/>
      <c r="I151" s="46"/>
      <c r="J151" s="46"/>
      <c r="K151" s="46"/>
      <c r="L151" s="46"/>
    </row>
    <row r="152" spans="5:12" ht="20.25" x14ac:dyDescent="0.2">
      <c r="E152" s="45" t="s">
        <v>91</v>
      </c>
      <c r="F152" s="45"/>
      <c r="G152" s="45"/>
      <c r="H152" s="45"/>
      <c r="I152" s="46"/>
      <c r="J152" s="46"/>
      <c r="K152" s="46"/>
      <c r="L152" s="46"/>
    </row>
    <row r="153" spans="5:12" ht="20.25" x14ac:dyDescent="0.2">
      <c r="E153" s="45" t="s">
        <v>92</v>
      </c>
      <c r="F153" s="45"/>
      <c r="G153" s="45"/>
      <c r="H153" s="45"/>
      <c r="I153" s="46"/>
      <c r="J153" s="46"/>
      <c r="K153" s="46"/>
      <c r="L153" s="46"/>
    </row>
    <row r="154" spans="5:12" ht="20.25" x14ac:dyDescent="0.2">
      <c r="E154" s="45" t="s">
        <v>93</v>
      </c>
      <c r="F154" s="45"/>
      <c r="G154" s="45"/>
      <c r="H154" s="45"/>
      <c r="I154" s="46"/>
      <c r="J154" s="46"/>
      <c r="K154" s="46"/>
      <c r="L154" s="46"/>
    </row>
    <row r="155" spans="5:12" ht="20.25" x14ac:dyDescent="0.2">
      <c r="E155" s="45" t="s">
        <v>94</v>
      </c>
      <c r="F155" s="45"/>
      <c r="G155" s="45"/>
      <c r="H155" s="45"/>
      <c r="I155" s="46"/>
      <c r="J155" s="46"/>
      <c r="K155" s="46"/>
      <c r="L155" s="46"/>
    </row>
    <row r="156" spans="5:12" ht="20.25" x14ac:dyDescent="0.2">
      <c r="E156" s="45" t="s">
        <v>95</v>
      </c>
      <c r="F156" s="45"/>
      <c r="G156" s="45"/>
      <c r="H156" s="45"/>
      <c r="I156" s="46"/>
      <c r="J156" s="46"/>
      <c r="K156" s="46"/>
      <c r="L156" s="46"/>
    </row>
    <row r="157" spans="5:12" ht="20.25" x14ac:dyDescent="0.2">
      <c r="E157" s="45" t="s">
        <v>96</v>
      </c>
      <c r="F157" s="45"/>
      <c r="G157" s="45"/>
      <c r="H157" s="45"/>
      <c r="I157" s="46"/>
      <c r="J157" s="46"/>
      <c r="K157" s="46"/>
      <c r="L157" s="46"/>
    </row>
    <row r="158" spans="5:12" ht="20.25" x14ac:dyDescent="0.2">
      <c r="E158" s="45" t="s">
        <v>97</v>
      </c>
      <c r="F158" s="45"/>
      <c r="G158" s="45"/>
      <c r="H158" s="45"/>
      <c r="I158" s="46"/>
      <c r="J158" s="46"/>
      <c r="K158" s="46"/>
      <c r="L158" s="46"/>
    </row>
    <row r="159" spans="5:12" ht="20.25" x14ac:dyDescent="0.2">
      <c r="E159" s="45" t="s">
        <v>98</v>
      </c>
      <c r="F159" s="45"/>
      <c r="G159" s="45"/>
      <c r="H159" s="45"/>
      <c r="I159" s="46"/>
      <c r="J159" s="46"/>
      <c r="K159" s="46"/>
      <c r="L159" s="46"/>
    </row>
    <row r="160" spans="5:12" ht="20.25" x14ac:dyDescent="0.2">
      <c r="E160" s="45" t="s">
        <v>99</v>
      </c>
      <c r="F160" s="45"/>
      <c r="G160" s="45"/>
      <c r="H160" s="45"/>
      <c r="I160" s="46"/>
      <c r="J160" s="46"/>
      <c r="K160" s="46"/>
      <c r="L160" s="46"/>
    </row>
    <row r="161" spans="5:12" ht="20.25" x14ac:dyDescent="0.2">
      <c r="E161" s="45" t="s">
        <v>100</v>
      </c>
      <c r="F161" s="45"/>
      <c r="G161" s="45"/>
      <c r="H161" s="45"/>
      <c r="I161" s="46"/>
      <c r="J161" s="46"/>
      <c r="K161" s="46"/>
      <c r="L161" s="46"/>
    </row>
    <row r="162" spans="5:12" ht="20.25" x14ac:dyDescent="0.2">
      <c r="E162" s="45" t="s">
        <v>101</v>
      </c>
      <c r="F162" s="45"/>
      <c r="G162" s="45"/>
      <c r="H162" s="45"/>
      <c r="I162" s="46"/>
      <c r="J162" s="46"/>
      <c r="K162" s="46"/>
      <c r="L162" s="46"/>
    </row>
    <row r="163" spans="5:12" ht="20.25" x14ac:dyDescent="0.2">
      <c r="E163" s="45" t="s">
        <v>102</v>
      </c>
      <c r="F163" s="45"/>
      <c r="G163" s="45"/>
      <c r="H163" s="45"/>
      <c r="I163" s="46"/>
      <c r="J163" s="46"/>
      <c r="K163" s="46"/>
      <c r="L163" s="46"/>
    </row>
    <row r="164" spans="5:12" ht="20.25" x14ac:dyDescent="0.2">
      <c r="E164" s="45" t="s">
        <v>103</v>
      </c>
      <c r="F164" s="45"/>
      <c r="G164" s="45"/>
      <c r="H164" s="45"/>
      <c r="I164" s="46"/>
      <c r="J164" s="46"/>
      <c r="K164" s="46"/>
      <c r="L164" s="46"/>
    </row>
    <row r="165" spans="5:12" ht="20.25" x14ac:dyDescent="0.2">
      <c r="E165" s="45" t="s">
        <v>104</v>
      </c>
      <c r="F165" s="45"/>
      <c r="G165" s="45"/>
      <c r="H165" s="45"/>
      <c r="I165" s="46"/>
      <c r="J165" s="46"/>
      <c r="K165" s="46"/>
      <c r="L165" s="46"/>
    </row>
    <row r="166" spans="5:12" ht="20.25" x14ac:dyDescent="0.2">
      <c r="E166" s="45" t="s">
        <v>105</v>
      </c>
      <c r="F166" s="45"/>
      <c r="G166" s="45"/>
      <c r="H166" s="45"/>
      <c r="I166" s="46"/>
      <c r="J166" s="46"/>
      <c r="K166" s="46"/>
      <c r="L166" s="46"/>
    </row>
    <row r="167" spans="5:12" ht="20.25" x14ac:dyDescent="0.2">
      <c r="E167" s="45" t="s">
        <v>106</v>
      </c>
      <c r="F167" s="45"/>
      <c r="G167" s="45"/>
      <c r="H167" s="45"/>
      <c r="I167" s="46"/>
      <c r="J167" s="46"/>
      <c r="K167" s="46"/>
      <c r="L167" s="46"/>
    </row>
    <row r="168" spans="5:12" ht="20.25" x14ac:dyDescent="0.2">
      <c r="E168" s="45" t="s">
        <v>107</v>
      </c>
      <c r="F168" s="45"/>
      <c r="G168" s="45"/>
      <c r="H168" s="45"/>
      <c r="I168" s="46"/>
      <c r="J168" s="46"/>
      <c r="K168" s="46"/>
      <c r="L168" s="46"/>
    </row>
    <row r="169" spans="5:12" ht="20.25" x14ac:dyDescent="0.2">
      <c r="E169" s="45" t="s">
        <v>108</v>
      </c>
      <c r="F169" s="45"/>
      <c r="G169" s="45"/>
      <c r="H169" s="45"/>
      <c r="I169" s="46"/>
      <c r="J169" s="46"/>
      <c r="K169" s="46"/>
      <c r="L169" s="46"/>
    </row>
    <row r="170" spans="5:12" ht="20.25" x14ac:dyDescent="0.2">
      <c r="E170" s="45" t="s">
        <v>109</v>
      </c>
      <c r="F170" s="45"/>
      <c r="G170" s="45"/>
      <c r="H170" s="45"/>
      <c r="I170" s="46"/>
      <c r="J170" s="46"/>
      <c r="K170" s="46"/>
      <c r="L170" s="46"/>
    </row>
    <row r="171" spans="5:12" ht="20.25" x14ac:dyDescent="0.2">
      <c r="E171" s="45" t="s">
        <v>110</v>
      </c>
      <c r="F171" s="45"/>
      <c r="G171" s="45"/>
      <c r="H171" s="45"/>
      <c r="I171" s="46"/>
      <c r="J171" s="46"/>
      <c r="K171" s="46"/>
      <c r="L171" s="46"/>
    </row>
    <row r="172" spans="5:12" ht="20.25" x14ac:dyDescent="0.2">
      <c r="E172" s="45" t="s">
        <v>111</v>
      </c>
      <c r="F172" s="45"/>
      <c r="G172" s="45"/>
      <c r="H172" s="45"/>
      <c r="I172" s="46"/>
      <c r="J172" s="46"/>
      <c r="K172" s="46"/>
      <c r="L172" s="46"/>
    </row>
    <row r="173" spans="5:12" ht="20.25" x14ac:dyDescent="0.2">
      <c r="E173" s="45" t="s">
        <v>112</v>
      </c>
      <c r="F173" s="45"/>
      <c r="G173" s="45"/>
      <c r="H173" s="45"/>
      <c r="I173" s="46"/>
      <c r="J173" s="46"/>
      <c r="K173" s="46"/>
      <c r="L173" s="46"/>
    </row>
    <row r="174" spans="5:12" ht="20.25" x14ac:dyDescent="0.2">
      <c r="E174" s="45" t="s">
        <v>113</v>
      </c>
      <c r="F174" s="45"/>
      <c r="G174" s="45"/>
      <c r="H174" s="45"/>
      <c r="I174" s="46"/>
      <c r="J174" s="46"/>
      <c r="K174" s="46"/>
      <c r="L174" s="46"/>
    </row>
    <row r="175" spans="5:12" ht="20.25" x14ac:dyDescent="0.2">
      <c r="E175" s="45" t="s">
        <v>114</v>
      </c>
      <c r="F175" s="45"/>
      <c r="G175" s="45"/>
      <c r="H175" s="45"/>
      <c r="I175" s="46"/>
      <c r="J175" s="46"/>
      <c r="K175" s="46"/>
      <c r="L175" s="46"/>
    </row>
    <row r="176" spans="5:12" ht="20.25" x14ac:dyDescent="0.2">
      <c r="E176" s="45" t="s">
        <v>115</v>
      </c>
      <c r="F176" s="45"/>
      <c r="G176" s="45"/>
      <c r="H176" s="45"/>
      <c r="I176" s="46"/>
      <c r="J176" s="46"/>
      <c r="K176" s="46"/>
      <c r="L176" s="46"/>
    </row>
    <row r="177" spans="5:12" ht="20.25" x14ac:dyDescent="0.2">
      <c r="E177" s="45" t="s">
        <v>116</v>
      </c>
      <c r="F177" s="45"/>
      <c r="G177" s="45"/>
      <c r="H177" s="45"/>
      <c r="I177" s="46"/>
      <c r="J177" s="46"/>
      <c r="K177" s="46"/>
      <c r="L177" s="46"/>
    </row>
    <row r="178" spans="5:12" ht="20.25" x14ac:dyDescent="0.2">
      <c r="E178" s="45" t="s">
        <v>117</v>
      </c>
      <c r="F178" s="45"/>
      <c r="G178" s="45"/>
      <c r="H178" s="45"/>
      <c r="I178" s="46"/>
      <c r="J178" s="46"/>
      <c r="K178" s="46"/>
      <c r="L178" s="46"/>
    </row>
    <row r="179" spans="5:12" ht="20.25" x14ac:dyDescent="0.2">
      <c r="E179" s="45" t="s">
        <v>118</v>
      </c>
      <c r="F179" s="45"/>
      <c r="G179" s="45"/>
      <c r="H179" s="45"/>
      <c r="I179" s="46"/>
      <c r="J179" s="46"/>
      <c r="K179" s="46"/>
      <c r="L179" s="46"/>
    </row>
    <row r="180" spans="5:12" ht="20.25" x14ac:dyDescent="0.2">
      <c r="E180" s="45" t="s">
        <v>119</v>
      </c>
      <c r="F180" s="45"/>
      <c r="G180" s="45"/>
      <c r="H180" s="45"/>
      <c r="I180" s="46"/>
      <c r="J180" s="46"/>
      <c r="K180" s="46"/>
      <c r="L180" s="46"/>
    </row>
    <row r="181" spans="5:12" ht="20.25" x14ac:dyDescent="0.2">
      <c r="E181" s="45" t="s">
        <v>120</v>
      </c>
      <c r="F181" s="45"/>
      <c r="G181" s="45"/>
      <c r="H181" s="45"/>
      <c r="I181" s="46"/>
      <c r="J181" s="46"/>
      <c r="K181" s="46"/>
      <c r="L181" s="46"/>
    </row>
    <row r="182" spans="5:12" ht="20.25" x14ac:dyDescent="0.2">
      <c r="E182" s="45" t="s">
        <v>121</v>
      </c>
      <c r="F182" s="45"/>
      <c r="G182" s="45"/>
      <c r="H182" s="45"/>
      <c r="I182" s="46"/>
      <c r="J182" s="46"/>
      <c r="K182" s="46"/>
      <c r="L182" s="46"/>
    </row>
    <row r="183" spans="5:12" ht="20.25" x14ac:dyDescent="0.2">
      <c r="E183" s="45" t="s">
        <v>122</v>
      </c>
      <c r="F183" s="45"/>
      <c r="G183" s="45"/>
      <c r="H183" s="45"/>
      <c r="I183" s="46"/>
      <c r="J183" s="46"/>
      <c r="K183" s="46"/>
      <c r="L183" s="46"/>
    </row>
    <row r="184" spans="5:12" ht="20.25" x14ac:dyDescent="0.2">
      <c r="E184" s="45" t="s">
        <v>123</v>
      </c>
      <c r="F184" s="45"/>
      <c r="G184" s="45"/>
      <c r="H184" s="45"/>
      <c r="I184" s="46"/>
      <c r="J184" s="46"/>
      <c r="K184" s="46"/>
      <c r="L184" s="46"/>
    </row>
    <row r="185" spans="5:12" ht="20.25" x14ac:dyDescent="0.2">
      <c r="E185" s="45" t="s">
        <v>124</v>
      </c>
      <c r="F185" s="45"/>
      <c r="G185" s="45"/>
      <c r="H185" s="45"/>
      <c r="I185" s="46"/>
      <c r="J185" s="46"/>
      <c r="K185" s="46"/>
      <c r="L185" s="46"/>
    </row>
    <row r="186" spans="5:12" ht="20.25" x14ac:dyDescent="0.2">
      <c r="E186" s="45" t="s">
        <v>125</v>
      </c>
      <c r="F186" s="45"/>
      <c r="G186" s="45"/>
      <c r="H186" s="45"/>
      <c r="I186" s="46"/>
      <c r="J186" s="46"/>
      <c r="K186" s="46"/>
      <c r="L186" s="46"/>
    </row>
    <row r="187" spans="5:12" ht="20.25" x14ac:dyDescent="0.2">
      <c r="E187" s="45" t="s">
        <v>126</v>
      </c>
      <c r="F187" s="45"/>
      <c r="G187" s="45"/>
      <c r="H187" s="45"/>
      <c r="I187" s="46"/>
      <c r="J187" s="46"/>
      <c r="K187" s="46"/>
      <c r="L187" s="46"/>
    </row>
    <row r="188" spans="5:12" ht="20.25" x14ac:dyDescent="0.2">
      <c r="E188" s="45" t="s">
        <v>127</v>
      </c>
      <c r="F188" s="45"/>
      <c r="G188" s="45"/>
      <c r="H188" s="45"/>
      <c r="I188" s="46"/>
      <c r="J188" s="46"/>
      <c r="K188" s="46"/>
      <c r="L188" s="46"/>
    </row>
    <row r="189" spans="5:12" ht="20.25" x14ac:dyDescent="0.2">
      <c r="E189" s="45" t="s">
        <v>128</v>
      </c>
      <c r="F189" s="45"/>
      <c r="G189" s="45"/>
      <c r="H189" s="45"/>
      <c r="I189" s="46"/>
      <c r="J189" s="46"/>
      <c r="K189" s="46"/>
      <c r="L189" s="46"/>
    </row>
    <row r="190" spans="5:12" ht="20.25" x14ac:dyDescent="0.2">
      <c r="E190" s="45" t="s">
        <v>129</v>
      </c>
      <c r="F190" s="45"/>
      <c r="G190" s="45"/>
      <c r="H190" s="45"/>
      <c r="I190" s="46"/>
      <c r="J190" s="46"/>
      <c r="K190" s="46"/>
      <c r="L190" s="46"/>
    </row>
    <row r="191" spans="5:12" ht="20.25" x14ac:dyDescent="0.2">
      <c r="E191" s="45" t="s">
        <v>130</v>
      </c>
      <c r="F191" s="45"/>
      <c r="G191" s="45"/>
      <c r="H191" s="45"/>
      <c r="I191" s="46"/>
      <c r="J191" s="46"/>
      <c r="K191" s="46"/>
      <c r="L191" s="46"/>
    </row>
    <row r="192" spans="5:12" ht="20.25" x14ac:dyDescent="0.2">
      <c r="E192" s="45" t="s">
        <v>131</v>
      </c>
      <c r="F192" s="45"/>
      <c r="G192" s="45"/>
      <c r="H192" s="45"/>
      <c r="I192" s="46"/>
      <c r="J192" s="46"/>
      <c r="K192" s="46"/>
      <c r="L192" s="46"/>
    </row>
    <row r="193" spans="5:12" ht="20.25" x14ac:dyDescent="0.2">
      <c r="E193" s="45" t="s">
        <v>132</v>
      </c>
      <c r="F193" s="45"/>
      <c r="G193" s="45"/>
      <c r="H193" s="45"/>
      <c r="I193" s="46"/>
      <c r="J193" s="46"/>
      <c r="K193" s="46"/>
      <c r="L193" s="46"/>
    </row>
    <row r="194" spans="5:12" ht="20.25" x14ac:dyDescent="0.2">
      <c r="E194" s="45" t="s">
        <v>133</v>
      </c>
      <c r="F194" s="45"/>
      <c r="G194" s="45"/>
      <c r="H194" s="45"/>
      <c r="I194" s="46"/>
      <c r="J194" s="46"/>
      <c r="K194" s="46"/>
      <c r="L194" s="46"/>
    </row>
    <row r="195" spans="5:12" ht="20.25" x14ac:dyDescent="0.2">
      <c r="E195" s="45" t="s">
        <v>134</v>
      </c>
      <c r="F195" s="45"/>
      <c r="G195" s="45"/>
      <c r="H195" s="45"/>
      <c r="I195" s="46"/>
      <c r="J195" s="46"/>
      <c r="K195" s="46"/>
      <c r="L195" s="46"/>
    </row>
    <row r="196" spans="5:12" ht="20.25" x14ac:dyDescent="0.2">
      <c r="E196" s="45" t="s">
        <v>135</v>
      </c>
      <c r="F196" s="45"/>
      <c r="G196" s="45"/>
      <c r="H196" s="45"/>
      <c r="I196" s="46"/>
      <c r="J196" s="46"/>
      <c r="K196" s="46"/>
      <c r="L196" s="46"/>
    </row>
    <row r="197" spans="5:12" ht="20.25" x14ac:dyDescent="0.2">
      <c r="E197" s="45" t="s">
        <v>136</v>
      </c>
      <c r="F197" s="45"/>
      <c r="G197" s="45"/>
      <c r="H197" s="45"/>
      <c r="I197" s="46"/>
      <c r="J197" s="46"/>
      <c r="K197" s="46"/>
      <c r="L197" s="46"/>
    </row>
    <row r="198" spans="5:12" ht="20.25" x14ac:dyDescent="0.2">
      <c r="E198" s="45" t="s">
        <v>137</v>
      </c>
      <c r="F198" s="45"/>
      <c r="G198" s="45"/>
      <c r="H198" s="45"/>
      <c r="I198" s="46"/>
      <c r="J198" s="46"/>
      <c r="K198" s="46"/>
      <c r="L198" s="46"/>
    </row>
    <row r="199" spans="5:12" ht="20.25" x14ac:dyDescent="0.2">
      <c r="E199" s="45" t="s">
        <v>138</v>
      </c>
      <c r="F199" s="45"/>
      <c r="G199" s="45"/>
      <c r="H199" s="45"/>
      <c r="I199" s="46"/>
      <c r="J199" s="46"/>
      <c r="K199" s="46"/>
      <c r="L199" s="46"/>
    </row>
    <row r="200" spans="5:12" ht="20.25" x14ac:dyDescent="0.2">
      <c r="E200" s="45" t="s">
        <v>139</v>
      </c>
      <c r="F200" s="45"/>
      <c r="G200" s="45"/>
      <c r="H200" s="45"/>
      <c r="I200" s="46"/>
      <c r="J200" s="46"/>
      <c r="K200" s="46"/>
      <c r="L200" s="46"/>
    </row>
    <row r="201" spans="5:12" ht="20.25" x14ac:dyDescent="0.2">
      <c r="E201" s="45" t="s">
        <v>140</v>
      </c>
      <c r="F201" s="45"/>
      <c r="G201" s="45"/>
      <c r="H201" s="45"/>
      <c r="I201" s="46"/>
      <c r="J201" s="46"/>
      <c r="K201" s="46"/>
      <c r="L201" s="46"/>
    </row>
    <row r="202" spans="5:12" ht="20.25" x14ac:dyDescent="0.2">
      <c r="E202" s="45" t="s">
        <v>141</v>
      </c>
      <c r="F202" s="45"/>
      <c r="G202" s="45"/>
      <c r="H202" s="45"/>
      <c r="I202" s="46"/>
      <c r="J202" s="46"/>
      <c r="K202" s="46"/>
      <c r="L202" s="46"/>
    </row>
    <row r="203" spans="5:12" ht="20.25" x14ac:dyDescent="0.2">
      <c r="E203" s="45" t="s">
        <v>142</v>
      </c>
      <c r="F203" s="45"/>
      <c r="G203" s="45"/>
      <c r="H203" s="45"/>
      <c r="I203" s="46"/>
      <c r="J203" s="46"/>
      <c r="K203" s="46"/>
      <c r="L203" s="46"/>
    </row>
    <row r="204" spans="5:12" ht="20.25" x14ac:dyDescent="0.2">
      <c r="E204" s="45" t="s">
        <v>143</v>
      </c>
      <c r="F204" s="45"/>
      <c r="G204" s="45"/>
      <c r="H204" s="45"/>
      <c r="I204" s="46"/>
      <c r="J204" s="46"/>
      <c r="K204" s="46"/>
      <c r="L204" s="46"/>
    </row>
    <row r="205" spans="5:12" ht="20.25" x14ac:dyDescent="0.2">
      <c r="E205" s="45" t="s">
        <v>144</v>
      </c>
      <c r="F205" s="45"/>
      <c r="G205" s="45"/>
      <c r="H205" s="45"/>
      <c r="I205" s="46"/>
      <c r="J205" s="46"/>
      <c r="K205" s="46"/>
      <c r="L205" s="46"/>
    </row>
    <row r="206" spans="5:12" ht="20.25" x14ac:dyDescent="0.2">
      <c r="E206" s="45" t="s">
        <v>145</v>
      </c>
      <c r="F206" s="45"/>
      <c r="G206" s="45"/>
      <c r="H206" s="45"/>
      <c r="I206" s="46"/>
      <c r="J206" s="46"/>
      <c r="K206" s="46"/>
      <c r="L206" s="46"/>
    </row>
    <row r="207" spans="5:12" ht="20.25" x14ac:dyDescent="0.2">
      <c r="E207" s="45" t="s">
        <v>146</v>
      </c>
      <c r="F207" s="45"/>
      <c r="G207" s="45"/>
      <c r="H207" s="45"/>
      <c r="I207" s="46"/>
      <c r="J207" s="46"/>
      <c r="K207" s="46"/>
      <c r="L207" s="46"/>
    </row>
    <row r="208" spans="5:12" ht="20.25" x14ac:dyDescent="0.2">
      <c r="E208" s="45" t="s">
        <v>147</v>
      </c>
      <c r="F208" s="45"/>
      <c r="G208" s="45"/>
      <c r="H208" s="45"/>
      <c r="I208" s="46"/>
      <c r="J208" s="46"/>
      <c r="K208" s="46"/>
      <c r="L208" s="46"/>
    </row>
    <row r="209" spans="5:12" ht="20.25" x14ac:dyDescent="0.2">
      <c r="E209" s="45" t="s">
        <v>148</v>
      </c>
      <c r="F209" s="45"/>
      <c r="G209" s="45"/>
      <c r="H209" s="45"/>
      <c r="I209" s="46"/>
      <c r="J209" s="46"/>
      <c r="K209" s="46"/>
      <c r="L209" s="46"/>
    </row>
    <row r="210" spans="5:12" ht="20.25" x14ac:dyDescent="0.2">
      <c r="E210" s="45" t="s">
        <v>149</v>
      </c>
      <c r="F210" s="45"/>
      <c r="G210" s="45"/>
      <c r="H210" s="45"/>
      <c r="I210" s="46"/>
      <c r="J210" s="46"/>
      <c r="K210" s="46"/>
      <c r="L210" s="46"/>
    </row>
    <row r="211" spans="5:12" ht="20.25" x14ac:dyDescent="0.2">
      <c r="E211" s="45" t="s">
        <v>150</v>
      </c>
      <c r="F211" s="45"/>
      <c r="G211" s="45"/>
      <c r="H211" s="45"/>
      <c r="I211" s="46"/>
      <c r="J211" s="46"/>
      <c r="K211" s="46"/>
      <c r="L211" s="46"/>
    </row>
    <row r="212" spans="5:12" ht="20.25" x14ac:dyDescent="0.2">
      <c r="E212" s="45" t="s">
        <v>151</v>
      </c>
      <c r="F212" s="45"/>
      <c r="G212" s="45"/>
      <c r="H212" s="45"/>
      <c r="I212" s="46"/>
      <c r="J212" s="46"/>
      <c r="K212" s="46"/>
      <c r="L212" s="46"/>
    </row>
    <row r="213" spans="5:12" ht="20.25" x14ac:dyDescent="0.2">
      <c r="E213" s="45" t="s">
        <v>152</v>
      </c>
      <c r="F213" s="45"/>
      <c r="G213" s="45"/>
      <c r="H213" s="45"/>
      <c r="I213" s="46"/>
      <c r="J213" s="46"/>
      <c r="K213" s="46"/>
      <c r="L213" s="46"/>
    </row>
    <row r="214" spans="5:12" ht="20.25" x14ac:dyDescent="0.2">
      <c r="E214" s="45" t="s">
        <v>153</v>
      </c>
      <c r="F214" s="45"/>
      <c r="G214" s="45"/>
      <c r="H214" s="45"/>
      <c r="I214" s="46"/>
      <c r="J214" s="46"/>
      <c r="K214" s="46"/>
      <c r="L214" s="46"/>
    </row>
    <row r="215" spans="5:12" ht="20.25" x14ac:dyDescent="0.2">
      <c r="E215" s="45" t="s">
        <v>154</v>
      </c>
      <c r="F215" s="45"/>
      <c r="G215" s="45"/>
      <c r="H215" s="45"/>
      <c r="I215" s="46"/>
      <c r="J215" s="46"/>
      <c r="K215" s="46"/>
      <c r="L215" s="46"/>
    </row>
    <row r="216" spans="5:12" ht="20.25" x14ac:dyDescent="0.2">
      <c r="E216" s="45" t="s">
        <v>155</v>
      </c>
      <c r="F216" s="45"/>
      <c r="G216" s="45"/>
      <c r="H216" s="45"/>
      <c r="I216" s="46"/>
      <c r="J216" s="46"/>
      <c r="K216" s="46"/>
      <c r="L216" s="46"/>
    </row>
    <row r="217" spans="5:12" ht="20.25" x14ac:dyDescent="0.2">
      <c r="E217" s="45" t="s">
        <v>156</v>
      </c>
      <c r="F217" s="45"/>
      <c r="G217" s="45"/>
      <c r="H217" s="45"/>
      <c r="I217" s="46"/>
      <c r="J217" s="46"/>
      <c r="K217" s="46"/>
      <c r="L217" s="46"/>
    </row>
    <row r="218" spans="5:12" ht="20.25" x14ac:dyDescent="0.2">
      <c r="E218" s="45" t="s">
        <v>157</v>
      </c>
      <c r="F218" s="45"/>
      <c r="G218" s="45"/>
      <c r="H218" s="45"/>
      <c r="I218" s="46"/>
      <c r="J218" s="46"/>
      <c r="K218" s="46"/>
      <c r="L218" s="46"/>
    </row>
    <row r="219" spans="5:12" ht="20.25" x14ac:dyDescent="0.2">
      <c r="E219" s="45" t="s">
        <v>158</v>
      </c>
      <c r="F219" s="45"/>
      <c r="G219" s="45"/>
      <c r="H219" s="45"/>
      <c r="I219" s="46"/>
      <c r="J219" s="46"/>
      <c r="K219" s="46"/>
      <c r="L219" s="46"/>
    </row>
    <row r="220" spans="5:12" ht="20.25" x14ac:dyDescent="0.2">
      <c r="E220" s="45" t="s">
        <v>159</v>
      </c>
      <c r="F220" s="45"/>
      <c r="G220" s="45"/>
      <c r="H220" s="45"/>
      <c r="I220" s="46"/>
      <c r="J220" s="46"/>
      <c r="K220" s="46"/>
      <c r="L220" s="46"/>
    </row>
    <row r="221" spans="5:12" ht="20.25" x14ac:dyDescent="0.2">
      <c r="E221" s="45" t="s">
        <v>160</v>
      </c>
      <c r="F221" s="45"/>
      <c r="G221" s="45"/>
      <c r="H221" s="45"/>
      <c r="I221" s="46"/>
      <c r="J221" s="46"/>
      <c r="K221" s="46"/>
      <c r="L221" s="46"/>
    </row>
    <row r="222" spans="5:12" ht="20.25" x14ac:dyDescent="0.2">
      <c r="E222" s="45" t="s">
        <v>161</v>
      </c>
      <c r="F222" s="45"/>
      <c r="G222" s="45"/>
      <c r="H222" s="45"/>
      <c r="I222" s="46"/>
      <c r="J222" s="46"/>
      <c r="K222" s="46"/>
      <c r="L222" s="46"/>
    </row>
    <row r="223" spans="5:12" ht="20.25" x14ac:dyDescent="0.2">
      <c r="E223" s="45" t="s">
        <v>162</v>
      </c>
      <c r="F223" s="45"/>
      <c r="G223" s="45"/>
      <c r="H223" s="45"/>
      <c r="I223" s="46"/>
      <c r="J223" s="46"/>
      <c r="K223" s="46"/>
      <c r="L223" s="46"/>
    </row>
    <row r="224" spans="5:12" ht="20.25" x14ac:dyDescent="0.2">
      <c r="E224" s="45" t="s">
        <v>163</v>
      </c>
      <c r="F224" s="45"/>
      <c r="G224" s="45"/>
      <c r="H224" s="45"/>
      <c r="I224" s="46"/>
      <c r="J224" s="46"/>
      <c r="K224" s="46"/>
      <c r="L224" s="46"/>
    </row>
    <row r="225" spans="5:12" ht="20.25" x14ac:dyDescent="0.2">
      <c r="E225" s="45" t="s">
        <v>164</v>
      </c>
      <c r="F225" s="45"/>
      <c r="G225" s="45"/>
      <c r="H225" s="45"/>
      <c r="I225" s="46"/>
      <c r="J225" s="46"/>
      <c r="K225" s="46"/>
      <c r="L225" s="46"/>
    </row>
    <row r="226" spans="5:12" ht="20.25" x14ac:dyDescent="0.2">
      <c r="E226" s="45" t="s">
        <v>165</v>
      </c>
      <c r="F226" s="45"/>
      <c r="G226" s="45"/>
      <c r="H226" s="45"/>
      <c r="I226" s="46"/>
      <c r="J226" s="46"/>
      <c r="K226" s="46"/>
      <c r="L226" s="46"/>
    </row>
    <row r="227" spans="5:12" ht="20.25" x14ac:dyDescent="0.2">
      <c r="E227" s="45" t="s">
        <v>166</v>
      </c>
      <c r="F227" s="45"/>
      <c r="G227" s="45"/>
      <c r="H227" s="45"/>
      <c r="I227" s="46"/>
      <c r="J227" s="46"/>
      <c r="K227" s="46"/>
      <c r="L227" s="46"/>
    </row>
    <row r="228" spans="5:12" ht="20.25" x14ac:dyDescent="0.2">
      <c r="E228" s="45" t="s">
        <v>167</v>
      </c>
      <c r="F228" s="45"/>
      <c r="G228" s="45"/>
      <c r="H228" s="45"/>
      <c r="I228" s="46"/>
      <c r="J228" s="46"/>
      <c r="K228" s="46"/>
      <c r="L228" s="46"/>
    </row>
    <row r="229" spans="5:12" ht="20.25" x14ac:dyDescent="0.2">
      <c r="E229" s="45" t="s">
        <v>168</v>
      </c>
      <c r="F229" s="45"/>
      <c r="G229" s="45"/>
      <c r="H229" s="45"/>
      <c r="I229" s="46"/>
      <c r="J229" s="46"/>
      <c r="K229" s="46"/>
      <c r="L229" s="46"/>
    </row>
    <row r="230" spans="5:12" ht="20.25" x14ac:dyDescent="0.2">
      <c r="E230" s="45" t="s">
        <v>169</v>
      </c>
      <c r="F230" s="45"/>
      <c r="G230" s="45"/>
      <c r="H230" s="45"/>
      <c r="I230" s="46"/>
      <c r="J230" s="46"/>
      <c r="K230" s="46"/>
      <c r="L230" s="46"/>
    </row>
    <row r="231" spans="5:12" ht="20.25" x14ac:dyDescent="0.2">
      <c r="E231" s="45" t="s">
        <v>170</v>
      </c>
      <c r="F231" s="45"/>
      <c r="G231" s="45"/>
      <c r="H231" s="45"/>
      <c r="I231" s="46"/>
      <c r="J231" s="46"/>
      <c r="K231" s="46"/>
      <c r="L231" s="46"/>
    </row>
    <row r="232" spans="5:12" ht="20.25" x14ac:dyDescent="0.2">
      <c r="E232" s="45" t="s">
        <v>171</v>
      </c>
      <c r="F232" s="45"/>
      <c r="G232" s="45"/>
      <c r="H232" s="45"/>
      <c r="I232" s="46"/>
      <c r="J232" s="46"/>
      <c r="K232" s="46"/>
      <c r="L232" s="46"/>
    </row>
    <row r="233" spans="5:12" ht="20.25" x14ac:dyDescent="0.2">
      <c r="E233" s="45" t="s">
        <v>172</v>
      </c>
      <c r="F233" s="45"/>
      <c r="G233" s="45"/>
      <c r="H233" s="45"/>
      <c r="I233" s="46"/>
      <c r="J233" s="46"/>
      <c r="K233" s="46"/>
      <c r="L233" s="46"/>
    </row>
    <row r="234" spans="5:12" ht="20.25" x14ac:dyDescent="0.2">
      <c r="E234" s="45" t="s">
        <v>173</v>
      </c>
      <c r="F234" s="45"/>
      <c r="G234" s="45"/>
      <c r="H234" s="45"/>
      <c r="I234" s="46"/>
      <c r="J234" s="46"/>
      <c r="K234" s="46"/>
      <c r="L234" s="46"/>
    </row>
    <row r="235" spans="5:12" ht="20.25" x14ac:dyDescent="0.2">
      <c r="E235" s="45" t="s">
        <v>174</v>
      </c>
      <c r="F235" s="45"/>
      <c r="G235" s="45"/>
      <c r="H235" s="45"/>
      <c r="I235" s="46"/>
      <c r="J235" s="46"/>
      <c r="K235" s="46"/>
      <c r="L235" s="46"/>
    </row>
    <row r="236" spans="5:12" ht="20.25" x14ac:dyDescent="0.2">
      <c r="E236" s="45" t="s">
        <v>175</v>
      </c>
      <c r="F236" s="45"/>
      <c r="G236" s="45"/>
      <c r="H236" s="45"/>
      <c r="I236" s="46"/>
      <c r="J236" s="46"/>
      <c r="K236" s="46"/>
      <c r="L236" s="46"/>
    </row>
    <row r="237" spans="5:12" ht="20.25" x14ac:dyDescent="0.2">
      <c r="E237" s="45" t="s">
        <v>176</v>
      </c>
      <c r="F237" s="45"/>
      <c r="G237" s="45"/>
      <c r="H237" s="45"/>
      <c r="I237" s="46"/>
      <c r="J237" s="46"/>
      <c r="K237" s="46"/>
      <c r="L237" s="46"/>
    </row>
    <row r="238" spans="5:12" ht="20.25" x14ac:dyDescent="0.2">
      <c r="E238" s="45" t="s">
        <v>177</v>
      </c>
      <c r="F238" s="45"/>
      <c r="G238" s="45"/>
      <c r="H238" s="45"/>
      <c r="I238" s="46"/>
      <c r="J238" s="46"/>
      <c r="K238" s="46"/>
      <c r="L238" s="46"/>
    </row>
    <row r="239" spans="5:12" ht="20.25" x14ac:dyDescent="0.2">
      <c r="E239" s="45" t="s">
        <v>178</v>
      </c>
      <c r="F239" s="45"/>
      <c r="G239" s="45"/>
      <c r="H239" s="45"/>
      <c r="I239" s="46"/>
      <c r="J239" s="46"/>
      <c r="K239" s="46"/>
      <c r="L239" s="46"/>
    </row>
    <row r="240" spans="5:12" ht="20.25" x14ac:dyDescent="0.2">
      <c r="E240" s="45" t="s">
        <v>179</v>
      </c>
      <c r="F240" s="45"/>
      <c r="G240" s="45"/>
      <c r="H240" s="45"/>
      <c r="I240" s="46"/>
      <c r="J240" s="46"/>
      <c r="K240" s="46"/>
      <c r="L240" s="46"/>
    </row>
    <row r="241" spans="5:12" ht="20.25" x14ac:dyDescent="0.2">
      <c r="E241" s="45" t="s">
        <v>180</v>
      </c>
      <c r="F241" s="45"/>
      <c r="G241" s="45"/>
      <c r="H241" s="45"/>
      <c r="I241" s="46"/>
      <c r="J241" s="46"/>
      <c r="K241" s="46"/>
      <c r="L241" s="46"/>
    </row>
    <row r="242" spans="5:12" ht="20.25" x14ac:dyDescent="0.2">
      <c r="E242" s="45" t="s">
        <v>181</v>
      </c>
      <c r="F242" s="45"/>
      <c r="G242" s="45"/>
      <c r="H242" s="45"/>
      <c r="I242" s="46"/>
      <c r="J242" s="46"/>
      <c r="K242" s="46"/>
      <c r="L242" s="46"/>
    </row>
    <row r="243" spans="5:12" ht="20.25" x14ac:dyDescent="0.2">
      <c r="E243" s="45" t="s">
        <v>182</v>
      </c>
      <c r="F243" s="45"/>
      <c r="G243" s="45"/>
      <c r="H243" s="45"/>
      <c r="I243" s="46"/>
      <c r="J243" s="46"/>
      <c r="K243" s="46"/>
      <c r="L243" s="46"/>
    </row>
  </sheetData>
  <mergeCells count="98">
    <mergeCell ref="W9:X9"/>
    <mergeCell ref="AF9:AG9"/>
    <mergeCell ref="E50:P50"/>
    <mergeCell ref="F2:G2"/>
    <mergeCell ref="H2:I2"/>
    <mergeCell ref="J2:K2"/>
    <mergeCell ref="E49:P49"/>
    <mergeCell ref="E57:P57"/>
    <mergeCell ref="C9:D9"/>
    <mergeCell ref="F10:H10"/>
    <mergeCell ref="P10:Q10"/>
    <mergeCell ref="H43:O43"/>
    <mergeCell ref="H46:O47"/>
    <mergeCell ref="F52:J53"/>
    <mergeCell ref="K52:L52"/>
    <mergeCell ref="M52:O52"/>
    <mergeCell ref="K53:L53"/>
    <mergeCell ref="M53:O53"/>
    <mergeCell ref="E55:P55"/>
    <mergeCell ref="E65:F65"/>
    <mergeCell ref="G65:G66"/>
    <mergeCell ref="M65:P65"/>
    <mergeCell ref="E66:F66"/>
    <mergeCell ref="M66:P66"/>
    <mergeCell ref="E58:P58"/>
    <mergeCell ref="E60:P60"/>
    <mergeCell ref="H61:I61"/>
    <mergeCell ref="N61:P61"/>
    <mergeCell ref="E64:P64"/>
    <mergeCell ref="H62:I62"/>
    <mergeCell ref="N62:P63"/>
    <mergeCell ref="E63:G63"/>
    <mergeCell ref="H63:I63"/>
    <mergeCell ref="E69:P69"/>
    <mergeCell ref="H70:I70"/>
    <mergeCell ref="H71:I71"/>
    <mergeCell ref="N71:N72"/>
    <mergeCell ref="O71:O72"/>
    <mergeCell ref="P71:P72"/>
    <mergeCell ref="H72:I72"/>
    <mergeCell ref="E73:P73"/>
    <mergeCell ref="E74:F74"/>
    <mergeCell ref="G74:G75"/>
    <mergeCell ref="M74:P74"/>
    <mergeCell ref="E75:F75"/>
    <mergeCell ref="M75:P75"/>
    <mergeCell ref="E77:P77"/>
    <mergeCell ref="H78:I78"/>
    <mergeCell ref="H79:I79"/>
    <mergeCell ref="N79:N80"/>
    <mergeCell ref="O79:O80"/>
    <mergeCell ref="P79:P80"/>
    <mergeCell ref="H80:I80"/>
    <mergeCell ref="E81:P81"/>
    <mergeCell ref="E82:F82"/>
    <mergeCell ref="G82:G83"/>
    <mergeCell ref="M82:P82"/>
    <mergeCell ref="E83:F83"/>
    <mergeCell ref="M83:P83"/>
    <mergeCell ref="E85:P85"/>
    <mergeCell ref="H86:I86"/>
    <mergeCell ref="H87:I87"/>
    <mergeCell ref="N87:N88"/>
    <mergeCell ref="O87:O88"/>
    <mergeCell ref="P87:P88"/>
    <mergeCell ref="H88:I88"/>
    <mergeCell ref="E89:P89"/>
    <mergeCell ref="E90:F90"/>
    <mergeCell ref="G90:G91"/>
    <mergeCell ref="M90:P90"/>
    <mergeCell ref="E91:F91"/>
    <mergeCell ref="M91:P91"/>
    <mergeCell ref="E93:P93"/>
    <mergeCell ref="H94:I94"/>
    <mergeCell ref="H95:I95"/>
    <mergeCell ref="N95:N96"/>
    <mergeCell ref="O95:O96"/>
    <mergeCell ref="P95:P96"/>
    <mergeCell ref="H96:I96"/>
    <mergeCell ref="E97:P97"/>
    <mergeCell ref="E98:F98"/>
    <mergeCell ref="G98:G99"/>
    <mergeCell ref="M98:P98"/>
    <mergeCell ref="E99:F99"/>
    <mergeCell ref="M99:P99"/>
    <mergeCell ref="E101:P101"/>
    <mergeCell ref="H102:I102"/>
    <mergeCell ref="H103:I103"/>
    <mergeCell ref="N103:N104"/>
    <mergeCell ref="O103:O104"/>
    <mergeCell ref="P103:P104"/>
    <mergeCell ref="H104:I104"/>
    <mergeCell ref="E105:P105"/>
    <mergeCell ref="E106:F106"/>
    <mergeCell ref="G106:G107"/>
    <mergeCell ref="M106:P106"/>
    <mergeCell ref="E107:F107"/>
    <mergeCell ref="M107:P107"/>
  </mergeCells>
  <conditionalFormatting sqref="C11:C40">
    <cfRule type="containsText" dxfId="1221" priority="15" operator="containsText" text="I">
      <formula>NOT(ISERROR(SEARCH("I",C11)))</formula>
    </cfRule>
    <cfRule type="containsText" dxfId="1220" priority="16" operator="containsText" text="K">
      <formula>NOT(ISERROR(SEARCH("K",C11)))</formula>
    </cfRule>
  </conditionalFormatting>
  <conditionalFormatting sqref="C11:D40">
    <cfRule type="containsText" dxfId="1219" priority="17" operator="containsText" text="T">
      <formula>NOT(ISERROR(SEARCH("T",C11)))</formula>
    </cfRule>
    <cfRule type="containsText" dxfId="1218" priority="20" operator="containsText" text="L">
      <formula>NOT(ISERROR(SEARCH("L",C11)))</formula>
    </cfRule>
    <cfRule type="containsText" dxfId="1217" priority="19" operator="containsText" text="J">
      <formula>NOT(ISERROR(SEARCH("J",C11)))</formula>
    </cfRule>
  </conditionalFormatting>
  <conditionalFormatting sqref="H46:O47">
    <cfRule type="containsText" dxfId="1216" priority="2" operator="containsText" text="CLASSE DI RISCHIO MEDIO">
      <formula>NOT(ISERROR(SEARCH("CLASSE DI RISCHIO MEDIO",H46)))</formula>
    </cfRule>
    <cfRule type="containsText" dxfId="1215" priority="3" operator="containsText" text="Classe di rischio basso">
      <formula>NOT(ISERROR(SEARCH("Classe di rischio basso",H46)))</formula>
    </cfRule>
    <cfRule type="colorScale" priority="4">
      <colorScale>
        <cfvo type="num" val="80"/>
        <cfvo type="num" val="85"/>
        <cfvo type="num" val="87"/>
        <color rgb="FF28F846"/>
        <color rgb="FF0070C0"/>
        <color rgb="FFFF0000"/>
      </colorScale>
    </cfRule>
    <cfRule type="containsText" dxfId="1214" priority="1" operator="containsText" text="CLASSE DI RISCHIO ALTO">
      <formula>NOT(ISERROR(SEARCH("CLASSE DI RISCHIO ALTO",H46)))</formula>
    </cfRule>
  </conditionalFormatting>
  <conditionalFormatting sqref="J65">
    <cfRule type="cellIs" dxfId="1213" priority="59" operator="greaterThan">
      <formula>80</formula>
    </cfRule>
    <cfRule type="cellIs" dxfId="1212" priority="58" operator="between">
      <formula>70</formula>
      <formula>75</formula>
    </cfRule>
    <cfRule type="cellIs" dxfId="1211" priority="57" operator="between">
      <formula>65.00000001</formula>
      <formula>69.999999</formula>
    </cfRule>
    <cfRule type="cellIs" dxfId="1210" priority="56" operator="between">
      <formula>75.0000001</formula>
      <formula>79.99999999999</formula>
    </cfRule>
    <cfRule type="cellIs" dxfId="1209" priority="60" operator="lessThan">
      <formula>65</formula>
    </cfRule>
  </conditionalFormatting>
  <conditionalFormatting sqref="J74">
    <cfRule type="cellIs" dxfId="1208" priority="55" operator="lessThan">
      <formula>65</formula>
    </cfRule>
    <cfRule type="cellIs" dxfId="1207" priority="54" operator="greaterThan">
      <formula>80</formula>
    </cfRule>
    <cfRule type="cellIs" dxfId="1206" priority="51" operator="between">
      <formula>75.0000001</formula>
      <formula>79.99999999999</formula>
    </cfRule>
    <cfRule type="cellIs" dxfId="1205" priority="52" operator="between">
      <formula>65.00000001</formula>
      <formula>69.999999</formula>
    </cfRule>
    <cfRule type="cellIs" dxfId="1204" priority="53" operator="between">
      <formula>70</formula>
      <formula>75</formula>
    </cfRule>
  </conditionalFormatting>
  <conditionalFormatting sqref="J82">
    <cfRule type="cellIs" dxfId="1203" priority="46" operator="between">
      <formula>75.0000001</formula>
      <formula>79.99999999999</formula>
    </cfRule>
    <cfRule type="cellIs" dxfId="1202" priority="47" operator="between">
      <formula>65.00000001</formula>
      <formula>69.999999</formula>
    </cfRule>
    <cfRule type="cellIs" dxfId="1201" priority="49" operator="greaterThan">
      <formula>80</formula>
    </cfRule>
    <cfRule type="cellIs" dxfId="1200" priority="50" operator="lessThan">
      <formula>65</formula>
    </cfRule>
    <cfRule type="cellIs" dxfId="1199" priority="48" operator="between">
      <formula>70</formula>
      <formula>75</formula>
    </cfRule>
  </conditionalFormatting>
  <conditionalFormatting sqref="J90">
    <cfRule type="cellIs" dxfId="1198" priority="41" operator="between">
      <formula>75.0000001</formula>
      <formula>79.99999999999</formula>
    </cfRule>
    <cfRule type="cellIs" dxfId="1197" priority="42" operator="between">
      <formula>65.00000001</formula>
      <formula>69.999999</formula>
    </cfRule>
    <cfRule type="cellIs" dxfId="1196" priority="43" operator="between">
      <formula>70</formula>
      <formula>75</formula>
    </cfRule>
    <cfRule type="cellIs" dxfId="1195" priority="44" operator="greaterThan">
      <formula>80</formula>
    </cfRule>
    <cfRule type="cellIs" dxfId="1194" priority="45" operator="lessThan">
      <formula>65</formula>
    </cfRule>
  </conditionalFormatting>
  <conditionalFormatting sqref="J98">
    <cfRule type="cellIs" dxfId="1193" priority="38" operator="between">
      <formula>70</formula>
      <formula>75</formula>
    </cfRule>
    <cfRule type="cellIs" dxfId="1192" priority="32" operator="between">
      <formula>65.00000001</formula>
      <formula>69.999999</formula>
    </cfRule>
    <cfRule type="cellIs" dxfId="1191" priority="34" operator="greaterThan">
      <formula>80</formula>
    </cfRule>
    <cfRule type="cellIs" dxfId="1190" priority="35" operator="lessThan">
      <formula>65</formula>
    </cfRule>
    <cfRule type="cellIs" dxfId="1189" priority="36" operator="between">
      <formula>75.0000001</formula>
      <formula>79.99999999999</formula>
    </cfRule>
    <cfRule type="cellIs" dxfId="1188" priority="33" operator="between">
      <formula>70</formula>
      <formula>75</formula>
    </cfRule>
    <cfRule type="cellIs" dxfId="1187" priority="37" operator="between">
      <formula>65.00000001</formula>
      <formula>69.999999</formula>
    </cfRule>
    <cfRule type="cellIs" dxfId="1186" priority="31" operator="between">
      <formula>75.0000001</formula>
      <formula>79.99999999999</formula>
    </cfRule>
  </conditionalFormatting>
  <conditionalFormatting sqref="J106">
    <cfRule type="cellIs" dxfId="1185" priority="21" operator="between">
      <formula>75.0000001</formula>
      <formula>79.99999999999</formula>
    </cfRule>
    <cfRule type="cellIs" dxfId="1184" priority="22" operator="between">
      <formula>65.00000001</formula>
      <formula>69.999999</formula>
    </cfRule>
    <cfRule type="cellIs" dxfId="1183" priority="23" operator="between">
      <formula>70</formula>
      <formula>75</formula>
    </cfRule>
    <cfRule type="cellIs" dxfId="1182" priority="24" operator="greaterThan">
      <formula>80</formula>
    </cfRule>
    <cfRule type="cellIs" dxfId="1181" priority="25" operator="lessThan">
      <formula>65</formula>
    </cfRule>
    <cfRule type="cellIs" dxfId="1180" priority="28" operator="between">
      <formula>70</formula>
      <formula>75</formula>
    </cfRule>
    <cfRule type="cellIs" dxfId="1179" priority="27" operator="between">
      <formula>65.00000001</formula>
      <formula>69.999999</formula>
    </cfRule>
    <cfRule type="cellIs" dxfId="1178" priority="26" operator="between">
      <formula>75.0000001</formula>
      <formula>79.99999999999</formula>
    </cfRule>
  </conditionalFormatting>
  <conditionalFormatting sqref="N11:N40">
    <cfRule type="cellIs" dxfId="1177" priority="9" operator="between">
      <formula>65.00000001</formula>
      <formula>69.999999</formula>
    </cfRule>
    <cfRule type="cellIs" dxfId="1176" priority="10" operator="between">
      <formula>75.0000001</formula>
      <formula>79.99999999999</formula>
    </cfRule>
    <cfRule type="cellIs" dxfId="1175" priority="12" operator="equal">
      <formula>0</formula>
    </cfRule>
    <cfRule type="cellIs" dxfId="1174" priority="13" operator="between">
      <formula>0.1</formula>
      <formula>65</formula>
    </cfRule>
    <cfRule type="cellIs" dxfId="1173" priority="14" operator="greaterThan">
      <formula>80</formula>
    </cfRule>
    <cfRule type="cellIs" dxfId="1172" priority="11" operator="between">
      <formula>70</formula>
      <formula>75</formula>
    </cfRule>
  </conditionalFormatting>
  <dataValidations count="7">
    <dataValidation type="list" allowBlank="1" showInputMessage="1" showErrorMessage="1" sqref="F112:F243" xr:uid="{00000000-0002-0000-0100-000000000000}">
      <formula1>$L$3:$L$7</formula1>
    </dataValidation>
    <dataValidation type="list" allowBlank="1" showInputMessage="1" showErrorMessage="1" sqref="E75 E107 E99 E91 E83 E66:F66" xr:uid="{00000000-0002-0000-0100-000001000000}">
      <formula1>$K$3:$K$4</formula1>
    </dataValidation>
    <dataValidation type="list" allowBlank="1" showInputMessage="1" showErrorMessage="1" sqref="R67:S69 O67:P68 R77:S77 R85:S85 R93:S93 R101:S101" xr:uid="{00000000-0002-0000-0100-000002000000}">
      <formula1>$AA$5:$AA$7</formula1>
    </dataValidation>
    <dataValidation type="list" allowBlank="1" showInputMessage="1" showErrorMessage="1" sqref="E62 E105 E103 E97 E95 E89 E87 E81 E79 E73 E71" xr:uid="{00000000-0002-0000-0100-000003000000}">
      <formula1>$E$112:$E$243</formula1>
    </dataValidation>
    <dataValidation type="list" allowBlank="1" showInputMessage="1" showErrorMessage="1" sqref="H63:I63 H104:I104 H96:I96 H88:I88 H80:I80 H72:I72" xr:uid="{00000000-0002-0000-0100-000004000000}">
      <formula1>$I$3:$I$5</formula1>
    </dataValidation>
    <dataValidation type="list" allowBlank="1" showInputMessage="1" showErrorMessage="1" sqref="R57" xr:uid="{00000000-0002-0000-0100-000005000000}">
      <formula1>#REF!</formula1>
    </dataValidation>
    <dataValidation type="list" allowBlank="1" showInputMessage="1" showErrorMessage="1" sqref="E11:E39" xr:uid="{00000000-0002-0000-0100-000006000000}">
      <formula1>Elenco_Misure</formula1>
    </dataValidation>
  </dataValidations>
  <pageMargins left="0.70866141732283472" right="0.70866141732283472" top="0.74803149606299213" bottom="0.74803149606299213" header="0.31496062992125984" footer="0.31496062992125984"/>
  <pageSetup paperSize="9" scale="43" orientation="portrait" r:id="rId1"/>
  <headerFooter>
    <oddHeader>&amp;A</oddHeader>
    <oddFooter>Pagina &amp;P di &amp;N</oddFoot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0C0"/>
    <pageSetUpPr fitToPage="1"/>
  </sheetPr>
  <dimension ref="B1:AN243"/>
  <sheetViews>
    <sheetView tabSelected="1" view="pageBreakPreview" zoomScale="70" zoomScaleNormal="75" zoomScaleSheetLayoutView="70" workbookViewId="0">
      <pane xSplit="2" ySplit="10" topLeftCell="C57" activePane="bottomRight" state="frozen"/>
      <selection activeCell="A56" sqref="A56:A57"/>
      <selection pane="topRight" activeCell="A56" sqref="A56:A57"/>
      <selection pane="bottomLeft" activeCell="A56" sqref="A56:A57"/>
      <selection pane="bottomRight" activeCell="A56" sqref="A56:A57"/>
    </sheetView>
  </sheetViews>
  <sheetFormatPr defaultRowHeight="12.75" x14ac:dyDescent="0.2"/>
  <cols>
    <col min="1" max="1" width="4.5703125" style="81" customWidth="1"/>
    <col min="2" max="2" width="7.5703125" style="81" customWidth="1"/>
    <col min="3" max="3" width="8.5703125" style="81" customWidth="1"/>
    <col min="4" max="4" width="8.85546875" style="81" customWidth="1"/>
    <col min="5" max="5" width="8.28515625" style="81" customWidth="1"/>
    <col min="6" max="6" width="35" style="81" customWidth="1"/>
    <col min="7" max="7" width="22.85546875" style="81" customWidth="1"/>
    <col min="8" max="8" width="20.140625" style="81" customWidth="1"/>
    <col min="9" max="9" width="9.42578125" style="81" customWidth="1"/>
    <col min="10" max="10" width="11.42578125" style="81" customWidth="1"/>
    <col min="11" max="11" width="11.7109375" style="81" customWidth="1"/>
    <col min="12" max="12" width="11" style="81" customWidth="1"/>
    <col min="13" max="13" width="11.42578125" style="81" customWidth="1"/>
    <col min="14" max="14" width="13.140625" style="81" customWidth="1"/>
    <col min="15" max="15" width="9.28515625" style="81" customWidth="1"/>
    <col min="16" max="17" width="9.140625" style="81" customWidth="1"/>
    <col min="18" max="18" width="7.85546875" style="81" hidden="1" customWidth="1"/>
    <col min="19" max="19" width="11.28515625" style="81" customWidth="1"/>
    <col min="20" max="20" width="16.5703125" style="81" bestFit="1" customWidth="1"/>
    <col min="21" max="21" width="21.28515625" style="81" customWidth="1"/>
    <col min="22" max="22" width="16.7109375" style="81" bestFit="1" customWidth="1"/>
    <col min="23" max="23" width="9.140625" style="167"/>
    <col min="24" max="24" width="12.5703125" style="167" customWidth="1"/>
    <col min="25" max="27" width="9.140625" style="167"/>
    <col min="28" max="28" width="15.28515625" style="167" bestFit="1" customWidth="1"/>
    <col min="29" max="29" width="12.140625" style="81" customWidth="1"/>
    <col min="30" max="30" width="9.140625" style="81"/>
    <col min="31" max="31" width="6" style="81" customWidth="1"/>
    <col min="32" max="32" width="13" style="81" customWidth="1"/>
    <col min="33" max="33" width="10.42578125" style="81" customWidth="1"/>
    <col min="34" max="34" width="22.42578125" style="81" customWidth="1"/>
    <col min="35" max="35" width="13.28515625" style="81" customWidth="1"/>
    <col min="36" max="36" width="16.140625" style="81" customWidth="1"/>
    <col min="37" max="37" width="9.5703125" style="81" bestFit="1" customWidth="1"/>
    <col min="38" max="38" width="9.140625" style="81"/>
    <col min="39" max="39" width="15.140625" style="81" customWidth="1"/>
    <col min="40" max="16384" width="9.140625" style="81"/>
  </cols>
  <sheetData>
    <row r="1" spans="3:39" ht="38.25" customHeight="1" x14ac:dyDescent="0.2"/>
    <row r="2" spans="3:39" ht="15.75" customHeight="1" x14ac:dyDescent="0.3">
      <c r="F2" s="427" t="s">
        <v>220</v>
      </c>
      <c r="G2" s="428"/>
      <c r="H2" s="429" t="s">
        <v>221</v>
      </c>
      <c r="I2" s="430"/>
      <c r="J2" s="431" t="s">
        <v>236</v>
      </c>
      <c r="K2" s="431" t="s">
        <v>31</v>
      </c>
      <c r="L2" s="168"/>
      <c r="M2" s="168"/>
      <c r="N2" s="169"/>
    </row>
    <row r="3" spans="3:39" ht="15.75" customHeight="1" x14ac:dyDescent="0.35">
      <c r="F3" s="98" t="s">
        <v>215</v>
      </c>
      <c r="G3" s="100">
        <v>0.7</v>
      </c>
      <c r="H3" s="102" t="s">
        <v>222</v>
      </c>
      <c r="I3" s="103">
        <v>0.5</v>
      </c>
      <c r="J3" s="170"/>
      <c r="K3" s="122" t="s">
        <v>32</v>
      </c>
      <c r="L3" s="121" t="s">
        <v>242</v>
      </c>
      <c r="M3" s="122"/>
      <c r="N3" s="171"/>
    </row>
    <row r="4" spans="3:39" ht="19.5" x14ac:dyDescent="0.35">
      <c r="F4" s="99" t="s">
        <v>216</v>
      </c>
      <c r="G4" s="101">
        <v>1</v>
      </c>
      <c r="H4" s="102" t="s">
        <v>223</v>
      </c>
      <c r="I4" s="103">
        <v>0.75</v>
      </c>
      <c r="J4" s="172"/>
      <c r="K4" s="125" t="s">
        <v>31</v>
      </c>
      <c r="L4" s="123" t="s">
        <v>243</v>
      </c>
      <c r="M4" s="120"/>
      <c r="N4" s="173"/>
    </row>
    <row r="5" spans="3:39" ht="22.5" x14ac:dyDescent="0.3">
      <c r="C5" s="263"/>
      <c r="D5" s="263"/>
      <c r="H5" s="104" t="s">
        <v>224</v>
      </c>
      <c r="I5" s="105">
        <v>0.3</v>
      </c>
      <c r="J5" s="82"/>
      <c r="K5" s="82"/>
      <c r="L5" s="123" t="s">
        <v>244</v>
      </c>
      <c r="M5" s="120"/>
      <c r="N5" s="173"/>
    </row>
    <row r="6" spans="3:39" ht="22.5" x14ac:dyDescent="0.3">
      <c r="C6" s="263"/>
      <c r="D6" s="263"/>
      <c r="G6" s="82"/>
      <c r="I6" s="82"/>
      <c r="J6" s="82"/>
      <c r="K6" s="82"/>
      <c r="L6" s="123" t="s">
        <v>27</v>
      </c>
      <c r="M6" s="120"/>
      <c r="N6" s="173"/>
    </row>
    <row r="7" spans="3:39" ht="23.25" x14ac:dyDescent="0.35">
      <c r="C7" s="263"/>
      <c r="D7" s="263"/>
      <c r="F7" s="198" t="s">
        <v>25</v>
      </c>
      <c r="G7" s="18"/>
      <c r="L7" s="124" t="s">
        <v>183</v>
      </c>
      <c r="M7" s="172"/>
      <c r="N7" s="174"/>
      <c r="T7" s="175"/>
      <c r="U7" s="175"/>
    </row>
    <row r="8" spans="3:39" ht="21.75" customHeight="1" x14ac:dyDescent="0.35">
      <c r="C8" s="263"/>
      <c r="D8" s="263"/>
      <c r="E8" s="18"/>
      <c r="F8" s="199" t="s">
        <v>559</v>
      </c>
      <c r="G8" s="82"/>
    </row>
    <row r="9" spans="3:39" ht="34.5" customHeight="1" x14ac:dyDescent="0.35">
      <c r="C9" s="400" t="s">
        <v>307</v>
      </c>
      <c r="D9" s="401"/>
      <c r="S9" s="197" t="s">
        <v>235</v>
      </c>
      <c r="T9" s="197" t="s">
        <v>235</v>
      </c>
      <c r="U9" s="19"/>
      <c r="W9" s="421" t="s">
        <v>261</v>
      </c>
      <c r="X9" s="422"/>
      <c r="Y9" s="176"/>
      <c r="Z9" s="177"/>
      <c r="AA9" s="177"/>
      <c r="AF9" s="400" t="s">
        <v>228</v>
      </c>
      <c r="AG9" s="423"/>
      <c r="AH9" s="178" t="s">
        <v>262</v>
      </c>
    </row>
    <row r="10" spans="3:39" ht="75" customHeight="1" x14ac:dyDescent="0.2">
      <c r="C10" s="277" t="s">
        <v>305</v>
      </c>
      <c r="D10" s="278" t="s">
        <v>306</v>
      </c>
      <c r="E10" s="280" t="s">
        <v>0</v>
      </c>
      <c r="F10" s="402" t="s">
        <v>23</v>
      </c>
      <c r="G10" s="402"/>
      <c r="H10" s="402"/>
      <c r="I10" s="87" t="s">
        <v>208</v>
      </c>
      <c r="J10" s="88" t="s">
        <v>252</v>
      </c>
      <c r="K10" s="88" t="s">
        <v>260</v>
      </c>
      <c r="L10" s="88" t="s">
        <v>259</v>
      </c>
      <c r="M10" s="89" t="s">
        <v>18</v>
      </c>
      <c r="N10" s="90" t="s">
        <v>209</v>
      </c>
      <c r="O10" s="91" t="s">
        <v>214</v>
      </c>
      <c r="P10" s="403" t="s">
        <v>213</v>
      </c>
      <c r="Q10" s="404"/>
      <c r="S10" s="197" t="s">
        <v>15</v>
      </c>
      <c r="T10" s="197" t="s">
        <v>233</v>
      </c>
      <c r="U10" s="197" t="s">
        <v>266</v>
      </c>
      <c r="V10" s="197" t="s">
        <v>16</v>
      </c>
      <c r="W10" s="2" t="s">
        <v>212</v>
      </c>
      <c r="X10" s="2" t="s">
        <v>211</v>
      </c>
      <c r="Y10" s="2" t="s">
        <v>225</v>
      </c>
      <c r="Z10" s="2" t="s">
        <v>226</v>
      </c>
      <c r="AA10" s="2" t="s">
        <v>227</v>
      </c>
      <c r="AB10" s="109" t="s">
        <v>210</v>
      </c>
      <c r="AF10" s="66" t="s">
        <v>267</v>
      </c>
      <c r="AG10" s="305" t="s">
        <v>229</v>
      </c>
      <c r="AH10" s="305">
        <f>SUM(AH11:AH40)</f>
        <v>450</v>
      </c>
      <c r="AI10" s="305" t="s">
        <v>21</v>
      </c>
      <c r="AJ10" s="305" t="s">
        <v>20</v>
      </c>
      <c r="AK10" s="305" t="s">
        <v>230</v>
      </c>
      <c r="AL10" s="305" t="s">
        <v>231</v>
      </c>
      <c r="AM10" s="305" t="s">
        <v>232</v>
      </c>
    </row>
    <row r="11" spans="3:39" ht="27" x14ac:dyDescent="0.2">
      <c r="C11" s="264" t="str">
        <f>IF(S11=0,"T",IF((K11-M11)&lt;65,"I",IF((K11-M11)&lt;70,"K",IF((K11-M11)&lt;75,"J",IF((K11-M11)&lt;80,"K","L")))))</f>
        <v>L</v>
      </c>
      <c r="D11" s="273" t="str">
        <f>IF(J11&lt;135,"T",IF((J11-$J$66)&lt;135,"J","L"))</f>
        <v>T</v>
      </c>
      <c r="E11" s="21" t="s">
        <v>354</v>
      </c>
      <c r="F11" s="22" t="str">
        <f t="shared" ref="F11:F39" si="0">VLOOKUP(E11,Misure_Campionate,2,FALSE)</f>
        <v>Molatura con mola piccola</v>
      </c>
      <c r="G11" s="22" t="str">
        <f t="shared" ref="G11:G39" si="1">VLOOKUP(E11,Misure_Campionate,3,FALSE)</f>
        <v>/</v>
      </c>
      <c r="H11" s="22" t="str">
        <f t="shared" ref="H11:H39" si="2">VLOOKUP(E11,Misure_Campionate,4,FALSE)</f>
        <v>/</v>
      </c>
      <c r="I11" s="63">
        <f t="shared" ref="I11:I39" si="3">VLOOKUP(E11,Misure_Campionate,12,FALSE)</f>
        <v>1.5410015953764389</v>
      </c>
      <c r="J11" s="63">
        <f t="shared" ref="J11:J39" si="4">VLOOKUP(E11,Misure_Campionate,13,FALSE)</f>
        <v>127.66204993518133</v>
      </c>
      <c r="K11" s="64">
        <f t="shared" ref="K11:K39" si="5">VLOOKUP(E11,Misure_Campionate,14,FALSE)</f>
        <v>98.528270163968372</v>
      </c>
      <c r="L11" s="16">
        <f t="shared" ref="L11:L39" si="6">VLOOKUP(E11,Misure_Campionate,15,FALSE)</f>
        <v>99.69386489685634</v>
      </c>
      <c r="M11" s="23">
        <f>IF(AND($O$44&gt;87,K11&gt;80),S11,0)</f>
        <v>13.917202633556016</v>
      </c>
      <c r="N11" s="281">
        <f>IF(M11=0,0,K11-M11)</f>
        <v>84.611067530412356</v>
      </c>
      <c r="O11" s="224">
        <v>90</v>
      </c>
      <c r="P11" s="25"/>
      <c r="Q11" s="25"/>
      <c r="R11" s="81">
        <f>IF(S11&gt;0,1,"")</f>
        <v>1</v>
      </c>
      <c r="S11" s="111">
        <f>IF(K11&lt;80,0,IF((L11-K11)&lt;=2,($L$63-(($K$63-$L$63)/4)*(L11-K11-2)),($L$63-(($L$63-$M$63)/8)*(L11-K11-2))))</f>
        <v>13.917202633556016</v>
      </c>
      <c r="T11" s="111" t="str">
        <f>IF(J11&lt;135,"",J11-$J$66)</f>
        <v/>
      </c>
      <c r="U11" s="111">
        <f>K11-S11</f>
        <v>84.611067530412356</v>
      </c>
      <c r="V11" s="111">
        <f>O11/$G$43*10^(U11/10)</f>
        <v>54213572.284335196</v>
      </c>
      <c r="W11" s="179">
        <f>IF((Z11^2*(I11^2+$G$3^2+$G$4^2)&gt;0),(Z11^2*(I11^2+$G$3^2+$G$4^2)),0)</f>
        <v>2.1013798237322332</v>
      </c>
      <c r="X11" s="180">
        <f>IF(W11=0,0,(AA11*Y11)^2)</f>
        <v>0</v>
      </c>
      <c r="Y11" s="181">
        <f>0.5*((P11-Q11)/60)</f>
        <v>0</v>
      </c>
      <c r="Z11" s="182">
        <f>O11/$G$43*10^((K11-$G$44)/10)</f>
        <v>0.73738649055359407</v>
      </c>
      <c r="AA11" s="135">
        <f>IF(AB11=0,0,4.34*(Z11/AB11))</f>
        <v>2.1335049126683989</v>
      </c>
      <c r="AB11" s="183">
        <f>O11/60</f>
        <v>1.5</v>
      </c>
      <c r="AF11" s="183">
        <f>IF(N11="0",0,O11/$G$43*10^(N11/10))</f>
        <v>54213572.284335196</v>
      </c>
      <c r="AG11" s="183">
        <f>O11/$G$43*10^(K11/10)</f>
        <v>1336067157.2934129</v>
      </c>
      <c r="AH11" s="305">
        <f>IF(K11&gt;80,O11,"")</f>
        <v>90</v>
      </c>
      <c r="AI11" s="305">
        <f>IF(K11&gt;80,O11/$AH$10*10^(L11/10),"")</f>
        <v>1863873721.6374204</v>
      </c>
      <c r="AJ11" s="305">
        <f>IF(K11&gt;80,O11/$AH$10*10^(K11/10),"")</f>
        <v>1425138301.1129739</v>
      </c>
      <c r="AK11" s="110">
        <f>IF((MAX(K11:K40)&gt;80),10*LOG(SUM($AJ$11:$AJ$40)),"")</f>
        <v>92.848342269814282</v>
      </c>
      <c r="AL11" s="110">
        <f>IF((MAX(K11:K40)&gt;80),10*LOG(SUM($AI$11:$AI$40)),"")</f>
        <v>94.177833561067644</v>
      </c>
      <c r="AM11" s="110">
        <f>10*LOG(SUM(AF11:AF40))</f>
        <v>78.712101656963313</v>
      </c>
    </row>
    <row r="12" spans="3:39" ht="27" x14ac:dyDescent="0.2">
      <c r="C12" s="264" t="str">
        <f t="shared" ref="C12:C40" si="7">IF(S12=0,"T",IF((K12-M12)&lt;65,"I",IF((K12-M12)&lt;70,"K",IF((K12-M12)&lt;75,"J",IF((K12-M12)&lt;80,"K","L")))))</f>
        <v>K</v>
      </c>
      <c r="D12" s="273" t="str">
        <f t="shared" ref="D12:D40" si="8">IF(J12&lt;135,"T",IF((J12-$J$66)&lt;135,"J","L"))</f>
        <v>T</v>
      </c>
      <c r="E12" s="21" t="s">
        <v>411</v>
      </c>
      <c r="F12" s="22" t="str">
        <f t="shared" si="0"/>
        <v>Movimentazioni interne</v>
      </c>
      <c r="G12" s="22" t="str">
        <f t="shared" si="1"/>
        <v>/</v>
      </c>
      <c r="H12" s="22" t="str">
        <f t="shared" si="2"/>
        <v>/</v>
      </c>
      <c r="I12" s="63">
        <f t="shared" si="3"/>
        <v>0.53858377794159662</v>
      </c>
      <c r="J12" s="63">
        <f t="shared" si="4"/>
        <v>112.76204993518134</v>
      </c>
      <c r="K12" s="64">
        <f t="shared" si="5"/>
        <v>82.076792264517195</v>
      </c>
      <c r="L12" s="16">
        <f t="shared" si="6"/>
        <v>84.611254472828136</v>
      </c>
      <c r="M12" s="23">
        <f>IF(AND($O$44&gt;87,K12&gt;80),S12,0)</f>
        <v>13.466596111980566</v>
      </c>
      <c r="N12" s="281">
        <f>IF(M12=0,0,K12-M12)</f>
        <v>68.610196152536631</v>
      </c>
      <c r="O12" s="225">
        <v>31</v>
      </c>
      <c r="P12" s="25"/>
      <c r="Q12" s="25"/>
      <c r="R12" s="81">
        <f t="shared" ref="R12:R40" si="9">IF(S12&gt;0,1,"")</f>
        <v>1</v>
      </c>
      <c r="S12" s="111">
        <f t="shared" ref="S12:S40" si="10">IF(K12&lt;80,0,IF((L12-K12)&lt;=2,($L$63-(($K$63-$L$63)/4)*(L12-K12-2)),($L$63-(($L$63-$M$63)/8)*(L12-K12-2))))</f>
        <v>13.466596111980566</v>
      </c>
      <c r="T12" s="111" t="str">
        <f t="shared" ref="T12:T39" si="11">IF(J12&lt;135,"",J12-$J$66)</f>
        <v/>
      </c>
      <c r="U12" s="111">
        <f>K12-S12</f>
        <v>68.610196152536631</v>
      </c>
      <c r="V12" s="111">
        <f>O12/$G$43*10^(U12/10)</f>
        <v>468964.611522694</v>
      </c>
      <c r="W12" s="179">
        <f>IF((Z12^2*(I12^2+$G$3^2+$G$4^2)&gt;0),(Z12^2*(I12^2+$G$3^2+$G$4^2)),0)</f>
        <v>5.8853301411790391E-5</v>
      </c>
      <c r="X12" s="180">
        <f t="shared" ref="X12:X40" si="12">IF(W12=0,0,(AA12*Y12)^2)</f>
        <v>0</v>
      </c>
      <c r="Y12" s="181">
        <f>0.5*((P12-Q12)/60)</f>
        <v>0</v>
      </c>
      <c r="Z12" s="182">
        <f>O12/$G$43*10^((K12-$G$44)/10)</f>
        <v>5.7499831393029817E-3</v>
      </c>
      <c r="AA12" s="135">
        <f t="shared" ref="AA12:AA40" si="13">IF(AB12=0,0,4.34*(Z12/AB12))</f>
        <v>4.8299858370145034E-2</v>
      </c>
      <c r="AB12" s="183">
        <f t="shared" ref="AB12:AB40" si="14">O12/60</f>
        <v>0.51666666666666672</v>
      </c>
      <c r="AF12" s="183">
        <f t="shared" ref="AF12:AF40" si="15">IF(N12="0",0,O12/$G$43*10^(N12/10))</f>
        <v>468964.611522694</v>
      </c>
      <c r="AG12" s="183">
        <f>O12/$G$43*10^(K12/10)</f>
        <v>10418367.743143829</v>
      </c>
      <c r="AH12" s="305">
        <f>IF(K12&gt;80,O12,"")</f>
        <v>31</v>
      </c>
      <c r="AI12" s="305">
        <f>IF(K12&gt;80,O12/$AH$10*10^(L12/10),"")</f>
        <v>19919325.449824944</v>
      </c>
      <c r="AJ12" s="305">
        <f>IF(K12&gt;80,O12/$AH$10*10^(K12/10),"")</f>
        <v>11112925.592686748</v>
      </c>
      <c r="AL12" s="184"/>
    </row>
    <row r="13" spans="3:39" ht="36" x14ac:dyDescent="0.2">
      <c r="C13" s="264" t="str">
        <f t="shared" si="7"/>
        <v>J</v>
      </c>
      <c r="D13" s="273" t="str">
        <f t="shared" si="8"/>
        <v>T</v>
      </c>
      <c r="E13" s="21" t="s">
        <v>396</v>
      </c>
      <c r="F13" s="22" t="str">
        <f t="shared" si="0"/>
        <v xml:space="preserve">Montaggio e controllo qualità </v>
      </c>
      <c r="G13" s="22" t="str">
        <f t="shared" si="1"/>
        <v>/</v>
      </c>
      <c r="H13" s="22" t="str">
        <f t="shared" si="2"/>
        <v>/</v>
      </c>
      <c r="I13" s="63">
        <f t="shared" si="3"/>
        <v>0.67060402959833842</v>
      </c>
      <c r="J13" s="63">
        <f t="shared" si="4"/>
        <v>111.86204993518133</v>
      </c>
      <c r="K13" s="64">
        <f t="shared" si="5"/>
        <v>88.935972602540289</v>
      </c>
      <c r="L13" s="16">
        <f t="shared" si="6"/>
        <v>89.214213562373089</v>
      </c>
      <c r="M13" s="23">
        <f t="shared" ref="M13:M40" si="16">IF(AND($O$44&gt;87,K13&gt;80),S13,0)</f>
        <v>14.3608795200836</v>
      </c>
      <c r="N13" s="281">
        <f t="shared" ref="N13:N40" si="17">IF(M13=0,0,K13-M13)</f>
        <v>74.575093082456689</v>
      </c>
      <c r="O13" s="225">
        <v>20</v>
      </c>
      <c r="P13" s="25"/>
      <c r="Q13" s="25"/>
      <c r="R13" s="81">
        <f t="shared" si="9"/>
        <v>1</v>
      </c>
      <c r="S13" s="111">
        <f t="shared" si="10"/>
        <v>14.3608795200836</v>
      </c>
      <c r="T13" s="111" t="str">
        <f t="shared" si="11"/>
        <v/>
      </c>
      <c r="U13" s="111">
        <f t="shared" ref="U13:U40" si="18">K13-S13</f>
        <v>74.575093082456689</v>
      </c>
      <c r="V13" s="111">
        <f t="shared" ref="V13:V40" si="19">O13/$G$43*10^(U13/10)</f>
        <v>1194807.8479008446</v>
      </c>
      <c r="W13" s="179">
        <f t="shared" ref="W13:W40" si="20">IF((Z13^2*(I13^2+$G$3^2+$G$4^2)&gt;0),(Z13^2*(I13^2+$G$3^2+$G$4^2)),0)</f>
        <v>6.2840924511151563E-4</v>
      </c>
      <c r="X13" s="180">
        <f t="shared" si="12"/>
        <v>0</v>
      </c>
      <c r="Y13" s="181">
        <f t="shared" ref="Y13:Y40" si="21">0.5*((P13-Q13)/60)</f>
        <v>0</v>
      </c>
      <c r="Z13" s="182">
        <f t="shared" ref="Z13:Z40" si="22">O13/$G$43*10^((K13-$G$44)/10)</f>
        <v>1.7999187738294294E-2</v>
      </c>
      <c r="AA13" s="135">
        <f t="shared" si="13"/>
        <v>0.23434942435259171</v>
      </c>
      <c r="AB13" s="183">
        <f t="shared" si="14"/>
        <v>0.33333333333333331</v>
      </c>
      <c r="AF13" s="183">
        <f t="shared" si="15"/>
        <v>1194807.8479008446</v>
      </c>
      <c r="AG13" s="183">
        <f t="shared" ref="AG13:AG40" si="23">O13/$G$43*10^(K13/10)</f>
        <v>32612644.662148766</v>
      </c>
      <c r="AH13" s="305">
        <f>IF(K13&gt;80,O13,"")</f>
        <v>20</v>
      </c>
      <c r="AI13" s="305">
        <f>IF(K13&gt;80,O13/$AH$10*10^(L13/10),"")</f>
        <v>37088463.189686053</v>
      </c>
      <c r="AJ13" s="305">
        <f>IF(K13&gt;80,O13/$AH$10*10^(K13/10),"")</f>
        <v>34786820.972958691</v>
      </c>
      <c r="AL13" s="184"/>
    </row>
    <row r="14" spans="3:39" ht="27" x14ac:dyDescent="0.2">
      <c r="C14" s="264" t="str">
        <f t="shared" si="7"/>
        <v>J</v>
      </c>
      <c r="D14" s="273" t="str">
        <f>IF(J14&lt;135,"T",IF((J14-$J$66)&lt;135,"J","L"))</f>
        <v>T</v>
      </c>
      <c r="E14" s="21" t="s">
        <v>368</v>
      </c>
      <c r="F14" s="22" t="str">
        <f t="shared" si="0"/>
        <v>Montaggio con saldatura</v>
      </c>
      <c r="G14" s="22" t="str">
        <f t="shared" si="1"/>
        <v>/</v>
      </c>
      <c r="H14" s="22" t="str">
        <f t="shared" si="2"/>
        <v>/</v>
      </c>
      <c r="I14" s="63">
        <f t="shared" si="3"/>
        <v>0.64240944582271331</v>
      </c>
      <c r="J14" s="63">
        <f t="shared" si="4"/>
        <v>125.86204993518133</v>
      </c>
      <c r="K14" s="64">
        <f t="shared" si="5"/>
        <v>84.629725167683802</v>
      </c>
      <c r="L14" s="16">
        <f t="shared" si="6"/>
        <v>86.537814719698275</v>
      </c>
      <c r="M14" s="23">
        <f>IF(AND($O$44&gt;87,K14&gt;80),S14,0)</f>
        <v>13.545955223992763</v>
      </c>
      <c r="N14" s="281">
        <f t="shared" si="17"/>
        <v>71.083769943691038</v>
      </c>
      <c r="O14" s="225">
        <v>60</v>
      </c>
      <c r="P14" s="25"/>
      <c r="Q14" s="25"/>
      <c r="R14" s="81">
        <f t="shared" si="9"/>
        <v>1</v>
      </c>
      <c r="S14" s="111">
        <f t="shared" si="10"/>
        <v>13.545955223992763</v>
      </c>
      <c r="T14" s="111" t="str">
        <f>IF(J14&lt;135,"",J14-$J$66)</f>
        <v/>
      </c>
      <c r="U14" s="111">
        <f t="shared" si="18"/>
        <v>71.083769943691038</v>
      </c>
      <c r="V14" s="111">
        <f>O14/$G$43*10^(U14/10)</f>
        <v>1604305.2598619752</v>
      </c>
      <c r="W14" s="179">
        <f t="shared" si="20"/>
        <v>7.6360163230055516E-4</v>
      </c>
      <c r="X14" s="180">
        <f t="shared" si="12"/>
        <v>0</v>
      </c>
      <c r="Y14" s="181">
        <f t="shared" si="21"/>
        <v>0</v>
      </c>
      <c r="Z14" s="182">
        <f t="shared" si="22"/>
        <v>2.0033158082465276E-2</v>
      </c>
      <c r="AA14" s="135">
        <f t="shared" si="13"/>
        <v>8.6943906077899299E-2</v>
      </c>
      <c r="AB14" s="183">
        <f t="shared" si="14"/>
        <v>1</v>
      </c>
      <c r="AF14" s="183">
        <f t="shared" si="15"/>
        <v>1604305.2598619752</v>
      </c>
      <c r="AG14" s="183">
        <f t="shared" si="23"/>
        <v>36297986.081565596</v>
      </c>
      <c r="AH14" s="305">
        <f t="shared" ref="AH14:AH40" si="24">IF(K14&gt;80,O14,"")</f>
        <v>60</v>
      </c>
      <c r="AI14" s="305">
        <f t="shared" ref="AI14:AI40" si="25">IF(K14&gt;80,O14/$AH$10*10^(L14/10),"")</f>
        <v>60078655.990789793</v>
      </c>
      <c r="AJ14" s="305">
        <f t="shared" ref="AJ14:AJ40" si="26">IF(K14&gt;80,O14/$AH$10*10^(K14/10),"")</f>
        <v>38717851.820336632</v>
      </c>
      <c r="AL14" s="184"/>
    </row>
    <row r="15" spans="3:39" ht="27" x14ac:dyDescent="0.2">
      <c r="C15" s="264" t="str">
        <f t="shared" si="7"/>
        <v>J</v>
      </c>
      <c r="D15" s="273" t="str">
        <f t="shared" si="8"/>
        <v>T</v>
      </c>
      <c r="E15" s="21" t="s">
        <v>394</v>
      </c>
      <c r="F15" s="22" t="str">
        <f t="shared" si="0"/>
        <v>Pantografo</v>
      </c>
      <c r="G15" s="22" t="str">
        <f t="shared" si="1"/>
        <v>/</v>
      </c>
      <c r="H15" s="22" t="str">
        <f t="shared" si="2"/>
        <v>/</v>
      </c>
      <c r="I15" s="63">
        <f t="shared" si="3"/>
        <v>0.92002342657574321</v>
      </c>
      <c r="J15" s="63">
        <f t="shared" si="4"/>
        <v>113.56204993518134</v>
      </c>
      <c r="K15" s="64">
        <f t="shared" si="5"/>
        <v>88.084250884945561</v>
      </c>
      <c r="L15" s="16">
        <f t="shared" si="6"/>
        <v>89.324012223749861</v>
      </c>
      <c r="M15" s="23">
        <f t="shared" si="16"/>
        <v>13.88011933059785</v>
      </c>
      <c r="N15" s="281">
        <f t="shared" si="17"/>
        <v>74.204131554347711</v>
      </c>
      <c r="O15" s="225">
        <v>40</v>
      </c>
      <c r="P15" s="25"/>
      <c r="Q15" s="25"/>
      <c r="R15" s="81">
        <f t="shared" si="9"/>
        <v>1</v>
      </c>
      <c r="S15" s="111">
        <f t="shared" si="10"/>
        <v>13.88011933059785</v>
      </c>
      <c r="T15" s="111" t="str">
        <f t="shared" si="11"/>
        <v/>
      </c>
      <c r="U15" s="111">
        <f t="shared" si="18"/>
        <v>74.204131554347711</v>
      </c>
      <c r="V15" s="111">
        <f t="shared" si="19"/>
        <v>2193976.1863560458</v>
      </c>
      <c r="W15" s="179">
        <f t="shared" si="20"/>
        <v>2.0453925581735634E-3</v>
      </c>
      <c r="X15" s="180">
        <f t="shared" si="12"/>
        <v>0</v>
      </c>
      <c r="Y15" s="181">
        <f t="shared" si="21"/>
        <v>0</v>
      </c>
      <c r="Z15" s="182">
        <f t="shared" si="22"/>
        <v>2.9587667581595367E-2</v>
      </c>
      <c r="AA15" s="135">
        <f t="shared" si="13"/>
        <v>0.19261571595618585</v>
      </c>
      <c r="AB15" s="183">
        <f t="shared" si="14"/>
        <v>0.66666666666666663</v>
      </c>
      <c r="AF15" s="183">
        <f t="shared" si="15"/>
        <v>2193976.1863560458</v>
      </c>
      <c r="AG15" s="183">
        <f t="shared" si="23"/>
        <v>53609757.465188205</v>
      </c>
      <c r="AH15" s="305">
        <f t="shared" si="24"/>
        <v>40</v>
      </c>
      <c r="AI15" s="305">
        <f t="shared" si="25"/>
        <v>76076180.456162065</v>
      </c>
      <c r="AJ15" s="305">
        <f t="shared" si="26"/>
        <v>57183741.296200752</v>
      </c>
      <c r="AL15" s="184"/>
    </row>
    <row r="16" spans="3:39" ht="36" x14ac:dyDescent="0.2">
      <c r="C16" s="264" t="str">
        <f t="shared" si="7"/>
        <v>T</v>
      </c>
      <c r="D16" s="273" t="str">
        <f t="shared" si="8"/>
        <v>T</v>
      </c>
      <c r="E16" s="21" t="s">
        <v>389</v>
      </c>
      <c r="F16" s="22" t="str">
        <f t="shared" si="0"/>
        <v>Movimentazioni in piazzale esterno</v>
      </c>
      <c r="G16" s="22" t="str">
        <f t="shared" si="1"/>
        <v>/</v>
      </c>
      <c r="H16" s="22" t="str">
        <f t="shared" si="2"/>
        <v>/</v>
      </c>
      <c r="I16" s="63">
        <f t="shared" si="3"/>
        <v>2.3928078908384225</v>
      </c>
      <c r="J16" s="63">
        <f t="shared" si="4"/>
        <v>101.86204993518133</v>
      </c>
      <c r="K16" s="64">
        <f t="shared" si="5"/>
        <v>79.46875113771064</v>
      </c>
      <c r="L16" s="16">
        <f t="shared" si="6"/>
        <v>84.003331957060041</v>
      </c>
      <c r="M16" s="23">
        <f t="shared" si="16"/>
        <v>0</v>
      </c>
      <c r="N16" s="281">
        <f t="shared" si="17"/>
        <v>0</v>
      </c>
      <c r="O16" s="225">
        <v>30</v>
      </c>
      <c r="P16" s="25"/>
      <c r="Q16" s="25"/>
      <c r="R16" s="81" t="str">
        <f t="shared" si="9"/>
        <v/>
      </c>
      <c r="S16" s="111">
        <f t="shared" si="10"/>
        <v>0</v>
      </c>
      <c r="T16" s="111" t="str">
        <f t="shared" si="11"/>
        <v/>
      </c>
      <c r="U16" s="111">
        <f t="shared" si="18"/>
        <v>79.46875113771064</v>
      </c>
      <c r="V16" s="111">
        <f t="shared" si="19"/>
        <v>5530382.0096471347</v>
      </c>
      <c r="W16" s="179">
        <f t="shared" si="20"/>
        <v>6.7222127243013409E-5</v>
      </c>
      <c r="X16" s="180">
        <f t="shared" si="12"/>
        <v>0</v>
      </c>
      <c r="Y16" s="181">
        <f t="shared" si="21"/>
        <v>0</v>
      </c>
      <c r="Z16" s="182">
        <f t="shared" si="22"/>
        <v>3.0522634728748664E-3</v>
      </c>
      <c r="AA16" s="135">
        <f t="shared" si="13"/>
        <v>2.6493646944553841E-2</v>
      </c>
      <c r="AB16" s="183">
        <f t="shared" si="14"/>
        <v>0.5</v>
      </c>
      <c r="AF16" s="183">
        <f t="shared" si="15"/>
        <v>6.25E-2</v>
      </c>
      <c r="AG16" s="183">
        <f t="shared" si="23"/>
        <v>5530382.0096471347</v>
      </c>
      <c r="AH16" s="305" t="str">
        <f t="shared" si="24"/>
        <v/>
      </c>
      <c r="AI16" s="305" t="str">
        <f t="shared" si="25"/>
        <v/>
      </c>
      <c r="AJ16" s="305" t="str">
        <f t="shared" si="26"/>
        <v/>
      </c>
      <c r="AL16" s="184"/>
    </row>
    <row r="17" spans="3:38" ht="27" x14ac:dyDescent="0.2">
      <c r="C17" s="264" t="str">
        <f t="shared" si="7"/>
        <v>J</v>
      </c>
      <c r="D17" s="273" t="str">
        <f t="shared" si="8"/>
        <v>T</v>
      </c>
      <c r="E17" s="21" t="s">
        <v>412</v>
      </c>
      <c r="F17" s="22" t="str">
        <f t="shared" si="0"/>
        <v>Pressa</v>
      </c>
      <c r="G17" s="22" t="str">
        <f t="shared" si="1"/>
        <v>/</v>
      </c>
      <c r="H17" s="22" t="str">
        <f t="shared" si="2"/>
        <v>/</v>
      </c>
      <c r="I17" s="63">
        <f t="shared" si="3"/>
        <v>0.86052371820570595</v>
      </c>
      <c r="J17" s="63">
        <f t="shared" si="4"/>
        <v>122.36204993518133</v>
      </c>
      <c r="K17" s="64">
        <f t="shared" si="5"/>
        <v>85.345818158552063</v>
      </c>
      <c r="L17" s="16">
        <f t="shared" si="6"/>
        <v>87.999627791363977</v>
      </c>
      <c r="M17" s="23">
        <f t="shared" si="16"/>
        <v>13.459136897949255</v>
      </c>
      <c r="N17" s="281">
        <f t="shared" si="17"/>
        <v>71.886681260602813</v>
      </c>
      <c r="O17" s="225">
        <v>20</v>
      </c>
      <c r="P17" s="25"/>
      <c r="Q17" s="25"/>
      <c r="R17" s="81">
        <f t="shared" si="9"/>
        <v>1</v>
      </c>
      <c r="S17" s="111">
        <f t="shared" si="10"/>
        <v>13.459136897949255</v>
      </c>
      <c r="T17" s="111" t="str">
        <f t="shared" si="11"/>
        <v/>
      </c>
      <c r="U17" s="111">
        <f t="shared" si="18"/>
        <v>71.886681260602813</v>
      </c>
      <c r="V17" s="111">
        <f t="shared" si="19"/>
        <v>643364.19026158832</v>
      </c>
      <c r="W17" s="179">
        <f t="shared" si="20"/>
        <v>1.3831757324432139E-4</v>
      </c>
      <c r="X17" s="180">
        <f t="shared" si="12"/>
        <v>0</v>
      </c>
      <c r="Y17" s="181">
        <f t="shared" si="21"/>
        <v>0</v>
      </c>
      <c r="Z17" s="182">
        <f>O17/$G$43*10^((K17-$G$44)/10)</f>
        <v>7.8747624627802399E-3</v>
      </c>
      <c r="AA17" s="135">
        <f>IF(AB17=0,0,4.34*(Z17/AB17))</f>
        <v>0.10252940726539873</v>
      </c>
      <c r="AB17" s="183">
        <f t="shared" si="14"/>
        <v>0.33333333333333331</v>
      </c>
      <c r="AF17" s="183">
        <f t="shared" si="15"/>
        <v>643364.19026158832</v>
      </c>
      <c r="AG17" s="183">
        <f t="shared" si="23"/>
        <v>14268245.530385101</v>
      </c>
      <c r="AH17" s="305">
        <f t="shared" si="24"/>
        <v>20</v>
      </c>
      <c r="AI17" s="305">
        <f t="shared" si="25"/>
        <v>28040145.382193692</v>
      </c>
      <c r="AJ17" s="305">
        <f t="shared" si="26"/>
        <v>15219461.899077443</v>
      </c>
      <c r="AL17" s="184"/>
    </row>
    <row r="18" spans="3:38" ht="27" x14ac:dyDescent="0.2">
      <c r="C18" s="264" t="str">
        <f t="shared" si="7"/>
        <v>K</v>
      </c>
      <c r="D18" s="273" t="str">
        <f t="shared" ref="D18:D19" si="27">IF(J18&lt;135,"T",IF((J18-$J$66)&lt;135,"J","L"))</f>
        <v>T</v>
      </c>
      <c r="E18" s="21" t="s">
        <v>415</v>
      </c>
      <c r="F18" s="22" t="str">
        <f t="shared" si="0"/>
        <v>Piegatura</v>
      </c>
      <c r="G18" s="22" t="str">
        <f t="shared" si="1"/>
        <v>/</v>
      </c>
      <c r="H18" s="22" t="str">
        <f t="shared" si="2"/>
        <v>/</v>
      </c>
      <c r="I18" s="63">
        <f t="shared" si="3"/>
        <v>0.34929267796819613</v>
      </c>
      <c r="J18" s="63">
        <f t="shared" si="4"/>
        <v>116.66204993518133</v>
      </c>
      <c r="K18" s="64">
        <f t="shared" si="5"/>
        <v>83.133534587640909</v>
      </c>
      <c r="L18" s="16">
        <f t="shared" si="6"/>
        <v>84.321110255092805</v>
      </c>
      <c r="M18" s="23">
        <f t="shared" si="16"/>
        <v>13.906212166274052</v>
      </c>
      <c r="N18" s="281">
        <f t="shared" si="17"/>
        <v>69.227322421366864</v>
      </c>
      <c r="O18" s="225">
        <v>20</v>
      </c>
      <c r="P18" s="25"/>
      <c r="Q18" s="25"/>
      <c r="R18" s="81">
        <f t="shared" si="9"/>
        <v>1</v>
      </c>
      <c r="S18" s="111">
        <f t="shared" si="10"/>
        <v>13.906212166274052</v>
      </c>
      <c r="T18" s="111" t="str">
        <f t="shared" si="11"/>
        <v/>
      </c>
      <c r="U18" s="111">
        <f t="shared" si="18"/>
        <v>69.227322421366864</v>
      </c>
      <c r="V18" s="111">
        <f t="shared" si="19"/>
        <v>348755.44788984978</v>
      </c>
      <c r="W18" s="179">
        <f t="shared" si="20"/>
        <v>3.6089818357603226E-5</v>
      </c>
      <c r="X18" s="180">
        <f t="shared" si="12"/>
        <v>0</v>
      </c>
      <c r="Y18" s="181">
        <f t="shared" si="21"/>
        <v>0</v>
      </c>
      <c r="Z18" s="182">
        <f t="shared" si="22"/>
        <v>4.7316117908083582E-3</v>
      </c>
      <c r="AA18" s="135">
        <f t="shared" si="13"/>
        <v>6.1605585516324821E-2</v>
      </c>
      <c r="AB18" s="183">
        <f t="shared" si="14"/>
        <v>0.33333333333333331</v>
      </c>
      <c r="AF18" s="183">
        <f t="shared" si="15"/>
        <v>348755.44788984978</v>
      </c>
      <c r="AG18" s="183">
        <f t="shared" si="23"/>
        <v>8573185.4268380236</v>
      </c>
      <c r="AH18" s="305">
        <f t="shared" si="24"/>
        <v>20</v>
      </c>
      <c r="AI18" s="305">
        <f t="shared" si="25"/>
        <v>12020665.367805948</v>
      </c>
      <c r="AJ18" s="305">
        <f t="shared" si="26"/>
        <v>9144731.1219605599</v>
      </c>
      <c r="AL18" s="184"/>
    </row>
    <row r="19" spans="3:38" ht="27" x14ac:dyDescent="0.2">
      <c r="C19" s="264" t="str">
        <f t="shared" si="7"/>
        <v>J</v>
      </c>
      <c r="D19" s="273" t="str">
        <f t="shared" si="27"/>
        <v>T</v>
      </c>
      <c r="E19" s="21" t="s">
        <v>372</v>
      </c>
      <c r="F19" s="22" t="str">
        <f t="shared" si="0"/>
        <v>Taglio con sega a nastro</v>
      </c>
      <c r="G19" s="22" t="str">
        <f t="shared" si="1"/>
        <v>/</v>
      </c>
      <c r="H19" s="22" t="str">
        <f t="shared" si="2"/>
        <v>/</v>
      </c>
      <c r="I19" s="63">
        <f t="shared" si="3"/>
        <v>1.5170959818886849</v>
      </c>
      <c r="J19" s="63">
        <f t="shared" si="4"/>
        <v>109.16204993518133</v>
      </c>
      <c r="K19" s="64">
        <f t="shared" si="5"/>
        <v>87.098569257325067</v>
      </c>
      <c r="L19" s="16">
        <f t="shared" si="6"/>
        <v>88.653932997971069</v>
      </c>
      <c r="M19" s="23">
        <f t="shared" si="16"/>
        <v>13.722318129676999</v>
      </c>
      <c r="N19" s="281">
        <f t="shared" si="17"/>
        <v>73.376251127648061</v>
      </c>
      <c r="O19" s="225">
        <v>30</v>
      </c>
      <c r="P19" s="25"/>
      <c r="Q19" s="25"/>
      <c r="R19" s="81">
        <f t="shared" si="9"/>
        <v>1</v>
      </c>
      <c r="S19" s="111">
        <f t="shared" si="10"/>
        <v>13.722318129676999</v>
      </c>
      <c r="T19" s="111" t="str">
        <f t="shared" si="11"/>
        <v/>
      </c>
      <c r="U19" s="111">
        <f t="shared" si="18"/>
        <v>73.376251127648061</v>
      </c>
      <c r="V19" s="111">
        <f t="shared" si="19"/>
        <v>1359894.2269568401</v>
      </c>
      <c r="W19" s="179">
        <f t="shared" si="20"/>
        <v>1.1858449583560292E-3</v>
      </c>
      <c r="X19" s="180">
        <f t="shared" si="12"/>
        <v>0</v>
      </c>
      <c r="Y19" s="181">
        <f t="shared" si="21"/>
        <v>0</v>
      </c>
      <c r="Z19" s="182">
        <f t="shared" si="22"/>
        <v>1.7684949799914449E-2</v>
      </c>
      <c r="AA19" s="135">
        <f t="shared" si="13"/>
        <v>0.15350536426325742</v>
      </c>
      <c r="AB19" s="183">
        <f t="shared" si="14"/>
        <v>0.5</v>
      </c>
      <c r="AF19" s="183">
        <f t="shared" si="15"/>
        <v>1359894.2269568401</v>
      </c>
      <c r="AG19" s="183">
        <f t="shared" si="23"/>
        <v>32043278.401139937</v>
      </c>
      <c r="AH19" s="305">
        <f t="shared" si="24"/>
        <v>30</v>
      </c>
      <c r="AI19" s="305">
        <f t="shared" si="25"/>
        <v>48899232.280662432</v>
      </c>
      <c r="AJ19" s="305">
        <f t="shared" si="26"/>
        <v>34179496.961215936</v>
      </c>
      <c r="AL19" s="184"/>
    </row>
    <row r="20" spans="3:38" ht="27" x14ac:dyDescent="0.2">
      <c r="C20" s="264" t="str">
        <f t="shared" si="7"/>
        <v>K</v>
      </c>
      <c r="D20" s="273" t="str">
        <f t="shared" si="8"/>
        <v>T</v>
      </c>
      <c r="E20" s="21" t="s">
        <v>353</v>
      </c>
      <c r="F20" s="22" t="str">
        <f t="shared" si="0"/>
        <v>Saldatura</v>
      </c>
      <c r="G20" s="22" t="str">
        <f t="shared" si="1"/>
        <v>/</v>
      </c>
      <c r="H20" s="22" t="str">
        <f t="shared" si="2"/>
        <v>/</v>
      </c>
      <c r="I20" s="63">
        <f t="shared" si="3"/>
        <v>2.6356257327717829</v>
      </c>
      <c r="J20" s="63">
        <f t="shared" si="4"/>
        <v>124.46204993518134</v>
      </c>
      <c r="K20" s="64">
        <f t="shared" si="5"/>
        <v>92.99985822292301</v>
      </c>
      <c r="L20" s="16">
        <f t="shared" si="6"/>
        <v>94.945271413860226</v>
      </c>
      <c r="M20" s="23">
        <f t="shared" si="16"/>
        <v>13.527293404531392</v>
      </c>
      <c r="N20" s="281">
        <f t="shared" si="17"/>
        <v>79.472564818391618</v>
      </c>
      <c r="O20" s="225">
        <v>40</v>
      </c>
      <c r="P20" s="25"/>
      <c r="Q20" s="25"/>
      <c r="R20" s="81">
        <f t="shared" si="9"/>
        <v>1</v>
      </c>
      <c r="S20" s="111">
        <f t="shared" si="10"/>
        <v>13.527293404531392</v>
      </c>
      <c r="T20" s="111" t="str">
        <f t="shared" si="11"/>
        <v/>
      </c>
      <c r="U20" s="111">
        <f t="shared" si="18"/>
        <v>79.472564818391618</v>
      </c>
      <c r="V20" s="111">
        <f t="shared" si="19"/>
        <v>7380320.7337878887</v>
      </c>
      <c r="W20" s="179">
        <f t="shared" si="20"/>
        <v>7.1040567826483575E-2</v>
      </c>
      <c r="X20" s="180">
        <f t="shared" si="12"/>
        <v>0</v>
      </c>
      <c r="Y20" s="181">
        <f t="shared" si="21"/>
        <v>0</v>
      </c>
      <c r="Z20" s="182">
        <f t="shared" si="22"/>
        <v>9.1763815816083519E-2</v>
      </c>
      <c r="AA20" s="135">
        <f t="shared" si="13"/>
        <v>0.59738244096270376</v>
      </c>
      <c r="AB20" s="183">
        <f t="shared" si="14"/>
        <v>0.66666666666666663</v>
      </c>
      <c r="AF20" s="183">
        <f t="shared" si="15"/>
        <v>7380320.7337878887</v>
      </c>
      <c r="AG20" s="183">
        <f t="shared" si="23"/>
        <v>166266431.6615659</v>
      </c>
      <c r="AH20" s="305">
        <f t="shared" si="24"/>
        <v>40</v>
      </c>
      <c r="AI20" s="305">
        <f t="shared" si="25"/>
        <v>277571338.04041076</v>
      </c>
      <c r="AJ20" s="305">
        <f t="shared" si="26"/>
        <v>177350860.43900365</v>
      </c>
      <c r="AL20" s="184"/>
    </row>
    <row r="21" spans="3:38" ht="27" x14ac:dyDescent="0.2">
      <c r="C21" s="264" t="str">
        <f t="shared" si="7"/>
        <v>K</v>
      </c>
      <c r="D21" s="273" t="str">
        <f t="shared" si="8"/>
        <v>T</v>
      </c>
      <c r="E21" s="21" t="s">
        <v>374</v>
      </c>
      <c r="F21" s="22" t="str">
        <f t="shared" si="0"/>
        <v>Calandratura</v>
      </c>
      <c r="G21" s="22" t="str">
        <f t="shared" si="1"/>
        <v>/</v>
      </c>
      <c r="H21" s="22" t="str">
        <f t="shared" si="2"/>
        <v>/</v>
      </c>
      <c r="I21" s="63">
        <f t="shared" si="3"/>
        <v>1.3429956648646901</v>
      </c>
      <c r="J21" s="63">
        <f t="shared" si="4"/>
        <v>119.56204993518134</v>
      </c>
      <c r="K21" s="64">
        <f t="shared" si="5"/>
        <v>82.058516859453704</v>
      </c>
      <c r="L21" s="16">
        <f t="shared" si="6"/>
        <v>85.624410034143878</v>
      </c>
      <c r="M21" s="23">
        <f t="shared" si="16"/>
        <v>13.402131676581863</v>
      </c>
      <c r="N21" s="281">
        <f t="shared" si="17"/>
        <v>68.656385182871844</v>
      </c>
      <c r="O21" s="25">
        <v>60</v>
      </c>
      <c r="P21" s="25"/>
      <c r="Q21" s="25"/>
      <c r="R21" s="81">
        <f t="shared" si="9"/>
        <v>1</v>
      </c>
      <c r="S21" s="111">
        <f t="shared" si="10"/>
        <v>13.402131676581863</v>
      </c>
      <c r="T21" s="111" t="str">
        <f t="shared" si="11"/>
        <v/>
      </c>
      <c r="U21" s="111">
        <f>K21-S21</f>
        <v>68.656385182871844</v>
      </c>
      <c r="V21" s="111">
        <f t="shared" si="19"/>
        <v>917378.44435200037</v>
      </c>
      <c r="W21" s="179">
        <f t="shared" si="20"/>
        <v>4.0451343864373159E-4</v>
      </c>
      <c r="X21" s="180">
        <f t="shared" si="12"/>
        <v>0</v>
      </c>
      <c r="Y21" s="181">
        <f t="shared" si="21"/>
        <v>0</v>
      </c>
      <c r="Z21" s="182">
        <f t="shared" si="22"/>
        <v>1.1082266439692902E-2</v>
      </c>
      <c r="AA21" s="135">
        <f t="shared" si="13"/>
        <v>4.8097036348267196E-2</v>
      </c>
      <c r="AB21" s="183">
        <f t="shared" si="14"/>
        <v>1</v>
      </c>
      <c r="AF21" s="183">
        <f t="shared" si="15"/>
        <v>917378.44435200037</v>
      </c>
      <c r="AG21" s="183">
        <f t="shared" si="23"/>
        <v>20079907.088252377</v>
      </c>
      <c r="AH21" s="305">
        <f t="shared" si="24"/>
        <v>60</v>
      </c>
      <c r="AI21" s="305">
        <f t="shared" si="25"/>
        <v>48683269.822596155</v>
      </c>
      <c r="AJ21" s="305">
        <f t="shared" si="26"/>
        <v>21418567.560802534</v>
      </c>
      <c r="AL21" s="184"/>
    </row>
    <row r="22" spans="3:38" ht="36" x14ac:dyDescent="0.2">
      <c r="C22" s="264" t="str">
        <f t="shared" si="7"/>
        <v>J</v>
      </c>
      <c r="D22" s="273" t="str">
        <f t="shared" ref="D22:D23" si="28">IF(J22&lt;135,"T",IF((J22-$J$66)&lt;135,"J","L"))</f>
        <v>T</v>
      </c>
      <c r="E22" s="21" t="s">
        <v>378</v>
      </c>
      <c r="F22" s="22" t="str">
        <f t="shared" si="0"/>
        <v>Calandratura con indotto attività di montaggio</v>
      </c>
      <c r="G22" s="22" t="str">
        <f t="shared" si="1"/>
        <v>/</v>
      </c>
      <c r="H22" s="22" t="str">
        <f t="shared" si="2"/>
        <v>/</v>
      </c>
      <c r="I22" s="63">
        <f t="shared" si="3"/>
        <v>1.2075112927543545</v>
      </c>
      <c r="J22" s="63">
        <f t="shared" si="4"/>
        <v>127.26204993518134</v>
      </c>
      <c r="K22" s="64">
        <f t="shared" si="5"/>
        <v>87.69591363845376</v>
      </c>
      <c r="L22" s="16">
        <f t="shared" si="6"/>
        <v>89.865169111411575</v>
      </c>
      <c r="M22" s="23">
        <f t="shared" si="16"/>
        <v>13.489421532940137</v>
      </c>
      <c r="N22" s="281">
        <f t="shared" si="17"/>
        <v>74.206492105513618</v>
      </c>
      <c r="O22" s="25">
        <v>30</v>
      </c>
      <c r="P22" s="25"/>
      <c r="Q22" s="25"/>
      <c r="R22" s="81">
        <f t="shared" si="9"/>
        <v>1</v>
      </c>
      <c r="S22" s="111">
        <f t="shared" si="10"/>
        <v>13.489421532940137</v>
      </c>
      <c r="T22" s="111" t="str">
        <f t="shared" si="11"/>
        <v/>
      </c>
      <c r="U22" s="111">
        <f t="shared" si="18"/>
        <v>74.206492105513618</v>
      </c>
      <c r="V22" s="111">
        <f t="shared" si="19"/>
        <v>1646376.7632891044</v>
      </c>
      <c r="W22" s="179">
        <f t="shared" si="20"/>
        <v>1.2139933906915572E-3</v>
      </c>
      <c r="X22" s="180">
        <f t="shared" si="12"/>
        <v>0</v>
      </c>
      <c r="Y22" s="181">
        <f t="shared" si="21"/>
        <v>0</v>
      </c>
      <c r="Z22" s="182">
        <f t="shared" si="22"/>
        <v>2.0292626852237282E-2</v>
      </c>
      <c r="AA22" s="135">
        <f t="shared" si="13"/>
        <v>0.17614000107741959</v>
      </c>
      <c r="AB22" s="183">
        <f t="shared" si="14"/>
        <v>0.5</v>
      </c>
      <c r="AF22" s="183">
        <f t="shared" si="15"/>
        <v>1646376.7632891044</v>
      </c>
      <c r="AG22" s="183">
        <f t="shared" si="23"/>
        <v>36768116.340360314</v>
      </c>
      <c r="AH22" s="305">
        <f t="shared" si="24"/>
        <v>30</v>
      </c>
      <c r="AI22" s="305">
        <f t="shared" si="25"/>
        <v>64628734.504719473</v>
      </c>
      <c r="AJ22" s="305">
        <f t="shared" si="26"/>
        <v>39219324.096384332</v>
      </c>
      <c r="AL22" s="184"/>
    </row>
    <row r="23" spans="3:38" ht="27" x14ac:dyDescent="0.2">
      <c r="C23" s="264" t="str">
        <f t="shared" si="7"/>
        <v>L</v>
      </c>
      <c r="D23" s="273" t="str">
        <f t="shared" si="28"/>
        <v>T</v>
      </c>
      <c r="E23" s="21" t="s">
        <v>352</v>
      </c>
      <c r="F23" s="22" t="str">
        <f t="shared" si="0"/>
        <v>Molatura con mola assiale</v>
      </c>
      <c r="G23" s="22" t="str">
        <f t="shared" si="1"/>
        <v>/</v>
      </c>
      <c r="H23" s="22" t="str">
        <f t="shared" si="2"/>
        <v>/</v>
      </c>
      <c r="I23" s="63">
        <f t="shared" si="3"/>
        <v>0.93842383785679306</v>
      </c>
      <c r="J23" s="63">
        <f t="shared" si="4"/>
        <v>122.36204993518133</v>
      </c>
      <c r="K23" s="64">
        <f t="shared" si="5"/>
        <v>98.10579549148143</v>
      </c>
      <c r="L23" s="16">
        <f t="shared" si="6"/>
        <v>99.014316926982588</v>
      </c>
      <c r="M23" s="23">
        <f t="shared" si="16"/>
        <v>14.045739282249421</v>
      </c>
      <c r="N23" s="281">
        <f t="shared" si="17"/>
        <v>84.060056209232016</v>
      </c>
      <c r="O23" s="25">
        <v>2</v>
      </c>
      <c r="P23" s="25"/>
      <c r="Q23" s="25"/>
      <c r="R23" s="81">
        <f t="shared" si="9"/>
        <v>1</v>
      </c>
      <c r="S23" s="111">
        <f t="shared" si="10"/>
        <v>14.045739282249421</v>
      </c>
      <c r="T23" s="111" t="str">
        <f t="shared" si="11"/>
        <v/>
      </c>
      <c r="U23" s="111">
        <f t="shared" si="18"/>
        <v>84.060056209232016</v>
      </c>
      <c r="V23" s="111">
        <f t="shared" si="19"/>
        <v>1061193.0064754339</v>
      </c>
      <c r="W23" s="179">
        <f t="shared" si="20"/>
        <v>5.2400553106881655E-4</v>
      </c>
      <c r="X23" s="180">
        <f t="shared" si="12"/>
        <v>0</v>
      </c>
      <c r="Y23" s="181">
        <f t="shared" si="21"/>
        <v>0</v>
      </c>
      <c r="Z23" s="182">
        <f t="shared" si="22"/>
        <v>1.4867405808473401E-2</v>
      </c>
      <c r="AA23" s="135">
        <f t="shared" si="13"/>
        <v>1.9357362362632369</v>
      </c>
      <c r="AB23" s="183">
        <f t="shared" si="14"/>
        <v>3.3333333333333333E-2</v>
      </c>
      <c r="AF23" s="183">
        <f t="shared" si="15"/>
        <v>1061193.0064754339</v>
      </c>
      <c r="AG23" s="183">
        <f t="shared" si="23"/>
        <v>26938183.529700637</v>
      </c>
      <c r="AH23" s="305">
        <f t="shared" si="24"/>
        <v>2</v>
      </c>
      <c r="AI23" s="305">
        <f t="shared" si="25"/>
        <v>35420050.380821593</v>
      </c>
      <c r="AJ23" s="305">
        <f t="shared" si="26"/>
        <v>28734062.431680679</v>
      </c>
      <c r="AL23" s="184"/>
    </row>
    <row r="24" spans="3:38" ht="36" x14ac:dyDescent="0.2">
      <c r="C24" s="264" t="str">
        <f t="shared" si="7"/>
        <v>K</v>
      </c>
      <c r="D24" s="273" t="str">
        <f t="shared" si="8"/>
        <v>T</v>
      </c>
      <c r="E24" s="21" t="s">
        <v>405</v>
      </c>
      <c r="F24" s="22" t="str">
        <f t="shared" si="0"/>
        <v>Montaggio-smontaggio con avvitatore pneumatico</v>
      </c>
      <c r="G24" s="22" t="str">
        <f t="shared" si="1"/>
        <v>/</v>
      </c>
      <c r="H24" s="22" t="str">
        <f t="shared" si="2"/>
        <v>/</v>
      </c>
      <c r="I24" s="63">
        <f t="shared" si="3"/>
        <v>0.72030183061076214</v>
      </c>
      <c r="J24" s="63">
        <f t="shared" si="4"/>
        <v>134.06204993518134</v>
      </c>
      <c r="K24" s="64">
        <f t="shared" si="5"/>
        <v>92.922175466940132</v>
      </c>
      <c r="L24" s="16">
        <f t="shared" si="6"/>
        <v>93.384376641855638</v>
      </c>
      <c r="M24" s="23">
        <f t="shared" si="16"/>
        <v>14.268899412542247</v>
      </c>
      <c r="N24" s="281">
        <f t="shared" si="17"/>
        <v>78.653276054397878</v>
      </c>
      <c r="O24" s="25">
        <v>2</v>
      </c>
      <c r="P24" s="25"/>
      <c r="Q24" s="25"/>
      <c r="R24" s="81">
        <f t="shared" si="9"/>
        <v>1</v>
      </c>
      <c r="S24" s="111">
        <f t="shared" si="10"/>
        <v>14.268899412542247</v>
      </c>
      <c r="T24" s="111" t="str">
        <f t="shared" si="11"/>
        <v/>
      </c>
      <c r="U24" s="111">
        <f t="shared" si="18"/>
        <v>78.653276054397878</v>
      </c>
      <c r="V24" s="111">
        <f t="shared" si="19"/>
        <v>305573.97504595219</v>
      </c>
      <c r="W24" s="179">
        <f t="shared" si="20"/>
        <v>4.0802858953626752E-5</v>
      </c>
      <c r="X24" s="180">
        <f t="shared" si="12"/>
        <v>0</v>
      </c>
      <c r="Y24" s="181">
        <f t="shared" si="21"/>
        <v>0</v>
      </c>
      <c r="Z24" s="182">
        <f t="shared" si="22"/>
        <v>4.5068509282430022E-3</v>
      </c>
      <c r="AA24" s="135">
        <f t="shared" si="13"/>
        <v>0.58679199085723888</v>
      </c>
      <c r="AB24" s="183">
        <f t="shared" si="14"/>
        <v>3.3333333333333333E-2</v>
      </c>
      <c r="AF24" s="183">
        <f t="shared" si="15"/>
        <v>305573.97504595219</v>
      </c>
      <c r="AG24" s="183">
        <f t="shared" si="23"/>
        <v>8165942.2639031308</v>
      </c>
      <c r="AH24" s="305">
        <f t="shared" si="24"/>
        <v>2</v>
      </c>
      <c r="AI24" s="305">
        <f t="shared" si="25"/>
        <v>9688468.8232382759</v>
      </c>
      <c r="AJ24" s="305">
        <f t="shared" si="26"/>
        <v>8710338.4148300067</v>
      </c>
      <c r="AL24" s="184"/>
    </row>
    <row r="25" spans="3:38" ht="27" x14ac:dyDescent="0.2">
      <c r="C25" s="264" t="str">
        <f t="shared" si="7"/>
        <v>K</v>
      </c>
      <c r="D25" s="273" t="str">
        <f t="shared" si="8"/>
        <v>T</v>
      </c>
      <c r="E25" s="21" t="s">
        <v>355</v>
      </c>
      <c r="F25" s="22" t="str">
        <f t="shared" si="0"/>
        <v>Smussatura</v>
      </c>
      <c r="G25" s="22" t="str">
        <f t="shared" si="1"/>
        <v>/</v>
      </c>
      <c r="H25" s="22" t="str">
        <f t="shared" si="2"/>
        <v>/</v>
      </c>
      <c r="I25" s="63">
        <f t="shared" si="3"/>
        <v>0.50487027085113156</v>
      </c>
      <c r="J25" s="63">
        <f t="shared" si="4"/>
        <v>122.96204993518134</v>
      </c>
      <c r="K25" s="64">
        <f t="shared" si="5"/>
        <v>93.670862953382681</v>
      </c>
      <c r="L25" s="16">
        <f t="shared" si="6"/>
        <v>94.969313494465766</v>
      </c>
      <c r="M25" s="23">
        <f t="shared" si="16"/>
        <v>13.850774729458458</v>
      </c>
      <c r="N25" s="281">
        <f t="shared" si="17"/>
        <v>79.820088223924216</v>
      </c>
      <c r="O25" s="25">
        <v>5</v>
      </c>
      <c r="P25" s="25"/>
      <c r="Q25" s="25"/>
      <c r="R25" s="81">
        <f t="shared" si="9"/>
        <v>1</v>
      </c>
      <c r="S25" s="111">
        <f t="shared" si="10"/>
        <v>13.850774729458458</v>
      </c>
      <c r="T25" s="111" t="str">
        <f t="shared" si="11"/>
        <v/>
      </c>
      <c r="U25" s="111">
        <f t="shared" si="18"/>
        <v>79.820088223924216</v>
      </c>
      <c r="V25" s="111">
        <f t="shared" si="19"/>
        <v>999395.95966149971</v>
      </c>
      <c r="W25" s="179">
        <f t="shared" si="20"/>
        <v>3.127036482389302E-4</v>
      </c>
      <c r="X25" s="180">
        <f t="shared" si="12"/>
        <v>0</v>
      </c>
      <c r="Y25" s="181">
        <f t="shared" si="21"/>
        <v>0</v>
      </c>
      <c r="Z25" s="182">
        <f t="shared" si="22"/>
        <v>1.3386959533638195E-2</v>
      </c>
      <c r="AA25" s="135">
        <f t="shared" si="13"/>
        <v>0.69719285251187724</v>
      </c>
      <c r="AB25" s="183">
        <f t="shared" si="14"/>
        <v>8.3333333333333329E-2</v>
      </c>
      <c r="AF25" s="183">
        <f t="shared" si="15"/>
        <v>999395.95966149971</v>
      </c>
      <c r="AG25" s="183">
        <f t="shared" si="23"/>
        <v>24255769.800558768</v>
      </c>
      <c r="AH25" s="305">
        <f t="shared" si="24"/>
        <v>5</v>
      </c>
      <c r="AI25" s="305">
        <f t="shared" si="25"/>
        <v>34889025.568365425</v>
      </c>
      <c r="AJ25" s="305">
        <f t="shared" si="26"/>
        <v>25872821.120596021</v>
      </c>
      <c r="AL25" s="184"/>
    </row>
    <row r="26" spans="3:38" ht="27" hidden="1" x14ac:dyDescent="0.2">
      <c r="C26" s="264" t="str">
        <f t="shared" si="7"/>
        <v>T</v>
      </c>
      <c r="D26" s="273" t="str">
        <f t="shared" ref="D26:D28" si="29">IF(J26&lt;135,"T",IF((J26-$J$66)&lt;135,"J","L"))</f>
        <v>T</v>
      </c>
      <c r="E26" s="21" t="s">
        <v>193</v>
      </c>
      <c r="F26" s="22">
        <f t="shared" si="0"/>
        <v>0</v>
      </c>
      <c r="G26" s="22">
        <f t="shared" si="1"/>
        <v>0</v>
      </c>
      <c r="H26" s="22">
        <f t="shared" si="2"/>
        <v>0</v>
      </c>
      <c r="I26" s="63">
        <f t="shared" si="3"/>
        <v>0</v>
      </c>
      <c r="J26" s="63">
        <f t="shared" si="4"/>
        <v>0</v>
      </c>
      <c r="K26" s="64">
        <f t="shared" si="5"/>
        <v>0</v>
      </c>
      <c r="L26" s="16">
        <f t="shared" si="6"/>
        <v>0</v>
      </c>
      <c r="M26" s="23">
        <f t="shared" si="16"/>
        <v>0</v>
      </c>
      <c r="N26" s="281">
        <f t="shared" si="17"/>
        <v>0</v>
      </c>
      <c r="O26" s="25"/>
      <c r="P26" s="25"/>
      <c r="Q26" s="25"/>
      <c r="R26" s="81" t="str">
        <f t="shared" si="9"/>
        <v/>
      </c>
      <c r="S26" s="111">
        <f t="shared" si="10"/>
        <v>0</v>
      </c>
      <c r="T26" s="111" t="str">
        <f t="shared" si="11"/>
        <v/>
      </c>
      <c r="U26" s="111">
        <f t="shared" si="18"/>
        <v>0</v>
      </c>
      <c r="V26" s="111">
        <f t="shared" si="19"/>
        <v>0</v>
      </c>
      <c r="W26" s="179">
        <f t="shared" si="20"/>
        <v>0</v>
      </c>
      <c r="X26" s="180">
        <f t="shared" si="12"/>
        <v>0</v>
      </c>
      <c r="Y26" s="181">
        <f t="shared" si="21"/>
        <v>0</v>
      </c>
      <c r="Z26" s="182">
        <f t="shared" si="22"/>
        <v>0</v>
      </c>
      <c r="AA26" s="135">
        <f t="shared" si="13"/>
        <v>0</v>
      </c>
      <c r="AB26" s="183">
        <f t="shared" si="14"/>
        <v>0</v>
      </c>
      <c r="AF26" s="183">
        <f t="shared" si="15"/>
        <v>0</v>
      </c>
      <c r="AG26" s="183">
        <f t="shared" si="23"/>
        <v>0</v>
      </c>
      <c r="AH26" s="305" t="str">
        <f t="shared" si="24"/>
        <v/>
      </c>
      <c r="AI26" s="305" t="str">
        <f t="shared" si="25"/>
        <v/>
      </c>
      <c r="AJ26" s="305" t="str">
        <f t="shared" si="26"/>
        <v/>
      </c>
      <c r="AL26" s="184"/>
    </row>
    <row r="27" spans="3:38" ht="27" hidden="1" x14ac:dyDescent="0.2">
      <c r="C27" s="264" t="str">
        <f t="shared" si="7"/>
        <v>T</v>
      </c>
      <c r="D27" s="273" t="str">
        <f t="shared" si="29"/>
        <v>T</v>
      </c>
      <c r="E27" s="21" t="s">
        <v>193</v>
      </c>
      <c r="F27" s="22">
        <f t="shared" si="0"/>
        <v>0</v>
      </c>
      <c r="G27" s="22">
        <f t="shared" si="1"/>
        <v>0</v>
      </c>
      <c r="H27" s="22">
        <f t="shared" si="2"/>
        <v>0</v>
      </c>
      <c r="I27" s="63">
        <f t="shared" si="3"/>
        <v>0</v>
      </c>
      <c r="J27" s="63">
        <f t="shared" si="4"/>
        <v>0</v>
      </c>
      <c r="K27" s="64">
        <f t="shared" si="5"/>
        <v>0</v>
      </c>
      <c r="L27" s="16">
        <f t="shared" si="6"/>
        <v>0</v>
      </c>
      <c r="M27" s="23">
        <f t="shared" si="16"/>
        <v>0</v>
      </c>
      <c r="N27" s="281">
        <f t="shared" si="17"/>
        <v>0</v>
      </c>
      <c r="O27" s="25"/>
      <c r="P27" s="25"/>
      <c r="Q27" s="25"/>
      <c r="R27" s="81" t="str">
        <f t="shared" si="9"/>
        <v/>
      </c>
      <c r="S27" s="111">
        <f t="shared" si="10"/>
        <v>0</v>
      </c>
      <c r="T27" s="111" t="str">
        <f t="shared" si="11"/>
        <v/>
      </c>
      <c r="U27" s="111">
        <f t="shared" si="18"/>
        <v>0</v>
      </c>
      <c r="V27" s="111">
        <f t="shared" si="19"/>
        <v>0</v>
      </c>
      <c r="W27" s="179">
        <f t="shared" si="20"/>
        <v>0</v>
      </c>
      <c r="X27" s="180">
        <f t="shared" si="12"/>
        <v>0</v>
      </c>
      <c r="Y27" s="181">
        <f t="shared" si="21"/>
        <v>0</v>
      </c>
      <c r="Z27" s="182">
        <f t="shared" si="22"/>
        <v>0</v>
      </c>
      <c r="AA27" s="135">
        <f t="shared" si="13"/>
        <v>0</v>
      </c>
      <c r="AB27" s="183">
        <f t="shared" si="14"/>
        <v>0</v>
      </c>
      <c r="AF27" s="183">
        <f t="shared" si="15"/>
        <v>0</v>
      </c>
      <c r="AG27" s="183">
        <f t="shared" si="23"/>
        <v>0</v>
      </c>
      <c r="AH27" s="305" t="str">
        <f t="shared" si="24"/>
        <v/>
      </c>
      <c r="AI27" s="305" t="str">
        <f t="shared" si="25"/>
        <v/>
      </c>
      <c r="AJ27" s="305" t="str">
        <f t="shared" si="26"/>
        <v/>
      </c>
      <c r="AL27" s="184"/>
    </row>
    <row r="28" spans="3:38" ht="27" hidden="1" x14ac:dyDescent="0.2">
      <c r="C28" s="264" t="str">
        <f t="shared" si="7"/>
        <v>T</v>
      </c>
      <c r="D28" s="273" t="str">
        <f t="shared" si="29"/>
        <v>T</v>
      </c>
      <c r="E28" s="21" t="s">
        <v>193</v>
      </c>
      <c r="F28" s="22">
        <f t="shared" si="0"/>
        <v>0</v>
      </c>
      <c r="G28" s="22">
        <f t="shared" si="1"/>
        <v>0</v>
      </c>
      <c r="H28" s="22">
        <f t="shared" si="2"/>
        <v>0</v>
      </c>
      <c r="I28" s="63">
        <f t="shared" si="3"/>
        <v>0</v>
      </c>
      <c r="J28" s="63">
        <f t="shared" si="4"/>
        <v>0</v>
      </c>
      <c r="K28" s="64">
        <f t="shared" si="5"/>
        <v>0</v>
      </c>
      <c r="L28" s="16">
        <f t="shared" si="6"/>
        <v>0</v>
      </c>
      <c r="M28" s="23">
        <f t="shared" si="16"/>
        <v>0</v>
      </c>
      <c r="N28" s="281">
        <f t="shared" si="17"/>
        <v>0</v>
      </c>
      <c r="O28" s="25"/>
      <c r="P28" s="25"/>
      <c r="Q28" s="25"/>
      <c r="R28" s="81" t="str">
        <f t="shared" si="9"/>
        <v/>
      </c>
      <c r="S28" s="111">
        <f t="shared" si="10"/>
        <v>0</v>
      </c>
      <c r="T28" s="111" t="str">
        <f t="shared" si="11"/>
        <v/>
      </c>
      <c r="U28" s="111">
        <f t="shared" si="18"/>
        <v>0</v>
      </c>
      <c r="V28" s="111">
        <f t="shared" si="19"/>
        <v>0</v>
      </c>
      <c r="W28" s="179">
        <f t="shared" si="20"/>
        <v>0</v>
      </c>
      <c r="X28" s="180">
        <f t="shared" si="12"/>
        <v>0</v>
      </c>
      <c r="Y28" s="181">
        <f t="shared" si="21"/>
        <v>0</v>
      </c>
      <c r="Z28" s="182">
        <f t="shared" si="22"/>
        <v>0</v>
      </c>
      <c r="AA28" s="135">
        <f t="shared" si="13"/>
        <v>0</v>
      </c>
      <c r="AB28" s="183">
        <f t="shared" si="14"/>
        <v>0</v>
      </c>
      <c r="AF28" s="183">
        <f t="shared" si="15"/>
        <v>0</v>
      </c>
      <c r="AG28" s="183">
        <f t="shared" si="23"/>
        <v>0</v>
      </c>
      <c r="AH28" s="305" t="str">
        <f t="shared" si="24"/>
        <v/>
      </c>
      <c r="AI28" s="305" t="str">
        <f t="shared" si="25"/>
        <v/>
      </c>
      <c r="AJ28" s="305" t="str">
        <f t="shared" si="26"/>
        <v/>
      </c>
      <c r="AL28" s="184"/>
    </row>
    <row r="29" spans="3:38" ht="27" hidden="1" x14ac:dyDescent="0.2">
      <c r="C29" s="264" t="str">
        <f t="shared" si="7"/>
        <v>T</v>
      </c>
      <c r="D29" s="273" t="str">
        <f t="shared" si="8"/>
        <v>T</v>
      </c>
      <c r="E29" s="21" t="s">
        <v>193</v>
      </c>
      <c r="F29" s="22">
        <f t="shared" si="0"/>
        <v>0</v>
      </c>
      <c r="G29" s="22">
        <f t="shared" si="1"/>
        <v>0</v>
      </c>
      <c r="H29" s="22">
        <f t="shared" si="2"/>
        <v>0</v>
      </c>
      <c r="I29" s="63">
        <f t="shared" si="3"/>
        <v>0</v>
      </c>
      <c r="J29" s="63">
        <f t="shared" si="4"/>
        <v>0</v>
      </c>
      <c r="K29" s="64">
        <f t="shared" si="5"/>
        <v>0</v>
      </c>
      <c r="L29" s="16">
        <f t="shared" si="6"/>
        <v>0</v>
      </c>
      <c r="M29" s="23">
        <f t="shared" si="16"/>
        <v>0</v>
      </c>
      <c r="N29" s="281">
        <f t="shared" si="17"/>
        <v>0</v>
      </c>
      <c r="O29" s="25"/>
      <c r="P29" s="25"/>
      <c r="Q29" s="25"/>
      <c r="R29" s="81" t="str">
        <f t="shared" si="9"/>
        <v/>
      </c>
      <c r="S29" s="111">
        <f t="shared" si="10"/>
        <v>0</v>
      </c>
      <c r="T29" s="111" t="str">
        <f t="shared" si="11"/>
        <v/>
      </c>
      <c r="U29" s="111">
        <f t="shared" si="18"/>
        <v>0</v>
      </c>
      <c r="V29" s="111">
        <f t="shared" si="19"/>
        <v>0</v>
      </c>
      <c r="W29" s="179">
        <f t="shared" si="20"/>
        <v>0</v>
      </c>
      <c r="X29" s="180">
        <f t="shared" si="12"/>
        <v>0</v>
      </c>
      <c r="Y29" s="181">
        <f t="shared" si="21"/>
        <v>0</v>
      </c>
      <c r="Z29" s="182">
        <f t="shared" si="22"/>
        <v>0</v>
      </c>
      <c r="AA29" s="135">
        <f t="shared" si="13"/>
        <v>0</v>
      </c>
      <c r="AB29" s="183">
        <f t="shared" si="14"/>
        <v>0</v>
      </c>
      <c r="AF29" s="183">
        <f t="shared" si="15"/>
        <v>0</v>
      </c>
      <c r="AG29" s="183">
        <f t="shared" si="23"/>
        <v>0</v>
      </c>
      <c r="AH29" s="305" t="str">
        <f t="shared" si="24"/>
        <v/>
      </c>
      <c r="AI29" s="305" t="str">
        <f t="shared" si="25"/>
        <v/>
      </c>
      <c r="AJ29" s="305" t="str">
        <f t="shared" si="26"/>
        <v/>
      </c>
      <c r="AL29" s="184"/>
    </row>
    <row r="30" spans="3:38" ht="42" hidden="1" customHeight="1" x14ac:dyDescent="0.2">
      <c r="C30" s="264" t="str">
        <f t="shared" si="7"/>
        <v>T</v>
      </c>
      <c r="D30" s="273" t="str">
        <f t="shared" ref="D30" si="30">IF(J30&lt;135,"T",IF((J30-$J$66)&lt;135,"J","L"))</f>
        <v>T</v>
      </c>
      <c r="E30" s="21" t="s">
        <v>193</v>
      </c>
      <c r="F30" s="22">
        <f t="shared" si="0"/>
        <v>0</v>
      </c>
      <c r="G30" s="22">
        <f t="shared" si="1"/>
        <v>0</v>
      </c>
      <c r="H30" s="22">
        <f t="shared" si="2"/>
        <v>0</v>
      </c>
      <c r="I30" s="63">
        <f t="shared" si="3"/>
        <v>0</v>
      </c>
      <c r="J30" s="63">
        <f t="shared" si="4"/>
        <v>0</v>
      </c>
      <c r="K30" s="64">
        <f t="shared" si="5"/>
        <v>0</v>
      </c>
      <c r="L30" s="16">
        <f t="shared" si="6"/>
        <v>0</v>
      </c>
      <c r="M30" s="23">
        <f t="shared" si="16"/>
        <v>0</v>
      </c>
      <c r="N30" s="281">
        <f t="shared" si="17"/>
        <v>0</v>
      </c>
      <c r="O30" s="25"/>
      <c r="P30" s="25"/>
      <c r="Q30" s="25"/>
      <c r="R30" s="81" t="str">
        <f t="shared" si="9"/>
        <v/>
      </c>
      <c r="S30" s="111">
        <f t="shared" si="10"/>
        <v>0</v>
      </c>
      <c r="T30" s="111" t="str">
        <f t="shared" si="11"/>
        <v/>
      </c>
      <c r="U30" s="111">
        <f t="shared" si="18"/>
        <v>0</v>
      </c>
      <c r="V30" s="111">
        <f t="shared" si="19"/>
        <v>0</v>
      </c>
      <c r="W30" s="179">
        <f t="shared" si="20"/>
        <v>0</v>
      </c>
      <c r="X30" s="180">
        <f t="shared" si="12"/>
        <v>0</v>
      </c>
      <c r="Y30" s="181">
        <f t="shared" si="21"/>
        <v>0</v>
      </c>
      <c r="Z30" s="182">
        <f t="shared" si="22"/>
        <v>0</v>
      </c>
      <c r="AA30" s="135">
        <f t="shared" si="13"/>
        <v>0</v>
      </c>
      <c r="AB30" s="183">
        <f t="shared" si="14"/>
        <v>0</v>
      </c>
      <c r="AF30" s="183">
        <f t="shared" si="15"/>
        <v>0</v>
      </c>
      <c r="AG30" s="183">
        <f t="shared" si="23"/>
        <v>0</v>
      </c>
      <c r="AH30" s="305" t="str">
        <f t="shared" si="24"/>
        <v/>
      </c>
      <c r="AI30" s="305" t="str">
        <f t="shared" si="25"/>
        <v/>
      </c>
      <c r="AJ30" s="305" t="str">
        <f t="shared" si="26"/>
        <v/>
      </c>
      <c r="AL30" s="184"/>
    </row>
    <row r="31" spans="3:38" ht="27" hidden="1" x14ac:dyDescent="0.2">
      <c r="C31" s="264" t="str">
        <f t="shared" si="7"/>
        <v>T</v>
      </c>
      <c r="D31" s="273" t="str">
        <f t="shared" si="8"/>
        <v>T</v>
      </c>
      <c r="E31" s="21" t="s">
        <v>193</v>
      </c>
      <c r="F31" s="22">
        <f t="shared" si="0"/>
        <v>0</v>
      </c>
      <c r="G31" s="22">
        <f t="shared" si="1"/>
        <v>0</v>
      </c>
      <c r="H31" s="22">
        <f t="shared" si="2"/>
        <v>0</v>
      </c>
      <c r="I31" s="63">
        <f t="shared" si="3"/>
        <v>0</v>
      </c>
      <c r="J31" s="63">
        <f t="shared" si="4"/>
        <v>0</v>
      </c>
      <c r="K31" s="64">
        <f t="shared" si="5"/>
        <v>0</v>
      </c>
      <c r="L31" s="16">
        <f t="shared" si="6"/>
        <v>0</v>
      </c>
      <c r="M31" s="23">
        <f t="shared" si="16"/>
        <v>0</v>
      </c>
      <c r="N31" s="281">
        <f t="shared" si="17"/>
        <v>0</v>
      </c>
      <c r="O31" s="25"/>
      <c r="P31" s="25"/>
      <c r="Q31" s="25"/>
      <c r="R31" s="81" t="str">
        <f t="shared" si="9"/>
        <v/>
      </c>
      <c r="S31" s="111">
        <f t="shared" si="10"/>
        <v>0</v>
      </c>
      <c r="T31" s="111" t="str">
        <f t="shared" si="11"/>
        <v/>
      </c>
      <c r="U31" s="111">
        <f t="shared" si="18"/>
        <v>0</v>
      </c>
      <c r="V31" s="111">
        <f t="shared" si="19"/>
        <v>0</v>
      </c>
      <c r="W31" s="179">
        <f t="shared" si="20"/>
        <v>0</v>
      </c>
      <c r="X31" s="180">
        <f t="shared" si="12"/>
        <v>0</v>
      </c>
      <c r="Y31" s="181">
        <f t="shared" si="21"/>
        <v>0</v>
      </c>
      <c r="Z31" s="182">
        <f t="shared" si="22"/>
        <v>0</v>
      </c>
      <c r="AA31" s="135">
        <f t="shared" si="13"/>
        <v>0</v>
      </c>
      <c r="AB31" s="183">
        <f t="shared" si="14"/>
        <v>0</v>
      </c>
      <c r="AF31" s="183">
        <f t="shared" si="15"/>
        <v>0</v>
      </c>
      <c r="AG31" s="183">
        <f t="shared" si="23"/>
        <v>0</v>
      </c>
      <c r="AH31" s="305" t="str">
        <f t="shared" si="24"/>
        <v/>
      </c>
      <c r="AI31" s="305" t="str">
        <f t="shared" si="25"/>
        <v/>
      </c>
      <c r="AJ31" s="305" t="str">
        <f t="shared" si="26"/>
        <v/>
      </c>
      <c r="AL31" s="184"/>
    </row>
    <row r="32" spans="3:38" ht="27" hidden="1" x14ac:dyDescent="0.2">
      <c r="C32" s="264" t="str">
        <f t="shared" si="7"/>
        <v>T</v>
      </c>
      <c r="D32" s="273" t="str">
        <f t="shared" ref="D32" si="31">IF(J32&lt;135,"T",IF((J32-$J$66)&lt;135,"J","L"))</f>
        <v>T</v>
      </c>
      <c r="E32" s="21" t="s">
        <v>193</v>
      </c>
      <c r="F32" s="22">
        <f t="shared" si="0"/>
        <v>0</v>
      </c>
      <c r="G32" s="22">
        <f t="shared" si="1"/>
        <v>0</v>
      </c>
      <c r="H32" s="22">
        <f t="shared" si="2"/>
        <v>0</v>
      </c>
      <c r="I32" s="63">
        <f t="shared" si="3"/>
        <v>0</v>
      </c>
      <c r="J32" s="63">
        <f t="shared" si="4"/>
        <v>0</v>
      </c>
      <c r="K32" s="64">
        <f t="shared" si="5"/>
        <v>0</v>
      </c>
      <c r="L32" s="16">
        <f t="shared" si="6"/>
        <v>0</v>
      </c>
      <c r="M32" s="23">
        <f t="shared" si="16"/>
        <v>0</v>
      </c>
      <c r="N32" s="281">
        <f t="shared" si="17"/>
        <v>0</v>
      </c>
      <c r="O32" s="25"/>
      <c r="P32" s="25"/>
      <c r="Q32" s="25"/>
      <c r="R32" s="81" t="str">
        <f t="shared" si="9"/>
        <v/>
      </c>
      <c r="S32" s="111">
        <f t="shared" si="10"/>
        <v>0</v>
      </c>
      <c r="T32" s="111" t="str">
        <f t="shared" si="11"/>
        <v/>
      </c>
      <c r="U32" s="111">
        <f t="shared" si="18"/>
        <v>0</v>
      </c>
      <c r="V32" s="111">
        <f t="shared" si="19"/>
        <v>0</v>
      </c>
      <c r="W32" s="179">
        <f t="shared" si="20"/>
        <v>0</v>
      </c>
      <c r="X32" s="180">
        <f t="shared" si="12"/>
        <v>0</v>
      </c>
      <c r="Y32" s="181">
        <f t="shared" si="21"/>
        <v>0</v>
      </c>
      <c r="Z32" s="182">
        <f t="shared" si="22"/>
        <v>0</v>
      </c>
      <c r="AA32" s="135">
        <f t="shared" si="13"/>
        <v>0</v>
      </c>
      <c r="AB32" s="183">
        <f t="shared" si="14"/>
        <v>0</v>
      </c>
      <c r="AF32" s="183">
        <f t="shared" si="15"/>
        <v>0</v>
      </c>
      <c r="AG32" s="183">
        <f t="shared" si="23"/>
        <v>0</v>
      </c>
      <c r="AH32" s="305" t="str">
        <f t="shared" si="24"/>
        <v/>
      </c>
      <c r="AI32" s="305" t="str">
        <f t="shared" si="25"/>
        <v/>
      </c>
      <c r="AJ32" s="305" t="str">
        <f t="shared" si="26"/>
        <v/>
      </c>
      <c r="AL32" s="184"/>
    </row>
    <row r="33" spans="3:40" ht="27" hidden="1" x14ac:dyDescent="0.2">
      <c r="C33" s="264" t="str">
        <f t="shared" si="7"/>
        <v>T</v>
      </c>
      <c r="D33" s="273" t="str">
        <f t="shared" si="8"/>
        <v>T</v>
      </c>
      <c r="E33" s="21" t="s">
        <v>193</v>
      </c>
      <c r="F33" s="22">
        <f t="shared" si="0"/>
        <v>0</v>
      </c>
      <c r="G33" s="22">
        <f t="shared" si="1"/>
        <v>0</v>
      </c>
      <c r="H33" s="22">
        <f t="shared" si="2"/>
        <v>0</v>
      </c>
      <c r="I33" s="63">
        <f t="shared" si="3"/>
        <v>0</v>
      </c>
      <c r="J33" s="63">
        <f t="shared" si="4"/>
        <v>0</v>
      </c>
      <c r="K33" s="64">
        <f t="shared" si="5"/>
        <v>0</v>
      </c>
      <c r="L33" s="16">
        <f t="shared" si="6"/>
        <v>0</v>
      </c>
      <c r="M33" s="23">
        <f t="shared" si="16"/>
        <v>0</v>
      </c>
      <c r="N33" s="281">
        <f t="shared" si="17"/>
        <v>0</v>
      </c>
      <c r="O33" s="25"/>
      <c r="P33" s="25"/>
      <c r="Q33" s="25"/>
      <c r="R33" s="81" t="str">
        <f t="shared" si="9"/>
        <v/>
      </c>
      <c r="S33" s="111">
        <f t="shared" si="10"/>
        <v>0</v>
      </c>
      <c r="T33" s="111" t="str">
        <f t="shared" si="11"/>
        <v/>
      </c>
      <c r="U33" s="111">
        <f t="shared" si="18"/>
        <v>0</v>
      </c>
      <c r="V33" s="111">
        <f t="shared" si="19"/>
        <v>0</v>
      </c>
      <c r="W33" s="179">
        <f t="shared" si="20"/>
        <v>0</v>
      </c>
      <c r="X33" s="180">
        <f t="shared" si="12"/>
        <v>0</v>
      </c>
      <c r="Y33" s="181">
        <f t="shared" si="21"/>
        <v>0</v>
      </c>
      <c r="Z33" s="182">
        <f t="shared" si="22"/>
        <v>0</v>
      </c>
      <c r="AA33" s="135">
        <f t="shared" si="13"/>
        <v>0</v>
      </c>
      <c r="AB33" s="183">
        <f t="shared" si="14"/>
        <v>0</v>
      </c>
      <c r="AF33" s="183">
        <f t="shared" si="15"/>
        <v>0</v>
      </c>
      <c r="AG33" s="183">
        <f t="shared" si="23"/>
        <v>0</v>
      </c>
      <c r="AH33" s="305" t="str">
        <f t="shared" si="24"/>
        <v/>
      </c>
      <c r="AI33" s="305" t="str">
        <f t="shared" si="25"/>
        <v/>
      </c>
      <c r="AJ33" s="305" t="str">
        <f t="shared" si="26"/>
        <v/>
      </c>
      <c r="AL33" s="184"/>
    </row>
    <row r="34" spans="3:40" ht="27" hidden="1" x14ac:dyDescent="0.2">
      <c r="C34" s="264" t="str">
        <f t="shared" si="7"/>
        <v>T</v>
      </c>
      <c r="D34" s="273" t="str">
        <f t="shared" ref="D34" si="32">IF(J34&lt;135,"T",IF((J34-$J$66)&lt;135,"J","L"))</f>
        <v>T</v>
      </c>
      <c r="E34" s="21" t="s">
        <v>193</v>
      </c>
      <c r="F34" s="22">
        <f t="shared" si="0"/>
        <v>0</v>
      </c>
      <c r="G34" s="22">
        <f t="shared" si="1"/>
        <v>0</v>
      </c>
      <c r="H34" s="22">
        <f t="shared" si="2"/>
        <v>0</v>
      </c>
      <c r="I34" s="63">
        <f t="shared" si="3"/>
        <v>0</v>
      </c>
      <c r="J34" s="63">
        <f t="shared" si="4"/>
        <v>0</v>
      </c>
      <c r="K34" s="64">
        <f t="shared" si="5"/>
        <v>0</v>
      </c>
      <c r="L34" s="16">
        <f t="shared" si="6"/>
        <v>0</v>
      </c>
      <c r="M34" s="23">
        <f t="shared" si="16"/>
        <v>0</v>
      </c>
      <c r="N34" s="281">
        <f t="shared" si="17"/>
        <v>0</v>
      </c>
      <c r="O34" s="25"/>
      <c r="P34" s="25"/>
      <c r="Q34" s="25"/>
      <c r="R34" s="81" t="str">
        <f t="shared" si="9"/>
        <v/>
      </c>
      <c r="S34" s="111">
        <f t="shared" si="10"/>
        <v>0</v>
      </c>
      <c r="T34" s="111" t="str">
        <f t="shared" si="11"/>
        <v/>
      </c>
      <c r="U34" s="111">
        <f t="shared" si="18"/>
        <v>0</v>
      </c>
      <c r="V34" s="111">
        <f t="shared" si="19"/>
        <v>0</v>
      </c>
      <c r="W34" s="179">
        <f t="shared" si="20"/>
        <v>0</v>
      </c>
      <c r="X34" s="180">
        <f t="shared" si="12"/>
        <v>0</v>
      </c>
      <c r="Y34" s="181">
        <f t="shared" si="21"/>
        <v>0</v>
      </c>
      <c r="Z34" s="182">
        <f t="shared" si="22"/>
        <v>0</v>
      </c>
      <c r="AA34" s="135">
        <f t="shared" si="13"/>
        <v>0</v>
      </c>
      <c r="AB34" s="183">
        <f t="shared" si="14"/>
        <v>0</v>
      </c>
      <c r="AF34" s="183">
        <f t="shared" si="15"/>
        <v>0</v>
      </c>
      <c r="AG34" s="183">
        <f t="shared" si="23"/>
        <v>0</v>
      </c>
      <c r="AH34" s="305" t="str">
        <f t="shared" si="24"/>
        <v/>
      </c>
      <c r="AI34" s="305" t="str">
        <f t="shared" si="25"/>
        <v/>
      </c>
      <c r="AJ34" s="305" t="str">
        <f t="shared" si="26"/>
        <v/>
      </c>
      <c r="AL34" s="184"/>
    </row>
    <row r="35" spans="3:40" ht="27" hidden="1" x14ac:dyDescent="0.2">
      <c r="C35" s="264" t="str">
        <f t="shared" si="7"/>
        <v>T</v>
      </c>
      <c r="D35" s="273" t="str">
        <f t="shared" si="8"/>
        <v>T</v>
      </c>
      <c r="E35" s="21" t="s">
        <v>193</v>
      </c>
      <c r="F35" s="22">
        <f t="shared" si="0"/>
        <v>0</v>
      </c>
      <c r="G35" s="22">
        <f t="shared" si="1"/>
        <v>0</v>
      </c>
      <c r="H35" s="22">
        <f t="shared" si="2"/>
        <v>0</v>
      </c>
      <c r="I35" s="63">
        <f t="shared" si="3"/>
        <v>0</v>
      </c>
      <c r="J35" s="63">
        <f t="shared" si="4"/>
        <v>0</v>
      </c>
      <c r="K35" s="64">
        <f t="shared" si="5"/>
        <v>0</v>
      </c>
      <c r="L35" s="16">
        <f t="shared" si="6"/>
        <v>0</v>
      </c>
      <c r="M35" s="23">
        <f t="shared" si="16"/>
        <v>0</v>
      </c>
      <c r="N35" s="281">
        <f t="shared" si="17"/>
        <v>0</v>
      </c>
      <c r="O35" s="25"/>
      <c r="P35" s="25"/>
      <c r="Q35" s="25"/>
      <c r="R35" s="81" t="str">
        <f t="shared" si="9"/>
        <v/>
      </c>
      <c r="S35" s="111">
        <f t="shared" si="10"/>
        <v>0</v>
      </c>
      <c r="T35" s="111" t="str">
        <f t="shared" si="11"/>
        <v/>
      </c>
      <c r="U35" s="111">
        <f t="shared" si="18"/>
        <v>0</v>
      </c>
      <c r="V35" s="111">
        <f t="shared" si="19"/>
        <v>0</v>
      </c>
      <c r="W35" s="179">
        <f t="shared" si="20"/>
        <v>0</v>
      </c>
      <c r="X35" s="180">
        <f t="shared" si="12"/>
        <v>0</v>
      </c>
      <c r="Y35" s="181">
        <f t="shared" si="21"/>
        <v>0</v>
      </c>
      <c r="Z35" s="182">
        <f t="shared" si="22"/>
        <v>0</v>
      </c>
      <c r="AA35" s="135">
        <f t="shared" si="13"/>
        <v>0</v>
      </c>
      <c r="AB35" s="183">
        <f t="shared" si="14"/>
        <v>0</v>
      </c>
      <c r="AF35" s="183">
        <f t="shared" si="15"/>
        <v>0</v>
      </c>
      <c r="AG35" s="183">
        <f t="shared" si="23"/>
        <v>0</v>
      </c>
      <c r="AH35" s="305" t="str">
        <f t="shared" si="24"/>
        <v/>
      </c>
      <c r="AI35" s="305" t="str">
        <f t="shared" si="25"/>
        <v/>
      </c>
      <c r="AJ35" s="305" t="str">
        <f t="shared" si="26"/>
        <v/>
      </c>
      <c r="AL35" s="184"/>
    </row>
    <row r="36" spans="3:40" ht="27" hidden="1" x14ac:dyDescent="0.2">
      <c r="C36" s="264" t="str">
        <f t="shared" si="7"/>
        <v>T</v>
      </c>
      <c r="D36" s="273" t="str">
        <f t="shared" si="8"/>
        <v>T</v>
      </c>
      <c r="E36" s="21" t="s">
        <v>193</v>
      </c>
      <c r="F36" s="22">
        <f t="shared" si="0"/>
        <v>0</v>
      </c>
      <c r="G36" s="22">
        <f t="shared" si="1"/>
        <v>0</v>
      </c>
      <c r="H36" s="22">
        <f t="shared" si="2"/>
        <v>0</v>
      </c>
      <c r="I36" s="63">
        <f t="shared" si="3"/>
        <v>0</v>
      </c>
      <c r="J36" s="63">
        <f t="shared" si="4"/>
        <v>0</v>
      </c>
      <c r="K36" s="64">
        <f t="shared" si="5"/>
        <v>0</v>
      </c>
      <c r="L36" s="16">
        <f t="shared" si="6"/>
        <v>0</v>
      </c>
      <c r="M36" s="23">
        <f t="shared" si="16"/>
        <v>0</v>
      </c>
      <c r="N36" s="281">
        <f t="shared" si="17"/>
        <v>0</v>
      </c>
      <c r="O36" s="25"/>
      <c r="P36" s="25"/>
      <c r="Q36" s="25"/>
      <c r="R36" s="81" t="str">
        <f t="shared" si="9"/>
        <v/>
      </c>
      <c r="S36" s="111">
        <f t="shared" si="10"/>
        <v>0</v>
      </c>
      <c r="T36" s="111" t="str">
        <f t="shared" si="11"/>
        <v/>
      </c>
      <c r="U36" s="111">
        <f t="shared" si="18"/>
        <v>0</v>
      </c>
      <c r="V36" s="111">
        <f t="shared" si="19"/>
        <v>0</v>
      </c>
      <c r="W36" s="179">
        <f t="shared" si="20"/>
        <v>0</v>
      </c>
      <c r="X36" s="180">
        <f t="shared" si="12"/>
        <v>0</v>
      </c>
      <c r="Y36" s="181">
        <f t="shared" si="21"/>
        <v>0</v>
      </c>
      <c r="Z36" s="182">
        <f t="shared" si="22"/>
        <v>0</v>
      </c>
      <c r="AA36" s="135">
        <f t="shared" si="13"/>
        <v>0</v>
      </c>
      <c r="AB36" s="183">
        <f t="shared" si="14"/>
        <v>0</v>
      </c>
      <c r="AF36" s="183">
        <f t="shared" si="15"/>
        <v>0</v>
      </c>
      <c r="AG36" s="183">
        <f t="shared" si="23"/>
        <v>0</v>
      </c>
      <c r="AH36" s="305" t="str">
        <f t="shared" si="24"/>
        <v/>
      </c>
      <c r="AI36" s="305" t="str">
        <f t="shared" si="25"/>
        <v/>
      </c>
      <c r="AJ36" s="305" t="str">
        <f t="shared" si="26"/>
        <v/>
      </c>
      <c r="AL36" s="184"/>
    </row>
    <row r="37" spans="3:40" ht="27" hidden="1" x14ac:dyDescent="0.2">
      <c r="C37" s="264" t="str">
        <f t="shared" si="7"/>
        <v>T</v>
      </c>
      <c r="D37" s="273" t="str">
        <f t="shared" si="8"/>
        <v>T</v>
      </c>
      <c r="E37" s="21" t="s">
        <v>193</v>
      </c>
      <c r="F37" s="22">
        <f t="shared" si="0"/>
        <v>0</v>
      </c>
      <c r="G37" s="22">
        <f t="shared" si="1"/>
        <v>0</v>
      </c>
      <c r="H37" s="22">
        <f t="shared" si="2"/>
        <v>0</v>
      </c>
      <c r="I37" s="63">
        <f t="shared" si="3"/>
        <v>0</v>
      </c>
      <c r="J37" s="63">
        <f t="shared" si="4"/>
        <v>0</v>
      </c>
      <c r="K37" s="64">
        <f t="shared" si="5"/>
        <v>0</v>
      </c>
      <c r="L37" s="16">
        <f t="shared" si="6"/>
        <v>0</v>
      </c>
      <c r="M37" s="23">
        <f t="shared" si="16"/>
        <v>0</v>
      </c>
      <c r="N37" s="281">
        <f t="shared" si="17"/>
        <v>0</v>
      </c>
      <c r="O37" s="25"/>
      <c r="P37" s="25"/>
      <c r="Q37" s="25"/>
      <c r="R37" s="81" t="str">
        <f t="shared" si="9"/>
        <v/>
      </c>
      <c r="S37" s="111">
        <f t="shared" si="10"/>
        <v>0</v>
      </c>
      <c r="T37" s="111" t="str">
        <f t="shared" si="11"/>
        <v/>
      </c>
      <c r="U37" s="111">
        <f t="shared" si="18"/>
        <v>0</v>
      </c>
      <c r="V37" s="111">
        <f t="shared" si="19"/>
        <v>0</v>
      </c>
      <c r="W37" s="179">
        <f t="shared" si="20"/>
        <v>0</v>
      </c>
      <c r="X37" s="180">
        <f t="shared" si="12"/>
        <v>0</v>
      </c>
      <c r="Y37" s="181">
        <f t="shared" si="21"/>
        <v>0</v>
      </c>
      <c r="Z37" s="182">
        <f t="shared" si="22"/>
        <v>0</v>
      </c>
      <c r="AA37" s="135">
        <f t="shared" si="13"/>
        <v>0</v>
      </c>
      <c r="AB37" s="183">
        <f t="shared" si="14"/>
        <v>0</v>
      </c>
      <c r="AF37" s="183">
        <f t="shared" si="15"/>
        <v>0</v>
      </c>
      <c r="AG37" s="183">
        <f t="shared" si="23"/>
        <v>0</v>
      </c>
      <c r="AH37" s="305" t="str">
        <f t="shared" si="24"/>
        <v/>
      </c>
      <c r="AI37" s="305" t="str">
        <f t="shared" si="25"/>
        <v/>
      </c>
      <c r="AJ37" s="305" t="str">
        <f t="shared" si="26"/>
        <v/>
      </c>
      <c r="AL37" s="184"/>
    </row>
    <row r="38" spans="3:40" ht="27" hidden="1" x14ac:dyDescent="0.2">
      <c r="C38" s="264" t="str">
        <f t="shared" si="7"/>
        <v>T</v>
      </c>
      <c r="D38" s="273" t="str">
        <f t="shared" si="8"/>
        <v>T</v>
      </c>
      <c r="E38" s="21" t="s">
        <v>193</v>
      </c>
      <c r="F38" s="22">
        <f t="shared" si="0"/>
        <v>0</v>
      </c>
      <c r="G38" s="22">
        <f t="shared" si="1"/>
        <v>0</v>
      </c>
      <c r="H38" s="22">
        <f t="shared" si="2"/>
        <v>0</v>
      </c>
      <c r="I38" s="63">
        <f t="shared" si="3"/>
        <v>0</v>
      </c>
      <c r="J38" s="63">
        <f t="shared" si="4"/>
        <v>0</v>
      </c>
      <c r="K38" s="64">
        <f t="shared" si="5"/>
        <v>0</v>
      </c>
      <c r="L38" s="16">
        <f t="shared" si="6"/>
        <v>0</v>
      </c>
      <c r="M38" s="23">
        <f t="shared" si="16"/>
        <v>0</v>
      </c>
      <c r="N38" s="281">
        <f t="shared" si="17"/>
        <v>0</v>
      </c>
      <c r="O38" s="25"/>
      <c r="P38" s="25"/>
      <c r="Q38" s="25"/>
      <c r="R38" s="81" t="str">
        <f t="shared" si="9"/>
        <v/>
      </c>
      <c r="S38" s="111">
        <f t="shared" si="10"/>
        <v>0</v>
      </c>
      <c r="T38" s="111" t="str">
        <f t="shared" si="11"/>
        <v/>
      </c>
      <c r="U38" s="111">
        <f t="shared" si="18"/>
        <v>0</v>
      </c>
      <c r="V38" s="111">
        <f t="shared" si="19"/>
        <v>0</v>
      </c>
      <c r="W38" s="179">
        <f t="shared" si="20"/>
        <v>0</v>
      </c>
      <c r="X38" s="180">
        <f t="shared" si="12"/>
        <v>0</v>
      </c>
      <c r="Y38" s="181">
        <f t="shared" si="21"/>
        <v>0</v>
      </c>
      <c r="Z38" s="182">
        <f t="shared" si="22"/>
        <v>0</v>
      </c>
      <c r="AA38" s="135">
        <f t="shared" si="13"/>
        <v>0</v>
      </c>
      <c r="AB38" s="183">
        <f t="shared" si="14"/>
        <v>0</v>
      </c>
      <c r="AF38" s="183">
        <f t="shared" si="15"/>
        <v>0</v>
      </c>
      <c r="AG38" s="183">
        <f t="shared" si="23"/>
        <v>0</v>
      </c>
      <c r="AH38" s="305" t="str">
        <f t="shared" si="24"/>
        <v/>
      </c>
      <c r="AI38" s="305" t="str">
        <f t="shared" si="25"/>
        <v/>
      </c>
      <c r="AJ38" s="305" t="str">
        <f t="shared" si="26"/>
        <v/>
      </c>
      <c r="AL38" s="184"/>
    </row>
    <row r="39" spans="3:40" ht="27" hidden="1" x14ac:dyDescent="0.2">
      <c r="C39" s="264" t="str">
        <f t="shared" si="7"/>
        <v>T</v>
      </c>
      <c r="D39" s="273" t="str">
        <f t="shared" si="8"/>
        <v>T</v>
      </c>
      <c r="E39" s="21" t="s">
        <v>193</v>
      </c>
      <c r="F39" s="22">
        <f t="shared" si="0"/>
        <v>0</v>
      </c>
      <c r="G39" s="22">
        <f t="shared" si="1"/>
        <v>0</v>
      </c>
      <c r="H39" s="22">
        <f t="shared" si="2"/>
        <v>0</v>
      </c>
      <c r="I39" s="63">
        <f t="shared" si="3"/>
        <v>0</v>
      </c>
      <c r="J39" s="63">
        <f t="shared" si="4"/>
        <v>0</v>
      </c>
      <c r="K39" s="64">
        <f t="shared" si="5"/>
        <v>0</v>
      </c>
      <c r="L39" s="16">
        <f t="shared" si="6"/>
        <v>0</v>
      </c>
      <c r="M39" s="23">
        <f t="shared" si="16"/>
        <v>0</v>
      </c>
      <c r="N39" s="281">
        <f t="shared" si="17"/>
        <v>0</v>
      </c>
      <c r="O39" s="25"/>
      <c r="P39" s="25"/>
      <c r="Q39" s="25"/>
      <c r="R39" s="81" t="str">
        <f t="shared" si="9"/>
        <v/>
      </c>
      <c r="S39" s="111">
        <f t="shared" si="10"/>
        <v>0</v>
      </c>
      <c r="T39" s="111" t="str">
        <f t="shared" si="11"/>
        <v/>
      </c>
      <c r="U39" s="111">
        <f t="shared" si="18"/>
        <v>0</v>
      </c>
      <c r="V39" s="111">
        <f t="shared" si="19"/>
        <v>0</v>
      </c>
      <c r="W39" s="179">
        <f t="shared" si="20"/>
        <v>0</v>
      </c>
      <c r="X39" s="180">
        <f t="shared" si="12"/>
        <v>0</v>
      </c>
      <c r="Y39" s="181">
        <f t="shared" si="21"/>
        <v>0</v>
      </c>
      <c r="Z39" s="182">
        <f t="shared" si="22"/>
        <v>0</v>
      </c>
      <c r="AA39" s="135">
        <f t="shared" si="13"/>
        <v>0</v>
      </c>
      <c r="AB39" s="183">
        <f t="shared" si="14"/>
        <v>0</v>
      </c>
      <c r="AF39" s="183">
        <f t="shared" si="15"/>
        <v>0</v>
      </c>
      <c r="AG39" s="183">
        <f t="shared" si="23"/>
        <v>0</v>
      </c>
      <c r="AH39" s="305" t="str">
        <f t="shared" si="24"/>
        <v/>
      </c>
      <c r="AI39" s="305" t="str">
        <f t="shared" si="25"/>
        <v/>
      </c>
      <c r="AJ39" s="305" t="str">
        <f t="shared" si="26"/>
        <v/>
      </c>
      <c r="AL39" s="184"/>
    </row>
    <row r="40" spans="3:40" ht="27" hidden="1" x14ac:dyDescent="0.2">
      <c r="C40" s="264" t="str">
        <f t="shared" si="7"/>
        <v>T</v>
      </c>
      <c r="D40" s="273" t="str">
        <f t="shared" si="8"/>
        <v>T</v>
      </c>
      <c r="E40" s="21" t="s">
        <v>24</v>
      </c>
      <c r="F40" s="22"/>
      <c r="G40" s="22"/>
      <c r="H40" s="22"/>
      <c r="I40" s="63"/>
      <c r="J40" s="63"/>
      <c r="K40" s="64"/>
      <c r="L40" s="16"/>
      <c r="M40" s="23">
        <f t="shared" si="16"/>
        <v>0</v>
      </c>
      <c r="N40" s="281">
        <f t="shared" si="17"/>
        <v>0</v>
      </c>
      <c r="O40" s="25"/>
      <c r="P40" s="25"/>
      <c r="Q40" s="25"/>
      <c r="R40" s="81" t="str">
        <f t="shared" si="9"/>
        <v/>
      </c>
      <c r="S40" s="111">
        <f t="shared" si="10"/>
        <v>0</v>
      </c>
      <c r="T40" s="111" t="str">
        <f>IF(J40&lt;135,"",J40-$J$66)</f>
        <v/>
      </c>
      <c r="U40" s="111">
        <f t="shared" si="18"/>
        <v>0</v>
      </c>
      <c r="V40" s="111">
        <f t="shared" si="19"/>
        <v>0</v>
      </c>
      <c r="W40" s="179">
        <f t="shared" si="20"/>
        <v>0</v>
      </c>
      <c r="X40" s="180">
        <f t="shared" si="12"/>
        <v>0</v>
      </c>
      <c r="Y40" s="181">
        <f t="shared" si="21"/>
        <v>0</v>
      </c>
      <c r="Z40" s="182">
        <f t="shared" si="22"/>
        <v>0</v>
      </c>
      <c r="AA40" s="135">
        <f t="shared" si="13"/>
        <v>0</v>
      </c>
      <c r="AB40" s="183">
        <f t="shared" si="14"/>
        <v>0</v>
      </c>
      <c r="AF40" s="183">
        <f t="shared" si="15"/>
        <v>0</v>
      </c>
      <c r="AG40" s="183">
        <f t="shared" si="23"/>
        <v>0</v>
      </c>
      <c r="AH40" s="305" t="str">
        <f t="shared" si="24"/>
        <v/>
      </c>
      <c r="AI40" s="305" t="str">
        <f t="shared" si="25"/>
        <v/>
      </c>
      <c r="AJ40" s="305" t="str">
        <f t="shared" si="26"/>
        <v/>
      </c>
      <c r="AL40" s="184"/>
    </row>
    <row r="41" spans="3:40" ht="20.25" customHeight="1" x14ac:dyDescent="0.35">
      <c r="E41" s="26" t="s">
        <v>56</v>
      </c>
      <c r="F41" s="27"/>
      <c r="G41" s="28"/>
      <c r="H41" s="28"/>
      <c r="I41" s="28"/>
      <c r="K41" s="194"/>
      <c r="L41" s="195"/>
      <c r="M41" s="195"/>
      <c r="N41" s="93" t="s">
        <v>17</v>
      </c>
      <c r="O41" s="92">
        <f>SUM(O11:O40)</f>
        <v>480</v>
      </c>
      <c r="Q41" s="32"/>
      <c r="R41" s="32">
        <f>SUM(R11:R40)</f>
        <v>14</v>
      </c>
      <c r="S41" s="201">
        <f>SUM(S11:S40)</f>
        <v>192.84268005241464</v>
      </c>
      <c r="T41" s="166">
        <f>MAXA(T11:T40)</f>
        <v>0</v>
      </c>
      <c r="U41" s="200" t="s">
        <v>265</v>
      </c>
      <c r="V41" s="200">
        <f>10*LOG10(SUM(V11:V40))</f>
        <v>79.023742282011625</v>
      </c>
      <c r="AJ41" s="20"/>
      <c r="AM41" s="29"/>
    </row>
    <row r="42" spans="3:40" ht="20.100000000000001" customHeight="1" thickBot="1" x14ac:dyDescent="0.3">
      <c r="E42" s="30"/>
      <c r="F42" s="30"/>
      <c r="K42" s="31"/>
      <c r="T42" s="32"/>
      <c r="U42" s="32"/>
      <c r="AJ42" s="20"/>
      <c r="AM42" s="29"/>
    </row>
    <row r="43" spans="3:40" ht="20.25" customHeight="1" thickBot="1" x14ac:dyDescent="0.3">
      <c r="F43" s="33" t="s">
        <v>6</v>
      </c>
      <c r="G43" s="94">
        <v>480</v>
      </c>
      <c r="H43" s="405" t="str">
        <f>IF(G43=480,"VALUTAZIONE SU BASE GIORNALIERA", "VALUTAZIONE SU BASE SETTIMANALE")</f>
        <v>VALUTAZIONE SU BASE GIORNALIERA</v>
      </c>
      <c r="I43" s="406"/>
      <c r="J43" s="406"/>
      <c r="K43" s="406"/>
      <c r="L43" s="406"/>
      <c r="M43" s="406"/>
      <c r="N43" s="406"/>
      <c r="O43" s="407"/>
      <c r="AJ43" s="20"/>
      <c r="AM43" s="29"/>
    </row>
    <row r="44" spans="3:40" ht="23.25" customHeight="1" x14ac:dyDescent="0.35">
      <c r="F44" s="97" t="s">
        <v>218</v>
      </c>
      <c r="G44" s="95">
        <f>10*LOG(SUM(AG11:AG40))</f>
        <v>92.581331117022373</v>
      </c>
      <c r="H44" s="55" t="s">
        <v>75</v>
      </c>
      <c r="I44" s="35">
        <f>G44</f>
        <v>92.581331117022373</v>
      </c>
      <c r="J44" s="36" t="s">
        <v>19</v>
      </c>
      <c r="K44" s="37">
        <f>G46</f>
        <v>2.4361064807631649</v>
      </c>
      <c r="L44" s="185" t="s">
        <v>219</v>
      </c>
      <c r="M44" s="186"/>
      <c r="N44" s="38" t="s">
        <v>66</v>
      </c>
      <c r="O44" s="39">
        <f>I44+K44</f>
        <v>95.017437597785545</v>
      </c>
      <c r="AJ44" s="20"/>
      <c r="AM44" s="29"/>
    </row>
    <row r="45" spans="3:40" ht="24" customHeight="1" thickBot="1" x14ac:dyDescent="0.4">
      <c r="F45" s="34" t="s">
        <v>217</v>
      </c>
      <c r="G45" s="96">
        <f>SUM(W11:X40)</f>
        <v>2.1798401416405118</v>
      </c>
      <c r="H45" s="40"/>
      <c r="I45" s="41"/>
      <c r="J45" s="41"/>
      <c r="K45" s="41"/>
      <c r="L45" s="41"/>
      <c r="M45" s="41"/>
      <c r="N45" s="38" t="s">
        <v>258</v>
      </c>
      <c r="O45" s="39">
        <f>MAX(J11:J40)</f>
        <v>134.06204993518134</v>
      </c>
      <c r="AF45" s="42"/>
      <c r="AJ45" s="20"/>
    </row>
    <row r="46" spans="3:40" ht="23.25" customHeight="1" x14ac:dyDescent="0.35">
      <c r="F46" s="34" t="s">
        <v>287</v>
      </c>
      <c r="G46" s="96">
        <f>1.65*SQRT(G45)</f>
        <v>2.4361064807631649</v>
      </c>
      <c r="H46" s="408" t="str">
        <f>IF(AND((I44+K44)&lt;80,O45&lt;135),"CLASSE DI RISCHIO BASSO",IF(AND((I44+K44)&lt;85,O45&lt;137),"CLASSE DI RISCHIO MEDIO",IF(AND((I44+K44)&lt;87,O45&lt;140),"CLASSE DI RISCHIO ALTO","CLASSE DI RISCHIO ALTO")))</f>
        <v>CLASSE DI RISCHIO ALTO</v>
      </c>
      <c r="I46" s="409"/>
      <c r="J46" s="409"/>
      <c r="K46" s="409"/>
      <c r="L46" s="409"/>
      <c r="M46" s="409"/>
      <c r="N46" s="409"/>
      <c r="O46" s="410"/>
      <c r="AJ46" s="20"/>
      <c r="AL46" s="187"/>
      <c r="AM46" s="187"/>
      <c r="AN46" s="188"/>
    </row>
    <row r="47" spans="3:40" ht="16.5" customHeight="1" thickBot="1" x14ac:dyDescent="0.25">
      <c r="H47" s="411"/>
      <c r="I47" s="412"/>
      <c r="J47" s="412"/>
      <c r="K47" s="412"/>
      <c r="L47" s="412"/>
      <c r="M47" s="412"/>
      <c r="N47" s="412"/>
      <c r="O47" s="413"/>
      <c r="AJ47" s="20"/>
      <c r="AN47" s="31"/>
    </row>
    <row r="48" spans="3:40" ht="20.100000000000001" customHeight="1" thickBot="1" x14ac:dyDescent="0.25">
      <c r="AF48" s="189"/>
      <c r="AH48" s="43"/>
      <c r="AJ48" s="43"/>
      <c r="AK48" s="43"/>
    </row>
    <row r="49" spans="2:27" ht="39" customHeight="1" x14ac:dyDescent="0.2">
      <c r="E49" s="432" t="str">
        <f>IF(AND((I44+K44)&lt;80,O45&lt;135),"",IF(AND((I44+K44)&lt;85,O45&lt;137),"Il datore di lavoro mette a disposizione dei lavoratori i D.P.I.-art. 193 comma 1-a-",IF(AND((I44+K44)&lt;87,O45&lt;140),"Dal calcolo del LEX8h è emerso il superamento del livello superiore d'azione, ai sensi dell'art. 193 comma 1b -il datore di lavoro esige che i lavoratori utilizzino gli otoprotettori-","Dal calcolo del LEX8h è emerso il superamento del limite di esposizione.")))</f>
        <v>Dal calcolo del LEX8h è emerso il superamento del limite di esposizione.</v>
      </c>
      <c r="F49" s="433"/>
      <c r="G49" s="433"/>
      <c r="H49" s="433"/>
      <c r="I49" s="433"/>
      <c r="J49" s="433"/>
      <c r="K49" s="433"/>
      <c r="L49" s="433"/>
      <c r="M49" s="433"/>
      <c r="N49" s="433"/>
      <c r="O49" s="433"/>
      <c r="P49" s="434"/>
      <c r="Q49" s="82"/>
      <c r="R49" s="82"/>
      <c r="S49" s="82"/>
    </row>
    <row r="50" spans="2:27" ht="39" customHeight="1" thickBot="1" x14ac:dyDescent="0.25">
      <c r="E50" s="424" t="str">
        <f>IF(AND((I44+K44)&lt;80,O45&lt;135),"",IF(AND((I44+K44)&lt;87,O45&lt;140),"Si raccomanda dunque l'utilizzo dei D.P.I. ove gli stessi non costituiscano un rischio per la sicurezza del lavoratore e solo per le sorgenti sonore aventi emissione maggiore ad 80 dB(A) e/o 135 dB(C).","E' obbligatorio l'impiego dei D.P.I. per le sorgenti che superano gli 87 dB(A) e/o 135 dB(C), IL LIVELLO DI ESPOSIZIONE CONSEGUENTE E' QUELLO SOTTO RIPORTATO:"))</f>
        <v>E' obbligatorio l'impiego dei D.P.I. per le sorgenti che superano gli 87 dB(A) e/o 135 dB(C), IL LIVELLO DI ESPOSIZIONE CONSEGUENTE E' QUELLO SOTTO RIPORTATO:</v>
      </c>
      <c r="F50" s="425"/>
      <c r="G50" s="425"/>
      <c r="H50" s="425"/>
      <c r="I50" s="425"/>
      <c r="J50" s="425"/>
      <c r="K50" s="425"/>
      <c r="L50" s="425"/>
      <c r="M50" s="425"/>
      <c r="N50" s="425"/>
      <c r="O50" s="425"/>
      <c r="P50" s="426"/>
      <c r="Q50" s="82"/>
      <c r="R50" s="82"/>
      <c r="S50" s="82"/>
    </row>
    <row r="51" spans="2:27" ht="20.100000000000001" customHeight="1" x14ac:dyDescent="0.2"/>
    <row r="52" spans="2:27" ht="25.5" customHeight="1" x14ac:dyDescent="0.45">
      <c r="F52" s="414" t="s">
        <v>67</v>
      </c>
      <c r="G52" s="415"/>
      <c r="H52" s="415"/>
      <c r="I52" s="415"/>
      <c r="J52" s="415"/>
      <c r="K52" s="416" t="s">
        <v>187</v>
      </c>
      <c r="L52" s="416"/>
      <c r="M52" s="417">
        <f>IF(O44&gt;87,AM11,"Non previsto")</f>
        <v>78.712101656963313</v>
      </c>
      <c r="N52" s="418"/>
      <c r="O52" s="418"/>
    </row>
    <row r="53" spans="2:27" ht="25.5" customHeight="1" x14ac:dyDescent="0.45">
      <c r="E53" s="82"/>
      <c r="F53" s="415"/>
      <c r="G53" s="415"/>
      <c r="H53" s="415"/>
      <c r="I53" s="415"/>
      <c r="J53" s="415"/>
      <c r="K53" s="416" t="s">
        <v>68</v>
      </c>
      <c r="L53" s="416"/>
      <c r="M53" s="417" t="str">
        <f>IF(O45&gt;140,T41,"Non previsto")</f>
        <v>Non previsto</v>
      </c>
      <c r="N53" s="418"/>
      <c r="O53" s="418"/>
      <c r="W53" s="81"/>
    </row>
    <row r="54" spans="2:27" ht="30" customHeight="1" x14ac:dyDescent="0.2">
      <c r="W54" s="81"/>
    </row>
    <row r="55" spans="2:27" ht="30" customHeight="1" x14ac:dyDescent="0.2">
      <c r="E55" s="419" t="s">
        <v>33</v>
      </c>
      <c r="F55" s="420"/>
      <c r="G55" s="420"/>
      <c r="H55" s="420"/>
      <c r="I55" s="420"/>
      <c r="J55" s="420"/>
      <c r="K55" s="420"/>
      <c r="L55" s="420"/>
      <c r="M55" s="420"/>
      <c r="N55" s="420"/>
      <c r="O55" s="420"/>
      <c r="P55" s="420"/>
      <c r="Q55" s="307"/>
      <c r="R55" s="307"/>
      <c r="S55" s="307"/>
      <c r="T55" s="47"/>
      <c r="U55" s="47"/>
      <c r="W55" s="81"/>
    </row>
    <row r="56" spans="2:27" ht="30" customHeight="1" x14ac:dyDescent="0.2">
      <c r="E56" s="47" t="s">
        <v>30</v>
      </c>
      <c r="F56" s="58"/>
      <c r="G56" s="58"/>
      <c r="H56" s="58"/>
      <c r="I56" s="58"/>
      <c r="J56" s="58"/>
      <c r="K56" s="58"/>
      <c r="L56" s="58"/>
      <c r="M56" s="58"/>
      <c r="N56" s="58"/>
      <c r="O56" s="58"/>
      <c r="P56" s="58"/>
      <c r="Q56" s="58"/>
      <c r="R56" s="58"/>
      <c r="S56" s="58"/>
      <c r="T56" s="47"/>
      <c r="U56" s="47"/>
      <c r="W56" s="81"/>
      <c r="X56" s="47"/>
      <c r="Y56" s="47"/>
      <c r="Z56" s="47"/>
      <c r="AA56" s="47"/>
    </row>
    <row r="57" spans="2:27" ht="63.75" customHeight="1" x14ac:dyDescent="0.3">
      <c r="E57" s="384" t="s">
        <v>308</v>
      </c>
      <c r="F57" s="384"/>
      <c r="G57" s="384"/>
      <c r="H57" s="384"/>
      <c r="I57" s="384"/>
      <c r="J57" s="384"/>
      <c r="K57" s="384"/>
      <c r="L57" s="384"/>
      <c r="M57" s="384"/>
      <c r="N57" s="384"/>
      <c r="O57" s="384"/>
      <c r="P57" s="384"/>
      <c r="Q57" s="62"/>
      <c r="R57" s="44"/>
      <c r="S57" s="308"/>
      <c r="T57" s="47"/>
      <c r="U57" s="47"/>
      <c r="W57" s="81"/>
      <c r="X57" s="47"/>
      <c r="Y57" s="47"/>
      <c r="Z57" s="47"/>
      <c r="AA57" s="47"/>
    </row>
    <row r="58" spans="2:27" ht="20.100000000000001" customHeight="1" x14ac:dyDescent="0.2">
      <c r="E58" s="384"/>
      <c r="F58" s="384"/>
      <c r="G58" s="384"/>
      <c r="H58" s="384"/>
      <c r="I58" s="384"/>
      <c r="J58" s="384"/>
      <c r="K58" s="384"/>
      <c r="L58" s="384"/>
      <c r="M58" s="384"/>
      <c r="N58" s="384"/>
      <c r="O58" s="384"/>
      <c r="P58" s="384"/>
      <c r="Q58" s="308"/>
      <c r="R58" s="308"/>
      <c r="S58" s="308"/>
      <c r="T58" s="47"/>
      <c r="U58" s="47"/>
      <c r="V58" s="56"/>
      <c r="W58" s="52"/>
      <c r="X58" s="47"/>
      <c r="Y58" s="47"/>
      <c r="Z58" s="47"/>
      <c r="AA58" s="47"/>
    </row>
    <row r="59" spans="2:27" ht="9.9499999999999993" customHeight="1" thickBot="1" x14ac:dyDescent="0.25">
      <c r="V59" s="56"/>
      <c r="W59" s="52"/>
      <c r="X59" s="47"/>
      <c r="Y59" s="47"/>
      <c r="Z59" s="47"/>
      <c r="AA59" s="47"/>
    </row>
    <row r="60" spans="2:27" ht="55.5" customHeight="1" x14ac:dyDescent="0.25">
      <c r="B60" s="48"/>
      <c r="E60" s="385" t="s">
        <v>309</v>
      </c>
      <c r="F60" s="386"/>
      <c r="G60" s="386"/>
      <c r="H60" s="386"/>
      <c r="I60" s="386"/>
      <c r="J60" s="386"/>
      <c r="K60" s="386"/>
      <c r="L60" s="386"/>
      <c r="M60" s="386"/>
      <c r="N60" s="386"/>
      <c r="O60" s="386"/>
      <c r="P60" s="387"/>
      <c r="Q60" s="190"/>
      <c r="R60" s="190"/>
      <c r="S60" s="190"/>
      <c r="V60" s="56"/>
      <c r="W60" s="52"/>
      <c r="X60" s="47"/>
      <c r="Y60" s="47"/>
      <c r="Z60" s="47"/>
      <c r="AA60" s="47"/>
    </row>
    <row r="61" spans="2:27" ht="21" customHeight="1" x14ac:dyDescent="0.25">
      <c r="B61" s="48"/>
      <c r="E61" s="193" t="s">
        <v>34</v>
      </c>
      <c r="F61" s="302" t="s">
        <v>26</v>
      </c>
      <c r="G61" s="302" t="s">
        <v>28</v>
      </c>
      <c r="H61" s="373" t="s">
        <v>29</v>
      </c>
      <c r="I61" s="373"/>
      <c r="J61" s="114" t="s">
        <v>64</v>
      </c>
      <c r="K61" s="115" t="s">
        <v>12</v>
      </c>
      <c r="L61" s="116" t="s">
        <v>13</v>
      </c>
      <c r="M61" s="116" t="s">
        <v>14</v>
      </c>
      <c r="N61" s="388" t="s">
        <v>234</v>
      </c>
      <c r="O61" s="362"/>
      <c r="P61" s="377"/>
      <c r="Q61" s="54"/>
      <c r="R61" s="54"/>
      <c r="S61" s="54"/>
      <c r="V61" s="56"/>
      <c r="W61" s="52"/>
      <c r="X61" s="47"/>
      <c r="Y61" s="47"/>
      <c r="Z61" s="47"/>
      <c r="AA61" s="47"/>
    </row>
    <row r="62" spans="2:27" ht="21" customHeight="1" x14ac:dyDescent="0.25">
      <c r="B62" s="48"/>
      <c r="E62" s="193" t="s">
        <v>40</v>
      </c>
      <c r="F62" s="303" t="str">
        <f>VLOOKUP(E62,$E$112:$L$243,2,FALSE)</f>
        <v>Inserti espandibili</v>
      </c>
      <c r="G62" s="303" t="str">
        <f>VLOOKUP($E$62,$E$112:$L$243,3,FALSE)</f>
        <v>3M EAR</v>
      </c>
      <c r="H62" s="374" t="str">
        <f>VLOOKUP($E$62,$E$112:$L$243,4,FALSE)</f>
        <v>CLASSIC</v>
      </c>
      <c r="I62" s="374"/>
      <c r="J62" s="46">
        <f>VLOOKUP($E$62,$E$112:$L$243,5,FALSE)</f>
        <v>31</v>
      </c>
      <c r="K62" s="46">
        <f>VLOOKUP($E$62,$E$112:$L$243,6,FALSE)</f>
        <v>31</v>
      </c>
      <c r="L62" s="46">
        <f>VLOOKUP($E$62,$E$112:$L$243,7,FALSE)</f>
        <v>27</v>
      </c>
      <c r="M62" s="46">
        <f>VLOOKUP($E$62,$E$112:$L$243,8,FALSE)</f>
        <v>26</v>
      </c>
      <c r="N62" s="392">
        <f>IF(S41=0,"Non necessario",S41/R41)</f>
        <v>13.774477146601045</v>
      </c>
      <c r="O62" s="393"/>
      <c r="P62" s="394"/>
      <c r="Q62" s="196"/>
      <c r="R62" s="196"/>
      <c r="S62" s="196"/>
      <c r="V62" s="56"/>
      <c r="W62" s="56"/>
      <c r="X62" s="47"/>
      <c r="Y62" s="47"/>
      <c r="Z62" s="47"/>
      <c r="AA62" s="47"/>
    </row>
    <row r="63" spans="2:27" ht="21" customHeight="1" x14ac:dyDescent="0.25">
      <c r="B63" s="48"/>
      <c r="C63" s="48"/>
      <c r="D63" s="48"/>
      <c r="E63" s="395" t="s">
        <v>57</v>
      </c>
      <c r="F63" s="396"/>
      <c r="G63" s="396"/>
      <c r="H63" s="379">
        <v>0.5</v>
      </c>
      <c r="I63" s="379"/>
      <c r="J63" s="117">
        <f>H63*J62</f>
        <v>15.5</v>
      </c>
      <c r="K63" s="118">
        <f>K62*$H$63</f>
        <v>15.5</v>
      </c>
      <c r="L63" s="118">
        <f>L62*$H$63</f>
        <v>13.5</v>
      </c>
      <c r="M63" s="118">
        <f>M62*$H$63</f>
        <v>13</v>
      </c>
      <c r="N63" s="393"/>
      <c r="O63" s="393"/>
      <c r="P63" s="394"/>
      <c r="Q63" s="167"/>
      <c r="R63" s="167"/>
      <c r="S63" s="167"/>
      <c r="V63" s="56"/>
      <c r="W63" s="56"/>
      <c r="X63" s="47"/>
      <c r="Y63" s="47"/>
      <c r="Z63" s="47"/>
      <c r="AA63" s="47"/>
    </row>
    <row r="64" spans="2:27" ht="9.75" customHeight="1" x14ac:dyDescent="0.25">
      <c r="B64" s="48"/>
      <c r="C64" s="48"/>
      <c r="D64" s="48"/>
      <c r="E64" s="389"/>
      <c r="F64" s="390"/>
      <c r="G64" s="390"/>
      <c r="H64" s="390"/>
      <c r="I64" s="390"/>
      <c r="J64" s="390"/>
      <c r="K64" s="390"/>
      <c r="L64" s="390"/>
      <c r="M64" s="390"/>
      <c r="N64" s="390"/>
      <c r="O64" s="390"/>
      <c r="P64" s="391"/>
      <c r="Q64" s="167"/>
      <c r="R64" s="82"/>
      <c r="S64" s="82"/>
      <c r="V64" s="56"/>
      <c r="W64" s="56"/>
      <c r="X64" s="47"/>
      <c r="Y64" s="47"/>
      <c r="Z64" s="47"/>
      <c r="AA64" s="47"/>
    </row>
    <row r="65" spans="2:27" ht="24" customHeight="1" x14ac:dyDescent="0.25">
      <c r="B65" s="48"/>
      <c r="C65" s="48"/>
      <c r="D65" s="48"/>
      <c r="E65" s="361" t="s">
        <v>37</v>
      </c>
      <c r="F65" s="397"/>
      <c r="G65" s="398" t="s">
        <v>74</v>
      </c>
      <c r="H65" s="304" t="s">
        <v>240</v>
      </c>
      <c r="I65" s="119" t="s">
        <v>237</v>
      </c>
      <c r="J65" s="133">
        <f>IF(O44&lt;87,V41,(10*LOG10(SUM(AF11:AF40))))</f>
        <v>78.712101656963313</v>
      </c>
      <c r="K65" s="119" t="s">
        <v>238</v>
      </c>
      <c r="L65" s="119">
        <v>80</v>
      </c>
      <c r="M65" s="365" t="str">
        <f>IF(J65&lt;65,"IPERPROTEZIONE",IF(J65&lt;70,"ACCETTABILE",IF(J65&lt;75,"BUONA",IF(J65&lt;80,"ACCETTABILE","INSUFFICIENTE"))))</f>
        <v>ACCETTABILE</v>
      </c>
      <c r="N65" s="365"/>
      <c r="O65" s="365"/>
      <c r="P65" s="366"/>
      <c r="Q65" s="167"/>
      <c r="R65" s="82"/>
      <c r="S65" s="85"/>
      <c r="V65" s="56"/>
      <c r="W65" s="56"/>
      <c r="X65" s="47"/>
      <c r="Y65" s="47"/>
      <c r="Z65" s="47"/>
      <c r="AA65" s="47"/>
    </row>
    <row r="66" spans="2:27" ht="27" customHeight="1" thickBot="1" x14ac:dyDescent="0.3">
      <c r="B66" s="48"/>
      <c r="C66" s="48"/>
      <c r="D66" s="48"/>
      <c r="E66" s="367" t="s">
        <v>31</v>
      </c>
      <c r="F66" s="364"/>
      <c r="G66" s="399"/>
      <c r="H66" s="113" t="s">
        <v>241</v>
      </c>
      <c r="I66" s="112" t="s">
        <v>239</v>
      </c>
      <c r="J66" s="112">
        <f>M63-5</f>
        <v>8</v>
      </c>
      <c r="K66" s="112" t="s">
        <v>238</v>
      </c>
      <c r="L66" s="112">
        <v>135</v>
      </c>
      <c r="M66" s="368" t="str">
        <f>IF($O$45&lt;135,"VERIFICA NON NECESSARIA",IF(($O$45-J66)&lt;135,"IDONEO","INSUFFICIENTE"))</f>
        <v>VERIFICA NON NECESSARIA</v>
      </c>
      <c r="N66" s="368"/>
      <c r="O66" s="368"/>
      <c r="P66" s="369"/>
      <c r="Q66" s="167"/>
      <c r="R66" s="82"/>
      <c r="S66" s="86"/>
      <c r="V66" s="56"/>
      <c r="W66" s="56"/>
      <c r="X66" s="47"/>
      <c r="Y66" s="47"/>
      <c r="Z66" s="47"/>
      <c r="AA66" s="47"/>
    </row>
    <row r="67" spans="2:27" ht="12.6" customHeight="1" x14ac:dyDescent="0.3">
      <c r="B67" s="48"/>
      <c r="C67" s="48"/>
      <c r="D67" s="48"/>
      <c r="I67" s="61"/>
      <c r="J67" s="61"/>
      <c r="K67" s="50"/>
      <c r="L67" s="51"/>
      <c r="M67" s="51"/>
      <c r="N67" s="52"/>
      <c r="O67" s="53"/>
      <c r="P67" s="53"/>
      <c r="Q67" s="167"/>
      <c r="R67" s="53"/>
      <c r="S67" s="53"/>
      <c r="V67" s="56"/>
      <c r="W67" s="56"/>
      <c r="X67" s="47"/>
      <c r="Y67" s="47"/>
      <c r="Z67" s="47"/>
      <c r="AA67" s="47"/>
    </row>
    <row r="68" spans="2:27" ht="12.6" customHeight="1" thickBot="1" x14ac:dyDescent="0.35">
      <c r="B68" s="48"/>
      <c r="C68" s="48"/>
      <c r="D68" s="48"/>
      <c r="E68" s="49"/>
      <c r="F68" s="49"/>
      <c r="G68" s="49"/>
      <c r="H68" s="49"/>
      <c r="I68" s="49"/>
      <c r="J68" s="49"/>
      <c r="K68" s="50"/>
      <c r="L68" s="51"/>
      <c r="M68" s="51"/>
      <c r="N68" s="52"/>
      <c r="O68" s="53"/>
      <c r="P68" s="53"/>
      <c r="Q68" s="167"/>
      <c r="R68" s="53"/>
      <c r="S68" s="53"/>
      <c r="V68" s="56"/>
      <c r="W68" s="56"/>
      <c r="X68" s="47"/>
      <c r="Y68" s="47"/>
      <c r="Z68" s="47"/>
      <c r="AA68" s="47"/>
    </row>
    <row r="69" spans="2:27" ht="27" customHeight="1" x14ac:dyDescent="0.3">
      <c r="B69" s="48"/>
      <c r="C69" s="48"/>
      <c r="D69" s="48"/>
      <c r="E69" s="370" t="s">
        <v>263</v>
      </c>
      <c r="F69" s="371"/>
      <c r="G69" s="371"/>
      <c r="H69" s="371"/>
      <c r="I69" s="371"/>
      <c r="J69" s="371"/>
      <c r="K69" s="371"/>
      <c r="L69" s="371"/>
      <c r="M69" s="371"/>
      <c r="N69" s="371"/>
      <c r="O69" s="371"/>
      <c r="P69" s="372"/>
      <c r="Q69" s="167"/>
      <c r="R69" s="53"/>
      <c r="S69" s="53"/>
      <c r="V69" s="56"/>
      <c r="W69" s="56"/>
      <c r="X69" s="47"/>
      <c r="Y69" s="47"/>
      <c r="Z69" s="47"/>
      <c r="AA69" s="47"/>
    </row>
    <row r="70" spans="2:27" ht="21" customHeight="1" x14ac:dyDescent="0.25">
      <c r="B70" s="48"/>
      <c r="C70" s="48"/>
      <c r="D70" s="48"/>
      <c r="E70" s="193" t="s">
        <v>34</v>
      </c>
      <c r="F70" s="302" t="s">
        <v>26</v>
      </c>
      <c r="G70" s="302" t="s">
        <v>28</v>
      </c>
      <c r="H70" s="373" t="s">
        <v>29</v>
      </c>
      <c r="I70" s="373"/>
      <c r="J70" s="114" t="s">
        <v>64</v>
      </c>
      <c r="K70" s="115" t="s">
        <v>12</v>
      </c>
      <c r="L70" s="116" t="s">
        <v>13</v>
      </c>
      <c r="M70" s="116" t="s">
        <v>14</v>
      </c>
      <c r="N70" s="305" t="s">
        <v>69</v>
      </c>
      <c r="O70" s="305" t="s">
        <v>70</v>
      </c>
      <c r="P70" s="132" t="s">
        <v>15</v>
      </c>
      <c r="Q70" s="167"/>
      <c r="R70" s="54"/>
      <c r="S70" s="54"/>
      <c r="V70" s="56"/>
      <c r="W70" s="52"/>
      <c r="X70" s="47"/>
      <c r="Y70" s="47"/>
      <c r="Z70" s="47"/>
      <c r="AA70" s="47"/>
    </row>
    <row r="71" spans="2:27" ht="21" customHeight="1" x14ac:dyDescent="0.25">
      <c r="B71" s="48"/>
      <c r="C71" s="48"/>
      <c r="D71" s="48"/>
      <c r="E71" s="303" t="s">
        <v>36</v>
      </c>
      <c r="F71" s="303" t="str">
        <f>VLOOKUP(E71,$E$112:$L$243,2,FALSE)</f>
        <v>Cuffie auricolari</v>
      </c>
      <c r="G71" s="303" t="str">
        <f>VLOOKUP($E$71,$E$112:$L$243,3,FALSE)</f>
        <v>3M PELTOR</v>
      </c>
      <c r="H71" s="374" t="str">
        <f>VLOOKUP($E$71,$E$112:$L$243,4,FALSE)</f>
        <v>Optime I H510P3</v>
      </c>
      <c r="I71" s="374"/>
      <c r="J71" s="46">
        <f>VLOOKUP(E71,$E$112:$L$243,5,FALSE)</f>
        <v>26</v>
      </c>
      <c r="K71" s="46">
        <f>VLOOKUP($E$71,$E$112:$L$243,6,FALSE)</f>
        <v>32</v>
      </c>
      <c r="L71" s="46">
        <f>VLOOKUP($E$71,$E$112:$L$243,7,FALSE)</f>
        <v>23</v>
      </c>
      <c r="M71" s="46">
        <f>VLOOKUP($E$71,$E$112:$L$243,8,FALSE)</f>
        <v>15</v>
      </c>
      <c r="N71" s="375">
        <f>$AK$11</f>
        <v>92.848342269814282</v>
      </c>
      <c r="O71" s="375">
        <f>$AL$11</f>
        <v>94.177833561067644</v>
      </c>
      <c r="P71" s="376">
        <f>IF(($AL$11-$AK$11)&lt;=2,(L72-((K72-L72)/4)*($AL$11-$AK$11-2)),(L72-((L72-M72)/8)*($AL$11-$AK$11-2)))</f>
        <v>20.832347905477945</v>
      </c>
      <c r="Q71" s="167"/>
      <c r="R71" s="196"/>
      <c r="S71" s="196"/>
      <c r="V71" s="56"/>
      <c r="W71" s="56"/>
      <c r="X71" s="47"/>
      <c r="Y71" s="47"/>
      <c r="Z71" s="47"/>
      <c r="AA71" s="47"/>
    </row>
    <row r="72" spans="2:27" ht="21" customHeight="1" x14ac:dyDescent="0.25">
      <c r="B72" s="48"/>
      <c r="C72" s="48"/>
      <c r="D72" s="48"/>
      <c r="E72" s="191"/>
      <c r="F72" s="127"/>
      <c r="G72" s="128" t="s">
        <v>57</v>
      </c>
      <c r="H72" s="378">
        <v>0.85</v>
      </c>
      <c r="I72" s="379"/>
      <c r="J72" s="117">
        <f>H72*J71</f>
        <v>22.099999999999998</v>
      </c>
      <c r="K72" s="118">
        <f>K71*$H$72</f>
        <v>27.2</v>
      </c>
      <c r="L72" s="118">
        <f>L71*$H$72</f>
        <v>19.55</v>
      </c>
      <c r="M72" s="118">
        <f>M71*$H$72</f>
        <v>12.75</v>
      </c>
      <c r="N72" s="362"/>
      <c r="O72" s="362"/>
      <c r="P72" s="377"/>
      <c r="Q72" s="167"/>
      <c r="R72" s="167"/>
      <c r="S72" s="167"/>
      <c r="V72" s="56"/>
      <c r="W72" s="56"/>
      <c r="X72" s="47"/>
      <c r="Y72" s="47"/>
      <c r="Z72" s="47"/>
      <c r="AA72" s="47"/>
    </row>
    <row r="73" spans="2:27" ht="9" customHeight="1" x14ac:dyDescent="0.25">
      <c r="B73" s="48"/>
      <c r="C73" s="48"/>
      <c r="D73" s="48"/>
      <c r="E73" s="358"/>
      <c r="F73" s="359"/>
      <c r="G73" s="359"/>
      <c r="H73" s="359"/>
      <c r="I73" s="359"/>
      <c r="J73" s="359"/>
      <c r="K73" s="359"/>
      <c r="L73" s="359"/>
      <c r="M73" s="359"/>
      <c r="N73" s="359"/>
      <c r="O73" s="359"/>
      <c r="P73" s="360"/>
      <c r="Q73" s="167"/>
      <c r="R73" s="167"/>
      <c r="S73" s="167"/>
      <c r="V73" s="56"/>
      <c r="W73" s="56"/>
      <c r="X73" s="47"/>
      <c r="Y73" s="47"/>
      <c r="Z73" s="47"/>
      <c r="AA73" s="47"/>
    </row>
    <row r="74" spans="2:27" ht="21" customHeight="1" x14ac:dyDescent="0.25">
      <c r="B74" s="48"/>
      <c r="C74" s="48"/>
      <c r="D74" s="48"/>
      <c r="E74" s="361" t="s">
        <v>37</v>
      </c>
      <c r="F74" s="362"/>
      <c r="G74" s="363" t="s">
        <v>74</v>
      </c>
      <c r="H74" s="130" t="s">
        <v>185</v>
      </c>
      <c r="I74" s="131" t="s">
        <v>71</v>
      </c>
      <c r="J74" s="133">
        <f>$AK$11-P71</f>
        <v>72.015994364336336</v>
      </c>
      <c r="K74" s="131" t="s">
        <v>72</v>
      </c>
      <c r="L74" s="131">
        <v>80</v>
      </c>
      <c r="M74" s="365" t="str">
        <f>IF(J74&lt;65,"IPERPROTEZIONE",IF(J74&lt;70,"ACCETTABILE",IF(J74&lt;75,"BUONA",IF(J74&lt;80,"ACCETTABILE","INSUFFICIENTE"))))</f>
        <v>BUONA</v>
      </c>
      <c r="N74" s="365"/>
      <c r="O74" s="365"/>
      <c r="P74" s="366"/>
      <c r="Q74" s="167"/>
      <c r="R74" s="85"/>
      <c r="S74" s="85"/>
      <c r="V74" s="56"/>
      <c r="W74" s="56"/>
      <c r="X74" s="47"/>
      <c r="Y74" s="47"/>
      <c r="Z74" s="47"/>
      <c r="AA74" s="47"/>
    </row>
    <row r="75" spans="2:27" ht="29.25" customHeight="1" thickBot="1" x14ac:dyDescent="0.3">
      <c r="B75" s="48"/>
      <c r="C75" s="48"/>
      <c r="D75" s="48"/>
      <c r="E75" s="367" t="s">
        <v>31</v>
      </c>
      <c r="F75" s="364"/>
      <c r="G75" s="364"/>
      <c r="H75" s="59" t="s">
        <v>186</v>
      </c>
      <c r="I75" s="60" t="s">
        <v>73</v>
      </c>
      <c r="J75" s="60">
        <f>M72-5</f>
        <v>7.75</v>
      </c>
      <c r="K75" s="60" t="s">
        <v>72</v>
      </c>
      <c r="L75" s="60">
        <v>135</v>
      </c>
      <c r="M75" s="368" t="str">
        <f>IF($O$45&lt;135,"VERIFICA NON NECESSARIA",IF(($O$45-J75)&lt;135,"IDONEO","INSUFFICIENTE"))</f>
        <v>VERIFICA NON NECESSARIA</v>
      </c>
      <c r="N75" s="368"/>
      <c r="O75" s="368"/>
      <c r="P75" s="369"/>
      <c r="Q75" s="167"/>
      <c r="R75" s="86"/>
      <c r="S75" s="86"/>
      <c r="V75" s="56"/>
      <c r="W75" s="56"/>
      <c r="X75" s="47"/>
      <c r="Y75" s="47"/>
      <c r="Z75" s="47"/>
      <c r="AA75" s="47"/>
    </row>
    <row r="76" spans="2:27" ht="25.5" customHeight="1" thickBot="1" x14ac:dyDescent="0.3">
      <c r="C76" s="48"/>
      <c r="D76" s="48"/>
      <c r="Q76" s="167"/>
      <c r="V76" s="56"/>
      <c r="W76" s="52"/>
      <c r="X76" s="47"/>
      <c r="Y76" s="47"/>
      <c r="Z76" s="47"/>
      <c r="AA76" s="47"/>
    </row>
    <row r="77" spans="2:27" ht="27" customHeight="1" x14ac:dyDescent="0.3">
      <c r="B77" s="48"/>
      <c r="C77" s="48"/>
      <c r="D77" s="48"/>
      <c r="E77" s="370" t="s">
        <v>264</v>
      </c>
      <c r="F77" s="371"/>
      <c r="G77" s="371"/>
      <c r="H77" s="371"/>
      <c r="I77" s="371"/>
      <c r="J77" s="371"/>
      <c r="K77" s="371"/>
      <c r="L77" s="371"/>
      <c r="M77" s="371"/>
      <c r="N77" s="371"/>
      <c r="O77" s="371"/>
      <c r="P77" s="372"/>
      <c r="Q77" s="167"/>
      <c r="R77" s="53"/>
      <c r="S77" s="53"/>
      <c r="V77" s="56"/>
      <c r="W77" s="56"/>
      <c r="X77" s="47"/>
      <c r="Y77" s="47"/>
      <c r="Z77" s="47"/>
      <c r="AA77" s="47"/>
    </row>
    <row r="78" spans="2:27" ht="21" customHeight="1" x14ac:dyDescent="0.25">
      <c r="B78" s="48"/>
      <c r="C78" s="48"/>
      <c r="D78" s="48"/>
      <c r="E78" s="193" t="s">
        <v>34</v>
      </c>
      <c r="F78" s="302" t="s">
        <v>26</v>
      </c>
      <c r="G78" s="302" t="s">
        <v>28</v>
      </c>
      <c r="H78" s="373" t="s">
        <v>29</v>
      </c>
      <c r="I78" s="373"/>
      <c r="J78" s="114" t="s">
        <v>64</v>
      </c>
      <c r="K78" s="115" t="s">
        <v>12</v>
      </c>
      <c r="L78" s="116" t="s">
        <v>13</v>
      </c>
      <c r="M78" s="116" t="s">
        <v>14</v>
      </c>
      <c r="N78" s="305" t="s">
        <v>69</v>
      </c>
      <c r="O78" s="305" t="s">
        <v>70</v>
      </c>
      <c r="P78" s="132" t="s">
        <v>15</v>
      </c>
      <c r="Q78" s="167"/>
      <c r="R78" s="54"/>
      <c r="S78" s="54"/>
      <c r="V78" s="56"/>
      <c r="W78" s="52"/>
      <c r="X78" s="47"/>
      <c r="Y78" s="47"/>
      <c r="Z78" s="47"/>
      <c r="AA78" s="47"/>
    </row>
    <row r="79" spans="2:27" ht="21" customHeight="1" x14ac:dyDescent="0.25">
      <c r="B79" s="48"/>
      <c r="E79" s="129" t="s">
        <v>38</v>
      </c>
      <c r="F79" s="126" t="str">
        <f>VLOOKUP(E79,$E$112:$L$243,2,FALSE)</f>
        <v>Cuffie auricolari</v>
      </c>
      <c r="G79" s="126" t="str">
        <f>VLOOKUP($E$79,$E$112:$L$243,3,FALSE)</f>
        <v>3M PELTOR</v>
      </c>
      <c r="H79" s="374" t="str">
        <f>VLOOKUP($E$79,$E$112:$L$243,4,FALSE)</f>
        <v>H505B</v>
      </c>
      <c r="I79" s="374"/>
      <c r="J79" s="46">
        <f>VLOOKUP(E79,$E$112:$L$243,5,FALSE)</f>
        <v>24</v>
      </c>
      <c r="K79" s="46">
        <f>VLOOKUP($E$79,$E$112:$L$243,6,FALSE)</f>
        <v>29</v>
      </c>
      <c r="L79" s="46">
        <f>VLOOKUP($E$79,$E$112:$L$243,7,FALSE)</f>
        <v>20</v>
      </c>
      <c r="M79" s="46">
        <f>VLOOKUP($E$79,$E$112:$L$243,8,FALSE)</f>
        <v>13</v>
      </c>
      <c r="N79" s="375">
        <f>$AK$11</f>
        <v>92.848342269814282</v>
      </c>
      <c r="O79" s="375">
        <f>$AL$11</f>
        <v>94.177833561067644</v>
      </c>
      <c r="P79" s="376">
        <f>IF(($AL$11-$AK$11)&lt;=2,(L80-((K80-L80)/4)*($AL$11-$AK$11-2)),(L80-((L80-M80)/8)*($AL$11-$AK$11-2)))</f>
        <v>18.282347905477945</v>
      </c>
      <c r="Q79" s="167"/>
      <c r="R79" s="196"/>
      <c r="S79" s="196"/>
      <c r="V79" s="56"/>
      <c r="W79" s="56"/>
      <c r="X79" s="47"/>
      <c r="Y79" s="47"/>
      <c r="Z79" s="47"/>
      <c r="AA79" s="47"/>
    </row>
    <row r="80" spans="2:27" ht="21" customHeight="1" x14ac:dyDescent="0.25">
      <c r="B80" s="48"/>
      <c r="C80" s="48"/>
      <c r="D80" s="48"/>
      <c r="E80" s="191"/>
      <c r="F80" s="127"/>
      <c r="G80" s="128" t="s">
        <v>57</v>
      </c>
      <c r="H80" s="378">
        <v>0.85</v>
      </c>
      <c r="I80" s="379"/>
      <c r="J80" s="117">
        <f>H80*J79</f>
        <v>20.399999999999999</v>
      </c>
      <c r="K80" s="118">
        <f>K79*$H$80</f>
        <v>24.65</v>
      </c>
      <c r="L80" s="118">
        <f>L79*$H$80</f>
        <v>17</v>
      </c>
      <c r="M80" s="118">
        <f>M79*$H$80</f>
        <v>11.049999999999999</v>
      </c>
      <c r="N80" s="362"/>
      <c r="O80" s="362"/>
      <c r="P80" s="377"/>
      <c r="Q80" s="167"/>
      <c r="R80" s="167"/>
      <c r="S80" s="167"/>
      <c r="V80" s="56"/>
      <c r="W80" s="56"/>
      <c r="X80" s="47"/>
      <c r="Y80" s="47"/>
      <c r="Z80" s="47"/>
      <c r="AA80" s="47"/>
    </row>
    <row r="81" spans="2:27" ht="9" customHeight="1" x14ac:dyDescent="0.25">
      <c r="B81" s="48"/>
      <c r="C81" s="48"/>
      <c r="D81" s="48"/>
      <c r="E81" s="358"/>
      <c r="F81" s="359"/>
      <c r="G81" s="359"/>
      <c r="H81" s="359"/>
      <c r="I81" s="359"/>
      <c r="J81" s="359"/>
      <c r="K81" s="359"/>
      <c r="L81" s="359"/>
      <c r="M81" s="359"/>
      <c r="N81" s="359"/>
      <c r="O81" s="359"/>
      <c r="P81" s="360"/>
      <c r="Q81" s="167"/>
      <c r="R81" s="167"/>
      <c r="S81" s="167"/>
      <c r="V81" s="56"/>
      <c r="W81" s="56"/>
      <c r="X81" s="47"/>
      <c r="Y81" s="47"/>
      <c r="Z81" s="47"/>
      <c r="AA81" s="47"/>
    </row>
    <row r="82" spans="2:27" ht="21" customHeight="1" x14ac:dyDescent="0.25">
      <c r="B82" s="48"/>
      <c r="C82" s="48"/>
      <c r="D82" s="48"/>
      <c r="E82" s="361" t="s">
        <v>37</v>
      </c>
      <c r="F82" s="362"/>
      <c r="G82" s="363" t="s">
        <v>74</v>
      </c>
      <c r="H82" s="130" t="s">
        <v>185</v>
      </c>
      <c r="I82" s="131" t="s">
        <v>71</v>
      </c>
      <c r="J82" s="133">
        <f>$AK$11-P79</f>
        <v>74.565994364336333</v>
      </c>
      <c r="K82" s="131" t="s">
        <v>72</v>
      </c>
      <c r="L82" s="131">
        <v>80</v>
      </c>
      <c r="M82" s="365" t="str">
        <f>IF(J82&lt;65,"IPERPROTEZIONE",IF(J82&lt;70,"ACCETTABILE",IF(J82&lt;75,"BUONA",IF(J82&lt;80,"ACCETTABILE","INSUFFICIENTE"))))</f>
        <v>BUONA</v>
      </c>
      <c r="N82" s="365"/>
      <c r="O82" s="365"/>
      <c r="P82" s="366"/>
      <c r="Q82" s="167"/>
      <c r="R82" s="85"/>
      <c r="S82" s="85"/>
      <c r="V82" s="56"/>
      <c r="W82" s="56"/>
      <c r="X82" s="47"/>
      <c r="Y82" s="47"/>
      <c r="Z82" s="47"/>
      <c r="AA82" s="47"/>
    </row>
    <row r="83" spans="2:27" ht="29.25" customHeight="1" thickBot="1" x14ac:dyDescent="0.3">
      <c r="B83" s="48"/>
      <c r="C83" s="48"/>
      <c r="D83" s="48"/>
      <c r="E83" s="367" t="s">
        <v>31</v>
      </c>
      <c r="F83" s="364"/>
      <c r="G83" s="364"/>
      <c r="H83" s="59" t="s">
        <v>186</v>
      </c>
      <c r="I83" s="60" t="s">
        <v>73</v>
      </c>
      <c r="J83" s="60">
        <f>M80-5</f>
        <v>6.0499999999999989</v>
      </c>
      <c r="K83" s="60" t="s">
        <v>72</v>
      </c>
      <c r="L83" s="60">
        <v>135</v>
      </c>
      <c r="M83" s="368" t="str">
        <f>IF($O$45&lt;135,"VERIFICA NON NECESSARIA",IF(($O$45-J83)&lt;135,"IDONEO","INSUFFICIENTE"))</f>
        <v>VERIFICA NON NECESSARIA</v>
      </c>
      <c r="N83" s="368"/>
      <c r="O83" s="368"/>
      <c r="P83" s="369"/>
      <c r="Q83" s="167"/>
      <c r="R83" s="86"/>
      <c r="S83" s="86"/>
      <c r="V83" s="56"/>
      <c r="W83" s="56"/>
      <c r="X83" s="47"/>
      <c r="Y83" s="47"/>
      <c r="Z83" s="47"/>
      <c r="AA83" s="47"/>
    </row>
    <row r="84" spans="2:27" ht="24" customHeight="1" thickBot="1" x14ac:dyDescent="0.3">
      <c r="C84" s="48"/>
      <c r="D84" s="48"/>
    </row>
    <row r="85" spans="2:27" ht="27" customHeight="1" x14ac:dyDescent="0.3">
      <c r="B85" s="48"/>
      <c r="C85" s="48"/>
      <c r="D85" s="48"/>
      <c r="E85" s="370" t="s">
        <v>264</v>
      </c>
      <c r="F85" s="371"/>
      <c r="G85" s="371"/>
      <c r="H85" s="371"/>
      <c r="I85" s="371"/>
      <c r="J85" s="371"/>
      <c r="K85" s="371"/>
      <c r="L85" s="371"/>
      <c r="M85" s="371"/>
      <c r="N85" s="371"/>
      <c r="O85" s="371"/>
      <c r="P85" s="372"/>
      <c r="Q85" s="167"/>
      <c r="R85" s="53"/>
      <c r="S85" s="53"/>
      <c r="V85" s="56"/>
      <c r="W85" s="56"/>
      <c r="X85" s="47"/>
      <c r="Y85" s="47"/>
      <c r="Z85" s="47"/>
      <c r="AA85" s="47"/>
    </row>
    <row r="86" spans="2:27" ht="21" customHeight="1" x14ac:dyDescent="0.25">
      <c r="B86" s="48"/>
      <c r="C86" s="48"/>
      <c r="D86" s="48"/>
      <c r="E86" s="193" t="s">
        <v>34</v>
      </c>
      <c r="F86" s="302" t="s">
        <v>26</v>
      </c>
      <c r="G86" s="302" t="s">
        <v>28</v>
      </c>
      <c r="H86" s="373" t="s">
        <v>29</v>
      </c>
      <c r="I86" s="373"/>
      <c r="J86" s="114" t="s">
        <v>64</v>
      </c>
      <c r="K86" s="115" t="s">
        <v>12</v>
      </c>
      <c r="L86" s="116" t="s">
        <v>13</v>
      </c>
      <c r="M86" s="116" t="s">
        <v>14</v>
      </c>
      <c r="N86" s="305" t="s">
        <v>69</v>
      </c>
      <c r="O86" s="305" t="s">
        <v>70</v>
      </c>
      <c r="P86" s="132" t="s">
        <v>15</v>
      </c>
      <c r="Q86" s="167"/>
      <c r="R86" s="54"/>
      <c r="S86" s="54"/>
      <c r="V86" s="56"/>
      <c r="W86" s="52"/>
      <c r="X86" s="47"/>
      <c r="Y86" s="47"/>
      <c r="Z86" s="47"/>
      <c r="AA86" s="47"/>
    </row>
    <row r="87" spans="2:27" ht="39.75" customHeight="1" x14ac:dyDescent="0.25">
      <c r="B87" s="48"/>
      <c r="E87" s="129" t="s">
        <v>40</v>
      </c>
      <c r="F87" s="126" t="str">
        <f>VLOOKUP(E87,$E$112:$L$243,2,FALSE)</f>
        <v>Inserti espandibili</v>
      </c>
      <c r="G87" s="126" t="str">
        <f>VLOOKUP($E$87,$E$112:$L$243,3,FALSE)</f>
        <v>3M EAR</v>
      </c>
      <c r="H87" s="382" t="str">
        <f>VLOOKUP($E$87,$E$112:$L$243,4,FALSE)</f>
        <v>CLASSIC</v>
      </c>
      <c r="I87" s="383"/>
      <c r="J87" s="46">
        <f>VLOOKUP(E87,$E$112:$L$243,5,FALSE)</f>
        <v>31</v>
      </c>
      <c r="K87" s="46">
        <f>VLOOKUP($E$87,$E$112:$L$243,6,FALSE)</f>
        <v>31</v>
      </c>
      <c r="L87" s="46">
        <f>VLOOKUP($E$87,$E$112:$L$243,7,FALSE)</f>
        <v>27</v>
      </c>
      <c r="M87" s="46">
        <f>VLOOKUP($E$87,$E$112:$L$243,8,FALSE)</f>
        <v>26</v>
      </c>
      <c r="N87" s="375">
        <f>$AK$11</f>
        <v>92.848342269814282</v>
      </c>
      <c r="O87" s="375">
        <f>$AL$11</f>
        <v>94.177833561067644</v>
      </c>
      <c r="P87" s="376">
        <f>IF(($AL$11-$AK$11)&lt;=2,(L88-((K88-L88)/4)*($AL$11-$AK$11-2)),(L88-((L88-M88)/8)*($AL$11-$AK$11-2)))</f>
        <v>17.985830660685316</v>
      </c>
      <c r="Q87" s="167"/>
      <c r="R87" s="196"/>
      <c r="S87" s="196"/>
      <c r="V87" s="56"/>
      <c r="W87" s="56"/>
      <c r="X87" s="47"/>
      <c r="Y87" s="47"/>
      <c r="Z87" s="47"/>
      <c r="AA87" s="47"/>
    </row>
    <row r="88" spans="2:27" ht="21" customHeight="1" x14ac:dyDescent="0.25">
      <c r="B88" s="48"/>
      <c r="C88" s="48"/>
      <c r="D88" s="48"/>
      <c r="E88" s="191"/>
      <c r="F88" s="127"/>
      <c r="G88" s="128" t="s">
        <v>57</v>
      </c>
      <c r="H88" s="378">
        <v>0.65</v>
      </c>
      <c r="I88" s="379"/>
      <c r="J88" s="117">
        <f>H88*J87</f>
        <v>20.150000000000002</v>
      </c>
      <c r="K88" s="118">
        <f>K87*$H$88</f>
        <v>20.150000000000002</v>
      </c>
      <c r="L88" s="118">
        <f>L87*$H$88</f>
        <v>17.55</v>
      </c>
      <c r="M88" s="118">
        <f>M87*$H$88</f>
        <v>16.900000000000002</v>
      </c>
      <c r="N88" s="362"/>
      <c r="O88" s="362"/>
      <c r="P88" s="377"/>
      <c r="Q88" s="167"/>
      <c r="R88" s="167"/>
      <c r="S88" s="167"/>
      <c r="V88" s="56"/>
      <c r="W88" s="56"/>
      <c r="X88" s="47"/>
      <c r="Y88" s="47"/>
      <c r="Z88" s="47"/>
      <c r="AA88" s="47"/>
    </row>
    <row r="89" spans="2:27" ht="9" customHeight="1" x14ac:dyDescent="0.25">
      <c r="B89" s="48"/>
      <c r="C89" s="48"/>
      <c r="D89" s="48"/>
      <c r="E89" s="358"/>
      <c r="F89" s="359"/>
      <c r="G89" s="359"/>
      <c r="H89" s="359"/>
      <c r="I89" s="359"/>
      <c r="J89" s="359"/>
      <c r="K89" s="359"/>
      <c r="L89" s="359"/>
      <c r="M89" s="359"/>
      <c r="N89" s="359"/>
      <c r="O89" s="359"/>
      <c r="P89" s="360"/>
      <c r="Q89" s="167"/>
      <c r="R89" s="167"/>
      <c r="S89" s="167"/>
      <c r="V89" s="56"/>
      <c r="W89" s="56"/>
      <c r="X89" s="47"/>
      <c r="Y89" s="47"/>
      <c r="Z89" s="47"/>
      <c r="AA89" s="47"/>
    </row>
    <row r="90" spans="2:27" ht="21" customHeight="1" x14ac:dyDescent="0.25">
      <c r="B90" s="48"/>
      <c r="C90" s="48"/>
      <c r="D90" s="48"/>
      <c r="E90" s="361" t="s">
        <v>37</v>
      </c>
      <c r="F90" s="362"/>
      <c r="G90" s="363" t="s">
        <v>74</v>
      </c>
      <c r="H90" s="130" t="s">
        <v>185</v>
      </c>
      <c r="I90" s="131" t="s">
        <v>71</v>
      </c>
      <c r="J90" s="133">
        <f>$AK$11-P87</f>
        <v>74.862511609128973</v>
      </c>
      <c r="K90" s="131" t="s">
        <v>72</v>
      </c>
      <c r="L90" s="131">
        <v>80</v>
      </c>
      <c r="M90" s="365" t="str">
        <f>IF(J90&lt;65,"IPERPROTEZIONE",IF(J90&lt;70,"ACCETTABILE",IF(J90&lt;75,"BUONA",IF(J90&lt;80,"ACCETTABILE","INSUFFICIENTE"))))</f>
        <v>BUONA</v>
      </c>
      <c r="N90" s="365"/>
      <c r="O90" s="365"/>
      <c r="P90" s="366"/>
      <c r="Q90" s="167"/>
      <c r="R90" s="85"/>
      <c r="S90" s="85"/>
      <c r="V90" s="56"/>
      <c r="W90" s="56"/>
      <c r="X90" s="47"/>
      <c r="Y90" s="47"/>
      <c r="Z90" s="47"/>
      <c r="AA90" s="47"/>
    </row>
    <row r="91" spans="2:27" ht="29.25" customHeight="1" thickBot="1" x14ac:dyDescent="0.3">
      <c r="B91" s="48"/>
      <c r="C91" s="48"/>
      <c r="D91" s="48"/>
      <c r="E91" s="367" t="s">
        <v>31</v>
      </c>
      <c r="F91" s="364"/>
      <c r="G91" s="364"/>
      <c r="H91" s="59" t="s">
        <v>186</v>
      </c>
      <c r="I91" s="60" t="s">
        <v>73</v>
      </c>
      <c r="J91" s="60">
        <f>M88-5</f>
        <v>11.900000000000002</v>
      </c>
      <c r="K91" s="60" t="s">
        <v>72</v>
      </c>
      <c r="L91" s="60">
        <v>135</v>
      </c>
      <c r="M91" s="368" t="str">
        <f>IF($O$45&lt;135,"VERIFICA NON NECESSARIA",IF(($O$45-J91)&lt;135,"IDONEO","INSUFFICIENTE"))</f>
        <v>VERIFICA NON NECESSARIA</v>
      </c>
      <c r="N91" s="368"/>
      <c r="O91" s="368"/>
      <c r="P91" s="369"/>
      <c r="Q91" s="167"/>
      <c r="R91" s="86"/>
      <c r="S91" s="86"/>
      <c r="V91" s="56"/>
      <c r="W91" s="56"/>
      <c r="X91" s="47"/>
      <c r="Y91" s="47"/>
      <c r="Z91" s="47"/>
      <c r="AA91" s="47"/>
    </row>
    <row r="92" spans="2:27" ht="18.75" thickBot="1" x14ac:dyDescent="0.3">
      <c r="C92" s="48"/>
      <c r="D92" s="48"/>
    </row>
    <row r="93" spans="2:27" ht="27" customHeight="1" x14ac:dyDescent="0.3">
      <c r="B93" s="48"/>
      <c r="C93" s="48"/>
      <c r="D93" s="48"/>
      <c r="E93" s="370" t="s">
        <v>264</v>
      </c>
      <c r="F93" s="371"/>
      <c r="G93" s="371"/>
      <c r="H93" s="371"/>
      <c r="I93" s="371"/>
      <c r="J93" s="371"/>
      <c r="K93" s="371"/>
      <c r="L93" s="371"/>
      <c r="M93" s="371"/>
      <c r="N93" s="371"/>
      <c r="O93" s="371"/>
      <c r="P93" s="372"/>
      <c r="Q93" s="167"/>
      <c r="R93" s="53"/>
      <c r="S93" s="53"/>
      <c r="V93" s="56"/>
      <c r="W93" s="56"/>
      <c r="X93" s="47"/>
      <c r="Y93" s="47"/>
      <c r="Z93" s="47"/>
      <c r="AA93" s="47"/>
    </row>
    <row r="94" spans="2:27" ht="21" customHeight="1" x14ac:dyDescent="0.25">
      <c r="B94" s="48"/>
      <c r="C94" s="48"/>
      <c r="D94" s="48"/>
      <c r="E94" s="193" t="s">
        <v>34</v>
      </c>
      <c r="F94" s="302" t="s">
        <v>26</v>
      </c>
      <c r="G94" s="302" t="s">
        <v>28</v>
      </c>
      <c r="H94" s="373" t="s">
        <v>29</v>
      </c>
      <c r="I94" s="373"/>
      <c r="J94" s="114" t="s">
        <v>64</v>
      </c>
      <c r="K94" s="115" t="s">
        <v>12</v>
      </c>
      <c r="L94" s="116" t="s">
        <v>13</v>
      </c>
      <c r="M94" s="116" t="s">
        <v>14</v>
      </c>
      <c r="N94" s="305" t="s">
        <v>69</v>
      </c>
      <c r="O94" s="305" t="s">
        <v>70</v>
      </c>
      <c r="P94" s="132" t="s">
        <v>15</v>
      </c>
      <c r="Q94" s="167"/>
      <c r="R94" s="54"/>
      <c r="S94" s="54"/>
      <c r="V94" s="56"/>
      <c r="W94" s="52"/>
      <c r="X94" s="47"/>
      <c r="Y94" s="47"/>
      <c r="Z94" s="47"/>
      <c r="AA94" s="47"/>
    </row>
    <row r="95" spans="2:27" ht="42.75" customHeight="1" x14ac:dyDescent="0.25">
      <c r="B95" s="48"/>
      <c r="E95" s="129" t="s">
        <v>41</v>
      </c>
      <c r="F95" s="126" t="str">
        <f>VLOOKUP(E95,$E$112:$L$243,2,FALSE)</f>
        <v>Inserti espandibili</v>
      </c>
      <c r="G95" s="126" t="str">
        <f>VLOOKUP($E$95,$E$112:$L$243,3,FALSE)</f>
        <v>UVEX</v>
      </c>
      <c r="H95" s="380" t="str">
        <f>VLOOKUP($E$95,$E$112:$L$243,4,FALSE)</f>
        <v>X-fit</v>
      </c>
      <c r="I95" s="381"/>
      <c r="J95" s="46">
        <f>VLOOKUP(E95,$E$112:$L$243,5,FALSE)</f>
        <v>37</v>
      </c>
      <c r="K95" s="46">
        <f>VLOOKUP($E$95,$E$112:$L$243,6,FALSE)</f>
        <v>36</v>
      </c>
      <c r="L95" s="46">
        <f>VLOOKUP($E$95,$E$112:$L$243,7,FALSE)</f>
        <v>35</v>
      </c>
      <c r="M95" s="46">
        <f>VLOOKUP($E$95,$E$112:$L$243,8,FALSE)</f>
        <v>34</v>
      </c>
      <c r="N95" s="375">
        <f>$AK$11</f>
        <v>92.848342269814282</v>
      </c>
      <c r="O95" s="375">
        <f>$AL$11</f>
        <v>94.177833561067644</v>
      </c>
      <c r="P95" s="376">
        <f>IF(($AL$11-$AK$11)&lt;=2,(L96-((K96-L96)/4)*($AL$11-$AK$11-2)),(L96-((L96-M96)/8)*($AL$11-$AK$11-2)))</f>
        <v>22.858957665171328</v>
      </c>
      <c r="Q95" s="167"/>
      <c r="R95" s="196"/>
      <c r="S95" s="196"/>
      <c r="V95" s="56"/>
      <c r="W95" s="56"/>
      <c r="X95" s="47"/>
      <c r="Y95" s="47"/>
      <c r="Z95" s="47"/>
      <c r="AA95" s="47"/>
    </row>
    <row r="96" spans="2:27" ht="21" customHeight="1" x14ac:dyDescent="0.25">
      <c r="B96" s="48"/>
      <c r="C96" s="48"/>
      <c r="D96" s="48"/>
      <c r="E96" s="191"/>
      <c r="F96" s="127"/>
      <c r="G96" s="128" t="s">
        <v>57</v>
      </c>
      <c r="H96" s="378">
        <v>0.65</v>
      </c>
      <c r="I96" s="379"/>
      <c r="J96" s="117">
        <f>H96*J95</f>
        <v>24.05</v>
      </c>
      <c r="K96" s="118">
        <f>K95*$H$96</f>
        <v>23.400000000000002</v>
      </c>
      <c r="L96" s="118">
        <f>L95*$H$96</f>
        <v>22.75</v>
      </c>
      <c r="M96" s="118">
        <f>M95*$H$96</f>
        <v>22.1</v>
      </c>
      <c r="N96" s="362"/>
      <c r="O96" s="362"/>
      <c r="P96" s="377"/>
      <c r="Q96" s="167"/>
      <c r="R96" s="167"/>
      <c r="S96" s="167"/>
      <c r="V96" s="56"/>
      <c r="W96" s="56"/>
      <c r="X96" s="47"/>
      <c r="Y96" s="47"/>
      <c r="Z96" s="47"/>
      <c r="AA96" s="47"/>
    </row>
    <row r="97" spans="2:27" ht="9" customHeight="1" x14ac:dyDescent="0.25">
      <c r="B97" s="48"/>
      <c r="C97" s="48"/>
      <c r="D97" s="48"/>
      <c r="E97" s="358"/>
      <c r="F97" s="359"/>
      <c r="G97" s="359"/>
      <c r="H97" s="359"/>
      <c r="I97" s="359"/>
      <c r="J97" s="359"/>
      <c r="K97" s="359"/>
      <c r="L97" s="359"/>
      <c r="M97" s="359"/>
      <c r="N97" s="359"/>
      <c r="O97" s="359"/>
      <c r="P97" s="360"/>
      <c r="Q97" s="167"/>
      <c r="R97" s="167"/>
      <c r="S97" s="167"/>
      <c r="V97" s="56"/>
      <c r="W97" s="56"/>
      <c r="X97" s="47"/>
      <c r="Y97" s="47"/>
      <c r="Z97" s="47"/>
      <c r="AA97" s="47"/>
    </row>
    <row r="98" spans="2:27" ht="21" customHeight="1" x14ac:dyDescent="0.25">
      <c r="B98" s="48"/>
      <c r="C98" s="48"/>
      <c r="D98" s="48"/>
      <c r="E98" s="361" t="s">
        <v>37</v>
      </c>
      <c r="F98" s="362"/>
      <c r="G98" s="363" t="s">
        <v>74</v>
      </c>
      <c r="H98" s="130" t="s">
        <v>185</v>
      </c>
      <c r="I98" s="131" t="s">
        <v>71</v>
      </c>
      <c r="J98" s="133">
        <f>$AK$11-P95</f>
        <v>69.98938460464295</v>
      </c>
      <c r="K98" s="131" t="s">
        <v>72</v>
      </c>
      <c r="L98" s="131">
        <v>80</v>
      </c>
      <c r="M98" s="365" t="str">
        <f>IF(J98&lt;65,"IPERPROTEZIONE",IF(J98&lt;70,"ACCETTABILE",IF(J98&lt;75,"BUONA",IF(J98&lt;80,"ACCETTABILE","INSUFFICIENTE"))))</f>
        <v>ACCETTABILE</v>
      </c>
      <c r="N98" s="365"/>
      <c r="O98" s="365"/>
      <c r="P98" s="366"/>
      <c r="Q98" s="167"/>
      <c r="R98" s="85"/>
      <c r="S98" s="85"/>
      <c r="V98" s="56"/>
      <c r="W98" s="56"/>
      <c r="X98" s="47"/>
      <c r="Y98" s="47"/>
      <c r="Z98" s="47"/>
      <c r="AA98" s="47"/>
    </row>
    <row r="99" spans="2:27" ht="29.25" customHeight="1" thickBot="1" x14ac:dyDescent="0.3">
      <c r="B99" s="48"/>
      <c r="C99" s="48"/>
      <c r="D99" s="48"/>
      <c r="E99" s="367" t="s">
        <v>31</v>
      </c>
      <c r="F99" s="364"/>
      <c r="G99" s="364"/>
      <c r="H99" s="59" t="s">
        <v>186</v>
      </c>
      <c r="I99" s="60" t="s">
        <v>73</v>
      </c>
      <c r="J99" s="60">
        <f>M96-5</f>
        <v>17.100000000000001</v>
      </c>
      <c r="K99" s="60" t="s">
        <v>72</v>
      </c>
      <c r="L99" s="60">
        <v>135</v>
      </c>
      <c r="M99" s="368" t="str">
        <f>IF($O$45&lt;135,"VERIFICA NON NECESSARIA",IF(($O$45-J99)&lt;135,"IDONEO","INSUFFICIENTE"))</f>
        <v>VERIFICA NON NECESSARIA</v>
      </c>
      <c r="N99" s="368"/>
      <c r="O99" s="368"/>
      <c r="P99" s="369"/>
      <c r="Q99" s="167"/>
      <c r="R99" s="86"/>
      <c r="S99" s="86"/>
      <c r="V99" s="56"/>
      <c r="W99" s="56"/>
      <c r="X99" s="47"/>
      <c r="Y99" s="47"/>
      <c r="Z99" s="47"/>
      <c r="AA99" s="47"/>
    </row>
    <row r="100" spans="2:27" ht="18.75" thickBot="1" x14ac:dyDescent="0.3">
      <c r="C100" s="48"/>
      <c r="D100" s="48"/>
    </row>
    <row r="101" spans="2:27" ht="27" customHeight="1" x14ac:dyDescent="0.3">
      <c r="B101" s="48"/>
      <c r="C101" s="48"/>
      <c r="D101" s="48"/>
      <c r="E101" s="370" t="s">
        <v>264</v>
      </c>
      <c r="F101" s="371"/>
      <c r="G101" s="371"/>
      <c r="H101" s="371"/>
      <c r="I101" s="371"/>
      <c r="J101" s="371"/>
      <c r="K101" s="371"/>
      <c r="L101" s="371"/>
      <c r="M101" s="371"/>
      <c r="N101" s="371"/>
      <c r="O101" s="371"/>
      <c r="P101" s="372"/>
      <c r="Q101" s="167"/>
      <c r="R101" s="53"/>
      <c r="S101" s="53"/>
      <c r="V101" s="56"/>
      <c r="W101" s="56"/>
      <c r="X101" s="47"/>
      <c r="Y101" s="47"/>
      <c r="Z101" s="47"/>
      <c r="AA101" s="47"/>
    </row>
    <row r="102" spans="2:27" ht="21" customHeight="1" x14ac:dyDescent="0.25">
      <c r="B102" s="48"/>
      <c r="C102" s="48"/>
      <c r="D102" s="48"/>
      <c r="E102" s="193" t="s">
        <v>34</v>
      </c>
      <c r="F102" s="302" t="s">
        <v>26</v>
      </c>
      <c r="G102" s="302" t="s">
        <v>28</v>
      </c>
      <c r="H102" s="373" t="s">
        <v>29</v>
      </c>
      <c r="I102" s="373"/>
      <c r="J102" s="114" t="s">
        <v>64</v>
      </c>
      <c r="K102" s="115" t="s">
        <v>12</v>
      </c>
      <c r="L102" s="116" t="s">
        <v>13</v>
      </c>
      <c r="M102" s="116" t="s">
        <v>14</v>
      </c>
      <c r="N102" s="305" t="s">
        <v>69</v>
      </c>
      <c r="O102" s="305" t="s">
        <v>70</v>
      </c>
      <c r="P102" s="132" t="s">
        <v>15</v>
      </c>
      <c r="Q102" s="167"/>
      <c r="R102" s="54"/>
      <c r="S102" s="54"/>
      <c r="V102" s="56"/>
      <c r="W102" s="52"/>
      <c r="X102" s="47"/>
      <c r="Y102" s="47"/>
      <c r="Z102" s="47"/>
      <c r="AA102" s="47"/>
    </row>
    <row r="103" spans="2:27" ht="21" customHeight="1" x14ac:dyDescent="0.25">
      <c r="B103" s="48"/>
      <c r="E103" s="129" t="s">
        <v>44</v>
      </c>
      <c r="F103" s="126" t="str">
        <f>VLOOKUP(E103,$E$112:$L$243,2,FALSE)</f>
        <v>Inserti espandibili</v>
      </c>
      <c r="G103" s="126" t="str">
        <f>VLOOKUP($E$103,$E$112:$L$243,3,FALSE)</f>
        <v>3M EAR</v>
      </c>
      <c r="H103" s="374" t="str">
        <f>VLOOKUP($E$103,$E$112:$L$243,4,FALSE)</f>
        <v>soft FX</v>
      </c>
      <c r="I103" s="374"/>
      <c r="J103" s="46">
        <f>VLOOKUP(E103,$E$112:$L$243,5,FALSE)</f>
        <v>37</v>
      </c>
      <c r="K103" s="46">
        <f>VLOOKUP($E$103,$E$112:$L$243,6,FALSE)</f>
        <v>36</v>
      </c>
      <c r="L103" s="46">
        <f>VLOOKUP($E$103,$E$112:$L$243,7,FALSE)</f>
        <v>35</v>
      </c>
      <c r="M103" s="46">
        <f>VLOOKUP($E$103,$E$112:$L$243,8,FALSE)</f>
        <v>33</v>
      </c>
      <c r="N103" s="375">
        <f>$AK$11</f>
        <v>92.848342269814282</v>
      </c>
      <c r="O103" s="375">
        <f>$AL$11</f>
        <v>94.177833561067644</v>
      </c>
      <c r="P103" s="376">
        <f>IF(($AL$11-$AK$11)&lt;=2,(L104-((K104-L104)/4)*($AL$11-$AK$11-2)),(L104-((L104-M104)/8)*($AL$11-$AK$11-2)))</f>
        <v>29.892483100608661</v>
      </c>
      <c r="Q103" s="167"/>
      <c r="R103" s="196"/>
      <c r="S103" s="196"/>
      <c r="V103" s="56"/>
      <c r="W103" s="56"/>
      <c r="X103" s="47"/>
      <c r="Y103" s="47"/>
      <c r="Z103" s="47"/>
      <c r="AA103" s="47"/>
    </row>
    <row r="104" spans="2:27" ht="21" customHeight="1" x14ac:dyDescent="0.25">
      <c r="B104" s="48"/>
      <c r="C104" s="48"/>
      <c r="D104" s="48"/>
      <c r="E104" s="191"/>
      <c r="F104" s="127"/>
      <c r="G104" s="128" t="s">
        <v>57</v>
      </c>
      <c r="H104" s="378">
        <v>0.85</v>
      </c>
      <c r="I104" s="379"/>
      <c r="J104" s="117">
        <f>H104*J103</f>
        <v>31.45</v>
      </c>
      <c r="K104" s="118">
        <f>K103*$H$104</f>
        <v>30.599999999999998</v>
      </c>
      <c r="L104" s="118">
        <f>L103*$H$104</f>
        <v>29.75</v>
      </c>
      <c r="M104" s="118">
        <f>M103*$H$104</f>
        <v>28.05</v>
      </c>
      <c r="N104" s="362"/>
      <c r="O104" s="362"/>
      <c r="P104" s="377"/>
      <c r="Q104" s="167"/>
      <c r="R104" s="167"/>
      <c r="S104" s="167"/>
      <c r="V104" s="56"/>
      <c r="W104" s="56"/>
      <c r="X104" s="47"/>
      <c r="Y104" s="47"/>
      <c r="Z104" s="47"/>
      <c r="AA104" s="47"/>
    </row>
    <row r="105" spans="2:27" ht="9" customHeight="1" x14ac:dyDescent="0.25">
      <c r="B105" s="48"/>
      <c r="C105" s="48"/>
      <c r="D105" s="48"/>
      <c r="E105" s="358"/>
      <c r="F105" s="359"/>
      <c r="G105" s="359"/>
      <c r="H105" s="359"/>
      <c r="I105" s="359"/>
      <c r="J105" s="359"/>
      <c r="K105" s="359"/>
      <c r="L105" s="359"/>
      <c r="M105" s="359"/>
      <c r="N105" s="359"/>
      <c r="O105" s="359"/>
      <c r="P105" s="360"/>
      <c r="Q105" s="167"/>
      <c r="R105" s="167"/>
      <c r="S105" s="167"/>
      <c r="V105" s="56"/>
      <c r="W105" s="56"/>
      <c r="X105" s="47"/>
      <c r="Y105" s="47"/>
      <c r="Z105" s="47"/>
      <c r="AA105" s="47"/>
    </row>
    <row r="106" spans="2:27" ht="21" customHeight="1" x14ac:dyDescent="0.25">
      <c r="B106" s="48"/>
      <c r="C106" s="48"/>
      <c r="D106" s="48"/>
      <c r="E106" s="361" t="s">
        <v>37</v>
      </c>
      <c r="F106" s="362"/>
      <c r="G106" s="363" t="s">
        <v>74</v>
      </c>
      <c r="H106" s="130" t="s">
        <v>185</v>
      </c>
      <c r="I106" s="131" t="s">
        <v>71</v>
      </c>
      <c r="J106" s="133">
        <f>$AK$11-P103</f>
        <v>62.955859169205624</v>
      </c>
      <c r="K106" s="131" t="s">
        <v>72</v>
      </c>
      <c r="L106" s="131">
        <v>80</v>
      </c>
      <c r="M106" s="365" t="str">
        <f>IF(J106&lt;65,"IPERPROTEZIONE",IF(J106&lt;70,"ACCETTABILE",IF(J106&lt;75,"BUONA",IF(J106&lt;80,"ACCETTABILE","INSUFFICIENTE"))))</f>
        <v>IPERPROTEZIONE</v>
      </c>
      <c r="N106" s="365"/>
      <c r="O106" s="365"/>
      <c r="P106" s="366"/>
      <c r="Q106" s="167"/>
      <c r="R106" s="85"/>
      <c r="S106" s="85"/>
      <c r="V106" s="56"/>
      <c r="W106" s="56"/>
      <c r="X106" s="47"/>
      <c r="Y106" s="47"/>
      <c r="Z106" s="47"/>
      <c r="AA106" s="47"/>
    </row>
    <row r="107" spans="2:27" ht="29.25" customHeight="1" thickBot="1" x14ac:dyDescent="0.3">
      <c r="B107" s="48"/>
      <c r="C107" s="48"/>
      <c r="D107" s="48"/>
      <c r="E107" s="367" t="s">
        <v>32</v>
      </c>
      <c r="F107" s="364"/>
      <c r="G107" s="364"/>
      <c r="H107" s="59" t="s">
        <v>186</v>
      </c>
      <c r="I107" s="60" t="s">
        <v>73</v>
      </c>
      <c r="J107" s="60">
        <f>M104-5</f>
        <v>23.05</v>
      </c>
      <c r="K107" s="60" t="s">
        <v>72</v>
      </c>
      <c r="L107" s="60">
        <v>135</v>
      </c>
      <c r="M107" s="368" t="str">
        <f>IF($O$45&lt;135,"VERIFICA NON NECESSARIA",IF(($O$45-J107)&lt;135,"IDONEO","INSUFFICIENTE"))</f>
        <v>VERIFICA NON NECESSARIA</v>
      </c>
      <c r="N107" s="368"/>
      <c r="O107" s="368"/>
      <c r="P107" s="369"/>
      <c r="Q107" s="167"/>
      <c r="R107" s="86"/>
      <c r="S107" s="86"/>
      <c r="V107" s="56"/>
      <c r="W107" s="56"/>
      <c r="X107" s="47"/>
      <c r="Y107" s="47"/>
      <c r="Z107" s="47"/>
      <c r="AA107" s="47"/>
    </row>
    <row r="108" spans="2:27" ht="18" x14ac:dyDescent="0.25">
      <c r="C108" s="48"/>
      <c r="D108" s="48"/>
    </row>
    <row r="109" spans="2:27" ht="18" x14ac:dyDescent="0.25">
      <c r="C109" s="48"/>
      <c r="D109" s="48"/>
    </row>
    <row r="110" spans="2:27" ht="18" x14ac:dyDescent="0.25">
      <c r="C110" s="48"/>
      <c r="D110" s="48"/>
    </row>
    <row r="111" spans="2:27" ht="35.25" customHeight="1" x14ac:dyDescent="0.2">
      <c r="E111" s="305" t="s">
        <v>0</v>
      </c>
      <c r="F111" s="305" t="s">
        <v>184</v>
      </c>
      <c r="G111" s="305" t="s">
        <v>1</v>
      </c>
      <c r="H111" s="305" t="s">
        <v>2</v>
      </c>
      <c r="I111" s="305" t="s">
        <v>64</v>
      </c>
      <c r="J111" s="305" t="s">
        <v>12</v>
      </c>
      <c r="K111" s="305" t="s">
        <v>13</v>
      </c>
      <c r="L111" s="305" t="s">
        <v>14</v>
      </c>
    </row>
    <row r="112" spans="2:27" ht="20.25" customHeight="1" x14ac:dyDescent="0.2">
      <c r="E112" s="45" t="s">
        <v>36</v>
      </c>
      <c r="F112" s="45" t="s">
        <v>27</v>
      </c>
      <c r="G112" s="45" t="s">
        <v>582</v>
      </c>
      <c r="H112" s="45" t="s">
        <v>583</v>
      </c>
      <c r="I112" s="46">
        <v>26</v>
      </c>
      <c r="J112" s="46">
        <v>32</v>
      </c>
      <c r="K112" s="46">
        <v>23</v>
      </c>
      <c r="L112" s="46">
        <v>15</v>
      </c>
    </row>
    <row r="113" spans="5:12" ht="20.25" customHeight="1" x14ac:dyDescent="0.2">
      <c r="E113" s="45" t="s">
        <v>38</v>
      </c>
      <c r="F113" s="45" t="s">
        <v>27</v>
      </c>
      <c r="G113" s="45" t="s">
        <v>582</v>
      </c>
      <c r="H113" s="309" t="s">
        <v>584</v>
      </c>
      <c r="I113" s="46">
        <v>24</v>
      </c>
      <c r="J113" s="46">
        <v>29</v>
      </c>
      <c r="K113" s="46">
        <v>20</v>
      </c>
      <c r="L113" s="46">
        <v>13</v>
      </c>
    </row>
    <row r="114" spans="5:12" ht="20.25" customHeight="1" x14ac:dyDescent="0.2">
      <c r="E114" s="45" t="s">
        <v>40</v>
      </c>
      <c r="F114" s="45" t="s">
        <v>243</v>
      </c>
      <c r="G114" s="45" t="s">
        <v>585</v>
      </c>
      <c r="H114" s="45" t="s">
        <v>586</v>
      </c>
      <c r="I114" s="46">
        <v>31</v>
      </c>
      <c r="J114" s="46">
        <v>31</v>
      </c>
      <c r="K114" s="46">
        <v>27</v>
      </c>
      <c r="L114" s="46">
        <v>26</v>
      </c>
    </row>
    <row r="115" spans="5:12" ht="20.25" customHeight="1" x14ac:dyDescent="0.2">
      <c r="E115" s="45" t="s">
        <v>41</v>
      </c>
      <c r="F115" s="45" t="s">
        <v>243</v>
      </c>
      <c r="G115" s="45" t="s">
        <v>587</v>
      </c>
      <c r="H115" s="45" t="s">
        <v>588</v>
      </c>
      <c r="I115" s="46">
        <v>37</v>
      </c>
      <c r="J115" s="46">
        <v>36</v>
      </c>
      <c r="K115" s="46">
        <v>35</v>
      </c>
      <c r="L115" s="46">
        <v>34</v>
      </c>
    </row>
    <row r="116" spans="5:12" ht="20.25" customHeight="1" x14ac:dyDescent="0.2">
      <c r="E116" s="45" t="s">
        <v>42</v>
      </c>
      <c r="F116" s="45" t="s">
        <v>243</v>
      </c>
      <c r="G116" s="45" t="s">
        <v>585</v>
      </c>
      <c r="H116" s="45" t="s">
        <v>589</v>
      </c>
      <c r="I116" s="46">
        <v>29</v>
      </c>
      <c r="J116" s="46">
        <v>30</v>
      </c>
      <c r="K116" s="46">
        <v>35</v>
      </c>
      <c r="L116" s="46">
        <v>24</v>
      </c>
    </row>
    <row r="117" spans="5:12" ht="20.25" customHeight="1" x14ac:dyDescent="0.2">
      <c r="E117" s="45" t="s">
        <v>43</v>
      </c>
      <c r="F117" s="45" t="s">
        <v>244</v>
      </c>
      <c r="G117" s="45" t="s">
        <v>590</v>
      </c>
      <c r="H117" s="45" t="s">
        <v>591</v>
      </c>
      <c r="I117" s="46">
        <v>28</v>
      </c>
      <c r="J117" s="46">
        <v>27</v>
      </c>
      <c r="K117" s="46">
        <v>26</v>
      </c>
      <c r="L117" s="46">
        <v>25</v>
      </c>
    </row>
    <row r="118" spans="5:12" ht="20.25" customHeight="1" x14ac:dyDescent="0.2">
      <c r="E118" s="45" t="s">
        <v>44</v>
      </c>
      <c r="F118" s="45" t="s">
        <v>243</v>
      </c>
      <c r="G118" s="45" t="s">
        <v>585</v>
      </c>
      <c r="H118" s="45" t="s">
        <v>592</v>
      </c>
      <c r="I118" s="46">
        <v>37</v>
      </c>
      <c r="J118" s="46">
        <v>36</v>
      </c>
      <c r="K118" s="46">
        <v>35</v>
      </c>
      <c r="L118" s="46">
        <v>33</v>
      </c>
    </row>
    <row r="119" spans="5:12" ht="20.25" customHeight="1" x14ac:dyDescent="0.2">
      <c r="E119" s="45" t="s">
        <v>45</v>
      </c>
      <c r="F119" s="45"/>
      <c r="G119" s="45"/>
      <c r="H119" s="45"/>
      <c r="I119" s="46"/>
      <c r="J119" s="46"/>
      <c r="K119" s="46"/>
      <c r="L119" s="46"/>
    </row>
    <row r="120" spans="5:12" ht="20.25" customHeight="1" x14ac:dyDescent="0.2">
      <c r="E120" s="45" t="s">
        <v>46</v>
      </c>
      <c r="F120" s="45"/>
      <c r="G120" s="45"/>
      <c r="H120" s="45"/>
      <c r="I120" s="46"/>
      <c r="J120" s="46"/>
      <c r="K120" s="46"/>
      <c r="L120" s="46"/>
    </row>
    <row r="121" spans="5:12" ht="20.25" customHeight="1" x14ac:dyDescent="0.2">
      <c r="E121" s="45" t="s">
        <v>47</v>
      </c>
      <c r="F121" s="45"/>
      <c r="G121" s="45"/>
      <c r="H121" s="45"/>
      <c r="I121" s="46"/>
      <c r="J121" s="46"/>
      <c r="K121" s="46"/>
      <c r="L121" s="46"/>
    </row>
    <row r="122" spans="5:12" ht="20.25" customHeight="1" x14ac:dyDescent="0.2">
      <c r="E122" s="45" t="s">
        <v>48</v>
      </c>
      <c r="F122" s="45"/>
      <c r="G122" s="45"/>
      <c r="H122" s="45"/>
      <c r="I122" s="46"/>
      <c r="J122" s="46"/>
      <c r="K122" s="46"/>
      <c r="L122" s="46"/>
    </row>
    <row r="123" spans="5:12" ht="20.25" customHeight="1" x14ac:dyDescent="0.2">
      <c r="E123" s="45" t="s">
        <v>49</v>
      </c>
      <c r="F123" s="45"/>
      <c r="G123" s="45"/>
      <c r="H123" s="45"/>
      <c r="I123" s="46"/>
      <c r="J123" s="46"/>
      <c r="K123" s="46"/>
      <c r="L123" s="46"/>
    </row>
    <row r="124" spans="5:12" ht="20.25" customHeight="1" x14ac:dyDescent="0.2">
      <c r="E124" s="45" t="s">
        <v>50</v>
      </c>
      <c r="F124" s="45"/>
      <c r="G124" s="45"/>
      <c r="H124" s="45"/>
      <c r="I124" s="46"/>
      <c r="J124" s="46"/>
      <c r="K124" s="46"/>
      <c r="L124" s="46"/>
    </row>
    <row r="125" spans="5:12" ht="20.25" customHeight="1" x14ac:dyDescent="0.2">
      <c r="E125" s="45" t="s">
        <v>51</v>
      </c>
      <c r="F125" s="45"/>
      <c r="G125" s="45"/>
      <c r="H125" s="45"/>
      <c r="I125" s="46"/>
      <c r="J125" s="46"/>
      <c r="K125" s="46"/>
      <c r="L125" s="46"/>
    </row>
    <row r="126" spans="5:12" ht="20.25" customHeight="1" x14ac:dyDescent="0.2">
      <c r="E126" s="45" t="s">
        <v>35</v>
      </c>
      <c r="F126" s="45"/>
      <c r="G126" s="45"/>
      <c r="H126" s="45"/>
      <c r="I126" s="46"/>
      <c r="J126" s="46"/>
      <c r="K126" s="46"/>
      <c r="L126" s="46"/>
    </row>
    <row r="127" spans="5:12" ht="20.25" customHeight="1" x14ac:dyDescent="0.2">
      <c r="E127" s="45" t="s">
        <v>52</v>
      </c>
      <c r="F127" s="45"/>
      <c r="G127" s="45"/>
      <c r="H127" s="45"/>
      <c r="I127" s="46"/>
      <c r="J127" s="46"/>
      <c r="K127" s="46"/>
      <c r="L127" s="46"/>
    </row>
    <row r="128" spans="5:12" ht="20.25" customHeight="1" x14ac:dyDescent="0.2">
      <c r="E128" s="45" t="s">
        <v>53</v>
      </c>
      <c r="F128" s="45"/>
      <c r="G128" s="45"/>
      <c r="H128" s="45"/>
      <c r="I128" s="46"/>
      <c r="J128" s="46"/>
      <c r="K128" s="46"/>
      <c r="L128" s="46"/>
    </row>
    <row r="129" spans="5:12" ht="20.25" customHeight="1" x14ac:dyDescent="0.2">
      <c r="E129" s="45" t="s">
        <v>54</v>
      </c>
      <c r="F129" s="45"/>
      <c r="G129" s="45"/>
      <c r="H129" s="45"/>
      <c r="I129" s="46"/>
      <c r="J129" s="46"/>
      <c r="K129" s="46"/>
      <c r="L129" s="46"/>
    </row>
    <row r="130" spans="5:12" ht="20.25" x14ac:dyDescent="0.2">
      <c r="E130" s="45" t="s">
        <v>55</v>
      </c>
      <c r="F130" s="45"/>
      <c r="G130" s="45"/>
      <c r="H130" s="45"/>
      <c r="I130" s="46"/>
      <c r="J130" s="46"/>
      <c r="K130" s="46"/>
      <c r="L130" s="46"/>
    </row>
    <row r="131" spans="5:12" ht="20.25" x14ac:dyDescent="0.2">
      <c r="E131" s="45" t="s">
        <v>58</v>
      </c>
      <c r="F131" s="45"/>
      <c r="G131" s="45"/>
      <c r="H131" s="45"/>
      <c r="I131" s="46"/>
      <c r="J131" s="46"/>
      <c r="K131" s="46"/>
      <c r="L131" s="46"/>
    </row>
    <row r="132" spans="5:12" ht="20.25" x14ac:dyDescent="0.2">
      <c r="E132" s="45" t="s">
        <v>59</v>
      </c>
      <c r="F132" s="45"/>
      <c r="G132" s="45"/>
      <c r="H132" s="45"/>
      <c r="I132" s="46"/>
      <c r="J132" s="46"/>
      <c r="K132" s="46"/>
      <c r="L132" s="46"/>
    </row>
    <row r="133" spans="5:12" ht="20.25" x14ac:dyDescent="0.2">
      <c r="E133" s="45" t="s">
        <v>60</v>
      </c>
      <c r="F133" s="45"/>
      <c r="G133" s="45"/>
      <c r="H133" s="45"/>
      <c r="I133" s="46"/>
      <c r="J133" s="46"/>
      <c r="K133" s="46"/>
      <c r="L133" s="46"/>
    </row>
    <row r="134" spans="5:12" ht="20.25" x14ac:dyDescent="0.2">
      <c r="E134" s="45" t="s">
        <v>61</v>
      </c>
      <c r="F134" s="45"/>
      <c r="G134" s="45"/>
      <c r="H134" s="45"/>
      <c r="I134" s="46"/>
      <c r="J134" s="46"/>
      <c r="K134" s="46"/>
      <c r="L134" s="46"/>
    </row>
    <row r="135" spans="5:12" ht="20.25" x14ac:dyDescent="0.2">
      <c r="E135" s="45" t="s">
        <v>62</v>
      </c>
      <c r="F135" s="45"/>
      <c r="G135" s="45"/>
      <c r="H135" s="45"/>
      <c r="I135" s="46"/>
      <c r="J135" s="46"/>
      <c r="K135" s="46"/>
      <c r="L135" s="46"/>
    </row>
    <row r="136" spans="5:12" ht="20.25" x14ac:dyDescent="0.2">
      <c r="E136" s="45" t="s">
        <v>63</v>
      </c>
      <c r="F136" s="45"/>
      <c r="G136" s="45"/>
      <c r="H136" s="45"/>
      <c r="I136" s="46"/>
      <c r="J136" s="46"/>
      <c r="K136" s="46"/>
      <c r="L136" s="46"/>
    </row>
    <row r="137" spans="5:12" ht="20.25" x14ac:dyDescent="0.2">
      <c r="E137" s="45" t="s">
        <v>76</v>
      </c>
      <c r="F137" s="45"/>
      <c r="G137" s="45"/>
      <c r="H137" s="45"/>
      <c r="I137" s="46"/>
      <c r="J137" s="46"/>
      <c r="K137" s="46"/>
      <c r="L137" s="46"/>
    </row>
    <row r="138" spans="5:12" ht="20.25" x14ac:dyDescent="0.2">
      <c r="E138" s="45" t="s">
        <v>77</v>
      </c>
      <c r="F138" s="45"/>
      <c r="G138" s="45"/>
      <c r="H138" s="45"/>
      <c r="I138" s="46"/>
      <c r="J138" s="46"/>
      <c r="K138" s="46"/>
      <c r="L138" s="46"/>
    </row>
    <row r="139" spans="5:12" ht="20.25" x14ac:dyDescent="0.2">
      <c r="E139" s="45" t="s">
        <v>78</v>
      </c>
      <c r="F139" s="45"/>
      <c r="G139" s="45"/>
      <c r="H139" s="45"/>
      <c r="I139" s="46"/>
      <c r="J139" s="46"/>
      <c r="K139" s="46"/>
      <c r="L139" s="46"/>
    </row>
    <row r="140" spans="5:12" ht="20.25" x14ac:dyDescent="0.2">
      <c r="E140" s="45" t="s">
        <v>79</v>
      </c>
      <c r="F140" s="45"/>
      <c r="G140" s="45"/>
      <c r="H140" s="45"/>
      <c r="I140" s="46"/>
      <c r="J140" s="46"/>
      <c r="K140" s="46"/>
      <c r="L140" s="46"/>
    </row>
    <row r="141" spans="5:12" ht="20.25" x14ac:dyDescent="0.2">
      <c r="E141" s="45" t="s">
        <v>80</v>
      </c>
      <c r="F141" s="45"/>
      <c r="G141" s="45"/>
      <c r="H141" s="45"/>
      <c r="I141" s="46"/>
      <c r="J141" s="46"/>
      <c r="K141" s="46"/>
      <c r="L141" s="46"/>
    </row>
    <row r="142" spans="5:12" ht="20.25" x14ac:dyDescent="0.2">
      <c r="E142" s="45" t="s">
        <v>81</v>
      </c>
      <c r="F142" s="45"/>
      <c r="G142" s="45"/>
      <c r="H142" s="45"/>
      <c r="I142" s="46"/>
      <c r="J142" s="46"/>
      <c r="K142" s="46"/>
      <c r="L142" s="46"/>
    </row>
    <row r="143" spans="5:12" ht="20.25" x14ac:dyDescent="0.2">
      <c r="E143" s="45" t="s">
        <v>82</v>
      </c>
      <c r="F143" s="45"/>
      <c r="G143" s="45"/>
      <c r="H143" s="45"/>
      <c r="I143" s="46"/>
      <c r="J143" s="46"/>
      <c r="K143" s="46"/>
      <c r="L143" s="46"/>
    </row>
    <row r="144" spans="5:12" ht="20.25" x14ac:dyDescent="0.2">
      <c r="E144" s="45" t="s">
        <v>83</v>
      </c>
      <c r="F144" s="45"/>
      <c r="G144" s="45"/>
      <c r="H144" s="45"/>
      <c r="I144" s="46"/>
      <c r="J144" s="46"/>
      <c r="K144" s="46"/>
      <c r="L144" s="46"/>
    </row>
    <row r="145" spans="5:12" ht="20.25" x14ac:dyDescent="0.2">
      <c r="E145" s="45" t="s">
        <v>84</v>
      </c>
      <c r="F145" s="45"/>
      <c r="G145" s="45"/>
      <c r="H145" s="45"/>
      <c r="I145" s="46"/>
      <c r="J145" s="46"/>
      <c r="K145" s="46"/>
      <c r="L145" s="46"/>
    </row>
    <row r="146" spans="5:12" ht="20.25" x14ac:dyDescent="0.2">
      <c r="E146" s="45" t="s">
        <v>85</v>
      </c>
      <c r="F146" s="45"/>
      <c r="G146" s="45"/>
      <c r="H146" s="45"/>
      <c r="I146" s="46"/>
      <c r="J146" s="46"/>
      <c r="K146" s="46"/>
      <c r="L146" s="46"/>
    </row>
    <row r="147" spans="5:12" ht="20.25" x14ac:dyDescent="0.2">
      <c r="E147" s="45" t="s">
        <v>86</v>
      </c>
      <c r="F147" s="45"/>
      <c r="G147" s="45"/>
      <c r="H147" s="45"/>
      <c r="I147" s="46"/>
      <c r="J147" s="46"/>
      <c r="K147" s="46"/>
      <c r="L147" s="46"/>
    </row>
    <row r="148" spans="5:12" ht="20.25" x14ac:dyDescent="0.2">
      <c r="E148" s="45" t="s">
        <v>87</v>
      </c>
      <c r="F148" s="45"/>
      <c r="G148" s="45"/>
      <c r="H148" s="45"/>
      <c r="I148" s="46"/>
      <c r="J148" s="46"/>
      <c r="K148" s="46"/>
      <c r="L148" s="46"/>
    </row>
    <row r="149" spans="5:12" ht="20.25" x14ac:dyDescent="0.2">
      <c r="E149" s="45" t="s">
        <v>88</v>
      </c>
      <c r="F149" s="45"/>
      <c r="G149" s="45"/>
      <c r="H149" s="45"/>
      <c r="I149" s="46"/>
      <c r="J149" s="46"/>
      <c r="K149" s="46"/>
      <c r="L149" s="46"/>
    </row>
    <row r="150" spans="5:12" ht="20.25" x14ac:dyDescent="0.2">
      <c r="E150" s="45" t="s">
        <v>89</v>
      </c>
      <c r="F150" s="45"/>
      <c r="G150" s="45"/>
      <c r="H150" s="45"/>
      <c r="I150" s="46"/>
      <c r="J150" s="46"/>
      <c r="K150" s="46"/>
      <c r="L150" s="46"/>
    </row>
    <row r="151" spans="5:12" ht="20.25" x14ac:dyDescent="0.2">
      <c r="E151" s="45" t="s">
        <v>90</v>
      </c>
      <c r="F151" s="45"/>
      <c r="G151" s="45"/>
      <c r="H151" s="45"/>
      <c r="I151" s="46"/>
      <c r="J151" s="46"/>
      <c r="K151" s="46"/>
      <c r="L151" s="46"/>
    </row>
    <row r="152" spans="5:12" ht="20.25" x14ac:dyDescent="0.2">
      <c r="E152" s="45" t="s">
        <v>91</v>
      </c>
      <c r="F152" s="45"/>
      <c r="G152" s="45"/>
      <c r="H152" s="45"/>
      <c r="I152" s="46"/>
      <c r="J152" s="46"/>
      <c r="K152" s="46"/>
      <c r="L152" s="46"/>
    </row>
    <row r="153" spans="5:12" ht="20.25" x14ac:dyDescent="0.2">
      <c r="E153" s="45" t="s">
        <v>92</v>
      </c>
      <c r="F153" s="45"/>
      <c r="G153" s="45"/>
      <c r="H153" s="45"/>
      <c r="I153" s="46"/>
      <c r="J153" s="46"/>
      <c r="K153" s="46"/>
      <c r="L153" s="46"/>
    </row>
    <row r="154" spans="5:12" ht="20.25" x14ac:dyDescent="0.2">
      <c r="E154" s="45" t="s">
        <v>93</v>
      </c>
      <c r="F154" s="45"/>
      <c r="G154" s="45"/>
      <c r="H154" s="45"/>
      <c r="I154" s="46"/>
      <c r="J154" s="46"/>
      <c r="K154" s="46"/>
      <c r="L154" s="46"/>
    </row>
    <row r="155" spans="5:12" ht="20.25" x14ac:dyDescent="0.2">
      <c r="E155" s="45" t="s">
        <v>94</v>
      </c>
      <c r="F155" s="45"/>
      <c r="G155" s="45"/>
      <c r="H155" s="45"/>
      <c r="I155" s="46"/>
      <c r="J155" s="46"/>
      <c r="K155" s="46"/>
      <c r="L155" s="46"/>
    </row>
    <row r="156" spans="5:12" ht="20.25" x14ac:dyDescent="0.2">
      <c r="E156" s="45" t="s">
        <v>95</v>
      </c>
      <c r="F156" s="45"/>
      <c r="G156" s="45"/>
      <c r="H156" s="45"/>
      <c r="I156" s="46"/>
      <c r="J156" s="46"/>
      <c r="K156" s="46"/>
      <c r="L156" s="46"/>
    </row>
    <row r="157" spans="5:12" ht="20.25" x14ac:dyDescent="0.2">
      <c r="E157" s="45" t="s">
        <v>96</v>
      </c>
      <c r="F157" s="45"/>
      <c r="G157" s="45"/>
      <c r="H157" s="45"/>
      <c r="I157" s="46"/>
      <c r="J157" s="46"/>
      <c r="K157" s="46"/>
      <c r="L157" s="46"/>
    </row>
    <row r="158" spans="5:12" ht="20.25" x14ac:dyDescent="0.2">
      <c r="E158" s="45" t="s">
        <v>97</v>
      </c>
      <c r="F158" s="45"/>
      <c r="G158" s="45"/>
      <c r="H158" s="45"/>
      <c r="I158" s="46"/>
      <c r="J158" s="46"/>
      <c r="K158" s="46"/>
      <c r="L158" s="46"/>
    </row>
    <row r="159" spans="5:12" ht="20.25" x14ac:dyDescent="0.2">
      <c r="E159" s="45" t="s">
        <v>98</v>
      </c>
      <c r="F159" s="45"/>
      <c r="G159" s="45"/>
      <c r="H159" s="45"/>
      <c r="I159" s="46"/>
      <c r="J159" s="46"/>
      <c r="K159" s="46"/>
      <c r="L159" s="46"/>
    </row>
    <row r="160" spans="5:12" ht="20.25" x14ac:dyDescent="0.2">
      <c r="E160" s="45" t="s">
        <v>99</v>
      </c>
      <c r="F160" s="45"/>
      <c r="G160" s="45"/>
      <c r="H160" s="45"/>
      <c r="I160" s="46"/>
      <c r="J160" s="46"/>
      <c r="K160" s="46"/>
      <c r="L160" s="46"/>
    </row>
    <row r="161" spans="5:12" ht="20.25" x14ac:dyDescent="0.2">
      <c r="E161" s="45" t="s">
        <v>100</v>
      </c>
      <c r="F161" s="45"/>
      <c r="G161" s="45"/>
      <c r="H161" s="45"/>
      <c r="I161" s="46"/>
      <c r="J161" s="46"/>
      <c r="K161" s="46"/>
      <c r="L161" s="46"/>
    </row>
    <row r="162" spans="5:12" ht="20.25" x14ac:dyDescent="0.2">
      <c r="E162" s="45" t="s">
        <v>101</v>
      </c>
      <c r="F162" s="45"/>
      <c r="G162" s="45"/>
      <c r="H162" s="45"/>
      <c r="I162" s="46"/>
      <c r="J162" s="46"/>
      <c r="K162" s="46"/>
      <c r="L162" s="46"/>
    </row>
    <row r="163" spans="5:12" ht="20.25" x14ac:dyDescent="0.2">
      <c r="E163" s="45" t="s">
        <v>102</v>
      </c>
      <c r="F163" s="45"/>
      <c r="G163" s="45"/>
      <c r="H163" s="45"/>
      <c r="I163" s="46"/>
      <c r="J163" s="46"/>
      <c r="K163" s="46"/>
      <c r="L163" s="46"/>
    </row>
    <row r="164" spans="5:12" ht="20.25" x14ac:dyDescent="0.2">
      <c r="E164" s="45" t="s">
        <v>103</v>
      </c>
      <c r="F164" s="45"/>
      <c r="G164" s="45"/>
      <c r="H164" s="45"/>
      <c r="I164" s="46"/>
      <c r="J164" s="46"/>
      <c r="K164" s="46"/>
      <c r="L164" s="46"/>
    </row>
    <row r="165" spans="5:12" ht="20.25" x14ac:dyDescent="0.2">
      <c r="E165" s="45" t="s">
        <v>104</v>
      </c>
      <c r="F165" s="45"/>
      <c r="G165" s="45"/>
      <c r="H165" s="45"/>
      <c r="I165" s="46"/>
      <c r="J165" s="46"/>
      <c r="K165" s="46"/>
      <c r="L165" s="46"/>
    </row>
    <row r="166" spans="5:12" ht="20.25" x14ac:dyDescent="0.2">
      <c r="E166" s="45" t="s">
        <v>105</v>
      </c>
      <c r="F166" s="45"/>
      <c r="G166" s="45"/>
      <c r="H166" s="45"/>
      <c r="I166" s="46"/>
      <c r="J166" s="46"/>
      <c r="K166" s="46"/>
      <c r="L166" s="46"/>
    </row>
    <row r="167" spans="5:12" ht="20.25" x14ac:dyDescent="0.2">
      <c r="E167" s="45" t="s">
        <v>106</v>
      </c>
      <c r="F167" s="45"/>
      <c r="G167" s="45"/>
      <c r="H167" s="45"/>
      <c r="I167" s="46"/>
      <c r="J167" s="46"/>
      <c r="K167" s="46"/>
      <c r="L167" s="46"/>
    </row>
    <row r="168" spans="5:12" ht="20.25" x14ac:dyDescent="0.2">
      <c r="E168" s="45" t="s">
        <v>107</v>
      </c>
      <c r="F168" s="45"/>
      <c r="G168" s="45"/>
      <c r="H168" s="45"/>
      <c r="I168" s="46"/>
      <c r="J168" s="46"/>
      <c r="K168" s="46"/>
      <c r="L168" s="46"/>
    </row>
    <row r="169" spans="5:12" ht="20.25" x14ac:dyDescent="0.2">
      <c r="E169" s="45" t="s">
        <v>108</v>
      </c>
      <c r="F169" s="45"/>
      <c r="G169" s="45"/>
      <c r="H169" s="45"/>
      <c r="I169" s="46"/>
      <c r="J169" s="46"/>
      <c r="K169" s="46"/>
      <c r="L169" s="46"/>
    </row>
    <row r="170" spans="5:12" ht="20.25" x14ac:dyDescent="0.2">
      <c r="E170" s="45" t="s">
        <v>109</v>
      </c>
      <c r="F170" s="45"/>
      <c r="G170" s="45"/>
      <c r="H170" s="45"/>
      <c r="I170" s="46"/>
      <c r="J170" s="46"/>
      <c r="K170" s="46"/>
      <c r="L170" s="46"/>
    </row>
    <row r="171" spans="5:12" ht="20.25" x14ac:dyDescent="0.2">
      <c r="E171" s="45" t="s">
        <v>110</v>
      </c>
      <c r="F171" s="45"/>
      <c r="G171" s="45"/>
      <c r="H171" s="45"/>
      <c r="I171" s="46"/>
      <c r="J171" s="46"/>
      <c r="K171" s="46"/>
      <c r="L171" s="46"/>
    </row>
    <row r="172" spans="5:12" ht="20.25" x14ac:dyDescent="0.2">
      <c r="E172" s="45" t="s">
        <v>111</v>
      </c>
      <c r="F172" s="45"/>
      <c r="G172" s="45"/>
      <c r="H172" s="45"/>
      <c r="I172" s="46"/>
      <c r="J172" s="46"/>
      <c r="K172" s="46"/>
      <c r="L172" s="46"/>
    </row>
    <row r="173" spans="5:12" ht="20.25" x14ac:dyDescent="0.2">
      <c r="E173" s="45" t="s">
        <v>112</v>
      </c>
      <c r="F173" s="45"/>
      <c r="G173" s="45"/>
      <c r="H173" s="45"/>
      <c r="I173" s="46"/>
      <c r="J173" s="46"/>
      <c r="K173" s="46"/>
      <c r="L173" s="46"/>
    </row>
    <row r="174" spans="5:12" ht="20.25" x14ac:dyDescent="0.2">
      <c r="E174" s="45" t="s">
        <v>113</v>
      </c>
      <c r="F174" s="45"/>
      <c r="G174" s="45"/>
      <c r="H174" s="45"/>
      <c r="I174" s="46"/>
      <c r="J174" s="46"/>
      <c r="K174" s="46"/>
      <c r="L174" s="46"/>
    </row>
    <row r="175" spans="5:12" ht="20.25" x14ac:dyDescent="0.2">
      <c r="E175" s="45" t="s">
        <v>114</v>
      </c>
      <c r="F175" s="45"/>
      <c r="G175" s="45"/>
      <c r="H175" s="45"/>
      <c r="I175" s="46"/>
      <c r="J175" s="46"/>
      <c r="K175" s="46"/>
      <c r="L175" s="46"/>
    </row>
    <row r="176" spans="5:12" ht="20.25" x14ac:dyDescent="0.2">
      <c r="E176" s="45" t="s">
        <v>115</v>
      </c>
      <c r="F176" s="45"/>
      <c r="G176" s="45"/>
      <c r="H176" s="45"/>
      <c r="I176" s="46"/>
      <c r="J176" s="46"/>
      <c r="K176" s="46"/>
      <c r="L176" s="46"/>
    </row>
    <row r="177" spans="5:12" ht="20.25" x14ac:dyDescent="0.2">
      <c r="E177" s="45" t="s">
        <v>116</v>
      </c>
      <c r="F177" s="45"/>
      <c r="G177" s="45"/>
      <c r="H177" s="45"/>
      <c r="I177" s="46"/>
      <c r="J177" s="46"/>
      <c r="K177" s="46"/>
      <c r="L177" s="46"/>
    </row>
    <row r="178" spans="5:12" ht="20.25" x14ac:dyDescent="0.2">
      <c r="E178" s="45" t="s">
        <v>117</v>
      </c>
      <c r="F178" s="45"/>
      <c r="G178" s="45"/>
      <c r="H178" s="45"/>
      <c r="I178" s="46"/>
      <c r="J178" s="46"/>
      <c r="K178" s="46"/>
      <c r="L178" s="46"/>
    </row>
    <row r="179" spans="5:12" ht="20.25" x14ac:dyDescent="0.2">
      <c r="E179" s="45" t="s">
        <v>118</v>
      </c>
      <c r="F179" s="45"/>
      <c r="G179" s="45"/>
      <c r="H179" s="45"/>
      <c r="I179" s="46"/>
      <c r="J179" s="46"/>
      <c r="K179" s="46"/>
      <c r="L179" s="46"/>
    </row>
    <row r="180" spans="5:12" ht="20.25" x14ac:dyDescent="0.2">
      <c r="E180" s="45" t="s">
        <v>119</v>
      </c>
      <c r="F180" s="45"/>
      <c r="G180" s="45"/>
      <c r="H180" s="45"/>
      <c r="I180" s="46"/>
      <c r="J180" s="46"/>
      <c r="K180" s="46"/>
      <c r="L180" s="46"/>
    </row>
    <row r="181" spans="5:12" ht="20.25" x14ac:dyDescent="0.2">
      <c r="E181" s="45" t="s">
        <v>120</v>
      </c>
      <c r="F181" s="45"/>
      <c r="G181" s="45"/>
      <c r="H181" s="45"/>
      <c r="I181" s="46"/>
      <c r="J181" s="46"/>
      <c r="K181" s="46"/>
      <c r="L181" s="46"/>
    </row>
    <row r="182" spans="5:12" ht="20.25" x14ac:dyDescent="0.2">
      <c r="E182" s="45" t="s">
        <v>121</v>
      </c>
      <c r="F182" s="45"/>
      <c r="G182" s="45"/>
      <c r="H182" s="45"/>
      <c r="I182" s="46"/>
      <c r="J182" s="46"/>
      <c r="K182" s="46"/>
      <c r="L182" s="46"/>
    </row>
    <row r="183" spans="5:12" ht="20.25" x14ac:dyDescent="0.2">
      <c r="E183" s="45" t="s">
        <v>122</v>
      </c>
      <c r="F183" s="45"/>
      <c r="G183" s="45"/>
      <c r="H183" s="45"/>
      <c r="I183" s="46"/>
      <c r="J183" s="46"/>
      <c r="K183" s="46"/>
      <c r="L183" s="46"/>
    </row>
    <row r="184" spans="5:12" ht="20.25" x14ac:dyDescent="0.2">
      <c r="E184" s="45" t="s">
        <v>123</v>
      </c>
      <c r="F184" s="45"/>
      <c r="G184" s="45"/>
      <c r="H184" s="45"/>
      <c r="I184" s="46"/>
      <c r="J184" s="46"/>
      <c r="K184" s="46"/>
      <c r="L184" s="46"/>
    </row>
    <row r="185" spans="5:12" ht="20.25" x14ac:dyDescent="0.2">
      <c r="E185" s="45" t="s">
        <v>124</v>
      </c>
      <c r="F185" s="45"/>
      <c r="G185" s="45"/>
      <c r="H185" s="45"/>
      <c r="I185" s="46"/>
      <c r="J185" s="46"/>
      <c r="K185" s="46"/>
      <c r="L185" s="46"/>
    </row>
    <row r="186" spans="5:12" ht="20.25" x14ac:dyDescent="0.2">
      <c r="E186" s="45" t="s">
        <v>125</v>
      </c>
      <c r="F186" s="45"/>
      <c r="G186" s="45"/>
      <c r="H186" s="45"/>
      <c r="I186" s="46"/>
      <c r="J186" s="46"/>
      <c r="K186" s="46"/>
      <c r="L186" s="46"/>
    </row>
    <row r="187" spans="5:12" ht="20.25" x14ac:dyDescent="0.2">
      <c r="E187" s="45" t="s">
        <v>126</v>
      </c>
      <c r="F187" s="45"/>
      <c r="G187" s="45"/>
      <c r="H187" s="45"/>
      <c r="I187" s="46"/>
      <c r="J187" s="46"/>
      <c r="K187" s="46"/>
      <c r="L187" s="46"/>
    </row>
    <row r="188" spans="5:12" ht="20.25" x14ac:dyDescent="0.2">
      <c r="E188" s="45" t="s">
        <v>127</v>
      </c>
      <c r="F188" s="45"/>
      <c r="G188" s="45"/>
      <c r="H188" s="45"/>
      <c r="I188" s="46"/>
      <c r="J188" s="46"/>
      <c r="K188" s="46"/>
      <c r="L188" s="46"/>
    </row>
    <row r="189" spans="5:12" ht="20.25" x14ac:dyDescent="0.2">
      <c r="E189" s="45" t="s">
        <v>128</v>
      </c>
      <c r="F189" s="45"/>
      <c r="G189" s="45"/>
      <c r="H189" s="45"/>
      <c r="I189" s="46"/>
      <c r="J189" s="46"/>
      <c r="K189" s="46"/>
      <c r="L189" s="46"/>
    </row>
    <row r="190" spans="5:12" ht="20.25" x14ac:dyDescent="0.2">
      <c r="E190" s="45" t="s">
        <v>129</v>
      </c>
      <c r="F190" s="45"/>
      <c r="G190" s="45"/>
      <c r="H190" s="45"/>
      <c r="I190" s="46"/>
      <c r="J190" s="46"/>
      <c r="K190" s="46"/>
      <c r="L190" s="46"/>
    </row>
    <row r="191" spans="5:12" ht="20.25" x14ac:dyDescent="0.2">
      <c r="E191" s="45" t="s">
        <v>130</v>
      </c>
      <c r="F191" s="45"/>
      <c r="G191" s="45"/>
      <c r="H191" s="45"/>
      <c r="I191" s="46"/>
      <c r="J191" s="46"/>
      <c r="K191" s="46"/>
      <c r="L191" s="46"/>
    </row>
    <row r="192" spans="5:12" ht="20.25" x14ac:dyDescent="0.2">
      <c r="E192" s="45" t="s">
        <v>131</v>
      </c>
      <c r="F192" s="45"/>
      <c r="G192" s="45"/>
      <c r="H192" s="45"/>
      <c r="I192" s="46"/>
      <c r="J192" s="46"/>
      <c r="K192" s="46"/>
      <c r="L192" s="46"/>
    </row>
    <row r="193" spans="5:12" ht="20.25" x14ac:dyDescent="0.2">
      <c r="E193" s="45" t="s">
        <v>132</v>
      </c>
      <c r="F193" s="45"/>
      <c r="G193" s="45"/>
      <c r="H193" s="45"/>
      <c r="I193" s="46"/>
      <c r="J193" s="46"/>
      <c r="K193" s="46"/>
      <c r="L193" s="46"/>
    </row>
    <row r="194" spans="5:12" ht="20.25" x14ac:dyDescent="0.2">
      <c r="E194" s="45" t="s">
        <v>133</v>
      </c>
      <c r="F194" s="45"/>
      <c r="G194" s="45"/>
      <c r="H194" s="45"/>
      <c r="I194" s="46"/>
      <c r="J194" s="46"/>
      <c r="K194" s="46"/>
      <c r="L194" s="46"/>
    </row>
    <row r="195" spans="5:12" ht="20.25" x14ac:dyDescent="0.2">
      <c r="E195" s="45" t="s">
        <v>134</v>
      </c>
      <c r="F195" s="45"/>
      <c r="G195" s="45"/>
      <c r="H195" s="45"/>
      <c r="I195" s="46"/>
      <c r="J195" s="46"/>
      <c r="K195" s="46"/>
      <c r="L195" s="46"/>
    </row>
    <row r="196" spans="5:12" ht="20.25" x14ac:dyDescent="0.2">
      <c r="E196" s="45" t="s">
        <v>135</v>
      </c>
      <c r="F196" s="45"/>
      <c r="G196" s="45"/>
      <c r="H196" s="45"/>
      <c r="I196" s="46"/>
      <c r="J196" s="46"/>
      <c r="K196" s="46"/>
      <c r="L196" s="46"/>
    </row>
    <row r="197" spans="5:12" ht="20.25" x14ac:dyDescent="0.2">
      <c r="E197" s="45" t="s">
        <v>136</v>
      </c>
      <c r="F197" s="45"/>
      <c r="G197" s="45"/>
      <c r="H197" s="45"/>
      <c r="I197" s="46"/>
      <c r="J197" s="46"/>
      <c r="K197" s="46"/>
      <c r="L197" s="46"/>
    </row>
    <row r="198" spans="5:12" ht="20.25" x14ac:dyDescent="0.2">
      <c r="E198" s="45" t="s">
        <v>137</v>
      </c>
      <c r="F198" s="45"/>
      <c r="G198" s="45"/>
      <c r="H198" s="45"/>
      <c r="I198" s="46"/>
      <c r="J198" s="46"/>
      <c r="K198" s="46"/>
      <c r="L198" s="46"/>
    </row>
    <row r="199" spans="5:12" ht="20.25" x14ac:dyDescent="0.2">
      <c r="E199" s="45" t="s">
        <v>138</v>
      </c>
      <c r="F199" s="45"/>
      <c r="G199" s="45"/>
      <c r="H199" s="45"/>
      <c r="I199" s="46"/>
      <c r="J199" s="46"/>
      <c r="K199" s="46"/>
      <c r="L199" s="46"/>
    </row>
    <row r="200" spans="5:12" ht="20.25" x14ac:dyDescent="0.2">
      <c r="E200" s="45" t="s">
        <v>139</v>
      </c>
      <c r="F200" s="45"/>
      <c r="G200" s="45"/>
      <c r="H200" s="45"/>
      <c r="I200" s="46"/>
      <c r="J200" s="46"/>
      <c r="K200" s="46"/>
      <c r="L200" s="46"/>
    </row>
    <row r="201" spans="5:12" ht="20.25" x14ac:dyDescent="0.2">
      <c r="E201" s="45" t="s">
        <v>140</v>
      </c>
      <c r="F201" s="45"/>
      <c r="G201" s="45"/>
      <c r="H201" s="45"/>
      <c r="I201" s="46"/>
      <c r="J201" s="46"/>
      <c r="K201" s="46"/>
      <c r="L201" s="46"/>
    </row>
    <row r="202" spans="5:12" ht="20.25" x14ac:dyDescent="0.2">
      <c r="E202" s="45" t="s">
        <v>141</v>
      </c>
      <c r="F202" s="45"/>
      <c r="G202" s="45"/>
      <c r="H202" s="45"/>
      <c r="I202" s="46"/>
      <c r="J202" s="46"/>
      <c r="K202" s="46"/>
      <c r="L202" s="46"/>
    </row>
    <row r="203" spans="5:12" ht="20.25" x14ac:dyDescent="0.2">
      <c r="E203" s="45" t="s">
        <v>142</v>
      </c>
      <c r="F203" s="45"/>
      <c r="G203" s="45"/>
      <c r="H203" s="45"/>
      <c r="I203" s="46"/>
      <c r="J203" s="46"/>
      <c r="K203" s="46"/>
      <c r="L203" s="46"/>
    </row>
    <row r="204" spans="5:12" ht="20.25" x14ac:dyDescent="0.2">
      <c r="E204" s="45" t="s">
        <v>143</v>
      </c>
      <c r="F204" s="45"/>
      <c r="G204" s="45"/>
      <c r="H204" s="45"/>
      <c r="I204" s="46"/>
      <c r="J204" s="46"/>
      <c r="K204" s="46"/>
      <c r="L204" s="46"/>
    </row>
    <row r="205" spans="5:12" ht="20.25" x14ac:dyDescent="0.2">
      <c r="E205" s="45" t="s">
        <v>144</v>
      </c>
      <c r="F205" s="45"/>
      <c r="G205" s="45"/>
      <c r="H205" s="45"/>
      <c r="I205" s="46"/>
      <c r="J205" s="46"/>
      <c r="K205" s="46"/>
      <c r="L205" s="46"/>
    </row>
    <row r="206" spans="5:12" ht="20.25" x14ac:dyDescent="0.2">
      <c r="E206" s="45" t="s">
        <v>145</v>
      </c>
      <c r="F206" s="45"/>
      <c r="G206" s="45"/>
      <c r="H206" s="45"/>
      <c r="I206" s="46"/>
      <c r="J206" s="46"/>
      <c r="K206" s="46"/>
      <c r="L206" s="46"/>
    </row>
    <row r="207" spans="5:12" ht="20.25" x14ac:dyDescent="0.2">
      <c r="E207" s="45" t="s">
        <v>146</v>
      </c>
      <c r="F207" s="45"/>
      <c r="G207" s="45"/>
      <c r="H207" s="45"/>
      <c r="I207" s="46"/>
      <c r="J207" s="46"/>
      <c r="K207" s="46"/>
      <c r="L207" s="46"/>
    </row>
    <row r="208" spans="5:12" ht="20.25" x14ac:dyDescent="0.2">
      <c r="E208" s="45" t="s">
        <v>147</v>
      </c>
      <c r="F208" s="45"/>
      <c r="G208" s="45"/>
      <c r="H208" s="45"/>
      <c r="I208" s="46"/>
      <c r="J208" s="46"/>
      <c r="K208" s="46"/>
      <c r="L208" s="46"/>
    </row>
    <row r="209" spans="5:12" ht="20.25" x14ac:dyDescent="0.2">
      <c r="E209" s="45" t="s">
        <v>148</v>
      </c>
      <c r="F209" s="45"/>
      <c r="G209" s="45"/>
      <c r="H209" s="45"/>
      <c r="I209" s="46"/>
      <c r="J209" s="46"/>
      <c r="K209" s="46"/>
      <c r="L209" s="46"/>
    </row>
    <row r="210" spans="5:12" ht="20.25" x14ac:dyDescent="0.2">
      <c r="E210" s="45" t="s">
        <v>149</v>
      </c>
      <c r="F210" s="45"/>
      <c r="G210" s="45"/>
      <c r="H210" s="45"/>
      <c r="I210" s="46"/>
      <c r="J210" s="46"/>
      <c r="K210" s="46"/>
      <c r="L210" s="46"/>
    </row>
    <row r="211" spans="5:12" ht="20.25" x14ac:dyDescent="0.2">
      <c r="E211" s="45" t="s">
        <v>150</v>
      </c>
      <c r="F211" s="45"/>
      <c r="G211" s="45"/>
      <c r="H211" s="45"/>
      <c r="I211" s="46"/>
      <c r="J211" s="46"/>
      <c r="K211" s="46"/>
      <c r="L211" s="46"/>
    </row>
    <row r="212" spans="5:12" ht="20.25" x14ac:dyDescent="0.2">
      <c r="E212" s="45" t="s">
        <v>151</v>
      </c>
      <c r="F212" s="45"/>
      <c r="G212" s="45"/>
      <c r="H212" s="45"/>
      <c r="I212" s="46"/>
      <c r="J212" s="46"/>
      <c r="K212" s="46"/>
      <c r="L212" s="46"/>
    </row>
    <row r="213" spans="5:12" ht="20.25" x14ac:dyDescent="0.2">
      <c r="E213" s="45" t="s">
        <v>152</v>
      </c>
      <c r="F213" s="45"/>
      <c r="G213" s="45"/>
      <c r="H213" s="45"/>
      <c r="I213" s="46"/>
      <c r="J213" s="46"/>
      <c r="K213" s="46"/>
      <c r="L213" s="46"/>
    </row>
    <row r="214" spans="5:12" ht="20.25" x14ac:dyDescent="0.2">
      <c r="E214" s="45" t="s">
        <v>153</v>
      </c>
      <c r="F214" s="45"/>
      <c r="G214" s="45"/>
      <c r="H214" s="45"/>
      <c r="I214" s="46"/>
      <c r="J214" s="46"/>
      <c r="K214" s="46"/>
      <c r="L214" s="46"/>
    </row>
    <row r="215" spans="5:12" ht="20.25" x14ac:dyDescent="0.2">
      <c r="E215" s="45" t="s">
        <v>154</v>
      </c>
      <c r="F215" s="45"/>
      <c r="G215" s="45"/>
      <c r="H215" s="45"/>
      <c r="I215" s="46"/>
      <c r="J215" s="46"/>
      <c r="K215" s="46"/>
      <c r="L215" s="46"/>
    </row>
    <row r="216" spans="5:12" ht="20.25" x14ac:dyDescent="0.2">
      <c r="E216" s="45" t="s">
        <v>155</v>
      </c>
      <c r="F216" s="45"/>
      <c r="G216" s="45"/>
      <c r="H216" s="45"/>
      <c r="I216" s="46"/>
      <c r="J216" s="46"/>
      <c r="K216" s="46"/>
      <c r="L216" s="46"/>
    </row>
    <row r="217" spans="5:12" ht="20.25" x14ac:dyDescent="0.2">
      <c r="E217" s="45" t="s">
        <v>156</v>
      </c>
      <c r="F217" s="45"/>
      <c r="G217" s="45"/>
      <c r="H217" s="45"/>
      <c r="I217" s="46"/>
      <c r="J217" s="46"/>
      <c r="K217" s="46"/>
      <c r="L217" s="46"/>
    </row>
    <row r="218" spans="5:12" ht="20.25" x14ac:dyDescent="0.2">
      <c r="E218" s="45" t="s">
        <v>157</v>
      </c>
      <c r="F218" s="45"/>
      <c r="G218" s="45"/>
      <c r="H218" s="45"/>
      <c r="I218" s="46"/>
      <c r="J218" s="46"/>
      <c r="K218" s="46"/>
      <c r="L218" s="46"/>
    </row>
    <row r="219" spans="5:12" ht="20.25" x14ac:dyDescent="0.2">
      <c r="E219" s="45" t="s">
        <v>158</v>
      </c>
      <c r="F219" s="45"/>
      <c r="G219" s="45"/>
      <c r="H219" s="45"/>
      <c r="I219" s="46"/>
      <c r="J219" s="46"/>
      <c r="K219" s="46"/>
      <c r="L219" s="46"/>
    </row>
    <row r="220" spans="5:12" ht="20.25" x14ac:dyDescent="0.2">
      <c r="E220" s="45" t="s">
        <v>159</v>
      </c>
      <c r="F220" s="45"/>
      <c r="G220" s="45"/>
      <c r="H220" s="45"/>
      <c r="I220" s="46"/>
      <c r="J220" s="46"/>
      <c r="K220" s="46"/>
      <c r="L220" s="46"/>
    </row>
    <row r="221" spans="5:12" ht="20.25" x14ac:dyDescent="0.2">
      <c r="E221" s="45" t="s">
        <v>160</v>
      </c>
      <c r="F221" s="45"/>
      <c r="G221" s="45"/>
      <c r="H221" s="45"/>
      <c r="I221" s="46"/>
      <c r="J221" s="46"/>
      <c r="K221" s="46"/>
      <c r="L221" s="46"/>
    </row>
    <row r="222" spans="5:12" ht="20.25" x14ac:dyDescent="0.2">
      <c r="E222" s="45" t="s">
        <v>161</v>
      </c>
      <c r="F222" s="45"/>
      <c r="G222" s="45"/>
      <c r="H222" s="45"/>
      <c r="I222" s="46"/>
      <c r="J222" s="46"/>
      <c r="K222" s="46"/>
      <c r="L222" s="46"/>
    </row>
    <row r="223" spans="5:12" ht="20.25" x14ac:dyDescent="0.2">
      <c r="E223" s="45" t="s">
        <v>162</v>
      </c>
      <c r="F223" s="45"/>
      <c r="G223" s="45"/>
      <c r="H223" s="45"/>
      <c r="I223" s="46"/>
      <c r="J223" s="46"/>
      <c r="K223" s="46"/>
      <c r="L223" s="46"/>
    </row>
    <row r="224" spans="5:12" ht="20.25" x14ac:dyDescent="0.2">
      <c r="E224" s="45" t="s">
        <v>163</v>
      </c>
      <c r="F224" s="45"/>
      <c r="G224" s="45"/>
      <c r="H224" s="45"/>
      <c r="I224" s="46"/>
      <c r="J224" s="46"/>
      <c r="K224" s="46"/>
      <c r="L224" s="46"/>
    </row>
    <row r="225" spans="5:12" ht="20.25" x14ac:dyDescent="0.2">
      <c r="E225" s="45" t="s">
        <v>164</v>
      </c>
      <c r="F225" s="45"/>
      <c r="G225" s="45"/>
      <c r="H225" s="45"/>
      <c r="I225" s="46"/>
      <c r="J225" s="46"/>
      <c r="K225" s="46"/>
      <c r="L225" s="46"/>
    </row>
    <row r="226" spans="5:12" ht="20.25" x14ac:dyDescent="0.2">
      <c r="E226" s="45" t="s">
        <v>165</v>
      </c>
      <c r="F226" s="45"/>
      <c r="G226" s="45"/>
      <c r="H226" s="45"/>
      <c r="I226" s="46"/>
      <c r="J226" s="46"/>
      <c r="K226" s="46"/>
      <c r="L226" s="46"/>
    </row>
    <row r="227" spans="5:12" ht="20.25" x14ac:dyDescent="0.2">
      <c r="E227" s="45" t="s">
        <v>166</v>
      </c>
      <c r="F227" s="45"/>
      <c r="G227" s="45"/>
      <c r="H227" s="45"/>
      <c r="I227" s="46"/>
      <c r="J227" s="46"/>
      <c r="K227" s="46"/>
      <c r="L227" s="46"/>
    </row>
    <row r="228" spans="5:12" ht="20.25" x14ac:dyDescent="0.2">
      <c r="E228" s="45" t="s">
        <v>167</v>
      </c>
      <c r="F228" s="45"/>
      <c r="G228" s="45"/>
      <c r="H228" s="45"/>
      <c r="I228" s="46"/>
      <c r="J228" s="46"/>
      <c r="K228" s="46"/>
      <c r="L228" s="46"/>
    </row>
    <row r="229" spans="5:12" ht="20.25" x14ac:dyDescent="0.2">
      <c r="E229" s="45" t="s">
        <v>168</v>
      </c>
      <c r="F229" s="45"/>
      <c r="G229" s="45"/>
      <c r="H229" s="45"/>
      <c r="I229" s="46"/>
      <c r="J229" s="46"/>
      <c r="K229" s="46"/>
      <c r="L229" s="46"/>
    </row>
    <row r="230" spans="5:12" ht="20.25" x14ac:dyDescent="0.2">
      <c r="E230" s="45" t="s">
        <v>169</v>
      </c>
      <c r="F230" s="45"/>
      <c r="G230" s="45"/>
      <c r="H230" s="45"/>
      <c r="I230" s="46"/>
      <c r="J230" s="46"/>
      <c r="K230" s="46"/>
      <c r="L230" s="46"/>
    </row>
    <row r="231" spans="5:12" ht="20.25" x14ac:dyDescent="0.2">
      <c r="E231" s="45" t="s">
        <v>170</v>
      </c>
      <c r="F231" s="45"/>
      <c r="G231" s="45"/>
      <c r="H231" s="45"/>
      <c r="I231" s="46"/>
      <c r="J231" s="46"/>
      <c r="K231" s="46"/>
      <c r="L231" s="46"/>
    </row>
    <row r="232" spans="5:12" ht="20.25" x14ac:dyDescent="0.2">
      <c r="E232" s="45" t="s">
        <v>171</v>
      </c>
      <c r="F232" s="45"/>
      <c r="G232" s="45"/>
      <c r="H232" s="45"/>
      <c r="I232" s="46"/>
      <c r="J232" s="46"/>
      <c r="K232" s="46"/>
      <c r="L232" s="46"/>
    </row>
    <row r="233" spans="5:12" ht="20.25" x14ac:dyDescent="0.2">
      <c r="E233" s="45" t="s">
        <v>172</v>
      </c>
      <c r="F233" s="45"/>
      <c r="G233" s="45"/>
      <c r="H233" s="45"/>
      <c r="I233" s="46"/>
      <c r="J233" s="46"/>
      <c r="K233" s="46"/>
      <c r="L233" s="46"/>
    </row>
    <row r="234" spans="5:12" ht="20.25" x14ac:dyDescent="0.2">
      <c r="E234" s="45" t="s">
        <v>173</v>
      </c>
      <c r="F234" s="45"/>
      <c r="G234" s="45"/>
      <c r="H234" s="45"/>
      <c r="I234" s="46"/>
      <c r="J234" s="46"/>
      <c r="K234" s="46"/>
      <c r="L234" s="46"/>
    </row>
    <row r="235" spans="5:12" ht="20.25" x14ac:dyDescent="0.2">
      <c r="E235" s="45" t="s">
        <v>174</v>
      </c>
      <c r="F235" s="45"/>
      <c r="G235" s="45"/>
      <c r="H235" s="45"/>
      <c r="I235" s="46"/>
      <c r="J235" s="46"/>
      <c r="K235" s="46"/>
      <c r="L235" s="46"/>
    </row>
    <row r="236" spans="5:12" ht="20.25" x14ac:dyDescent="0.2">
      <c r="E236" s="45" t="s">
        <v>175</v>
      </c>
      <c r="F236" s="45"/>
      <c r="G236" s="45"/>
      <c r="H236" s="45"/>
      <c r="I236" s="46"/>
      <c r="J236" s="46"/>
      <c r="K236" s="46"/>
      <c r="L236" s="46"/>
    </row>
    <row r="237" spans="5:12" ht="20.25" x14ac:dyDescent="0.2">
      <c r="E237" s="45" t="s">
        <v>176</v>
      </c>
      <c r="F237" s="45"/>
      <c r="G237" s="45"/>
      <c r="H237" s="45"/>
      <c r="I237" s="46"/>
      <c r="J237" s="46"/>
      <c r="K237" s="46"/>
      <c r="L237" s="46"/>
    </row>
    <row r="238" spans="5:12" ht="20.25" x14ac:dyDescent="0.2">
      <c r="E238" s="45" t="s">
        <v>177</v>
      </c>
      <c r="F238" s="45"/>
      <c r="G238" s="45"/>
      <c r="H238" s="45"/>
      <c r="I238" s="46"/>
      <c r="J238" s="46"/>
      <c r="K238" s="46"/>
      <c r="L238" s="46"/>
    </row>
    <row r="239" spans="5:12" ht="20.25" x14ac:dyDescent="0.2">
      <c r="E239" s="45" t="s">
        <v>178</v>
      </c>
      <c r="F239" s="45"/>
      <c r="G239" s="45"/>
      <c r="H239" s="45"/>
      <c r="I239" s="46"/>
      <c r="J239" s="46"/>
      <c r="K239" s="46"/>
      <c r="L239" s="46"/>
    </row>
    <row r="240" spans="5:12" ht="20.25" x14ac:dyDescent="0.2">
      <c r="E240" s="45" t="s">
        <v>179</v>
      </c>
      <c r="F240" s="45"/>
      <c r="G240" s="45"/>
      <c r="H240" s="45"/>
      <c r="I240" s="46"/>
      <c r="J240" s="46"/>
      <c r="K240" s="46"/>
      <c r="L240" s="46"/>
    </row>
    <row r="241" spans="5:12" ht="20.25" x14ac:dyDescent="0.2">
      <c r="E241" s="45" t="s">
        <v>180</v>
      </c>
      <c r="F241" s="45"/>
      <c r="G241" s="45"/>
      <c r="H241" s="45"/>
      <c r="I241" s="46"/>
      <c r="J241" s="46"/>
      <c r="K241" s="46"/>
      <c r="L241" s="46"/>
    </row>
    <row r="242" spans="5:12" ht="20.25" x14ac:dyDescent="0.2">
      <c r="E242" s="45" t="s">
        <v>181</v>
      </c>
      <c r="F242" s="45"/>
      <c r="G242" s="45"/>
      <c r="H242" s="45"/>
      <c r="I242" s="46"/>
      <c r="J242" s="46"/>
      <c r="K242" s="46"/>
      <c r="L242" s="46"/>
    </row>
    <row r="243" spans="5:12" ht="20.25" x14ac:dyDescent="0.2">
      <c r="E243" s="45" t="s">
        <v>182</v>
      </c>
      <c r="F243" s="45"/>
      <c r="G243" s="45"/>
      <c r="H243" s="45"/>
      <c r="I243" s="46"/>
      <c r="J243" s="46"/>
      <c r="K243" s="46"/>
      <c r="L243" s="46"/>
    </row>
  </sheetData>
  <mergeCells count="98">
    <mergeCell ref="E105:P105"/>
    <mergeCell ref="E106:F106"/>
    <mergeCell ref="G106:G107"/>
    <mergeCell ref="M106:P106"/>
    <mergeCell ref="E107:F107"/>
    <mergeCell ref="M107:P107"/>
    <mergeCell ref="E101:P101"/>
    <mergeCell ref="H102:I102"/>
    <mergeCell ref="H103:I103"/>
    <mergeCell ref="N103:N104"/>
    <mergeCell ref="O103:O104"/>
    <mergeCell ref="P103:P104"/>
    <mergeCell ref="H104:I104"/>
    <mergeCell ref="E97:P97"/>
    <mergeCell ref="E98:F98"/>
    <mergeCell ref="G98:G99"/>
    <mergeCell ref="M98:P98"/>
    <mergeCell ref="E99:F99"/>
    <mergeCell ref="M99:P99"/>
    <mergeCell ref="E93:P93"/>
    <mergeCell ref="H94:I94"/>
    <mergeCell ref="H95:I95"/>
    <mergeCell ref="N95:N96"/>
    <mergeCell ref="O95:O96"/>
    <mergeCell ref="P95:P96"/>
    <mergeCell ref="H96:I96"/>
    <mergeCell ref="E89:P89"/>
    <mergeCell ref="E90:F90"/>
    <mergeCell ref="G90:G91"/>
    <mergeCell ref="M90:P90"/>
    <mergeCell ref="E91:F91"/>
    <mergeCell ref="M91:P91"/>
    <mergeCell ref="E85:P85"/>
    <mergeCell ref="H86:I86"/>
    <mergeCell ref="H87:I87"/>
    <mergeCell ref="N87:N88"/>
    <mergeCell ref="O87:O88"/>
    <mergeCell ref="P87:P88"/>
    <mergeCell ref="H88:I88"/>
    <mergeCell ref="E81:P81"/>
    <mergeCell ref="E82:F82"/>
    <mergeCell ref="G82:G83"/>
    <mergeCell ref="M82:P82"/>
    <mergeCell ref="E83:F83"/>
    <mergeCell ref="M83:P83"/>
    <mergeCell ref="E77:P77"/>
    <mergeCell ref="H78:I78"/>
    <mergeCell ref="H79:I79"/>
    <mergeCell ref="N79:N80"/>
    <mergeCell ref="O79:O80"/>
    <mergeCell ref="P79:P80"/>
    <mergeCell ref="H80:I80"/>
    <mergeCell ref="E73:P73"/>
    <mergeCell ref="E74:F74"/>
    <mergeCell ref="G74:G75"/>
    <mergeCell ref="M74:P74"/>
    <mergeCell ref="E75:F75"/>
    <mergeCell ref="M75:P75"/>
    <mergeCell ref="E69:P69"/>
    <mergeCell ref="H70:I70"/>
    <mergeCell ref="H71:I71"/>
    <mergeCell ref="N71:N72"/>
    <mergeCell ref="O71:O72"/>
    <mergeCell ref="P71:P72"/>
    <mergeCell ref="H72:I72"/>
    <mergeCell ref="E64:P64"/>
    <mergeCell ref="E65:F65"/>
    <mergeCell ref="G65:G66"/>
    <mergeCell ref="M65:P65"/>
    <mergeCell ref="E66:F66"/>
    <mergeCell ref="M66:P66"/>
    <mergeCell ref="H62:I62"/>
    <mergeCell ref="N62:P63"/>
    <mergeCell ref="E63:G63"/>
    <mergeCell ref="H63:I63"/>
    <mergeCell ref="F52:J53"/>
    <mergeCell ref="K52:L52"/>
    <mergeCell ref="M52:O52"/>
    <mergeCell ref="K53:L53"/>
    <mergeCell ref="M53:O53"/>
    <mergeCell ref="E55:P55"/>
    <mergeCell ref="E57:P57"/>
    <mergeCell ref="E58:P58"/>
    <mergeCell ref="E60:P60"/>
    <mergeCell ref="H61:I61"/>
    <mergeCell ref="N61:P61"/>
    <mergeCell ref="C9:D9"/>
    <mergeCell ref="F10:H10"/>
    <mergeCell ref="P10:Q10"/>
    <mergeCell ref="H43:O43"/>
    <mergeCell ref="H46:O47"/>
    <mergeCell ref="W9:X9"/>
    <mergeCell ref="AF9:AG9"/>
    <mergeCell ref="E50:P50"/>
    <mergeCell ref="F2:G2"/>
    <mergeCell ref="H2:I2"/>
    <mergeCell ref="J2:K2"/>
    <mergeCell ref="E49:P49"/>
  </mergeCells>
  <conditionalFormatting sqref="C11:C40">
    <cfRule type="containsText" dxfId="1171" priority="11" operator="containsText" text="I">
      <formula>NOT(ISERROR(SEARCH("I",C11)))</formula>
    </cfRule>
    <cfRule type="containsText" dxfId="1170" priority="12" operator="containsText" text="K">
      <formula>NOT(ISERROR(SEARCH("K",C11)))</formula>
    </cfRule>
  </conditionalFormatting>
  <conditionalFormatting sqref="C11:D40">
    <cfRule type="containsText" dxfId="1169" priority="13" operator="containsText" text="T">
      <formula>NOT(ISERROR(SEARCH("T",C11)))</formula>
    </cfRule>
    <cfRule type="containsText" dxfId="1168" priority="16" operator="containsText" text="L">
      <formula>NOT(ISERROR(SEARCH("L",C11)))</formula>
    </cfRule>
    <cfRule type="containsText" dxfId="1167" priority="15" operator="containsText" text="J">
      <formula>NOT(ISERROR(SEARCH("J",C11)))</formula>
    </cfRule>
  </conditionalFormatting>
  <conditionalFormatting sqref="H46:O47">
    <cfRule type="containsText" dxfId="1166" priority="2" operator="containsText" text="CLASSE DI RISCHIO MEDIO">
      <formula>NOT(ISERROR(SEARCH("CLASSE DI RISCHIO MEDIO",H46)))</formula>
    </cfRule>
    <cfRule type="containsText" dxfId="1165" priority="3" operator="containsText" text="Classe di rischio basso">
      <formula>NOT(ISERROR(SEARCH("Classe di rischio basso",H46)))</formula>
    </cfRule>
    <cfRule type="colorScale" priority="4">
      <colorScale>
        <cfvo type="num" val="80"/>
        <cfvo type="num" val="85"/>
        <cfvo type="num" val="87"/>
        <color rgb="FF28F846"/>
        <color rgb="FF0070C0"/>
        <color rgb="FFFF0000"/>
      </colorScale>
    </cfRule>
    <cfRule type="containsText" dxfId="1164" priority="1" operator="containsText" text="CLASSE DI RISCHIO ALTO">
      <formula>NOT(ISERROR(SEARCH("CLASSE DI RISCHIO ALTO",H46)))</formula>
    </cfRule>
  </conditionalFormatting>
  <conditionalFormatting sqref="J65">
    <cfRule type="cellIs" dxfId="1163" priority="55" operator="greaterThan">
      <formula>80</formula>
    </cfRule>
    <cfRule type="cellIs" dxfId="1162" priority="54" operator="between">
      <formula>70</formula>
      <formula>75</formula>
    </cfRule>
    <cfRule type="cellIs" dxfId="1161" priority="53" operator="between">
      <formula>65.00000001</formula>
      <formula>69.999999</formula>
    </cfRule>
    <cfRule type="cellIs" dxfId="1160" priority="52" operator="between">
      <formula>75.0000001</formula>
      <formula>79.99999999999</formula>
    </cfRule>
    <cfRule type="cellIs" dxfId="1159" priority="56" operator="lessThan">
      <formula>65</formula>
    </cfRule>
  </conditionalFormatting>
  <conditionalFormatting sqref="J74">
    <cfRule type="cellIs" dxfId="1158" priority="51" operator="lessThan">
      <formula>65</formula>
    </cfRule>
    <cfRule type="cellIs" dxfId="1157" priority="50" operator="greaterThan">
      <formula>80</formula>
    </cfRule>
    <cfRule type="cellIs" dxfId="1156" priority="47" operator="between">
      <formula>75.0000001</formula>
      <formula>79.99999999999</formula>
    </cfRule>
    <cfRule type="cellIs" dxfId="1155" priority="48" operator="between">
      <formula>65.00000001</formula>
      <formula>69.999999</formula>
    </cfRule>
    <cfRule type="cellIs" dxfId="1154" priority="49" operator="between">
      <formula>70</formula>
      <formula>75</formula>
    </cfRule>
  </conditionalFormatting>
  <conditionalFormatting sqref="J82">
    <cfRule type="cellIs" dxfId="1153" priority="42" operator="between">
      <formula>75.0000001</formula>
      <formula>79.99999999999</formula>
    </cfRule>
    <cfRule type="cellIs" dxfId="1152" priority="43" operator="between">
      <formula>65.00000001</formula>
      <formula>69.999999</formula>
    </cfRule>
    <cfRule type="cellIs" dxfId="1151" priority="45" operator="greaterThan">
      <formula>80</formula>
    </cfRule>
    <cfRule type="cellIs" dxfId="1150" priority="46" operator="lessThan">
      <formula>65</formula>
    </cfRule>
    <cfRule type="cellIs" dxfId="1149" priority="44" operator="between">
      <formula>70</formula>
      <formula>75</formula>
    </cfRule>
  </conditionalFormatting>
  <conditionalFormatting sqref="J90">
    <cfRule type="cellIs" dxfId="1148" priority="37" operator="between">
      <formula>75.0000001</formula>
      <formula>79.99999999999</formula>
    </cfRule>
    <cfRule type="cellIs" dxfId="1147" priority="38" operator="between">
      <formula>65.00000001</formula>
      <formula>69.999999</formula>
    </cfRule>
    <cfRule type="cellIs" dxfId="1146" priority="39" operator="between">
      <formula>70</formula>
      <formula>75</formula>
    </cfRule>
    <cfRule type="cellIs" dxfId="1145" priority="40" operator="greaterThan">
      <formula>80</formula>
    </cfRule>
    <cfRule type="cellIs" dxfId="1144" priority="41" operator="lessThan">
      <formula>65</formula>
    </cfRule>
  </conditionalFormatting>
  <conditionalFormatting sqref="J98">
    <cfRule type="cellIs" dxfId="1143" priority="34" operator="between">
      <formula>70</formula>
      <formula>75</formula>
    </cfRule>
    <cfRule type="cellIs" dxfId="1142" priority="28" operator="between">
      <formula>65.00000001</formula>
      <formula>69.999999</formula>
    </cfRule>
    <cfRule type="cellIs" dxfId="1141" priority="30" operator="greaterThan">
      <formula>80</formula>
    </cfRule>
    <cfRule type="cellIs" dxfId="1140" priority="31" operator="lessThan">
      <formula>65</formula>
    </cfRule>
    <cfRule type="cellIs" dxfId="1139" priority="32" operator="between">
      <formula>75.0000001</formula>
      <formula>79.99999999999</formula>
    </cfRule>
    <cfRule type="cellIs" dxfId="1138" priority="29" operator="between">
      <formula>70</formula>
      <formula>75</formula>
    </cfRule>
    <cfRule type="cellIs" dxfId="1137" priority="33" operator="between">
      <formula>65.00000001</formula>
      <formula>69.999999</formula>
    </cfRule>
    <cfRule type="cellIs" dxfId="1136" priority="27" operator="between">
      <formula>75.0000001</formula>
      <formula>79.99999999999</formula>
    </cfRule>
  </conditionalFormatting>
  <conditionalFormatting sqref="J106">
    <cfRule type="cellIs" dxfId="1135" priority="17" operator="between">
      <formula>75.0000001</formula>
      <formula>79.99999999999</formula>
    </cfRule>
    <cfRule type="cellIs" dxfId="1134" priority="18" operator="between">
      <formula>65.00000001</formula>
      <formula>69.999999</formula>
    </cfRule>
    <cfRule type="cellIs" dxfId="1133" priority="19" operator="between">
      <formula>70</formula>
      <formula>75</formula>
    </cfRule>
    <cfRule type="cellIs" dxfId="1132" priority="20" operator="greaterThan">
      <formula>80</formula>
    </cfRule>
    <cfRule type="cellIs" dxfId="1131" priority="21" operator="lessThan">
      <formula>65</formula>
    </cfRule>
    <cfRule type="cellIs" dxfId="1130" priority="24" operator="between">
      <formula>70</formula>
      <formula>75</formula>
    </cfRule>
    <cfRule type="cellIs" dxfId="1129" priority="23" operator="between">
      <formula>65.00000001</formula>
      <formula>69.999999</formula>
    </cfRule>
    <cfRule type="cellIs" dxfId="1128" priority="22" operator="between">
      <formula>75.0000001</formula>
      <formula>79.99999999999</formula>
    </cfRule>
  </conditionalFormatting>
  <conditionalFormatting sqref="N11:N40">
    <cfRule type="cellIs" dxfId="1127" priority="5" operator="between">
      <formula>65.00000001</formula>
      <formula>69.999999</formula>
    </cfRule>
    <cfRule type="cellIs" dxfId="1126" priority="6" operator="between">
      <formula>75.0000001</formula>
      <formula>79.99999999999</formula>
    </cfRule>
    <cfRule type="cellIs" dxfId="1125" priority="8" operator="equal">
      <formula>0</formula>
    </cfRule>
    <cfRule type="cellIs" dxfId="1124" priority="9" operator="between">
      <formula>0.1</formula>
      <formula>65</formula>
    </cfRule>
    <cfRule type="cellIs" dxfId="1123" priority="10" operator="greaterThan">
      <formula>80</formula>
    </cfRule>
    <cfRule type="cellIs" dxfId="1122" priority="7" operator="between">
      <formula>70</formula>
      <formula>75</formula>
    </cfRule>
  </conditionalFormatting>
  <dataValidations count="7">
    <dataValidation type="list" allowBlank="1" showInputMessage="1" showErrorMessage="1" sqref="E11:E39" xr:uid="{00000000-0002-0000-0400-000000000000}">
      <formula1>Elenco_Misure</formula1>
    </dataValidation>
    <dataValidation type="list" allowBlank="1" showInputMessage="1" showErrorMessage="1" sqref="R57" xr:uid="{00000000-0002-0000-0400-000001000000}">
      <formula1>#REF!</formula1>
    </dataValidation>
    <dataValidation type="list" allowBlank="1" showInputMessage="1" showErrorMessage="1" sqref="H72:I72 H104:I104 H96:I96 H88:I88 H80:I80 H63:I63" xr:uid="{00000000-0002-0000-0400-000002000000}">
      <formula1>$I$3:$I$5</formula1>
    </dataValidation>
    <dataValidation type="list" allowBlank="1" showInputMessage="1" showErrorMessage="1" sqref="E71 E105 E103 E97 E95 E89 E87 E81 E79 E73 E62" xr:uid="{00000000-0002-0000-0400-000003000000}">
      <formula1>$E$112:$E$243</formula1>
    </dataValidation>
    <dataValidation type="list" allowBlank="1" showInputMessage="1" showErrorMessage="1" sqref="R67:S69 O67:P68 R77:S77 R85:S85 R93:S93 R101:S101" xr:uid="{00000000-0002-0000-0400-000004000000}">
      <formula1>$AA$5:$AA$7</formula1>
    </dataValidation>
    <dataValidation type="list" allowBlank="1" showInputMessage="1" showErrorMessage="1" sqref="E75 E107 E99 E91 E83 E66:F66" xr:uid="{00000000-0002-0000-0400-000005000000}">
      <formula1>$K$3:$K$4</formula1>
    </dataValidation>
    <dataValidation type="list" allowBlank="1" showInputMessage="1" showErrorMessage="1" sqref="F112:F243" xr:uid="{00000000-0002-0000-0400-000006000000}">
      <formula1>$L$3:$L$7</formula1>
    </dataValidation>
  </dataValidations>
  <pageMargins left="0.70866141732283472" right="0.70866141732283472" top="0.74803149606299213" bottom="0.74803149606299213" header="0.31496062992125984" footer="0.31496062992125984"/>
  <pageSetup paperSize="9" scale="44" orientation="portrait" r:id="rId1"/>
  <headerFooter>
    <oddHeader>&amp;A</oddHeader>
    <oddFooter>Pagina &amp;P di &amp;N</oddFooter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70C0"/>
    <pageSetUpPr fitToPage="1"/>
  </sheetPr>
  <dimension ref="B1:AN243"/>
  <sheetViews>
    <sheetView tabSelected="1" view="pageBreakPreview" zoomScale="60" zoomScaleNormal="75" workbookViewId="0">
      <pane xSplit="2" ySplit="10" topLeftCell="C50" activePane="bottomRight" state="frozen"/>
      <selection activeCell="A56" sqref="A56:A57"/>
      <selection pane="topRight" activeCell="A56" sqref="A56:A57"/>
      <selection pane="bottomLeft" activeCell="A56" sqref="A56:A57"/>
      <selection pane="bottomRight" activeCell="A56" sqref="A56:A57"/>
    </sheetView>
  </sheetViews>
  <sheetFormatPr defaultRowHeight="12.75" x14ac:dyDescent="0.2"/>
  <cols>
    <col min="1" max="1" width="4.5703125" style="81" customWidth="1"/>
    <col min="2" max="2" width="7.5703125" style="81" customWidth="1"/>
    <col min="3" max="3" width="8.5703125" style="81" customWidth="1"/>
    <col min="4" max="4" width="8.85546875" style="81" customWidth="1"/>
    <col min="5" max="5" width="8.28515625" style="81" customWidth="1"/>
    <col min="6" max="6" width="35" style="81" customWidth="1"/>
    <col min="7" max="7" width="22.85546875" style="81" customWidth="1"/>
    <col min="8" max="8" width="20.140625" style="81" customWidth="1"/>
    <col min="9" max="9" width="9.42578125" style="81" customWidth="1"/>
    <col min="10" max="10" width="11.42578125" style="81" customWidth="1"/>
    <col min="11" max="11" width="11.7109375" style="81" customWidth="1"/>
    <col min="12" max="12" width="11" style="81" customWidth="1"/>
    <col min="13" max="13" width="11.42578125" style="81" customWidth="1"/>
    <col min="14" max="14" width="13.140625" style="81" customWidth="1"/>
    <col min="15" max="15" width="9.28515625" style="81" customWidth="1"/>
    <col min="16" max="17" width="9.140625" style="81" customWidth="1"/>
    <col min="18" max="18" width="7.85546875" style="81" hidden="1" customWidth="1"/>
    <col min="19" max="19" width="11.28515625" style="81" customWidth="1"/>
    <col min="20" max="20" width="16.5703125" style="81" bestFit="1" customWidth="1"/>
    <col min="21" max="21" width="21.28515625" style="81" customWidth="1"/>
    <col min="22" max="22" width="16.7109375" style="81" bestFit="1" customWidth="1"/>
    <col min="23" max="23" width="9.140625" style="167"/>
    <col min="24" max="24" width="12.5703125" style="167" customWidth="1"/>
    <col min="25" max="27" width="9.140625" style="167"/>
    <col min="28" max="28" width="15.28515625" style="167" bestFit="1" customWidth="1"/>
    <col min="29" max="29" width="12.140625" style="81" customWidth="1"/>
    <col min="30" max="30" width="9.140625" style="81"/>
    <col min="31" max="31" width="6" style="81" customWidth="1"/>
    <col min="32" max="32" width="13" style="81" customWidth="1"/>
    <col min="33" max="33" width="10.42578125" style="81" customWidth="1"/>
    <col min="34" max="34" width="22.42578125" style="81" customWidth="1"/>
    <col min="35" max="35" width="13.28515625" style="81" customWidth="1"/>
    <col min="36" max="36" width="16.140625" style="81" customWidth="1"/>
    <col min="37" max="37" width="9.5703125" style="81" bestFit="1" customWidth="1"/>
    <col min="38" max="38" width="9.140625" style="81"/>
    <col min="39" max="39" width="15.140625" style="81" customWidth="1"/>
    <col min="40" max="16384" width="9.140625" style="81"/>
  </cols>
  <sheetData>
    <row r="1" spans="3:39" ht="38.25" customHeight="1" x14ac:dyDescent="0.2"/>
    <row r="2" spans="3:39" ht="15.75" customHeight="1" x14ac:dyDescent="0.3">
      <c r="F2" s="427" t="s">
        <v>220</v>
      </c>
      <c r="G2" s="428"/>
      <c r="H2" s="429" t="s">
        <v>221</v>
      </c>
      <c r="I2" s="430"/>
      <c r="J2" s="431" t="s">
        <v>236</v>
      </c>
      <c r="K2" s="431" t="s">
        <v>31</v>
      </c>
      <c r="L2" s="168"/>
      <c r="M2" s="168"/>
      <c r="N2" s="169"/>
    </row>
    <row r="3" spans="3:39" ht="15.75" customHeight="1" x14ac:dyDescent="0.35">
      <c r="F3" s="98" t="s">
        <v>215</v>
      </c>
      <c r="G3" s="100">
        <v>0.7</v>
      </c>
      <c r="H3" s="102" t="s">
        <v>222</v>
      </c>
      <c r="I3" s="103">
        <v>0.5</v>
      </c>
      <c r="J3" s="170"/>
      <c r="K3" s="122" t="s">
        <v>32</v>
      </c>
      <c r="L3" s="121" t="s">
        <v>242</v>
      </c>
      <c r="M3" s="122"/>
      <c r="N3" s="171"/>
    </row>
    <row r="4" spans="3:39" ht="19.5" x14ac:dyDescent="0.35">
      <c r="F4" s="99" t="s">
        <v>216</v>
      </c>
      <c r="G4" s="101">
        <v>1</v>
      </c>
      <c r="H4" s="102" t="s">
        <v>223</v>
      </c>
      <c r="I4" s="103">
        <v>0.75</v>
      </c>
      <c r="J4" s="172"/>
      <c r="K4" s="125" t="s">
        <v>31</v>
      </c>
      <c r="L4" s="123" t="s">
        <v>243</v>
      </c>
      <c r="M4" s="120"/>
      <c r="N4" s="173"/>
    </row>
    <row r="5" spans="3:39" ht="22.5" x14ac:dyDescent="0.3">
      <c r="C5" s="263"/>
      <c r="D5" s="263"/>
      <c r="H5" s="104" t="s">
        <v>224</v>
      </c>
      <c r="I5" s="105">
        <v>0.3</v>
      </c>
      <c r="J5" s="82"/>
      <c r="K5" s="82"/>
      <c r="L5" s="123" t="s">
        <v>244</v>
      </c>
      <c r="M5" s="120"/>
      <c r="N5" s="173"/>
    </row>
    <row r="6" spans="3:39" ht="22.5" x14ac:dyDescent="0.3">
      <c r="C6" s="263"/>
      <c r="D6" s="263"/>
      <c r="G6" s="82"/>
      <c r="I6" s="82"/>
      <c r="J6" s="82"/>
      <c r="K6" s="82"/>
      <c r="L6" s="123" t="s">
        <v>27</v>
      </c>
      <c r="M6" s="120"/>
      <c r="N6" s="173"/>
    </row>
    <row r="7" spans="3:39" ht="23.25" x14ac:dyDescent="0.35">
      <c r="C7" s="263"/>
      <c r="D7" s="263"/>
      <c r="F7" s="198" t="s">
        <v>25</v>
      </c>
      <c r="G7" s="18"/>
      <c r="L7" s="124" t="s">
        <v>183</v>
      </c>
      <c r="M7" s="172"/>
      <c r="N7" s="174"/>
      <c r="T7" s="175"/>
      <c r="U7" s="175"/>
    </row>
    <row r="8" spans="3:39" ht="21.75" customHeight="1" x14ac:dyDescent="0.35">
      <c r="C8" s="263"/>
      <c r="D8" s="263"/>
      <c r="E8" s="18"/>
      <c r="F8" s="199" t="s">
        <v>560</v>
      </c>
      <c r="G8" s="82"/>
    </row>
    <row r="9" spans="3:39" ht="34.5" customHeight="1" x14ac:dyDescent="0.35">
      <c r="C9" s="400" t="s">
        <v>307</v>
      </c>
      <c r="D9" s="401"/>
      <c r="S9" s="197" t="s">
        <v>235</v>
      </c>
      <c r="T9" s="197" t="s">
        <v>235</v>
      </c>
      <c r="U9" s="19"/>
      <c r="W9" s="421" t="s">
        <v>261</v>
      </c>
      <c r="X9" s="422"/>
      <c r="Y9" s="176"/>
      <c r="Z9" s="177"/>
      <c r="AA9" s="177"/>
      <c r="AF9" s="400" t="s">
        <v>228</v>
      </c>
      <c r="AG9" s="423"/>
      <c r="AH9" s="178" t="s">
        <v>262</v>
      </c>
    </row>
    <row r="10" spans="3:39" ht="75" customHeight="1" x14ac:dyDescent="0.2">
      <c r="C10" s="277" t="s">
        <v>305</v>
      </c>
      <c r="D10" s="278" t="s">
        <v>306</v>
      </c>
      <c r="E10" s="280" t="s">
        <v>0</v>
      </c>
      <c r="F10" s="402" t="s">
        <v>23</v>
      </c>
      <c r="G10" s="402"/>
      <c r="H10" s="402"/>
      <c r="I10" s="87" t="s">
        <v>208</v>
      </c>
      <c r="J10" s="88" t="s">
        <v>252</v>
      </c>
      <c r="K10" s="88" t="s">
        <v>260</v>
      </c>
      <c r="L10" s="88" t="s">
        <v>259</v>
      </c>
      <c r="M10" s="89" t="s">
        <v>18</v>
      </c>
      <c r="N10" s="90" t="s">
        <v>209</v>
      </c>
      <c r="O10" s="91" t="s">
        <v>214</v>
      </c>
      <c r="P10" s="403" t="s">
        <v>213</v>
      </c>
      <c r="Q10" s="404"/>
      <c r="S10" s="197" t="s">
        <v>15</v>
      </c>
      <c r="T10" s="197" t="s">
        <v>233</v>
      </c>
      <c r="U10" s="197" t="s">
        <v>266</v>
      </c>
      <c r="V10" s="197" t="s">
        <v>16</v>
      </c>
      <c r="W10" s="2" t="s">
        <v>212</v>
      </c>
      <c r="X10" s="2" t="s">
        <v>211</v>
      </c>
      <c r="Y10" s="2" t="s">
        <v>225</v>
      </c>
      <c r="Z10" s="2" t="s">
        <v>226</v>
      </c>
      <c r="AA10" s="2" t="s">
        <v>227</v>
      </c>
      <c r="AB10" s="109" t="s">
        <v>210</v>
      </c>
      <c r="AF10" s="66" t="s">
        <v>267</v>
      </c>
      <c r="AG10" s="305" t="s">
        <v>229</v>
      </c>
      <c r="AH10" s="305">
        <f>SUM(AH11:AH40)</f>
        <v>460</v>
      </c>
      <c r="AI10" s="305" t="s">
        <v>21</v>
      </c>
      <c r="AJ10" s="305" t="s">
        <v>20</v>
      </c>
      <c r="AK10" s="305" t="s">
        <v>230</v>
      </c>
      <c r="AL10" s="305" t="s">
        <v>231</v>
      </c>
      <c r="AM10" s="305" t="s">
        <v>232</v>
      </c>
    </row>
    <row r="11" spans="3:39" ht="27" x14ac:dyDescent="0.2">
      <c r="C11" s="264" t="str">
        <f>IF(S11=0,"T",IF((K11-M11)&lt;65,"I",IF((K11-M11)&lt;70,"K",IF((K11-M11)&lt;75,"J",IF((K11-M11)&lt;80,"K","L")))))</f>
        <v>K</v>
      </c>
      <c r="D11" s="273" t="str">
        <f t="shared" ref="D11:D40" si="0">IF(J11&lt;135,"T",IF((J11-$J$66)&lt;135,"J","L"))</f>
        <v>T</v>
      </c>
      <c r="E11" s="21" t="s">
        <v>353</v>
      </c>
      <c r="F11" s="22" t="str">
        <f t="shared" ref="F11:F39" si="1">VLOOKUP(E11,Misure_Campionate,2,FALSE)</f>
        <v>Saldatura</v>
      </c>
      <c r="G11" s="22" t="str">
        <f t="shared" ref="G11:G39" si="2">VLOOKUP(E11,Misure_Campionate,3,FALSE)</f>
        <v>/</v>
      </c>
      <c r="H11" s="22" t="str">
        <f t="shared" ref="H11:H39" si="3">VLOOKUP(E11,Misure_Campionate,4,FALSE)</f>
        <v>/</v>
      </c>
      <c r="I11" s="63">
        <f t="shared" ref="I11:I39" si="4">VLOOKUP(E11,Misure_Campionate,12,FALSE)</f>
        <v>2.6356257327717829</v>
      </c>
      <c r="J11" s="63">
        <f t="shared" ref="J11:J39" si="5">VLOOKUP(E11,Misure_Campionate,13,FALSE)</f>
        <v>124.46204993518134</v>
      </c>
      <c r="K11" s="64">
        <f t="shared" ref="K11:K39" si="6">VLOOKUP(E11,Misure_Campionate,14,FALSE)</f>
        <v>92.99985822292301</v>
      </c>
      <c r="L11" s="16">
        <f t="shared" ref="L11:L39" si="7">VLOOKUP(E11,Misure_Campionate,15,FALSE)</f>
        <v>94.945271413860226</v>
      </c>
      <c r="M11" s="23">
        <f t="shared" ref="M11:M40" si="8">IF(AND($O$44&gt;87,K11&gt;80),S11,0)</f>
        <v>13.527293404531392</v>
      </c>
      <c r="N11" s="281">
        <f>IF(M11=0,0,K11-M11)</f>
        <v>79.472564818391618</v>
      </c>
      <c r="O11" s="224">
        <v>150</v>
      </c>
      <c r="P11" s="25"/>
      <c r="Q11" s="25"/>
      <c r="R11" s="81">
        <f>IF(S11&gt;0,1,"")</f>
        <v>1</v>
      </c>
      <c r="S11" s="111">
        <f t="shared" ref="S11:S40" si="9">IF(K11&lt;80,0,IF((L11-K11)&lt;=2,($L$63-(($K$63-$L$63)/4)*(L11-K11-2)),($L$63-(($L$63-$M$63)/8)*(L11-K11-2))))</f>
        <v>13.527293404531392</v>
      </c>
      <c r="T11" s="111" t="str">
        <f t="shared" ref="T11:T40" si="10">IF(J11&lt;135,"",J11-$J$66)</f>
        <v/>
      </c>
      <c r="U11" s="111">
        <f>K11-S11</f>
        <v>79.472564818391618</v>
      </c>
      <c r="V11" s="111">
        <f t="shared" ref="V11:V40" si="11">O11/$G$43*10^(U11/10)</f>
        <v>27676202.751704585</v>
      </c>
      <c r="W11" s="179">
        <f>IF((Z11^2*(I11^2+$G$3^2+$G$4^2)&gt;0),(Z11^2*(I11^2+$G$3^2+$G$4^2)),0)</f>
        <v>1.2712246763981103</v>
      </c>
      <c r="X11" s="180">
        <f>IF(W11=0,0,(AA11*Y11)^2)</f>
        <v>0</v>
      </c>
      <c r="Y11" s="181">
        <f>0.5*((P11-Q11)/60)</f>
        <v>0</v>
      </c>
      <c r="Z11" s="182">
        <f t="shared" ref="Z11:Z40" si="12">O11/$G$43*10^((K11-$G$44)/10)</f>
        <v>0.38817665186046835</v>
      </c>
      <c r="AA11" s="135">
        <f>IF(AB11=0,0,4.34*(Z11/AB11))</f>
        <v>0.67387466762977299</v>
      </c>
      <c r="AB11" s="183">
        <f>O11/60</f>
        <v>2.5</v>
      </c>
      <c r="AF11" s="183">
        <f t="shared" ref="AF11:AF40" si="13">IF(N11="0",0,O11/$G$43*10^(N11/10))</f>
        <v>27676202.751704585</v>
      </c>
      <c r="AG11" s="183">
        <f t="shared" ref="AG11:AG40" si="14">O11/$G$43*10^(K11/10)</f>
        <v>623499118.73087215</v>
      </c>
      <c r="AH11" s="305">
        <f>IF(K11&gt;80,O11,"")</f>
        <v>150</v>
      </c>
      <c r="AI11" s="305">
        <f>IF(K11&gt;80,O11/$AH$10*10^(L11/10),"")</f>
        <v>1018264419.4417242</v>
      </c>
      <c r="AJ11" s="305">
        <f>IF(K11&gt;80,O11/$AH$10*10^(K11/10),"")</f>
        <v>650607776.06699705</v>
      </c>
      <c r="AK11" s="110">
        <f>IF((MAX(K11:K40)&gt;80),10*LOG(SUM($AJ$11:$AJ$40)),"")</f>
        <v>92.232918166090627</v>
      </c>
      <c r="AL11" s="110">
        <f>IF((MAX(K11:K40)&gt;80),10*LOG(SUM($AI$11:$AI$40)),"")</f>
        <v>93.609808126441706</v>
      </c>
      <c r="AM11" s="110">
        <f>10*LOG(SUM(AF11:AF40))</f>
        <v>78.220275502396873</v>
      </c>
    </row>
    <row r="12" spans="3:39" ht="27" x14ac:dyDescent="0.2">
      <c r="C12" s="264" t="str">
        <f t="shared" ref="C12:C40" si="15">IF(S12=0,"T",IF((K12-M12)&lt;65,"I",IF((K12-M12)&lt;70,"K",IF((K12-M12)&lt;75,"J",IF((K12-M12)&lt;80,"K","L")))))</f>
        <v>K</v>
      </c>
      <c r="D12" s="273" t="str">
        <f t="shared" si="0"/>
        <v>T</v>
      </c>
      <c r="E12" s="21" t="s">
        <v>411</v>
      </c>
      <c r="F12" s="22" t="str">
        <f t="shared" si="1"/>
        <v>Movimentazioni interne</v>
      </c>
      <c r="G12" s="22" t="str">
        <f t="shared" si="2"/>
        <v>/</v>
      </c>
      <c r="H12" s="22" t="str">
        <f t="shared" si="3"/>
        <v>/</v>
      </c>
      <c r="I12" s="63">
        <f t="shared" si="4"/>
        <v>0.53858377794159662</v>
      </c>
      <c r="J12" s="63">
        <f t="shared" si="5"/>
        <v>112.76204993518134</v>
      </c>
      <c r="K12" s="64">
        <f t="shared" si="6"/>
        <v>82.076792264517195</v>
      </c>
      <c r="L12" s="16">
        <f t="shared" si="7"/>
        <v>84.611254472828136</v>
      </c>
      <c r="M12" s="23">
        <f t="shared" si="8"/>
        <v>13.466596111980566</v>
      </c>
      <c r="N12" s="281">
        <f>IF(M12=0,0,K12-M12)</f>
        <v>68.610196152536631</v>
      </c>
      <c r="O12" s="225">
        <v>100</v>
      </c>
      <c r="P12" s="25"/>
      <c r="Q12" s="25"/>
      <c r="R12" s="81">
        <f t="shared" ref="R12:R40" si="16">IF(S12&gt;0,1,"")</f>
        <v>1</v>
      </c>
      <c r="S12" s="111">
        <f t="shared" si="9"/>
        <v>13.466596111980566</v>
      </c>
      <c r="T12" s="111" t="str">
        <f t="shared" si="10"/>
        <v/>
      </c>
      <c r="U12" s="111">
        <f>K12-S12</f>
        <v>68.610196152536631</v>
      </c>
      <c r="V12" s="111">
        <f t="shared" si="11"/>
        <v>1512789.0694280451</v>
      </c>
      <c r="W12" s="179">
        <f>IF((Z12^2*(I12^2+$G$3^2+$G$4^2)&gt;0),(Z12^2*(I12^2+$G$3^2+$G$4^2)),0)</f>
        <v>7.7929303955920533E-4</v>
      </c>
      <c r="X12" s="180">
        <f t="shared" ref="X12:X40" si="17">IF(W12=0,0,(AA12*Y12)^2)</f>
        <v>0</v>
      </c>
      <c r="Y12" s="181">
        <f>0.5*((P12-Q12)/60)</f>
        <v>0</v>
      </c>
      <c r="Z12" s="182">
        <f t="shared" si="12"/>
        <v>2.0923366140729122E-2</v>
      </c>
      <c r="AA12" s="135">
        <f t="shared" ref="AA12:AA40" si="18">IF(AB12=0,0,4.34*(Z12/AB12))</f>
        <v>5.4484445430458626E-2</v>
      </c>
      <c r="AB12" s="183">
        <f t="shared" ref="AB12:AB40" si="19">O12/60</f>
        <v>1.6666666666666667</v>
      </c>
      <c r="AF12" s="183">
        <f t="shared" si="13"/>
        <v>1512789.0694280451</v>
      </c>
      <c r="AG12" s="183">
        <f t="shared" si="14"/>
        <v>33607637.881109118</v>
      </c>
      <c r="AH12" s="305">
        <f>IF(K12&gt;80,O12,"")</f>
        <v>100</v>
      </c>
      <c r="AI12" s="305">
        <f>IF(K12&gt;80,O12/$AH$10*10^(L12/10),"")</f>
        <v>62859021.405478433</v>
      </c>
      <c r="AJ12" s="305">
        <f>IF(K12&gt;80,O12/$AH$10*10^(K12/10),"")</f>
        <v>35068839.528113864</v>
      </c>
      <c r="AL12" s="184"/>
    </row>
    <row r="13" spans="3:39" ht="27" x14ac:dyDescent="0.2">
      <c r="C13" s="264" t="str">
        <f t="shared" si="15"/>
        <v>L</v>
      </c>
      <c r="D13" s="273" t="str">
        <f t="shared" si="0"/>
        <v>T</v>
      </c>
      <c r="E13" s="21" t="s">
        <v>354</v>
      </c>
      <c r="F13" s="22" t="str">
        <f t="shared" si="1"/>
        <v>Molatura con mola piccola</v>
      </c>
      <c r="G13" s="22" t="str">
        <f t="shared" si="2"/>
        <v>/</v>
      </c>
      <c r="H13" s="22" t="str">
        <f t="shared" si="3"/>
        <v>/</v>
      </c>
      <c r="I13" s="63">
        <f t="shared" si="4"/>
        <v>1.5410015953764389</v>
      </c>
      <c r="J13" s="63">
        <f t="shared" si="5"/>
        <v>127.66204993518133</v>
      </c>
      <c r="K13" s="64">
        <f t="shared" si="6"/>
        <v>98.528270163968372</v>
      </c>
      <c r="L13" s="16">
        <f t="shared" si="7"/>
        <v>99.69386489685634</v>
      </c>
      <c r="M13" s="23">
        <f t="shared" si="8"/>
        <v>13.917202633556016</v>
      </c>
      <c r="N13" s="281">
        <f t="shared" ref="N13:N40" si="20">IF(M13=0,0,K13-M13)</f>
        <v>84.611067530412356</v>
      </c>
      <c r="O13" s="225">
        <v>30</v>
      </c>
      <c r="P13" s="25"/>
      <c r="Q13" s="25"/>
      <c r="R13" s="81">
        <f t="shared" si="16"/>
        <v>1</v>
      </c>
      <c r="S13" s="111">
        <f t="shared" si="9"/>
        <v>13.917202633556016</v>
      </c>
      <c r="T13" s="111" t="str">
        <f t="shared" si="10"/>
        <v/>
      </c>
      <c r="U13" s="111">
        <f t="shared" ref="U13:U40" si="21">K13-S13</f>
        <v>84.611067530412356</v>
      </c>
      <c r="V13" s="111">
        <f t="shared" si="11"/>
        <v>18071190.761445064</v>
      </c>
      <c r="W13" s="179">
        <f t="shared" ref="W13:W40" si="22">IF((Z13^2*(I13^2+$G$3^2+$G$4^2)&gt;0),(Z13^2*(I13^2+$G$3^2+$G$4^2)),0)</f>
        <v>0.29710872367198965</v>
      </c>
      <c r="X13" s="180">
        <f t="shared" si="17"/>
        <v>0</v>
      </c>
      <c r="Y13" s="181">
        <f t="shared" ref="Y13:Y40" si="23">0.5*((P13-Q13)/60)</f>
        <v>0</v>
      </c>
      <c r="Z13" s="182">
        <f t="shared" si="12"/>
        <v>0.27726854254130484</v>
      </c>
      <c r="AA13" s="135">
        <f t="shared" si="18"/>
        <v>2.4066909492585258</v>
      </c>
      <c r="AB13" s="183">
        <f t="shared" si="19"/>
        <v>0.5</v>
      </c>
      <c r="AF13" s="183">
        <f t="shared" si="13"/>
        <v>18071190.761445064</v>
      </c>
      <c r="AG13" s="183">
        <f t="shared" si="14"/>
        <v>445355719.09780431</v>
      </c>
      <c r="AH13" s="305">
        <f>IF(K13&gt;80,O13,"")</f>
        <v>30</v>
      </c>
      <c r="AI13" s="305">
        <f>IF(K13&gt;80,O13/$AH$10*10^(L13/10),"")</f>
        <v>607784909.22959352</v>
      </c>
      <c r="AJ13" s="305">
        <f>IF(K13&gt;80,O13/$AH$10*10^(K13/10),"")</f>
        <v>464719011.23249143</v>
      </c>
      <c r="AL13" s="184"/>
    </row>
    <row r="14" spans="3:39" ht="36" x14ac:dyDescent="0.2">
      <c r="C14" s="264" t="str">
        <f t="shared" si="15"/>
        <v>J</v>
      </c>
      <c r="D14" s="273" t="str">
        <f t="shared" si="0"/>
        <v>T</v>
      </c>
      <c r="E14" s="21" t="s">
        <v>396</v>
      </c>
      <c r="F14" s="22" t="str">
        <f t="shared" si="1"/>
        <v xml:space="preserve">Montaggio e controllo qualità </v>
      </c>
      <c r="G14" s="22" t="str">
        <f t="shared" si="2"/>
        <v>/</v>
      </c>
      <c r="H14" s="22" t="str">
        <f t="shared" si="3"/>
        <v>/</v>
      </c>
      <c r="I14" s="63">
        <f t="shared" si="4"/>
        <v>0.67060402959833842</v>
      </c>
      <c r="J14" s="63">
        <f t="shared" si="5"/>
        <v>111.86204993518133</v>
      </c>
      <c r="K14" s="64">
        <f t="shared" si="6"/>
        <v>88.935972602540289</v>
      </c>
      <c r="L14" s="16">
        <f t="shared" si="7"/>
        <v>89.214213562373089</v>
      </c>
      <c r="M14" s="23">
        <f t="shared" si="8"/>
        <v>14.3608795200836</v>
      </c>
      <c r="N14" s="281">
        <f t="shared" si="20"/>
        <v>74.575093082456689</v>
      </c>
      <c r="O14" s="225">
        <v>30</v>
      </c>
      <c r="P14" s="25"/>
      <c r="Q14" s="25"/>
      <c r="R14" s="81">
        <f t="shared" si="16"/>
        <v>1</v>
      </c>
      <c r="S14" s="111">
        <f t="shared" si="9"/>
        <v>14.3608795200836</v>
      </c>
      <c r="T14" s="111" t="str">
        <f t="shared" si="10"/>
        <v/>
      </c>
      <c r="U14" s="111">
        <f t="shared" si="21"/>
        <v>74.575093082456689</v>
      </c>
      <c r="V14" s="111">
        <f t="shared" si="11"/>
        <v>1792211.7718512672</v>
      </c>
      <c r="W14" s="179">
        <f t="shared" si="22"/>
        <v>1.799195842496427E-3</v>
      </c>
      <c r="X14" s="180">
        <f t="shared" si="17"/>
        <v>0</v>
      </c>
      <c r="Y14" s="181">
        <f t="shared" si="23"/>
        <v>0</v>
      </c>
      <c r="Z14" s="182">
        <f t="shared" si="12"/>
        <v>3.0455858315492933E-2</v>
      </c>
      <c r="AA14" s="135">
        <f t="shared" si="18"/>
        <v>0.26435685017847865</v>
      </c>
      <c r="AB14" s="183">
        <f t="shared" si="19"/>
        <v>0.5</v>
      </c>
      <c r="AF14" s="183">
        <f t="shared" si="13"/>
        <v>1792211.7718512672</v>
      </c>
      <c r="AG14" s="183">
        <f t="shared" si="14"/>
        <v>48918966.993223153</v>
      </c>
      <c r="AH14" s="305">
        <f t="shared" ref="AH14:AH40" si="24">IF(K14&gt;80,O14,"")</f>
        <v>30</v>
      </c>
      <c r="AI14" s="305">
        <f t="shared" ref="AI14:AI40" si="25">IF(K14&gt;80,O14/$AH$10*10^(L14/10),"")</f>
        <v>54423288.376169756</v>
      </c>
      <c r="AJ14" s="305">
        <f t="shared" ref="AJ14:AJ40" si="26">IF(K14&gt;80,O14/$AH$10*10^(K14/10),"")</f>
        <v>51045878.601624161</v>
      </c>
      <c r="AL14" s="184"/>
    </row>
    <row r="15" spans="3:39" ht="36" x14ac:dyDescent="0.2">
      <c r="C15" s="264" t="str">
        <f t="shared" si="15"/>
        <v>T</v>
      </c>
      <c r="D15" s="273" t="str">
        <f t="shared" si="0"/>
        <v>T</v>
      </c>
      <c r="E15" s="21" t="s">
        <v>389</v>
      </c>
      <c r="F15" s="22" t="str">
        <f t="shared" si="1"/>
        <v>Movimentazioni in piazzale esterno</v>
      </c>
      <c r="G15" s="22" t="str">
        <f t="shared" si="2"/>
        <v>/</v>
      </c>
      <c r="H15" s="22" t="str">
        <f t="shared" si="3"/>
        <v>/</v>
      </c>
      <c r="I15" s="63">
        <f t="shared" si="4"/>
        <v>2.3928078908384225</v>
      </c>
      <c r="J15" s="63">
        <f t="shared" si="5"/>
        <v>101.86204993518133</v>
      </c>
      <c r="K15" s="64">
        <f t="shared" si="6"/>
        <v>79.46875113771064</v>
      </c>
      <c r="L15" s="16">
        <f t="shared" si="7"/>
        <v>84.003331957060041</v>
      </c>
      <c r="M15" s="23">
        <f t="shared" si="8"/>
        <v>0</v>
      </c>
      <c r="N15" s="281">
        <f t="shared" si="20"/>
        <v>0</v>
      </c>
      <c r="O15" s="225">
        <v>20</v>
      </c>
      <c r="P15" s="25"/>
      <c r="Q15" s="25"/>
      <c r="R15" s="81" t="str">
        <f t="shared" si="16"/>
        <v/>
      </c>
      <c r="S15" s="111">
        <f t="shared" si="9"/>
        <v>0</v>
      </c>
      <c r="T15" s="111" t="str">
        <f t="shared" si="10"/>
        <v/>
      </c>
      <c r="U15" s="111">
        <f t="shared" si="21"/>
        <v>79.46875113771064</v>
      </c>
      <c r="V15" s="111">
        <f t="shared" si="11"/>
        <v>3686921.3397647562</v>
      </c>
      <c r="W15" s="179">
        <f t="shared" si="22"/>
        <v>3.8017459199194679E-5</v>
      </c>
      <c r="X15" s="180">
        <f t="shared" si="17"/>
        <v>0</v>
      </c>
      <c r="Y15" s="181">
        <f t="shared" si="23"/>
        <v>0</v>
      </c>
      <c r="Z15" s="182">
        <f t="shared" si="12"/>
        <v>2.295395034809267E-3</v>
      </c>
      <c r="AA15" s="135">
        <f t="shared" si="18"/>
        <v>2.9886043353216655E-2</v>
      </c>
      <c r="AB15" s="183">
        <f t="shared" si="19"/>
        <v>0.33333333333333331</v>
      </c>
      <c r="AF15" s="183">
        <f t="shared" si="13"/>
        <v>4.1666666666666664E-2</v>
      </c>
      <c r="AG15" s="183">
        <f t="shared" si="14"/>
        <v>3686921.3397647562</v>
      </c>
      <c r="AH15" s="305" t="str">
        <f t="shared" si="24"/>
        <v/>
      </c>
      <c r="AI15" s="305" t="str">
        <f t="shared" si="25"/>
        <v/>
      </c>
      <c r="AJ15" s="305" t="str">
        <f t="shared" si="26"/>
        <v/>
      </c>
      <c r="AL15" s="184"/>
    </row>
    <row r="16" spans="3:39" ht="27" x14ac:dyDescent="0.2">
      <c r="C16" s="264" t="str">
        <f t="shared" si="15"/>
        <v>K</v>
      </c>
      <c r="D16" s="273" t="str">
        <f t="shared" si="0"/>
        <v>T</v>
      </c>
      <c r="E16" s="21" t="s">
        <v>395</v>
      </c>
      <c r="F16" s="22" t="str">
        <f t="shared" si="1"/>
        <v>Saldatrice auto a colonna</v>
      </c>
      <c r="G16" s="22" t="str">
        <f t="shared" si="2"/>
        <v>/</v>
      </c>
      <c r="H16" s="22" t="str">
        <f t="shared" si="3"/>
        <v>/</v>
      </c>
      <c r="I16" s="63">
        <f t="shared" si="4"/>
        <v>0.95643922072379228</v>
      </c>
      <c r="J16" s="63">
        <f t="shared" si="5"/>
        <v>118.66204993518133</v>
      </c>
      <c r="K16" s="64">
        <f t="shared" si="6"/>
        <v>82.173159502381253</v>
      </c>
      <c r="L16" s="16">
        <f t="shared" si="7"/>
        <v>84.175153785040095</v>
      </c>
      <c r="M16" s="23">
        <f t="shared" si="8"/>
        <v>13.499875357333822</v>
      </c>
      <c r="N16" s="281">
        <f t="shared" si="20"/>
        <v>68.673284145047433</v>
      </c>
      <c r="O16" s="225">
        <v>60</v>
      </c>
      <c r="P16" s="25"/>
      <c r="Q16" s="25"/>
      <c r="R16" s="81">
        <f t="shared" si="16"/>
        <v>1</v>
      </c>
      <c r="S16" s="111">
        <f t="shared" si="9"/>
        <v>13.499875357333822</v>
      </c>
      <c r="T16" s="111" t="str">
        <f t="shared" si="10"/>
        <v/>
      </c>
      <c r="U16" s="111">
        <f t="shared" si="21"/>
        <v>68.673284145047433</v>
      </c>
      <c r="V16" s="111">
        <f t="shared" si="11"/>
        <v>920955.03697111062</v>
      </c>
      <c r="W16" s="179">
        <f t="shared" si="22"/>
        <v>3.9619928184467804E-4</v>
      </c>
      <c r="X16" s="180">
        <f t="shared" si="17"/>
        <v>0</v>
      </c>
      <c r="Y16" s="181">
        <f t="shared" si="23"/>
        <v>0</v>
      </c>
      <c r="Z16" s="182">
        <f t="shared" si="12"/>
        <v>1.283569914262311E-2</v>
      </c>
      <c r="AA16" s="135">
        <f t="shared" si="18"/>
        <v>5.5706934278984294E-2</v>
      </c>
      <c r="AB16" s="183">
        <f t="shared" si="19"/>
        <v>1</v>
      </c>
      <c r="AF16" s="183">
        <f t="shared" si="13"/>
        <v>920955.03697111062</v>
      </c>
      <c r="AG16" s="183">
        <f t="shared" si="14"/>
        <v>20617023.371608753</v>
      </c>
      <c r="AH16" s="305">
        <f t="shared" si="24"/>
        <v>60</v>
      </c>
      <c r="AI16" s="305">
        <f t="shared" si="25"/>
        <v>34112126.78849411</v>
      </c>
      <c r="AJ16" s="305">
        <f t="shared" si="26"/>
        <v>21513415.692113481</v>
      </c>
      <c r="AL16" s="184"/>
    </row>
    <row r="17" spans="3:38" ht="36" x14ac:dyDescent="0.2">
      <c r="C17" s="264" t="str">
        <f t="shared" si="15"/>
        <v>L</v>
      </c>
      <c r="D17" s="273" t="str">
        <f t="shared" si="0"/>
        <v>T</v>
      </c>
      <c r="E17" s="21" t="s">
        <v>357</v>
      </c>
      <c r="F17" s="22" t="str">
        <f t="shared" si="1"/>
        <v>Saldatura interna gambe in piattaforma</v>
      </c>
      <c r="G17" s="22" t="str">
        <f t="shared" si="2"/>
        <v>/</v>
      </c>
      <c r="H17" s="22" t="str">
        <f t="shared" si="3"/>
        <v>/</v>
      </c>
      <c r="I17" s="63">
        <f t="shared" si="4"/>
        <v>3.8216268702611353</v>
      </c>
      <c r="J17" s="63">
        <f t="shared" si="5"/>
        <v>129.06204993518134</v>
      </c>
      <c r="K17" s="64">
        <f t="shared" si="6"/>
        <v>95.303420221753584</v>
      </c>
      <c r="L17" s="16">
        <f t="shared" si="7"/>
        <v>95.899014357653073</v>
      </c>
      <c r="M17" s="23">
        <f t="shared" si="8"/>
        <v>14.202202932050255</v>
      </c>
      <c r="N17" s="281">
        <f t="shared" si="20"/>
        <v>81.101217289703328</v>
      </c>
      <c r="O17" s="225">
        <v>60</v>
      </c>
      <c r="P17" s="25"/>
      <c r="Q17" s="25"/>
      <c r="R17" s="81">
        <f t="shared" si="16"/>
        <v>1</v>
      </c>
      <c r="S17" s="111">
        <f t="shared" si="9"/>
        <v>14.202202932050255</v>
      </c>
      <c r="T17" s="111" t="str">
        <f t="shared" si="10"/>
        <v/>
      </c>
      <c r="U17" s="111">
        <f t="shared" si="21"/>
        <v>81.101217289703328</v>
      </c>
      <c r="V17" s="111">
        <f t="shared" si="11"/>
        <v>16107633.593250232</v>
      </c>
      <c r="W17" s="179">
        <f t="shared" si="22"/>
        <v>1.1209278203978295</v>
      </c>
      <c r="X17" s="180">
        <f t="shared" si="17"/>
        <v>0</v>
      </c>
      <c r="Y17" s="181">
        <f t="shared" si="23"/>
        <v>0</v>
      </c>
      <c r="Z17" s="182">
        <f t="shared" si="12"/>
        <v>0.26390377402320891</v>
      </c>
      <c r="AA17" s="135">
        <f>IF(AB17=0,0,4.34*(Z17/AB17))</f>
        <v>1.1453423792607267</v>
      </c>
      <c r="AB17" s="183">
        <f t="shared" si="19"/>
        <v>1</v>
      </c>
      <c r="AF17" s="183">
        <f t="shared" si="13"/>
        <v>16107633.593250232</v>
      </c>
      <c r="AG17" s="183">
        <f t="shared" si="14"/>
        <v>423888891.16485882</v>
      </c>
      <c r="AH17" s="305">
        <f t="shared" si="24"/>
        <v>60</v>
      </c>
      <c r="AI17" s="305">
        <f t="shared" si="25"/>
        <v>507335035.0826425</v>
      </c>
      <c r="AJ17" s="305">
        <f t="shared" si="26"/>
        <v>442318842.95463526</v>
      </c>
      <c r="AL17" s="184"/>
    </row>
    <row r="18" spans="3:38" ht="27" x14ac:dyDescent="0.2">
      <c r="C18" s="264" t="str">
        <f t="shared" si="15"/>
        <v>K</v>
      </c>
      <c r="D18" s="273" t="str">
        <f t="shared" si="0"/>
        <v>T</v>
      </c>
      <c r="E18" s="21" t="s">
        <v>391</v>
      </c>
      <c r="F18" s="22" t="str">
        <f t="shared" si="1"/>
        <v>Saldatura - montaggio</v>
      </c>
      <c r="G18" s="22" t="str">
        <f t="shared" si="2"/>
        <v>/</v>
      </c>
      <c r="H18" s="22" t="str">
        <f t="shared" si="3"/>
        <v>/</v>
      </c>
      <c r="I18" s="63">
        <f t="shared" si="4"/>
        <v>2.2124636320536939</v>
      </c>
      <c r="J18" s="63">
        <f t="shared" si="5"/>
        <v>118.36204993518133</v>
      </c>
      <c r="K18" s="64">
        <f t="shared" si="6"/>
        <v>80.270015405274222</v>
      </c>
      <c r="L18" s="16">
        <f t="shared" si="7"/>
        <v>82.374990241985074</v>
      </c>
      <c r="M18" s="23">
        <f t="shared" si="8"/>
        <v>13.493439072705572</v>
      </c>
      <c r="N18" s="281">
        <f t="shared" si="20"/>
        <v>66.776576332568652</v>
      </c>
      <c r="O18" s="225">
        <v>30</v>
      </c>
      <c r="P18" s="25"/>
      <c r="Q18" s="25"/>
      <c r="R18" s="81">
        <f t="shared" si="16"/>
        <v>1</v>
      </c>
      <c r="S18" s="111">
        <f t="shared" si="9"/>
        <v>13.493439072705572</v>
      </c>
      <c r="T18" s="111" t="str">
        <f t="shared" si="10"/>
        <v/>
      </c>
      <c r="U18" s="111">
        <f t="shared" si="21"/>
        <v>66.776576332568652</v>
      </c>
      <c r="V18" s="111">
        <f t="shared" si="11"/>
        <v>297534.7191594069</v>
      </c>
      <c r="W18" s="179">
        <f t="shared" si="22"/>
        <v>1.09473960699959E-4</v>
      </c>
      <c r="X18" s="180">
        <f t="shared" si="17"/>
        <v>0</v>
      </c>
      <c r="Y18" s="181">
        <f t="shared" si="23"/>
        <v>0</v>
      </c>
      <c r="Z18" s="182">
        <f t="shared" si="12"/>
        <v>4.140712941361856E-3</v>
      </c>
      <c r="AA18" s="135">
        <f t="shared" si="18"/>
        <v>3.594138833102091E-2</v>
      </c>
      <c r="AB18" s="183">
        <f t="shared" si="19"/>
        <v>0.5</v>
      </c>
      <c r="AF18" s="183">
        <f t="shared" si="13"/>
        <v>297534.7191594069</v>
      </c>
      <c r="AG18" s="183">
        <f t="shared" si="14"/>
        <v>6650917.4559644628</v>
      </c>
      <c r="AH18" s="305">
        <f t="shared" si="24"/>
        <v>30</v>
      </c>
      <c r="AI18" s="305">
        <f t="shared" si="25"/>
        <v>11268404.989035847</v>
      </c>
      <c r="AJ18" s="305">
        <f t="shared" si="26"/>
        <v>6940087.7801368302</v>
      </c>
      <c r="AL18" s="184"/>
    </row>
    <row r="19" spans="3:38" ht="27" hidden="1" x14ac:dyDescent="0.2">
      <c r="C19" s="264" t="str">
        <f t="shared" si="15"/>
        <v>T</v>
      </c>
      <c r="D19" s="273" t="str">
        <f t="shared" si="0"/>
        <v>T</v>
      </c>
      <c r="E19" s="21" t="s">
        <v>193</v>
      </c>
      <c r="F19" s="22">
        <f t="shared" si="1"/>
        <v>0</v>
      </c>
      <c r="G19" s="22">
        <f t="shared" si="2"/>
        <v>0</v>
      </c>
      <c r="H19" s="22">
        <f t="shared" si="3"/>
        <v>0</v>
      </c>
      <c r="I19" s="63">
        <f t="shared" si="4"/>
        <v>0</v>
      </c>
      <c r="J19" s="63">
        <f t="shared" si="5"/>
        <v>0</v>
      </c>
      <c r="K19" s="64">
        <f t="shared" si="6"/>
        <v>0</v>
      </c>
      <c r="L19" s="16">
        <f t="shared" si="7"/>
        <v>0</v>
      </c>
      <c r="M19" s="23">
        <f t="shared" si="8"/>
        <v>0</v>
      </c>
      <c r="N19" s="281">
        <f t="shared" si="20"/>
        <v>0</v>
      </c>
      <c r="O19" s="225"/>
      <c r="P19" s="25"/>
      <c r="Q19" s="25"/>
      <c r="R19" s="81" t="str">
        <f t="shared" si="16"/>
        <v/>
      </c>
      <c r="S19" s="111">
        <f t="shared" si="9"/>
        <v>0</v>
      </c>
      <c r="T19" s="111" t="str">
        <f t="shared" si="10"/>
        <v/>
      </c>
      <c r="U19" s="111">
        <f t="shared" si="21"/>
        <v>0</v>
      </c>
      <c r="V19" s="111">
        <f t="shared" si="11"/>
        <v>0</v>
      </c>
      <c r="W19" s="179">
        <f t="shared" si="22"/>
        <v>0</v>
      </c>
      <c r="X19" s="180">
        <f t="shared" si="17"/>
        <v>0</v>
      </c>
      <c r="Y19" s="181">
        <f t="shared" si="23"/>
        <v>0</v>
      </c>
      <c r="Z19" s="182">
        <f t="shared" si="12"/>
        <v>0</v>
      </c>
      <c r="AA19" s="135">
        <f t="shared" si="18"/>
        <v>0</v>
      </c>
      <c r="AB19" s="183">
        <f t="shared" si="19"/>
        <v>0</v>
      </c>
      <c r="AF19" s="183">
        <f t="shared" si="13"/>
        <v>0</v>
      </c>
      <c r="AG19" s="183">
        <f t="shared" si="14"/>
        <v>0</v>
      </c>
      <c r="AH19" s="305" t="str">
        <f t="shared" si="24"/>
        <v/>
      </c>
      <c r="AI19" s="305" t="str">
        <f t="shared" si="25"/>
        <v/>
      </c>
      <c r="AJ19" s="305" t="str">
        <f t="shared" si="26"/>
        <v/>
      </c>
      <c r="AL19" s="184"/>
    </row>
    <row r="20" spans="3:38" ht="27" hidden="1" x14ac:dyDescent="0.2">
      <c r="C20" s="264" t="str">
        <f t="shared" si="15"/>
        <v>T</v>
      </c>
      <c r="D20" s="273" t="str">
        <f t="shared" si="0"/>
        <v>T</v>
      </c>
      <c r="E20" s="21" t="s">
        <v>193</v>
      </c>
      <c r="F20" s="22">
        <f t="shared" si="1"/>
        <v>0</v>
      </c>
      <c r="G20" s="22">
        <f t="shared" si="2"/>
        <v>0</v>
      </c>
      <c r="H20" s="22">
        <f t="shared" si="3"/>
        <v>0</v>
      </c>
      <c r="I20" s="63">
        <f t="shared" si="4"/>
        <v>0</v>
      </c>
      <c r="J20" s="63">
        <f t="shared" si="5"/>
        <v>0</v>
      </c>
      <c r="K20" s="64">
        <f t="shared" si="6"/>
        <v>0</v>
      </c>
      <c r="L20" s="16">
        <f t="shared" si="7"/>
        <v>0</v>
      </c>
      <c r="M20" s="23">
        <f t="shared" si="8"/>
        <v>0</v>
      </c>
      <c r="N20" s="281">
        <f t="shared" si="20"/>
        <v>0</v>
      </c>
      <c r="O20" s="225"/>
      <c r="P20" s="25"/>
      <c r="Q20" s="25"/>
      <c r="R20" s="81" t="str">
        <f t="shared" si="16"/>
        <v/>
      </c>
      <c r="S20" s="111">
        <f t="shared" si="9"/>
        <v>0</v>
      </c>
      <c r="T20" s="111" t="str">
        <f t="shared" si="10"/>
        <v/>
      </c>
      <c r="U20" s="111">
        <f t="shared" si="21"/>
        <v>0</v>
      </c>
      <c r="V20" s="111">
        <f t="shared" si="11"/>
        <v>0</v>
      </c>
      <c r="W20" s="179">
        <f t="shared" si="22"/>
        <v>0</v>
      </c>
      <c r="X20" s="180">
        <f t="shared" si="17"/>
        <v>0</v>
      </c>
      <c r="Y20" s="181">
        <f t="shared" si="23"/>
        <v>0</v>
      </c>
      <c r="Z20" s="182">
        <f t="shared" si="12"/>
        <v>0</v>
      </c>
      <c r="AA20" s="135">
        <f t="shared" si="18"/>
        <v>0</v>
      </c>
      <c r="AB20" s="183">
        <f t="shared" si="19"/>
        <v>0</v>
      </c>
      <c r="AF20" s="183">
        <f t="shared" si="13"/>
        <v>0</v>
      </c>
      <c r="AG20" s="183">
        <f t="shared" si="14"/>
        <v>0</v>
      </c>
      <c r="AH20" s="305" t="str">
        <f t="shared" si="24"/>
        <v/>
      </c>
      <c r="AI20" s="305" t="str">
        <f t="shared" si="25"/>
        <v/>
      </c>
      <c r="AJ20" s="305" t="str">
        <f t="shared" si="26"/>
        <v/>
      </c>
      <c r="AL20" s="184"/>
    </row>
    <row r="21" spans="3:38" ht="27" hidden="1" x14ac:dyDescent="0.2">
      <c r="C21" s="264" t="str">
        <f t="shared" si="15"/>
        <v>T</v>
      </c>
      <c r="D21" s="273" t="str">
        <f t="shared" si="0"/>
        <v>T</v>
      </c>
      <c r="E21" s="21" t="s">
        <v>193</v>
      </c>
      <c r="F21" s="22">
        <f t="shared" si="1"/>
        <v>0</v>
      </c>
      <c r="G21" s="22">
        <f t="shared" si="2"/>
        <v>0</v>
      </c>
      <c r="H21" s="22">
        <f t="shared" si="3"/>
        <v>0</v>
      </c>
      <c r="I21" s="63">
        <f t="shared" si="4"/>
        <v>0</v>
      </c>
      <c r="J21" s="63">
        <f t="shared" si="5"/>
        <v>0</v>
      </c>
      <c r="K21" s="64">
        <f t="shared" si="6"/>
        <v>0</v>
      </c>
      <c r="L21" s="16">
        <f t="shared" si="7"/>
        <v>0</v>
      </c>
      <c r="M21" s="23">
        <f t="shared" si="8"/>
        <v>0</v>
      </c>
      <c r="N21" s="281">
        <f t="shared" si="20"/>
        <v>0</v>
      </c>
      <c r="O21" s="225"/>
      <c r="P21" s="25"/>
      <c r="Q21" s="25"/>
      <c r="R21" s="81" t="str">
        <f t="shared" si="16"/>
        <v/>
      </c>
      <c r="S21" s="111">
        <f t="shared" si="9"/>
        <v>0</v>
      </c>
      <c r="T21" s="111" t="str">
        <f t="shared" si="10"/>
        <v/>
      </c>
      <c r="U21" s="111">
        <f>K21-S21</f>
        <v>0</v>
      </c>
      <c r="V21" s="111">
        <f t="shared" si="11"/>
        <v>0</v>
      </c>
      <c r="W21" s="179">
        <f t="shared" si="22"/>
        <v>0</v>
      </c>
      <c r="X21" s="180">
        <f t="shared" si="17"/>
        <v>0</v>
      </c>
      <c r="Y21" s="181">
        <f t="shared" si="23"/>
        <v>0</v>
      </c>
      <c r="Z21" s="182">
        <f t="shared" si="12"/>
        <v>0</v>
      </c>
      <c r="AA21" s="135">
        <f t="shared" si="18"/>
        <v>0</v>
      </c>
      <c r="AB21" s="183">
        <f t="shared" si="19"/>
        <v>0</v>
      </c>
      <c r="AF21" s="183">
        <f t="shared" si="13"/>
        <v>0</v>
      </c>
      <c r="AG21" s="183">
        <f t="shared" si="14"/>
        <v>0</v>
      </c>
      <c r="AH21" s="305" t="str">
        <f t="shared" si="24"/>
        <v/>
      </c>
      <c r="AI21" s="305" t="str">
        <f t="shared" si="25"/>
        <v/>
      </c>
      <c r="AJ21" s="305" t="str">
        <f t="shared" si="26"/>
        <v/>
      </c>
      <c r="AL21" s="184"/>
    </row>
    <row r="22" spans="3:38" ht="27" hidden="1" x14ac:dyDescent="0.2">
      <c r="C22" s="264" t="str">
        <f t="shared" si="15"/>
        <v>T</v>
      </c>
      <c r="D22" s="273" t="str">
        <f t="shared" si="0"/>
        <v>T</v>
      </c>
      <c r="E22" s="21" t="s">
        <v>193</v>
      </c>
      <c r="F22" s="22">
        <f t="shared" si="1"/>
        <v>0</v>
      </c>
      <c r="G22" s="22">
        <f t="shared" si="2"/>
        <v>0</v>
      </c>
      <c r="H22" s="22">
        <f t="shared" si="3"/>
        <v>0</v>
      </c>
      <c r="I22" s="63">
        <f t="shared" si="4"/>
        <v>0</v>
      </c>
      <c r="J22" s="63">
        <f t="shared" si="5"/>
        <v>0</v>
      </c>
      <c r="K22" s="64">
        <f t="shared" si="6"/>
        <v>0</v>
      </c>
      <c r="L22" s="16">
        <f t="shared" si="7"/>
        <v>0</v>
      </c>
      <c r="M22" s="23">
        <f t="shared" si="8"/>
        <v>0</v>
      </c>
      <c r="N22" s="281">
        <f t="shared" si="20"/>
        <v>0</v>
      </c>
      <c r="O22" s="25"/>
      <c r="P22" s="25"/>
      <c r="Q22" s="25"/>
      <c r="R22" s="81" t="str">
        <f t="shared" si="16"/>
        <v/>
      </c>
      <c r="S22" s="111">
        <f t="shared" si="9"/>
        <v>0</v>
      </c>
      <c r="T22" s="111" t="str">
        <f t="shared" si="10"/>
        <v/>
      </c>
      <c r="U22" s="111">
        <f t="shared" si="21"/>
        <v>0</v>
      </c>
      <c r="V22" s="111">
        <f t="shared" si="11"/>
        <v>0</v>
      </c>
      <c r="W22" s="179">
        <f t="shared" si="22"/>
        <v>0</v>
      </c>
      <c r="X22" s="180">
        <f t="shared" si="17"/>
        <v>0</v>
      </c>
      <c r="Y22" s="181">
        <f t="shared" si="23"/>
        <v>0</v>
      </c>
      <c r="Z22" s="182">
        <f t="shared" si="12"/>
        <v>0</v>
      </c>
      <c r="AA22" s="135">
        <f t="shared" si="18"/>
        <v>0</v>
      </c>
      <c r="AB22" s="183">
        <f t="shared" si="19"/>
        <v>0</v>
      </c>
      <c r="AF22" s="183">
        <f t="shared" si="13"/>
        <v>0</v>
      </c>
      <c r="AG22" s="183">
        <f t="shared" si="14"/>
        <v>0</v>
      </c>
      <c r="AH22" s="305" t="str">
        <f t="shared" si="24"/>
        <v/>
      </c>
      <c r="AI22" s="305" t="str">
        <f t="shared" si="25"/>
        <v/>
      </c>
      <c r="AJ22" s="305" t="str">
        <f t="shared" si="26"/>
        <v/>
      </c>
      <c r="AL22" s="184"/>
    </row>
    <row r="23" spans="3:38" ht="27" hidden="1" x14ac:dyDescent="0.2">
      <c r="C23" s="264" t="str">
        <f t="shared" si="15"/>
        <v>T</v>
      </c>
      <c r="D23" s="273" t="str">
        <f t="shared" si="0"/>
        <v>T</v>
      </c>
      <c r="E23" s="21" t="s">
        <v>193</v>
      </c>
      <c r="F23" s="22">
        <f t="shared" si="1"/>
        <v>0</v>
      </c>
      <c r="G23" s="22">
        <f t="shared" si="2"/>
        <v>0</v>
      </c>
      <c r="H23" s="22">
        <f t="shared" si="3"/>
        <v>0</v>
      </c>
      <c r="I23" s="63">
        <f t="shared" si="4"/>
        <v>0</v>
      </c>
      <c r="J23" s="63">
        <f t="shared" si="5"/>
        <v>0</v>
      </c>
      <c r="K23" s="64">
        <f t="shared" si="6"/>
        <v>0</v>
      </c>
      <c r="L23" s="16">
        <f t="shared" si="7"/>
        <v>0</v>
      </c>
      <c r="M23" s="23">
        <f t="shared" si="8"/>
        <v>0</v>
      </c>
      <c r="N23" s="281">
        <f t="shared" si="20"/>
        <v>0</v>
      </c>
      <c r="O23" s="25"/>
      <c r="P23" s="25"/>
      <c r="Q23" s="25"/>
      <c r="R23" s="81" t="str">
        <f t="shared" si="16"/>
        <v/>
      </c>
      <c r="S23" s="111">
        <f t="shared" si="9"/>
        <v>0</v>
      </c>
      <c r="T23" s="111" t="str">
        <f t="shared" si="10"/>
        <v/>
      </c>
      <c r="U23" s="111">
        <f t="shared" si="21"/>
        <v>0</v>
      </c>
      <c r="V23" s="111">
        <f t="shared" si="11"/>
        <v>0</v>
      </c>
      <c r="W23" s="179">
        <f t="shared" si="22"/>
        <v>0</v>
      </c>
      <c r="X23" s="180">
        <f t="shared" si="17"/>
        <v>0</v>
      </c>
      <c r="Y23" s="181">
        <f t="shared" si="23"/>
        <v>0</v>
      </c>
      <c r="Z23" s="182">
        <f t="shared" si="12"/>
        <v>0</v>
      </c>
      <c r="AA23" s="135">
        <f t="shared" si="18"/>
        <v>0</v>
      </c>
      <c r="AB23" s="183">
        <f t="shared" si="19"/>
        <v>0</v>
      </c>
      <c r="AF23" s="183">
        <f t="shared" si="13"/>
        <v>0</v>
      </c>
      <c r="AG23" s="183">
        <f t="shared" si="14"/>
        <v>0</v>
      </c>
      <c r="AH23" s="305" t="str">
        <f t="shared" si="24"/>
        <v/>
      </c>
      <c r="AI23" s="305" t="str">
        <f t="shared" si="25"/>
        <v/>
      </c>
      <c r="AJ23" s="305" t="str">
        <f t="shared" si="26"/>
        <v/>
      </c>
      <c r="AL23" s="184"/>
    </row>
    <row r="24" spans="3:38" ht="27" hidden="1" x14ac:dyDescent="0.2">
      <c r="C24" s="264" t="str">
        <f t="shared" si="15"/>
        <v>T</v>
      </c>
      <c r="D24" s="273" t="str">
        <f t="shared" si="0"/>
        <v>T</v>
      </c>
      <c r="E24" s="21" t="s">
        <v>193</v>
      </c>
      <c r="F24" s="22">
        <f t="shared" si="1"/>
        <v>0</v>
      </c>
      <c r="G24" s="22">
        <f t="shared" si="2"/>
        <v>0</v>
      </c>
      <c r="H24" s="22">
        <f t="shared" si="3"/>
        <v>0</v>
      </c>
      <c r="I24" s="63">
        <f t="shared" si="4"/>
        <v>0</v>
      </c>
      <c r="J24" s="63">
        <f t="shared" si="5"/>
        <v>0</v>
      </c>
      <c r="K24" s="64">
        <f t="shared" si="6"/>
        <v>0</v>
      </c>
      <c r="L24" s="16">
        <f t="shared" si="7"/>
        <v>0</v>
      </c>
      <c r="M24" s="23">
        <f t="shared" si="8"/>
        <v>0</v>
      </c>
      <c r="N24" s="281">
        <f t="shared" si="20"/>
        <v>0</v>
      </c>
      <c r="O24" s="25"/>
      <c r="P24" s="25"/>
      <c r="Q24" s="25"/>
      <c r="R24" s="81" t="str">
        <f t="shared" si="16"/>
        <v/>
      </c>
      <c r="S24" s="111">
        <f t="shared" si="9"/>
        <v>0</v>
      </c>
      <c r="T24" s="111" t="str">
        <f t="shared" si="10"/>
        <v/>
      </c>
      <c r="U24" s="111">
        <f t="shared" si="21"/>
        <v>0</v>
      </c>
      <c r="V24" s="111">
        <f t="shared" si="11"/>
        <v>0</v>
      </c>
      <c r="W24" s="179">
        <f t="shared" si="22"/>
        <v>0</v>
      </c>
      <c r="X24" s="180">
        <f t="shared" si="17"/>
        <v>0</v>
      </c>
      <c r="Y24" s="181">
        <f t="shared" si="23"/>
        <v>0</v>
      </c>
      <c r="Z24" s="182">
        <f t="shared" si="12"/>
        <v>0</v>
      </c>
      <c r="AA24" s="135">
        <f t="shared" si="18"/>
        <v>0</v>
      </c>
      <c r="AB24" s="183">
        <f t="shared" si="19"/>
        <v>0</v>
      </c>
      <c r="AF24" s="183">
        <f t="shared" si="13"/>
        <v>0</v>
      </c>
      <c r="AG24" s="183">
        <f t="shared" si="14"/>
        <v>0</v>
      </c>
      <c r="AH24" s="305" t="str">
        <f t="shared" si="24"/>
        <v/>
      </c>
      <c r="AI24" s="305" t="str">
        <f t="shared" si="25"/>
        <v/>
      </c>
      <c r="AJ24" s="305" t="str">
        <f t="shared" si="26"/>
        <v/>
      </c>
      <c r="AL24" s="184"/>
    </row>
    <row r="25" spans="3:38" ht="27" hidden="1" x14ac:dyDescent="0.2">
      <c r="C25" s="264" t="str">
        <f t="shared" si="15"/>
        <v>T</v>
      </c>
      <c r="D25" s="273" t="str">
        <f t="shared" si="0"/>
        <v>T</v>
      </c>
      <c r="E25" s="21" t="s">
        <v>193</v>
      </c>
      <c r="F25" s="22">
        <f t="shared" si="1"/>
        <v>0</v>
      </c>
      <c r="G25" s="22">
        <f t="shared" si="2"/>
        <v>0</v>
      </c>
      <c r="H25" s="22">
        <f t="shared" si="3"/>
        <v>0</v>
      </c>
      <c r="I25" s="63">
        <f t="shared" si="4"/>
        <v>0</v>
      </c>
      <c r="J25" s="63">
        <f t="shared" si="5"/>
        <v>0</v>
      </c>
      <c r="K25" s="64">
        <f t="shared" si="6"/>
        <v>0</v>
      </c>
      <c r="L25" s="16">
        <f t="shared" si="7"/>
        <v>0</v>
      </c>
      <c r="M25" s="23">
        <f t="shared" si="8"/>
        <v>0</v>
      </c>
      <c r="N25" s="281">
        <f t="shared" si="20"/>
        <v>0</v>
      </c>
      <c r="O25" s="25"/>
      <c r="P25" s="25"/>
      <c r="Q25" s="25"/>
      <c r="R25" s="81" t="str">
        <f t="shared" si="16"/>
        <v/>
      </c>
      <c r="S25" s="111">
        <f t="shared" si="9"/>
        <v>0</v>
      </c>
      <c r="T25" s="111" t="str">
        <f t="shared" si="10"/>
        <v/>
      </c>
      <c r="U25" s="111">
        <f t="shared" si="21"/>
        <v>0</v>
      </c>
      <c r="V25" s="111">
        <f t="shared" si="11"/>
        <v>0</v>
      </c>
      <c r="W25" s="179">
        <f t="shared" si="22"/>
        <v>0</v>
      </c>
      <c r="X25" s="180">
        <f t="shared" si="17"/>
        <v>0</v>
      </c>
      <c r="Y25" s="181">
        <f t="shared" si="23"/>
        <v>0</v>
      </c>
      <c r="Z25" s="182">
        <f t="shared" si="12"/>
        <v>0</v>
      </c>
      <c r="AA25" s="135">
        <f t="shared" si="18"/>
        <v>0</v>
      </c>
      <c r="AB25" s="183">
        <f t="shared" si="19"/>
        <v>0</v>
      </c>
      <c r="AF25" s="183">
        <f t="shared" si="13"/>
        <v>0</v>
      </c>
      <c r="AG25" s="183">
        <f t="shared" si="14"/>
        <v>0</v>
      </c>
      <c r="AH25" s="305" t="str">
        <f t="shared" si="24"/>
        <v/>
      </c>
      <c r="AI25" s="305" t="str">
        <f t="shared" si="25"/>
        <v/>
      </c>
      <c r="AJ25" s="305" t="str">
        <f t="shared" si="26"/>
        <v/>
      </c>
      <c r="AL25" s="184"/>
    </row>
    <row r="26" spans="3:38" ht="27" hidden="1" x14ac:dyDescent="0.2">
      <c r="C26" s="264" t="str">
        <f t="shared" si="15"/>
        <v>T</v>
      </c>
      <c r="D26" s="273" t="str">
        <f t="shared" si="0"/>
        <v>T</v>
      </c>
      <c r="E26" s="21" t="s">
        <v>193</v>
      </c>
      <c r="F26" s="22">
        <f t="shared" si="1"/>
        <v>0</v>
      </c>
      <c r="G26" s="22">
        <f t="shared" si="2"/>
        <v>0</v>
      </c>
      <c r="H26" s="22">
        <f t="shared" si="3"/>
        <v>0</v>
      </c>
      <c r="I26" s="63">
        <f t="shared" si="4"/>
        <v>0</v>
      </c>
      <c r="J26" s="63">
        <f t="shared" si="5"/>
        <v>0</v>
      </c>
      <c r="K26" s="64">
        <f t="shared" si="6"/>
        <v>0</v>
      </c>
      <c r="L26" s="16">
        <f t="shared" si="7"/>
        <v>0</v>
      </c>
      <c r="M26" s="23">
        <f t="shared" si="8"/>
        <v>0</v>
      </c>
      <c r="N26" s="281">
        <f t="shared" si="20"/>
        <v>0</v>
      </c>
      <c r="O26" s="25"/>
      <c r="P26" s="25"/>
      <c r="Q26" s="25"/>
      <c r="R26" s="81" t="str">
        <f t="shared" si="16"/>
        <v/>
      </c>
      <c r="S26" s="111">
        <f t="shared" si="9"/>
        <v>0</v>
      </c>
      <c r="T26" s="111" t="str">
        <f t="shared" si="10"/>
        <v/>
      </c>
      <c r="U26" s="111">
        <f t="shared" si="21"/>
        <v>0</v>
      </c>
      <c r="V26" s="111">
        <f t="shared" si="11"/>
        <v>0</v>
      </c>
      <c r="W26" s="179">
        <f t="shared" si="22"/>
        <v>0</v>
      </c>
      <c r="X26" s="180">
        <f t="shared" si="17"/>
        <v>0</v>
      </c>
      <c r="Y26" s="181">
        <f t="shared" si="23"/>
        <v>0</v>
      </c>
      <c r="Z26" s="182">
        <f t="shared" si="12"/>
        <v>0</v>
      </c>
      <c r="AA26" s="135">
        <f t="shared" si="18"/>
        <v>0</v>
      </c>
      <c r="AB26" s="183">
        <f t="shared" si="19"/>
        <v>0</v>
      </c>
      <c r="AF26" s="183">
        <f t="shared" si="13"/>
        <v>0</v>
      </c>
      <c r="AG26" s="183">
        <f t="shared" si="14"/>
        <v>0</v>
      </c>
      <c r="AH26" s="305" t="str">
        <f t="shared" si="24"/>
        <v/>
      </c>
      <c r="AI26" s="305" t="str">
        <f t="shared" si="25"/>
        <v/>
      </c>
      <c r="AJ26" s="305" t="str">
        <f t="shared" si="26"/>
        <v/>
      </c>
      <c r="AL26" s="184"/>
    </row>
    <row r="27" spans="3:38" ht="27" hidden="1" x14ac:dyDescent="0.2">
      <c r="C27" s="264" t="str">
        <f t="shared" si="15"/>
        <v>T</v>
      </c>
      <c r="D27" s="273" t="str">
        <f t="shared" si="0"/>
        <v>T</v>
      </c>
      <c r="E27" s="21" t="s">
        <v>193</v>
      </c>
      <c r="F27" s="22">
        <f t="shared" si="1"/>
        <v>0</v>
      </c>
      <c r="G27" s="22">
        <f t="shared" si="2"/>
        <v>0</v>
      </c>
      <c r="H27" s="22">
        <f t="shared" si="3"/>
        <v>0</v>
      </c>
      <c r="I27" s="63">
        <f t="shared" si="4"/>
        <v>0</v>
      </c>
      <c r="J27" s="63">
        <f t="shared" si="5"/>
        <v>0</v>
      </c>
      <c r="K27" s="64">
        <f t="shared" si="6"/>
        <v>0</v>
      </c>
      <c r="L27" s="16">
        <f t="shared" si="7"/>
        <v>0</v>
      </c>
      <c r="M27" s="23">
        <f t="shared" si="8"/>
        <v>0</v>
      </c>
      <c r="N27" s="281">
        <f t="shared" si="20"/>
        <v>0</v>
      </c>
      <c r="O27" s="25"/>
      <c r="P27" s="25"/>
      <c r="Q27" s="25"/>
      <c r="R27" s="81" t="str">
        <f t="shared" si="16"/>
        <v/>
      </c>
      <c r="S27" s="111">
        <f t="shared" si="9"/>
        <v>0</v>
      </c>
      <c r="T27" s="111" t="str">
        <f t="shared" si="10"/>
        <v/>
      </c>
      <c r="U27" s="111">
        <f t="shared" si="21"/>
        <v>0</v>
      </c>
      <c r="V27" s="111">
        <f t="shared" si="11"/>
        <v>0</v>
      </c>
      <c r="W27" s="179">
        <f t="shared" si="22"/>
        <v>0</v>
      </c>
      <c r="X27" s="180">
        <f t="shared" si="17"/>
        <v>0</v>
      </c>
      <c r="Y27" s="181">
        <f t="shared" si="23"/>
        <v>0</v>
      </c>
      <c r="Z27" s="182">
        <f t="shared" si="12"/>
        <v>0</v>
      </c>
      <c r="AA27" s="135">
        <f t="shared" si="18"/>
        <v>0</v>
      </c>
      <c r="AB27" s="183">
        <f t="shared" si="19"/>
        <v>0</v>
      </c>
      <c r="AF27" s="183">
        <f t="shared" si="13"/>
        <v>0</v>
      </c>
      <c r="AG27" s="183">
        <f t="shared" si="14"/>
        <v>0</v>
      </c>
      <c r="AH27" s="305" t="str">
        <f t="shared" si="24"/>
        <v/>
      </c>
      <c r="AI27" s="305" t="str">
        <f t="shared" si="25"/>
        <v/>
      </c>
      <c r="AJ27" s="305" t="str">
        <f t="shared" si="26"/>
        <v/>
      </c>
      <c r="AL27" s="184"/>
    </row>
    <row r="28" spans="3:38" ht="27" hidden="1" x14ac:dyDescent="0.2">
      <c r="C28" s="264" t="str">
        <f t="shared" si="15"/>
        <v>T</v>
      </c>
      <c r="D28" s="273" t="str">
        <f t="shared" si="0"/>
        <v>T</v>
      </c>
      <c r="E28" s="21" t="s">
        <v>193</v>
      </c>
      <c r="F28" s="22">
        <f t="shared" si="1"/>
        <v>0</v>
      </c>
      <c r="G28" s="22">
        <f t="shared" si="2"/>
        <v>0</v>
      </c>
      <c r="H28" s="22">
        <f t="shared" si="3"/>
        <v>0</v>
      </c>
      <c r="I28" s="63">
        <f t="shared" si="4"/>
        <v>0</v>
      </c>
      <c r="J28" s="63">
        <f t="shared" si="5"/>
        <v>0</v>
      </c>
      <c r="K28" s="64">
        <f t="shared" si="6"/>
        <v>0</v>
      </c>
      <c r="L28" s="16">
        <f t="shared" si="7"/>
        <v>0</v>
      </c>
      <c r="M28" s="23">
        <f t="shared" si="8"/>
        <v>0</v>
      </c>
      <c r="N28" s="281">
        <f t="shared" si="20"/>
        <v>0</v>
      </c>
      <c r="O28" s="25"/>
      <c r="P28" s="25"/>
      <c r="Q28" s="25"/>
      <c r="R28" s="81" t="str">
        <f t="shared" si="16"/>
        <v/>
      </c>
      <c r="S28" s="111">
        <f t="shared" si="9"/>
        <v>0</v>
      </c>
      <c r="T28" s="111" t="str">
        <f t="shared" si="10"/>
        <v/>
      </c>
      <c r="U28" s="111">
        <f t="shared" si="21"/>
        <v>0</v>
      </c>
      <c r="V28" s="111">
        <f t="shared" si="11"/>
        <v>0</v>
      </c>
      <c r="W28" s="179">
        <f t="shared" si="22"/>
        <v>0</v>
      </c>
      <c r="X28" s="180">
        <f t="shared" si="17"/>
        <v>0</v>
      </c>
      <c r="Y28" s="181">
        <f t="shared" si="23"/>
        <v>0</v>
      </c>
      <c r="Z28" s="182">
        <f t="shared" si="12"/>
        <v>0</v>
      </c>
      <c r="AA28" s="135">
        <f t="shared" si="18"/>
        <v>0</v>
      </c>
      <c r="AB28" s="183">
        <f t="shared" si="19"/>
        <v>0</v>
      </c>
      <c r="AF28" s="183">
        <f t="shared" si="13"/>
        <v>0</v>
      </c>
      <c r="AG28" s="183">
        <f t="shared" si="14"/>
        <v>0</v>
      </c>
      <c r="AH28" s="305" t="str">
        <f t="shared" si="24"/>
        <v/>
      </c>
      <c r="AI28" s="305" t="str">
        <f t="shared" si="25"/>
        <v/>
      </c>
      <c r="AJ28" s="305" t="str">
        <f t="shared" si="26"/>
        <v/>
      </c>
      <c r="AL28" s="184"/>
    </row>
    <row r="29" spans="3:38" ht="27" hidden="1" x14ac:dyDescent="0.2">
      <c r="C29" s="264" t="str">
        <f t="shared" si="15"/>
        <v>T</v>
      </c>
      <c r="D29" s="273" t="str">
        <f t="shared" si="0"/>
        <v>T</v>
      </c>
      <c r="E29" s="21" t="s">
        <v>193</v>
      </c>
      <c r="F29" s="22">
        <f t="shared" si="1"/>
        <v>0</v>
      </c>
      <c r="G29" s="22">
        <f t="shared" si="2"/>
        <v>0</v>
      </c>
      <c r="H29" s="22">
        <f t="shared" si="3"/>
        <v>0</v>
      </c>
      <c r="I29" s="63">
        <f t="shared" si="4"/>
        <v>0</v>
      </c>
      <c r="J29" s="63">
        <f t="shared" si="5"/>
        <v>0</v>
      </c>
      <c r="K29" s="64">
        <f t="shared" si="6"/>
        <v>0</v>
      </c>
      <c r="L29" s="16">
        <f t="shared" si="7"/>
        <v>0</v>
      </c>
      <c r="M29" s="23">
        <f t="shared" si="8"/>
        <v>0</v>
      </c>
      <c r="N29" s="281">
        <f t="shared" si="20"/>
        <v>0</v>
      </c>
      <c r="O29" s="25"/>
      <c r="P29" s="25"/>
      <c r="Q29" s="25"/>
      <c r="R29" s="81" t="str">
        <f t="shared" si="16"/>
        <v/>
      </c>
      <c r="S29" s="111">
        <f t="shared" si="9"/>
        <v>0</v>
      </c>
      <c r="T29" s="111" t="str">
        <f t="shared" si="10"/>
        <v/>
      </c>
      <c r="U29" s="111">
        <f t="shared" si="21"/>
        <v>0</v>
      </c>
      <c r="V29" s="111">
        <f t="shared" si="11"/>
        <v>0</v>
      </c>
      <c r="W29" s="179">
        <f t="shared" si="22"/>
        <v>0</v>
      </c>
      <c r="X29" s="180">
        <f t="shared" si="17"/>
        <v>0</v>
      </c>
      <c r="Y29" s="181">
        <f t="shared" si="23"/>
        <v>0</v>
      </c>
      <c r="Z29" s="182">
        <f t="shared" si="12"/>
        <v>0</v>
      </c>
      <c r="AA29" s="135">
        <f t="shared" si="18"/>
        <v>0</v>
      </c>
      <c r="AB29" s="183">
        <f t="shared" si="19"/>
        <v>0</v>
      </c>
      <c r="AF29" s="183">
        <f t="shared" si="13"/>
        <v>0</v>
      </c>
      <c r="AG29" s="183">
        <f t="shared" si="14"/>
        <v>0</v>
      </c>
      <c r="AH29" s="305" t="str">
        <f t="shared" si="24"/>
        <v/>
      </c>
      <c r="AI29" s="305" t="str">
        <f t="shared" si="25"/>
        <v/>
      </c>
      <c r="AJ29" s="305" t="str">
        <f t="shared" si="26"/>
        <v/>
      </c>
      <c r="AL29" s="184"/>
    </row>
    <row r="30" spans="3:38" ht="27" hidden="1" x14ac:dyDescent="0.2">
      <c r="C30" s="264" t="str">
        <f t="shared" si="15"/>
        <v>T</v>
      </c>
      <c r="D30" s="273" t="str">
        <f t="shared" si="0"/>
        <v>T</v>
      </c>
      <c r="E30" s="21" t="s">
        <v>193</v>
      </c>
      <c r="F30" s="22">
        <f t="shared" si="1"/>
        <v>0</v>
      </c>
      <c r="G30" s="22">
        <f t="shared" si="2"/>
        <v>0</v>
      </c>
      <c r="H30" s="22">
        <f t="shared" si="3"/>
        <v>0</v>
      </c>
      <c r="I30" s="63">
        <f t="shared" si="4"/>
        <v>0</v>
      </c>
      <c r="J30" s="63">
        <f t="shared" si="5"/>
        <v>0</v>
      </c>
      <c r="K30" s="64">
        <f t="shared" si="6"/>
        <v>0</v>
      </c>
      <c r="L30" s="16">
        <f t="shared" si="7"/>
        <v>0</v>
      </c>
      <c r="M30" s="23">
        <f t="shared" si="8"/>
        <v>0</v>
      </c>
      <c r="N30" s="281">
        <f t="shared" si="20"/>
        <v>0</v>
      </c>
      <c r="O30" s="25"/>
      <c r="P30" s="25"/>
      <c r="Q30" s="25"/>
      <c r="R30" s="81" t="str">
        <f t="shared" si="16"/>
        <v/>
      </c>
      <c r="S30" s="111">
        <f t="shared" si="9"/>
        <v>0</v>
      </c>
      <c r="T30" s="111" t="str">
        <f t="shared" si="10"/>
        <v/>
      </c>
      <c r="U30" s="111">
        <f t="shared" si="21"/>
        <v>0</v>
      </c>
      <c r="V30" s="111">
        <f t="shared" si="11"/>
        <v>0</v>
      </c>
      <c r="W30" s="179">
        <f t="shared" si="22"/>
        <v>0</v>
      </c>
      <c r="X30" s="180">
        <f t="shared" si="17"/>
        <v>0</v>
      </c>
      <c r="Y30" s="181">
        <f t="shared" si="23"/>
        <v>0</v>
      </c>
      <c r="Z30" s="182">
        <f t="shared" si="12"/>
        <v>0</v>
      </c>
      <c r="AA30" s="135">
        <f t="shared" si="18"/>
        <v>0</v>
      </c>
      <c r="AB30" s="183">
        <f t="shared" si="19"/>
        <v>0</v>
      </c>
      <c r="AF30" s="183">
        <f t="shared" si="13"/>
        <v>0</v>
      </c>
      <c r="AG30" s="183">
        <f t="shared" si="14"/>
        <v>0</v>
      </c>
      <c r="AH30" s="305" t="str">
        <f t="shared" si="24"/>
        <v/>
      </c>
      <c r="AI30" s="305" t="str">
        <f t="shared" si="25"/>
        <v/>
      </c>
      <c r="AJ30" s="305" t="str">
        <f t="shared" si="26"/>
        <v/>
      </c>
      <c r="AL30" s="184"/>
    </row>
    <row r="31" spans="3:38" ht="27" hidden="1" x14ac:dyDescent="0.2">
      <c r="C31" s="264" t="str">
        <f t="shared" si="15"/>
        <v>T</v>
      </c>
      <c r="D31" s="273" t="str">
        <f t="shared" si="0"/>
        <v>T</v>
      </c>
      <c r="E31" s="21" t="s">
        <v>193</v>
      </c>
      <c r="F31" s="22">
        <f t="shared" si="1"/>
        <v>0</v>
      </c>
      <c r="G31" s="22">
        <f t="shared" si="2"/>
        <v>0</v>
      </c>
      <c r="H31" s="22">
        <f t="shared" si="3"/>
        <v>0</v>
      </c>
      <c r="I31" s="63">
        <f t="shared" si="4"/>
        <v>0</v>
      </c>
      <c r="J31" s="63">
        <f t="shared" si="5"/>
        <v>0</v>
      </c>
      <c r="K31" s="64">
        <f t="shared" si="6"/>
        <v>0</v>
      </c>
      <c r="L31" s="16">
        <f t="shared" si="7"/>
        <v>0</v>
      </c>
      <c r="M31" s="23">
        <f t="shared" si="8"/>
        <v>0</v>
      </c>
      <c r="N31" s="281">
        <f t="shared" si="20"/>
        <v>0</v>
      </c>
      <c r="O31" s="25"/>
      <c r="P31" s="25"/>
      <c r="Q31" s="25"/>
      <c r="R31" s="81" t="str">
        <f t="shared" si="16"/>
        <v/>
      </c>
      <c r="S31" s="111">
        <f t="shared" si="9"/>
        <v>0</v>
      </c>
      <c r="T31" s="111" t="str">
        <f t="shared" si="10"/>
        <v/>
      </c>
      <c r="U31" s="111">
        <f t="shared" si="21"/>
        <v>0</v>
      </c>
      <c r="V31" s="111">
        <f t="shared" si="11"/>
        <v>0</v>
      </c>
      <c r="W31" s="179">
        <f t="shared" si="22"/>
        <v>0</v>
      </c>
      <c r="X31" s="180">
        <f t="shared" si="17"/>
        <v>0</v>
      </c>
      <c r="Y31" s="181">
        <f t="shared" si="23"/>
        <v>0</v>
      </c>
      <c r="Z31" s="182">
        <f t="shared" si="12"/>
        <v>0</v>
      </c>
      <c r="AA31" s="135">
        <f t="shared" si="18"/>
        <v>0</v>
      </c>
      <c r="AB31" s="183">
        <f t="shared" si="19"/>
        <v>0</v>
      </c>
      <c r="AF31" s="183">
        <f t="shared" si="13"/>
        <v>0</v>
      </c>
      <c r="AG31" s="183">
        <f t="shared" si="14"/>
        <v>0</v>
      </c>
      <c r="AH31" s="305" t="str">
        <f t="shared" si="24"/>
        <v/>
      </c>
      <c r="AI31" s="305" t="str">
        <f t="shared" si="25"/>
        <v/>
      </c>
      <c r="AJ31" s="305" t="str">
        <f t="shared" si="26"/>
        <v/>
      </c>
      <c r="AL31" s="184"/>
    </row>
    <row r="32" spans="3:38" ht="27" hidden="1" x14ac:dyDescent="0.2">
      <c r="C32" s="264" t="str">
        <f t="shared" si="15"/>
        <v>T</v>
      </c>
      <c r="D32" s="273" t="str">
        <f t="shared" si="0"/>
        <v>T</v>
      </c>
      <c r="E32" s="21" t="s">
        <v>193</v>
      </c>
      <c r="F32" s="22">
        <f t="shared" si="1"/>
        <v>0</v>
      </c>
      <c r="G32" s="22">
        <f t="shared" si="2"/>
        <v>0</v>
      </c>
      <c r="H32" s="22">
        <f t="shared" si="3"/>
        <v>0</v>
      </c>
      <c r="I32" s="63">
        <f t="shared" si="4"/>
        <v>0</v>
      </c>
      <c r="J32" s="63">
        <f t="shared" si="5"/>
        <v>0</v>
      </c>
      <c r="K32" s="64">
        <f t="shared" si="6"/>
        <v>0</v>
      </c>
      <c r="L32" s="16">
        <f t="shared" si="7"/>
        <v>0</v>
      </c>
      <c r="M32" s="23">
        <f t="shared" si="8"/>
        <v>0</v>
      </c>
      <c r="N32" s="281">
        <f t="shared" si="20"/>
        <v>0</v>
      </c>
      <c r="O32" s="25"/>
      <c r="P32" s="25"/>
      <c r="Q32" s="25"/>
      <c r="R32" s="81" t="str">
        <f t="shared" si="16"/>
        <v/>
      </c>
      <c r="S32" s="111">
        <f t="shared" si="9"/>
        <v>0</v>
      </c>
      <c r="T32" s="111" t="str">
        <f t="shared" si="10"/>
        <v/>
      </c>
      <c r="U32" s="111">
        <f t="shared" si="21"/>
        <v>0</v>
      </c>
      <c r="V32" s="111">
        <f t="shared" si="11"/>
        <v>0</v>
      </c>
      <c r="W32" s="179">
        <f t="shared" si="22"/>
        <v>0</v>
      </c>
      <c r="X32" s="180">
        <f t="shared" si="17"/>
        <v>0</v>
      </c>
      <c r="Y32" s="181">
        <f t="shared" si="23"/>
        <v>0</v>
      </c>
      <c r="Z32" s="182">
        <f t="shared" si="12"/>
        <v>0</v>
      </c>
      <c r="AA32" s="135">
        <f t="shared" si="18"/>
        <v>0</v>
      </c>
      <c r="AB32" s="183">
        <f t="shared" si="19"/>
        <v>0</v>
      </c>
      <c r="AF32" s="183">
        <f t="shared" si="13"/>
        <v>0</v>
      </c>
      <c r="AG32" s="183">
        <f t="shared" si="14"/>
        <v>0</v>
      </c>
      <c r="AH32" s="305" t="str">
        <f t="shared" si="24"/>
        <v/>
      </c>
      <c r="AI32" s="305" t="str">
        <f t="shared" si="25"/>
        <v/>
      </c>
      <c r="AJ32" s="305" t="str">
        <f t="shared" si="26"/>
        <v/>
      </c>
      <c r="AL32" s="184"/>
    </row>
    <row r="33" spans="3:40" ht="27" hidden="1" x14ac:dyDescent="0.2">
      <c r="C33" s="264" t="str">
        <f t="shared" si="15"/>
        <v>T</v>
      </c>
      <c r="D33" s="273" t="str">
        <f t="shared" si="0"/>
        <v>T</v>
      </c>
      <c r="E33" s="21" t="s">
        <v>193</v>
      </c>
      <c r="F33" s="22">
        <f t="shared" si="1"/>
        <v>0</v>
      </c>
      <c r="G33" s="22">
        <f t="shared" si="2"/>
        <v>0</v>
      </c>
      <c r="H33" s="22">
        <f t="shared" si="3"/>
        <v>0</v>
      </c>
      <c r="I33" s="63">
        <f t="shared" si="4"/>
        <v>0</v>
      </c>
      <c r="J33" s="63">
        <f t="shared" si="5"/>
        <v>0</v>
      </c>
      <c r="K33" s="64">
        <f t="shared" si="6"/>
        <v>0</v>
      </c>
      <c r="L33" s="16">
        <f t="shared" si="7"/>
        <v>0</v>
      </c>
      <c r="M33" s="23">
        <f t="shared" si="8"/>
        <v>0</v>
      </c>
      <c r="N33" s="281">
        <f t="shared" si="20"/>
        <v>0</v>
      </c>
      <c r="O33" s="25"/>
      <c r="P33" s="25"/>
      <c r="Q33" s="25"/>
      <c r="R33" s="81" t="str">
        <f t="shared" si="16"/>
        <v/>
      </c>
      <c r="S33" s="111">
        <f t="shared" si="9"/>
        <v>0</v>
      </c>
      <c r="T33" s="111" t="str">
        <f t="shared" si="10"/>
        <v/>
      </c>
      <c r="U33" s="111">
        <f t="shared" si="21"/>
        <v>0</v>
      </c>
      <c r="V33" s="111">
        <f t="shared" si="11"/>
        <v>0</v>
      </c>
      <c r="W33" s="179">
        <f t="shared" si="22"/>
        <v>0</v>
      </c>
      <c r="X33" s="180">
        <f t="shared" si="17"/>
        <v>0</v>
      </c>
      <c r="Y33" s="181">
        <f t="shared" si="23"/>
        <v>0</v>
      </c>
      <c r="Z33" s="182">
        <f t="shared" si="12"/>
        <v>0</v>
      </c>
      <c r="AA33" s="135">
        <f t="shared" si="18"/>
        <v>0</v>
      </c>
      <c r="AB33" s="183">
        <f t="shared" si="19"/>
        <v>0</v>
      </c>
      <c r="AF33" s="183">
        <f t="shared" si="13"/>
        <v>0</v>
      </c>
      <c r="AG33" s="183">
        <f t="shared" si="14"/>
        <v>0</v>
      </c>
      <c r="AH33" s="305" t="str">
        <f t="shared" si="24"/>
        <v/>
      </c>
      <c r="AI33" s="305" t="str">
        <f t="shared" si="25"/>
        <v/>
      </c>
      <c r="AJ33" s="305" t="str">
        <f t="shared" si="26"/>
        <v/>
      </c>
      <c r="AL33" s="184"/>
    </row>
    <row r="34" spans="3:40" ht="27" hidden="1" x14ac:dyDescent="0.2">
      <c r="C34" s="264" t="str">
        <f t="shared" si="15"/>
        <v>T</v>
      </c>
      <c r="D34" s="273" t="str">
        <f t="shared" si="0"/>
        <v>T</v>
      </c>
      <c r="E34" s="21" t="s">
        <v>193</v>
      </c>
      <c r="F34" s="22">
        <f t="shared" si="1"/>
        <v>0</v>
      </c>
      <c r="G34" s="22">
        <f t="shared" si="2"/>
        <v>0</v>
      </c>
      <c r="H34" s="22">
        <f t="shared" si="3"/>
        <v>0</v>
      </c>
      <c r="I34" s="63">
        <f t="shared" si="4"/>
        <v>0</v>
      </c>
      <c r="J34" s="63">
        <f t="shared" si="5"/>
        <v>0</v>
      </c>
      <c r="K34" s="64">
        <f t="shared" si="6"/>
        <v>0</v>
      </c>
      <c r="L34" s="16">
        <f t="shared" si="7"/>
        <v>0</v>
      </c>
      <c r="M34" s="23">
        <f t="shared" si="8"/>
        <v>0</v>
      </c>
      <c r="N34" s="281">
        <f t="shared" si="20"/>
        <v>0</v>
      </c>
      <c r="O34" s="25"/>
      <c r="P34" s="25"/>
      <c r="Q34" s="25"/>
      <c r="R34" s="81" t="str">
        <f t="shared" si="16"/>
        <v/>
      </c>
      <c r="S34" s="111">
        <f t="shared" si="9"/>
        <v>0</v>
      </c>
      <c r="T34" s="111" t="str">
        <f t="shared" si="10"/>
        <v/>
      </c>
      <c r="U34" s="111">
        <f t="shared" si="21"/>
        <v>0</v>
      </c>
      <c r="V34" s="111">
        <f t="shared" si="11"/>
        <v>0</v>
      </c>
      <c r="W34" s="179">
        <f t="shared" si="22"/>
        <v>0</v>
      </c>
      <c r="X34" s="180">
        <f t="shared" si="17"/>
        <v>0</v>
      </c>
      <c r="Y34" s="181">
        <f t="shared" si="23"/>
        <v>0</v>
      </c>
      <c r="Z34" s="182">
        <f t="shared" si="12"/>
        <v>0</v>
      </c>
      <c r="AA34" s="135">
        <f t="shared" si="18"/>
        <v>0</v>
      </c>
      <c r="AB34" s="183">
        <f t="shared" si="19"/>
        <v>0</v>
      </c>
      <c r="AF34" s="183">
        <f t="shared" si="13"/>
        <v>0</v>
      </c>
      <c r="AG34" s="183">
        <f t="shared" si="14"/>
        <v>0</v>
      </c>
      <c r="AH34" s="305" t="str">
        <f t="shared" si="24"/>
        <v/>
      </c>
      <c r="AI34" s="305" t="str">
        <f t="shared" si="25"/>
        <v/>
      </c>
      <c r="AJ34" s="305" t="str">
        <f t="shared" si="26"/>
        <v/>
      </c>
      <c r="AL34" s="184"/>
    </row>
    <row r="35" spans="3:40" ht="27" hidden="1" x14ac:dyDescent="0.2">
      <c r="C35" s="264" t="str">
        <f t="shared" si="15"/>
        <v>T</v>
      </c>
      <c r="D35" s="273" t="str">
        <f t="shared" si="0"/>
        <v>T</v>
      </c>
      <c r="E35" s="21" t="s">
        <v>193</v>
      </c>
      <c r="F35" s="22">
        <f t="shared" si="1"/>
        <v>0</v>
      </c>
      <c r="G35" s="22">
        <f t="shared" si="2"/>
        <v>0</v>
      </c>
      <c r="H35" s="22">
        <f t="shared" si="3"/>
        <v>0</v>
      </c>
      <c r="I35" s="63">
        <f t="shared" si="4"/>
        <v>0</v>
      </c>
      <c r="J35" s="63">
        <f t="shared" si="5"/>
        <v>0</v>
      </c>
      <c r="K35" s="64">
        <f t="shared" si="6"/>
        <v>0</v>
      </c>
      <c r="L35" s="16">
        <f t="shared" si="7"/>
        <v>0</v>
      </c>
      <c r="M35" s="23">
        <f t="shared" si="8"/>
        <v>0</v>
      </c>
      <c r="N35" s="281">
        <f t="shared" si="20"/>
        <v>0</v>
      </c>
      <c r="O35" s="25"/>
      <c r="P35" s="25"/>
      <c r="Q35" s="25"/>
      <c r="R35" s="81" t="str">
        <f t="shared" si="16"/>
        <v/>
      </c>
      <c r="S35" s="111">
        <f t="shared" si="9"/>
        <v>0</v>
      </c>
      <c r="T35" s="111" t="str">
        <f t="shared" si="10"/>
        <v/>
      </c>
      <c r="U35" s="111">
        <f t="shared" si="21"/>
        <v>0</v>
      </c>
      <c r="V35" s="111">
        <f t="shared" si="11"/>
        <v>0</v>
      </c>
      <c r="W35" s="179">
        <f t="shared" si="22"/>
        <v>0</v>
      </c>
      <c r="X35" s="180">
        <f t="shared" si="17"/>
        <v>0</v>
      </c>
      <c r="Y35" s="181">
        <f t="shared" si="23"/>
        <v>0</v>
      </c>
      <c r="Z35" s="182">
        <f t="shared" si="12"/>
        <v>0</v>
      </c>
      <c r="AA35" s="135">
        <f t="shared" si="18"/>
        <v>0</v>
      </c>
      <c r="AB35" s="183">
        <f t="shared" si="19"/>
        <v>0</v>
      </c>
      <c r="AF35" s="183">
        <f t="shared" si="13"/>
        <v>0</v>
      </c>
      <c r="AG35" s="183">
        <f t="shared" si="14"/>
        <v>0</v>
      </c>
      <c r="AH35" s="305" t="str">
        <f t="shared" si="24"/>
        <v/>
      </c>
      <c r="AI35" s="305" t="str">
        <f t="shared" si="25"/>
        <v/>
      </c>
      <c r="AJ35" s="305" t="str">
        <f t="shared" si="26"/>
        <v/>
      </c>
      <c r="AL35" s="184"/>
    </row>
    <row r="36" spans="3:40" ht="27" hidden="1" x14ac:dyDescent="0.2">
      <c r="C36" s="264" t="str">
        <f t="shared" si="15"/>
        <v>T</v>
      </c>
      <c r="D36" s="273" t="str">
        <f t="shared" si="0"/>
        <v>T</v>
      </c>
      <c r="E36" s="21" t="s">
        <v>193</v>
      </c>
      <c r="F36" s="22">
        <f t="shared" si="1"/>
        <v>0</v>
      </c>
      <c r="G36" s="22">
        <f t="shared" si="2"/>
        <v>0</v>
      </c>
      <c r="H36" s="22">
        <f t="shared" si="3"/>
        <v>0</v>
      </c>
      <c r="I36" s="63">
        <f t="shared" si="4"/>
        <v>0</v>
      </c>
      <c r="J36" s="63">
        <f t="shared" si="5"/>
        <v>0</v>
      </c>
      <c r="K36" s="64">
        <f t="shared" si="6"/>
        <v>0</v>
      </c>
      <c r="L36" s="16">
        <f t="shared" si="7"/>
        <v>0</v>
      </c>
      <c r="M36" s="23">
        <f t="shared" si="8"/>
        <v>0</v>
      </c>
      <c r="N36" s="281">
        <f t="shared" si="20"/>
        <v>0</v>
      </c>
      <c r="O36" s="25"/>
      <c r="P36" s="25"/>
      <c r="Q36" s="25"/>
      <c r="R36" s="81" t="str">
        <f t="shared" si="16"/>
        <v/>
      </c>
      <c r="S36" s="111">
        <f t="shared" si="9"/>
        <v>0</v>
      </c>
      <c r="T36" s="111" t="str">
        <f t="shared" si="10"/>
        <v/>
      </c>
      <c r="U36" s="111">
        <f t="shared" si="21"/>
        <v>0</v>
      </c>
      <c r="V36" s="111">
        <f t="shared" si="11"/>
        <v>0</v>
      </c>
      <c r="W36" s="179">
        <f t="shared" si="22"/>
        <v>0</v>
      </c>
      <c r="X36" s="180">
        <f t="shared" si="17"/>
        <v>0</v>
      </c>
      <c r="Y36" s="181">
        <f t="shared" si="23"/>
        <v>0</v>
      </c>
      <c r="Z36" s="182">
        <f t="shared" si="12"/>
        <v>0</v>
      </c>
      <c r="AA36" s="135">
        <f t="shared" si="18"/>
        <v>0</v>
      </c>
      <c r="AB36" s="183">
        <f t="shared" si="19"/>
        <v>0</v>
      </c>
      <c r="AF36" s="183">
        <f t="shared" si="13"/>
        <v>0</v>
      </c>
      <c r="AG36" s="183">
        <f t="shared" si="14"/>
        <v>0</v>
      </c>
      <c r="AH36" s="305" t="str">
        <f t="shared" si="24"/>
        <v/>
      </c>
      <c r="AI36" s="305" t="str">
        <f t="shared" si="25"/>
        <v/>
      </c>
      <c r="AJ36" s="305" t="str">
        <f t="shared" si="26"/>
        <v/>
      </c>
      <c r="AL36" s="184"/>
    </row>
    <row r="37" spans="3:40" ht="27" hidden="1" x14ac:dyDescent="0.2">
      <c r="C37" s="264" t="str">
        <f t="shared" si="15"/>
        <v>T</v>
      </c>
      <c r="D37" s="273" t="str">
        <f t="shared" si="0"/>
        <v>T</v>
      </c>
      <c r="E37" s="21" t="s">
        <v>193</v>
      </c>
      <c r="F37" s="22">
        <f t="shared" si="1"/>
        <v>0</v>
      </c>
      <c r="G37" s="22">
        <f t="shared" si="2"/>
        <v>0</v>
      </c>
      <c r="H37" s="22">
        <f t="shared" si="3"/>
        <v>0</v>
      </c>
      <c r="I37" s="63">
        <f t="shared" si="4"/>
        <v>0</v>
      </c>
      <c r="J37" s="63">
        <f t="shared" si="5"/>
        <v>0</v>
      </c>
      <c r="K37" s="64">
        <f t="shared" si="6"/>
        <v>0</v>
      </c>
      <c r="L37" s="16">
        <f t="shared" si="7"/>
        <v>0</v>
      </c>
      <c r="M37" s="23">
        <f t="shared" si="8"/>
        <v>0</v>
      </c>
      <c r="N37" s="281">
        <f t="shared" si="20"/>
        <v>0</v>
      </c>
      <c r="O37" s="25"/>
      <c r="P37" s="25"/>
      <c r="Q37" s="25"/>
      <c r="R37" s="81" t="str">
        <f t="shared" si="16"/>
        <v/>
      </c>
      <c r="S37" s="111">
        <f t="shared" si="9"/>
        <v>0</v>
      </c>
      <c r="T37" s="111" t="str">
        <f t="shared" si="10"/>
        <v/>
      </c>
      <c r="U37" s="111">
        <f t="shared" si="21"/>
        <v>0</v>
      </c>
      <c r="V37" s="111">
        <f t="shared" si="11"/>
        <v>0</v>
      </c>
      <c r="W37" s="179">
        <f t="shared" si="22"/>
        <v>0</v>
      </c>
      <c r="X37" s="180">
        <f t="shared" si="17"/>
        <v>0</v>
      </c>
      <c r="Y37" s="181">
        <f t="shared" si="23"/>
        <v>0</v>
      </c>
      <c r="Z37" s="182">
        <f t="shared" si="12"/>
        <v>0</v>
      </c>
      <c r="AA37" s="135">
        <f t="shared" si="18"/>
        <v>0</v>
      </c>
      <c r="AB37" s="183">
        <f t="shared" si="19"/>
        <v>0</v>
      </c>
      <c r="AF37" s="183">
        <f t="shared" si="13"/>
        <v>0</v>
      </c>
      <c r="AG37" s="183">
        <f t="shared" si="14"/>
        <v>0</v>
      </c>
      <c r="AH37" s="305" t="str">
        <f t="shared" si="24"/>
        <v/>
      </c>
      <c r="AI37" s="305" t="str">
        <f t="shared" si="25"/>
        <v/>
      </c>
      <c r="AJ37" s="305" t="str">
        <f t="shared" si="26"/>
        <v/>
      </c>
      <c r="AL37" s="184"/>
    </row>
    <row r="38" spans="3:40" ht="27" hidden="1" x14ac:dyDescent="0.2">
      <c r="C38" s="264" t="str">
        <f t="shared" si="15"/>
        <v>T</v>
      </c>
      <c r="D38" s="273" t="str">
        <f t="shared" si="0"/>
        <v>T</v>
      </c>
      <c r="E38" s="21" t="s">
        <v>193</v>
      </c>
      <c r="F38" s="22">
        <f t="shared" si="1"/>
        <v>0</v>
      </c>
      <c r="G38" s="22">
        <f t="shared" si="2"/>
        <v>0</v>
      </c>
      <c r="H38" s="22">
        <f t="shared" si="3"/>
        <v>0</v>
      </c>
      <c r="I38" s="63">
        <f t="shared" si="4"/>
        <v>0</v>
      </c>
      <c r="J38" s="63">
        <f t="shared" si="5"/>
        <v>0</v>
      </c>
      <c r="K38" s="64">
        <f t="shared" si="6"/>
        <v>0</v>
      </c>
      <c r="L38" s="16">
        <f t="shared" si="7"/>
        <v>0</v>
      </c>
      <c r="M38" s="23">
        <f t="shared" si="8"/>
        <v>0</v>
      </c>
      <c r="N38" s="281">
        <f t="shared" si="20"/>
        <v>0</v>
      </c>
      <c r="O38" s="25"/>
      <c r="P38" s="25"/>
      <c r="Q38" s="25"/>
      <c r="R38" s="81" t="str">
        <f t="shared" si="16"/>
        <v/>
      </c>
      <c r="S38" s="111">
        <f t="shared" si="9"/>
        <v>0</v>
      </c>
      <c r="T38" s="111" t="str">
        <f t="shared" si="10"/>
        <v/>
      </c>
      <c r="U38" s="111">
        <f t="shared" si="21"/>
        <v>0</v>
      </c>
      <c r="V38" s="111">
        <f t="shared" si="11"/>
        <v>0</v>
      </c>
      <c r="W38" s="179">
        <f t="shared" si="22"/>
        <v>0</v>
      </c>
      <c r="X38" s="180">
        <f t="shared" si="17"/>
        <v>0</v>
      </c>
      <c r="Y38" s="181">
        <f t="shared" si="23"/>
        <v>0</v>
      </c>
      <c r="Z38" s="182">
        <f t="shared" si="12"/>
        <v>0</v>
      </c>
      <c r="AA38" s="135">
        <f t="shared" si="18"/>
        <v>0</v>
      </c>
      <c r="AB38" s="183">
        <f t="shared" si="19"/>
        <v>0</v>
      </c>
      <c r="AF38" s="183">
        <f t="shared" si="13"/>
        <v>0</v>
      </c>
      <c r="AG38" s="183">
        <f t="shared" si="14"/>
        <v>0</v>
      </c>
      <c r="AH38" s="305" t="str">
        <f t="shared" si="24"/>
        <v/>
      </c>
      <c r="AI38" s="305" t="str">
        <f t="shared" si="25"/>
        <v/>
      </c>
      <c r="AJ38" s="305" t="str">
        <f t="shared" si="26"/>
        <v/>
      </c>
      <c r="AL38" s="184"/>
    </row>
    <row r="39" spans="3:40" ht="27" hidden="1" x14ac:dyDescent="0.2">
      <c r="C39" s="264" t="str">
        <f t="shared" si="15"/>
        <v>T</v>
      </c>
      <c r="D39" s="273" t="str">
        <f t="shared" si="0"/>
        <v>T</v>
      </c>
      <c r="E39" s="21" t="s">
        <v>193</v>
      </c>
      <c r="F39" s="22">
        <f t="shared" si="1"/>
        <v>0</v>
      </c>
      <c r="G39" s="22">
        <f t="shared" si="2"/>
        <v>0</v>
      </c>
      <c r="H39" s="22">
        <f t="shared" si="3"/>
        <v>0</v>
      </c>
      <c r="I39" s="63">
        <f t="shared" si="4"/>
        <v>0</v>
      </c>
      <c r="J39" s="63">
        <f t="shared" si="5"/>
        <v>0</v>
      </c>
      <c r="K39" s="64">
        <f t="shared" si="6"/>
        <v>0</v>
      </c>
      <c r="L39" s="16">
        <f t="shared" si="7"/>
        <v>0</v>
      </c>
      <c r="M39" s="23">
        <f t="shared" si="8"/>
        <v>0</v>
      </c>
      <c r="N39" s="281">
        <f t="shared" si="20"/>
        <v>0</v>
      </c>
      <c r="O39" s="25"/>
      <c r="P39" s="25"/>
      <c r="Q39" s="25"/>
      <c r="R39" s="81" t="str">
        <f t="shared" si="16"/>
        <v/>
      </c>
      <c r="S39" s="111">
        <f t="shared" si="9"/>
        <v>0</v>
      </c>
      <c r="T39" s="111" t="str">
        <f t="shared" si="10"/>
        <v/>
      </c>
      <c r="U39" s="111">
        <f t="shared" si="21"/>
        <v>0</v>
      </c>
      <c r="V39" s="111">
        <f t="shared" si="11"/>
        <v>0</v>
      </c>
      <c r="W39" s="179">
        <f t="shared" si="22"/>
        <v>0</v>
      </c>
      <c r="X39" s="180">
        <f t="shared" si="17"/>
        <v>0</v>
      </c>
      <c r="Y39" s="181">
        <f t="shared" si="23"/>
        <v>0</v>
      </c>
      <c r="Z39" s="182">
        <f t="shared" si="12"/>
        <v>0</v>
      </c>
      <c r="AA39" s="135">
        <f t="shared" si="18"/>
        <v>0</v>
      </c>
      <c r="AB39" s="183">
        <f t="shared" si="19"/>
        <v>0</v>
      </c>
      <c r="AF39" s="183">
        <f t="shared" si="13"/>
        <v>0</v>
      </c>
      <c r="AG39" s="183">
        <f t="shared" si="14"/>
        <v>0</v>
      </c>
      <c r="AH39" s="305" t="str">
        <f t="shared" si="24"/>
        <v/>
      </c>
      <c r="AI39" s="305" t="str">
        <f t="shared" si="25"/>
        <v/>
      </c>
      <c r="AJ39" s="305" t="str">
        <f t="shared" si="26"/>
        <v/>
      </c>
      <c r="AL39" s="184"/>
    </row>
    <row r="40" spans="3:40" ht="27" hidden="1" x14ac:dyDescent="0.2">
      <c r="C40" s="264" t="str">
        <f t="shared" si="15"/>
        <v>T</v>
      </c>
      <c r="D40" s="273" t="str">
        <f t="shared" si="0"/>
        <v>T</v>
      </c>
      <c r="E40" s="21" t="s">
        <v>24</v>
      </c>
      <c r="F40" s="22"/>
      <c r="G40" s="22"/>
      <c r="H40" s="22"/>
      <c r="I40" s="63"/>
      <c r="J40" s="63"/>
      <c r="K40" s="64"/>
      <c r="L40" s="16"/>
      <c r="M40" s="23">
        <f t="shared" si="8"/>
        <v>0</v>
      </c>
      <c r="N40" s="281">
        <f t="shared" si="20"/>
        <v>0</v>
      </c>
      <c r="O40" s="25"/>
      <c r="P40" s="25"/>
      <c r="Q40" s="25"/>
      <c r="R40" s="81" t="str">
        <f t="shared" si="16"/>
        <v/>
      </c>
      <c r="S40" s="111">
        <f t="shared" si="9"/>
        <v>0</v>
      </c>
      <c r="T40" s="111" t="str">
        <f t="shared" si="10"/>
        <v/>
      </c>
      <c r="U40" s="111">
        <f t="shared" si="21"/>
        <v>0</v>
      </c>
      <c r="V40" s="111">
        <f t="shared" si="11"/>
        <v>0</v>
      </c>
      <c r="W40" s="179">
        <f t="shared" si="22"/>
        <v>0</v>
      </c>
      <c r="X40" s="180">
        <f t="shared" si="17"/>
        <v>0</v>
      </c>
      <c r="Y40" s="181">
        <f t="shared" si="23"/>
        <v>0</v>
      </c>
      <c r="Z40" s="182">
        <f t="shared" si="12"/>
        <v>0</v>
      </c>
      <c r="AA40" s="135">
        <f t="shared" si="18"/>
        <v>0</v>
      </c>
      <c r="AB40" s="183">
        <f t="shared" si="19"/>
        <v>0</v>
      </c>
      <c r="AF40" s="183">
        <f t="shared" si="13"/>
        <v>0</v>
      </c>
      <c r="AG40" s="183">
        <f t="shared" si="14"/>
        <v>0</v>
      </c>
      <c r="AH40" s="305" t="str">
        <f t="shared" si="24"/>
        <v/>
      </c>
      <c r="AI40" s="305" t="str">
        <f t="shared" si="25"/>
        <v/>
      </c>
      <c r="AJ40" s="305" t="str">
        <f t="shared" si="26"/>
        <v/>
      </c>
      <c r="AL40" s="184"/>
    </row>
    <row r="41" spans="3:40" ht="20.25" customHeight="1" x14ac:dyDescent="0.35">
      <c r="E41" s="26" t="s">
        <v>56</v>
      </c>
      <c r="F41" s="27"/>
      <c r="G41" s="28"/>
      <c r="H41" s="28"/>
      <c r="I41" s="28"/>
      <c r="K41" s="194"/>
      <c r="L41" s="195"/>
      <c r="M41" s="195"/>
      <c r="N41" s="93" t="s">
        <v>17</v>
      </c>
      <c r="O41" s="92">
        <f>SUM(O11:O40)</f>
        <v>480</v>
      </c>
      <c r="Q41" s="32"/>
      <c r="R41" s="32">
        <f>SUM(R11:R40)</f>
        <v>7</v>
      </c>
      <c r="S41" s="201">
        <f>SUM(S11:S40)</f>
        <v>96.467489032241218</v>
      </c>
      <c r="T41" s="166">
        <f>MAXA(T11:T40)</f>
        <v>0</v>
      </c>
      <c r="U41" s="200" t="s">
        <v>265</v>
      </c>
      <c r="V41" s="200">
        <f>10*LOG10(SUM(V11:V40))</f>
        <v>78.455038477250994</v>
      </c>
      <c r="AJ41" s="20"/>
      <c r="AM41" s="29"/>
    </row>
    <row r="42" spans="3:40" ht="20.100000000000001" customHeight="1" thickBot="1" x14ac:dyDescent="0.3">
      <c r="E42" s="30"/>
      <c r="F42" s="30"/>
      <c r="K42" s="31"/>
      <c r="T42" s="32"/>
      <c r="U42" s="32"/>
      <c r="AJ42" s="20"/>
      <c r="AM42" s="29"/>
    </row>
    <row r="43" spans="3:40" ht="20.25" customHeight="1" thickBot="1" x14ac:dyDescent="0.3">
      <c r="F43" s="33" t="s">
        <v>6</v>
      </c>
      <c r="G43" s="94">
        <v>480</v>
      </c>
      <c r="H43" s="405" t="str">
        <f>IF(G43=480,"VALUTAZIONE SU BASE GIORNALIERA", "VALUTAZIONE SU BASE SETTIMANALE")</f>
        <v>VALUTAZIONE SU BASE GIORNALIERA</v>
      </c>
      <c r="I43" s="406"/>
      <c r="J43" s="406"/>
      <c r="K43" s="406"/>
      <c r="L43" s="406"/>
      <c r="M43" s="406"/>
      <c r="N43" s="406"/>
      <c r="O43" s="407"/>
      <c r="AJ43" s="20"/>
      <c r="AM43" s="29"/>
    </row>
    <row r="44" spans="3:40" ht="23.25" customHeight="1" x14ac:dyDescent="0.35">
      <c r="F44" s="97" t="s">
        <v>218</v>
      </c>
      <c r="G44" s="95">
        <f>10*LOG(SUM(AG11:AG40))</f>
        <v>92.058064341799835</v>
      </c>
      <c r="H44" s="55" t="s">
        <v>75</v>
      </c>
      <c r="I44" s="35">
        <f>G44</f>
        <v>92.058064341799835</v>
      </c>
      <c r="J44" s="36" t="s">
        <v>19</v>
      </c>
      <c r="K44" s="37">
        <f>G46</f>
        <v>2.7073998239345496</v>
      </c>
      <c r="L44" s="185" t="s">
        <v>219</v>
      </c>
      <c r="M44" s="186"/>
      <c r="N44" s="38" t="s">
        <v>66</v>
      </c>
      <c r="O44" s="39">
        <f>I44+K44</f>
        <v>94.765464165734386</v>
      </c>
      <c r="AJ44" s="20"/>
      <c r="AM44" s="29"/>
    </row>
    <row r="45" spans="3:40" ht="24" customHeight="1" thickBot="1" x14ac:dyDescent="0.4">
      <c r="F45" s="34" t="s">
        <v>217</v>
      </c>
      <c r="G45" s="96">
        <f>SUM(W11:X40)</f>
        <v>2.692383400051729</v>
      </c>
      <c r="H45" s="40"/>
      <c r="I45" s="41"/>
      <c r="J45" s="41"/>
      <c r="K45" s="41"/>
      <c r="L45" s="41"/>
      <c r="M45" s="41"/>
      <c r="N45" s="38" t="s">
        <v>258</v>
      </c>
      <c r="O45" s="39">
        <f>MAX(J11:J40)</f>
        <v>129.06204993518134</v>
      </c>
      <c r="AF45" s="42"/>
      <c r="AJ45" s="20"/>
    </row>
    <row r="46" spans="3:40" ht="23.25" customHeight="1" x14ac:dyDescent="0.35">
      <c r="F46" s="34" t="s">
        <v>287</v>
      </c>
      <c r="G46" s="96">
        <f>1.65*SQRT(G45)</f>
        <v>2.7073998239345496</v>
      </c>
      <c r="H46" s="408" t="str">
        <f>IF(AND((I44+K44)&lt;80,O45&lt;135),"CLASSE DI RISCHIO BASSO",IF(AND((I44+K44)&lt;85,O45&lt;137),"CLASSE DI RISCHIO MEDIO",IF(AND((I44+K44)&lt;87,O45&lt;140),"CLASSE DI RISCHIO ALTO","CLASSE DI RISCHIO ALTO")))</f>
        <v>CLASSE DI RISCHIO ALTO</v>
      </c>
      <c r="I46" s="409"/>
      <c r="J46" s="409"/>
      <c r="K46" s="409"/>
      <c r="L46" s="409"/>
      <c r="M46" s="409"/>
      <c r="N46" s="409"/>
      <c r="O46" s="410"/>
      <c r="AJ46" s="20"/>
      <c r="AL46" s="187"/>
      <c r="AM46" s="187"/>
      <c r="AN46" s="188"/>
    </row>
    <row r="47" spans="3:40" ht="16.5" customHeight="1" thickBot="1" x14ac:dyDescent="0.25">
      <c r="H47" s="411"/>
      <c r="I47" s="412"/>
      <c r="J47" s="412"/>
      <c r="K47" s="412"/>
      <c r="L47" s="412"/>
      <c r="M47" s="412"/>
      <c r="N47" s="412"/>
      <c r="O47" s="413"/>
      <c r="AJ47" s="20"/>
      <c r="AN47" s="31"/>
    </row>
    <row r="48" spans="3:40" ht="20.100000000000001" customHeight="1" thickBot="1" x14ac:dyDescent="0.25">
      <c r="AF48" s="189"/>
      <c r="AH48" s="43"/>
      <c r="AJ48" s="43"/>
      <c r="AK48" s="43"/>
    </row>
    <row r="49" spans="2:27" ht="39" customHeight="1" x14ac:dyDescent="0.2">
      <c r="E49" s="432" t="str">
        <f>IF(AND((I44+K44)&lt;80,O45&lt;135),"",IF(AND((I44+K44)&lt;85,O45&lt;137),"Il datore di lavoro mette a disposizione dei lavoratori i D.P.I.-art. 193 comma 1-a-",IF(AND((I44+K44)&lt;87,O45&lt;140),"Dal calcolo del LEX8h è emerso il superamento del livello superiore d'azione, ai sensi dell'art. 193 comma 1b -il datore di lavoro esige che i lavoratori utilizzino gli otoprotettori-","Dal calcolo del LEX8h è emerso il superamento del limite di esposizione.")))</f>
        <v>Dal calcolo del LEX8h è emerso il superamento del limite di esposizione.</v>
      </c>
      <c r="F49" s="433"/>
      <c r="G49" s="433"/>
      <c r="H49" s="433"/>
      <c r="I49" s="433"/>
      <c r="J49" s="433"/>
      <c r="K49" s="433"/>
      <c r="L49" s="433"/>
      <c r="M49" s="433"/>
      <c r="N49" s="433"/>
      <c r="O49" s="433"/>
      <c r="P49" s="434"/>
      <c r="Q49" s="82"/>
      <c r="R49" s="82"/>
      <c r="S49" s="82"/>
    </row>
    <row r="50" spans="2:27" ht="39" customHeight="1" thickBot="1" x14ac:dyDescent="0.25">
      <c r="E50" s="424" t="str">
        <f>IF(AND((I44+K44)&lt;80,O45&lt;135),"",IF(AND((I44+K44)&lt;87,O45&lt;140),"Si raccomanda dunque l'utilizzo dei D.P.I. ove gli stessi non costituiscano un rischio per la sicurezza del lavoratore e solo per le sorgenti sonore aventi emissione maggiore ad 80 dB(A) e/o 135 dB(C).","E' obbligatorio l'impiego dei D.P.I. per le sorgenti che superano gli 87 dB(A) e/o 135 dB(C), IL LIVELLO DI ESPOSIZIONE CONSEGUENTE E' QUELLO SOTTO RIPORTATO:"))</f>
        <v>E' obbligatorio l'impiego dei D.P.I. per le sorgenti che superano gli 87 dB(A) e/o 135 dB(C), IL LIVELLO DI ESPOSIZIONE CONSEGUENTE E' QUELLO SOTTO RIPORTATO:</v>
      </c>
      <c r="F50" s="425"/>
      <c r="G50" s="425"/>
      <c r="H50" s="425"/>
      <c r="I50" s="425"/>
      <c r="J50" s="425"/>
      <c r="K50" s="425"/>
      <c r="L50" s="425"/>
      <c r="M50" s="425"/>
      <c r="N50" s="425"/>
      <c r="O50" s="425"/>
      <c r="P50" s="426"/>
      <c r="Q50" s="82"/>
      <c r="R50" s="82"/>
      <c r="S50" s="82"/>
    </row>
    <row r="51" spans="2:27" ht="20.100000000000001" customHeight="1" x14ac:dyDescent="0.2"/>
    <row r="52" spans="2:27" ht="25.5" customHeight="1" x14ac:dyDescent="0.45">
      <c r="F52" s="414" t="s">
        <v>67</v>
      </c>
      <c r="G52" s="415"/>
      <c r="H52" s="415"/>
      <c r="I52" s="415"/>
      <c r="J52" s="415"/>
      <c r="K52" s="416" t="s">
        <v>187</v>
      </c>
      <c r="L52" s="416"/>
      <c r="M52" s="417">
        <f>IF(O44&gt;87,AM11,"Non previsto")</f>
        <v>78.220275502396873</v>
      </c>
      <c r="N52" s="418"/>
      <c r="O52" s="418"/>
    </row>
    <row r="53" spans="2:27" ht="25.5" customHeight="1" x14ac:dyDescent="0.45">
      <c r="E53" s="82"/>
      <c r="F53" s="415"/>
      <c r="G53" s="415"/>
      <c r="H53" s="415"/>
      <c r="I53" s="415"/>
      <c r="J53" s="415"/>
      <c r="K53" s="416" t="s">
        <v>68</v>
      </c>
      <c r="L53" s="416"/>
      <c r="M53" s="417" t="str">
        <f>IF(O45&gt;140,T41,"Non previsto")</f>
        <v>Non previsto</v>
      </c>
      <c r="N53" s="418"/>
      <c r="O53" s="418"/>
      <c r="W53" s="81"/>
    </row>
    <row r="54" spans="2:27" ht="30" customHeight="1" x14ac:dyDescent="0.2">
      <c r="W54" s="81"/>
    </row>
    <row r="55" spans="2:27" ht="30" customHeight="1" x14ac:dyDescent="0.2">
      <c r="E55" s="419" t="s">
        <v>33</v>
      </c>
      <c r="F55" s="420"/>
      <c r="G55" s="420"/>
      <c r="H55" s="420"/>
      <c r="I55" s="420"/>
      <c r="J55" s="420"/>
      <c r="K55" s="420"/>
      <c r="L55" s="420"/>
      <c r="M55" s="420"/>
      <c r="N55" s="420"/>
      <c r="O55" s="420"/>
      <c r="P55" s="420"/>
      <c r="Q55" s="307"/>
      <c r="R55" s="307"/>
      <c r="S55" s="307"/>
      <c r="T55" s="47"/>
      <c r="U55" s="47"/>
      <c r="W55" s="81"/>
    </row>
    <row r="56" spans="2:27" ht="30" customHeight="1" x14ac:dyDescent="0.2">
      <c r="E56" s="47" t="s">
        <v>30</v>
      </c>
      <c r="F56" s="58"/>
      <c r="G56" s="58"/>
      <c r="H56" s="58"/>
      <c r="I56" s="58"/>
      <c r="J56" s="58"/>
      <c r="K56" s="58"/>
      <c r="L56" s="58"/>
      <c r="M56" s="58"/>
      <c r="N56" s="58"/>
      <c r="O56" s="58"/>
      <c r="P56" s="58"/>
      <c r="Q56" s="58"/>
      <c r="R56" s="58"/>
      <c r="S56" s="58"/>
      <c r="T56" s="47"/>
      <c r="U56" s="47"/>
      <c r="W56" s="81"/>
      <c r="X56" s="47"/>
      <c r="Y56" s="47"/>
      <c r="Z56" s="47"/>
      <c r="AA56" s="47"/>
    </row>
    <row r="57" spans="2:27" ht="63.75" customHeight="1" x14ac:dyDescent="0.3">
      <c r="E57" s="384" t="s">
        <v>308</v>
      </c>
      <c r="F57" s="384"/>
      <c r="G57" s="384"/>
      <c r="H57" s="384"/>
      <c r="I57" s="384"/>
      <c r="J57" s="384"/>
      <c r="K57" s="384"/>
      <c r="L57" s="384"/>
      <c r="M57" s="384"/>
      <c r="N57" s="384"/>
      <c r="O57" s="384"/>
      <c r="P57" s="384"/>
      <c r="Q57" s="62"/>
      <c r="R57" s="44"/>
      <c r="S57" s="308"/>
      <c r="T57" s="47"/>
      <c r="U57" s="47"/>
      <c r="W57" s="81"/>
      <c r="X57" s="47"/>
      <c r="Y57" s="47"/>
      <c r="Z57" s="47"/>
      <c r="AA57" s="47"/>
    </row>
    <row r="58" spans="2:27" ht="20.100000000000001" customHeight="1" x14ac:dyDescent="0.2">
      <c r="E58" s="384"/>
      <c r="F58" s="384"/>
      <c r="G58" s="384"/>
      <c r="H58" s="384"/>
      <c r="I58" s="384"/>
      <c r="J58" s="384"/>
      <c r="K58" s="384"/>
      <c r="L58" s="384"/>
      <c r="M58" s="384"/>
      <c r="N58" s="384"/>
      <c r="O58" s="384"/>
      <c r="P58" s="384"/>
      <c r="Q58" s="308"/>
      <c r="R58" s="308"/>
      <c r="S58" s="308"/>
      <c r="T58" s="47"/>
      <c r="U58" s="47"/>
      <c r="V58" s="56"/>
      <c r="W58" s="52"/>
      <c r="X58" s="47"/>
      <c r="Y58" s="47"/>
      <c r="Z58" s="47"/>
      <c r="AA58" s="47"/>
    </row>
    <row r="59" spans="2:27" ht="9.9499999999999993" customHeight="1" thickBot="1" x14ac:dyDescent="0.25">
      <c r="V59" s="56"/>
      <c r="W59" s="52"/>
      <c r="X59" s="47"/>
      <c r="Y59" s="47"/>
      <c r="Z59" s="47"/>
      <c r="AA59" s="47"/>
    </row>
    <row r="60" spans="2:27" ht="55.5" customHeight="1" x14ac:dyDescent="0.25">
      <c r="B60" s="48"/>
      <c r="E60" s="385" t="s">
        <v>309</v>
      </c>
      <c r="F60" s="386"/>
      <c r="G60" s="386"/>
      <c r="H60" s="386"/>
      <c r="I60" s="386"/>
      <c r="J60" s="386"/>
      <c r="K60" s="386"/>
      <c r="L60" s="386"/>
      <c r="M60" s="386"/>
      <c r="N60" s="386"/>
      <c r="O60" s="386"/>
      <c r="P60" s="387"/>
      <c r="Q60" s="190"/>
      <c r="R60" s="190"/>
      <c r="S60" s="190"/>
      <c r="V60" s="56"/>
      <c r="W60" s="52"/>
      <c r="X60" s="47"/>
      <c r="Y60" s="47"/>
      <c r="Z60" s="47"/>
      <c r="AA60" s="47"/>
    </row>
    <row r="61" spans="2:27" ht="21" customHeight="1" x14ac:dyDescent="0.25">
      <c r="B61" s="48"/>
      <c r="E61" s="193" t="s">
        <v>34</v>
      </c>
      <c r="F61" s="302" t="s">
        <v>26</v>
      </c>
      <c r="G61" s="302" t="s">
        <v>28</v>
      </c>
      <c r="H61" s="373" t="s">
        <v>29</v>
      </c>
      <c r="I61" s="373"/>
      <c r="J61" s="114" t="s">
        <v>64</v>
      </c>
      <c r="K61" s="115" t="s">
        <v>12</v>
      </c>
      <c r="L61" s="116" t="s">
        <v>13</v>
      </c>
      <c r="M61" s="116" t="s">
        <v>14</v>
      </c>
      <c r="N61" s="388" t="s">
        <v>234</v>
      </c>
      <c r="O61" s="362"/>
      <c r="P61" s="377"/>
      <c r="Q61" s="54"/>
      <c r="R61" s="54"/>
      <c r="S61" s="54"/>
      <c r="V61" s="56"/>
      <c r="W61" s="52"/>
      <c r="X61" s="47"/>
      <c r="Y61" s="47"/>
      <c r="Z61" s="47"/>
      <c r="AA61" s="47"/>
    </row>
    <row r="62" spans="2:27" ht="21" customHeight="1" x14ac:dyDescent="0.25">
      <c r="B62" s="48"/>
      <c r="E62" s="193" t="s">
        <v>40</v>
      </c>
      <c r="F62" s="303" t="str">
        <f>VLOOKUP(E62,$E$112:$L$243,2,FALSE)</f>
        <v>Inserti espandibili</v>
      </c>
      <c r="G62" s="303" t="str">
        <f>VLOOKUP($E$62,$E$112:$L$243,3,FALSE)</f>
        <v>3M EAR</v>
      </c>
      <c r="H62" s="374" t="str">
        <f>VLOOKUP($E$62,$E$112:$L$243,4,FALSE)</f>
        <v>CLASSIC</v>
      </c>
      <c r="I62" s="374"/>
      <c r="J62" s="46">
        <f>VLOOKUP($E$62,$E$112:$L$243,5,FALSE)</f>
        <v>31</v>
      </c>
      <c r="K62" s="46">
        <f>VLOOKUP($E$62,$E$112:$L$243,6,FALSE)</f>
        <v>31</v>
      </c>
      <c r="L62" s="46">
        <f>VLOOKUP($E$62,$E$112:$L$243,7,FALSE)</f>
        <v>27</v>
      </c>
      <c r="M62" s="46">
        <f>VLOOKUP($E$62,$E$112:$L$243,8,FALSE)</f>
        <v>26</v>
      </c>
      <c r="N62" s="392">
        <f>IF(S41=0,"Non necessario",S41/R41)</f>
        <v>13.781069861748746</v>
      </c>
      <c r="O62" s="393"/>
      <c r="P62" s="394"/>
      <c r="Q62" s="196"/>
      <c r="R62" s="196"/>
      <c r="S62" s="196"/>
      <c r="V62" s="56"/>
      <c r="W62" s="56"/>
      <c r="X62" s="47"/>
      <c r="Y62" s="47"/>
      <c r="Z62" s="47"/>
      <c r="AA62" s="47"/>
    </row>
    <row r="63" spans="2:27" ht="21" customHeight="1" x14ac:dyDescent="0.25">
      <c r="B63" s="48"/>
      <c r="C63" s="48"/>
      <c r="D63" s="48"/>
      <c r="E63" s="395" t="s">
        <v>57</v>
      </c>
      <c r="F63" s="396"/>
      <c r="G63" s="396"/>
      <c r="H63" s="379">
        <v>0.5</v>
      </c>
      <c r="I63" s="379"/>
      <c r="J63" s="117">
        <f>H63*J62</f>
        <v>15.5</v>
      </c>
      <c r="K63" s="118">
        <f>K62*$H$63</f>
        <v>15.5</v>
      </c>
      <c r="L63" s="118">
        <f>L62*$H$63</f>
        <v>13.5</v>
      </c>
      <c r="M63" s="118">
        <f>M62*$H$63</f>
        <v>13</v>
      </c>
      <c r="N63" s="393"/>
      <c r="O63" s="393"/>
      <c r="P63" s="394"/>
      <c r="Q63" s="167"/>
      <c r="R63" s="167"/>
      <c r="S63" s="167"/>
      <c r="V63" s="56"/>
      <c r="W63" s="56"/>
      <c r="X63" s="47"/>
      <c r="Y63" s="47"/>
      <c r="Z63" s="47"/>
      <c r="AA63" s="47"/>
    </row>
    <row r="64" spans="2:27" ht="9.75" customHeight="1" x14ac:dyDescent="0.25">
      <c r="B64" s="48"/>
      <c r="C64" s="48"/>
      <c r="D64" s="48"/>
      <c r="E64" s="389"/>
      <c r="F64" s="390"/>
      <c r="G64" s="390"/>
      <c r="H64" s="390"/>
      <c r="I64" s="390"/>
      <c r="J64" s="390"/>
      <c r="K64" s="390"/>
      <c r="L64" s="390"/>
      <c r="M64" s="390"/>
      <c r="N64" s="390"/>
      <c r="O64" s="390"/>
      <c r="P64" s="391"/>
      <c r="Q64" s="167"/>
      <c r="R64" s="82"/>
      <c r="S64" s="82"/>
      <c r="V64" s="56"/>
      <c r="W64" s="56"/>
      <c r="X64" s="47"/>
      <c r="Y64" s="47"/>
      <c r="Z64" s="47"/>
      <c r="AA64" s="47"/>
    </row>
    <row r="65" spans="2:27" ht="24" customHeight="1" x14ac:dyDescent="0.25">
      <c r="B65" s="48"/>
      <c r="C65" s="48"/>
      <c r="D65" s="48"/>
      <c r="E65" s="361" t="s">
        <v>37</v>
      </c>
      <c r="F65" s="397"/>
      <c r="G65" s="398" t="s">
        <v>74</v>
      </c>
      <c r="H65" s="304" t="s">
        <v>240</v>
      </c>
      <c r="I65" s="119" t="s">
        <v>237</v>
      </c>
      <c r="J65" s="133">
        <f>IF(O44&lt;87,V41,(10*LOG10(SUM(AF11:AF40))))</f>
        <v>78.220275502396873</v>
      </c>
      <c r="K65" s="119" t="s">
        <v>238</v>
      </c>
      <c r="L65" s="119">
        <v>80</v>
      </c>
      <c r="M65" s="365" t="str">
        <f>IF(J65&lt;65,"IPERPROTEZIONE",IF(J65&lt;70,"ACCETTABILE",IF(J65&lt;75,"BUONA",IF(J65&lt;80,"ACCETTABILE","INSUFFICIENTE"))))</f>
        <v>ACCETTABILE</v>
      </c>
      <c r="N65" s="365"/>
      <c r="O65" s="365"/>
      <c r="P65" s="366"/>
      <c r="Q65" s="167"/>
      <c r="R65" s="82"/>
      <c r="S65" s="85"/>
      <c r="V65" s="56"/>
      <c r="W65" s="56"/>
      <c r="X65" s="47"/>
      <c r="Y65" s="47"/>
      <c r="Z65" s="47"/>
      <c r="AA65" s="47"/>
    </row>
    <row r="66" spans="2:27" ht="27" customHeight="1" thickBot="1" x14ac:dyDescent="0.3">
      <c r="B66" s="48"/>
      <c r="C66" s="48"/>
      <c r="D66" s="48"/>
      <c r="E66" s="367" t="s">
        <v>31</v>
      </c>
      <c r="F66" s="364"/>
      <c r="G66" s="399"/>
      <c r="H66" s="113" t="s">
        <v>241</v>
      </c>
      <c r="I66" s="112" t="s">
        <v>239</v>
      </c>
      <c r="J66" s="112">
        <f>M63-5</f>
        <v>8</v>
      </c>
      <c r="K66" s="112" t="s">
        <v>238</v>
      </c>
      <c r="L66" s="112">
        <v>135</v>
      </c>
      <c r="M66" s="368" t="str">
        <f>IF($O$45&lt;135,"VERIFICA NON NECESSARIA",IF(($O$45-J66)&lt;135,"IDONEO","INSUFFICIENTE"))</f>
        <v>VERIFICA NON NECESSARIA</v>
      </c>
      <c r="N66" s="368"/>
      <c r="O66" s="368"/>
      <c r="P66" s="369"/>
      <c r="Q66" s="167"/>
      <c r="R66" s="82"/>
      <c r="S66" s="86"/>
      <c r="V66" s="56"/>
      <c r="W66" s="56"/>
      <c r="X66" s="47"/>
      <c r="Y66" s="47"/>
      <c r="Z66" s="47"/>
      <c r="AA66" s="47"/>
    </row>
    <row r="67" spans="2:27" ht="12.6" customHeight="1" x14ac:dyDescent="0.3">
      <c r="B67" s="48"/>
      <c r="C67" s="48"/>
      <c r="D67" s="48"/>
      <c r="I67" s="61"/>
      <c r="J67" s="61"/>
      <c r="K67" s="50"/>
      <c r="L67" s="51"/>
      <c r="M67" s="51"/>
      <c r="N67" s="52"/>
      <c r="O67" s="53"/>
      <c r="P67" s="53"/>
      <c r="Q67" s="167"/>
      <c r="R67" s="53"/>
      <c r="S67" s="53"/>
      <c r="V67" s="56"/>
      <c r="W67" s="56"/>
      <c r="X67" s="47"/>
      <c r="Y67" s="47"/>
      <c r="Z67" s="47"/>
      <c r="AA67" s="47"/>
    </row>
    <row r="68" spans="2:27" ht="12.6" customHeight="1" thickBot="1" x14ac:dyDescent="0.35">
      <c r="B68" s="48"/>
      <c r="C68" s="48"/>
      <c r="D68" s="48"/>
      <c r="E68" s="49"/>
      <c r="F68" s="49"/>
      <c r="G68" s="49"/>
      <c r="H68" s="49"/>
      <c r="I68" s="49"/>
      <c r="J68" s="49"/>
      <c r="K68" s="50"/>
      <c r="L68" s="51"/>
      <c r="M68" s="51"/>
      <c r="N68" s="52"/>
      <c r="O68" s="53"/>
      <c r="P68" s="53"/>
      <c r="Q68" s="167"/>
      <c r="R68" s="53"/>
      <c r="S68" s="53"/>
      <c r="V68" s="56"/>
      <c r="W68" s="56"/>
      <c r="X68" s="47"/>
      <c r="Y68" s="47"/>
      <c r="Z68" s="47"/>
      <c r="AA68" s="47"/>
    </row>
    <row r="69" spans="2:27" ht="27" customHeight="1" x14ac:dyDescent="0.3">
      <c r="B69" s="48"/>
      <c r="C69" s="48"/>
      <c r="D69" s="48"/>
      <c r="E69" s="370" t="s">
        <v>263</v>
      </c>
      <c r="F69" s="371"/>
      <c r="G69" s="371"/>
      <c r="H69" s="371"/>
      <c r="I69" s="371"/>
      <c r="J69" s="371"/>
      <c r="K69" s="371"/>
      <c r="L69" s="371"/>
      <c r="M69" s="371"/>
      <c r="N69" s="371"/>
      <c r="O69" s="371"/>
      <c r="P69" s="372"/>
      <c r="Q69" s="167"/>
      <c r="R69" s="53"/>
      <c r="S69" s="53"/>
      <c r="V69" s="56"/>
      <c r="W69" s="56"/>
      <c r="X69" s="47"/>
      <c r="Y69" s="47"/>
      <c r="Z69" s="47"/>
      <c r="AA69" s="47"/>
    </row>
    <row r="70" spans="2:27" ht="21" customHeight="1" x14ac:dyDescent="0.25">
      <c r="B70" s="48"/>
      <c r="C70" s="48"/>
      <c r="D70" s="48"/>
      <c r="E70" s="193" t="s">
        <v>34</v>
      </c>
      <c r="F70" s="302" t="s">
        <v>26</v>
      </c>
      <c r="G70" s="302" t="s">
        <v>28</v>
      </c>
      <c r="H70" s="373" t="s">
        <v>29</v>
      </c>
      <c r="I70" s="373"/>
      <c r="J70" s="114" t="s">
        <v>64</v>
      </c>
      <c r="K70" s="115" t="s">
        <v>12</v>
      </c>
      <c r="L70" s="116" t="s">
        <v>13</v>
      </c>
      <c r="M70" s="116" t="s">
        <v>14</v>
      </c>
      <c r="N70" s="305" t="s">
        <v>69</v>
      </c>
      <c r="O70" s="305" t="s">
        <v>70</v>
      </c>
      <c r="P70" s="132" t="s">
        <v>15</v>
      </c>
      <c r="Q70" s="167"/>
      <c r="R70" s="54"/>
      <c r="S70" s="54"/>
      <c r="V70" s="56"/>
      <c r="W70" s="52"/>
      <c r="X70" s="47"/>
      <c r="Y70" s="47"/>
      <c r="Z70" s="47"/>
      <c r="AA70" s="47"/>
    </row>
    <row r="71" spans="2:27" ht="21" customHeight="1" x14ac:dyDescent="0.25">
      <c r="B71" s="48"/>
      <c r="C71" s="48"/>
      <c r="D71" s="48"/>
      <c r="E71" s="303" t="s">
        <v>36</v>
      </c>
      <c r="F71" s="303" t="str">
        <f>VLOOKUP(E71,$E$112:$L$243,2,FALSE)</f>
        <v>Cuffie auricolari</v>
      </c>
      <c r="G71" s="303" t="str">
        <f>VLOOKUP($E$71,$E$112:$L$243,3,FALSE)</f>
        <v>3M PELTOR</v>
      </c>
      <c r="H71" s="374" t="str">
        <f>VLOOKUP($E$71,$E$112:$L$243,4,FALSE)</f>
        <v>Optime I H510P3</v>
      </c>
      <c r="I71" s="374"/>
      <c r="J71" s="46">
        <f>VLOOKUP(E71,$E$112:$L$243,5,FALSE)</f>
        <v>26</v>
      </c>
      <c r="K71" s="46">
        <f>VLOOKUP($E$71,$E$112:$L$243,6,FALSE)</f>
        <v>32</v>
      </c>
      <c r="L71" s="46">
        <f>VLOOKUP($E$71,$E$112:$L$243,7,FALSE)</f>
        <v>23</v>
      </c>
      <c r="M71" s="46">
        <f>VLOOKUP($E$71,$E$112:$L$243,8,FALSE)</f>
        <v>15</v>
      </c>
      <c r="N71" s="375">
        <f>$AK$11</f>
        <v>92.232918166090627</v>
      </c>
      <c r="O71" s="375">
        <f>$AL$11</f>
        <v>93.609808126441706</v>
      </c>
      <c r="P71" s="376">
        <f>IF(($AL$11-$AK$11)&lt;=2,(L72-((K72-L72)/4)*($AL$11-$AK$11-2)),(L72-((L72-M72)/8)*($AL$11-$AK$11-2)))</f>
        <v>20.741697950828563</v>
      </c>
      <c r="Q71" s="167"/>
      <c r="R71" s="196"/>
      <c r="S71" s="196"/>
      <c r="V71" s="56"/>
      <c r="W71" s="56"/>
      <c r="X71" s="47"/>
      <c r="Y71" s="47"/>
      <c r="Z71" s="47"/>
      <c r="AA71" s="47"/>
    </row>
    <row r="72" spans="2:27" ht="21" customHeight="1" x14ac:dyDescent="0.25">
      <c r="B72" s="48"/>
      <c r="C72" s="48"/>
      <c r="D72" s="48"/>
      <c r="E72" s="191"/>
      <c r="F72" s="127"/>
      <c r="G72" s="128" t="s">
        <v>57</v>
      </c>
      <c r="H72" s="378">
        <v>0.85</v>
      </c>
      <c r="I72" s="379"/>
      <c r="J72" s="117">
        <f>H72*J71</f>
        <v>22.099999999999998</v>
      </c>
      <c r="K72" s="118">
        <f>K71*$H$72</f>
        <v>27.2</v>
      </c>
      <c r="L72" s="118">
        <f>L71*$H$72</f>
        <v>19.55</v>
      </c>
      <c r="M72" s="118">
        <f>M71*$H$72</f>
        <v>12.75</v>
      </c>
      <c r="N72" s="362"/>
      <c r="O72" s="362"/>
      <c r="P72" s="377"/>
      <c r="Q72" s="167"/>
      <c r="R72" s="167"/>
      <c r="S72" s="167"/>
      <c r="V72" s="56"/>
      <c r="W72" s="56"/>
      <c r="X72" s="47"/>
      <c r="Y72" s="47"/>
      <c r="Z72" s="47"/>
      <c r="AA72" s="47"/>
    </row>
    <row r="73" spans="2:27" ht="9" customHeight="1" x14ac:dyDescent="0.25">
      <c r="B73" s="48"/>
      <c r="C73" s="48"/>
      <c r="D73" s="48"/>
      <c r="E73" s="358"/>
      <c r="F73" s="359"/>
      <c r="G73" s="359"/>
      <c r="H73" s="359"/>
      <c r="I73" s="359"/>
      <c r="J73" s="359"/>
      <c r="K73" s="359"/>
      <c r="L73" s="359"/>
      <c r="M73" s="359"/>
      <c r="N73" s="359"/>
      <c r="O73" s="359"/>
      <c r="P73" s="360"/>
      <c r="Q73" s="167"/>
      <c r="R73" s="167"/>
      <c r="S73" s="167"/>
      <c r="V73" s="56"/>
      <c r="W73" s="56"/>
      <c r="X73" s="47"/>
      <c r="Y73" s="47"/>
      <c r="Z73" s="47"/>
      <c r="AA73" s="47"/>
    </row>
    <row r="74" spans="2:27" ht="21" customHeight="1" x14ac:dyDescent="0.25">
      <c r="B74" s="48"/>
      <c r="C74" s="48"/>
      <c r="D74" s="48"/>
      <c r="E74" s="361" t="s">
        <v>37</v>
      </c>
      <c r="F74" s="362"/>
      <c r="G74" s="363" t="s">
        <v>74</v>
      </c>
      <c r="H74" s="130" t="s">
        <v>185</v>
      </c>
      <c r="I74" s="131" t="s">
        <v>71</v>
      </c>
      <c r="J74" s="133">
        <f>$AK$11-P71</f>
        <v>71.491220215262061</v>
      </c>
      <c r="K74" s="131" t="s">
        <v>72</v>
      </c>
      <c r="L74" s="131">
        <v>80</v>
      </c>
      <c r="M74" s="365" t="str">
        <f>IF(J74&lt;65,"IPERPROTEZIONE",IF(J74&lt;70,"ACCETTABILE",IF(J74&lt;75,"BUONA",IF(J74&lt;80,"ACCETTABILE","INSUFFICIENTE"))))</f>
        <v>BUONA</v>
      </c>
      <c r="N74" s="365"/>
      <c r="O74" s="365"/>
      <c r="P74" s="366"/>
      <c r="Q74" s="167"/>
      <c r="R74" s="85"/>
      <c r="S74" s="85"/>
      <c r="V74" s="56"/>
      <c r="W74" s="56"/>
      <c r="X74" s="47"/>
      <c r="Y74" s="47"/>
      <c r="Z74" s="47"/>
      <c r="AA74" s="47"/>
    </row>
    <row r="75" spans="2:27" ht="29.25" customHeight="1" thickBot="1" x14ac:dyDescent="0.3">
      <c r="B75" s="48"/>
      <c r="C75" s="48"/>
      <c r="D75" s="48"/>
      <c r="E75" s="367" t="s">
        <v>31</v>
      </c>
      <c r="F75" s="364"/>
      <c r="G75" s="364"/>
      <c r="H75" s="59" t="s">
        <v>186</v>
      </c>
      <c r="I75" s="60" t="s">
        <v>73</v>
      </c>
      <c r="J75" s="60">
        <f>M72-5</f>
        <v>7.75</v>
      </c>
      <c r="K75" s="60" t="s">
        <v>72</v>
      </c>
      <c r="L75" s="60">
        <v>135</v>
      </c>
      <c r="M75" s="368" t="str">
        <f>IF($O$45&lt;135,"VERIFICA NON NECESSARIA",IF(($O$45-J75)&lt;135,"IDONEO","INSUFFICIENTE"))</f>
        <v>VERIFICA NON NECESSARIA</v>
      </c>
      <c r="N75" s="368"/>
      <c r="O75" s="368"/>
      <c r="P75" s="369"/>
      <c r="Q75" s="167"/>
      <c r="R75" s="86"/>
      <c r="S75" s="86"/>
      <c r="V75" s="56"/>
      <c r="W75" s="56"/>
      <c r="X75" s="47"/>
      <c r="Y75" s="47"/>
      <c r="Z75" s="47"/>
      <c r="AA75" s="47"/>
    </row>
    <row r="76" spans="2:27" ht="25.5" customHeight="1" thickBot="1" x14ac:dyDescent="0.3">
      <c r="C76" s="48"/>
      <c r="D76" s="48"/>
      <c r="Q76" s="167"/>
      <c r="V76" s="56"/>
      <c r="W76" s="52"/>
      <c r="X76" s="47"/>
      <c r="Y76" s="47"/>
      <c r="Z76" s="47"/>
      <c r="AA76" s="47"/>
    </row>
    <row r="77" spans="2:27" ht="27" customHeight="1" x14ac:dyDescent="0.3">
      <c r="B77" s="48"/>
      <c r="C77" s="48"/>
      <c r="D77" s="48"/>
      <c r="E77" s="370" t="s">
        <v>264</v>
      </c>
      <c r="F77" s="371"/>
      <c r="G77" s="371"/>
      <c r="H77" s="371"/>
      <c r="I77" s="371"/>
      <c r="J77" s="371"/>
      <c r="K77" s="371"/>
      <c r="L77" s="371"/>
      <c r="M77" s="371"/>
      <c r="N77" s="371"/>
      <c r="O77" s="371"/>
      <c r="P77" s="372"/>
      <c r="Q77" s="167"/>
      <c r="R77" s="53"/>
      <c r="S77" s="53"/>
      <c r="V77" s="56"/>
      <c r="W77" s="56"/>
      <c r="X77" s="47"/>
      <c r="Y77" s="47"/>
      <c r="Z77" s="47"/>
      <c r="AA77" s="47"/>
    </row>
    <row r="78" spans="2:27" ht="21" customHeight="1" x14ac:dyDescent="0.25">
      <c r="B78" s="48"/>
      <c r="C78" s="48"/>
      <c r="D78" s="48"/>
      <c r="E78" s="193" t="s">
        <v>34</v>
      </c>
      <c r="F78" s="302" t="s">
        <v>26</v>
      </c>
      <c r="G78" s="302" t="s">
        <v>28</v>
      </c>
      <c r="H78" s="373" t="s">
        <v>29</v>
      </c>
      <c r="I78" s="373"/>
      <c r="J78" s="114" t="s">
        <v>64</v>
      </c>
      <c r="K78" s="115" t="s">
        <v>12</v>
      </c>
      <c r="L78" s="116" t="s">
        <v>13</v>
      </c>
      <c r="M78" s="116" t="s">
        <v>14</v>
      </c>
      <c r="N78" s="305" t="s">
        <v>69</v>
      </c>
      <c r="O78" s="305" t="s">
        <v>70</v>
      </c>
      <c r="P78" s="132" t="s">
        <v>15</v>
      </c>
      <c r="Q78" s="167"/>
      <c r="R78" s="54"/>
      <c r="S78" s="54"/>
      <c r="V78" s="56"/>
      <c r="W78" s="52"/>
      <c r="X78" s="47"/>
      <c r="Y78" s="47"/>
      <c r="Z78" s="47"/>
      <c r="AA78" s="47"/>
    </row>
    <row r="79" spans="2:27" ht="21" customHeight="1" x14ac:dyDescent="0.25">
      <c r="B79" s="48"/>
      <c r="E79" s="129" t="s">
        <v>38</v>
      </c>
      <c r="F79" s="126" t="str">
        <f>VLOOKUP(E79,$E$112:$L$243,2,FALSE)</f>
        <v>Cuffie auricolari</v>
      </c>
      <c r="G79" s="126" t="str">
        <f>VLOOKUP($E$79,$E$112:$L$243,3,FALSE)</f>
        <v>3M PELTOR</v>
      </c>
      <c r="H79" s="374" t="str">
        <f>VLOOKUP($E$79,$E$112:$L$243,4,FALSE)</f>
        <v>H505B</v>
      </c>
      <c r="I79" s="374"/>
      <c r="J79" s="46">
        <f>VLOOKUP(E79,$E$112:$L$243,5,FALSE)</f>
        <v>24</v>
      </c>
      <c r="K79" s="46">
        <f>VLOOKUP($E$79,$E$112:$L$243,6,FALSE)</f>
        <v>29</v>
      </c>
      <c r="L79" s="46">
        <f>VLOOKUP($E$79,$E$112:$L$243,7,FALSE)</f>
        <v>20</v>
      </c>
      <c r="M79" s="46">
        <f>VLOOKUP($E$79,$E$112:$L$243,8,FALSE)</f>
        <v>13</v>
      </c>
      <c r="N79" s="375">
        <f>$AK$11</f>
        <v>92.232918166090627</v>
      </c>
      <c r="O79" s="375">
        <f>$AL$11</f>
        <v>93.609808126441706</v>
      </c>
      <c r="P79" s="376">
        <f>IF(($AL$11-$AK$11)&lt;=2,(L80-((K80-L80)/4)*($AL$11-$AK$11-2)),(L80-((L80-M80)/8)*($AL$11-$AK$11-2)))</f>
        <v>18.191697950828562</v>
      </c>
      <c r="Q79" s="167"/>
      <c r="R79" s="196"/>
      <c r="S79" s="196"/>
      <c r="V79" s="56"/>
      <c r="W79" s="56"/>
      <c r="X79" s="47"/>
      <c r="Y79" s="47"/>
      <c r="Z79" s="47"/>
      <c r="AA79" s="47"/>
    </row>
    <row r="80" spans="2:27" ht="21" customHeight="1" x14ac:dyDescent="0.25">
      <c r="B80" s="48"/>
      <c r="C80" s="48"/>
      <c r="D80" s="48"/>
      <c r="E80" s="191"/>
      <c r="F80" s="127"/>
      <c r="G80" s="128" t="s">
        <v>57</v>
      </c>
      <c r="H80" s="378">
        <v>0.85</v>
      </c>
      <c r="I80" s="379"/>
      <c r="J80" s="117">
        <f>H80*J79</f>
        <v>20.399999999999999</v>
      </c>
      <c r="K80" s="118">
        <f>K79*$H$80</f>
        <v>24.65</v>
      </c>
      <c r="L80" s="118">
        <f>L79*$H$80</f>
        <v>17</v>
      </c>
      <c r="M80" s="118">
        <f>M79*$H$80</f>
        <v>11.049999999999999</v>
      </c>
      <c r="N80" s="362"/>
      <c r="O80" s="362"/>
      <c r="P80" s="377"/>
      <c r="Q80" s="167"/>
      <c r="R80" s="167"/>
      <c r="S80" s="167"/>
      <c r="V80" s="56"/>
      <c r="W80" s="56"/>
      <c r="X80" s="47"/>
      <c r="Y80" s="47"/>
      <c r="Z80" s="47"/>
      <c r="AA80" s="47"/>
    </row>
    <row r="81" spans="2:27" ht="9" customHeight="1" x14ac:dyDescent="0.25">
      <c r="B81" s="48"/>
      <c r="C81" s="48"/>
      <c r="D81" s="48"/>
      <c r="E81" s="358"/>
      <c r="F81" s="359"/>
      <c r="G81" s="359"/>
      <c r="H81" s="359"/>
      <c r="I81" s="359"/>
      <c r="J81" s="359"/>
      <c r="K81" s="359"/>
      <c r="L81" s="359"/>
      <c r="M81" s="359"/>
      <c r="N81" s="359"/>
      <c r="O81" s="359"/>
      <c r="P81" s="360"/>
      <c r="Q81" s="167"/>
      <c r="R81" s="167"/>
      <c r="S81" s="167"/>
      <c r="V81" s="56"/>
      <c r="W81" s="56"/>
      <c r="X81" s="47"/>
      <c r="Y81" s="47"/>
      <c r="Z81" s="47"/>
      <c r="AA81" s="47"/>
    </row>
    <row r="82" spans="2:27" ht="21" customHeight="1" x14ac:dyDescent="0.25">
      <c r="B82" s="48"/>
      <c r="C82" s="48"/>
      <c r="D82" s="48"/>
      <c r="E82" s="361" t="s">
        <v>37</v>
      </c>
      <c r="F82" s="362"/>
      <c r="G82" s="363" t="s">
        <v>74</v>
      </c>
      <c r="H82" s="130" t="s">
        <v>185</v>
      </c>
      <c r="I82" s="131" t="s">
        <v>71</v>
      </c>
      <c r="J82" s="133">
        <f>$AK$11-P79</f>
        <v>74.041220215262058</v>
      </c>
      <c r="K82" s="131" t="s">
        <v>72</v>
      </c>
      <c r="L82" s="131">
        <v>80</v>
      </c>
      <c r="M82" s="365" t="str">
        <f>IF(J82&lt;65,"IPERPROTEZIONE",IF(J82&lt;70,"ACCETTABILE",IF(J82&lt;75,"BUONA",IF(J82&lt;80,"ACCETTABILE","INSUFFICIENTE"))))</f>
        <v>BUONA</v>
      </c>
      <c r="N82" s="365"/>
      <c r="O82" s="365"/>
      <c r="P82" s="366"/>
      <c r="Q82" s="167"/>
      <c r="R82" s="85"/>
      <c r="S82" s="85"/>
      <c r="V82" s="56"/>
      <c r="W82" s="56"/>
      <c r="X82" s="47"/>
      <c r="Y82" s="47"/>
      <c r="Z82" s="47"/>
      <c r="AA82" s="47"/>
    </row>
    <row r="83" spans="2:27" ht="29.25" customHeight="1" thickBot="1" x14ac:dyDescent="0.3">
      <c r="B83" s="48"/>
      <c r="C83" s="48"/>
      <c r="D83" s="48"/>
      <c r="E83" s="367" t="s">
        <v>31</v>
      </c>
      <c r="F83" s="364"/>
      <c r="G83" s="364"/>
      <c r="H83" s="59" t="s">
        <v>186</v>
      </c>
      <c r="I83" s="60" t="s">
        <v>73</v>
      </c>
      <c r="J83" s="60">
        <f>M80-5</f>
        <v>6.0499999999999989</v>
      </c>
      <c r="K83" s="60" t="s">
        <v>72</v>
      </c>
      <c r="L83" s="60">
        <v>135</v>
      </c>
      <c r="M83" s="368" t="str">
        <f>IF($O$45&lt;135,"VERIFICA NON NECESSARIA",IF(($O$45-J83)&lt;135,"IDONEO","INSUFFICIENTE"))</f>
        <v>VERIFICA NON NECESSARIA</v>
      </c>
      <c r="N83" s="368"/>
      <c r="O83" s="368"/>
      <c r="P83" s="369"/>
      <c r="Q83" s="167"/>
      <c r="R83" s="86"/>
      <c r="S83" s="86"/>
      <c r="V83" s="56"/>
      <c r="W83" s="56"/>
      <c r="X83" s="47"/>
      <c r="Y83" s="47"/>
      <c r="Z83" s="47"/>
      <c r="AA83" s="47"/>
    </row>
    <row r="84" spans="2:27" ht="24" customHeight="1" thickBot="1" x14ac:dyDescent="0.3">
      <c r="C84" s="48"/>
      <c r="D84" s="48"/>
    </row>
    <row r="85" spans="2:27" ht="27" customHeight="1" x14ac:dyDescent="0.3">
      <c r="B85" s="48"/>
      <c r="C85" s="48"/>
      <c r="D85" s="48"/>
      <c r="E85" s="370" t="s">
        <v>264</v>
      </c>
      <c r="F85" s="371"/>
      <c r="G85" s="371"/>
      <c r="H85" s="371"/>
      <c r="I85" s="371"/>
      <c r="J85" s="371"/>
      <c r="K85" s="371"/>
      <c r="L85" s="371"/>
      <c r="M85" s="371"/>
      <c r="N85" s="371"/>
      <c r="O85" s="371"/>
      <c r="P85" s="372"/>
      <c r="Q85" s="167"/>
      <c r="R85" s="53"/>
      <c r="S85" s="53"/>
      <c r="V85" s="56"/>
      <c r="W85" s="56"/>
      <c r="X85" s="47"/>
      <c r="Y85" s="47"/>
      <c r="Z85" s="47"/>
      <c r="AA85" s="47"/>
    </row>
    <row r="86" spans="2:27" ht="21" customHeight="1" x14ac:dyDescent="0.25">
      <c r="B86" s="48"/>
      <c r="C86" s="48"/>
      <c r="D86" s="48"/>
      <c r="E86" s="193" t="s">
        <v>34</v>
      </c>
      <c r="F86" s="302" t="s">
        <v>26</v>
      </c>
      <c r="G86" s="302" t="s">
        <v>28</v>
      </c>
      <c r="H86" s="373" t="s">
        <v>29</v>
      </c>
      <c r="I86" s="373"/>
      <c r="J86" s="114" t="s">
        <v>64</v>
      </c>
      <c r="K86" s="115" t="s">
        <v>12</v>
      </c>
      <c r="L86" s="116" t="s">
        <v>13</v>
      </c>
      <c r="M86" s="116" t="s">
        <v>14</v>
      </c>
      <c r="N86" s="305" t="s">
        <v>69</v>
      </c>
      <c r="O86" s="305" t="s">
        <v>70</v>
      </c>
      <c r="P86" s="132" t="s">
        <v>15</v>
      </c>
      <c r="Q86" s="167"/>
      <c r="R86" s="54"/>
      <c r="S86" s="54"/>
      <c r="V86" s="56"/>
      <c r="W86" s="52"/>
      <c r="X86" s="47"/>
      <c r="Y86" s="47"/>
      <c r="Z86" s="47"/>
      <c r="AA86" s="47"/>
    </row>
    <row r="87" spans="2:27" ht="39.75" customHeight="1" x14ac:dyDescent="0.25">
      <c r="B87" s="48"/>
      <c r="E87" s="129" t="s">
        <v>40</v>
      </c>
      <c r="F87" s="126" t="str">
        <f>VLOOKUP(E87,$E$112:$L$243,2,FALSE)</f>
        <v>Inserti espandibili</v>
      </c>
      <c r="G87" s="126" t="str">
        <f>VLOOKUP($E$87,$E$112:$L$243,3,FALSE)</f>
        <v>3M EAR</v>
      </c>
      <c r="H87" s="382" t="str">
        <f>VLOOKUP($E$87,$E$112:$L$243,4,FALSE)</f>
        <v>CLASSIC</v>
      </c>
      <c r="I87" s="383"/>
      <c r="J87" s="46">
        <f>VLOOKUP(E87,$E$112:$L$243,5,FALSE)</f>
        <v>31</v>
      </c>
      <c r="K87" s="46">
        <f>VLOOKUP($E$87,$E$112:$L$243,6,FALSE)</f>
        <v>31</v>
      </c>
      <c r="L87" s="46">
        <f>VLOOKUP($E$87,$E$112:$L$243,7,FALSE)</f>
        <v>27</v>
      </c>
      <c r="M87" s="46">
        <f>VLOOKUP($E$87,$E$112:$L$243,8,FALSE)</f>
        <v>26</v>
      </c>
      <c r="N87" s="375">
        <f>$AK$11</f>
        <v>92.232918166090627</v>
      </c>
      <c r="O87" s="375">
        <f>$AL$11</f>
        <v>93.609808126441706</v>
      </c>
      <c r="P87" s="376">
        <f>IF(($AL$11-$AK$11)&lt;=2,(L88-((K88-L88)/4)*($AL$11-$AK$11-2)),(L88-((L88-M88)/8)*($AL$11-$AK$11-2)))</f>
        <v>17.955021525771798</v>
      </c>
      <c r="Q87" s="167"/>
      <c r="R87" s="196"/>
      <c r="S87" s="196"/>
      <c r="V87" s="56"/>
      <c r="W87" s="56"/>
      <c r="X87" s="47"/>
      <c r="Y87" s="47"/>
      <c r="Z87" s="47"/>
      <c r="AA87" s="47"/>
    </row>
    <row r="88" spans="2:27" ht="21" customHeight="1" x14ac:dyDescent="0.25">
      <c r="B88" s="48"/>
      <c r="C88" s="48"/>
      <c r="D88" s="48"/>
      <c r="E88" s="191"/>
      <c r="F88" s="127"/>
      <c r="G88" s="128" t="s">
        <v>57</v>
      </c>
      <c r="H88" s="378">
        <v>0.65</v>
      </c>
      <c r="I88" s="379"/>
      <c r="J88" s="117">
        <f>H88*J87</f>
        <v>20.150000000000002</v>
      </c>
      <c r="K88" s="118">
        <f>K87*$H$88</f>
        <v>20.150000000000002</v>
      </c>
      <c r="L88" s="118">
        <f>L87*$H$88</f>
        <v>17.55</v>
      </c>
      <c r="M88" s="118">
        <f>M87*$H$88</f>
        <v>16.900000000000002</v>
      </c>
      <c r="N88" s="362"/>
      <c r="O88" s="362"/>
      <c r="P88" s="377"/>
      <c r="Q88" s="167"/>
      <c r="R88" s="167"/>
      <c r="S88" s="167"/>
      <c r="V88" s="56"/>
      <c r="W88" s="56"/>
      <c r="X88" s="47"/>
      <c r="Y88" s="47"/>
      <c r="Z88" s="47"/>
      <c r="AA88" s="47"/>
    </row>
    <row r="89" spans="2:27" ht="9" customHeight="1" x14ac:dyDescent="0.25">
      <c r="B89" s="48"/>
      <c r="C89" s="48"/>
      <c r="D89" s="48"/>
      <c r="E89" s="358"/>
      <c r="F89" s="359"/>
      <c r="G89" s="359"/>
      <c r="H89" s="359"/>
      <c r="I89" s="359"/>
      <c r="J89" s="359"/>
      <c r="K89" s="359"/>
      <c r="L89" s="359"/>
      <c r="M89" s="359"/>
      <c r="N89" s="359"/>
      <c r="O89" s="359"/>
      <c r="P89" s="360"/>
      <c r="Q89" s="167"/>
      <c r="R89" s="167"/>
      <c r="S89" s="167"/>
      <c r="V89" s="56"/>
      <c r="W89" s="56"/>
      <c r="X89" s="47"/>
      <c r="Y89" s="47"/>
      <c r="Z89" s="47"/>
      <c r="AA89" s="47"/>
    </row>
    <row r="90" spans="2:27" ht="21" customHeight="1" x14ac:dyDescent="0.25">
      <c r="B90" s="48"/>
      <c r="C90" s="48"/>
      <c r="D90" s="48"/>
      <c r="E90" s="361" t="s">
        <v>37</v>
      </c>
      <c r="F90" s="362"/>
      <c r="G90" s="363" t="s">
        <v>74</v>
      </c>
      <c r="H90" s="130" t="s">
        <v>185</v>
      </c>
      <c r="I90" s="131" t="s">
        <v>71</v>
      </c>
      <c r="J90" s="133">
        <f>$AK$11-P87</f>
        <v>74.277896640318829</v>
      </c>
      <c r="K90" s="131" t="s">
        <v>72</v>
      </c>
      <c r="L90" s="131">
        <v>80</v>
      </c>
      <c r="M90" s="365" t="str">
        <f>IF(J90&lt;65,"IPERPROTEZIONE",IF(J90&lt;70,"ACCETTABILE",IF(J90&lt;75,"BUONA",IF(J90&lt;80,"ACCETTABILE","INSUFFICIENTE"))))</f>
        <v>BUONA</v>
      </c>
      <c r="N90" s="365"/>
      <c r="O90" s="365"/>
      <c r="P90" s="366"/>
      <c r="Q90" s="167"/>
      <c r="R90" s="85"/>
      <c r="S90" s="85"/>
      <c r="V90" s="56"/>
      <c r="W90" s="56"/>
      <c r="X90" s="47"/>
      <c r="Y90" s="47"/>
      <c r="Z90" s="47"/>
      <c r="AA90" s="47"/>
    </row>
    <row r="91" spans="2:27" ht="29.25" customHeight="1" thickBot="1" x14ac:dyDescent="0.3">
      <c r="B91" s="48"/>
      <c r="C91" s="48"/>
      <c r="D91" s="48"/>
      <c r="E91" s="367" t="s">
        <v>31</v>
      </c>
      <c r="F91" s="364"/>
      <c r="G91" s="364"/>
      <c r="H91" s="59" t="s">
        <v>186</v>
      </c>
      <c r="I91" s="60" t="s">
        <v>73</v>
      </c>
      <c r="J91" s="60">
        <f>M88-5</f>
        <v>11.900000000000002</v>
      </c>
      <c r="K91" s="60" t="s">
        <v>72</v>
      </c>
      <c r="L91" s="60">
        <v>135</v>
      </c>
      <c r="M91" s="368" t="str">
        <f>IF($O$45&lt;135,"VERIFICA NON NECESSARIA",IF(($O$45-J91)&lt;135,"IDONEO","INSUFFICIENTE"))</f>
        <v>VERIFICA NON NECESSARIA</v>
      </c>
      <c r="N91" s="368"/>
      <c r="O91" s="368"/>
      <c r="P91" s="369"/>
      <c r="Q91" s="167"/>
      <c r="R91" s="86"/>
      <c r="S91" s="86"/>
      <c r="V91" s="56"/>
      <c r="W91" s="56"/>
      <c r="X91" s="47"/>
      <c r="Y91" s="47"/>
      <c r="Z91" s="47"/>
      <c r="AA91" s="47"/>
    </row>
    <row r="92" spans="2:27" ht="18.75" thickBot="1" x14ac:dyDescent="0.3">
      <c r="C92" s="48"/>
      <c r="D92" s="48"/>
    </row>
    <row r="93" spans="2:27" ht="27" customHeight="1" x14ac:dyDescent="0.3">
      <c r="B93" s="48"/>
      <c r="C93" s="48"/>
      <c r="D93" s="48"/>
      <c r="E93" s="370" t="s">
        <v>264</v>
      </c>
      <c r="F93" s="371"/>
      <c r="G93" s="371"/>
      <c r="H93" s="371"/>
      <c r="I93" s="371"/>
      <c r="J93" s="371"/>
      <c r="K93" s="371"/>
      <c r="L93" s="371"/>
      <c r="M93" s="371"/>
      <c r="N93" s="371"/>
      <c r="O93" s="371"/>
      <c r="P93" s="372"/>
      <c r="Q93" s="167"/>
      <c r="R93" s="53"/>
      <c r="S93" s="53"/>
      <c r="V93" s="56"/>
      <c r="W93" s="56"/>
      <c r="X93" s="47"/>
      <c r="Y93" s="47"/>
      <c r="Z93" s="47"/>
      <c r="AA93" s="47"/>
    </row>
    <row r="94" spans="2:27" ht="21" customHeight="1" x14ac:dyDescent="0.25">
      <c r="B94" s="48"/>
      <c r="C94" s="48"/>
      <c r="D94" s="48"/>
      <c r="E94" s="193" t="s">
        <v>34</v>
      </c>
      <c r="F94" s="302" t="s">
        <v>26</v>
      </c>
      <c r="G94" s="302" t="s">
        <v>28</v>
      </c>
      <c r="H94" s="373" t="s">
        <v>29</v>
      </c>
      <c r="I94" s="373"/>
      <c r="J94" s="114" t="s">
        <v>64</v>
      </c>
      <c r="K94" s="115" t="s">
        <v>12</v>
      </c>
      <c r="L94" s="116" t="s">
        <v>13</v>
      </c>
      <c r="M94" s="116" t="s">
        <v>14</v>
      </c>
      <c r="N94" s="305" t="s">
        <v>69</v>
      </c>
      <c r="O94" s="305" t="s">
        <v>70</v>
      </c>
      <c r="P94" s="132" t="s">
        <v>15</v>
      </c>
      <c r="Q94" s="167"/>
      <c r="R94" s="54"/>
      <c r="S94" s="54"/>
      <c r="V94" s="56"/>
      <c r="W94" s="52"/>
      <c r="X94" s="47"/>
      <c r="Y94" s="47"/>
      <c r="Z94" s="47"/>
      <c r="AA94" s="47"/>
    </row>
    <row r="95" spans="2:27" ht="42.75" customHeight="1" x14ac:dyDescent="0.25">
      <c r="B95" s="48"/>
      <c r="E95" s="129" t="s">
        <v>41</v>
      </c>
      <c r="F95" s="126" t="str">
        <f>VLOOKUP(E95,$E$112:$L$243,2,FALSE)</f>
        <v>Inserti espandibili</v>
      </c>
      <c r="G95" s="126" t="str">
        <f>VLOOKUP($E$95,$E$112:$L$243,3,FALSE)</f>
        <v>UVEX</v>
      </c>
      <c r="H95" s="380" t="str">
        <f>VLOOKUP($E$95,$E$112:$L$243,4,FALSE)</f>
        <v>X-fit</v>
      </c>
      <c r="I95" s="381"/>
      <c r="J95" s="46">
        <f>VLOOKUP(E95,$E$112:$L$243,5,FALSE)</f>
        <v>37</v>
      </c>
      <c r="K95" s="46">
        <f>VLOOKUP($E$95,$E$112:$L$243,6,FALSE)</f>
        <v>36</v>
      </c>
      <c r="L95" s="46">
        <f>VLOOKUP($E$95,$E$112:$L$243,7,FALSE)</f>
        <v>35</v>
      </c>
      <c r="M95" s="46">
        <f>VLOOKUP($E$95,$E$112:$L$243,8,FALSE)</f>
        <v>34</v>
      </c>
      <c r="N95" s="375">
        <f>$AK$11</f>
        <v>92.232918166090627</v>
      </c>
      <c r="O95" s="375">
        <f>$AL$11</f>
        <v>93.609808126441706</v>
      </c>
      <c r="P95" s="376">
        <f>IF(($AL$11-$AK$11)&lt;=2,(L96-((K96-L96)/4)*($AL$11-$AK$11-2)),(L96-((L96-M96)/8)*($AL$11-$AK$11-2)))</f>
        <v>22.85125538144295</v>
      </c>
      <c r="Q95" s="167"/>
      <c r="R95" s="196"/>
      <c r="S95" s="196"/>
      <c r="V95" s="56"/>
      <c r="W95" s="56"/>
      <c r="X95" s="47"/>
      <c r="Y95" s="47"/>
      <c r="Z95" s="47"/>
      <c r="AA95" s="47"/>
    </row>
    <row r="96" spans="2:27" ht="21" customHeight="1" x14ac:dyDescent="0.25">
      <c r="B96" s="48"/>
      <c r="C96" s="48"/>
      <c r="D96" s="48"/>
      <c r="E96" s="191"/>
      <c r="F96" s="127"/>
      <c r="G96" s="128" t="s">
        <v>57</v>
      </c>
      <c r="H96" s="378">
        <v>0.65</v>
      </c>
      <c r="I96" s="379"/>
      <c r="J96" s="117">
        <f>H96*J95</f>
        <v>24.05</v>
      </c>
      <c r="K96" s="118">
        <f>K95*$H$96</f>
        <v>23.400000000000002</v>
      </c>
      <c r="L96" s="118">
        <f>L95*$H$96</f>
        <v>22.75</v>
      </c>
      <c r="M96" s="118">
        <f>M95*$H$96</f>
        <v>22.1</v>
      </c>
      <c r="N96" s="362"/>
      <c r="O96" s="362"/>
      <c r="P96" s="377"/>
      <c r="Q96" s="167"/>
      <c r="R96" s="167"/>
      <c r="S96" s="167"/>
      <c r="V96" s="56"/>
      <c r="W96" s="56"/>
      <c r="X96" s="47"/>
      <c r="Y96" s="47"/>
      <c r="Z96" s="47"/>
      <c r="AA96" s="47"/>
    </row>
    <row r="97" spans="2:27" ht="9" customHeight="1" x14ac:dyDescent="0.25">
      <c r="B97" s="48"/>
      <c r="C97" s="48"/>
      <c r="D97" s="48"/>
      <c r="E97" s="358"/>
      <c r="F97" s="359"/>
      <c r="G97" s="359"/>
      <c r="H97" s="359"/>
      <c r="I97" s="359"/>
      <c r="J97" s="359"/>
      <c r="K97" s="359"/>
      <c r="L97" s="359"/>
      <c r="M97" s="359"/>
      <c r="N97" s="359"/>
      <c r="O97" s="359"/>
      <c r="P97" s="360"/>
      <c r="Q97" s="167"/>
      <c r="R97" s="167"/>
      <c r="S97" s="167"/>
      <c r="V97" s="56"/>
      <c r="W97" s="56"/>
      <c r="X97" s="47"/>
      <c r="Y97" s="47"/>
      <c r="Z97" s="47"/>
      <c r="AA97" s="47"/>
    </row>
    <row r="98" spans="2:27" ht="21" customHeight="1" x14ac:dyDescent="0.25">
      <c r="B98" s="48"/>
      <c r="C98" s="48"/>
      <c r="D98" s="48"/>
      <c r="E98" s="361" t="s">
        <v>37</v>
      </c>
      <c r="F98" s="362"/>
      <c r="G98" s="363" t="s">
        <v>74</v>
      </c>
      <c r="H98" s="130" t="s">
        <v>185</v>
      </c>
      <c r="I98" s="131" t="s">
        <v>71</v>
      </c>
      <c r="J98" s="133">
        <f>$AK$11-P95</f>
        <v>69.381662784647673</v>
      </c>
      <c r="K98" s="131" t="s">
        <v>72</v>
      </c>
      <c r="L98" s="131">
        <v>80</v>
      </c>
      <c r="M98" s="365" t="str">
        <f>IF(J98&lt;65,"IPERPROTEZIONE",IF(J98&lt;70,"ACCETTABILE",IF(J98&lt;75,"BUONA",IF(J98&lt;80,"ACCETTABILE","INSUFFICIENTE"))))</f>
        <v>ACCETTABILE</v>
      </c>
      <c r="N98" s="365"/>
      <c r="O98" s="365"/>
      <c r="P98" s="366"/>
      <c r="Q98" s="167"/>
      <c r="R98" s="85"/>
      <c r="S98" s="85"/>
      <c r="V98" s="56"/>
      <c r="W98" s="56"/>
      <c r="X98" s="47"/>
      <c r="Y98" s="47"/>
      <c r="Z98" s="47"/>
      <c r="AA98" s="47"/>
    </row>
    <row r="99" spans="2:27" ht="29.25" customHeight="1" thickBot="1" x14ac:dyDescent="0.3">
      <c r="B99" s="48"/>
      <c r="C99" s="48"/>
      <c r="D99" s="48"/>
      <c r="E99" s="367" t="s">
        <v>31</v>
      </c>
      <c r="F99" s="364"/>
      <c r="G99" s="364"/>
      <c r="H99" s="59" t="s">
        <v>186</v>
      </c>
      <c r="I99" s="60" t="s">
        <v>73</v>
      </c>
      <c r="J99" s="60">
        <f>M96-5</f>
        <v>17.100000000000001</v>
      </c>
      <c r="K99" s="60" t="s">
        <v>72</v>
      </c>
      <c r="L99" s="60">
        <v>135</v>
      </c>
      <c r="M99" s="368" t="str">
        <f>IF($O$45&lt;135,"VERIFICA NON NECESSARIA",IF(($O$45-J99)&lt;135,"IDONEO","INSUFFICIENTE"))</f>
        <v>VERIFICA NON NECESSARIA</v>
      </c>
      <c r="N99" s="368"/>
      <c r="O99" s="368"/>
      <c r="P99" s="369"/>
      <c r="Q99" s="167"/>
      <c r="R99" s="86"/>
      <c r="S99" s="86"/>
      <c r="V99" s="56"/>
      <c r="W99" s="56"/>
      <c r="X99" s="47"/>
      <c r="Y99" s="47"/>
      <c r="Z99" s="47"/>
      <c r="AA99" s="47"/>
    </row>
    <row r="100" spans="2:27" ht="18.75" thickBot="1" x14ac:dyDescent="0.3">
      <c r="C100" s="48"/>
      <c r="D100" s="48"/>
    </row>
    <row r="101" spans="2:27" ht="27" customHeight="1" x14ac:dyDescent="0.3">
      <c r="B101" s="48"/>
      <c r="C101" s="48"/>
      <c r="D101" s="48"/>
      <c r="E101" s="370" t="s">
        <v>264</v>
      </c>
      <c r="F101" s="371"/>
      <c r="G101" s="371"/>
      <c r="H101" s="371"/>
      <c r="I101" s="371"/>
      <c r="J101" s="371"/>
      <c r="K101" s="371"/>
      <c r="L101" s="371"/>
      <c r="M101" s="371"/>
      <c r="N101" s="371"/>
      <c r="O101" s="371"/>
      <c r="P101" s="372"/>
      <c r="Q101" s="167"/>
      <c r="R101" s="53"/>
      <c r="S101" s="53"/>
      <c r="V101" s="56"/>
      <c r="W101" s="56"/>
      <c r="X101" s="47"/>
      <c r="Y101" s="47"/>
      <c r="Z101" s="47"/>
      <c r="AA101" s="47"/>
    </row>
    <row r="102" spans="2:27" ht="21" customHeight="1" x14ac:dyDescent="0.25">
      <c r="B102" s="48"/>
      <c r="C102" s="48"/>
      <c r="D102" s="48"/>
      <c r="E102" s="193" t="s">
        <v>34</v>
      </c>
      <c r="F102" s="302" t="s">
        <v>26</v>
      </c>
      <c r="G102" s="302" t="s">
        <v>28</v>
      </c>
      <c r="H102" s="373" t="s">
        <v>29</v>
      </c>
      <c r="I102" s="373"/>
      <c r="J102" s="114" t="s">
        <v>64</v>
      </c>
      <c r="K102" s="115" t="s">
        <v>12</v>
      </c>
      <c r="L102" s="116" t="s">
        <v>13</v>
      </c>
      <c r="M102" s="116" t="s">
        <v>14</v>
      </c>
      <c r="N102" s="305" t="s">
        <v>69</v>
      </c>
      <c r="O102" s="305" t="s">
        <v>70</v>
      </c>
      <c r="P102" s="132" t="s">
        <v>15</v>
      </c>
      <c r="Q102" s="167"/>
      <c r="R102" s="54"/>
      <c r="S102" s="54"/>
      <c r="V102" s="56"/>
      <c r="W102" s="52"/>
      <c r="X102" s="47"/>
      <c r="Y102" s="47"/>
      <c r="Z102" s="47"/>
      <c r="AA102" s="47"/>
    </row>
    <row r="103" spans="2:27" ht="21" customHeight="1" x14ac:dyDescent="0.25">
      <c r="B103" s="48"/>
      <c r="E103" s="129" t="s">
        <v>44</v>
      </c>
      <c r="F103" s="126" t="str">
        <f>VLOOKUP(E103,$E$112:$L$243,2,FALSE)</f>
        <v>Inserti espandibili</v>
      </c>
      <c r="G103" s="126" t="str">
        <f>VLOOKUP($E$103,$E$112:$L$243,3,FALSE)</f>
        <v>3M EAR</v>
      </c>
      <c r="H103" s="374" t="str">
        <f>VLOOKUP($E$103,$E$112:$L$243,4,FALSE)</f>
        <v>soft FX</v>
      </c>
      <c r="I103" s="374"/>
      <c r="J103" s="46">
        <f>VLOOKUP(E103,$E$112:$L$243,5,FALSE)</f>
        <v>37</v>
      </c>
      <c r="K103" s="46">
        <f>VLOOKUP($E$103,$E$112:$L$243,6,FALSE)</f>
        <v>36</v>
      </c>
      <c r="L103" s="46">
        <f>VLOOKUP($E$103,$E$112:$L$243,7,FALSE)</f>
        <v>35</v>
      </c>
      <c r="M103" s="46">
        <f>VLOOKUP($E$103,$E$112:$L$243,8,FALSE)</f>
        <v>33</v>
      </c>
      <c r="N103" s="375">
        <f>$AK$11</f>
        <v>92.232918166090627</v>
      </c>
      <c r="O103" s="375">
        <f>$AL$11</f>
        <v>93.609808126441706</v>
      </c>
      <c r="P103" s="376">
        <f>IF(($AL$11-$AK$11)&lt;=2,(L104-((K104-L104)/4)*($AL$11-$AK$11-2)),(L104-((L104-M104)/8)*($AL$11-$AK$11-2)))</f>
        <v>29.882410883425397</v>
      </c>
      <c r="Q103" s="167"/>
      <c r="R103" s="196"/>
      <c r="S103" s="196"/>
      <c r="V103" s="56"/>
      <c r="W103" s="56"/>
      <c r="X103" s="47"/>
      <c r="Y103" s="47"/>
      <c r="Z103" s="47"/>
      <c r="AA103" s="47"/>
    </row>
    <row r="104" spans="2:27" ht="21" customHeight="1" x14ac:dyDescent="0.25">
      <c r="B104" s="48"/>
      <c r="C104" s="48"/>
      <c r="D104" s="48"/>
      <c r="E104" s="191"/>
      <c r="F104" s="127"/>
      <c r="G104" s="128" t="s">
        <v>57</v>
      </c>
      <c r="H104" s="378">
        <v>0.85</v>
      </c>
      <c r="I104" s="379"/>
      <c r="J104" s="117">
        <f>H104*J103</f>
        <v>31.45</v>
      </c>
      <c r="K104" s="118">
        <f>K103*$H$104</f>
        <v>30.599999999999998</v>
      </c>
      <c r="L104" s="118">
        <f>L103*$H$104</f>
        <v>29.75</v>
      </c>
      <c r="M104" s="118">
        <f>M103*$H$104</f>
        <v>28.05</v>
      </c>
      <c r="N104" s="362"/>
      <c r="O104" s="362"/>
      <c r="P104" s="377"/>
      <c r="Q104" s="167"/>
      <c r="R104" s="167"/>
      <c r="S104" s="167"/>
      <c r="V104" s="56"/>
      <c r="W104" s="56"/>
      <c r="X104" s="47"/>
      <c r="Y104" s="47"/>
      <c r="Z104" s="47"/>
      <c r="AA104" s="47"/>
    </row>
    <row r="105" spans="2:27" ht="9" customHeight="1" x14ac:dyDescent="0.25">
      <c r="B105" s="48"/>
      <c r="C105" s="48"/>
      <c r="D105" s="48"/>
      <c r="E105" s="358"/>
      <c r="F105" s="359"/>
      <c r="G105" s="359"/>
      <c r="H105" s="359"/>
      <c r="I105" s="359"/>
      <c r="J105" s="359"/>
      <c r="K105" s="359"/>
      <c r="L105" s="359"/>
      <c r="M105" s="359"/>
      <c r="N105" s="359"/>
      <c r="O105" s="359"/>
      <c r="P105" s="360"/>
      <c r="Q105" s="167"/>
      <c r="R105" s="167"/>
      <c r="S105" s="167"/>
      <c r="V105" s="56"/>
      <c r="W105" s="56"/>
      <c r="X105" s="47"/>
      <c r="Y105" s="47"/>
      <c r="Z105" s="47"/>
      <c r="AA105" s="47"/>
    </row>
    <row r="106" spans="2:27" ht="21" customHeight="1" x14ac:dyDescent="0.25">
      <c r="B106" s="48"/>
      <c r="C106" s="48"/>
      <c r="D106" s="48"/>
      <c r="E106" s="361" t="s">
        <v>37</v>
      </c>
      <c r="F106" s="362"/>
      <c r="G106" s="363" t="s">
        <v>74</v>
      </c>
      <c r="H106" s="130" t="s">
        <v>185</v>
      </c>
      <c r="I106" s="131" t="s">
        <v>71</v>
      </c>
      <c r="J106" s="133">
        <f>$AK$11-P103</f>
        <v>62.350507282665234</v>
      </c>
      <c r="K106" s="131" t="s">
        <v>72</v>
      </c>
      <c r="L106" s="131">
        <v>80</v>
      </c>
      <c r="M106" s="365" t="str">
        <f>IF(J106&lt;65,"IPERPROTEZIONE",IF(J106&lt;70,"ACCETTABILE",IF(J106&lt;75,"BUONA",IF(J106&lt;80,"ACCETTABILE","INSUFFICIENTE"))))</f>
        <v>IPERPROTEZIONE</v>
      </c>
      <c r="N106" s="365"/>
      <c r="O106" s="365"/>
      <c r="P106" s="366"/>
      <c r="Q106" s="167"/>
      <c r="R106" s="85"/>
      <c r="S106" s="85"/>
      <c r="V106" s="56"/>
      <c r="W106" s="56"/>
      <c r="X106" s="47"/>
      <c r="Y106" s="47"/>
      <c r="Z106" s="47"/>
      <c r="AA106" s="47"/>
    </row>
    <row r="107" spans="2:27" ht="29.25" customHeight="1" thickBot="1" x14ac:dyDescent="0.3">
      <c r="B107" s="48"/>
      <c r="C107" s="48"/>
      <c r="D107" s="48"/>
      <c r="E107" s="367" t="s">
        <v>32</v>
      </c>
      <c r="F107" s="364"/>
      <c r="G107" s="364"/>
      <c r="H107" s="59" t="s">
        <v>186</v>
      </c>
      <c r="I107" s="60" t="s">
        <v>73</v>
      </c>
      <c r="J107" s="60">
        <f>M104-5</f>
        <v>23.05</v>
      </c>
      <c r="K107" s="60" t="s">
        <v>72</v>
      </c>
      <c r="L107" s="60">
        <v>135</v>
      </c>
      <c r="M107" s="368" t="str">
        <f>IF($O$45&lt;135,"VERIFICA NON NECESSARIA",IF(($O$45-J107)&lt;135,"IDONEO","INSUFFICIENTE"))</f>
        <v>VERIFICA NON NECESSARIA</v>
      </c>
      <c r="N107" s="368"/>
      <c r="O107" s="368"/>
      <c r="P107" s="369"/>
      <c r="Q107" s="167"/>
      <c r="R107" s="86"/>
      <c r="S107" s="86"/>
      <c r="V107" s="56"/>
      <c r="W107" s="56"/>
      <c r="X107" s="47"/>
      <c r="Y107" s="47"/>
      <c r="Z107" s="47"/>
      <c r="AA107" s="47"/>
    </row>
    <row r="108" spans="2:27" ht="18" x14ac:dyDescent="0.25">
      <c r="C108" s="48"/>
      <c r="D108" s="48"/>
    </row>
    <row r="109" spans="2:27" ht="18" x14ac:dyDescent="0.25">
      <c r="C109" s="48"/>
      <c r="D109" s="48"/>
    </row>
    <row r="110" spans="2:27" ht="18" x14ac:dyDescent="0.25">
      <c r="C110" s="48"/>
      <c r="D110" s="48"/>
    </row>
    <row r="111" spans="2:27" ht="35.25" customHeight="1" x14ac:dyDescent="0.2">
      <c r="E111" s="305" t="s">
        <v>0</v>
      </c>
      <c r="F111" s="305" t="s">
        <v>184</v>
      </c>
      <c r="G111" s="305" t="s">
        <v>1</v>
      </c>
      <c r="H111" s="305" t="s">
        <v>2</v>
      </c>
      <c r="I111" s="305" t="s">
        <v>64</v>
      </c>
      <c r="J111" s="305" t="s">
        <v>12</v>
      </c>
      <c r="K111" s="305" t="s">
        <v>13</v>
      </c>
      <c r="L111" s="305" t="s">
        <v>14</v>
      </c>
    </row>
    <row r="112" spans="2:27" ht="20.25" customHeight="1" x14ac:dyDescent="0.2">
      <c r="E112" s="45" t="s">
        <v>36</v>
      </c>
      <c r="F112" s="45" t="s">
        <v>27</v>
      </c>
      <c r="G112" s="45" t="s">
        <v>582</v>
      </c>
      <c r="H112" s="45" t="s">
        <v>583</v>
      </c>
      <c r="I112" s="46">
        <v>26</v>
      </c>
      <c r="J112" s="46">
        <v>32</v>
      </c>
      <c r="K112" s="46">
        <v>23</v>
      </c>
      <c r="L112" s="46">
        <v>15</v>
      </c>
    </row>
    <row r="113" spans="5:12" ht="20.25" customHeight="1" x14ac:dyDescent="0.2">
      <c r="E113" s="45" t="s">
        <v>38</v>
      </c>
      <c r="F113" s="45" t="s">
        <v>27</v>
      </c>
      <c r="G113" s="45" t="s">
        <v>582</v>
      </c>
      <c r="H113" s="309" t="s">
        <v>584</v>
      </c>
      <c r="I113" s="46">
        <v>24</v>
      </c>
      <c r="J113" s="46">
        <v>29</v>
      </c>
      <c r="K113" s="46">
        <v>20</v>
      </c>
      <c r="L113" s="46">
        <v>13</v>
      </c>
    </row>
    <row r="114" spans="5:12" ht="20.25" customHeight="1" x14ac:dyDescent="0.2">
      <c r="E114" s="45" t="s">
        <v>40</v>
      </c>
      <c r="F114" s="45" t="s">
        <v>243</v>
      </c>
      <c r="G114" s="45" t="s">
        <v>585</v>
      </c>
      <c r="H114" s="45" t="s">
        <v>586</v>
      </c>
      <c r="I114" s="46">
        <v>31</v>
      </c>
      <c r="J114" s="46">
        <v>31</v>
      </c>
      <c r="K114" s="46">
        <v>27</v>
      </c>
      <c r="L114" s="46">
        <v>26</v>
      </c>
    </row>
    <row r="115" spans="5:12" ht="20.25" customHeight="1" x14ac:dyDescent="0.2">
      <c r="E115" s="45" t="s">
        <v>41</v>
      </c>
      <c r="F115" s="45" t="s">
        <v>243</v>
      </c>
      <c r="G115" s="45" t="s">
        <v>587</v>
      </c>
      <c r="H115" s="45" t="s">
        <v>588</v>
      </c>
      <c r="I115" s="46">
        <v>37</v>
      </c>
      <c r="J115" s="46">
        <v>36</v>
      </c>
      <c r="K115" s="46">
        <v>35</v>
      </c>
      <c r="L115" s="46">
        <v>34</v>
      </c>
    </row>
    <row r="116" spans="5:12" ht="20.25" customHeight="1" x14ac:dyDescent="0.2">
      <c r="E116" s="45" t="s">
        <v>42</v>
      </c>
      <c r="F116" s="45" t="s">
        <v>243</v>
      </c>
      <c r="G116" s="45" t="s">
        <v>585</v>
      </c>
      <c r="H116" s="45" t="s">
        <v>589</v>
      </c>
      <c r="I116" s="46">
        <v>29</v>
      </c>
      <c r="J116" s="46">
        <v>30</v>
      </c>
      <c r="K116" s="46">
        <v>35</v>
      </c>
      <c r="L116" s="46">
        <v>24</v>
      </c>
    </row>
    <row r="117" spans="5:12" ht="20.25" customHeight="1" x14ac:dyDescent="0.2">
      <c r="E117" s="45" t="s">
        <v>43</v>
      </c>
      <c r="F117" s="45" t="s">
        <v>244</v>
      </c>
      <c r="G117" s="45" t="s">
        <v>590</v>
      </c>
      <c r="H117" s="45" t="s">
        <v>591</v>
      </c>
      <c r="I117" s="46">
        <v>28</v>
      </c>
      <c r="J117" s="46">
        <v>27</v>
      </c>
      <c r="K117" s="46">
        <v>26</v>
      </c>
      <c r="L117" s="46">
        <v>25</v>
      </c>
    </row>
    <row r="118" spans="5:12" ht="20.25" customHeight="1" x14ac:dyDescent="0.2">
      <c r="E118" s="45" t="s">
        <v>44</v>
      </c>
      <c r="F118" s="45" t="s">
        <v>243</v>
      </c>
      <c r="G118" s="45" t="s">
        <v>585</v>
      </c>
      <c r="H118" s="45" t="s">
        <v>592</v>
      </c>
      <c r="I118" s="46">
        <v>37</v>
      </c>
      <c r="J118" s="46">
        <v>36</v>
      </c>
      <c r="K118" s="46">
        <v>35</v>
      </c>
      <c r="L118" s="46">
        <v>33</v>
      </c>
    </row>
    <row r="119" spans="5:12" ht="20.25" customHeight="1" x14ac:dyDescent="0.2">
      <c r="E119" s="45" t="s">
        <v>45</v>
      </c>
      <c r="F119" s="45"/>
      <c r="G119" s="45"/>
      <c r="H119" s="45"/>
      <c r="I119" s="46"/>
      <c r="J119" s="46"/>
      <c r="K119" s="46"/>
      <c r="L119" s="46"/>
    </row>
    <row r="120" spans="5:12" ht="20.25" customHeight="1" x14ac:dyDescent="0.2">
      <c r="E120" s="45" t="s">
        <v>46</v>
      </c>
      <c r="F120" s="45"/>
      <c r="G120" s="45"/>
      <c r="H120" s="45"/>
      <c r="I120" s="46"/>
      <c r="J120" s="46"/>
      <c r="K120" s="46"/>
      <c r="L120" s="46"/>
    </row>
    <row r="121" spans="5:12" ht="20.25" customHeight="1" x14ac:dyDescent="0.2">
      <c r="E121" s="45" t="s">
        <v>47</v>
      </c>
      <c r="F121" s="45"/>
      <c r="G121" s="45"/>
      <c r="H121" s="45"/>
      <c r="I121" s="46"/>
      <c r="J121" s="46"/>
      <c r="K121" s="46"/>
      <c r="L121" s="46"/>
    </row>
    <row r="122" spans="5:12" ht="20.25" customHeight="1" x14ac:dyDescent="0.2">
      <c r="E122" s="45" t="s">
        <v>48</v>
      </c>
      <c r="F122" s="45"/>
      <c r="G122" s="45"/>
      <c r="H122" s="45"/>
      <c r="I122" s="46"/>
      <c r="J122" s="46"/>
      <c r="K122" s="46"/>
      <c r="L122" s="46"/>
    </row>
    <row r="123" spans="5:12" ht="20.25" customHeight="1" x14ac:dyDescent="0.2">
      <c r="E123" s="45" t="s">
        <v>49</v>
      </c>
      <c r="F123" s="45"/>
      <c r="G123" s="45"/>
      <c r="H123" s="45"/>
      <c r="I123" s="46"/>
      <c r="J123" s="46"/>
      <c r="K123" s="46"/>
      <c r="L123" s="46"/>
    </row>
    <row r="124" spans="5:12" ht="20.25" customHeight="1" x14ac:dyDescent="0.2">
      <c r="E124" s="45" t="s">
        <v>50</v>
      </c>
      <c r="F124" s="45"/>
      <c r="G124" s="45"/>
      <c r="H124" s="45"/>
      <c r="I124" s="46"/>
      <c r="J124" s="46"/>
      <c r="K124" s="46"/>
      <c r="L124" s="46"/>
    </row>
    <row r="125" spans="5:12" ht="20.25" customHeight="1" x14ac:dyDescent="0.2">
      <c r="E125" s="45" t="s">
        <v>51</v>
      </c>
      <c r="F125" s="45"/>
      <c r="G125" s="45"/>
      <c r="H125" s="45"/>
      <c r="I125" s="46"/>
      <c r="J125" s="46"/>
      <c r="K125" s="46"/>
      <c r="L125" s="46"/>
    </row>
    <row r="126" spans="5:12" ht="20.25" customHeight="1" x14ac:dyDescent="0.2">
      <c r="E126" s="45" t="s">
        <v>35</v>
      </c>
      <c r="F126" s="45"/>
      <c r="G126" s="45"/>
      <c r="H126" s="45"/>
      <c r="I126" s="46"/>
      <c r="J126" s="46"/>
      <c r="K126" s="46"/>
      <c r="L126" s="46"/>
    </row>
    <row r="127" spans="5:12" ht="20.25" customHeight="1" x14ac:dyDescent="0.2">
      <c r="E127" s="45" t="s">
        <v>52</v>
      </c>
      <c r="F127" s="45"/>
      <c r="G127" s="45"/>
      <c r="H127" s="45"/>
      <c r="I127" s="46"/>
      <c r="J127" s="46"/>
      <c r="K127" s="46"/>
      <c r="L127" s="46"/>
    </row>
    <row r="128" spans="5:12" ht="20.25" customHeight="1" x14ac:dyDescent="0.2">
      <c r="E128" s="45" t="s">
        <v>53</v>
      </c>
      <c r="F128" s="45"/>
      <c r="G128" s="45"/>
      <c r="H128" s="45"/>
      <c r="I128" s="46"/>
      <c r="J128" s="46"/>
      <c r="K128" s="46"/>
      <c r="L128" s="46"/>
    </row>
    <row r="129" spans="5:12" ht="20.25" customHeight="1" x14ac:dyDescent="0.2">
      <c r="E129" s="45" t="s">
        <v>54</v>
      </c>
      <c r="F129" s="45"/>
      <c r="G129" s="45"/>
      <c r="H129" s="45"/>
      <c r="I129" s="46"/>
      <c r="J129" s="46"/>
      <c r="K129" s="46"/>
      <c r="L129" s="46"/>
    </row>
    <row r="130" spans="5:12" ht="20.25" x14ac:dyDescent="0.2">
      <c r="E130" s="45" t="s">
        <v>55</v>
      </c>
      <c r="F130" s="45"/>
      <c r="G130" s="45"/>
      <c r="H130" s="45"/>
      <c r="I130" s="46"/>
      <c r="J130" s="46"/>
      <c r="K130" s="46"/>
      <c r="L130" s="46"/>
    </row>
    <row r="131" spans="5:12" ht="20.25" x14ac:dyDescent="0.2">
      <c r="E131" s="45" t="s">
        <v>58</v>
      </c>
      <c r="F131" s="45"/>
      <c r="G131" s="45"/>
      <c r="H131" s="45"/>
      <c r="I131" s="46"/>
      <c r="J131" s="46"/>
      <c r="K131" s="46"/>
      <c r="L131" s="46"/>
    </row>
    <row r="132" spans="5:12" ht="20.25" x14ac:dyDescent="0.2">
      <c r="E132" s="45" t="s">
        <v>59</v>
      </c>
      <c r="F132" s="45"/>
      <c r="G132" s="45"/>
      <c r="H132" s="45"/>
      <c r="I132" s="46"/>
      <c r="J132" s="46"/>
      <c r="K132" s="46"/>
      <c r="L132" s="46"/>
    </row>
    <row r="133" spans="5:12" ht="20.25" x14ac:dyDescent="0.2">
      <c r="E133" s="45" t="s">
        <v>60</v>
      </c>
      <c r="F133" s="45"/>
      <c r="G133" s="45"/>
      <c r="H133" s="45"/>
      <c r="I133" s="46"/>
      <c r="J133" s="46"/>
      <c r="K133" s="46"/>
      <c r="L133" s="46"/>
    </row>
    <row r="134" spans="5:12" ht="20.25" x14ac:dyDescent="0.2">
      <c r="E134" s="45" t="s">
        <v>61</v>
      </c>
      <c r="F134" s="45"/>
      <c r="G134" s="45"/>
      <c r="H134" s="45"/>
      <c r="I134" s="46"/>
      <c r="J134" s="46"/>
      <c r="K134" s="46"/>
      <c r="L134" s="46"/>
    </row>
    <row r="135" spans="5:12" ht="20.25" x14ac:dyDescent="0.2">
      <c r="E135" s="45" t="s">
        <v>62</v>
      </c>
      <c r="F135" s="45"/>
      <c r="G135" s="45"/>
      <c r="H135" s="45"/>
      <c r="I135" s="46"/>
      <c r="J135" s="46"/>
      <c r="K135" s="46"/>
      <c r="L135" s="46"/>
    </row>
    <row r="136" spans="5:12" ht="20.25" x14ac:dyDescent="0.2">
      <c r="E136" s="45" t="s">
        <v>63</v>
      </c>
      <c r="F136" s="45"/>
      <c r="G136" s="45"/>
      <c r="H136" s="45"/>
      <c r="I136" s="46"/>
      <c r="J136" s="46"/>
      <c r="K136" s="46"/>
      <c r="L136" s="46"/>
    </row>
    <row r="137" spans="5:12" ht="20.25" x14ac:dyDescent="0.2">
      <c r="E137" s="45" t="s">
        <v>76</v>
      </c>
      <c r="F137" s="45"/>
      <c r="G137" s="45"/>
      <c r="H137" s="45"/>
      <c r="I137" s="46"/>
      <c r="J137" s="46"/>
      <c r="K137" s="46"/>
      <c r="L137" s="46"/>
    </row>
    <row r="138" spans="5:12" ht="20.25" x14ac:dyDescent="0.2">
      <c r="E138" s="45" t="s">
        <v>77</v>
      </c>
      <c r="F138" s="45"/>
      <c r="G138" s="45"/>
      <c r="H138" s="45"/>
      <c r="I138" s="46"/>
      <c r="J138" s="46"/>
      <c r="K138" s="46"/>
      <c r="L138" s="46"/>
    </row>
    <row r="139" spans="5:12" ht="20.25" x14ac:dyDescent="0.2">
      <c r="E139" s="45" t="s">
        <v>78</v>
      </c>
      <c r="F139" s="45"/>
      <c r="G139" s="45"/>
      <c r="H139" s="45"/>
      <c r="I139" s="46"/>
      <c r="J139" s="46"/>
      <c r="K139" s="46"/>
      <c r="L139" s="46"/>
    </row>
    <row r="140" spans="5:12" ht="20.25" x14ac:dyDescent="0.2">
      <c r="E140" s="45" t="s">
        <v>79</v>
      </c>
      <c r="F140" s="45"/>
      <c r="G140" s="45"/>
      <c r="H140" s="45"/>
      <c r="I140" s="46"/>
      <c r="J140" s="46"/>
      <c r="K140" s="46"/>
      <c r="L140" s="46"/>
    </row>
    <row r="141" spans="5:12" ht="20.25" x14ac:dyDescent="0.2">
      <c r="E141" s="45" t="s">
        <v>80</v>
      </c>
      <c r="F141" s="45"/>
      <c r="G141" s="45"/>
      <c r="H141" s="45"/>
      <c r="I141" s="46"/>
      <c r="J141" s="46"/>
      <c r="K141" s="46"/>
      <c r="L141" s="46"/>
    </row>
    <row r="142" spans="5:12" ht="20.25" x14ac:dyDescent="0.2">
      <c r="E142" s="45" t="s">
        <v>81</v>
      </c>
      <c r="F142" s="45"/>
      <c r="G142" s="45"/>
      <c r="H142" s="45"/>
      <c r="I142" s="46"/>
      <c r="J142" s="46"/>
      <c r="K142" s="46"/>
      <c r="L142" s="46"/>
    </row>
    <row r="143" spans="5:12" ht="20.25" x14ac:dyDescent="0.2">
      <c r="E143" s="45" t="s">
        <v>82</v>
      </c>
      <c r="F143" s="45"/>
      <c r="G143" s="45"/>
      <c r="H143" s="45"/>
      <c r="I143" s="46"/>
      <c r="J143" s="46"/>
      <c r="K143" s="46"/>
      <c r="L143" s="46"/>
    </row>
    <row r="144" spans="5:12" ht="20.25" x14ac:dyDescent="0.2">
      <c r="E144" s="45" t="s">
        <v>83</v>
      </c>
      <c r="F144" s="45"/>
      <c r="G144" s="45"/>
      <c r="H144" s="45"/>
      <c r="I144" s="46"/>
      <c r="J144" s="46"/>
      <c r="K144" s="46"/>
      <c r="L144" s="46"/>
    </row>
    <row r="145" spans="5:12" ht="20.25" x14ac:dyDescent="0.2">
      <c r="E145" s="45" t="s">
        <v>84</v>
      </c>
      <c r="F145" s="45"/>
      <c r="G145" s="45"/>
      <c r="H145" s="45"/>
      <c r="I145" s="46"/>
      <c r="J145" s="46"/>
      <c r="K145" s="46"/>
      <c r="L145" s="46"/>
    </row>
    <row r="146" spans="5:12" ht="20.25" x14ac:dyDescent="0.2">
      <c r="E146" s="45" t="s">
        <v>85</v>
      </c>
      <c r="F146" s="45"/>
      <c r="G146" s="45"/>
      <c r="H146" s="45"/>
      <c r="I146" s="46"/>
      <c r="J146" s="46"/>
      <c r="K146" s="46"/>
      <c r="L146" s="46"/>
    </row>
    <row r="147" spans="5:12" ht="20.25" x14ac:dyDescent="0.2">
      <c r="E147" s="45" t="s">
        <v>86</v>
      </c>
      <c r="F147" s="45"/>
      <c r="G147" s="45"/>
      <c r="H147" s="45"/>
      <c r="I147" s="46"/>
      <c r="J147" s="46"/>
      <c r="K147" s="46"/>
      <c r="L147" s="46"/>
    </row>
    <row r="148" spans="5:12" ht="20.25" x14ac:dyDescent="0.2">
      <c r="E148" s="45" t="s">
        <v>87</v>
      </c>
      <c r="F148" s="45"/>
      <c r="G148" s="45"/>
      <c r="H148" s="45"/>
      <c r="I148" s="46"/>
      <c r="J148" s="46"/>
      <c r="K148" s="46"/>
      <c r="L148" s="46"/>
    </row>
    <row r="149" spans="5:12" ht="20.25" x14ac:dyDescent="0.2">
      <c r="E149" s="45" t="s">
        <v>88</v>
      </c>
      <c r="F149" s="45"/>
      <c r="G149" s="45"/>
      <c r="H149" s="45"/>
      <c r="I149" s="46"/>
      <c r="J149" s="46"/>
      <c r="K149" s="46"/>
      <c r="L149" s="46"/>
    </row>
    <row r="150" spans="5:12" ht="20.25" x14ac:dyDescent="0.2">
      <c r="E150" s="45" t="s">
        <v>89</v>
      </c>
      <c r="F150" s="45"/>
      <c r="G150" s="45"/>
      <c r="H150" s="45"/>
      <c r="I150" s="46"/>
      <c r="J150" s="46"/>
      <c r="K150" s="46"/>
      <c r="L150" s="46"/>
    </row>
    <row r="151" spans="5:12" ht="20.25" x14ac:dyDescent="0.2">
      <c r="E151" s="45" t="s">
        <v>90</v>
      </c>
      <c r="F151" s="45"/>
      <c r="G151" s="45"/>
      <c r="H151" s="45"/>
      <c r="I151" s="46"/>
      <c r="J151" s="46"/>
      <c r="K151" s="46"/>
      <c r="L151" s="46"/>
    </row>
    <row r="152" spans="5:12" ht="20.25" x14ac:dyDescent="0.2">
      <c r="E152" s="45" t="s">
        <v>91</v>
      </c>
      <c r="F152" s="45"/>
      <c r="G152" s="45"/>
      <c r="H152" s="45"/>
      <c r="I152" s="46"/>
      <c r="J152" s="46"/>
      <c r="K152" s="46"/>
      <c r="L152" s="46"/>
    </row>
    <row r="153" spans="5:12" ht="20.25" x14ac:dyDescent="0.2">
      <c r="E153" s="45" t="s">
        <v>92</v>
      </c>
      <c r="F153" s="45"/>
      <c r="G153" s="45"/>
      <c r="H153" s="45"/>
      <c r="I153" s="46"/>
      <c r="J153" s="46"/>
      <c r="K153" s="46"/>
      <c r="L153" s="46"/>
    </row>
    <row r="154" spans="5:12" ht="20.25" x14ac:dyDescent="0.2">
      <c r="E154" s="45" t="s">
        <v>93</v>
      </c>
      <c r="F154" s="45"/>
      <c r="G154" s="45"/>
      <c r="H154" s="45"/>
      <c r="I154" s="46"/>
      <c r="J154" s="46"/>
      <c r="K154" s="46"/>
      <c r="L154" s="46"/>
    </row>
    <row r="155" spans="5:12" ht="20.25" x14ac:dyDescent="0.2">
      <c r="E155" s="45" t="s">
        <v>94</v>
      </c>
      <c r="F155" s="45"/>
      <c r="G155" s="45"/>
      <c r="H155" s="45"/>
      <c r="I155" s="46"/>
      <c r="J155" s="46"/>
      <c r="K155" s="46"/>
      <c r="L155" s="46"/>
    </row>
    <row r="156" spans="5:12" ht="20.25" x14ac:dyDescent="0.2">
      <c r="E156" s="45" t="s">
        <v>95</v>
      </c>
      <c r="F156" s="45"/>
      <c r="G156" s="45"/>
      <c r="H156" s="45"/>
      <c r="I156" s="46"/>
      <c r="J156" s="46"/>
      <c r="K156" s="46"/>
      <c r="L156" s="46"/>
    </row>
    <row r="157" spans="5:12" ht="20.25" x14ac:dyDescent="0.2">
      <c r="E157" s="45" t="s">
        <v>96</v>
      </c>
      <c r="F157" s="45"/>
      <c r="G157" s="45"/>
      <c r="H157" s="45"/>
      <c r="I157" s="46"/>
      <c r="J157" s="46"/>
      <c r="K157" s="46"/>
      <c r="L157" s="46"/>
    </row>
    <row r="158" spans="5:12" ht="20.25" x14ac:dyDescent="0.2">
      <c r="E158" s="45" t="s">
        <v>97</v>
      </c>
      <c r="F158" s="45"/>
      <c r="G158" s="45"/>
      <c r="H158" s="45"/>
      <c r="I158" s="46"/>
      <c r="J158" s="46"/>
      <c r="K158" s="46"/>
      <c r="L158" s="46"/>
    </row>
    <row r="159" spans="5:12" ht="20.25" x14ac:dyDescent="0.2">
      <c r="E159" s="45" t="s">
        <v>98</v>
      </c>
      <c r="F159" s="45"/>
      <c r="G159" s="45"/>
      <c r="H159" s="45"/>
      <c r="I159" s="46"/>
      <c r="J159" s="46"/>
      <c r="K159" s="46"/>
      <c r="L159" s="46"/>
    </row>
    <row r="160" spans="5:12" ht="20.25" x14ac:dyDescent="0.2">
      <c r="E160" s="45" t="s">
        <v>99</v>
      </c>
      <c r="F160" s="45"/>
      <c r="G160" s="45"/>
      <c r="H160" s="45"/>
      <c r="I160" s="46"/>
      <c r="J160" s="46"/>
      <c r="K160" s="46"/>
      <c r="L160" s="46"/>
    </row>
    <row r="161" spans="5:12" ht="20.25" x14ac:dyDescent="0.2">
      <c r="E161" s="45" t="s">
        <v>100</v>
      </c>
      <c r="F161" s="45"/>
      <c r="G161" s="45"/>
      <c r="H161" s="45"/>
      <c r="I161" s="46"/>
      <c r="J161" s="46"/>
      <c r="K161" s="46"/>
      <c r="L161" s="46"/>
    </row>
    <row r="162" spans="5:12" ht="20.25" x14ac:dyDescent="0.2">
      <c r="E162" s="45" t="s">
        <v>101</v>
      </c>
      <c r="F162" s="45"/>
      <c r="G162" s="45"/>
      <c r="H162" s="45"/>
      <c r="I162" s="46"/>
      <c r="J162" s="46"/>
      <c r="K162" s="46"/>
      <c r="L162" s="46"/>
    </row>
    <row r="163" spans="5:12" ht="20.25" x14ac:dyDescent="0.2">
      <c r="E163" s="45" t="s">
        <v>102</v>
      </c>
      <c r="F163" s="45"/>
      <c r="G163" s="45"/>
      <c r="H163" s="45"/>
      <c r="I163" s="46"/>
      <c r="J163" s="46"/>
      <c r="K163" s="46"/>
      <c r="L163" s="46"/>
    </row>
    <row r="164" spans="5:12" ht="20.25" x14ac:dyDescent="0.2">
      <c r="E164" s="45" t="s">
        <v>103</v>
      </c>
      <c r="F164" s="45"/>
      <c r="G164" s="45"/>
      <c r="H164" s="45"/>
      <c r="I164" s="46"/>
      <c r="J164" s="46"/>
      <c r="K164" s="46"/>
      <c r="L164" s="46"/>
    </row>
    <row r="165" spans="5:12" ht="20.25" x14ac:dyDescent="0.2">
      <c r="E165" s="45" t="s">
        <v>104</v>
      </c>
      <c r="F165" s="45"/>
      <c r="G165" s="45"/>
      <c r="H165" s="45"/>
      <c r="I165" s="46"/>
      <c r="J165" s="46"/>
      <c r="K165" s="46"/>
      <c r="L165" s="46"/>
    </row>
    <row r="166" spans="5:12" ht="20.25" x14ac:dyDescent="0.2">
      <c r="E166" s="45" t="s">
        <v>105</v>
      </c>
      <c r="F166" s="45"/>
      <c r="G166" s="45"/>
      <c r="H166" s="45"/>
      <c r="I166" s="46"/>
      <c r="J166" s="46"/>
      <c r="K166" s="46"/>
      <c r="L166" s="46"/>
    </row>
    <row r="167" spans="5:12" ht="20.25" x14ac:dyDescent="0.2">
      <c r="E167" s="45" t="s">
        <v>106</v>
      </c>
      <c r="F167" s="45"/>
      <c r="G167" s="45"/>
      <c r="H167" s="45"/>
      <c r="I167" s="46"/>
      <c r="J167" s="46"/>
      <c r="K167" s="46"/>
      <c r="L167" s="46"/>
    </row>
    <row r="168" spans="5:12" ht="20.25" x14ac:dyDescent="0.2">
      <c r="E168" s="45" t="s">
        <v>107</v>
      </c>
      <c r="F168" s="45"/>
      <c r="G168" s="45"/>
      <c r="H168" s="45"/>
      <c r="I168" s="46"/>
      <c r="J168" s="46"/>
      <c r="K168" s="46"/>
      <c r="L168" s="46"/>
    </row>
    <row r="169" spans="5:12" ht="20.25" x14ac:dyDescent="0.2">
      <c r="E169" s="45" t="s">
        <v>108</v>
      </c>
      <c r="F169" s="45"/>
      <c r="G169" s="45"/>
      <c r="H169" s="45"/>
      <c r="I169" s="46"/>
      <c r="J169" s="46"/>
      <c r="K169" s="46"/>
      <c r="L169" s="46"/>
    </row>
    <row r="170" spans="5:12" ht="20.25" x14ac:dyDescent="0.2">
      <c r="E170" s="45" t="s">
        <v>109</v>
      </c>
      <c r="F170" s="45"/>
      <c r="G170" s="45"/>
      <c r="H170" s="45"/>
      <c r="I170" s="46"/>
      <c r="J170" s="46"/>
      <c r="K170" s="46"/>
      <c r="L170" s="46"/>
    </row>
    <row r="171" spans="5:12" ht="20.25" x14ac:dyDescent="0.2">
      <c r="E171" s="45" t="s">
        <v>110</v>
      </c>
      <c r="F171" s="45"/>
      <c r="G171" s="45"/>
      <c r="H171" s="45"/>
      <c r="I171" s="46"/>
      <c r="J171" s="46"/>
      <c r="K171" s="46"/>
      <c r="L171" s="46"/>
    </row>
    <row r="172" spans="5:12" ht="20.25" x14ac:dyDescent="0.2">
      <c r="E172" s="45" t="s">
        <v>111</v>
      </c>
      <c r="F172" s="45"/>
      <c r="G172" s="45"/>
      <c r="H172" s="45"/>
      <c r="I172" s="46"/>
      <c r="J172" s="46"/>
      <c r="K172" s="46"/>
      <c r="L172" s="46"/>
    </row>
    <row r="173" spans="5:12" ht="20.25" x14ac:dyDescent="0.2">
      <c r="E173" s="45" t="s">
        <v>112</v>
      </c>
      <c r="F173" s="45"/>
      <c r="G173" s="45"/>
      <c r="H173" s="45"/>
      <c r="I173" s="46"/>
      <c r="J173" s="46"/>
      <c r="K173" s="46"/>
      <c r="L173" s="46"/>
    </row>
    <row r="174" spans="5:12" ht="20.25" x14ac:dyDescent="0.2">
      <c r="E174" s="45" t="s">
        <v>113</v>
      </c>
      <c r="F174" s="45"/>
      <c r="G174" s="45"/>
      <c r="H174" s="45"/>
      <c r="I174" s="46"/>
      <c r="J174" s="46"/>
      <c r="K174" s="46"/>
      <c r="L174" s="46"/>
    </row>
    <row r="175" spans="5:12" ht="20.25" x14ac:dyDescent="0.2">
      <c r="E175" s="45" t="s">
        <v>114</v>
      </c>
      <c r="F175" s="45"/>
      <c r="G175" s="45"/>
      <c r="H175" s="45"/>
      <c r="I175" s="46"/>
      <c r="J175" s="46"/>
      <c r="K175" s="46"/>
      <c r="L175" s="46"/>
    </row>
    <row r="176" spans="5:12" ht="20.25" x14ac:dyDescent="0.2">
      <c r="E176" s="45" t="s">
        <v>115</v>
      </c>
      <c r="F176" s="45"/>
      <c r="G176" s="45"/>
      <c r="H176" s="45"/>
      <c r="I176" s="46"/>
      <c r="J176" s="46"/>
      <c r="K176" s="46"/>
      <c r="L176" s="46"/>
    </row>
    <row r="177" spans="5:12" ht="20.25" x14ac:dyDescent="0.2">
      <c r="E177" s="45" t="s">
        <v>116</v>
      </c>
      <c r="F177" s="45"/>
      <c r="G177" s="45"/>
      <c r="H177" s="45"/>
      <c r="I177" s="46"/>
      <c r="J177" s="46"/>
      <c r="K177" s="46"/>
      <c r="L177" s="46"/>
    </row>
    <row r="178" spans="5:12" ht="20.25" x14ac:dyDescent="0.2">
      <c r="E178" s="45" t="s">
        <v>117</v>
      </c>
      <c r="F178" s="45"/>
      <c r="G178" s="45"/>
      <c r="H178" s="45"/>
      <c r="I178" s="46"/>
      <c r="J178" s="46"/>
      <c r="K178" s="46"/>
      <c r="L178" s="46"/>
    </row>
    <row r="179" spans="5:12" ht="20.25" x14ac:dyDescent="0.2">
      <c r="E179" s="45" t="s">
        <v>118</v>
      </c>
      <c r="F179" s="45"/>
      <c r="G179" s="45"/>
      <c r="H179" s="45"/>
      <c r="I179" s="46"/>
      <c r="J179" s="46"/>
      <c r="K179" s="46"/>
      <c r="L179" s="46"/>
    </row>
    <row r="180" spans="5:12" ht="20.25" x14ac:dyDescent="0.2">
      <c r="E180" s="45" t="s">
        <v>119</v>
      </c>
      <c r="F180" s="45"/>
      <c r="G180" s="45"/>
      <c r="H180" s="45"/>
      <c r="I180" s="46"/>
      <c r="J180" s="46"/>
      <c r="K180" s="46"/>
      <c r="L180" s="46"/>
    </row>
    <row r="181" spans="5:12" ht="20.25" x14ac:dyDescent="0.2">
      <c r="E181" s="45" t="s">
        <v>120</v>
      </c>
      <c r="F181" s="45"/>
      <c r="G181" s="45"/>
      <c r="H181" s="45"/>
      <c r="I181" s="46"/>
      <c r="J181" s="46"/>
      <c r="K181" s="46"/>
      <c r="L181" s="46"/>
    </row>
    <row r="182" spans="5:12" ht="20.25" x14ac:dyDescent="0.2">
      <c r="E182" s="45" t="s">
        <v>121</v>
      </c>
      <c r="F182" s="45"/>
      <c r="G182" s="45"/>
      <c r="H182" s="45"/>
      <c r="I182" s="46"/>
      <c r="J182" s="46"/>
      <c r="K182" s="46"/>
      <c r="L182" s="46"/>
    </row>
    <row r="183" spans="5:12" ht="20.25" x14ac:dyDescent="0.2">
      <c r="E183" s="45" t="s">
        <v>122</v>
      </c>
      <c r="F183" s="45"/>
      <c r="G183" s="45"/>
      <c r="H183" s="45"/>
      <c r="I183" s="46"/>
      <c r="J183" s="46"/>
      <c r="K183" s="46"/>
      <c r="L183" s="46"/>
    </row>
    <row r="184" spans="5:12" ht="20.25" x14ac:dyDescent="0.2">
      <c r="E184" s="45" t="s">
        <v>123</v>
      </c>
      <c r="F184" s="45"/>
      <c r="G184" s="45"/>
      <c r="H184" s="45"/>
      <c r="I184" s="46"/>
      <c r="J184" s="46"/>
      <c r="K184" s="46"/>
      <c r="L184" s="46"/>
    </row>
    <row r="185" spans="5:12" ht="20.25" x14ac:dyDescent="0.2">
      <c r="E185" s="45" t="s">
        <v>124</v>
      </c>
      <c r="F185" s="45"/>
      <c r="G185" s="45"/>
      <c r="H185" s="45"/>
      <c r="I185" s="46"/>
      <c r="J185" s="46"/>
      <c r="K185" s="46"/>
      <c r="L185" s="46"/>
    </row>
    <row r="186" spans="5:12" ht="20.25" x14ac:dyDescent="0.2">
      <c r="E186" s="45" t="s">
        <v>125</v>
      </c>
      <c r="F186" s="45"/>
      <c r="G186" s="45"/>
      <c r="H186" s="45"/>
      <c r="I186" s="46"/>
      <c r="J186" s="46"/>
      <c r="K186" s="46"/>
      <c r="L186" s="46"/>
    </row>
    <row r="187" spans="5:12" ht="20.25" x14ac:dyDescent="0.2">
      <c r="E187" s="45" t="s">
        <v>126</v>
      </c>
      <c r="F187" s="45"/>
      <c r="G187" s="45"/>
      <c r="H187" s="45"/>
      <c r="I187" s="46"/>
      <c r="J187" s="46"/>
      <c r="K187" s="46"/>
      <c r="L187" s="46"/>
    </row>
    <row r="188" spans="5:12" ht="20.25" x14ac:dyDescent="0.2">
      <c r="E188" s="45" t="s">
        <v>127</v>
      </c>
      <c r="F188" s="45"/>
      <c r="G188" s="45"/>
      <c r="H188" s="45"/>
      <c r="I188" s="46"/>
      <c r="J188" s="46"/>
      <c r="K188" s="46"/>
      <c r="L188" s="46"/>
    </row>
    <row r="189" spans="5:12" ht="20.25" x14ac:dyDescent="0.2">
      <c r="E189" s="45" t="s">
        <v>128</v>
      </c>
      <c r="F189" s="45"/>
      <c r="G189" s="45"/>
      <c r="H189" s="45"/>
      <c r="I189" s="46"/>
      <c r="J189" s="46"/>
      <c r="K189" s="46"/>
      <c r="L189" s="46"/>
    </row>
    <row r="190" spans="5:12" ht="20.25" x14ac:dyDescent="0.2">
      <c r="E190" s="45" t="s">
        <v>129</v>
      </c>
      <c r="F190" s="45"/>
      <c r="G190" s="45"/>
      <c r="H190" s="45"/>
      <c r="I190" s="46"/>
      <c r="J190" s="46"/>
      <c r="K190" s="46"/>
      <c r="L190" s="46"/>
    </row>
    <row r="191" spans="5:12" ht="20.25" x14ac:dyDescent="0.2">
      <c r="E191" s="45" t="s">
        <v>130</v>
      </c>
      <c r="F191" s="45"/>
      <c r="G191" s="45"/>
      <c r="H191" s="45"/>
      <c r="I191" s="46"/>
      <c r="J191" s="46"/>
      <c r="K191" s="46"/>
      <c r="L191" s="46"/>
    </row>
    <row r="192" spans="5:12" ht="20.25" x14ac:dyDescent="0.2">
      <c r="E192" s="45" t="s">
        <v>131</v>
      </c>
      <c r="F192" s="45"/>
      <c r="G192" s="45"/>
      <c r="H192" s="45"/>
      <c r="I192" s="46"/>
      <c r="J192" s="46"/>
      <c r="K192" s="46"/>
      <c r="L192" s="46"/>
    </row>
    <row r="193" spans="5:12" ht="20.25" x14ac:dyDescent="0.2">
      <c r="E193" s="45" t="s">
        <v>132</v>
      </c>
      <c r="F193" s="45"/>
      <c r="G193" s="45"/>
      <c r="H193" s="45"/>
      <c r="I193" s="46"/>
      <c r="J193" s="46"/>
      <c r="K193" s="46"/>
      <c r="L193" s="46"/>
    </row>
    <row r="194" spans="5:12" ht="20.25" x14ac:dyDescent="0.2">
      <c r="E194" s="45" t="s">
        <v>133</v>
      </c>
      <c r="F194" s="45"/>
      <c r="G194" s="45"/>
      <c r="H194" s="45"/>
      <c r="I194" s="46"/>
      <c r="J194" s="46"/>
      <c r="K194" s="46"/>
      <c r="L194" s="46"/>
    </row>
    <row r="195" spans="5:12" ht="20.25" x14ac:dyDescent="0.2">
      <c r="E195" s="45" t="s">
        <v>134</v>
      </c>
      <c r="F195" s="45"/>
      <c r="G195" s="45"/>
      <c r="H195" s="45"/>
      <c r="I195" s="46"/>
      <c r="J195" s="46"/>
      <c r="K195" s="46"/>
      <c r="L195" s="46"/>
    </row>
    <row r="196" spans="5:12" ht="20.25" x14ac:dyDescent="0.2">
      <c r="E196" s="45" t="s">
        <v>135</v>
      </c>
      <c r="F196" s="45"/>
      <c r="G196" s="45"/>
      <c r="H196" s="45"/>
      <c r="I196" s="46"/>
      <c r="J196" s="46"/>
      <c r="K196" s="46"/>
      <c r="L196" s="46"/>
    </row>
    <row r="197" spans="5:12" ht="20.25" x14ac:dyDescent="0.2">
      <c r="E197" s="45" t="s">
        <v>136</v>
      </c>
      <c r="F197" s="45"/>
      <c r="G197" s="45"/>
      <c r="H197" s="45"/>
      <c r="I197" s="46"/>
      <c r="J197" s="46"/>
      <c r="K197" s="46"/>
      <c r="L197" s="46"/>
    </row>
    <row r="198" spans="5:12" ht="20.25" x14ac:dyDescent="0.2">
      <c r="E198" s="45" t="s">
        <v>137</v>
      </c>
      <c r="F198" s="45"/>
      <c r="G198" s="45"/>
      <c r="H198" s="45"/>
      <c r="I198" s="46"/>
      <c r="J198" s="46"/>
      <c r="K198" s="46"/>
      <c r="L198" s="46"/>
    </row>
    <row r="199" spans="5:12" ht="20.25" x14ac:dyDescent="0.2">
      <c r="E199" s="45" t="s">
        <v>138</v>
      </c>
      <c r="F199" s="45"/>
      <c r="G199" s="45"/>
      <c r="H199" s="45"/>
      <c r="I199" s="46"/>
      <c r="J199" s="46"/>
      <c r="K199" s="46"/>
      <c r="L199" s="46"/>
    </row>
    <row r="200" spans="5:12" ht="20.25" x14ac:dyDescent="0.2">
      <c r="E200" s="45" t="s">
        <v>139</v>
      </c>
      <c r="F200" s="45"/>
      <c r="G200" s="45"/>
      <c r="H200" s="45"/>
      <c r="I200" s="46"/>
      <c r="J200" s="46"/>
      <c r="K200" s="46"/>
      <c r="L200" s="46"/>
    </row>
    <row r="201" spans="5:12" ht="20.25" x14ac:dyDescent="0.2">
      <c r="E201" s="45" t="s">
        <v>140</v>
      </c>
      <c r="F201" s="45"/>
      <c r="G201" s="45"/>
      <c r="H201" s="45"/>
      <c r="I201" s="46"/>
      <c r="J201" s="46"/>
      <c r="K201" s="46"/>
      <c r="L201" s="46"/>
    </row>
    <row r="202" spans="5:12" ht="20.25" x14ac:dyDescent="0.2">
      <c r="E202" s="45" t="s">
        <v>141</v>
      </c>
      <c r="F202" s="45"/>
      <c r="G202" s="45"/>
      <c r="H202" s="45"/>
      <c r="I202" s="46"/>
      <c r="J202" s="46"/>
      <c r="K202" s="46"/>
      <c r="L202" s="46"/>
    </row>
    <row r="203" spans="5:12" ht="20.25" x14ac:dyDescent="0.2">
      <c r="E203" s="45" t="s">
        <v>142</v>
      </c>
      <c r="F203" s="45"/>
      <c r="G203" s="45"/>
      <c r="H203" s="45"/>
      <c r="I203" s="46"/>
      <c r="J203" s="46"/>
      <c r="K203" s="46"/>
      <c r="L203" s="46"/>
    </row>
    <row r="204" spans="5:12" ht="20.25" x14ac:dyDescent="0.2">
      <c r="E204" s="45" t="s">
        <v>143</v>
      </c>
      <c r="F204" s="45"/>
      <c r="G204" s="45"/>
      <c r="H204" s="45"/>
      <c r="I204" s="46"/>
      <c r="J204" s="46"/>
      <c r="K204" s="46"/>
      <c r="L204" s="46"/>
    </row>
    <row r="205" spans="5:12" ht="20.25" x14ac:dyDescent="0.2">
      <c r="E205" s="45" t="s">
        <v>144</v>
      </c>
      <c r="F205" s="45"/>
      <c r="G205" s="45"/>
      <c r="H205" s="45"/>
      <c r="I205" s="46"/>
      <c r="J205" s="46"/>
      <c r="K205" s="46"/>
      <c r="L205" s="46"/>
    </row>
    <row r="206" spans="5:12" ht="20.25" x14ac:dyDescent="0.2">
      <c r="E206" s="45" t="s">
        <v>145</v>
      </c>
      <c r="F206" s="45"/>
      <c r="G206" s="45"/>
      <c r="H206" s="45"/>
      <c r="I206" s="46"/>
      <c r="J206" s="46"/>
      <c r="K206" s="46"/>
      <c r="L206" s="46"/>
    </row>
    <row r="207" spans="5:12" ht="20.25" x14ac:dyDescent="0.2">
      <c r="E207" s="45" t="s">
        <v>146</v>
      </c>
      <c r="F207" s="45"/>
      <c r="G207" s="45"/>
      <c r="H207" s="45"/>
      <c r="I207" s="46"/>
      <c r="J207" s="46"/>
      <c r="K207" s="46"/>
      <c r="L207" s="46"/>
    </row>
    <row r="208" spans="5:12" ht="20.25" x14ac:dyDescent="0.2">
      <c r="E208" s="45" t="s">
        <v>147</v>
      </c>
      <c r="F208" s="45"/>
      <c r="G208" s="45"/>
      <c r="H208" s="45"/>
      <c r="I208" s="46"/>
      <c r="J208" s="46"/>
      <c r="K208" s="46"/>
      <c r="L208" s="46"/>
    </row>
    <row r="209" spans="5:12" ht="20.25" x14ac:dyDescent="0.2">
      <c r="E209" s="45" t="s">
        <v>148</v>
      </c>
      <c r="F209" s="45"/>
      <c r="G209" s="45"/>
      <c r="H209" s="45"/>
      <c r="I209" s="46"/>
      <c r="J209" s="46"/>
      <c r="K209" s="46"/>
      <c r="L209" s="46"/>
    </row>
    <row r="210" spans="5:12" ht="20.25" x14ac:dyDescent="0.2">
      <c r="E210" s="45" t="s">
        <v>149</v>
      </c>
      <c r="F210" s="45"/>
      <c r="G210" s="45"/>
      <c r="H210" s="45"/>
      <c r="I210" s="46"/>
      <c r="J210" s="46"/>
      <c r="K210" s="46"/>
      <c r="L210" s="46"/>
    </row>
    <row r="211" spans="5:12" ht="20.25" x14ac:dyDescent="0.2">
      <c r="E211" s="45" t="s">
        <v>150</v>
      </c>
      <c r="F211" s="45"/>
      <c r="G211" s="45"/>
      <c r="H211" s="45"/>
      <c r="I211" s="46"/>
      <c r="J211" s="46"/>
      <c r="K211" s="46"/>
      <c r="L211" s="46"/>
    </row>
    <row r="212" spans="5:12" ht="20.25" x14ac:dyDescent="0.2">
      <c r="E212" s="45" t="s">
        <v>151</v>
      </c>
      <c r="F212" s="45"/>
      <c r="G212" s="45"/>
      <c r="H212" s="45"/>
      <c r="I212" s="46"/>
      <c r="J212" s="46"/>
      <c r="K212" s="46"/>
      <c r="L212" s="46"/>
    </row>
    <row r="213" spans="5:12" ht="20.25" x14ac:dyDescent="0.2">
      <c r="E213" s="45" t="s">
        <v>152</v>
      </c>
      <c r="F213" s="45"/>
      <c r="G213" s="45"/>
      <c r="H213" s="45"/>
      <c r="I213" s="46"/>
      <c r="J213" s="46"/>
      <c r="K213" s="46"/>
      <c r="L213" s="46"/>
    </row>
    <row r="214" spans="5:12" ht="20.25" x14ac:dyDescent="0.2">
      <c r="E214" s="45" t="s">
        <v>153</v>
      </c>
      <c r="F214" s="45"/>
      <c r="G214" s="45"/>
      <c r="H214" s="45"/>
      <c r="I214" s="46"/>
      <c r="J214" s="46"/>
      <c r="K214" s="46"/>
      <c r="L214" s="46"/>
    </row>
    <row r="215" spans="5:12" ht="20.25" x14ac:dyDescent="0.2">
      <c r="E215" s="45" t="s">
        <v>154</v>
      </c>
      <c r="F215" s="45"/>
      <c r="G215" s="45"/>
      <c r="H215" s="45"/>
      <c r="I215" s="46"/>
      <c r="J215" s="46"/>
      <c r="K215" s="46"/>
      <c r="L215" s="46"/>
    </row>
    <row r="216" spans="5:12" ht="20.25" x14ac:dyDescent="0.2">
      <c r="E216" s="45" t="s">
        <v>155</v>
      </c>
      <c r="F216" s="45"/>
      <c r="G216" s="45"/>
      <c r="H216" s="45"/>
      <c r="I216" s="46"/>
      <c r="J216" s="46"/>
      <c r="K216" s="46"/>
      <c r="L216" s="46"/>
    </row>
    <row r="217" spans="5:12" ht="20.25" x14ac:dyDescent="0.2">
      <c r="E217" s="45" t="s">
        <v>156</v>
      </c>
      <c r="F217" s="45"/>
      <c r="G217" s="45"/>
      <c r="H217" s="45"/>
      <c r="I217" s="46"/>
      <c r="J217" s="46"/>
      <c r="K217" s="46"/>
      <c r="L217" s="46"/>
    </row>
    <row r="218" spans="5:12" ht="20.25" x14ac:dyDescent="0.2">
      <c r="E218" s="45" t="s">
        <v>157</v>
      </c>
      <c r="F218" s="45"/>
      <c r="G218" s="45"/>
      <c r="H218" s="45"/>
      <c r="I218" s="46"/>
      <c r="J218" s="46"/>
      <c r="K218" s="46"/>
      <c r="L218" s="46"/>
    </row>
    <row r="219" spans="5:12" ht="20.25" x14ac:dyDescent="0.2">
      <c r="E219" s="45" t="s">
        <v>158</v>
      </c>
      <c r="F219" s="45"/>
      <c r="G219" s="45"/>
      <c r="H219" s="45"/>
      <c r="I219" s="46"/>
      <c r="J219" s="46"/>
      <c r="K219" s="46"/>
      <c r="L219" s="46"/>
    </row>
    <row r="220" spans="5:12" ht="20.25" x14ac:dyDescent="0.2">
      <c r="E220" s="45" t="s">
        <v>159</v>
      </c>
      <c r="F220" s="45"/>
      <c r="G220" s="45"/>
      <c r="H220" s="45"/>
      <c r="I220" s="46"/>
      <c r="J220" s="46"/>
      <c r="K220" s="46"/>
      <c r="L220" s="46"/>
    </row>
    <row r="221" spans="5:12" ht="20.25" x14ac:dyDescent="0.2">
      <c r="E221" s="45" t="s">
        <v>160</v>
      </c>
      <c r="F221" s="45"/>
      <c r="G221" s="45"/>
      <c r="H221" s="45"/>
      <c r="I221" s="46"/>
      <c r="J221" s="46"/>
      <c r="K221" s="46"/>
      <c r="L221" s="46"/>
    </row>
    <row r="222" spans="5:12" ht="20.25" x14ac:dyDescent="0.2">
      <c r="E222" s="45" t="s">
        <v>161</v>
      </c>
      <c r="F222" s="45"/>
      <c r="G222" s="45"/>
      <c r="H222" s="45"/>
      <c r="I222" s="46"/>
      <c r="J222" s="46"/>
      <c r="K222" s="46"/>
      <c r="L222" s="46"/>
    </row>
    <row r="223" spans="5:12" ht="20.25" x14ac:dyDescent="0.2">
      <c r="E223" s="45" t="s">
        <v>162</v>
      </c>
      <c r="F223" s="45"/>
      <c r="G223" s="45"/>
      <c r="H223" s="45"/>
      <c r="I223" s="46"/>
      <c r="J223" s="46"/>
      <c r="K223" s="46"/>
      <c r="L223" s="46"/>
    </row>
    <row r="224" spans="5:12" ht="20.25" x14ac:dyDescent="0.2">
      <c r="E224" s="45" t="s">
        <v>163</v>
      </c>
      <c r="F224" s="45"/>
      <c r="G224" s="45"/>
      <c r="H224" s="45"/>
      <c r="I224" s="46"/>
      <c r="J224" s="46"/>
      <c r="K224" s="46"/>
      <c r="L224" s="46"/>
    </row>
    <row r="225" spans="5:12" ht="20.25" x14ac:dyDescent="0.2">
      <c r="E225" s="45" t="s">
        <v>164</v>
      </c>
      <c r="F225" s="45"/>
      <c r="G225" s="45"/>
      <c r="H225" s="45"/>
      <c r="I225" s="46"/>
      <c r="J225" s="46"/>
      <c r="K225" s="46"/>
      <c r="L225" s="46"/>
    </row>
    <row r="226" spans="5:12" ht="20.25" x14ac:dyDescent="0.2">
      <c r="E226" s="45" t="s">
        <v>165</v>
      </c>
      <c r="F226" s="45"/>
      <c r="G226" s="45"/>
      <c r="H226" s="45"/>
      <c r="I226" s="46"/>
      <c r="J226" s="46"/>
      <c r="K226" s="46"/>
      <c r="L226" s="46"/>
    </row>
    <row r="227" spans="5:12" ht="20.25" x14ac:dyDescent="0.2">
      <c r="E227" s="45" t="s">
        <v>166</v>
      </c>
      <c r="F227" s="45"/>
      <c r="G227" s="45"/>
      <c r="H227" s="45"/>
      <c r="I227" s="46"/>
      <c r="J227" s="46"/>
      <c r="K227" s="46"/>
      <c r="L227" s="46"/>
    </row>
    <row r="228" spans="5:12" ht="20.25" x14ac:dyDescent="0.2">
      <c r="E228" s="45" t="s">
        <v>167</v>
      </c>
      <c r="F228" s="45"/>
      <c r="G228" s="45"/>
      <c r="H228" s="45"/>
      <c r="I228" s="46"/>
      <c r="J228" s="46"/>
      <c r="K228" s="46"/>
      <c r="L228" s="46"/>
    </row>
    <row r="229" spans="5:12" ht="20.25" x14ac:dyDescent="0.2">
      <c r="E229" s="45" t="s">
        <v>168</v>
      </c>
      <c r="F229" s="45"/>
      <c r="G229" s="45"/>
      <c r="H229" s="45"/>
      <c r="I229" s="46"/>
      <c r="J229" s="46"/>
      <c r="K229" s="46"/>
      <c r="L229" s="46"/>
    </row>
    <row r="230" spans="5:12" ht="20.25" x14ac:dyDescent="0.2">
      <c r="E230" s="45" t="s">
        <v>169</v>
      </c>
      <c r="F230" s="45"/>
      <c r="G230" s="45"/>
      <c r="H230" s="45"/>
      <c r="I230" s="46"/>
      <c r="J230" s="46"/>
      <c r="K230" s="46"/>
      <c r="L230" s="46"/>
    </row>
    <row r="231" spans="5:12" ht="20.25" x14ac:dyDescent="0.2">
      <c r="E231" s="45" t="s">
        <v>170</v>
      </c>
      <c r="F231" s="45"/>
      <c r="G231" s="45"/>
      <c r="H231" s="45"/>
      <c r="I231" s="46"/>
      <c r="J231" s="46"/>
      <c r="K231" s="46"/>
      <c r="L231" s="46"/>
    </row>
    <row r="232" spans="5:12" ht="20.25" x14ac:dyDescent="0.2">
      <c r="E232" s="45" t="s">
        <v>171</v>
      </c>
      <c r="F232" s="45"/>
      <c r="G232" s="45"/>
      <c r="H232" s="45"/>
      <c r="I232" s="46"/>
      <c r="J232" s="46"/>
      <c r="K232" s="46"/>
      <c r="L232" s="46"/>
    </row>
    <row r="233" spans="5:12" ht="20.25" x14ac:dyDescent="0.2">
      <c r="E233" s="45" t="s">
        <v>172</v>
      </c>
      <c r="F233" s="45"/>
      <c r="G233" s="45"/>
      <c r="H233" s="45"/>
      <c r="I233" s="46"/>
      <c r="J233" s="46"/>
      <c r="K233" s="46"/>
      <c r="L233" s="46"/>
    </row>
    <row r="234" spans="5:12" ht="20.25" x14ac:dyDescent="0.2">
      <c r="E234" s="45" t="s">
        <v>173</v>
      </c>
      <c r="F234" s="45"/>
      <c r="G234" s="45"/>
      <c r="H234" s="45"/>
      <c r="I234" s="46"/>
      <c r="J234" s="46"/>
      <c r="K234" s="46"/>
      <c r="L234" s="46"/>
    </row>
    <row r="235" spans="5:12" ht="20.25" x14ac:dyDescent="0.2">
      <c r="E235" s="45" t="s">
        <v>174</v>
      </c>
      <c r="F235" s="45"/>
      <c r="G235" s="45"/>
      <c r="H235" s="45"/>
      <c r="I235" s="46"/>
      <c r="J235" s="46"/>
      <c r="K235" s="46"/>
      <c r="L235" s="46"/>
    </row>
    <row r="236" spans="5:12" ht="20.25" x14ac:dyDescent="0.2">
      <c r="E236" s="45" t="s">
        <v>175</v>
      </c>
      <c r="F236" s="45"/>
      <c r="G236" s="45"/>
      <c r="H236" s="45"/>
      <c r="I236" s="46"/>
      <c r="J236" s="46"/>
      <c r="K236" s="46"/>
      <c r="L236" s="46"/>
    </row>
    <row r="237" spans="5:12" ht="20.25" x14ac:dyDescent="0.2">
      <c r="E237" s="45" t="s">
        <v>176</v>
      </c>
      <c r="F237" s="45"/>
      <c r="G237" s="45"/>
      <c r="H237" s="45"/>
      <c r="I237" s="46"/>
      <c r="J237" s="46"/>
      <c r="K237" s="46"/>
      <c r="L237" s="46"/>
    </row>
    <row r="238" spans="5:12" ht="20.25" x14ac:dyDescent="0.2">
      <c r="E238" s="45" t="s">
        <v>177</v>
      </c>
      <c r="F238" s="45"/>
      <c r="G238" s="45"/>
      <c r="H238" s="45"/>
      <c r="I238" s="46"/>
      <c r="J238" s="46"/>
      <c r="K238" s="46"/>
      <c r="L238" s="46"/>
    </row>
    <row r="239" spans="5:12" ht="20.25" x14ac:dyDescent="0.2">
      <c r="E239" s="45" t="s">
        <v>178</v>
      </c>
      <c r="F239" s="45"/>
      <c r="G239" s="45"/>
      <c r="H239" s="45"/>
      <c r="I239" s="46"/>
      <c r="J239" s="46"/>
      <c r="K239" s="46"/>
      <c r="L239" s="46"/>
    </row>
    <row r="240" spans="5:12" ht="20.25" x14ac:dyDescent="0.2">
      <c r="E240" s="45" t="s">
        <v>179</v>
      </c>
      <c r="F240" s="45"/>
      <c r="G240" s="45"/>
      <c r="H240" s="45"/>
      <c r="I240" s="46"/>
      <c r="J240" s="46"/>
      <c r="K240" s="46"/>
      <c r="L240" s="46"/>
    </row>
    <row r="241" spans="5:12" ht="20.25" x14ac:dyDescent="0.2">
      <c r="E241" s="45" t="s">
        <v>180</v>
      </c>
      <c r="F241" s="45"/>
      <c r="G241" s="45"/>
      <c r="H241" s="45"/>
      <c r="I241" s="46"/>
      <c r="J241" s="46"/>
      <c r="K241" s="46"/>
      <c r="L241" s="46"/>
    </row>
    <row r="242" spans="5:12" ht="20.25" x14ac:dyDescent="0.2">
      <c r="E242" s="45" t="s">
        <v>181</v>
      </c>
      <c r="F242" s="45"/>
      <c r="G242" s="45"/>
      <c r="H242" s="45"/>
      <c r="I242" s="46"/>
      <c r="J242" s="46"/>
      <c r="K242" s="46"/>
      <c r="L242" s="46"/>
    </row>
    <row r="243" spans="5:12" ht="20.25" x14ac:dyDescent="0.2">
      <c r="E243" s="45" t="s">
        <v>182</v>
      </c>
      <c r="F243" s="45"/>
      <c r="G243" s="45"/>
      <c r="H243" s="45"/>
      <c r="I243" s="46"/>
      <c r="J243" s="46"/>
      <c r="K243" s="46"/>
      <c r="L243" s="46"/>
    </row>
  </sheetData>
  <mergeCells count="98">
    <mergeCell ref="E105:P105"/>
    <mergeCell ref="E106:F106"/>
    <mergeCell ref="G106:G107"/>
    <mergeCell ref="M106:P106"/>
    <mergeCell ref="E107:F107"/>
    <mergeCell ref="M107:P107"/>
    <mergeCell ref="E101:P101"/>
    <mergeCell ref="H102:I102"/>
    <mergeCell ref="H103:I103"/>
    <mergeCell ref="N103:N104"/>
    <mergeCell ref="O103:O104"/>
    <mergeCell ref="P103:P104"/>
    <mergeCell ref="H104:I104"/>
    <mergeCell ref="E97:P97"/>
    <mergeCell ref="E98:F98"/>
    <mergeCell ref="G98:G99"/>
    <mergeCell ref="M98:P98"/>
    <mergeCell ref="E99:F99"/>
    <mergeCell ref="M99:P99"/>
    <mergeCell ref="E93:P93"/>
    <mergeCell ref="H94:I94"/>
    <mergeCell ref="H95:I95"/>
    <mergeCell ref="N95:N96"/>
    <mergeCell ref="O95:O96"/>
    <mergeCell ref="P95:P96"/>
    <mergeCell ref="H96:I96"/>
    <mergeCell ref="E89:P89"/>
    <mergeCell ref="E90:F90"/>
    <mergeCell ref="G90:G91"/>
    <mergeCell ref="M90:P90"/>
    <mergeCell ref="E91:F91"/>
    <mergeCell ref="M91:P91"/>
    <mergeCell ref="E85:P85"/>
    <mergeCell ref="H86:I86"/>
    <mergeCell ref="H87:I87"/>
    <mergeCell ref="N87:N88"/>
    <mergeCell ref="O87:O88"/>
    <mergeCell ref="P87:P88"/>
    <mergeCell ref="H88:I88"/>
    <mergeCell ref="E81:P81"/>
    <mergeCell ref="E82:F82"/>
    <mergeCell ref="G82:G83"/>
    <mergeCell ref="M82:P82"/>
    <mergeCell ref="E83:F83"/>
    <mergeCell ref="M83:P83"/>
    <mergeCell ref="E77:P77"/>
    <mergeCell ref="H78:I78"/>
    <mergeCell ref="H79:I79"/>
    <mergeCell ref="N79:N80"/>
    <mergeCell ref="O79:O80"/>
    <mergeCell ref="P79:P80"/>
    <mergeCell ref="H80:I80"/>
    <mergeCell ref="E73:P73"/>
    <mergeCell ref="E74:F74"/>
    <mergeCell ref="G74:G75"/>
    <mergeCell ref="M74:P74"/>
    <mergeCell ref="E75:F75"/>
    <mergeCell ref="M75:P75"/>
    <mergeCell ref="E69:P69"/>
    <mergeCell ref="H70:I70"/>
    <mergeCell ref="H71:I71"/>
    <mergeCell ref="N71:N72"/>
    <mergeCell ref="O71:O72"/>
    <mergeCell ref="P71:P72"/>
    <mergeCell ref="H72:I72"/>
    <mergeCell ref="E64:P64"/>
    <mergeCell ref="E65:F65"/>
    <mergeCell ref="G65:G66"/>
    <mergeCell ref="M65:P65"/>
    <mergeCell ref="E66:F66"/>
    <mergeCell ref="M66:P66"/>
    <mergeCell ref="H62:I62"/>
    <mergeCell ref="N62:P63"/>
    <mergeCell ref="E63:G63"/>
    <mergeCell ref="H63:I63"/>
    <mergeCell ref="F52:J53"/>
    <mergeCell ref="K52:L52"/>
    <mergeCell ref="M52:O52"/>
    <mergeCell ref="K53:L53"/>
    <mergeCell ref="M53:O53"/>
    <mergeCell ref="E55:P55"/>
    <mergeCell ref="E57:P57"/>
    <mergeCell ref="E58:P58"/>
    <mergeCell ref="E60:P60"/>
    <mergeCell ref="H61:I61"/>
    <mergeCell ref="N61:P61"/>
    <mergeCell ref="C9:D9"/>
    <mergeCell ref="F10:H10"/>
    <mergeCell ref="P10:Q10"/>
    <mergeCell ref="H43:O43"/>
    <mergeCell ref="H46:O47"/>
    <mergeCell ref="W9:X9"/>
    <mergeCell ref="AF9:AG9"/>
    <mergeCell ref="E50:P50"/>
    <mergeCell ref="F2:G2"/>
    <mergeCell ref="H2:I2"/>
    <mergeCell ref="J2:K2"/>
    <mergeCell ref="E49:P49"/>
  </mergeCells>
  <conditionalFormatting sqref="C11:C40">
    <cfRule type="containsText" dxfId="1121" priority="11" operator="containsText" text="I">
      <formula>NOT(ISERROR(SEARCH("I",C11)))</formula>
    </cfRule>
    <cfRule type="containsText" dxfId="1120" priority="12" operator="containsText" text="K">
      <formula>NOT(ISERROR(SEARCH("K",C11)))</formula>
    </cfRule>
  </conditionalFormatting>
  <conditionalFormatting sqref="C11:D40">
    <cfRule type="containsText" dxfId="1119" priority="13" operator="containsText" text="T">
      <formula>NOT(ISERROR(SEARCH("T",C11)))</formula>
    </cfRule>
    <cfRule type="containsText" dxfId="1118" priority="16" operator="containsText" text="L">
      <formula>NOT(ISERROR(SEARCH("L",C11)))</formula>
    </cfRule>
    <cfRule type="containsText" dxfId="1117" priority="15" operator="containsText" text="J">
      <formula>NOT(ISERROR(SEARCH("J",C11)))</formula>
    </cfRule>
  </conditionalFormatting>
  <conditionalFormatting sqref="H46:O47">
    <cfRule type="containsText" dxfId="1116" priority="2" operator="containsText" text="CLASSE DI RISCHIO MEDIO">
      <formula>NOT(ISERROR(SEARCH("CLASSE DI RISCHIO MEDIO",H46)))</formula>
    </cfRule>
    <cfRule type="containsText" dxfId="1115" priority="3" operator="containsText" text="Classe di rischio basso">
      <formula>NOT(ISERROR(SEARCH("Classe di rischio basso",H46)))</formula>
    </cfRule>
    <cfRule type="colorScale" priority="4">
      <colorScale>
        <cfvo type="num" val="80"/>
        <cfvo type="num" val="85"/>
        <cfvo type="num" val="87"/>
        <color rgb="FF28F846"/>
        <color rgb="FF0070C0"/>
        <color rgb="FFFF0000"/>
      </colorScale>
    </cfRule>
    <cfRule type="containsText" dxfId="1114" priority="1" operator="containsText" text="CLASSE DI RISCHIO ALTO">
      <formula>NOT(ISERROR(SEARCH("CLASSE DI RISCHIO ALTO",H46)))</formula>
    </cfRule>
  </conditionalFormatting>
  <conditionalFormatting sqref="J65">
    <cfRule type="cellIs" dxfId="1113" priority="55" operator="greaterThan">
      <formula>80</formula>
    </cfRule>
    <cfRule type="cellIs" dxfId="1112" priority="54" operator="between">
      <formula>70</formula>
      <formula>75</formula>
    </cfRule>
    <cfRule type="cellIs" dxfId="1111" priority="53" operator="between">
      <formula>65.00000001</formula>
      <formula>69.999999</formula>
    </cfRule>
    <cfRule type="cellIs" dxfId="1110" priority="52" operator="between">
      <formula>75.0000001</formula>
      <formula>79.99999999999</formula>
    </cfRule>
    <cfRule type="cellIs" dxfId="1109" priority="56" operator="lessThan">
      <formula>65</formula>
    </cfRule>
  </conditionalFormatting>
  <conditionalFormatting sqref="J74">
    <cfRule type="cellIs" dxfId="1108" priority="51" operator="lessThan">
      <formula>65</formula>
    </cfRule>
    <cfRule type="cellIs" dxfId="1107" priority="50" operator="greaterThan">
      <formula>80</formula>
    </cfRule>
    <cfRule type="cellIs" dxfId="1106" priority="47" operator="between">
      <formula>75.0000001</formula>
      <formula>79.99999999999</formula>
    </cfRule>
    <cfRule type="cellIs" dxfId="1105" priority="48" operator="between">
      <formula>65.00000001</formula>
      <formula>69.999999</formula>
    </cfRule>
    <cfRule type="cellIs" dxfId="1104" priority="49" operator="between">
      <formula>70</formula>
      <formula>75</formula>
    </cfRule>
  </conditionalFormatting>
  <conditionalFormatting sqref="J82">
    <cfRule type="cellIs" dxfId="1103" priority="42" operator="between">
      <formula>75.0000001</formula>
      <formula>79.99999999999</formula>
    </cfRule>
    <cfRule type="cellIs" dxfId="1102" priority="43" operator="between">
      <formula>65.00000001</formula>
      <formula>69.999999</formula>
    </cfRule>
    <cfRule type="cellIs" dxfId="1101" priority="45" operator="greaterThan">
      <formula>80</formula>
    </cfRule>
    <cfRule type="cellIs" dxfId="1100" priority="46" operator="lessThan">
      <formula>65</formula>
    </cfRule>
    <cfRule type="cellIs" dxfId="1099" priority="44" operator="between">
      <formula>70</formula>
      <formula>75</formula>
    </cfRule>
  </conditionalFormatting>
  <conditionalFormatting sqref="J90">
    <cfRule type="cellIs" dxfId="1098" priority="37" operator="between">
      <formula>75.0000001</formula>
      <formula>79.99999999999</formula>
    </cfRule>
    <cfRule type="cellIs" dxfId="1097" priority="38" operator="between">
      <formula>65.00000001</formula>
      <formula>69.999999</formula>
    </cfRule>
    <cfRule type="cellIs" dxfId="1096" priority="39" operator="between">
      <formula>70</formula>
      <formula>75</formula>
    </cfRule>
    <cfRule type="cellIs" dxfId="1095" priority="40" operator="greaterThan">
      <formula>80</formula>
    </cfRule>
    <cfRule type="cellIs" dxfId="1094" priority="41" operator="lessThan">
      <formula>65</formula>
    </cfRule>
  </conditionalFormatting>
  <conditionalFormatting sqref="J98">
    <cfRule type="cellIs" dxfId="1093" priority="34" operator="between">
      <formula>70</formula>
      <formula>75</formula>
    </cfRule>
    <cfRule type="cellIs" dxfId="1092" priority="28" operator="between">
      <formula>65.00000001</formula>
      <formula>69.999999</formula>
    </cfRule>
    <cfRule type="cellIs" dxfId="1091" priority="30" operator="greaterThan">
      <formula>80</formula>
    </cfRule>
    <cfRule type="cellIs" dxfId="1090" priority="31" operator="lessThan">
      <formula>65</formula>
    </cfRule>
    <cfRule type="cellIs" dxfId="1089" priority="32" operator="between">
      <formula>75.0000001</formula>
      <formula>79.99999999999</formula>
    </cfRule>
    <cfRule type="cellIs" dxfId="1088" priority="29" operator="between">
      <formula>70</formula>
      <formula>75</formula>
    </cfRule>
    <cfRule type="cellIs" dxfId="1087" priority="33" operator="between">
      <formula>65.00000001</formula>
      <formula>69.999999</formula>
    </cfRule>
    <cfRule type="cellIs" dxfId="1086" priority="27" operator="between">
      <formula>75.0000001</formula>
      <formula>79.99999999999</formula>
    </cfRule>
  </conditionalFormatting>
  <conditionalFormatting sqref="J106">
    <cfRule type="cellIs" dxfId="1085" priority="17" operator="between">
      <formula>75.0000001</formula>
      <formula>79.99999999999</formula>
    </cfRule>
    <cfRule type="cellIs" dxfId="1084" priority="18" operator="between">
      <formula>65.00000001</formula>
      <formula>69.999999</formula>
    </cfRule>
    <cfRule type="cellIs" dxfId="1083" priority="19" operator="between">
      <formula>70</formula>
      <formula>75</formula>
    </cfRule>
    <cfRule type="cellIs" dxfId="1082" priority="20" operator="greaterThan">
      <formula>80</formula>
    </cfRule>
    <cfRule type="cellIs" dxfId="1081" priority="21" operator="lessThan">
      <formula>65</formula>
    </cfRule>
    <cfRule type="cellIs" dxfId="1080" priority="24" operator="between">
      <formula>70</formula>
      <formula>75</formula>
    </cfRule>
    <cfRule type="cellIs" dxfId="1079" priority="23" operator="between">
      <formula>65.00000001</formula>
      <formula>69.999999</formula>
    </cfRule>
    <cfRule type="cellIs" dxfId="1078" priority="22" operator="between">
      <formula>75.0000001</formula>
      <formula>79.99999999999</formula>
    </cfRule>
  </conditionalFormatting>
  <conditionalFormatting sqref="N11:N40">
    <cfRule type="cellIs" dxfId="1077" priority="5" operator="between">
      <formula>65.00000001</formula>
      <formula>69.999999</formula>
    </cfRule>
    <cfRule type="cellIs" dxfId="1076" priority="6" operator="between">
      <formula>75.0000001</formula>
      <formula>79.99999999999</formula>
    </cfRule>
    <cfRule type="cellIs" dxfId="1075" priority="8" operator="equal">
      <formula>0</formula>
    </cfRule>
    <cfRule type="cellIs" dxfId="1074" priority="9" operator="between">
      <formula>0.1</formula>
      <formula>65</formula>
    </cfRule>
    <cfRule type="cellIs" dxfId="1073" priority="10" operator="greaterThan">
      <formula>80</formula>
    </cfRule>
    <cfRule type="cellIs" dxfId="1072" priority="7" operator="between">
      <formula>70</formula>
      <formula>75</formula>
    </cfRule>
  </conditionalFormatting>
  <dataValidations count="7">
    <dataValidation type="list" allowBlank="1" showInputMessage="1" showErrorMessage="1" sqref="E11:E39" xr:uid="{00000000-0002-0000-0700-000000000000}">
      <formula1>Elenco_Misure</formula1>
    </dataValidation>
    <dataValidation type="list" allowBlank="1" showInputMessage="1" showErrorMessage="1" sqref="R57" xr:uid="{00000000-0002-0000-0700-000001000000}">
      <formula1>#REF!</formula1>
    </dataValidation>
    <dataValidation type="list" allowBlank="1" showInputMessage="1" showErrorMessage="1" sqref="H72:I72 H104:I104 H96:I96 H88:I88 H80:I80 H63:I63" xr:uid="{00000000-0002-0000-0700-000002000000}">
      <formula1>$I$3:$I$5</formula1>
    </dataValidation>
    <dataValidation type="list" allowBlank="1" showInputMessage="1" showErrorMessage="1" sqref="E71 E105 E103 E97 E95 E89 E87 E81 E79 E73 E62" xr:uid="{00000000-0002-0000-0700-000003000000}">
      <formula1>$E$112:$E$243</formula1>
    </dataValidation>
    <dataValidation type="list" allowBlank="1" showInputMessage="1" showErrorMessage="1" sqref="R67:S69 O67:P68 R77:S77 R85:S85 R93:S93 R101:S101" xr:uid="{00000000-0002-0000-0700-000004000000}">
      <formula1>$AA$5:$AA$7</formula1>
    </dataValidation>
    <dataValidation type="list" allowBlank="1" showInputMessage="1" showErrorMessage="1" sqref="E75 E107 E99 E91 E83 E66:F66" xr:uid="{00000000-0002-0000-0700-000005000000}">
      <formula1>$K$3:$K$4</formula1>
    </dataValidation>
    <dataValidation type="list" allowBlank="1" showInputMessage="1" showErrorMessage="1" sqref="F112:F243" xr:uid="{00000000-0002-0000-0700-000006000000}">
      <formula1>$L$3:$L$7</formula1>
    </dataValidation>
  </dataValidations>
  <pageMargins left="0.70866141732283472" right="0.70866141732283472" top="0.74803149606299213" bottom="0.74803149606299213" header="0.31496062992125984" footer="0.31496062992125984"/>
  <pageSetup paperSize="9" scale="44" orientation="portrait" r:id="rId1"/>
  <headerFooter>
    <oddHeader>&amp;A</oddHeader>
    <oddFooter>Pagina &amp;P di &amp;N</oddFooter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70C0"/>
    <pageSetUpPr fitToPage="1"/>
  </sheetPr>
  <dimension ref="B1:AN243"/>
  <sheetViews>
    <sheetView tabSelected="1" view="pageBreakPreview" zoomScale="60" zoomScaleNormal="75" workbookViewId="0">
      <pane xSplit="2" ySplit="10" topLeftCell="C50" activePane="bottomRight" state="frozen"/>
      <selection activeCell="A56" sqref="A56:A57"/>
      <selection pane="topRight" activeCell="A56" sqref="A56:A57"/>
      <selection pane="bottomLeft" activeCell="A56" sqref="A56:A57"/>
      <selection pane="bottomRight" activeCell="A56" sqref="A56:A57"/>
    </sheetView>
  </sheetViews>
  <sheetFormatPr defaultRowHeight="12.75" x14ac:dyDescent="0.2"/>
  <cols>
    <col min="1" max="1" width="4.5703125" style="81" customWidth="1"/>
    <col min="2" max="2" width="7.5703125" style="81" customWidth="1"/>
    <col min="3" max="3" width="8.5703125" style="81" customWidth="1"/>
    <col min="4" max="4" width="8.85546875" style="81" customWidth="1"/>
    <col min="5" max="5" width="8.28515625" style="81" customWidth="1"/>
    <col min="6" max="6" width="35" style="81" customWidth="1"/>
    <col min="7" max="7" width="22.85546875" style="81" customWidth="1"/>
    <col min="8" max="8" width="20.140625" style="81" customWidth="1"/>
    <col min="9" max="9" width="9.42578125" style="81" customWidth="1"/>
    <col min="10" max="10" width="11.42578125" style="81" customWidth="1"/>
    <col min="11" max="11" width="11.7109375" style="81" customWidth="1"/>
    <col min="12" max="12" width="11" style="81" customWidth="1"/>
    <col min="13" max="13" width="11.42578125" style="81" customWidth="1"/>
    <col min="14" max="14" width="13.140625" style="81" customWidth="1"/>
    <col min="15" max="15" width="9.28515625" style="81" customWidth="1"/>
    <col min="16" max="17" width="9.140625" style="81" customWidth="1"/>
    <col min="18" max="18" width="7.85546875" style="81" hidden="1" customWidth="1"/>
    <col min="19" max="19" width="11.28515625" style="81" customWidth="1"/>
    <col min="20" max="20" width="16.5703125" style="81" bestFit="1" customWidth="1"/>
    <col min="21" max="21" width="21.28515625" style="81" customWidth="1"/>
    <col min="22" max="22" width="16.7109375" style="81" bestFit="1" customWidth="1"/>
    <col min="23" max="23" width="9.140625" style="167"/>
    <col min="24" max="24" width="12.5703125" style="167" customWidth="1"/>
    <col min="25" max="27" width="9.140625" style="167"/>
    <col min="28" max="28" width="15.28515625" style="167" bestFit="1" customWidth="1"/>
    <col min="29" max="29" width="12.140625" style="81" customWidth="1"/>
    <col min="30" max="30" width="9.140625" style="81"/>
    <col min="31" max="31" width="6" style="81" customWidth="1"/>
    <col min="32" max="32" width="13" style="81" customWidth="1"/>
    <col min="33" max="33" width="10.42578125" style="81" customWidth="1"/>
    <col min="34" max="34" width="22.42578125" style="81" customWidth="1"/>
    <col min="35" max="35" width="13.28515625" style="81" customWidth="1"/>
    <col min="36" max="36" width="16.140625" style="81" customWidth="1"/>
    <col min="37" max="37" width="9.5703125" style="81" bestFit="1" customWidth="1"/>
    <col min="38" max="38" width="9.140625" style="81"/>
    <col min="39" max="39" width="15.140625" style="81" customWidth="1"/>
    <col min="40" max="16384" width="9.140625" style="81"/>
  </cols>
  <sheetData>
    <row r="1" spans="3:39" ht="38.25" customHeight="1" x14ac:dyDescent="0.2"/>
    <row r="2" spans="3:39" ht="15.75" customHeight="1" x14ac:dyDescent="0.3">
      <c r="F2" s="427" t="s">
        <v>220</v>
      </c>
      <c r="G2" s="428"/>
      <c r="H2" s="429" t="s">
        <v>221</v>
      </c>
      <c r="I2" s="430"/>
      <c r="J2" s="431" t="s">
        <v>236</v>
      </c>
      <c r="K2" s="431" t="s">
        <v>31</v>
      </c>
      <c r="L2" s="168"/>
      <c r="M2" s="168"/>
      <c r="N2" s="169"/>
    </row>
    <row r="3" spans="3:39" ht="15.75" customHeight="1" x14ac:dyDescent="0.35">
      <c r="F3" s="98" t="s">
        <v>215</v>
      </c>
      <c r="G3" s="100">
        <v>0.7</v>
      </c>
      <c r="H3" s="102" t="s">
        <v>222</v>
      </c>
      <c r="I3" s="103">
        <v>0.5</v>
      </c>
      <c r="J3" s="170"/>
      <c r="K3" s="122" t="s">
        <v>32</v>
      </c>
      <c r="L3" s="121" t="s">
        <v>242</v>
      </c>
      <c r="M3" s="122"/>
      <c r="N3" s="171"/>
    </row>
    <row r="4" spans="3:39" ht="19.5" x14ac:dyDescent="0.35">
      <c r="F4" s="99" t="s">
        <v>216</v>
      </c>
      <c r="G4" s="101">
        <v>1</v>
      </c>
      <c r="H4" s="102" t="s">
        <v>223</v>
      </c>
      <c r="I4" s="103">
        <v>0.75</v>
      </c>
      <c r="J4" s="172"/>
      <c r="K4" s="125" t="s">
        <v>31</v>
      </c>
      <c r="L4" s="123" t="s">
        <v>243</v>
      </c>
      <c r="M4" s="120"/>
      <c r="N4" s="173"/>
    </row>
    <row r="5" spans="3:39" ht="22.5" x14ac:dyDescent="0.3">
      <c r="C5" s="263"/>
      <c r="D5" s="263"/>
      <c r="H5" s="104" t="s">
        <v>224</v>
      </c>
      <c r="I5" s="105">
        <v>0.3</v>
      </c>
      <c r="J5" s="82"/>
      <c r="K5" s="82"/>
      <c r="L5" s="123" t="s">
        <v>244</v>
      </c>
      <c r="M5" s="120"/>
      <c r="N5" s="173"/>
    </row>
    <row r="6" spans="3:39" ht="22.5" x14ac:dyDescent="0.3">
      <c r="C6" s="263"/>
      <c r="D6" s="263"/>
      <c r="G6" s="82"/>
      <c r="I6" s="82"/>
      <c r="J6" s="82"/>
      <c r="K6" s="82"/>
      <c r="L6" s="123" t="s">
        <v>27</v>
      </c>
      <c r="M6" s="120"/>
      <c r="N6" s="173"/>
    </row>
    <row r="7" spans="3:39" ht="23.25" x14ac:dyDescent="0.35">
      <c r="C7" s="263"/>
      <c r="D7" s="263"/>
      <c r="F7" s="198" t="s">
        <v>25</v>
      </c>
      <c r="G7" s="18"/>
      <c r="L7" s="124" t="s">
        <v>183</v>
      </c>
      <c r="M7" s="172"/>
      <c r="N7" s="174"/>
      <c r="T7" s="175"/>
      <c r="U7" s="175"/>
    </row>
    <row r="8" spans="3:39" ht="21.75" customHeight="1" x14ac:dyDescent="0.35">
      <c r="C8" s="263"/>
      <c r="D8" s="263"/>
      <c r="E8" s="18"/>
      <c r="F8" s="199" t="s">
        <v>561</v>
      </c>
      <c r="G8" s="82"/>
    </row>
    <row r="9" spans="3:39" ht="34.5" customHeight="1" x14ac:dyDescent="0.35">
      <c r="C9" s="400" t="s">
        <v>307</v>
      </c>
      <c r="D9" s="401"/>
      <c r="S9" s="197" t="s">
        <v>235</v>
      </c>
      <c r="T9" s="197" t="s">
        <v>235</v>
      </c>
      <c r="U9" s="19"/>
      <c r="W9" s="421" t="s">
        <v>261</v>
      </c>
      <c r="X9" s="422"/>
      <c r="Y9" s="176"/>
      <c r="Z9" s="177"/>
      <c r="AA9" s="177"/>
      <c r="AF9" s="400" t="s">
        <v>228</v>
      </c>
      <c r="AG9" s="423"/>
      <c r="AH9" s="178" t="s">
        <v>262</v>
      </c>
    </row>
    <row r="10" spans="3:39" ht="75" customHeight="1" x14ac:dyDescent="0.2">
      <c r="C10" s="277" t="s">
        <v>305</v>
      </c>
      <c r="D10" s="278" t="s">
        <v>306</v>
      </c>
      <c r="E10" s="280" t="s">
        <v>0</v>
      </c>
      <c r="F10" s="402" t="s">
        <v>23</v>
      </c>
      <c r="G10" s="402"/>
      <c r="H10" s="402"/>
      <c r="I10" s="87" t="s">
        <v>208</v>
      </c>
      <c r="J10" s="88" t="s">
        <v>252</v>
      </c>
      <c r="K10" s="88" t="s">
        <v>260</v>
      </c>
      <c r="L10" s="88" t="s">
        <v>259</v>
      </c>
      <c r="M10" s="89" t="s">
        <v>18</v>
      </c>
      <c r="N10" s="90" t="s">
        <v>209</v>
      </c>
      <c r="O10" s="91" t="s">
        <v>214</v>
      </c>
      <c r="P10" s="403" t="s">
        <v>213</v>
      </c>
      <c r="Q10" s="404"/>
      <c r="S10" s="197" t="s">
        <v>15</v>
      </c>
      <c r="T10" s="197" t="s">
        <v>233</v>
      </c>
      <c r="U10" s="197" t="s">
        <v>266</v>
      </c>
      <c r="V10" s="197" t="s">
        <v>16</v>
      </c>
      <c r="W10" s="2" t="s">
        <v>212</v>
      </c>
      <c r="X10" s="2" t="s">
        <v>211</v>
      </c>
      <c r="Y10" s="2" t="s">
        <v>225</v>
      </c>
      <c r="Z10" s="2" t="s">
        <v>226</v>
      </c>
      <c r="AA10" s="2" t="s">
        <v>227</v>
      </c>
      <c r="AB10" s="109" t="s">
        <v>210</v>
      </c>
      <c r="AF10" s="66" t="s">
        <v>267</v>
      </c>
      <c r="AG10" s="305" t="s">
        <v>229</v>
      </c>
      <c r="AH10" s="305">
        <f>SUM(AH11:AH40)</f>
        <v>285</v>
      </c>
      <c r="AI10" s="305" t="s">
        <v>21</v>
      </c>
      <c r="AJ10" s="305" t="s">
        <v>20</v>
      </c>
      <c r="AK10" s="305" t="s">
        <v>230</v>
      </c>
      <c r="AL10" s="305" t="s">
        <v>231</v>
      </c>
      <c r="AM10" s="305" t="s">
        <v>232</v>
      </c>
    </row>
    <row r="11" spans="3:39" ht="27" x14ac:dyDescent="0.2">
      <c r="C11" s="264" t="str">
        <f>IF(S11=0,"T",IF((K11-M11)&lt;65,"I",IF((K11-M11)&lt;70,"K",IF((K11-M11)&lt;75,"J",IF((K11-M11)&lt;80,"K","L")))))</f>
        <v>T</v>
      </c>
      <c r="D11" s="273" t="str">
        <f>IF(J11&lt;135,"T",IF((J11-$J$66)&lt;135,"J","L"))</f>
        <v>T</v>
      </c>
      <c r="E11" s="21" t="s">
        <v>382</v>
      </c>
      <c r="F11" s="22" t="str">
        <f t="shared" ref="F11:F39" si="0">VLOOKUP(E11,Misure_Campionate,2,FALSE)</f>
        <v>Attività di magazzino</v>
      </c>
      <c r="G11" s="22" t="str">
        <f t="shared" ref="G11:G39" si="1">VLOOKUP(E11,Misure_Campionate,3,FALSE)</f>
        <v>/</v>
      </c>
      <c r="H11" s="22" t="str">
        <f t="shared" ref="H11:H39" si="2">VLOOKUP(E11,Misure_Campionate,4,FALSE)</f>
        <v>/</v>
      </c>
      <c r="I11" s="63">
        <f t="shared" ref="I11:I39" si="3">VLOOKUP(E11,Misure_Campionate,12,FALSE)</f>
        <v>0.60111297969181376</v>
      </c>
      <c r="J11" s="63">
        <f t="shared" ref="J11:J39" si="4">VLOOKUP(E11,Misure_Campionate,13,FALSE)</f>
        <v>105.66204993518133</v>
      </c>
      <c r="K11" s="64">
        <f t="shared" ref="K11:K39" si="5">VLOOKUP(E11,Misure_Campionate,14,FALSE)</f>
        <v>72.243694101880209</v>
      </c>
      <c r="L11" s="16">
        <f t="shared" ref="L11:L39" si="6">VLOOKUP(E11,Misure_Campionate,15,FALSE)</f>
        <v>75.536268029577073</v>
      </c>
      <c r="M11" s="23">
        <f>S11</f>
        <v>0</v>
      </c>
      <c r="N11" s="281">
        <f>IF(M11=0,0,K11-M11)</f>
        <v>0</v>
      </c>
      <c r="O11" s="224">
        <v>5</v>
      </c>
      <c r="P11" s="25"/>
      <c r="Q11" s="25"/>
      <c r="R11" s="81" t="str">
        <f>IF(S11&gt;0,1,"")</f>
        <v/>
      </c>
      <c r="S11" s="111">
        <f>IF(K11&lt;80,0,IF((L11-K11)&lt;=2,($L$63-(($K$63-$L$63)/4)*(L11-K11-2)),($L$63-(($L$63-$M$63)/8)*(L11-K11-2))))</f>
        <v>0</v>
      </c>
      <c r="T11" s="111" t="str">
        <f>IF(J11&lt;135,"",J11-$J$66)</f>
        <v/>
      </c>
      <c r="U11" s="111">
        <f>K11-S11</f>
        <v>72.243694101880209</v>
      </c>
      <c r="V11" s="111">
        <f>O11/$G$43*10^(U11/10)</f>
        <v>174621.68602509284</v>
      </c>
      <c r="W11" s="179">
        <f>IF((Z11^2*(I11^2+$G$3^2+$G$4^2)&gt;0),(Z11^2*(I11^2+$G$3^2+$G$4^2)),0)</f>
        <v>1.3765594488761973E-6</v>
      </c>
      <c r="X11" s="180">
        <f>IF(W11=0,0,(AA11*Y11)^2)</f>
        <v>0</v>
      </c>
      <c r="Y11" s="181">
        <f>0.5*((P11-Q11)/60)</f>
        <v>0</v>
      </c>
      <c r="Z11" s="182">
        <f>O11/$G$43*10^((K11-$G$44)/10)</f>
        <v>8.6229281476642573E-4</v>
      </c>
      <c r="AA11" s="135">
        <f>IF(AB11=0,0,4.34*(Z11/AB11))</f>
        <v>4.4908209793035454E-2</v>
      </c>
      <c r="AB11" s="183">
        <f>O11/60</f>
        <v>8.3333333333333329E-2</v>
      </c>
      <c r="AF11" s="183">
        <f>IF(N11="0",0,O11/$G$43*10^(N11/10))</f>
        <v>1.0416666666666666E-2</v>
      </c>
      <c r="AG11" s="183">
        <f>O11/$G$43*10^(K11/10)</f>
        <v>174621.68602509284</v>
      </c>
      <c r="AH11" s="305" t="str">
        <f>IF(K11&gt;80,O11,"")</f>
        <v/>
      </c>
      <c r="AI11" s="305" t="str">
        <f>IF(K11&gt;80,O11/$AH$10*10^(L11/10),"")</f>
        <v/>
      </c>
      <c r="AJ11" s="305" t="str">
        <f>IF(K11&gt;80,O11/$AH$10*10^(K11/10),"")</f>
        <v/>
      </c>
      <c r="AK11" s="110">
        <f>IF((MAX(K11:K40)&gt;80),10*LOG(SUM($AJ$11:$AJ$40)),"")</f>
        <v>85.037947728054334</v>
      </c>
      <c r="AL11" s="110">
        <f>IF((MAX(K11:K40)&gt;80),10*LOG(SUM($AI$11:$AI$40)),"")</f>
        <v>102.52903760770553</v>
      </c>
      <c r="AM11" s="110">
        <f>10*LOG(SUM(AF11:AF40))</f>
        <v>67.210637382429582</v>
      </c>
    </row>
    <row r="12" spans="3:39" ht="27" x14ac:dyDescent="0.2">
      <c r="C12" s="264" t="str">
        <f t="shared" ref="C12:C40" si="7">IF(S12=0,"T",IF((K12-M12)&lt;65,"I",IF((K12-M12)&lt;70,"K",IF((K12-M12)&lt;75,"J",IF((K12-M12)&lt;80,"K","L")))))</f>
        <v>K</v>
      </c>
      <c r="D12" s="273" t="str">
        <f t="shared" ref="D12:D40" si="8">IF(J12&lt;135,"T",IF((J12-$J$66)&lt;135,"J","L"))</f>
        <v>T</v>
      </c>
      <c r="E12" s="21" t="s">
        <v>411</v>
      </c>
      <c r="F12" s="22" t="str">
        <f t="shared" si="0"/>
        <v>Movimentazioni interne</v>
      </c>
      <c r="G12" s="22" t="str">
        <f t="shared" si="1"/>
        <v>/</v>
      </c>
      <c r="H12" s="22" t="str">
        <f t="shared" si="2"/>
        <v>/</v>
      </c>
      <c r="I12" s="63">
        <f t="shared" si="3"/>
        <v>0.53858377794159662</v>
      </c>
      <c r="J12" s="63">
        <f t="shared" si="4"/>
        <v>112.76204993518134</v>
      </c>
      <c r="K12" s="64">
        <f t="shared" si="5"/>
        <v>82.076792264517195</v>
      </c>
      <c r="L12" s="16">
        <f t="shared" si="6"/>
        <v>84.611254472828136</v>
      </c>
      <c r="M12" s="23">
        <f t="shared" ref="M12:M18" si="9">S12</f>
        <v>13.466596111980566</v>
      </c>
      <c r="N12" s="281">
        <f>IF(M12=0,0,K12-M12)</f>
        <v>68.610196152536631</v>
      </c>
      <c r="O12" s="225">
        <v>5</v>
      </c>
      <c r="P12" s="25"/>
      <c r="Q12" s="25"/>
      <c r="R12" s="81">
        <f t="shared" ref="R12:R40" si="10">IF(S12&gt;0,1,"")</f>
        <v>1</v>
      </c>
      <c r="S12" s="111">
        <f t="shared" ref="S12:S40" si="11">IF(K12&lt;80,0,IF((L12-K12)&lt;=2,($L$63-(($K$63-$L$63)/4)*(L12-K12-2)),($L$63-(($L$63-$M$63)/8)*(L12-K12-2))))</f>
        <v>13.466596111980566</v>
      </c>
      <c r="T12" s="111" t="str">
        <f t="shared" ref="T12:T39" si="12">IF(J12&lt;135,"",J12-$J$66)</f>
        <v/>
      </c>
      <c r="U12" s="111">
        <f>K12-S12</f>
        <v>68.610196152536631</v>
      </c>
      <c r="V12" s="111">
        <f>O12/$G$43*10^(U12/10)</f>
        <v>75639.453471402245</v>
      </c>
      <c r="W12" s="179">
        <f>IF((Z12^2*(I12^2+$G$3^2+$G$4^2)&gt;0),(Z12^2*(I12^2+$G$3^2+$G$4^2)),0)</f>
        <v>1.2256510864394854E-4</v>
      </c>
      <c r="X12" s="180">
        <f t="shared" ref="X12:X40" si="13">IF(W12=0,0,(AA12*Y12)^2)</f>
        <v>0</v>
      </c>
      <c r="Y12" s="181">
        <f>0.5*((P12-Q12)/60)</f>
        <v>0</v>
      </c>
      <c r="Z12" s="182">
        <f>O12/$G$43*10^((K12-$G$44)/10)</f>
        <v>8.2978309641300665E-3</v>
      </c>
      <c r="AA12" s="135">
        <f t="shared" ref="AA12:AA40" si="14">IF(AB12=0,0,4.34*(Z12/AB12))</f>
        <v>0.43215103661189386</v>
      </c>
      <c r="AB12" s="183">
        <f t="shared" ref="AB12:AB40" si="15">O12/60</f>
        <v>8.3333333333333329E-2</v>
      </c>
      <c r="AF12" s="183">
        <f t="shared" ref="AF12:AF40" si="16">IF(N12="0",0,O12/$G$43*10^(N12/10))</f>
        <v>75639.453471402245</v>
      </c>
      <c r="AG12" s="183">
        <f>O12/$G$43*10^(K12/10)</f>
        <v>1680381.8940554559</v>
      </c>
      <c r="AH12" s="305">
        <f>IF(K12&gt;80,O12,"")</f>
        <v>5</v>
      </c>
      <c r="AI12" s="305">
        <f>IF(K12&gt;80,O12/$AH$10*10^(L12/10),"")</f>
        <v>5072833.3064070307</v>
      </c>
      <c r="AJ12" s="305">
        <f>IF(K12&gt;80,O12/$AH$10*10^(K12/10),"")</f>
        <v>2830116.8741986626</v>
      </c>
      <c r="AL12" s="184"/>
    </row>
    <row r="13" spans="3:39" ht="36" x14ac:dyDescent="0.2">
      <c r="C13" s="264" t="str">
        <f t="shared" si="7"/>
        <v>I</v>
      </c>
      <c r="D13" s="273" t="str">
        <f t="shared" si="8"/>
        <v>T</v>
      </c>
      <c r="E13" s="21" t="s">
        <v>360</v>
      </c>
      <c r="F13" s="22" t="str">
        <f t="shared" si="0"/>
        <v>Movimentazione con autogru in esterno</v>
      </c>
      <c r="G13" s="22" t="str">
        <f t="shared" si="1"/>
        <v>/</v>
      </c>
      <c r="H13" s="22" t="str">
        <f t="shared" si="2"/>
        <v>/</v>
      </c>
      <c r="I13" s="63">
        <f t="shared" si="3"/>
        <v>1.0252563363809051</v>
      </c>
      <c r="J13" s="63">
        <f t="shared" si="4"/>
        <v>121.86204993518133</v>
      </c>
      <c r="K13" s="64">
        <f t="shared" si="5"/>
        <v>79.203939282419356</v>
      </c>
      <c r="L13" s="16">
        <f t="shared" si="6"/>
        <v>91.289339982644364</v>
      </c>
      <c r="M13" s="23">
        <f t="shared" si="9"/>
        <v>27</v>
      </c>
      <c r="N13" s="281">
        <f>IF(M13=0,0,L13-M13)</f>
        <v>64.289339982644364</v>
      </c>
      <c r="O13" s="225">
        <v>60</v>
      </c>
      <c r="P13" s="25"/>
      <c r="Q13" s="25"/>
      <c r="R13" s="81">
        <f t="shared" si="10"/>
        <v>1</v>
      </c>
      <c r="S13" s="111">
        <v>27</v>
      </c>
      <c r="T13" s="111" t="str">
        <f t="shared" si="12"/>
        <v/>
      </c>
      <c r="U13" s="111">
        <f t="shared" ref="U13:U40" si="17">K13-S13</f>
        <v>52.203939282419356</v>
      </c>
      <c r="V13" s="111">
        <f t="shared" ref="V13:V40" si="18">O13/$G$43*10^(U13/10)</f>
        <v>20763.661551625497</v>
      </c>
      <c r="W13" s="179">
        <f t="shared" ref="W13:W40" si="19">IF((Z13^2*(I13^2+$G$3^2+$G$4^2)&gt;0),(Z13^2*(I13^2+$G$3^2+$G$4^2)),0)</f>
        <v>6.7104471321766867E-3</v>
      </c>
      <c r="X13" s="180">
        <f t="shared" si="13"/>
        <v>0</v>
      </c>
      <c r="Y13" s="181">
        <f t="shared" ref="Y13:Y40" si="20">0.5*((P13-Q13)/60)</f>
        <v>0</v>
      </c>
      <c r="Z13" s="182">
        <f t="shared" ref="Z13:Z40" si="21">O13/$G$43*10^((K13-$G$44)/10)</f>
        <v>5.138785989345919E-2</v>
      </c>
      <c r="AA13" s="135">
        <f t="shared" si="14"/>
        <v>0.22302331193761288</v>
      </c>
      <c r="AB13" s="183">
        <f t="shared" si="15"/>
        <v>1</v>
      </c>
      <c r="AF13" s="183">
        <f t="shared" si="16"/>
        <v>335617.04656079138</v>
      </c>
      <c r="AG13" s="183">
        <f t="shared" ref="AG13:AG40" si="22">O13/$G$43*10^(K13/10)</f>
        <v>10406482.093032129</v>
      </c>
      <c r="AH13" s="305" t="str">
        <f>IF(K13&gt;80,O13,"")</f>
        <v/>
      </c>
      <c r="AI13" s="305" t="str">
        <f>IF(K13&gt;80,O13/$AH$10*10^(L13/10),"")</f>
        <v/>
      </c>
      <c r="AJ13" s="305" t="str">
        <f>IF(K13&gt;80,O13/$AH$10*10^(K13/10),"")</f>
        <v/>
      </c>
      <c r="AL13" s="184"/>
    </row>
    <row r="14" spans="3:39" ht="36" x14ac:dyDescent="0.2">
      <c r="C14" s="264" t="str">
        <f t="shared" si="7"/>
        <v>J</v>
      </c>
      <c r="D14" s="273" t="str">
        <f>IF(J14&lt;135,"T",IF((J14-$J$66)&lt;135,"J","L"))</f>
        <v>T</v>
      </c>
      <c r="E14" s="21" t="s">
        <v>361</v>
      </c>
      <c r="F14" s="22" t="str">
        <f t="shared" si="0"/>
        <v>Movimentazione con autogru in esterno</v>
      </c>
      <c r="G14" s="22" t="str">
        <f t="shared" si="1"/>
        <v>/</v>
      </c>
      <c r="H14" s="22" t="str">
        <f t="shared" si="2"/>
        <v>/</v>
      </c>
      <c r="I14" s="63">
        <f t="shared" si="3"/>
        <v>0.46331088754420607</v>
      </c>
      <c r="J14" s="63">
        <f t="shared" si="4"/>
        <v>132.76204993518132</v>
      </c>
      <c r="K14" s="64">
        <f t="shared" si="5"/>
        <v>82.253316680911695</v>
      </c>
      <c r="L14" s="16">
        <f t="shared" si="6"/>
        <v>108.5740919612181</v>
      </c>
      <c r="M14" s="23">
        <f t="shared" si="9"/>
        <v>11.97995154498085</v>
      </c>
      <c r="N14" s="281">
        <f t="shared" ref="N14:N40" si="23">IF(M14=0,0,K14-M14)</f>
        <v>70.273365135930845</v>
      </c>
      <c r="O14" s="225">
        <v>60</v>
      </c>
      <c r="P14" s="25"/>
      <c r="Q14" s="25"/>
      <c r="R14" s="81">
        <f t="shared" si="10"/>
        <v>1</v>
      </c>
      <c r="S14" s="111">
        <f t="shared" si="11"/>
        <v>11.97995154498085</v>
      </c>
      <c r="T14" s="111" t="str">
        <f>IF(J14&lt;135,"",J14-$J$66)</f>
        <v/>
      </c>
      <c r="U14" s="111">
        <f t="shared" si="17"/>
        <v>70.273365135930845</v>
      </c>
      <c r="V14" s="111">
        <f>O14/$G$43*10^(U14/10)</f>
        <v>1331209.8627951907</v>
      </c>
      <c r="W14" s="179">
        <f t="shared" si="19"/>
        <v>1.8333000199637958E-2</v>
      </c>
      <c r="X14" s="180">
        <f t="shared" si="13"/>
        <v>0</v>
      </c>
      <c r="Y14" s="181">
        <f t="shared" si="20"/>
        <v>0</v>
      </c>
      <c r="Z14" s="182">
        <f t="shared" si="21"/>
        <v>0.10370465981790057</v>
      </c>
      <c r="AA14" s="135">
        <f t="shared" si="14"/>
        <v>0.45007822360968847</v>
      </c>
      <c r="AB14" s="183">
        <f t="shared" si="15"/>
        <v>1</v>
      </c>
      <c r="AF14" s="183">
        <f t="shared" si="16"/>
        <v>1331209.8627951907</v>
      </c>
      <c r="AG14" s="183">
        <f t="shared" si="22"/>
        <v>21001082.504631329</v>
      </c>
      <c r="AH14" s="305">
        <f t="shared" ref="AH14:AH40" si="24">IF(K14&gt;80,O14,"")</f>
        <v>60</v>
      </c>
      <c r="AI14" s="305">
        <f t="shared" ref="AI14:AI40" si="25">IF(K14&gt;80,O14/$AH$10*10^(L14/10),"")</f>
        <v>15160571972.111237</v>
      </c>
      <c r="AJ14" s="305">
        <f t="shared" ref="AJ14:AJ40" si="26">IF(K14&gt;80,O14/$AH$10*10^(K14/10),"")</f>
        <v>35370244.218326449</v>
      </c>
      <c r="AL14" s="184"/>
    </row>
    <row r="15" spans="3:39" ht="36" x14ac:dyDescent="0.2">
      <c r="C15" s="264" t="str">
        <f t="shared" si="7"/>
        <v>K</v>
      </c>
      <c r="D15" s="273" t="str">
        <f t="shared" si="8"/>
        <v>T</v>
      </c>
      <c r="E15" s="21" t="s">
        <v>359</v>
      </c>
      <c r="F15" s="22" t="str">
        <f t="shared" si="0"/>
        <v>Movimentazione con carrello elevatore</v>
      </c>
      <c r="G15" s="22" t="str">
        <f t="shared" si="1"/>
        <v>/</v>
      </c>
      <c r="H15" s="22" t="str">
        <f t="shared" si="2"/>
        <v>/</v>
      </c>
      <c r="I15" s="63">
        <f t="shared" si="3"/>
        <v>1.4064816191459686</v>
      </c>
      <c r="J15" s="63">
        <f t="shared" si="4"/>
        <v>127.96204993518134</v>
      </c>
      <c r="K15" s="64">
        <f t="shared" si="5"/>
        <v>88.26016379171034</v>
      </c>
      <c r="L15" s="16">
        <f t="shared" si="6"/>
        <v>99.427008509554511</v>
      </c>
      <c r="M15" s="23">
        <f t="shared" si="9"/>
        <v>12.927072205134738</v>
      </c>
      <c r="N15" s="281">
        <f t="shared" si="23"/>
        <v>75.333091586575605</v>
      </c>
      <c r="O15" s="225">
        <v>20</v>
      </c>
      <c r="P15" s="25"/>
      <c r="Q15" s="25"/>
      <c r="R15" s="81">
        <f t="shared" si="10"/>
        <v>1</v>
      </c>
      <c r="S15" s="111">
        <f t="shared" si="11"/>
        <v>12.927072205134738</v>
      </c>
      <c r="T15" s="111" t="str">
        <f t="shared" si="12"/>
        <v/>
      </c>
      <c r="U15" s="111">
        <f t="shared" si="17"/>
        <v>75.333091586575605</v>
      </c>
      <c r="V15" s="111">
        <f t="shared" si="18"/>
        <v>1422649.5045116576</v>
      </c>
      <c r="W15" s="179">
        <f t="shared" si="19"/>
        <v>6.5891046483647756E-2</v>
      </c>
      <c r="X15" s="180">
        <f t="shared" si="13"/>
        <v>0</v>
      </c>
      <c r="Y15" s="181">
        <f t="shared" si="20"/>
        <v>0</v>
      </c>
      <c r="Z15" s="182">
        <f t="shared" si="21"/>
        <v>0.13783570362492831</v>
      </c>
      <c r="AA15" s="135">
        <f t="shared" si="14"/>
        <v>1.7946208611965666</v>
      </c>
      <c r="AB15" s="183">
        <f t="shared" si="15"/>
        <v>0.33333333333333331</v>
      </c>
      <c r="AF15" s="183">
        <f t="shared" si="16"/>
        <v>1422649.5045116576</v>
      </c>
      <c r="AG15" s="183">
        <f t="shared" si="22"/>
        <v>27912911.425522707</v>
      </c>
      <c r="AH15" s="305">
        <f t="shared" si="24"/>
        <v>20</v>
      </c>
      <c r="AI15" s="305">
        <f t="shared" si="25"/>
        <v>615015394.2722944</v>
      </c>
      <c r="AJ15" s="305">
        <f t="shared" si="26"/>
        <v>47011219.242985614</v>
      </c>
      <c r="AL15" s="184"/>
    </row>
    <row r="16" spans="3:39" ht="54" x14ac:dyDescent="0.2">
      <c r="C16" s="264" t="str">
        <f t="shared" si="7"/>
        <v>K</v>
      </c>
      <c r="D16" s="273" t="str">
        <f t="shared" si="8"/>
        <v>T</v>
      </c>
      <c r="E16" s="21" t="s">
        <v>417</v>
      </c>
      <c r="F16" s="22" t="str">
        <f t="shared" si="0"/>
        <v>Assistenza alle movimentazioni esterne in prossimità di autogru</v>
      </c>
      <c r="G16" s="22" t="str">
        <f t="shared" si="1"/>
        <v>/</v>
      </c>
      <c r="H16" s="22" t="str">
        <f t="shared" si="2"/>
        <v>/</v>
      </c>
      <c r="I16" s="63">
        <f t="shared" si="3"/>
        <v>0.91387691362193302</v>
      </c>
      <c r="J16" s="63">
        <f t="shared" si="4"/>
        <v>120.96204993518134</v>
      </c>
      <c r="K16" s="64">
        <f t="shared" si="5"/>
        <v>82.25002607869078</v>
      </c>
      <c r="L16" s="16">
        <f t="shared" si="6"/>
        <v>95.129198290141773</v>
      </c>
      <c r="M16" s="23">
        <f t="shared" si="9"/>
        <v>12.820051736784313</v>
      </c>
      <c r="N16" s="281">
        <f t="shared" si="23"/>
        <v>69.429974341906473</v>
      </c>
      <c r="O16" s="225">
        <v>20</v>
      </c>
      <c r="P16" s="25"/>
      <c r="Q16" s="25"/>
      <c r="R16" s="81">
        <f t="shared" si="10"/>
        <v>1</v>
      </c>
      <c r="S16" s="111">
        <f t="shared" si="11"/>
        <v>12.820051736784313</v>
      </c>
      <c r="T16" s="111" t="str">
        <f t="shared" si="12"/>
        <v/>
      </c>
      <c r="U16" s="111">
        <f t="shared" si="17"/>
        <v>69.429974341906473</v>
      </c>
      <c r="V16" s="111">
        <f t="shared" si="18"/>
        <v>365414.84993459587</v>
      </c>
      <c r="W16" s="179">
        <f t="shared" si="19"/>
        <v>2.7742833326973651E-3</v>
      </c>
      <c r="X16" s="180">
        <f t="shared" si="13"/>
        <v>0</v>
      </c>
      <c r="Y16" s="181">
        <f t="shared" si="20"/>
        <v>0</v>
      </c>
      <c r="Z16" s="182">
        <f t="shared" si="21"/>
        <v>3.4542037893878212E-2</v>
      </c>
      <c r="AA16" s="135">
        <f t="shared" si="14"/>
        <v>0.44973733337829436</v>
      </c>
      <c r="AB16" s="183">
        <f t="shared" si="15"/>
        <v>0.33333333333333331</v>
      </c>
      <c r="AF16" s="183">
        <f t="shared" si="16"/>
        <v>365414.84993459587</v>
      </c>
      <c r="AG16" s="183">
        <f t="shared" si="22"/>
        <v>6995058.7462630309</v>
      </c>
      <c r="AH16" s="305">
        <f t="shared" si="24"/>
        <v>20</v>
      </c>
      <c r="AI16" s="305">
        <f t="shared" si="25"/>
        <v>228615127.670232</v>
      </c>
      <c r="AJ16" s="305">
        <f t="shared" si="26"/>
        <v>11781151.572653525</v>
      </c>
      <c r="AL16" s="184"/>
    </row>
    <row r="17" spans="3:38" ht="36" x14ac:dyDescent="0.2">
      <c r="C17" s="264" t="str">
        <f>IF(S17=0,"T",IF((K17-M17)&lt;65,"I",IF((K17-M17)&lt;70,"K",IF((K17-M17)&lt;75,"J",IF((K17-M17)&lt;80,"K","L")))))</f>
        <v>K</v>
      </c>
      <c r="D17" s="273" t="str">
        <f t="shared" si="8"/>
        <v>T</v>
      </c>
      <c r="E17" s="21" t="s">
        <v>366</v>
      </c>
      <c r="F17" s="22" t="str">
        <f t="shared" si="0"/>
        <v>Movimentazione con autogru in esterno</v>
      </c>
      <c r="G17" s="22" t="str">
        <f t="shared" si="1"/>
        <v>/</v>
      </c>
      <c r="H17" s="22" t="str">
        <f t="shared" si="2"/>
        <v>/</v>
      </c>
      <c r="I17" s="63">
        <f t="shared" si="3"/>
        <v>1.6720223495631443</v>
      </c>
      <c r="J17" s="63">
        <f t="shared" si="4"/>
        <v>115.26204993518134</v>
      </c>
      <c r="K17" s="64">
        <f t="shared" si="5"/>
        <v>82.530251252557179</v>
      </c>
      <c r="L17" s="16">
        <f t="shared" si="6"/>
        <v>88.831754471628287</v>
      </c>
      <c r="M17" s="23">
        <f t="shared" si="9"/>
        <v>13.231156048808057</v>
      </c>
      <c r="N17" s="281">
        <f t="shared" si="23"/>
        <v>69.299095203749118</v>
      </c>
      <c r="O17" s="225">
        <v>60</v>
      </c>
      <c r="P17" s="25"/>
      <c r="Q17" s="25"/>
      <c r="R17" s="81">
        <f t="shared" si="10"/>
        <v>1</v>
      </c>
      <c r="S17" s="111">
        <f t="shared" si="11"/>
        <v>13.231156048808057</v>
      </c>
      <c r="T17" s="111" t="str">
        <f t="shared" si="12"/>
        <v/>
      </c>
      <c r="U17" s="111">
        <f t="shared" si="17"/>
        <v>69.299095203749118</v>
      </c>
      <c r="V17" s="111">
        <f t="shared" si="18"/>
        <v>1063700.916370709</v>
      </c>
      <c r="W17" s="179">
        <f t="shared" si="19"/>
        <v>5.2360169337433947E-2</v>
      </c>
      <c r="X17" s="180">
        <f t="shared" si="13"/>
        <v>0</v>
      </c>
      <c r="Y17" s="181">
        <f t="shared" si="20"/>
        <v>0</v>
      </c>
      <c r="Z17" s="182">
        <f>O17/$G$43*10^((K17-$G$44)/10)</f>
        <v>0.11053294169636667</v>
      </c>
      <c r="AA17" s="135">
        <f>IF(AB17=0,0,4.34*(Z17/AB17))</f>
        <v>0.47971296696223131</v>
      </c>
      <c r="AB17" s="183">
        <f t="shared" si="15"/>
        <v>1</v>
      </c>
      <c r="AF17" s="183">
        <f t="shared" si="16"/>
        <v>1063700.916370709</v>
      </c>
      <c r="AG17" s="183">
        <f t="shared" si="22"/>
        <v>22383868.112783831</v>
      </c>
      <c r="AH17" s="305">
        <f t="shared" si="24"/>
        <v>60</v>
      </c>
      <c r="AI17" s="305">
        <f t="shared" si="25"/>
        <v>160872509.86100516</v>
      </c>
      <c r="AJ17" s="305">
        <f t="shared" si="26"/>
        <v>37699146.295214869</v>
      </c>
      <c r="AL17" s="184"/>
    </row>
    <row r="18" spans="3:38" ht="36" x14ac:dyDescent="0.2">
      <c r="C18" s="264" t="str">
        <f t="shared" si="7"/>
        <v>I</v>
      </c>
      <c r="D18" s="273" t="str">
        <f t="shared" si="8"/>
        <v>T</v>
      </c>
      <c r="E18" s="21" t="s">
        <v>358</v>
      </c>
      <c r="F18" s="22" t="str">
        <f t="shared" si="0"/>
        <v>Movimentazione con carrello elevatore</v>
      </c>
      <c r="G18" s="22" t="str">
        <f t="shared" si="1"/>
        <v>/</v>
      </c>
      <c r="H18" s="22" t="str">
        <f t="shared" si="2"/>
        <v>/</v>
      </c>
      <c r="I18" s="63">
        <f t="shared" si="3"/>
        <v>2.4877796178857805</v>
      </c>
      <c r="J18" s="63">
        <f t="shared" si="4"/>
        <v>129.56204993518134</v>
      </c>
      <c r="K18" s="64">
        <f t="shared" si="5"/>
        <v>80.070434915636724</v>
      </c>
      <c r="L18" s="16">
        <f t="shared" si="6"/>
        <v>94.270287005756117</v>
      </c>
      <c r="M18" s="23">
        <f t="shared" si="9"/>
        <v>27</v>
      </c>
      <c r="N18" s="281">
        <f>IF(M18=0,0,L18-M18)</f>
        <v>67.270287005756117</v>
      </c>
      <c r="O18" s="225">
        <v>60</v>
      </c>
      <c r="P18" s="25"/>
      <c r="Q18" s="25"/>
      <c r="R18" s="81">
        <f t="shared" si="10"/>
        <v>1</v>
      </c>
      <c r="S18" s="111">
        <v>27</v>
      </c>
      <c r="T18" s="111" t="str">
        <f t="shared" si="12"/>
        <v/>
      </c>
      <c r="U18" s="111">
        <f t="shared" si="17"/>
        <v>53.070434915636724</v>
      </c>
      <c r="V18" s="111">
        <f t="shared" si="18"/>
        <v>25348.57234965916</v>
      </c>
      <c r="W18" s="179">
        <f t="shared" si="19"/>
        <v>3.02223018785585E-2</v>
      </c>
      <c r="X18" s="180">
        <f t="shared" si="13"/>
        <v>0</v>
      </c>
      <c r="Y18" s="181">
        <f t="shared" si="20"/>
        <v>0</v>
      </c>
      <c r="Z18" s="182">
        <f t="shared" si="21"/>
        <v>6.2735027787116024E-2</v>
      </c>
      <c r="AA18" s="135">
        <f t="shared" si="14"/>
        <v>0.27227002059608352</v>
      </c>
      <c r="AB18" s="183">
        <f t="shared" si="15"/>
        <v>1</v>
      </c>
      <c r="AF18" s="183">
        <f t="shared" si="16"/>
        <v>666712.67795608193</v>
      </c>
      <c r="AG18" s="183">
        <f t="shared" si="22"/>
        <v>12704380.852326427</v>
      </c>
      <c r="AH18" s="305">
        <f t="shared" si="24"/>
        <v>60</v>
      </c>
      <c r="AI18" s="305">
        <f t="shared" si="25"/>
        <v>562775381.37101483</v>
      </c>
      <c r="AJ18" s="305">
        <f t="shared" si="26"/>
        <v>21396851.961812928</v>
      </c>
      <c r="AL18" s="184"/>
    </row>
    <row r="19" spans="3:38" ht="36" x14ac:dyDescent="0.2">
      <c r="C19" s="264" t="str">
        <f t="shared" si="7"/>
        <v>L</v>
      </c>
      <c r="D19" s="273" t="str">
        <f t="shared" si="8"/>
        <v>J</v>
      </c>
      <c r="E19" s="21" t="s">
        <v>362</v>
      </c>
      <c r="F19" s="22" t="str">
        <f t="shared" si="0"/>
        <v>Trasferimenti con trattore in esterno</v>
      </c>
      <c r="G19" s="22" t="str">
        <f t="shared" si="1"/>
        <v>/</v>
      </c>
      <c r="H19" s="22" t="str">
        <f t="shared" si="2"/>
        <v>/</v>
      </c>
      <c r="I19" s="63">
        <f t="shared" si="3"/>
        <v>1.7685804717272751</v>
      </c>
      <c r="J19" s="63">
        <f t="shared" si="4"/>
        <v>136.56204993518134</v>
      </c>
      <c r="K19" s="64">
        <f t="shared" si="5"/>
        <v>88.886527466732645</v>
      </c>
      <c r="L19" s="16">
        <f t="shared" si="6"/>
        <v>97.445704542670697</v>
      </c>
      <c r="M19" s="23">
        <f t="shared" ref="M19:M40" si="27">IF(AND($O$44&gt;87,K19&gt;80),S19,0)</f>
        <v>0</v>
      </c>
      <c r="N19" s="281">
        <f>IF(M19=0,0,L19-M19)</f>
        <v>0</v>
      </c>
      <c r="O19" s="225">
        <v>60</v>
      </c>
      <c r="P19" s="25"/>
      <c r="Q19" s="25"/>
      <c r="R19" s="81">
        <f t="shared" si="10"/>
        <v>1</v>
      </c>
      <c r="S19" s="111">
        <v>27</v>
      </c>
      <c r="T19" s="111">
        <f t="shared" si="12"/>
        <v>128.56204993518134</v>
      </c>
      <c r="U19" s="111">
        <f t="shared" si="17"/>
        <v>61.886527466732645</v>
      </c>
      <c r="V19" s="111">
        <f t="shared" si="18"/>
        <v>193002.42228865466</v>
      </c>
      <c r="W19" s="179">
        <f t="shared" si="19"/>
        <v>1.0536128284512059</v>
      </c>
      <c r="X19" s="180">
        <f t="shared" si="13"/>
        <v>0</v>
      </c>
      <c r="Y19" s="181">
        <f t="shared" si="20"/>
        <v>0</v>
      </c>
      <c r="Z19" s="182">
        <f t="shared" si="21"/>
        <v>0.47766052297703687</v>
      </c>
      <c r="AA19" s="135">
        <f t="shared" si="14"/>
        <v>2.0730466697203398</v>
      </c>
      <c r="AB19" s="183">
        <f t="shared" si="15"/>
        <v>1</v>
      </c>
      <c r="AF19" s="183">
        <f t="shared" si="16"/>
        <v>0.125</v>
      </c>
      <c r="AG19" s="183">
        <f t="shared" si="22"/>
        <v>96730350.110213503</v>
      </c>
      <c r="AH19" s="305">
        <f t="shared" si="24"/>
        <v>60</v>
      </c>
      <c r="AI19" s="305">
        <f t="shared" si="25"/>
        <v>1169167796.4402604</v>
      </c>
      <c r="AJ19" s="305">
        <f t="shared" si="26"/>
        <v>162914273.86983326</v>
      </c>
      <c r="AL19" s="184"/>
    </row>
    <row r="20" spans="3:38" ht="36" x14ac:dyDescent="0.2">
      <c r="C20" s="264" t="str">
        <f t="shared" si="7"/>
        <v>T</v>
      </c>
      <c r="D20" s="273" t="str">
        <f t="shared" si="8"/>
        <v>J</v>
      </c>
      <c r="E20" s="21" t="s">
        <v>367</v>
      </c>
      <c r="F20" s="22" t="str">
        <f t="shared" si="0"/>
        <v>Movimentazione con carrello elevatore</v>
      </c>
      <c r="G20" s="22" t="str">
        <f t="shared" si="1"/>
        <v>/</v>
      </c>
      <c r="H20" s="22" t="str">
        <f t="shared" si="2"/>
        <v>/</v>
      </c>
      <c r="I20" s="63">
        <f t="shared" si="3"/>
        <v>3.0239483232471818</v>
      </c>
      <c r="J20" s="63">
        <f t="shared" si="4"/>
        <v>135.16204993518133</v>
      </c>
      <c r="K20" s="64">
        <f t="shared" si="5"/>
        <v>75.312175360342167</v>
      </c>
      <c r="L20" s="16">
        <f t="shared" si="6"/>
        <v>90.921142519825665</v>
      </c>
      <c r="M20" s="23">
        <f t="shared" si="27"/>
        <v>0</v>
      </c>
      <c r="N20" s="281">
        <f t="shared" si="23"/>
        <v>0</v>
      </c>
      <c r="O20" s="225">
        <v>30</v>
      </c>
      <c r="P20" s="25"/>
      <c r="Q20" s="25"/>
      <c r="R20" s="81" t="str">
        <f t="shared" si="10"/>
        <v/>
      </c>
      <c r="S20" s="111">
        <f t="shared" si="11"/>
        <v>0</v>
      </c>
      <c r="T20" s="111">
        <f t="shared" si="12"/>
        <v>127.16204993518133</v>
      </c>
      <c r="U20" s="111">
        <f t="shared" si="17"/>
        <v>75.312175360342167</v>
      </c>
      <c r="V20" s="111">
        <f t="shared" si="18"/>
        <v>2123721.4492607755</v>
      </c>
      <c r="W20" s="179">
        <f t="shared" si="19"/>
        <v>1.169541677037328E-3</v>
      </c>
      <c r="X20" s="180">
        <f t="shared" si="13"/>
        <v>0</v>
      </c>
      <c r="Y20" s="181">
        <f t="shared" si="20"/>
        <v>0</v>
      </c>
      <c r="Z20" s="182">
        <f t="shared" si="21"/>
        <v>1.0487069435349267E-2</v>
      </c>
      <c r="AA20" s="135">
        <f t="shared" si="14"/>
        <v>9.102776269883163E-2</v>
      </c>
      <c r="AB20" s="183">
        <f t="shared" si="15"/>
        <v>0.5</v>
      </c>
      <c r="AF20" s="183">
        <f t="shared" si="16"/>
        <v>6.25E-2</v>
      </c>
      <c r="AG20" s="183">
        <f t="shared" si="22"/>
        <v>2123721.4492607755</v>
      </c>
      <c r="AH20" s="305" t="str">
        <f t="shared" si="24"/>
        <v/>
      </c>
      <c r="AI20" s="305" t="str">
        <f t="shared" si="25"/>
        <v/>
      </c>
      <c r="AJ20" s="305" t="str">
        <f t="shared" si="26"/>
        <v/>
      </c>
      <c r="AL20" s="184"/>
    </row>
    <row r="21" spans="3:38" ht="27" x14ac:dyDescent="0.2">
      <c r="C21" s="264" t="str">
        <f t="shared" si="7"/>
        <v>T</v>
      </c>
      <c r="D21" s="273" t="str">
        <f t="shared" si="8"/>
        <v>T</v>
      </c>
      <c r="E21" s="21" t="s">
        <v>398</v>
      </c>
      <c r="F21" s="22" t="str">
        <f t="shared" si="0"/>
        <v>Movimentazioni esterne</v>
      </c>
      <c r="G21" s="22" t="str">
        <f t="shared" si="1"/>
        <v>/</v>
      </c>
      <c r="H21" s="22" t="str">
        <f t="shared" si="2"/>
        <v>/</v>
      </c>
      <c r="I21" s="63">
        <f t="shared" si="3"/>
        <v>1.0609006486562831</v>
      </c>
      <c r="J21" s="63">
        <f t="shared" si="4"/>
        <v>103.26204993518134</v>
      </c>
      <c r="K21" s="64">
        <f t="shared" si="5"/>
        <v>62.786210073468723</v>
      </c>
      <c r="L21" s="16">
        <f t="shared" si="6"/>
        <v>77.062050415800257</v>
      </c>
      <c r="M21" s="23">
        <f t="shared" si="27"/>
        <v>0</v>
      </c>
      <c r="N21" s="281">
        <f t="shared" si="23"/>
        <v>0</v>
      </c>
      <c r="O21" s="225">
        <v>100</v>
      </c>
      <c r="P21" s="25"/>
      <c r="Q21" s="25"/>
      <c r="R21" s="81" t="str">
        <f t="shared" si="10"/>
        <v/>
      </c>
      <c r="S21" s="111">
        <f t="shared" si="11"/>
        <v>0</v>
      </c>
      <c r="T21" s="111" t="str">
        <f t="shared" si="12"/>
        <v/>
      </c>
      <c r="U21" s="111">
        <f>K21-S21</f>
        <v>62.786210073468723</v>
      </c>
      <c r="V21" s="111">
        <f t="shared" si="18"/>
        <v>395712.50067258306</v>
      </c>
      <c r="W21" s="179">
        <f t="shared" si="19"/>
        <v>9.9868640045773431E-6</v>
      </c>
      <c r="X21" s="180">
        <f t="shared" si="13"/>
        <v>0</v>
      </c>
      <c r="Y21" s="181">
        <f t="shared" si="20"/>
        <v>0</v>
      </c>
      <c r="Z21" s="182">
        <f t="shared" si="21"/>
        <v>1.9540530950674139E-3</v>
      </c>
      <c r="AA21" s="135">
        <f t="shared" si="14"/>
        <v>5.0883542595555453E-3</v>
      </c>
      <c r="AB21" s="183">
        <f t="shared" si="15"/>
        <v>1.6666666666666667</v>
      </c>
      <c r="AF21" s="183">
        <f t="shared" si="16"/>
        <v>0.20833333333333334</v>
      </c>
      <c r="AG21" s="183">
        <f t="shared" si="22"/>
        <v>395712.50067258306</v>
      </c>
      <c r="AH21" s="305" t="str">
        <f t="shared" si="24"/>
        <v/>
      </c>
      <c r="AI21" s="305" t="str">
        <f t="shared" si="25"/>
        <v/>
      </c>
      <c r="AJ21" s="305" t="str">
        <f t="shared" si="26"/>
        <v/>
      </c>
      <c r="AL21" s="184"/>
    </row>
    <row r="22" spans="3:38" ht="27" hidden="1" x14ac:dyDescent="0.2">
      <c r="C22" s="264" t="str">
        <f t="shared" si="7"/>
        <v>T</v>
      </c>
      <c r="D22" s="273" t="str">
        <f t="shared" si="8"/>
        <v>T</v>
      </c>
      <c r="E22" s="21" t="s">
        <v>193</v>
      </c>
      <c r="F22" s="22">
        <f t="shared" si="0"/>
        <v>0</v>
      </c>
      <c r="G22" s="22">
        <f t="shared" si="1"/>
        <v>0</v>
      </c>
      <c r="H22" s="22">
        <f t="shared" si="2"/>
        <v>0</v>
      </c>
      <c r="I22" s="63">
        <f t="shared" si="3"/>
        <v>0</v>
      </c>
      <c r="J22" s="63">
        <f t="shared" si="4"/>
        <v>0</v>
      </c>
      <c r="K22" s="64">
        <f t="shared" si="5"/>
        <v>0</v>
      </c>
      <c r="L22" s="16">
        <f t="shared" si="6"/>
        <v>0</v>
      </c>
      <c r="M22" s="23">
        <f t="shared" si="27"/>
        <v>0</v>
      </c>
      <c r="N22" s="281">
        <f t="shared" si="23"/>
        <v>0</v>
      </c>
      <c r="O22" s="25"/>
      <c r="P22" s="25"/>
      <c r="Q22" s="25"/>
      <c r="R22" s="81" t="str">
        <f t="shared" si="10"/>
        <v/>
      </c>
      <c r="S22" s="111">
        <f t="shared" si="11"/>
        <v>0</v>
      </c>
      <c r="T22" s="111" t="str">
        <f t="shared" si="12"/>
        <v/>
      </c>
      <c r="U22" s="111">
        <f t="shared" si="17"/>
        <v>0</v>
      </c>
      <c r="V22" s="111">
        <f t="shared" si="18"/>
        <v>0</v>
      </c>
      <c r="W22" s="179">
        <f t="shared" si="19"/>
        <v>0</v>
      </c>
      <c r="X22" s="180">
        <f t="shared" si="13"/>
        <v>0</v>
      </c>
      <c r="Y22" s="181">
        <f t="shared" si="20"/>
        <v>0</v>
      </c>
      <c r="Z22" s="182">
        <f t="shared" si="21"/>
        <v>0</v>
      </c>
      <c r="AA22" s="135">
        <f t="shared" si="14"/>
        <v>0</v>
      </c>
      <c r="AB22" s="183">
        <f t="shared" si="15"/>
        <v>0</v>
      </c>
      <c r="AF22" s="183">
        <f t="shared" si="16"/>
        <v>0</v>
      </c>
      <c r="AG22" s="183">
        <f t="shared" si="22"/>
        <v>0</v>
      </c>
      <c r="AH22" s="305" t="str">
        <f t="shared" si="24"/>
        <v/>
      </c>
      <c r="AI22" s="305" t="str">
        <f t="shared" si="25"/>
        <v/>
      </c>
      <c r="AJ22" s="305" t="str">
        <f t="shared" si="26"/>
        <v/>
      </c>
      <c r="AL22" s="184"/>
    </row>
    <row r="23" spans="3:38" ht="27" hidden="1" x14ac:dyDescent="0.2">
      <c r="C23" s="264" t="str">
        <f t="shared" si="7"/>
        <v>T</v>
      </c>
      <c r="D23" s="273" t="str">
        <f t="shared" si="8"/>
        <v>T</v>
      </c>
      <c r="E23" s="21" t="s">
        <v>193</v>
      </c>
      <c r="F23" s="22">
        <f t="shared" si="0"/>
        <v>0</v>
      </c>
      <c r="G23" s="22">
        <f t="shared" si="1"/>
        <v>0</v>
      </c>
      <c r="H23" s="22">
        <f t="shared" si="2"/>
        <v>0</v>
      </c>
      <c r="I23" s="63">
        <f t="shared" si="3"/>
        <v>0</v>
      </c>
      <c r="J23" s="63">
        <f t="shared" si="4"/>
        <v>0</v>
      </c>
      <c r="K23" s="64">
        <f t="shared" si="5"/>
        <v>0</v>
      </c>
      <c r="L23" s="16">
        <f t="shared" si="6"/>
        <v>0</v>
      </c>
      <c r="M23" s="23">
        <f t="shared" si="27"/>
        <v>0</v>
      </c>
      <c r="N23" s="281">
        <f t="shared" si="23"/>
        <v>0</v>
      </c>
      <c r="O23" s="25"/>
      <c r="P23" s="25"/>
      <c r="Q23" s="25"/>
      <c r="R23" s="81" t="str">
        <f t="shared" si="10"/>
        <v/>
      </c>
      <c r="S23" s="111">
        <f t="shared" si="11"/>
        <v>0</v>
      </c>
      <c r="T23" s="111" t="str">
        <f t="shared" si="12"/>
        <v/>
      </c>
      <c r="U23" s="111">
        <f t="shared" si="17"/>
        <v>0</v>
      </c>
      <c r="V23" s="111">
        <f t="shared" si="18"/>
        <v>0</v>
      </c>
      <c r="W23" s="179">
        <f t="shared" si="19"/>
        <v>0</v>
      </c>
      <c r="X23" s="180">
        <f t="shared" si="13"/>
        <v>0</v>
      </c>
      <c r="Y23" s="181">
        <f t="shared" si="20"/>
        <v>0</v>
      </c>
      <c r="Z23" s="182">
        <f t="shared" si="21"/>
        <v>0</v>
      </c>
      <c r="AA23" s="135">
        <f t="shared" si="14"/>
        <v>0</v>
      </c>
      <c r="AB23" s="183">
        <f t="shared" si="15"/>
        <v>0</v>
      </c>
      <c r="AF23" s="183">
        <f t="shared" si="16"/>
        <v>0</v>
      </c>
      <c r="AG23" s="183">
        <f t="shared" si="22"/>
        <v>0</v>
      </c>
      <c r="AH23" s="305" t="str">
        <f t="shared" si="24"/>
        <v/>
      </c>
      <c r="AI23" s="305" t="str">
        <f t="shared" si="25"/>
        <v/>
      </c>
      <c r="AJ23" s="305" t="str">
        <f t="shared" si="26"/>
        <v/>
      </c>
      <c r="AL23" s="184"/>
    </row>
    <row r="24" spans="3:38" ht="27" hidden="1" x14ac:dyDescent="0.2">
      <c r="C24" s="264" t="str">
        <f t="shared" si="7"/>
        <v>T</v>
      </c>
      <c r="D24" s="273" t="str">
        <f t="shared" si="8"/>
        <v>T</v>
      </c>
      <c r="E24" s="21" t="s">
        <v>193</v>
      </c>
      <c r="F24" s="22">
        <f t="shared" si="0"/>
        <v>0</v>
      </c>
      <c r="G24" s="22">
        <f t="shared" si="1"/>
        <v>0</v>
      </c>
      <c r="H24" s="22">
        <f t="shared" si="2"/>
        <v>0</v>
      </c>
      <c r="I24" s="63">
        <f t="shared" si="3"/>
        <v>0</v>
      </c>
      <c r="J24" s="63">
        <f t="shared" si="4"/>
        <v>0</v>
      </c>
      <c r="K24" s="64">
        <f t="shared" si="5"/>
        <v>0</v>
      </c>
      <c r="L24" s="16">
        <f t="shared" si="6"/>
        <v>0</v>
      </c>
      <c r="M24" s="23">
        <f t="shared" si="27"/>
        <v>0</v>
      </c>
      <c r="N24" s="281">
        <f t="shared" si="23"/>
        <v>0</v>
      </c>
      <c r="O24" s="25"/>
      <c r="P24" s="25"/>
      <c r="Q24" s="25"/>
      <c r="R24" s="81" t="str">
        <f t="shared" si="10"/>
        <v/>
      </c>
      <c r="S24" s="111">
        <f t="shared" si="11"/>
        <v>0</v>
      </c>
      <c r="T24" s="111" t="str">
        <f t="shared" si="12"/>
        <v/>
      </c>
      <c r="U24" s="111">
        <f t="shared" si="17"/>
        <v>0</v>
      </c>
      <c r="V24" s="111">
        <f t="shared" si="18"/>
        <v>0</v>
      </c>
      <c r="W24" s="179">
        <f t="shared" si="19"/>
        <v>0</v>
      </c>
      <c r="X24" s="180">
        <f t="shared" si="13"/>
        <v>0</v>
      </c>
      <c r="Y24" s="181">
        <f t="shared" si="20"/>
        <v>0</v>
      </c>
      <c r="Z24" s="182">
        <f t="shared" si="21"/>
        <v>0</v>
      </c>
      <c r="AA24" s="135">
        <f t="shared" si="14"/>
        <v>0</v>
      </c>
      <c r="AB24" s="183">
        <f t="shared" si="15"/>
        <v>0</v>
      </c>
      <c r="AF24" s="183">
        <f t="shared" si="16"/>
        <v>0</v>
      </c>
      <c r="AG24" s="183">
        <f t="shared" si="22"/>
        <v>0</v>
      </c>
      <c r="AH24" s="305" t="str">
        <f t="shared" si="24"/>
        <v/>
      </c>
      <c r="AI24" s="305" t="str">
        <f t="shared" si="25"/>
        <v/>
      </c>
      <c r="AJ24" s="305" t="str">
        <f t="shared" si="26"/>
        <v/>
      </c>
      <c r="AL24" s="184"/>
    </row>
    <row r="25" spans="3:38" ht="27" hidden="1" x14ac:dyDescent="0.2">
      <c r="C25" s="264" t="str">
        <f t="shared" si="7"/>
        <v>T</v>
      </c>
      <c r="D25" s="273" t="str">
        <f t="shared" si="8"/>
        <v>T</v>
      </c>
      <c r="E25" s="21" t="s">
        <v>193</v>
      </c>
      <c r="F25" s="22">
        <f t="shared" si="0"/>
        <v>0</v>
      </c>
      <c r="G25" s="22">
        <f t="shared" si="1"/>
        <v>0</v>
      </c>
      <c r="H25" s="22">
        <f t="shared" si="2"/>
        <v>0</v>
      </c>
      <c r="I25" s="63">
        <f t="shared" si="3"/>
        <v>0</v>
      </c>
      <c r="J25" s="63">
        <f t="shared" si="4"/>
        <v>0</v>
      </c>
      <c r="K25" s="64">
        <f t="shared" si="5"/>
        <v>0</v>
      </c>
      <c r="L25" s="16">
        <f t="shared" si="6"/>
        <v>0</v>
      </c>
      <c r="M25" s="23">
        <f t="shared" si="27"/>
        <v>0</v>
      </c>
      <c r="N25" s="281">
        <f t="shared" si="23"/>
        <v>0</v>
      </c>
      <c r="O25" s="25"/>
      <c r="P25" s="25"/>
      <c r="Q25" s="25"/>
      <c r="R25" s="81" t="str">
        <f t="shared" si="10"/>
        <v/>
      </c>
      <c r="S25" s="111">
        <f t="shared" si="11"/>
        <v>0</v>
      </c>
      <c r="T25" s="111" t="str">
        <f t="shared" si="12"/>
        <v/>
      </c>
      <c r="U25" s="111">
        <f t="shared" si="17"/>
        <v>0</v>
      </c>
      <c r="V25" s="111">
        <f t="shared" si="18"/>
        <v>0</v>
      </c>
      <c r="W25" s="179">
        <f t="shared" si="19"/>
        <v>0</v>
      </c>
      <c r="X25" s="180">
        <f t="shared" si="13"/>
        <v>0</v>
      </c>
      <c r="Y25" s="181">
        <f t="shared" si="20"/>
        <v>0</v>
      </c>
      <c r="Z25" s="182">
        <f t="shared" si="21"/>
        <v>0</v>
      </c>
      <c r="AA25" s="135">
        <f t="shared" si="14"/>
        <v>0</v>
      </c>
      <c r="AB25" s="183">
        <f t="shared" si="15"/>
        <v>0</v>
      </c>
      <c r="AF25" s="183">
        <f t="shared" si="16"/>
        <v>0</v>
      </c>
      <c r="AG25" s="183">
        <f t="shared" si="22"/>
        <v>0</v>
      </c>
      <c r="AH25" s="305" t="str">
        <f t="shared" si="24"/>
        <v/>
      </c>
      <c r="AI25" s="305" t="str">
        <f t="shared" si="25"/>
        <v/>
      </c>
      <c r="AJ25" s="305" t="str">
        <f t="shared" si="26"/>
        <v/>
      </c>
      <c r="AL25" s="184"/>
    </row>
    <row r="26" spans="3:38" ht="27" hidden="1" x14ac:dyDescent="0.2">
      <c r="C26" s="264" t="str">
        <f t="shared" si="7"/>
        <v>T</v>
      </c>
      <c r="D26" s="273" t="str">
        <f t="shared" si="8"/>
        <v>T</v>
      </c>
      <c r="E26" s="21" t="s">
        <v>193</v>
      </c>
      <c r="F26" s="22">
        <f t="shared" si="0"/>
        <v>0</v>
      </c>
      <c r="G26" s="22">
        <f t="shared" si="1"/>
        <v>0</v>
      </c>
      <c r="H26" s="22">
        <f t="shared" si="2"/>
        <v>0</v>
      </c>
      <c r="I26" s="63">
        <f t="shared" si="3"/>
        <v>0</v>
      </c>
      <c r="J26" s="63">
        <f t="shared" si="4"/>
        <v>0</v>
      </c>
      <c r="K26" s="64">
        <f t="shared" si="5"/>
        <v>0</v>
      </c>
      <c r="L26" s="16">
        <f t="shared" si="6"/>
        <v>0</v>
      </c>
      <c r="M26" s="23">
        <f t="shared" si="27"/>
        <v>0</v>
      </c>
      <c r="N26" s="281">
        <f t="shared" si="23"/>
        <v>0</v>
      </c>
      <c r="O26" s="25"/>
      <c r="P26" s="25"/>
      <c r="Q26" s="25"/>
      <c r="R26" s="81" t="str">
        <f t="shared" si="10"/>
        <v/>
      </c>
      <c r="S26" s="111">
        <f t="shared" si="11"/>
        <v>0</v>
      </c>
      <c r="T26" s="111" t="str">
        <f t="shared" si="12"/>
        <v/>
      </c>
      <c r="U26" s="111">
        <f t="shared" si="17"/>
        <v>0</v>
      </c>
      <c r="V26" s="111">
        <f t="shared" si="18"/>
        <v>0</v>
      </c>
      <c r="W26" s="179">
        <f t="shared" si="19"/>
        <v>0</v>
      </c>
      <c r="X26" s="180">
        <f t="shared" si="13"/>
        <v>0</v>
      </c>
      <c r="Y26" s="181">
        <f t="shared" si="20"/>
        <v>0</v>
      </c>
      <c r="Z26" s="182">
        <f t="shared" si="21"/>
        <v>0</v>
      </c>
      <c r="AA26" s="135">
        <f t="shared" si="14"/>
        <v>0</v>
      </c>
      <c r="AB26" s="183">
        <f t="shared" si="15"/>
        <v>0</v>
      </c>
      <c r="AF26" s="183">
        <f t="shared" si="16"/>
        <v>0</v>
      </c>
      <c r="AG26" s="183">
        <f t="shared" si="22"/>
        <v>0</v>
      </c>
      <c r="AH26" s="305" t="str">
        <f t="shared" si="24"/>
        <v/>
      </c>
      <c r="AI26" s="305" t="str">
        <f t="shared" si="25"/>
        <v/>
      </c>
      <c r="AJ26" s="305" t="str">
        <f t="shared" si="26"/>
        <v/>
      </c>
      <c r="AL26" s="184"/>
    </row>
    <row r="27" spans="3:38" ht="27" hidden="1" x14ac:dyDescent="0.2">
      <c r="C27" s="264" t="str">
        <f t="shared" si="7"/>
        <v>T</v>
      </c>
      <c r="D27" s="273" t="str">
        <f t="shared" si="8"/>
        <v>T</v>
      </c>
      <c r="E27" s="21" t="s">
        <v>193</v>
      </c>
      <c r="F27" s="22">
        <f t="shared" si="0"/>
        <v>0</v>
      </c>
      <c r="G27" s="22">
        <f t="shared" si="1"/>
        <v>0</v>
      </c>
      <c r="H27" s="22">
        <f t="shared" si="2"/>
        <v>0</v>
      </c>
      <c r="I27" s="63">
        <f t="shared" si="3"/>
        <v>0</v>
      </c>
      <c r="J27" s="63">
        <f t="shared" si="4"/>
        <v>0</v>
      </c>
      <c r="K27" s="64">
        <f t="shared" si="5"/>
        <v>0</v>
      </c>
      <c r="L27" s="16">
        <f t="shared" si="6"/>
        <v>0</v>
      </c>
      <c r="M27" s="23">
        <f t="shared" si="27"/>
        <v>0</v>
      </c>
      <c r="N27" s="281">
        <f t="shared" si="23"/>
        <v>0</v>
      </c>
      <c r="O27" s="25"/>
      <c r="P27" s="25"/>
      <c r="Q27" s="25"/>
      <c r="R27" s="81" t="str">
        <f t="shared" si="10"/>
        <v/>
      </c>
      <c r="S27" s="111">
        <f t="shared" si="11"/>
        <v>0</v>
      </c>
      <c r="T27" s="111" t="str">
        <f t="shared" si="12"/>
        <v/>
      </c>
      <c r="U27" s="111">
        <f t="shared" si="17"/>
        <v>0</v>
      </c>
      <c r="V27" s="111">
        <f t="shared" si="18"/>
        <v>0</v>
      </c>
      <c r="W27" s="179">
        <f t="shared" si="19"/>
        <v>0</v>
      </c>
      <c r="X27" s="180">
        <f t="shared" si="13"/>
        <v>0</v>
      </c>
      <c r="Y27" s="181">
        <f t="shared" si="20"/>
        <v>0</v>
      </c>
      <c r="Z27" s="182">
        <f t="shared" si="21"/>
        <v>0</v>
      </c>
      <c r="AA27" s="135">
        <f t="shared" si="14"/>
        <v>0</v>
      </c>
      <c r="AB27" s="183">
        <f t="shared" si="15"/>
        <v>0</v>
      </c>
      <c r="AF27" s="183">
        <f t="shared" si="16"/>
        <v>0</v>
      </c>
      <c r="AG27" s="183">
        <f t="shared" si="22"/>
        <v>0</v>
      </c>
      <c r="AH27" s="305" t="str">
        <f t="shared" si="24"/>
        <v/>
      </c>
      <c r="AI27" s="305" t="str">
        <f t="shared" si="25"/>
        <v/>
      </c>
      <c r="AJ27" s="305" t="str">
        <f t="shared" si="26"/>
        <v/>
      </c>
      <c r="AL27" s="184"/>
    </row>
    <row r="28" spans="3:38" ht="27" hidden="1" x14ac:dyDescent="0.2">
      <c r="C28" s="264" t="str">
        <f t="shared" si="7"/>
        <v>T</v>
      </c>
      <c r="D28" s="273" t="str">
        <f t="shared" si="8"/>
        <v>T</v>
      </c>
      <c r="E28" s="21" t="s">
        <v>193</v>
      </c>
      <c r="F28" s="22">
        <f t="shared" si="0"/>
        <v>0</v>
      </c>
      <c r="G28" s="22">
        <f t="shared" si="1"/>
        <v>0</v>
      </c>
      <c r="H28" s="22">
        <f t="shared" si="2"/>
        <v>0</v>
      </c>
      <c r="I28" s="63">
        <f t="shared" si="3"/>
        <v>0</v>
      </c>
      <c r="J28" s="63">
        <f t="shared" si="4"/>
        <v>0</v>
      </c>
      <c r="K28" s="64">
        <f t="shared" si="5"/>
        <v>0</v>
      </c>
      <c r="L28" s="16">
        <f t="shared" si="6"/>
        <v>0</v>
      </c>
      <c r="M28" s="23">
        <f t="shared" si="27"/>
        <v>0</v>
      </c>
      <c r="N28" s="281">
        <f t="shared" si="23"/>
        <v>0</v>
      </c>
      <c r="O28" s="25"/>
      <c r="P28" s="25"/>
      <c r="Q28" s="25"/>
      <c r="R28" s="81" t="str">
        <f t="shared" si="10"/>
        <v/>
      </c>
      <c r="S28" s="111">
        <f t="shared" si="11"/>
        <v>0</v>
      </c>
      <c r="T28" s="111" t="str">
        <f t="shared" si="12"/>
        <v/>
      </c>
      <c r="U28" s="111">
        <f t="shared" si="17"/>
        <v>0</v>
      </c>
      <c r="V28" s="111">
        <f t="shared" si="18"/>
        <v>0</v>
      </c>
      <c r="W28" s="179">
        <f t="shared" si="19"/>
        <v>0</v>
      </c>
      <c r="X28" s="180">
        <f t="shared" si="13"/>
        <v>0</v>
      </c>
      <c r="Y28" s="181">
        <f t="shared" si="20"/>
        <v>0</v>
      </c>
      <c r="Z28" s="182">
        <f t="shared" si="21"/>
        <v>0</v>
      </c>
      <c r="AA28" s="135">
        <f t="shared" si="14"/>
        <v>0</v>
      </c>
      <c r="AB28" s="183">
        <f t="shared" si="15"/>
        <v>0</v>
      </c>
      <c r="AF28" s="183">
        <f t="shared" si="16"/>
        <v>0</v>
      </c>
      <c r="AG28" s="183">
        <f t="shared" si="22"/>
        <v>0</v>
      </c>
      <c r="AH28" s="305" t="str">
        <f t="shared" si="24"/>
        <v/>
      </c>
      <c r="AI28" s="305" t="str">
        <f t="shared" si="25"/>
        <v/>
      </c>
      <c r="AJ28" s="305" t="str">
        <f t="shared" si="26"/>
        <v/>
      </c>
      <c r="AL28" s="184"/>
    </row>
    <row r="29" spans="3:38" ht="27" hidden="1" x14ac:dyDescent="0.2">
      <c r="C29" s="264" t="str">
        <f t="shared" si="7"/>
        <v>T</v>
      </c>
      <c r="D29" s="273" t="str">
        <f t="shared" si="8"/>
        <v>T</v>
      </c>
      <c r="E29" s="21" t="s">
        <v>193</v>
      </c>
      <c r="F29" s="22">
        <f t="shared" si="0"/>
        <v>0</v>
      </c>
      <c r="G29" s="22">
        <f t="shared" si="1"/>
        <v>0</v>
      </c>
      <c r="H29" s="22">
        <f t="shared" si="2"/>
        <v>0</v>
      </c>
      <c r="I29" s="63">
        <f t="shared" si="3"/>
        <v>0</v>
      </c>
      <c r="J29" s="63">
        <f t="shared" si="4"/>
        <v>0</v>
      </c>
      <c r="K29" s="64">
        <f t="shared" si="5"/>
        <v>0</v>
      </c>
      <c r="L29" s="16">
        <f t="shared" si="6"/>
        <v>0</v>
      </c>
      <c r="M29" s="23">
        <f t="shared" si="27"/>
        <v>0</v>
      </c>
      <c r="N29" s="281">
        <f t="shared" si="23"/>
        <v>0</v>
      </c>
      <c r="O29" s="25"/>
      <c r="P29" s="25"/>
      <c r="Q29" s="25"/>
      <c r="R29" s="81" t="str">
        <f t="shared" si="10"/>
        <v/>
      </c>
      <c r="S29" s="111">
        <f t="shared" si="11"/>
        <v>0</v>
      </c>
      <c r="T29" s="111" t="str">
        <f t="shared" si="12"/>
        <v/>
      </c>
      <c r="U29" s="111">
        <f t="shared" si="17"/>
        <v>0</v>
      </c>
      <c r="V29" s="111">
        <f t="shared" si="18"/>
        <v>0</v>
      </c>
      <c r="W29" s="179">
        <f t="shared" si="19"/>
        <v>0</v>
      </c>
      <c r="X29" s="180">
        <f t="shared" si="13"/>
        <v>0</v>
      </c>
      <c r="Y29" s="181">
        <f t="shared" si="20"/>
        <v>0</v>
      </c>
      <c r="Z29" s="182">
        <f t="shared" si="21"/>
        <v>0</v>
      </c>
      <c r="AA29" s="135">
        <f t="shared" si="14"/>
        <v>0</v>
      </c>
      <c r="AB29" s="183">
        <f t="shared" si="15"/>
        <v>0</v>
      </c>
      <c r="AF29" s="183">
        <f t="shared" si="16"/>
        <v>0</v>
      </c>
      <c r="AG29" s="183">
        <f t="shared" si="22"/>
        <v>0</v>
      </c>
      <c r="AH29" s="305" t="str">
        <f t="shared" si="24"/>
        <v/>
      </c>
      <c r="AI29" s="305" t="str">
        <f t="shared" si="25"/>
        <v/>
      </c>
      <c r="AJ29" s="305" t="str">
        <f t="shared" si="26"/>
        <v/>
      </c>
      <c r="AL29" s="184"/>
    </row>
    <row r="30" spans="3:38" ht="27" hidden="1" x14ac:dyDescent="0.2">
      <c r="C30" s="264" t="str">
        <f t="shared" si="7"/>
        <v>T</v>
      </c>
      <c r="D30" s="273" t="str">
        <f t="shared" si="8"/>
        <v>T</v>
      </c>
      <c r="E30" s="21" t="s">
        <v>193</v>
      </c>
      <c r="F30" s="22">
        <f t="shared" si="0"/>
        <v>0</v>
      </c>
      <c r="G30" s="22">
        <f t="shared" si="1"/>
        <v>0</v>
      </c>
      <c r="H30" s="22">
        <f t="shared" si="2"/>
        <v>0</v>
      </c>
      <c r="I30" s="63">
        <f t="shared" si="3"/>
        <v>0</v>
      </c>
      <c r="J30" s="63">
        <f t="shared" si="4"/>
        <v>0</v>
      </c>
      <c r="K30" s="64">
        <f t="shared" si="5"/>
        <v>0</v>
      </c>
      <c r="L30" s="16">
        <f t="shared" si="6"/>
        <v>0</v>
      </c>
      <c r="M30" s="23">
        <f t="shared" si="27"/>
        <v>0</v>
      </c>
      <c r="N30" s="281">
        <f t="shared" si="23"/>
        <v>0</v>
      </c>
      <c r="O30" s="25"/>
      <c r="P30" s="25"/>
      <c r="Q30" s="25"/>
      <c r="R30" s="81" t="str">
        <f t="shared" si="10"/>
        <v/>
      </c>
      <c r="S30" s="111">
        <f t="shared" si="11"/>
        <v>0</v>
      </c>
      <c r="T30" s="111" t="str">
        <f t="shared" si="12"/>
        <v/>
      </c>
      <c r="U30" s="111">
        <f t="shared" si="17"/>
        <v>0</v>
      </c>
      <c r="V30" s="111">
        <f t="shared" si="18"/>
        <v>0</v>
      </c>
      <c r="W30" s="179">
        <f t="shared" si="19"/>
        <v>0</v>
      </c>
      <c r="X30" s="180">
        <f t="shared" si="13"/>
        <v>0</v>
      </c>
      <c r="Y30" s="181">
        <f t="shared" si="20"/>
        <v>0</v>
      </c>
      <c r="Z30" s="182">
        <f t="shared" si="21"/>
        <v>0</v>
      </c>
      <c r="AA30" s="135">
        <f t="shared" si="14"/>
        <v>0</v>
      </c>
      <c r="AB30" s="183">
        <f t="shared" si="15"/>
        <v>0</v>
      </c>
      <c r="AF30" s="183">
        <f t="shared" si="16"/>
        <v>0</v>
      </c>
      <c r="AG30" s="183">
        <f t="shared" si="22"/>
        <v>0</v>
      </c>
      <c r="AH30" s="305" t="str">
        <f t="shared" si="24"/>
        <v/>
      </c>
      <c r="AI30" s="305" t="str">
        <f t="shared" si="25"/>
        <v/>
      </c>
      <c r="AJ30" s="305" t="str">
        <f t="shared" si="26"/>
        <v/>
      </c>
      <c r="AL30" s="184"/>
    </row>
    <row r="31" spans="3:38" ht="27" hidden="1" x14ac:dyDescent="0.2">
      <c r="C31" s="264" t="str">
        <f t="shared" si="7"/>
        <v>T</v>
      </c>
      <c r="D31" s="273" t="str">
        <f t="shared" si="8"/>
        <v>T</v>
      </c>
      <c r="E31" s="21" t="s">
        <v>193</v>
      </c>
      <c r="F31" s="22">
        <f t="shared" si="0"/>
        <v>0</v>
      </c>
      <c r="G31" s="22">
        <f t="shared" si="1"/>
        <v>0</v>
      </c>
      <c r="H31" s="22">
        <f t="shared" si="2"/>
        <v>0</v>
      </c>
      <c r="I31" s="63">
        <f t="shared" si="3"/>
        <v>0</v>
      </c>
      <c r="J31" s="63">
        <f t="shared" si="4"/>
        <v>0</v>
      </c>
      <c r="K31" s="64">
        <f t="shared" si="5"/>
        <v>0</v>
      </c>
      <c r="L31" s="16">
        <f t="shared" si="6"/>
        <v>0</v>
      </c>
      <c r="M31" s="23">
        <f t="shared" si="27"/>
        <v>0</v>
      </c>
      <c r="N31" s="281">
        <f t="shared" si="23"/>
        <v>0</v>
      </c>
      <c r="O31" s="25"/>
      <c r="P31" s="25"/>
      <c r="Q31" s="25"/>
      <c r="R31" s="81" t="str">
        <f t="shared" si="10"/>
        <v/>
      </c>
      <c r="S31" s="111">
        <f t="shared" si="11"/>
        <v>0</v>
      </c>
      <c r="T31" s="111" t="str">
        <f t="shared" si="12"/>
        <v/>
      </c>
      <c r="U31" s="111">
        <f t="shared" si="17"/>
        <v>0</v>
      </c>
      <c r="V31" s="111">
        <f t="shared" si="18"/>
        <v>0</v>
      </c>
      <c r="W31" s="179">
        <f t="shared" si="19"/>
        <v>0</v>
      </c>
      <c r="X31" s="180">
        <f t="shared" si="13"/>
        <v>0</v>
      </c>
      <c r="Y31" s="181">
        <f t="shared" si="20"/>
        <v>0</v>
      </c>
      <c r="Z31" s="182">
        <f t="shared" si="21"/>
        <v>0</v>
      </c>
      <c r="AA31" s="135">
        <f t="shared" si="14"/>
        <v>0</v>
      </c>
      <c r="AB31" s="183">
        <f t="shared" si="15"/>
        <v>0</v>
      </c>
      <c r="AF31" s="183">
        <f t="shared" si="16"/>
        <v>0</v>
      </c>
      <c r="AG31" s="183">
        <f t="shared" si="22"/>
        <v>0</v>
      </c>
      <c r="AH31" s="305" t="str">
        <f t="shared" si="24"/>
        <v/>
      </c>
      <c r="AI31" s="305" t="str">
        <f t="shared" si="25"/>
        <v/>
      </c>
      <c r="AJ31" s="305" t="str">
        <f t="shared" si="26"/>
        <v/>
      </c>
      <c r="AL31" s="184"/>
    </row>
    <row r="32" spans="3:38" ht="27" hidden="1" x14ac:dyDescent="0.2">
      <c r="C32" s="264" t="str">
        <f t="shared" si="7"/>
        <v>T</v>
      </c>
      <c r="D32" s="273" t="str">
        <f t="shared" si="8"/>
        <v>T</v>
      </c>
      <c r="E32" s="21" t="s">
        <v>193</v>
      </c>
      <c r="F32" s="22">
        <f t="shared" si="0"/>
        <v>0</v>
      </c>
      <c r="G32" s="22">
        <f t="shared" si="1"/>
        <v>0</v>
      </c>
      <c r="H32" s="22">
        <f t="shared" si="2"/>
        <v>0</v>
      </c>
      <c r="I32" s="63">
        <f t="shared" si="3"/>
        <v>0</v>
      </c>
      <c r="J32" s="63">
        <f t="shared" si="4"/>
        <v>0</v>
      </c>
      <c r="K32" s="64">
        <f t="shared" si="5"/>
        <v>0</v>
      </c>
      <c r="L32" s="16">
        <f t="shared" si="6"/>
        <v>0</v>
      </c>
      <c r="M32" s="23">
        <f t="shared" si="27"/>
        <v>0</v>
      </c>
      <c r="N32" s="281">
        <f t="shared" si="23"/>
        <v>0</v>
      </c>
      <c r="O32" s="25"/>
      <c r="P32" s="25"/>
      <c r="Q32" s="25"/>
      <c r="R32" s="81" t="str">
        <f t="shared" si="10"/>
        <v/>
      </c>
      <c r="S32" s="111">
        <f t="shared" si="11"/>
        <v>0</v>
      </c>
      <c r="T32" s="111" t="str">
        <f t="shared" si="12"/>
        <v/>
      </c>
      <c r="U32" s="111">
        <f t="shared" si="17"/>
        <v>0</v>
      </c>
      <c r="V32" s="111">
        <f t="shared" si="18"/>
        <v>0</v>
      </c>
      <c r="W32" s="179">
        <f t="shared" si="19"/>
        <v>0</v>
      </c>
      <c r="X32" s="180">
        <f t="shared" si="13"/>
        <v>0</v>
      </c>
      <c r="Y32" s="181">
        <f t="shared" si="20"/>
        <v>0</v>
      </c>
      <c r="Z32" s="182">
        <f t="shared" si="21"/>
        <v>0</v>
      </c>
      <c r="AA32" s="135">
        <f t="shared" si="14"/>
        <v>0</v>
      </c>
      <c r="AB32" s="183">
        <f t="shared" si="15"/>
        <v>0</v>
      </c>
      <c r="AF32" s="183">
        <f t="shared" si="16"/>
        <v>0</v>
      </c>
      <c r="AG32" s="183">
        <f t="shared" si="22"/>
        <v>0</v>
      </c>
      <c r="AH32" s="305" t="str">
        <f t="shared" si="24"/>
        <v/>
      </c>
      <c r="AI32" s="305" t="str">
        <f t="shared" si="25"/>
        <v/>
      </c>
      <c r="AJ32" s="305" t="str">
        <f t="shared" si="26"/>
        <v/>
      </c>
      <c r="AL32" s="184"/>
    </row>
    <row r="33" spans="3:40" ht="27" hidden="1" x14ac:dyDescent="0.2">
      <c r="C33" s="264" t="str">
        <f t="shared" si="7"/>
        <v>T</v>
      </c>
      <c r="D33" s="273" t="str">
        <f t="shared" si="8"/>
        <v>T</v>
      </c>
      <c r="E33" s="21" t="s">
        <v>193</v>
      </c>
      <c r="F33" s="22">
        <f t="shared" si="0"/>
        <v>0</v>
      </c>
      <c r="G33" s="22">
        <f t="shared" si="1"/>
        <v>0</v>
      </c>
      <c r="H33" s="22">
        <f t="shared" si="2"/>
        <v>0</v>
      </c>
      <c r="I33" s="63">
        <f t="shared" si="3"/>
        <v>0</v>
      </c>
      <c r="J33" s="63">
        <f t="shared" si="4"/>
        <v>0</v>
      </c>
      <c r="K33" s="64">
        <f t="shared" si="5"/>
        <v>0</v>
      </c>
      <c r="L33" s="16">
        <f t="shared" si="6"/>
        <v>0</v>
      </c>
      <c r="M33" s="23">
        <f t="shared" si="27"/>
        <v>0</v>
      </c>
      <c r="N33" s="281">
        <f t="shared" si="23"/>
        <v>0</v>
      </c>
      <c r="O33" s="25"/>
      <c r="P33" s="25"/>
      <c r="Q33" s="25"/>
      <c r="R33" s="81" t="str">
        <f t="shared" si="10"/>
        <v/>
      </c>
      <c r="S33" s="111">
        <f t="shared" si="11"/>
        <v>0</v>
      </c>
      <c r="T33" s="111" t="str">
        <f t="shared" si="12"/>
        <v/>
      </c>
      <c r="U33" s="111">
        <f t="shared" si="17"/>
        <v>0</v>
      </c>
      <c r="V33" s="111">
        <f t="shared" si="18"/>
        <v>0</v>
      </c>
      <c r="W33" s="179">
        <f t="shared" si="19"/>
        <v>0</v>
      </c>
      <c r="X33" s="180">
        <f t="shared" si="13"/>
        <v>0</v>
      </c>
      <c r="Y33" s="181">
        <f t="shared" si="20"/>
        <v>0</v>
      </c>
      <c r="Z33" s="182">
        <f t="shared" si="21"/>
        <v>0</v>
      </c>
      <c r="AA33" s="135">
        <f t="shared" si="14"/>
        <v>0</v>
      </c>
      <c r="AB33" s="183">
        <f t="shared" si="15"/>
        <v>0</v>
      </c>
      <c r="AF33" s="183">
        <f t="shared" si="16"/>
        <v>0</v>
      </c>
      <c r="AG33" s="183">
        <f t="shared" si="22"/>
        <v>0</v>
      </c>
      <c r="AH33" s="305" t="str">
        <f t="shared" si="24"/>
        <v/>
      </c>
      <c r="AI33" s="305" t="str">
        <f t="shared" si="25"/>
        <v/>
      </c>
      <c r="AJ33" s="305" t="str">
        <f t="shared" si="26"/>
        <v/>
      </c>
      <c r="AL33" s="184"/>
    </row>
    <row r="34" spans="3:40" ht="27" hidden="1" x14ac:dyDescent="0.2">
      <c r="C34" s="264" t="str">
        <f t="shared" si="7"/>
        <v>T</v>
      </c>
      <c r="D34" s="273" t="str">
        <f t="shared" si="8"/>
        <v>T</v>
      </c>
      <c r="E34" s="21" t="s">
        <v>193</v>
      </c>
      <c r="F34" s="22">
        <f t="shared" si="0"/>
        <v>0</v>
      </c>
      <c r="G34" s="22">
        <f t="shared" si="1"/>
        <v>0</v>
      </c>
      <c r="H34" s="22">
        <f t="shared" si="2"/>
        <v>0</v>
      </c>
      <c r="I34" s="63">
        <f t="shared" si="3"/>
        <v>0</v>
      </c>
      <c r="J34" s="63">
        <f t="shared" si="4"/>
        <v>0</v>
      </c>
      <c r="K34" s="64">
        <f t="shared" si="5"/>
        <v>0</v>
      </c>
      <c r="L34" s="16">
        <f t="shared" si="6"/>
        <v>0</v>
      </c>
      <c r="M34" s="23">
        <f t="shared" si="27"/>
        <v>0</v>
      </c>
      <c r="N34" s="281">
        <f t="shared" si="23"/>
        <v>0</v>
      </c>
      <c r="O34" s="25"/>
      <c r="P34" s="25"/>
      <c r="Q34" s="25"/>
      <c r="R34" s="81" t="str">
        <f t="shared" si="10"/>
        <v/>
      </c>
      <c r="S34" s="111">
        <f t="shared" si="11"/>
        <v>0</v>
      </c>
      <c r="T34" s="111" t="str">
        <f t="shared" si="12"/>
        <v/>
      </c>
      <c r="U34" s="111">
        <f t="shared" si="17"/>
        <v>0</v>
      </c>
      <c r="V34" s="111">
        <f t="shared" si="18"/>
        <v>0</v>
      </c>
      <c r="W34" s="179">
        <f t="shared" si="19"/>
        <v>0</v>
      </c>
      <c r="X34" s="180">
        <f t="shared" si="13"/>
        <v>0</v>
      </c>
      <c r="Y34" s="181">
        <f t="shared" si="20"/>
        <v>0</v>
      </c>
      <c r="Z34" s="182">
        <f t="shared" si="21"/>
        <v>0</v>
      </c>
      <c r="AA34" s="135">
        <f t="shared" si="14"/>
        <v>0</v>
      </c>
      <c r="AB34" s="183">
        <f t="shared" si="15"/>
        <v>0</v>
      </c>
      <c r="AF34" s="183">
        <f t="shared" si="16"/>
        <v>0</v>
      </c>
      <c r="AG34" s="183">
        <f t="shared" si="22"/>
        <v>0</v>
      </c>
      <c r="AH34" s="305" t="str">
        <f t="shared" si="24"/>
        <v/>
      </c>
      <c r="AI34" s="305" t="str">
        <f t="shared" si="25"/>
        <v/>
      </c>
      <c r="AJ34" s="305" t="str">
        <f t="shared" si="26"/>
        <v/>
      </c>
      <c r="AL34" s="184"/>
    </row>
    <row r="35" spans="3:40" ht="27" hidden="1" x14ac:dyDescent="0.2">
      <c r="C35" s="264" t="str">
        <f t="shared" si="7"/>
        <v>T</v>
      </c>
      <c r="D35" s="273" t="str">
        <f t="shared" si="8"/>
        <v>T</v>
      </c>
      <c r="E35" s="21" t="s">
        <v>193</v>
      </c>
      <c r="F35" s="22">
        <f t="shared" si="0"/>
        <v>0</v>
      </c>
      <c r="G35" s="22">
        <f t="shared" si="1"/>
        <v>0</v>
      </c>
      <c r="H35" s="22">
        <f t="shared" si="2"/>
        <v>0</v>
      </c>
      <c r="I35" s="63">
        <f t="shared" si="3"/>
        <v>0</v>
      </c>
      <c r="J35" s="63">
        <f t="shared" si="4"/>
        <v>0</v>
      </c>
      <c r="K35" s="64">
        <f t="shared" si="5"/>
        <v>0</v>
      </c>
      <c r="L35" s="16">
        <f t="shared" si="6"/>
        <v>0</v>
      </c>
      <c r="M35" s="23">
        <f t="shared" si="27"/>
        <v>0</v>
      </c>
      <c r="N35" s="281">
        <f t="shared" si="23"/>
        <v>0</v>
      </c>
      <c r="O35" s="25"/>
      <c r="P35" s="25"/>
      <c r="Q35" s="25"/>
      <c r="R35" s="81" t="str">
        <f t="shared" si="10"/>
        <v/>
      </c>
      <c r="S35" s="111">
        <f t="shared" si="11"/>
        <v>0</v>
      </c>
      <c r="T35" s="111" t="str">
        <f t="shared" si="12"/>
        <v/>
      </c>
      <c r="U35" s="111">
        <f t="shared" si="17"/>
        <v>0</v>
      </c>
      <c r="V35" s="111">
        <f t="shared" si="18"/>
        <v>0</v>
      </c>
      <c r="W35" s="179">
        <f t="shared" si="19"/>
        <v>0</v>
      </c>
      <c r="X35" s="180">
        <f t="shared" si="13"/>
        <v>0</v>
      </c>
      <c r="Y35" s="181">
        <f t="shared" si="20"/>
        <v>0</v>
      </c>
      <c r="Z35" s="182">
        <f t="shared" si="21"/>
        <v>0</v>
      </c>
      <c r="AA35" s="135">
        <f t="shared" si="14"/>
        <v>0</v>
      </c>
      <c r="AB35" s="183">
        <f t="shared" si="15"/>
        <v>0</v>
      </c>
      <c r="AF35" s="183">
        <f t="shared" si="16"/>
        <v>0</v>
      </c>
      <c r="AG35" s="183">
        <f t="shared" si="22"/>
        <v>0</v>
      </c>
      <c r="AH35" s="305" t="str">
        <f t="shared" si="24"/>
        <v/>
      </c>
      <c r="AI35" s="305" t="str">
        <f t="shared" si="25"/>
        <v/>
      </c>
      <c r="AJ35" s="305" t="str">
        <f t="shared" si="26"/>
        <v/>
      </c>
      <c r="AL35" s="184"/>
    </row>
    <row r="36" spans="3:40" ht="27" hidden="1" x14ac:dyDescent="0.2">
      <c r="C36" s="264" t="str">
        <f t="shared" si="7"/>
        <v>T</v>
      </c>
      <c r="D36" s="273" t="str">
        <f t="shared" si="8"/>
        <v>T</v>
      </c>
      <c r="E36" s="21" t="s">
        <v>193</v>
      </c>
      <c r="F36" s="22">
        <f t="shared" si="0"/>
        <v>0</v>
      </c>
      <c r="G36" s="22">
        <f t="shared" si="1"/>
        <v>0</v>
      </c>
      <c r="H36" s="22">
        <f t="shared" si="2"/>
        <v>0</v>
      </c>
      <c r="I36" s="63">
        <f t="shared" si="3"/>
        <v>0</v>
      </c>
      <c r="J36" s="63">
        <f t="shared" si="4"/>
        <v>0</v>
      </c>
      <c r="K36" s="64">
        <f t="shared" si="5"/>
        <v>0</v>
      </c>
      <c r="L36" s="16">
        <f t="shared" si="6"/>
        <v>0</v>
      </c>
      <c r="M36" s="23">
        <f t="shared" si="27"/>
        <v>0</v>
      </c>
      <c r="N36" s="281">
        <f t="shared" si="23"/>
        <v>0</v>
      </c>
      <c r="O36" s="25"/>
      <c r="P36" s="25"/>
      <c r="Q36" s="25"/>
      <c r="R36" s="81" t="str">
        <f t="shared" si="10"/>
        <v/>
      </c>
      <c r="S36" s="111">
        <f t="shared" si="11"/>
        <v>0</v>
      </c>
      <c r="T36" s="111" t="str">
        <f t="shared" si="12"/>
        <v/>
      </c>
      <c r="U36" s="111">
        <f t="shared" si="17"/>
        <v>0</v>
      </c>
      <c r="V36" s="111">
        <f t="shared" si="18"/>
        <v>0</v>
      </c>
      <c r="W36" s="179">
        <f t="shared" si="19"/>
        <v>0</v>
      </c>
      <c r="X36" s="180">
        <f t="shared" si="13"/>
        <v>0</v>
      </c>
      <c r="Y36" s="181">
        <f t="shared" si="20"/>
        <v>0</v>
      </c>
      <c r="Z36" s="182">
        <f t="shared" si="21"/>
        <v>0</v>
      </c>
      <c r="AA36" s="135">
        <f t="shared" si="14"/>
        <v>0</v>
      </c>
      <c r="AB36" s="183">
        <f t="shared" si="15"/>
        <v>0</v>
      </c>
      <c r="AF36" s="183">
        <f t="shared" si="16"/>
        <v>0</v>
      </c>
      <c r="AG36" s="183">
        <f t="shared" si="22"/>
        <v>0</v>
      </c>
      <c r="AH36" s="305" t="str">
        <f t="shared" si="24"/>
        <v/>
      </c>
      <c r="AI36" s="305" t="str">
        <f t="shared" si="25"/>
        <v/>
      </c>
      <c r="AJ36" s="305" t="str">
        <f t="shared" si="26"/>
        <v/>
      </c>
      <c r="AL36" s="184"/>
    </row>
    <row r="37" spans="3:40" ht="27" hidden="1" x14ac:dyDescent="0.2">
      <c r="C37" s="264" t="str">
        <f t="shared" si="7"/>
        <v>T</v>
      </c>
      <c r="D37" s="273" t="str">
        <f t="shared" si="8"/>
        <v>T</v>
      </c>
      <c r="E37" s="21" t="s">
        <v>193</v>
      </c>
      <c r="F37" s="22">
        <f t="shared" si="0"/>
        <v>0</v>
      </c>
      <c r="G37" s="22">
        <f t="shared" si="1"/>
        <v>0</v>
      </c>
      <c r="H37" s="22">
        <f t="shared" si="2"/>
        <v>0</v>
      </c>
      <c r="I37" s="63">
        <f t="shared" si="3"/>
        <v>0</v>
      </c>
      <c r="J37" s="63">
        <f t="shared" si="4"/>
        <v>0</v>
      </c>
      <c r="K37" s="64">
        <f t="shared" si="5"/>
        <v>0</v>
      </c>
      <c r="L37" s="16">
        <f t="shared" si="6"/>
        <v>0</v>
      </c>
      <c r="M37" s="23">
        <f t="shared" si="27"/>
        <v>0</v>
      </c>
      <c r="N37" s="281">
        <f t="shared" si="23"/>
        <v>0</v>
      </c>
      <c r="O37" s="25"/>
      <c r="P37" s="25"/>
      <c r="Q37" s="25"/>
      <c r="R37" s="81" t="str">
        <f t="shared" si="10"/>
        <v/>
      </c>
      <c r="S37" s="111">
        <f t="shared" si="11"/>
        <v>0</v>
      </c>
      <c r="T37" s="111" t="str">
        <f t="shared" si="12"/>
        <v/>
      </c>
      <c r="U37" s="111">
        <f t="shared" si="17"/>
        <v>0</v>
      </c>
      <c r="V37" s="111">
        <f t="shared" si="18"/>
        <v>0</v>
      </c>
      <c r="W37" s="179">
        <f t="shared" si="19"/>
        <v>0</v>
      </c>
      <c r="X37" s="180">
        <f t="shared" si="13"/>
        <v>0</v>
      </c>
      <c r="Y37" s="181">
        <f t="shared" si="20"/>
        <v>0</v>
      </c>
      <c r="Z37" s="182">
        <f t="shared" si="21"/>
        <v>0</v>
      </c>
      <c r="AA37" s="135">
        <f t="shared" si="14"/>
        <v>0</v>
      </c>
      <c r="AB37" s="183">
        <f t="shared" si="15"/>
        <v>0</v>
      </c>
      <c r="AF37" s="183">
        <f t="shared" si="16"/>
        <v>0</v>
      </c>
      <c r="AG37" s="183">
        <f t="shared" si="22"/>
        <v>0</v>
      </c>
      <c r="AH37" s="305" t="str">
        <f t="shared" si="24"/>
        <v/>
      </c>
      <c r="AI37" s="305" t="str">
        <f t="shared" si="25"/>
        <v/>
      </c>
      <c r="AJ37" s="305" t="str">
        <f t="shared" si="26"/>
        <v/>
      </c>
      <c r="AL37" s="184"/>
    </row>
    <row r="38" spans="3:40" ht="27" hidden="1" x14ac:dyDescent="0.2">
      <c r="C38" s="264" t="str">
        <f t="shared" si="7"/>
        <v>T</v>
      </c>
      <c r="D38" s="273" t="str">
        <f t="shared" si="8"/>
        <v>T</v>
      </c>
      <c r="E38" s="21" t="s">
        <v>193</v>
      </c>
      <c r="F38" s="22">
        <f t="shared" si="0"/>
        <v>0</v>
      </c>
      <c r="G38" s="22">
        <f t="shared" si="1"/>
        <v>0</v>
      </c>
      <c r="H38" s="22">
        <f t="shared" si="2"/>
        <v>0</v>
      </c>
      <c r="I38" s="63">
        <f t="shared" si="3"/>
        <v>0</v>
      </c>
      <c r="J38" s="63">
        <f t="shared" si="4"/>
        <v>0</v>
      </c>
      <c r="K38" s="64">
        <f t="shared" si="5"/>
        <v>0</v>
      </c>
      <c r="L38" s="16">
        <f t="shared" si="6"/>
        <v>0</v>
      </c>
      <c r="M38" s="23">
        <f t="shared" si="27"/>
        <v>0</v>
      </c>
      <c r="N38" s="281">
        <f t="shared" si="23"/>
        <v>0</v>
      </c>
      <c r="O38" s="25"/>
      <c r="P38" s="25"/>
      <c r="Q38" s="25"/>
      <c r="R38" s="81" t="str">
        <f t="shared" si="10"/>
        <v/>
      </c>
      <c r="S38" s="111">
        <f t="shared" si="11"/>
        <v>0</v>
      </c>
      <c r="T38" s="111" t="str">
        <f t="shared" si="12"/>
        <v/>
      </c>
      <c r="U38" s="111">
        <f t="shared" si="17"/>
        <v>0</v>
      </c>
      <c r="V38" s="111">
        <f t="shared" si="18"/>
        <v>0</v>
      </c>
      <c r="W38" s="179">
        <f t="shared" si="19"/>
        <v>0</v>
      </c>
      <c r="X38" s="180">
        <f t="shared" si="13"/>
        <v>0</v>
      </c>
      <c r="Y38" s="181">
        <f t="shared" si="20"/>
        <v>0</v>
      </c>
      <c r="Z38" s="182">
        <f t="shared" si="21"/>
        <v>0</v>
      </c>
      <c r="AA38" s="135">
        <f t="shared" si="14"/>
        <v>0</v>
      </c>
      <c r="AB38" s="183">
        <f t="shared" si="15"/>
        <v>0</v>
      </c>
      <c r="AF38" s="183">
        <f t="shared" si="16"/>
        <v>0</v>
      </c>
      <c r="AG38" s="183">
        <f t="shared" si="22"/>
        <v>0</v>
      </c>
      <c r="AH38" s="305" t="str">
        <f t="shared" si="24"/>
        <v/>
      </c>
      <c r="AI38" s="305" t="str">
        <f t="shared" si="25"/>
        <v/>
      </c>
      <c r="AJ38" s="305" t="str">
        <f t="shared" si="26"/>
        <v/>
      </c>
      <c r="AL38" s="184"/>
    </row>
    <row r="39" spans="3:40" ht="27" hidden="1" x14ac:dyDescent="0.2">
      <c r="C39" s="264" t="str">
        <f t="shared" si="7"/>
        <v>T</v>
      </c>
      <c r="D39" s="273" t="str">
        <f t="shared" si="8"/>
        <v>T</v>
      </c>
      <c r="E39" s="21" t="s">
        <v>193</v>
      </c>
      <c r="F39" s="22">
        <f t="shared" si="0"/>
        <v>0</v>
      </c>
      <c r="G39" s="22">
        <f t="shared" si="1"/>
        <v>0</v>
      </c>
      <c r="H39" s="22">
        <f t="shared" si="2"/>
        <v>0</v>
      </c>
      <c r="I39" s="63">
        <f t="shared" si="3"/>
        <v>0</v>
      </c>
      <c r="J39" s="63">
        <f t="shared" si="4"/>
        <v>0</v>
      </c>
      <c r="K39" s="64">
        <f t="shared" si="5"/>
        <v>0</v>
      </c>
      <c r="L39" s="16">
        <f t="shared" si="6"/>
        <v>0</v>
      </c>
      <c r="M39" s="23">
        <f t="shared" si="27"/>
        <v>0</v>
      </c>
      <c r="N39" s="281">
        <f t="shared" si="23"/>
        <v>0</v>
      </c>
      <c r="O39" s="25"/>
      <c r="P39" s="25"/>
      <c r="Q39" s="25"/>
      <c r="R39" s="81" t="str">
        <f t="shared" si="10"/>
        <v/>
      </c>
      <c r="S39" s="111">
        <f t="shared" si="11"/>
        <v>0</v>
      </c>
      <c r="T39" s="111" t="str">
        <f t="shared" si="12"/>
        <v/>
      </c>
      <c r="U39" s="111">
        <f t="shared" si="17"/>
        <v>0</v>
      </c>
      <c r="V39" s="111">
        <f t="shared" si="18"/>
        <v>0</v>
      </c>
      <c r="W39" s="179">
        <f t="shared" si="19"/>
        <v>0</v>
      </c>
      <c r="X39" s="180">
        <f t="shared" si="13"/>
        <v>0</v>
      </c>
      <c r="Y39" s="181">
        <f t="shared" si="20"/>
        <v>0</v>
      </c>
      <c r="Z39" s="182">
        <f t="shared" si="21"/>
        <v>0</v>
      </c>
      <c r="AA39" s="135">
        <f t="shared" si="14"/>
        <v>0</v>
      </c>
      <c r="AB39" s="183">
        <f t="shared" si="15"/>
        <v>0</v>
      </c>
      <c r="AF39" s="183">
        <f t="shared" si="16"/>
        <v>0</v>
      </c>
      <c r="AG39" s="183">
        <f t="shared" si="22"/>
        <v>0</v>
      </c>
      <c r="AH39" s="305" t="str">
        <f t="shared" si="24"/>
        <v/>
      </c>
      <c r="AI39" s="305" t="str">
        <f t="shared" si="25"/>
        <v/>
      </c>
      <c r="AJ39" s="305" t="str">
        <f t="shared" si="26"/>
        <v/>
      </c>
      <c r="AL39" s="184"/>
    </row>
    <row r="40" spans="3:40" ht="27" hidden="1" x14ac:dyDescent="0.2">
      <c r="C40" s="264" t="str">
        <f t="shared" si="7"/>
        <v>T</v>
      </c>
      <c r="D40" s="273" t="str">
        <f t="shared" si="8"/>
        <v>T</v>
      </c>
      <c r="E40" s="21" t="s">
        <v>24</v>
      </c>
      <c r="F40" s="22"/>
      <c r="G40" s="22"/>
      <c r="H40" s="22"/>
      <c r="I40" s="63"/>
      <c r="J40" s="63"/>
      <c r="K40" s="64"/>
      <c r="L40" s="16"/>
      <c r="M40" s="23">
        <f t="shared" si="27"/>
        <v>0</v>
      </c>
      <c r="N40" s="281">
        <f t="shared" si="23"/>
        <v>0</v>
      </c>
      <c r="O40" s="25"/>
      <c r="P40" s="25"/>
      <c r="Q40" s="25"/>
      <c r="R40" s="81" t="str">
        <f t="shared" si="10"/>
        <v/>
      </c>
      <c r="S40" s="111">
        <f t="shared" si="11"/>
        <v>0</v>
      </c>
      <c r="T40" s="111" t="str">
        <f>IF(J40&lt;135,"",J40-$J$66)</f>
        <v/>
      </c>
      <c r="U40" s="111">
        <f t="shared" si="17"/>
        <v>0</v>
      </c>
      <c r="V40" s="111">
        <f t="shared" si="18"/>
        <v>0</v>
      </c>
      <c r="W40" s="179">
        <f t="shared" si="19"/>
        <v>0</v>
      </c>
      <c r="X40" s="180">
        <f t="shared" si="13"/>
        <v>0</v>
      </c>
      <c r="Y40" s="181">
        <f t="shared" si="20"/>
        <v>0</v>
      </c>
      <c r="Z40" s="182">
        <f t="shared" si="21"/>
        <v>0</v>
      </c>
      <c r="AA40" s="135">
        <f t="shared" si="14"/>
        <v>0</v>
      </c>
      <c r="AB40" s="183">
        <f t="shared" si="15"/>
        <v>0</v>
      </c>
      <c r="AF40" s="183">
        <f t="shared" si="16"/>
        <v>0</v>
      </c>
      <c r="AG40" s="183">
        <f t="shared" si="22"/>
        <v>0</v>
      </c>
      <c r="AH40" s="305" t="str">
        <f t="shared" si="24"/>
        <v/>
      </c>
      <c r="AI40" s="305" t="str">
        <f t="shared" si="25"/>
        <v/>
      </c>
      <c r="AJ40" s="305" t="str">
        <f t="shared" si="26"/>
        <v/>
      </c>
      <c r="AL40" s="184"/>
    </row>
    <row r="41" spans="3:40" ht="20.25" customHeight="1" x14ac:dyDescent="0.35">
      <c r="E41" s="26" t="s">
        <v>56</v>
      </c>
      <c r="F41" s="27"/>
      <c r="G41" s="28"/>
      <c r="H41" s="28"/>
      <c r="I41" s="28"/>
      <c r="K41" s="194"/>
      <c r="L41" s="195"/>
      <c r="M41" s="195"/>
      <c r="N41" s="93" t="s">
        <v>17</v>
      </c>
      <c r="O41" s="92">
        <f>SUM(O11:O40)</f>
        <v>480</v>
      </c>
      <c r="Q41" s="32"/>
      <c r="R41" s="32">
        <f>SUM(R11:R40)</f>
        <v>8</v>
      </c>
      <c r="S41" s="201">
        <f>SUM(S11:S40)</f>
        <v>145.42482764768852</v>
      </c>
      <c r="T41" s="166">
        <f>MAXA(T11:T40)</f>
        <v>128.56204993518134</v>
      </c>
      <c r="U41" s="200" t="s">
        <v>265</v>
      </c>
      <c r="V41" s="200">
        <f>10*LOG10(SUM(V11:V40))</f>
        <v>68.568366882969499</v>
      </c>
      <c r="AJ41" s="20"/>
      <c r="AM41" s="29"/>
    </row>
    <row r="42" spans="3:40" ht="20.100000000000001" customHeight="1" thickBot="1" x14ac:dyDescent="0.3">
      <c r="E42" s="30"/>
      <c r="F42" s="30"/>
      <c r="K42" s="31"/>
      <c r="T42" s="32"/>
      <c r="U42" s="32"/>
      <c r="AJ42" s="20"/>
      <c r="AM42" s="29"/>
    </row>
    <row r="43" spans="3:40" ht="20.25" customHeight="1" thickBot="1" x14ac:dyDescent="0.3">
      <c r="F43" s="33" t="s">
        <v>6</v>
      </c>
      <c r="G43" s="94">
        <v>480</v>
      </c>
      <c r="H43" s="405" t="str">
        <f>IF(G43=480,"VALUTAZIONE SU BASE GIORNALIERA", "VALUTAZIONE SU BASE SETTIMANALE")</f>
        <v>VALUTAZIONE SU BASE GIORNALIERA</v>
      </c>
      <c r="I43" s="406"/>
      <c r="J43" s="406"/>
      <c r="K43" s="406"/>
      <c r="L43" s="406"/>
      <c r="M43" s="406"/>
      <c r="N43" s="406"/>
      <c r="O43" s="407"/>
      <c r="AJ43" s="20"/>
      <c r="AM43" s="29"/>
    </row>
    <row r="44" spans="3:40" ht="23.25" customHeight="1" x14ac:dyDescent="0.35">
      <c r="F44" s="97" t="s">
        <v>218</v>
      </c>
      <c r="G44" s="95">
        <f>10*LOG(SUM(AG11:AG40))</f>
        <v>83.064434098815113</v>
      </c>
      <c r="H44" s="55" t="s">
        <v>75</v>
      </c>
      <c r="I44" s="35">
        <f>G44</f>
        <v>83.064434098815113</v>
      </c>
      <c r="J44" s="36" t="s">
        <v>19</v>
      </c>
      <c r="K44" s="37">
        <f>G46</f>
        <v>1.8308365701979468</v>
      </c>
      <c r="L44" s="185" t="s">
        <v>219</v>
      </c>
      <c r="M44" s="186"/>
      <c r="N44" s="38" t="s">
        <v>66</v>
      </c>
      <c r="O44" s="39">
        <f>I44+K44</f>
        <v>84.895270669013058</v>
      </c>
      <c r="AJ44" s="20"/>
      <c r="AM44" s="29"/>
    </row>
    <row r="45" spans="3:40" ht="24" customHeight="1" thickBot="1" x14ac:dyDescent="0.4">
      <c r="F45" s="34" t="s">
        <v>217</v>
      </c>
      <c r="G45" s="96">
        <f>SUM(W11:X40)</f>
        <v>1.231207547024493</v>
      </c>
      <c r="H45" s="40"/>
      <c r="I45" s="41"/>
      <c r="J45" s="41"/>
      <c r="K45" s="41"/>
      <c r="L45" s="41"/>
      <c r="M45" s="41"/>
      <c r="N45" s="38" t="s">
        <v>258</v>
      </c>
      <c r="O45" s="39">
        <f>MAX(J11:J40)</f>
        <v>136.56204993518134</v>
      </c>
      <c r="AF45" s="42"/>
      <c r="AJ45" s="20"/>
    </row>
    <row r="46" spans="3:40" ht="23.25" customHeight="1" x14ac:dyDescent="0.35">
      <c r="F46" s="34" t="s">
        <v>287</v>
      </c>
      <c r="G46" s="96">
        <f>1.65*SQRT(G45)</f>
        <v>1.8308365701979468</v>
      </c>
      <c r="H46" s="408" t="str">
        <f>IF(AND((I44+K44)&lt;80,O45&lt;135),"CLASSE DI RISCHIO BASSO",IF(AND((I44+K44)&lt;85,O45&lt;137),"CLASSE DI RISCHIO MEDIO",IF(AND((I44+K44)&lt;87,O45&lt;140),"CLASSE DI RISCHIO ALTO","CLASSE DI RISCHIO ALTO")))</f>
        <v>CLASSE DI RISCHIO MEDIO</v>
      </c>
      <c r="I46" s="409"/>
      <c r="J46" s="409"/>
      <c r="K46" s="409"/>
      <c r="L46" s="409"/>
      <c r="M46" s="409"/>
      <c r="N46" s="409"/>
      <c r="O46" s="410"/>
      <c r="AJ46" s="20"/>
      <c r="AL46" s="187"/>
      <c r="AM46" s="187"/>
      <c r="AN46" s="188"/>
    </row>
    <row r="47" spans="3:40" ht="16.5" customHeight="1" thickBot="1" x14ac:dyDescent="0.25">
      <c r="H47" s="411"/>
      <c r="I47" s="412"/>
      <c r="J47" s="412"/>
      <c r="K47" s="412"/>
      <c r="L47" s="412"/>
      <c r="M47" s="412"/>
      <c r="N47" s="412"/>
      <c r="O47" s="413"/>
      <c r="AJ47" s="20"/>
      <c r="AN47" s="31"/>
    </row>
    <row r="48" spans="3:40" ht="20.100000000000001" customHeight="1" thickBot="1" x14ac:dyDescent="0.25">
      <c r="AF48" s="189"/>
      <c r="AH48" s="43"/>
      <c r="AJ48" s="43"/>
      <c r="AK48" s="43"/>
    </row>
    <row r="49" spans="2:27" ht="39" customHeight="1" x14ac:dyDescent="0.2">
      <c r="E49" s="432" t="str">
        <f>IF(AND((I44+K44)&lt;80,O45&lt;135),"",IF(AND((I44+K44)&lt;85,O45&lt;137),"Il datore di lavoro mette a disposizione dei lavoratori i D.P.I.-art. 193 comma 1-a-",IF(AND((I44+K44)&lt;87,O45&lt;140),"Dal calcolo del LEX8h è emerso il superamento del livello superiore d'azione, ai sensi dell'art. 193 comma 1b -il datore di lavoro esige che i lavoratori utilizzino gli otoprotettori-","Dal calcolo del LEX8h è emerso il superamento del limite di esposizione.")))</f>
        <v>Il datore di lavoro mette a disposizione dei lavoratori i D.P.I.-art. 193 comma 1-a-</v>
      </c>
      <c r="F49" s="433"/>
      <c r="G49" s="433"/>
      <c r="H49" s="433"/>
      <c r="I49" s="433"/>
      <c r="J49" s="433"/>
      <c r="K49" s="433"/>
      <c r="L49" s="433"/>
      <c r="M49" s="433"/>
      <c r="N49" s="433"/>
      <c r="O49" s="433"/>
      <c r="P49" s="434"/>
      <c r="Q49" s="82"/>
      <c r="R49" s="82"/>
      <c r="S49" s="82"/>
    </row>
    <row r="50" spans="2:27" ht="39" customHeight="1" thickBot="1" x14ac:dyDescent="0.25">
      <c r="E50" s="424" t="str">
        <f>IF(AND((I44+K44)&lt;80,O45&lt;135),"",IF(AND((I44+K44)&lt;87,O45&lt;140),"Si raccomanda dunque l'utilizzo dei D.P.I. ove gli stessi non costituiscano un rischio per la sicurezza del lavoratore e solo per le sorgenti sonore aventi emissione maggiore ad 80 dB(A) e/o 135 dB(C).","E' obbligatorio l'impiego dei D.P.I. per le sorgenti che superano gli 87 dB(A) e/o 135 dB(C), IL LIVELLO DI ESPOSIZIONE CONSEGUENTE E' QUELLO SOTTO RIPORTATO:"))</f>
        <v>Si raccomanda dunque l'utilizzo dei D.P.I. ove gli stessi non costituiscano un rischio per la sicurezza del lavoratore e solo per le sorgenti sonore aventi emissione maggiore ad 80 dB(A) e/o 135 dB(C).</v>
      </c>
      <c r="F50" s="425"/>
      <c r="G50" s="425"/>
      <c r="H50" s="425"/>
      <c r="I50" s="425"/>
      <c r="J50" s="425"/>
      <c r="K50" s="425"/>
      <c r="L50" s="425"/>
      <c r="M50" s="425"/>
      <c r="N50" s="425"/>
      <c r="O50" s="425"/>
      <c r="P50" s="426"/>
      <c r="Q50" s="82"/>
      <c r="R50" s="82"/>
      <c r="S50" s="82"/>
    </row>
    <row r="51" spans="2:27" ht="20.100000000000001" customHeight="1" x14ac:dyDescent="0.2"/>
    <row r="52" spans="2:27" ht="25.5" customHeight="1" x14ac:dyDescent="0.45">
      <c r="F52" s="414" t="s">
        <v>67</v>
      </c>
      <c r="G52" s="415"/>
      <c r="H52" s="415"/>
      <c r="I52" s="415"/>
      <c r="J52" s="415"/>
      <c r="K52" s="416" t="s">
        <v>187</v>
      </c>
      <c r="L52" s="416"/>
      <c r="M52" s="417" t="str">
        <f>IF(O44&gt;87,AM11,"Non previsto")</f>
        <v>Non previsto</v>
      </c>
      <c r="N52" s="418"/>
      <c r="O52" s="418"/>
    </row>
    <row r="53" spans="2:27" ht="25.5" customHeight="1" x14ac:dyDescent="0.45">
      <c r="E53" s="82"/>
      <c r="F53" s="415"/>
      <c r="G53" s="415"/>
      <c r="H53" s="415"/>
      <c r="I53" s="415"/>
      <c r="J53" s="415"/>
      <c r="K53" s="416" t="s">
        <v>68</v>
      </c>
      <c r="L53" s="416"/>
      <c r="M53" s="417" t="str">
        <f>IF(O45&gt;140,T41,"Non previsto")</f>
        <v>Non previsto</v>
      </c>
      <c r="N53" s="418"/>
      <c r="O53" s="418"/>
      <c r="W53" s="81"/>
    </row>
    <row r="54" spans="2:27" ht="30" customHeight="1" x14ac:dyDescent="0.2">
      <c r="W54" s="81"/>
    </row>
    <row r="55" spans="2:27" ht="30" customHeight="1" x14ac:dyDescent="0.2">
      <c r="E55" s="419" t="s">
        <v>33</v>
      </c>
      <c r="F55" s="420"/>
      <c r="G55" s="420"/>
      <c r="H55" s="420"/>
      <c r="I55" s="420"/>
      <c r="J55" s="420"/>
      <c r="K55" s="420"/>
      <c r="L55" s="420"/>
      <c r="M55" s="420"/>
      <c r="N55" s="420"/>
      <c r="O55" s="420"/>
      <c r="P55" s="420"/>
      <c r="Q55" s="307"/>
      <c r="R55" s="307"/>
      <c r="S55" s="307"/>
      <c r="T55" s="47"/>
      <c r="U55" s="47"/>
      <c r="W55" s="81"/>
    </row>
    <row r="56" spans="2:27" ht="30" customHeight="1" x14ac:dyDescent="0.2">
      <c r="E56" s="47" t="s">
        <v>30</v>
      </c>
      <c r="F56" s="58"/>
      <c r="G56" s="58"/>
      <c r="H56" s="58"/>
      <c r="I56" s="58"/>
      <c r="J56" s="58"/>
      <c r="K56" s="58"/>
      <c r="L56" s="58"/>
      <c r="M56" s="58"/>
      <c r="N56" s="58"/>
      <c r="O56" s="58"/>
      <c r="P56" s="58"/>
      <c r="Q56" s="58"/>
      <c r="R56" s="58"/>
      <c r="S56" s="58"/>
      <c r="T56" s="47"/>
      <c r="U56" s="47"/>
      <c r="W56" s="81"/>
      <c r="X56" s="47"/>
      <c r="Y56" s="47"/>
      <c r="Z56" s="47"/>
      <c r="AA56" s="47"/>
    </row>
    <row r="57" spans="2:27" ht="63.75" customHeight="1" x14ac:dyDescent="0.3">
      <c r="E57" s="384" t="s">
        <v>308</v>
      </c>
      <c r="F57" s="384"/>
      <c r="G57" s="384"/>
      <c r="H57" s="384"/>
      <c r="I57" s="384"/>
      <c r="J57" s="384"/>
      <c r="K57" s="384"/>
      <c r="L57" s="384"/>
      <c r="M57" s="384"/>
      <c r="N57" s="384"/>
      <c r="O57" s="384"/>
      <c r="P57" s="384"/>
      <c r="Q57" s="62"/>
      <c r="R57" s="44"/>
      <c r="S57" s="308"/>
      <c r="T57" s="47"/>
      <c r="U57" s="47"/>
      <c r="W57" s="81"/>
      <c r="X57" s="47"/>
      <c r="Y57" s="47"/>
      <c r="Z57" s="47"/>
      <c r="AA57" s="47"/>
    </row>
    <row r="58" spans="2:27" ht="20.100000000000001" customHeight="1" x14ac:dyDescent="0.2">
      <c r="E58" s="384"/>
      <c r="F58" s="384"/>
      <c r="G58" s="384"/>
      <c r="H58" s="384"/>
      <c r="I58" s="384"/>
      <c r="J58" s="384"/>
      <c r="K58" s="384"/>
      <c r="L58" s="384"/>
      <c r="M58" s="384"/>
      <c r="N58" s="384"/>
      <c r="O58" s="384"/>
      <c r="P58" s="384"/>
      <c r="Q58" s="308"/>
      <c r="R58" s="308"/>
      <c r="S58" s="308"/>
      <c r="T58" s="47"/>
      <c r="U58" s="47"/>
      <c r="V58" s="56"/>
      <c r="W58" s="52"/>
      <c r="X58" s="47"/>
      <c r="Y58" s="47"/>
      <c r="Z58" s="47"/>
      <c r="AA58" s="47"/>
    </row>
    <row r="59" spans="2:27" ht="9.9499999999999993" customHeight="1" thickBot="1" x14ac:dyDescent="0.25">
      <c r="V59" s="56"/>
      <c r="W59" s="52"/>
      <c r="X59" s="47"/>
      <c r="Y59" s="47"/>
      <c r="Z59" s="47"/>
      <c r="AA59" s="47"/>
    </row>
    <row r="60" spans="2:27" ht="55.5" customHeight="1" x14ac:dyDescent="0.25">
      <c r="B60" s="48"/>
      <c r="E60" s="385" t="s">
        <v>309</v>
      </c>
      <c r="F60" s="386"/>
      <c r="G60" s="386"/>
      <c r="H60" s="386"/>
      <c r="I60" s="386"/>
      <c r="J60" s="386"/>
      <c r="K60" s="386"/>
      <c r="L60" s="386"/>
      <c r="M60" s="386"/>
      <c r="N60" s="386"/>
      <c r="O60" s="386"/>
      <c r="P60" s="387"/>
      <c r="Q60" s="190"/>
      <c r="R60" s="190"/>
      <c r="S60" s="190"/>
      <c r="V60" s="56"/>
      <c r="W60" s="52"/>
      <c r="X60" s="47"/>
      <c r="Y60" s="47"/>
      <c r="Z60" s="47"/>
      <c r="AA60" s="47"/>
    </row>
    <row r="61" spans="2:27" ht="21" customHeight="1" x14ac:dyDescent="0.25">
      <c r="B61" s="48"/>
      <c r="E61" s="193" t="s">
        <v>34</v>
      </c>
      <c r="F61" s="302" t="s">
        <v>26</v>
      </c>
      <c r="G61" s="302" t="s">
        <v>28</v>
      </c>
      <c r="H61" s="373" t="s">
        <v>29</v>
      </c>
      <c r="I61" s="373"/>
      <c r="J61" s="114" t="s">
        <v>64</v>
      </c>
      <c r="K61" s="115" t="s">
        <v>12</v>
      </c>
      <c r="L61" s="116" t="s">
        <v>13</v>
      </c>
      <c r="M61" s="116" t="s">
        <v>14</v>
      </c>
      <c r="N61" s="388" t="s">
        <v>234</v>
      </c>
      <c r="O61" s="362"/>
      <c r="P61" s="377"/>
      <c r="Q61" s="54"/>
      <c r="R61" s="54"/>
      <c r="S61" s="54"/>
      <c r="V61" s="56"/>
      <c r="W61" s="52"/>
      <c r="X61" s="47"/>
      <c r="Y61" s="47"/>
      <c r="Z61" s="47"/>
      <c r="AA61" s="47"/>
    </row>
    <row r="62" spans="2:27" ht="21" customHeight="1" x14ac:dyDescent="0.25">
      <c r="B62" s="48"/>
      <c r="E62" s="193" t="s">
        <v>40</v>
      </c>
      <c r="F62" s="303" t="str">
        <f>VLOOKUP(E62,$E$112:$L$243,2,FALSE)</f>
        <v>Inserti espandibili</v>
      </c>
      <c r="G62" s="303" t="str">
        <f>VLOOKUP($E$62,$E$112:$L$243,3,FALSE)</f>
        <v>3M EAR</v>
      </c>
      <c r="H62" s="374" t="str">
        <f>VLOOKUP($E$62,$E$112:$L$243,4,FALSE)</f>
        <v>CLASSIC</v>
      </c>
      <c r="I62" s="374"/>
      <c r="J62" s="46">
        <f>VLOOKUP($E$62,$E$112:$L$243,5,FALSE)</f>
        <v>31</v>
      </c>
      <c r="K62" s="46">
        <f>VLOOKUP($E$62,$E$112:$L$243,6,FALSE)</f>
        <v>31</v>
      </c>
      <c r="L62" s="46">
        <f>VLOOKUP($E$62,$E$112:$L$243,7,FALSE)</f>
        <v>27</v>
      </c>
      <c r="M62" s="46">
        <f>VLOOKUP($E$62,$E$112:$L$243,8,FALSE)</f>
        <v>26</v>
      </c>
      <c r="N62" s="392">
        <f>IF(S41=0,"Non necessario",S41/R41)</f>
        <v>18.178103455961065</v>
      </c>
      <c r="O62" s="393"/>
      <c r="P62" s="394"/>
      <c r="Q62" s="196"/>
      <c r="R62" s="196"/>
      <c r="S62" s="196"/>
      <c r="V62" s="56"/>
      <c r="W62" s="56"/>
      <c r="X62" s="47"/>
      <c r="Y62" s="47"/>
      <c r="Z62" s="47"/>
      <c r="AA62" s="47"/>
    </row>
    <row r="63" spans="2:27" ht="21" customHeight="1" x14ac:dyDescent="0.25">
      <c r="B63" s="48"/>
      <c r="C63" s="48"/>
      <c r="D63" s="48"/>
      <c r="E63" s="395" t="s">
        <v>57</v>
      </c>
      <c r="F63" s="396"/>
      <c r="G63" s="396"/>
      <c r="H63" s="379">
        <v>0.5</v>
      </c>
      <c r="I63" s="379"/>
      <c r="J63" s="117">
        <f>H63*J62</f>
        <v>15.5</v>
      </c>
      <c r="K63" s="118">
        <f>K62*$H$63</f>
        <v>15.5</v>
      </c>
      <c r="L63" s="118">
        <f>L62*$H$63</f>
        <v>13.5</v>
      </c>
      <c r="M63" s="118">
        <f>M62*$H$63</f>
        <v>13</v>
      </c>
      <c r="N63" s="393"/>
      <c r="O63" s="393"/>
      <c r="P63" s="394"/>
      <c r="Q63" s="167"/>
      <c r="R63" s="167"/>
      <c r="S63" s="167"/>
      <c r="V63" s="56"/>
      <c r="W63" s="56"/>
      <c r="X63" s="47"/>
      <c r="Y63" s="47"/>
      <c r="Z63" s="47"/>
      <c r="AA63" s="47"/>
    </row>
    <row r="64" spans="2:27" ht="9.75" customHeight="1" x14ac:dyDescent="0.25">
      <c r="B64" s="48"/>
      <c r="C64" s="48"/>
      <c r="D64" s="48"/>
      <c r="E64" s="389"/>
      <c r="F64" s="390"/>
      <c r="G64" s="390"/>
      <c r="H64" s="390"/>
      <c r="I64" s="390"/>
      <c r="J64" s="390"/>
      <c r="K64" s="390"/>
      <c r="L64" s="390"/>
      <c r="M64" s="390"/>
      <c r="N64" s="390"/>
      <c r="O64" s="390"/>
      <c r="P64" s="391"/>
      <c r="Q64" s="167"/>
      <c r="R64" s="82"/>
      <c r="S64" s="82"/>
      <c r="V64" s="56"/>
      <c r="W64" s="56"/>
      <c r="X64" s="47"/>
      <c r="Y64" s="47"/>
      <c r="Z64" s="47"/>
      <c r="AA64" s="47"/>
    </row>
    <row r="65" spans="2:27" ht="24" customHeight="1" x14ac:dyDescent="0.25">
      <c r="B65" s="48"/>
      <c r="C65" s="48"/>
      <c r="D65" s="48"/>
      <c r="E65" s="361" t="s">
        <v>37</v>
      </c>
      <c r="F65" s="397"/>
      <c r="G65" s="398" t="s">
        <v>74</v>
      </c>
      <c r="H65" s="304" t="s">
        <v>240</v>
      </c>
      <c r="I65" s="119" t="s">
        <v>237</v>
      </c>
      <c r="J65" s="133">
        <f>IF(O44&lt;87,V41,(10*LOG10(SUM(AF11:AF40))))</f>
        <v>68.568366882969499</v>
      </c>
      <c r="K65" s="119" t="s">
        <v>238</v>
      </c>
      <c r="L65" s="119">
        <v>80</v>
      </c>
      <c r="M65" s="365" t="str">
        <f>IF(J65&lt;65,"IPERPROTEZIONE",IF(J65&lt;70,"ACCETTABILE",IF(J65&lt;75,"BUONA",IF(J65&lt;80,"ACCETTABILE","INSUFFICIENTE"))))</f>
        <v>ACCETTABILE</v>
      </c>
      <c r="N65" s="365"/>
      <c r="O65" s="365"/>
      <c r="P65" s="366"/>
      <c r="Q65" s="167"/>
      <c r="R65" s="82"/>
      <c r="S65" s="85"/>
      <c r="V65" s="56"/>
      <c r="W65" s="56"/>
      <c r="X65" s="47"/>
      <c r="Y65" s="47"/>
      <c r="Z65" s="47"/>
      <c r="AA65" s="47"/>
    </row>
    <row r="66" spans="2:27" ht="27" customHeight="1" thickBot="1" x14ac:dyDescent="0.3">
      <c r="B66" s="48"/>
      <c r="C66" s="48"/>
      <c r="D66" s="48"/>
      <c r="E66" s="367" t="s">
        <v>31</v>
      </c>
      <c r="F66" s="364"/>
      <c r="G66" s="399"/>
      <c r="H66" s="113" t="s">
        <v>241</v>
      </c>
      <c r="I66" s="112" t="s">
        <v>239</v>
      </c>
      <c r="J66" s="112">
        <f>M63-5</f>
        <v>8</v>
      </c>
      <c r="K66" s="112" t="s">
        <v>238</v>
      </c>
      <c r="L66" s="112">
        <v>135</v>
      </c>
      <c r="M66" s="368" t="str">
        <f>IF($O$45&lt;135,"VERIFICA NON NECESSARIA",IF(($O$45-J66)&lt;135,"IDONEO","INSUFFICIENTE"))</f>
        <v>IDONEO</v>
      </c>
      <c r="N66" s="368"/>
      <c r="O66" s="368"/>
      <c r="P66" s="369"/>
      <c r="Q66" s="167"/>
      <c r="R66" s="82"/>
      <c r="S66" s="86"/>
      <c r="V66" s="56"/>
      <c r="W66" s="56"/>
      <c r="X66" s="47"/>
      <c r="Y66" s="47"/>
      <c r="Z66" s="47"/>
      <c r="AA66" s="47"/>
    </row>
    <row r="67" spans="2:27" ht="12.6" customHeight="1" x14ac:dyDescent="0.3">
      <c r="B67" s="48"/>
      <c r="C67" s="48"/>
      <c r="D67" s="48"/>
      <c r="I67" s="61"/>
      <c r="J67" s="61"/>
      <c r="K67" s="50"/>
      <c r="L67" s="51"/>
      <c r="M67" s="51"/>
      <c r="N67" s="52"/>
      <c r="O67" s="53"/>
      <c r="P67" s="53"/>
      <c r="Q67" s="167"/>
      <c r="R67" s="53"/>
      <c r="S67" s="53"/>
      <c r="V67" s="56"/>
      <c r="W67" s="56"/>
      <c r="X67" s="47"/>
      <c r="Y67" s="47"/>
      <c r="Z67" s="47"/>
      <c r="AA67" s="47"/>
    </row>
    <row r="68" spans="2:27" ht="12.6" customHeight="1" thickBot="1" x14ac:dyDescent="0.35">
      <c r="B68" s="48"/>
      <c r="C68" s="48"/>
      <c r="D68" s="48"/>
      <c r="E68" s="49"/>
      <c r="F68" s="49"/>
      <c r="G68" s="49"/>
      <c r="H68" s="49"/>
      <c r="I68" s="49"/>
      <c r="J68" s="49"/>
      <c r="K68" s="50"/>
      <c r="L68" s="51"/>
      <c r="M68" s="51"/>
      <c r="N68" s="52"/>
      <c r="O68" s="53"/>
      <c r="P68" s="53"/>
      <c r="Q68" s="167"/>
      <c r="R68" s="53"/>
      <c r="S68" s="53"/>
      <c r="V68" s="56"/>
      <c r="W68" s="56"/>
      <c r="X68" s="47"/>
      <c r="Y68" s="47"/>
      <c r="Z68" s="47"/>
      <c r="AA68" s="47"/>
    </row>
    <row r="69" spans="2:27" ht="27" customHeight="1" x14ac:dyDescent="0.3">
      <c r="B69" s="48"/>
      <c r="C69" s="48"/>
      <c r="D69" s="48"/>
      <c r="E69" s="370" t="s">
        <v>263</v>
      </c>
      <c r="F69" s="371"/>
      <c r="G69" s="371"/>
      <c r="H69" s="371"/>
      <c r="I69" s="371"/>
      <c r="J69" s="371"/>
      <c r="K69" s="371"/>
      <c r="L69" s="371"/>
      <c r="M69" s="371"/>
      <c r="N69" s="371"/>
      <c r="O69" s="371"/>
      <c r="P69" s="372"/>
      <c r="Q69" s="167"/>
      <c r="R69" s="53"/>
      <c r="S69" s="53"/>
      <c r="V69" s="56"/>
      <c r="W69" s="56"/>
      <c r="X69" s="47"/>
      <c r="Y69" s="47"/>
      <c r="Z69" s="47"/>
      <c r="AA69" s="47"/>
    </row>
    <row r="70" spans="2:27" ht="21" customHeight="1" x14ac:dyDescent="0.25">
      <c r="B70" s="48"/>
      <c r="C70" s="48"/>
      <c r="D70" s="48"/>
      <c r="E70" s="193" t="s">
        <v>34</v>
      </c>
      <c r="F70" s="302" t="s">
        <v>26</v>
      </c>
      <c r="G70" s="302" t="s">
        <v>28</v>
      </c>
      <c r="H70" s="373" t="s">
        <v>29</v>
      </c>
      <c r="I70" s="373"/>
      <c r="J70" s="114" t="s">
        <v>64</v>
      </c>
      <c r="K70" s="115" t="s">
        <v>12</v>
      </c>
      <c r="L70" s="116" t="s">
        <v>13</v>
      </c>
      <c r="M70" s="116" t="s">
        <v>14</v>
      </c>
      <c r="N70" s="305" t="s">
        <v>69</v>
      </c>
      <c r="O70" s="305" t="s">
        <v>70</v>
      </c>
      <c r="P70" s="132" t="s">
        <v>15</v>
      </c>
      <c r="Q70" s="167"/>
      <c r="R70" s="54"/>
      <c r="S70" s="54"/>
      <c r="V70" s="56"/>
      <c r="W70" s="52"/>
      <c r="X70" s="47"/>
      <c r="Y70" s="47"/>
      <c r="Z70" s="47"/>
      <c r="AA70" s="47"/>
    </row>
    <row r="71" spans="2:27" ht="21" customHeight="1" x14ac:dyDescent="0.25">
      <c r="B71" s="48"/>
      <c r="C71" s="48"/>
      <c r="D71" s="48"/>
      <c r="E71" s="303" t="s">
        <v>36</v>
      </c>
      <c r="F71" s="303" t="str">
        <f>VLOOKUP(E71,$E$112:$L$243,2,FALSE)</f>
        <v>Cuffie auricolari</v>
      </c>
      <c r="G71" s="303" t="str">
        <f>VLOOKUP($E$71,$E$112:$L$243,3,FALSE)</f>
        <v>3M PELTOR</v>
      </c>
      <c r="H71" s="374" t="str">
        <f>VLOOKUP($E$71,$E$112:$L$243,4,FALSE)</f>
        <v>Optime I H510P3</v>
      </c>
      <c r="I71" s="374"/>
      <c r="J71" s="46">
        <f>VLOOKUP(E71,$E$112:$L$243,5,FALSE)</f>
        <v>26</v>
      </c>
      <c r="K71" s="46">
        <f>VLOOKUP($E$71,$E$112:$L$243,6,FALSE)</f>
        <v>32</v>
      </c>
      <c r="L71" s="46">
        <f>VLOOKUP($E$71,$E$112:$L$243,7,FALSE)</f>
        <v>23</v>
      </c>
      <c r="M71" s="46">
        <f>VLOOKUP($E$71,$E$112:$L$243,8,FALSE)</f>
        <v>15</v>
      </c>
      <c r="N71" s="375">
        <f>$AK$11</f>
        <v>85.037947728054334</v>
      </c>
      <c r="O71" s="375">
        <f>$AL$11</f>
        <v>102.52903760770553</v>
      </c>
      <c r="P71" s="376">
        <f>IF(($AL$11-$AK$11)&lt;=2,(L72-((K72-L72)/4)*($AL$11-$AK$11-2)),(L72-((L72-M72)/8)*($AL$11-$AK$11-2)))</f>
        <v>6.3825736022964801</v>
      </c>
      <c r="Q71" s="167"/>
      <c r="R71" s="196"/>
      <c r="S71" s="196"/>
      <c r="V71" s="56"/>
      <c r="W71" s="56"/>
      <c r="X71" s="47"/>
      <c r="Y71" s="47"/>
      <c r="Z71" s="47"/>
      <c r="AA71" s="47"/>
    </row>
    <row r="72" spans="2:27" ht="21" customHeight="1" x14ac:dyDescent="0.25">
      <c r="B72" s="48"/>
      <c r="C72" s="48"/>
      <c r="D72" s="48"/>
      <c r="E72" s="191"/>
      <c r="F72" s="127"/>
      <c r="G72" s="128" t="s">
        <v>57</v>
      </c>
      <c r="H72" s="378">
        <v>0.85</v>
      </c>
      <c r="I72" s="379"/>
      <c r="J72" s="117">
        <f>H72*J71</f>
        <v>22.099999999999998</v>
      </c>
      <c r="K72" s="118">
        <f>K71*$H$72</f>
        <v>27.2</v>
      </c>
      <c r="L72" s="118">
        <f>L71*$H$72</f>
        <v>19.55</v>
      </c>
      <c r="M72" s="118">
        <f>M71*$H$72</f>
        <v>12.75</v>
      </c>
      <c r="N72" s="362"/>
      <c r="O72" s="362"/>
      <c r="P72" s="377"/>
      <c r="Q72" s="167"/>
      <c r="R72" s="167"/>
      <c r="S72" s="167"/>
      <c r="V72" s="56"/>
      <c r="W72" s="56"/>
      <c r="X72" s="47"/>
      <c r="Y72" s="47"/>
      <c r="Z72" s="47"/>
      <c r="AA72" s="47"/>
    </row>
    <row r="73" spans="2:27" ht="9" customHeight="1" x14ac:dyDescent="0.25">
      <c r="B73" s="48"/>
      <c r="C73" s="48"/>
      <c r="D73" s="48"/>
      <c r="E73" s="358"/>
      <c r="F73" s="359"/>
      <c r="G73" s="359"/>
      <c r="H73" s="359"/>
      <c r="I73" s="359"/>
      <c r="J73" s="359"/>
      <c r="K73" s="359"/>
      <c r="L73" s="359"/>
      <c r="M73" s="359"/>
      <c r="N73" s="359"/>
      <c r="O73" s="359"/>
      <c r="P73" s="360"/>
      <c r="Q73" s="167"/>
      <c r="R73" s="167"/>
      <c r="S73" s="167"/>
      <c r="V73" s="56"/>
      <c r="W73" s="56"/>
      <c r="X73" s="47"/>
      <c r="Y73" s="47"/>
      <c r="Z73" s="47"/>
      <c r="AA73" s="47"/>
    </row>
    <row r="74" spans="2:27" ht="21" customHeight="1" x14ac:dyDescent="0.25">
      <c r="B74" s="48"/>
      <c r="C74" s="48"/>
      <c r="D74" s="48"/>
      <c r="E74" s="361" t="s">
        <v>37</v>
      </c>
      <c r="F74" s="362"/>
      <c r="G74" s="363" t="s">
        <v>74</v>
      </c>
      <c r="H74" s="130" t="s">
        <v>185</v>
      </c>
      <c r="I74" s="131" t="s">
        <v>71</v>
      </c>
      <c r="J74" s="133">
        <f>$AK$11-P71</f>
        <v>78.655374125757859</v>
      </c>
      <c r="K74" s="131" t="s">
        <v>72</v>
      </c>
      <c r="L74" s="131">
        <v>80</v>
      </c>
      <c r="M74" s="365" t="str">
        <f>IF(J74&lt;65,"IPERPROTEZIONE",IF(J74&lt;70,"ACCETTABILE",IF(J74&lt;75,"BUONA",IF(J74&lt;80,"ACCETTABILE","INSUFFICIENTE"))))</f>
        <v>ACCETTABILE</v>
      </c>
      <c r="N74" s="365"/>
      <c r="O74" s="365"/>
      <c r="P74" s="366"/>
      <c r="Q74" s="167"/>
      <c r="R74" s="85"/>
      <c r="S74" s="85"/>
      <c r="V74" s="56"/>
      <c r="W74" s="56"/>
      <c r="X74" s="47"/>
      <c r="Y74" s="47"/>
      <c r="Z74" s="47"/>
      <c r="AA74" s="47"/>
    </row>
    <row r="75" spans="2:27" ht="29.25" customHeight="1" thickBot="1" x14ac:dyDescent="0.3">
      <c r="B75" s="48"/>
      <c r="C75" s="48"/>
      <c r="D75" s="48"/>
      <c r="E75" s="367" t="s">
        <v>31</v>
      </c>
      <c r="F75" s="364"/>
      <c r="G75" s="364"/>
      <c r="H75" s="59" t="s">
        <v>186</v>
      </c>
      <c r="I75" s="60" t="s">
        <v>73</v>
      </c>
      <c r="J75" s="60">
        <f>M72-5</f>
        <v>7.75</v>
      </c>
      <c r="K75" s="60" t="s">
        <v>72</v>
      </c>
      <c r="L75" s="60">
        <v>135</v>
      </c>
      <c r="M75" s="368" t="str">
        <f>IF($O$45&lt;135,"VERIFICA NON NECESSARIA",IF(($O$45-J75)&lt;135,"IDONEO","INSUFFICIENTE"))</f>
        <v>IDONEO</v>
      </c>
      <c r="N75" s="368"/>
      <c r="O75" s="368"/>
      <c r="P75" s="369"/>
      <c r="Q75" s="167"/>
      <c r="R75" s="86"/>
      <c r="S75" s="86"/>
      <c r="V75" s="56"/>
      <c r="W75" s="56"/>
      <c r="X75" s="47"/>
      <c r="Y75" s="47"/>
      <c r="Z75" s="47"/>
      <c r="AA75" s="47"/>
    </row>
    <row r="76" spans="2:27" ht="25.5" customHeight="1" thickBot="1" x14ac:dyDescent="0.3">
      <c r="C76" s="48"/>
      <c r="D76" s="48"/>
      <c r="Q76" s="167"/>
      <c r="V76" s="56"/>
      <c r="W76" s="52"/>
      <c r="X76" s="47"/>
      <c r="Y76" s="47"/>
      <c r="Z76" s="47"/>
      <c r="AA76" s="47"/>
    </row>
    <row r="77" spans="2:27" ht="27" customHeight="1" x14ac:dyDescent="0.3">
      <c r="B77" s="48"/>
      <c r="C77" s="48"/>
      <c r="D77" s="48"/>
      <c r="E77" s="370" t="s">
        <v>264</v>
      </c>
      <c r="F77" s="371"/>
      <c r="G77" s="371"/>
      <c r="H77" s="371"/>
      <c r="I77" s="371"/>
      <c r="J77" s="371"/>
      <c r="K77" s="371"/>
      <c r="L77" s="371"/>
      <c r="M77" s="371"/>
      <c r="N77" s="371"/>
      <c r="O77" s="371"/>
      <c r="P77" s="372"/>
      <c r="Q77" s="167"/>
      <c r="R77" s="53"/>
      <c r="S77" s="53"/>
      <c r="V77" s="56"/>
      <c r="W77" s="56"/>
      <c r="X77" s="47"/>
      <c r="Y77" s="47"/>
      <c r="Z77" s="47"/>
      <c r="AA77" s="47"/>
    </row>
    <row r="78" spans="2:27" ht="21" customHeight="1" x14ac:dyDescent="0.25">
      <c r="B78" s="48"/>
      <c r="C78" s="48"/>
      <c r="D78" s="48"/>
      <c r="E78" s="193" t="s">
        <v>34</v>
      </c>
      <c r="F78" s="302" t="s">
        <v>26</v>
      </c>
      <c r="G78" s="302" t="s">
        <v>28</v>
      </c>
      <c r="H78" s="373" t="s">
        <v>29</v>
      </c>
      <c r="I78" s="373"/>
      <c r="J78" s="114" t="s">
        <v>64</v>
      </c>
      <c r="K78" s="115" t="s">
        <v>12</v>
      </c>
      <c r="L78" s="116" t="s">
        <v>13</v>
      </c>
      <c r="M78" s="116" t="s">
        <v>14</v>
      </c>
      <c r="N78" s="305" t="s">
        <v>69</v>
      </c>
      <c r="O78" s="305" t="s">
        <v>70</v>
      </c>
      <c r="P78" s="132" t="s">
        <v>15</v>
      </c>
      <c r="Q78" s="167"/>
      <c r="R78" s="54"/>
      <c r="S78" s="54"/>
      <c r="V78" s="56"/>
      <c r="W78" s="52"/>
      <c r="X78" s="47"/>
      <c r="Y78" s="47"/>
      <c r="Z78" s="47"/>
      <c r="AA78" s="47"/>
    </row>
    <row r="79" spans="2:27" ht="21" customHeight="1" x14ac:dyDescent="0.25">
      <c r="B79" s="48"/>
      <c r="E79" s="129" t="s">
        <v>38</v>
      </c>
      <c r="F79" s="126" t="str">
        <f>VLOOKUP(E79,$E$112:$L$243,2,FALSE)</f>
        <v>Cuffie auricolari</v>
      </c>
      <c r="G79" s="126" t="str">
        <f>VLOOKUP($E$79,$E$112:$L$243,3,FALSE)</f>
        <v>3M PELTOR</v>
      </c>
      <c r="H79" s="374" t="str">
        <f>VLOOKUP($E$79,$E$112:$L$243,4,FALSE)</f>
        <v>H505B</v>
      </c>
      <c r="I79" s="374"/>
      <c r="J79" s="46">
        <f>VLOOKUP(E79,$E$112:$L$243,5,FALSE)</f>
        <v>24</v>
      </c>
      <c r="K79" s="46">
        <f>VLOOKUP($E$79,$E$112:$L$243,6,FALSE)</f>
        <v>29</v>
      </c>
      <c r="L79" s="46">
        <f>VLOOKUP($E$79,$E$112:$L$243,7,FALSE)</f>
        <v>20</v>
      </c>
      <c r="M79" s="46">
        <f>VLOOKUP($E$79,$E$112:$L$243,8,FALSE)</f>
        <v>13</v>
      </c>
      <c r="N79" s="375">
        <f>$AK$11</f>
        <v>85.037947728054334</v>
      </c>
      <c r="O79" s="375">
        <f>$AL$11</f>
        <v>102.52903760770553</v>
      </c>
      <c r="P79" s="376">
        <f>IF(($AL$11-$AK$11)&lt;=2,(L80-((K80-L80)/4)*($AL$11-$AK$11-2)),(L80-((L80-M80)/8)*($AL$11-$AK$11-2)))</f>
        <v>5.4785019020094197</v>
      </c>
      <c r="Q79" s="167"/>
      <c r="R79" s="196"/>
      <c r="S79" s="196"/>
      <c r="V79" s="56"/>
      <c r="W79" s="56"/>
      <c r="X79" s="47"/>
      <c r="Y79" s="47"/>
      <c r="Z79" s="47"/>
      <c r="AA79" s="47"/>
    </row>
    <row r="80" spans="2:27" ht="21" customHeight="1" x14ac:dyDescent="0.25">
      <c r="B80" s="48"/>
      <c r="C80" s="48"/>
      <c r="D80" s="48"/>
      <c r="E80" s="191"/>
      <c r="F80" s="127"/>
      <c r="G80" s="128" t="s">
        <v>57</v>
      </c>
      <c r="H80" s="378">
        <v>0.85</v>
      </c>
      <c r="I80" s="379"/>
      <c r="J80" s="117">
        <f>H80*J79</f>
        <v>20.399999999999999</v>
      </c>
      <c r="K80" s="118">
        <f>K79*$H$80</f>
        <v>24.65</v>
      </c>
      <c r="L80" s="118">
        <f>L79*$H$80</f>
        <v>17</v>
      </c>
      <c r="M80" s="118">
        <f>M79*$H$80</f>
        <v>11.049999999999999</v>
      </c>
      <c r="N80" s="362"/>
      <c r="O80" s="362"/>
      <c r="P80" s="377"/>
      <c r="Q80" s="167"/>
      <c r="R80" s="167"/>
      <c r="S80" s="167"/>
      <c r="V80" s="56"/>
      <c r="W80" s="56"/>
      <c r="X80" s="47"/>
      <c r="Y80" s="47"/>
      <c r="Z80" s="47"/>
      <c r="AA80" s="47"/>
    </row>
    <row r="81" spans="2:27" ht="9" customHeight="1" x14ac:dyDescent="0.25">
      <c r="B81" s="48"/>
      <c r="C81" s="48"/>
      <c r="D81" s="48"/>
      <c r="E81" s="358"/>
      <c r="F81" s="359"/>
      <c r="G81" s="359"/>
      <c r="H81" s="359"/>
      <c r="I81" s="359"/>
      <c r="J81" s="359"/>
      <c r="K81" s="359"/>
      <c r="L81" s="359"/>
      <c r="M81" s="359"/>
      <c r="N81" s="359"/>
      <c r="O81" s="359"/>
      <c r="P81" s="360"/>
      <c r="Q81" s="167"/>
      <c r="R81" s="167"/>
      <c r="S81" s="167"/>
      <c r="V81" s="56"/>
      <c r="W81" s="56"/>
      <c r="X81" s="47"/>
      <c r="Y81" s="47"/>
      <c r="Z81" s="47"/>
      <c r="AA81" s="47"/>
    </row>
    <row r="82" spans="2:27" ht="21" customHeight="1" x14ac:dyDescent="0.25">
      <c r="B82" s="48"/>
      <c r="C82" s="48"/>
      <c r="D82" s="48"/>
      <c r="E82" s="361" t="s">
        <v>37</v>
      </c>
      <c r="F82" s="362"/>
      <c r="G82" s="363" t="s">
        <v>74</v>
      </c>
      <c r="H82" s="130" t="s">
        <v>185</v>
      </c>
      <c r="I82" s="131" t="s">
        <v>71</v>
      </c>
      <c r="J82" s="133">
        <f>$AK$11-P79</f>
        <v>79.559445826044907</v>
      </c>
      <c r="K82" s="131" t="s">
        <v>72</v>
      </c>
      <c r="L82" s="131">
        <v>80</v>
      </c>
      <c r="M82" s="365" t="str">
        <f>IF(J82&lt;65,"IPERPROTEZIONE",IF(J82&lt;70,"ACCETTABILE",IF(J82&lt;75,"BUONA",IF(J82&lt;80,"ACCETTABILE","INSUFFICIENTE"))))</f>
        <v>ACCETTABILE</v>
      </c>
      <c r="N82" s="365"/>
      <c r="O82" s="365"/>
      <c r="P82" s="366"/>
      <c r="Q82" s="167"/>
      <c r="R82" s="85"/>
      <c r="S82" s="85"/>
      <c r="V82" s="56"/>
      <c r="W82" s="56"/>
      <c r="X82" s="47"/>
      <c r="Y82" s="47"/>
      <c r="Z82" s="47"/>
      <c r="AA82" s="47"/>
    </row>
    <row r="83" spans="2:27" ht="29.25" customHeight="1" thickBot="1" x14ac:dyDescent="0.3">
      <c r="B83" s="48"/>
      <c r="C83" s="48"/>
      <c r="D83" s="48"/>
      <c r="E83" s="367" t="s">
        <v>31</v>
      </c>
      <c r="F83" s="364"/>
      <c r="G83" s="364"/>
      <c r="H83" s="59" t="s">
        <v>186</v>
      </c>
      <c r="I83" s="60" t="s">
        <v>73</v>
      </c>
      <c r="J83" s="60">
        <f>M80-5</f>
        <v>6.0499999999999989</v>
      </c>
      <c r="K83" s="60" t="s">
        <v>72</v>
      </c>
      <c r="L83" s="60">
        <v>135</v>
      </c>
      <c r="M83" s="368" t="str">
        <f>IF($O$45&lt;135,"VERIFICA NON NECESSARIA",IF(($O$45-J83)&lt;135,"IDONEO","INSUFFICIENTE"))</f>
        <v>IDONEO</v>
      </c>
      <c r="N83" s="368"/>
      <c r="O83" s="368"/>
      <c r="P83" s="369"/>
      <c r="Q83" s="167"/>
      <c r="R83" s="86"/>
      <c r="S83" s="86"/>
      <c r="V83" s="56"/>
      <c r="W83" s="56"/>
      <c r="X83" s="47"/>
      <c r="Y83" s="47"/>
      <c r="Z83" s="47"/>
      <c r="AA83" s="47"/>
    </row>
    <row r="84" spans="2:27" ht="24" customHeight="1" thickBot="1" x14ac:dyDescent="0.3">
      <c r="C84" s="48"/>
      <c r="D84" s="48"/>
    </row>
    <row r="85" spans="2:27" ht="27" customHeight="1" x14ac:dyDescent="0.3">
      <c r="B85" s="48"/>
      <c r="C85" s="48"/>
      <c r="D85" s="48"/>
      <c r="E85" s="370" t="s">
        <v>264</v>
      </c>
      <c r="F85" s="371"/>
      <c r="G85" s="371"/>
      <c r="H85" s="371"/>
      <c r="I85" s="371"/>
      <c r="J85" s="371"/>
      <c r="K85" s="371"/>
      <c r="L85" s="371"/>
      <c r="M85" s="371"/>
      <c r="N85" s="371"/>
      <c r="O85" s="371"/>
      <c r="P85" s="372"/>
      <c r="Q85" s="167"/>
      <c r="R85" s="53"/>
      <c r="S85" s="53"/>
      <c r="V85" s="56"/>
      <c r="W85" s="56"/>
      <c r="X85" s="47"/>
      <c r="Y85" s="47"/>
      <c r="Z85" s="47"/>
      <c r="AA85" s="47"/>
    </row>
    <row r="86" spans="2:27" ht="21" customHeight="1" x14ac:dyDescent="0.25">
      <c r="B86" s="48"/>
      <c r="C86" s="48"/>
      <c r="D86" s="48"/>
      <c r="E86" s="193" t="s">
        <v>34</v>
      </c>
      <c r="F86" s="302" t="s">
        <v>26</v>
      </c>
      <c r="G86" s="302" t="s">
        <v>28</v>
      </c>
      <c r="H86" s="373" t="s">
        <v>29</v>
      </c>
      <c r="I86" s="373"/>
      <c r="J86" s="114" t="s">
        <v>64</v>
      </c>
      <c r="K86" s="115" t="s">
        <v>12</v>
      </c>
      <c r="L86" s="116" t="s">
        <v>13</v>
      </c>
      <c r="M86" s="116" t="s">
        <v>14</v>
      </c>
      <c r="N86" s="305" t="s">
        <v>69</v>
      </c>
      <c r="O86" s="305" t="s">
        <v>70</v>
      </c>
      <c r="P86" s="132" t="s">
        <v>15</v>
      </c>
      <c r="Q86" s="167"/>
      <c r="R86" s="54"/>
      <c r="S86" s="54"/>
      <c r="V86" s="56"/>
      <c r="W86" s="52"/>
      <c r="X86" s="47"/>
      <c r="Y86" s="47"/>
      <c r="Z86" s="47"/>
      <c r="AA86" s="47"/>
    </row>
    <row r="87" spans="2:27" ht="39.75" customHeight="1" x14ac:dyDescent="0.25">
      <c r="B87" s="48"/>
      <c r="E87" s="129" t="s">
        <v>40</v>
      </c>
      <c r="F87" s="126" t="str">
        <f>VLOOKUP(E87,$E$112:$L$243,2,FALSE)</f>
        <v>Inserti espandibili</v>
      </c>
      <c r="G87" s="126" t="str">
        <f>VLOOKUP($E$87,$E$112:$L$243,3,FALSE)</f>
        <v>3M EAR</v>
      </c>
      <c r="H87" s="382" t="str">
        <f>VLOOKUP($E$87,$E$112:$L$243,4,FALSE)</f>
        <v>CLASSIC</v>
      </c>
      <c r="I87" s="383"/>
      <c r="J87" s="46">
        <f>VLOOKUP(E87,$E$112:$L$243,5,FALSE)</f>
        <v>31</v>
      </c>
      <c r="K87" s="46">
        <f>VLOOKUP($E$87,$E$112:$L$243,6,FALSE)</f>
        <v>31</v>
      </c>
      <c r="L87" s="46">
        <f>VLOOKUP($E$87,$E$112:$L$243,7,FALSE)</f>
        <v>27</v>
      </c>
      <c r="M87" s="46">
        <f>VLOOKUP($E$87,$E$112:$L$243,8,FALSE)</f>
        <v>26</v>
      </c>
      <c r="N87" s="375">
        <f>$AK$11</f>
        <v>85.037947728054334</v>
      </c>
      <c r="O87" s="375">
        <f>$AL$11</f>
        <v>102.52903760770553</v>
      </c>
      <c r="P87" s="376">
        <f>IF(($AL$11-$AK$11)&lt;=2,(L88-((K88-L88)/4)*($AL$11-$AK$11-2)),(L88-((L88-M88)/8)*($AL$11-$AK$11-2)))</f>
        <v>16.291348947278344</v>
      </c>
      <c r="Q87" s="167"/>
      <c r="R87" s="196"/>
      <c r="S87" s="196"/>
      <c r="V87" s="56"/>
      <c r="W87" s="56"/>
      <c r="X87" s="47"/>
      <c r="Y87" s="47"/>
      <c r="Z87" s="47"/>
      <c r="AA87" s="47"/>
    </row>
    <row r="88" spans="2:27" ht="21" customHeight="1" x14ac:dyDescent="0.25">
      <c r="B88" s="48"/>
      <c r="C88" s="48"/>
      <c r="D88" s="48"/>
      <c r="E88" s="191"/>
      <c r="F88" s="127"/>
      <c r="G88" s="128" t="s">
        <v>57</v>
      </c>
      <c r="H88" s="378">
        <v>0.65</v>
      </c>
      <c r="I88" s="379"/>
      <c r="J88" s="117">
        <f>H88*J87</f>
        <v>20.150000000000002</v>
      </c>
      <c r="K88" s="118">
        <f>K87*$H$88</f>
        <v>20.150000000000002</v>
      </c>
      <c r="L88" s="118">
        <f>L87*$H$88</f>
        <v>17.55</v>
      </c>
      <c r="M88" s="118">
        <f>M87*$H$88</f>
        <v>16.900000000000002</v>
      </c>
      <c r="N88" s="362"/>
      <c r="O88" s="362"/>
      <c r="P88" s="377"/>
      <c r="Q88" s="167"/>
      <c r="R88" s="167"/>
      <c r="S88" s="167"/>
      <c r="V88" s="56"/>
      <c r="W88" s="56"/>
      <c r="X88" s="47"/>
      <c r="Y88" s="47"/>
      <c r="Z88" s="47"/>
      <c r="AA88" s="47"/>
    </row>
    <row r="89" spans="2:27" ht="9" customHeight="1" x14ac:dyDescent="0.25">
      <c r="B89" s="48"/>
      <c r="C89" s="48"/>
      <c r="D89" s="48"/>
      <c r="E89" s="358"/>
      <c r="F89" s="359"/>
      <c r="G89" s="359"/>
      <c r="H89" s="359"/>
      <c r="I89" s="359"/>
      <c r="J89" s="359"/>
      <c r="K89" s="359"/>
      <c r="L89" s="359"/>
      <c r="M89" s="359"/>
      <c r="N89" s="359"/>
      <c r="O89" s="359"/>
      <c r="P89" s="360"/>
      <c r="Q89" s="167"/>
      <c r="R89" s="167"/>
      <c r="S89" s="167"/>
      <c r="V89" s="56"/>
      <c r="W89" s="56"/>
      <c r="X89" s="47"/>
      <c r="Y89" s="47"/>
      <c r="Z89" s="47"/>
      <c r="AA89" s="47"/>
    </row>
    <row r="90" spans="2:27" ht="21" customHeight="1" x14ac:dyDescent="0.25">
      <c r="B90" s="48"/>
      <c r="C90" s="48"/>
      <c r="D90" s="48"/>
      <c r="E90" s="361" t="s">
        <v>37</v>
      </c>
      <c r="F90" s="362"/>
      <c r="G90" s="363" t="s">
        <v>74</v>
      </c>
      <c r="H90" s="130" t="s">
        <v>185</v>
      </c>
      <c r="I90" s="131" t="s">
        <v>71</v>
      </c>
      <c r="J90" s="133">
        <f>$AK$11-P87</f>
        <v>68.746598780775997</v>
      </c>
      <c r="K90" s="131" t="s">
        <v>72</v>
      </c>
      <c r="L90" s="131">
        <v>80</v>
      </c>
      <c r="M90" s="365" t="str">
        <f>IF(J90&lt;65,"IPERPROTEZIONE",IF(J90&lt;70,"ACCETTABILE",IF(J90&lt;75,"BUONA",IF(J90&lt;80,"ACCETTABILE","INSUFFICIENTE"))))</f>
        <v>ACCETTABILE</v>
      </c>
      <c r="N90" s="365"/>
      <c r="O90" s="365"/>
      <c r="P90" s="366"/>
      <c r="Q90" s="167"/>
      <c r="R90" s="85"/>
      <c r="S90" s="85"/>
      <c r="V90" s="56"/>
      <c r="W90" s="56"/>
      <c r="X90" s="47"/>
      <c r="Y90" s="47"/>
      <c r="Z90" s="47"/>
      <c r="AA90" s="47"/>
    </row>
    <row r="91" spans="2:27" ht="29.25" customHeight="1" thickBot="1" x14ac:dyDescent="0.3">
      <c r="B91" s="48"/>
      <c r="C91" s="48"/>
      <c r="D91" s="48"/>
      <c r="E91" s="367" t="s">
        <v>31</v>
      </c>
      <c r="F91" s="364"/>
      <c r="G91" s="364"/>
      <c r="H91" s="59" t="s">
        <v>186</v>
      </c>
      <c r="I91" s="60" t="s">
        <v>73</v>
      </c>
      <c r="J91" s="60">
        <f>M88-5</f>
        <v>11.900000000000002</v>
      </c>
      <c r="K91" s="60" t="s">
        <v>72</v>
      </c>
      <c r="L91" s="60">
        <v>135</v>
      </c>
      <c r="M91" s="368" t="str">
        <f>IF($O$45&lt;135,"VERIFICA NON NECESSARIA",IF(($O$45-J91)&lt;135,"IDONEO","INSUFFICIENTE"))</f>
        <v>IDONEO</v>
      </c>
      <c r="N91" s="368"/>
      <c r="O91" s="368"/>
      <c r="P91" s="369"/>
      <c r="Q91" s="167"/>
      <c r="R91" s="86"/>
      <c r="S91" s="86"/>
      <c r="V91" s="56"/>
      <c r="W91" s="56"/>
      <c r="X91" s="47"/>
      <c r="Y91" s="47"/>
      <c r="Z91" s="47"/>
      <c r="AA91" s="47"/>
    </row>
    <row r="92" spans="2:27" ht="18.75" thickBot="1" x14ac:dyDescent="0.3">
      <c r="C92" s="48"/>
      <c r="D92" s="48"/>
    </row>
    <row r="93" spans="2:27" ht="27" customHeight="1" x14ac:dyDescent="0.3">
      <c r="B93" s="48"/>
      <c r="C93" s="48"/>
      <c r="D93" s="48"/>
      <c r="E93" s="370" t="s">
        <v>264</v>
      </c>
      <c r="F93" s="371"/>
      <c r="G93" s="371"/>
      <c r="H93" s="371"/>
      <c r="I93" s="371"/>
      <c r="J93" s="371"/>
      <c r="K93" s="371"/>
      <c r="L93" s="371"/>
      <c r="M93" s="371"/>
      <c r="N93" s="371"/>
      <c r="O93" s="371"/>
      <c r="P93" s="372"/>
      <c r="Q93" s="167"/>
      <c r="R93" s="53"/>
      <c r="S93" s="53"/>
      <c r="V93" s="56"/>
      <c r="W93" s="56"/>
      <c r="X93" s="47"/>
      <c r="Y93" s="47"/>
      <c r="Z93" s="47"/>
      <c r="AA93" s="47"/>
    </row>
    <row r="94" spans="2:27" ht="21" customHeight="1" x14ac:dyDescent="0.25">
      <c r="B94" s="48"/>
      <c r="C94" s="48"/>
      <c r="D94" s="48"/>
      <c r="E94" s="193" t="s">
        <v>34</v>
      </c>
      <c r="F94" s="302" t="s">
        <v>26</v>
      </c>
      <c r="G94" s="302" t="s">
        <v>28</v>
      </c>
      <c r="H94" s="373" t="s">
        <v>29</v>
      </c>
      <c r="I94" s="373"/>
      <c r="J94" s="114" t="s">
        <v>64</v>
      </c>
      <c r="K94" s="115" t="s">
        <v>12</v>
      </c>
      <c r="L94" s="116" t="s">
        <v>13</v>
      </c>
      <c r="M94" s="116" t="s">
        <v>14</v>
      </c>
      <c r="N94" s="305" t="s">
        <v>69</v>
      </c>
      <c r="O94" s="305" t="s">
        <v>70</v>
      </c>
      <c r="P94" s="132" t="s">
        <v>15</v>
      </c>
      <c r="Q94" s="167"/>
      <c r="R94" s="54"/>
      <c r="S94" s="54"/>
      <c r="V94" s="56"/>
      <c r="W94" s="52"/>
      <c r="X94" s="47"/>
      <c r="Y94" s="47"/>
      <c r="Z94" s="47"/>
      <c r="AA94" s="47"/>
    </row>
    <row r="95" spans="2:27" ht="42.75" customHeight="1" x14ac:dyDescent="0.25">
      <c r="B95" s="48"/>
      <c r="E95" s="129" t="s">
        <v>41</v>
      </c>
      <c r="F95" s="126" t="str">
        <f>VLOOKUP(E95,$E$112:$L$243,2,FALSE)</f>
        <v>Inserti espandibili</v>
      </c>
      <c r="G95" s="126" t="str">
        <f>VLOOKUP($E$95,$E$112:$L$243,3,FALSE)</f>
        <v>UVEX</v>
      </c>
      <c r="H95" s="380" t="str">
        <f>VLOOKUP($E$95,$E$112:$L$243,4,FALSE)</f>
        <v>X-fit</v>
      </c>
      <c r="I95" s="381"/>
      <c r="J95" s="46">
        <f>VLOOKUP(E95,$E$112:$L$243,5,FALSE)</f>
        <v>37</v>
      </c>
      <c r="K95" s="46">
        <f>VLOOKUP($E$95,$E$112:$L$243,6,FALSE)</f>
        <v>36</v>
      </c>
      <c r="L95" s="46">
        <f>VLOOKUP($E$95,$E$112:$L$243,7,FALSE)</f>
        <v>35</v>
      </c>
      <c r="M95" s="46">
        <f>VLOOKUP($E$95,$E$112:$L$243,8,FALSE)</f>
        <v>34</v>
      </c>
      <c r="N95" s="375">
        <f>$AK$11</f>
        <v>85.037947728054334</v>
      </c>
      <c r="O95" s="375">
        <f>$AL$11</f>
        <v>102.52903760770553</v>
      </c>
      <c r="P95" s="376">
        <f>IF(($AL$11-$AK$11)&lt;=2,(L96-((K96-L96)/4)*($AL$11-$AK$11-2)),(L96-((L96-M96)/8)*($AL$11-$AK$11-2)))</f>
        <v>21.491348947278343</v>
      </c>
      <c r="Q95" s="167"/>
      <c r="R95" s="196"/>
      <c r="S95" s="196"/>
      <c r="V95" s="56"/>
      <c r="W95" s="56"/>
      <c r="X95" s="47"/>
      <c r="Y95" s="47"/>
      <c r="Z95" s="47"/>
      <c r="AA95" s="47"/>
    </row>
    <row r="96" spans="2:27" ht="21" customHeight="1" x14ac:dyDescent="0.25">
      <c r="B96" s="48"/>
      <c r="C96" s="48"/>
      <c r="D96" s="48"/>
      <c r="E96" s="191"/>
      <c r="F96" s="127"/>
      <c r="G96" s="128" t="s">
        <v>57</v>
      </c>
      <c r="H96" s="378">
        <v>0.65</v>
      </c>
      <c r="I96" s="379"/>
      <c r="J96" s="117">
        <f>H96*J95</f>
        <v>24.05</v>
      </c>
      <c r="K96" s="118">
        <f>K95*$H$96</f>
        <v>23.400000000000002</v>
      </c>
      <c r="L96" s="118">
        <f>L95*$H$96</f>
        <v>22.75</v>
      </c>
      <c r="M96" s="118">
        <f>M95*$H$96</f>
        <v>22.1</v>
      </c>
      <c r="N96" s="362"/>
      <c r="O96" s="362"/>
      <c r="P96" s="377"/>
      <c r="Q96" s="167"/>
      <c r="R96" s="167"/>
      <c r="S96" s="167"/>
      <c r="V96" s="56"/>
      <c r="W96" s="56"/>
      <c r="X96" s="47"/>
      <c r="Y96" s="47"/>
      <c r="Z96" s="47"/>
      <c r="AA96" s="47"/>
    </row>
    <row r="97" spans="2:27" ht="9" customHeight="1" x14ac:dyDescent="0.25">
      <c r="B97" s="48"/>
      <c r="C97" s="48"/>
      <c r="D97" s="48"/>
      <c r="E97" s="358"/>
      <c r="F97" s="359"/>
      <c r="G97" s="359"/>
      <c r="H97" s="359"/>
      <c r="I97" s="359"/>
      <c r="J97" s="359"/>
      <c r="K97" s="359"/>
      <c r="L97" s="359"/>
      <c r="M97" s="359"/>
      <c r="N97" s="359"/>
      <c r="O97" s="359"/>
      <c r="P97" s="360"/>
      <c r="Q97" s="167"/>
      <c r="R97" s="167"/>
      <c r="S97" s="167"/>
      <c r="V97" s="56"/>
      <c r="W97" s="56"/>
      <c r="X97" s="47"/>
      <c r="Y97" s="47"/>
      <c r="Z97" s="47"/>
      <c r="AA97" s="47"/>
    </row>
    <row r="98" spans="2:27" ht="21" customHeight="1" x14ac:dyDescent="0.25">
      <c r="B98" s="48"/>
      <c r="C98" s="48"/>
      <c r="D98" s="48"/>
      <c r="E98" s="361" t="s">
        <v>37</v>
      </c>
      <c r="F98" s="362"/>
      <c r="G98" s="363" t="s">
        <v>74</v>
      </c>
      <c r="H98" s="130" t="s">
        <v>185</v>
      </c>
      <c r="I98" s="131" t="s">
        <v>71</v>
      </c>
      <c r="J98" s="133">
        <f>$AK$11-P95</f>
        <v>63.546598780775994</v>
      </c>
      <c r="K98" s="131" t="s">
        <v>72</v>
      </c>
      <c r="L98" s="131">
        <v>80</v>
      </c>
      <c r="M98" s="365" t="str">
        <f>IF(J98&lt;65,"IPERPROTEZIONE",IF(J98&lt;70,"ACCETTABILE",IF(J98&lt;75,"BUONA",IF(J98&lt;80,"ACCETTABILE","INSUFFICIENTE"))))</f>
        <v>IPERPROTEZIONE</v>
      </c>
      <c r="N98" s="365"/>
      <c r="O98" s="365"/>
      <c r="P98" s="366"/>
      <c r="Q98" s="167"/>
      <c r="R98" s="85"/>
      <c r="S98" s="85"/>
      <c r="V98" s="56"/>
      <c r="W98" s="56"/>
      <c r="X98" s="47"/>
      <c r="Y98" s="47"/>
      <c r="Z98" s="47"/>
      <c r="AA98" s="47"/>
    </row>
    <row r="99" spans="2:27" ht="29.25" customHeight="1" thickBot="1" x14ac:dyDescent="0.3">
      <c r="B99" s="48"/>
      <c r="C99" s="48"/>
      <c r="D99" s="48"/>
      <c r="E99" s="367" t="s">
        <v>31</v>
      </c>
      <c r="F99" s="364"/>
      <c r="G99" s="364"/>
      <c r="H99" s="59" t="s">
        <v>186</v>
      </c>
      <c r="I99" s="60" t="s">
        <v>73</v>
      </c>
      <c r="J99" s="60">
        <f>M96-5</f>
        <v>17.100000000000001</v>
      </c>
      <c r="K99" s="60" t="s">
        <v>72</v>
      </c>
      <c r="L99" s="60">
        <v>135</v>
      </c>
      <c r="M99" s="368" t="str">
        <f>IF($O$45&lt;135,"VERIFICA NON NECESSARIA",IF(($O$45-J99)&lt;135,"IDONEO","INSUFFICIENTE"))</f>
        <v>IDONEO</v>
      </c>
      <c r="N99" s="368"/>
      <c r="O99" s="368"/>
      <c r="P99" s="369"/>
      <c r="Q99" s="167"/>
      <c r="R99" s="86"/>
      <c r="S99" s="86"/>
      <c r="V99" s="56"/>
      <c r="W99" s="56"/>
      <c r="X99" s="47"/>
      <c r="Y99" s="47"/>
      <c r="Z99" s="47"/>
      <c r="AA99" s="47"/>
    </row>
    <row r="100" spans="2:27" ht="18.75" thickBot="1" x14ac:dyDescent="0.3">
      <c r="C100" s="48"/>
      <c r="D100" s="48"/>
    </row>
    <row r="101" spans="2:27" ht="27" customHeight="1" x14ac:dyDescent="0.3">
      <c r="B101" s="48"/>
      <c r="C101" s="48"/>
      <c r="D101" s="48"/>
      <c r="E101" s="370" t="s">
        <v>264</v>
      </c>
      <c r="F101" s="371"/>
      <c r="G101" s="371"/>
      <c r="H101" s="371"/>
      <c r="I101" s="371"/>
      <c r="J101" s="371"/>
      <c r="K101" s="371"/>
      <c r="L101" s="371"/>
      <c r="M101" s="371"/>
      <c r="N101" s="371"/>
      <c r="O101" s="371"/>
      <c r="P101" s="372"/>
      <c r="Q101" s="167"/>
      <c r="R101" s="53"/>
      <c r="S101" s="53"/>
      <c r="V101" s="56"/>
      <c r="W101" s="56"/>
      <c r="X101" s="47"/>
      <c r="Y101" s="47"/>
      <c r="Z101" s="47"/>
      <c r="AA101" s="47"/>
    </row>
    <row r="102" spans="2:27" ht="21" customHeight="1" x14ac:dyDescent="0.25">
      <c r="B102" s="48"/>
      <c r="C102" s="48"/>
      <c r="D102" s="48"/>
      <c r="E102" s="193" t="s">
        <v>34</v>
      </c>
      <c r="F102" s="302" t="s">
        <v>26</v>
      </c>
      <c r="G102" s="302" t="s">
        <v>28</v>
      </c>
      <c r="H102" s="373" t="s">
        <v>29</v>
      </c>
      <c r="I102" s="373"/>
      <c r="J102" s="114" t="s">
        <v>64</v>
      </c>
      <c r="K102" s="115" t="s">
        <v>12</v>
      </c>
      <c r="L102" s="116" t="s">
        <v>13</v>
      </c>
      <c r="M102" s="116" t="s">
        <v>14</v>
      </c>
      <c r="N102" s="305" t="s">
        <v>69</v>
      </c>
      <c r="O102" s="305" t="s">
        <v>70</v>
      </c>
      <c r="P102" s="132" t="s">
        <v>15</v>
      </c>
      <c r="Q102" s="167"/>
      <c r="R102" s="54"/>
      <c r="S102" s="54"/>
      <c r="V102" s="56"/>
      <c r="W102" s="52"/>
      <c r="X102" s="47"/>
      <c r="Y102" s="47"/>
      <c r="Z102" s="47"/>
      <c r="AA102" s="47"/>
    </row>
    <row r="103" spans="2:27" ht="21" customHeight="1" x14ac:dyDescent="0.25">
      <c r="B103" s="48"/>
      <c r="E103" s="129" t="s">
        <v>44</v>
      </c>
      <c r="F103" s="126" t="str">
        <f>VLOOKUP(E103,$E$112:$L$243,2,FALSE)</f>
        <v>Inserti espandibili</v>
      </c>
      <c r="G103" s="126" t="str">
        <f>VLOOKUP($E$103,$E$112:$L$243,3,FALSE)</f>
        <v>3M EAR</v>
      </c>
      <c r="H103" s="374" t="str">
        <f>VLOOKUP($E$103,$E$112:$L$243,4,FALSE)</f>
        <v>soft FX</v>
      </c>
      <c r="I103" s="374"/>
      <c r="J103" s="46">
        <f>VLOOKUP(E103,$E$112:$L$243,5,FALSE)</f>
        <v>37</v>
      </c>
      <c r="K103" s="46">
        <f>VLOOKUP($E$103,$E$112:$L$243,6,FALSE)</f>
        <v>36</v>
      </c>
      <c r="L103" s="46">
        <f>VLOOKUP($E$103,$E$112:$L$243,7,FALSE)</f>
        <v>35</v>
      </c>
      <c r="M103" s="46">
        <f>VLOOKUP($E$103,$E$112:$L$243,8,FALSE)</f>
        <v>33</v>
      </c>
      <c r="N103" s="375">
        <f>$AK$11</f>
        <v>85.037947728054334</v>
      </c>
      <c r="O103" s="375">
        <f>$AL$11</f>
        <v>102.52903760770553</v>
      </c>
      <c r="P103" s="376">
        <f>IF(($AL$11-$AK$11)&lt;=2,(L104-((K104-L104)/4)*($AL$11-$AK$11-2)),(L104-((L104-M104)/8)*($AL$11-$AK$11-2)))</f>
        <v>26.458143400574123</v>
      </c>
      <c r="Q103" s="167"/>
      <c r="R103" s="196"/>
      <c r="S103" s="196"/>
      <c r="V103" s="56"/>
      <c r="W103" s="56"/>
      <c r="X103" s="47"/>
      <c r="Y103" s="47"/>
      <c r="Z103" s="47"/>
      <c r="AA103" s="47"/>
    </row>
    <row r="104" spans="2:27" ht="21" customHeight="1" x14ac:dyDescent="0.25">
      <c r="B104" s="48"/>
      <c r="C104" s="48"/>
      <c r="D104" s="48"/>
      <c r="E104" s="191"/>
      <c r="F104" s="127"/>
      <c r="G104" s="128" t="s">
        <v>57</v>
      </c>
      <c r="H104" s="378">
        <v>0.85</v>
      </c>
      <c r="I104" s="379"/>
      <c r="J104" s="117">
        <f>H104*J103</f>
        <v>31.45</v>
      </c>
      <c r="K104" s="118">
        <f>K103*$H$104</f>
        <v>30.599999999999998</v>
      </c>
      <c r="L104" s="118">
        <f>L103*$H$104</f>
        <v>29.75</v>
      </c>
      <c r="M104" s="118">
        <f>M103*$H$104</f>
        <v>28.05</v>
      </c>
      <c r="N104" s="362"/>
      <c r="O104" s="362"/>
      <c r="P104" s="377"/>
      <c r="Q104" s="167"/>
      <c r="R104" s="167"/>
      <c r="S104" s="167"/>
      <c r="V104" s="56"/>
      <c r="W104" s="56"/>
      <c r="X104" s="47"/>
      <c r="Y104" s="47"/>
      <c r="Z104" s="47"/>
      <c r="AA104" s="47"/>
    </row>
    <row r="105" spans="2:27" ht="9" customHeight="1" x14ac:dyDescent="0.25">
      <c r="B105" s="48"/>
      <c r="C105" s="48"/>
      <c r="D105" s="48"/>
      <c r="E105" s="358"/>
      <c r="F105" s="359"/>
      <c r="G105" s="359"/>
      <c r="H105" s="359"/>
      <c r="I105" s="359"/>
      <c r="J105" s="359"/>
      <c r="K105" s="359"/>
      <c r="L105" s="359"/>
      <c r="M105" s="359"/>
      <c r="N105" s="359"/>
      <c r="O105" s="359"/>
      <c r="P105" s="360"/>
      <c r="Q105" s="167"/>
      <c r="R105" s="167"/>
      <c r="S105" s="167"/>
      <c r="V105" s="56"/>
      <c r="W105" s="56"/>
      <c r="X105" s="47"/>
      <c r="Y105" s="47"/>
      <c r="Z105" s="47"/>
      <c r="AA105" s="47"/>
    </row>
    <row r="106" spans="2:27" ht="21" customHeight="1" x14ac:dyDescent="0.25">
      <c r="B106" s="48"/>
      <c r="C106" s="48"/>
      <c r="D106" s="48"/>
      <c r="E106" s="361" t="s">
        <v>37</v>
      </c>
      <c r="F106" s="362"/>
      <c r="G106" s="363" t="s">
        <v>74</v>
      </c>
      <c r="H106" s="130" t="s">
        <v>185</v>
      </c>
      <c r="I106" s="131" t="s">
        <v>71</v>
      </c>
      <c r="J106" s="133">
        <f>$AK$11-P103</f>
        <v>58.579804327480211</v>
      </c>
      <c r="K106" s="131" t="s">
        <v>72</v>
      </c>
      <c r="L106" s="131">
        <v>80</v>
      </c>
      <c r="M106" s="365" t="str">
        <f>IF(J106&lt;65,"IPERPROTEZIONE",IF(J106&lt;70,"ACCETTABILE",IF(J106&lt;75,"BUONA",IF(J106&lt;80,"ACCETTABILE","INSUFFICIENTE"))))</f>
        <v>IPERPROTEZIONE</v>
      </c>
      <c r="N106" s="365"/>
      <c r="O106" s="365"/>
      <c r="P106" s="366"/>
      <c r="Q106" s="167"/>
      <c r="R106" s="85"/>
      <c r="S106" s="85"/>
      <c r="V106" s="56"/>
      <c r="W106" s="56"/>
      <c r="X106" s="47"/>
      <c r="Y106" s="47"/>
      <c r="Z106" s="47"/>
      <c r="AA106" s="47"/>
    </row>
    <row r="107" spans="2:27" ht="29.25" customHeight="1" thickBot="1" x14ac:dyDescent="0.3">
      <c r="B107" s="48"/>
      <c r="C107" s="48"/>
      <c r="D107" s="48"/>
      <c r="E107" s="367" t="s">
        <v>32</v>
      </c>
      <c r="F107" s="364"/>
      <c r="G107" s="364"/>
      <c r="H107" s="59" t="s">
        <v>186</v>
      </c>
      <c r="I107" s="60" t="s">
        <v>73</v>
      </c>
      <c r="J107" s="60">
        <f>M104-5</f>
        <v>23.05</v>
      </c>
      <c r="K107" s="60" t="s">
        <v>72</v>
      </c>
      <c r="L107" s="60">
        <v>135</v>
      </c>
      <c r="M107" s="368" t="str">
        <f>IF($O$45&lt;135,"VERIFICA NON NECESSARIA",IF(($O$45-J107)&lt;135,"IDONEO","INSUFFICIENTE"))</f>
        <v>IDONEO</v>
      </c>
      <c r="N107" s="368"/>
      <c r="O107" s="368"/>
      <c r="P107" s="369"/>
      <c r="Q107" s="167"/>
      <c r="R107" s="86"/>
      <c r="S107" s="86"/>
      <c r="V107" s="56"/>
      <c r="W107" s="56"/>
      <c r="X107" s="47"/>
      <c r="Y107" s="47"/>
      <c r="Z107" s="47"/>
      <c r="AA107" s="47"/>
    </row>
    <row r="108" spans="2:27" ht="18" x14ac:dyDescent="0.25">
      <c r="C108" s="48"/>
      <c r="D108" s="48"/>
    </row>
    <row r="109" spans="2:27" ht="18" x14ac:dyDescent="0.25">
      <c r="C109" s="48"/>
      <c r="D109" s="48"/>
    </row>
    <row r="110" spans="2:27" ht="18" x14ac:dyDescent="0.25">
      <c r="C110" s="48"/>
      <c r="D110" s="48"/>
    </row>
    <row r="111" spans="2:27" ht="35.25" customHeight="1" x14ac:dyDescent="0.2">
      <c r="E111" s="305" t="s">
        <v>0</v>
      </c>
      <c r="F111" s="305" t="s">
        <v>184</v>
      </c>
      <c r="G111" s="305" t="s">
        <v>1</v>
      </c>
      <c r="H111" s="305" t="s">
        <v>2</v>
      </c>
      <c r="I111" s="305" t="s">
        <v>64</v>
      </c>
      <c r="J111" s="305" t="s">
        <v>12</v>
      </c>
      <c r="K111" s="305" t="s">
        <v>13</v>
      </c>
      <c r="L111" s="305" t="s">
        <v>14</v>
      </c>
    </row>
    <row r="112" spans="2:27" ht="20.25" customHeight="1" x14ac:dyDescent="0.2">
      <c r="E112" s="45" t="s">
        <v>36</v>
      </c>
      <c r="F112" s="45" t="s">
        <v>27</v>
      </c>
      <c r="G112" s="45" t="s">
        <v>582</v>
      </c>
      <c r="H112" s="45" t="s">
        <v>583</v>
      </c>
      <c r="I112" s="46">
        <v>26</v>
      </c>
      <c r="J112" s="46">
        <v>32</v>
      </c>
      <c r="K112" s="46">
        <v>23</v>
      </c>
      <c r="L112" s="46">
        <v>15</v>
      </c>
    </row>
    <row r="113" spans="5:12" ht="20.25" customHeight="1" x14ac:dyDescent="0.2">
      <c r="E113" s="45" t="s">
        <v>38</v>
      </c>
      <c r="F113" s="45" t="s">
        <v>27</v>
      </c>
      <c r="G113" s="45" t="s">
        <v>582</v>
      </c>
      <c r="H113" s="309" t="s">
        <v>584</v>
      </c>
      <c r="I113" s="46">
        <v>24</v>
      </c>
      <c r="J113" s="46">
        <v>29</v>
      </c>
      <c r="K113" s="46">
        <v>20</v>
      </c>
      <c r="L113" s="46">
        <v>13</v>
      </c>
    </row>
    <row r="114" spans="5:12" ht="20.25" customHeight="1" x14ac:dyDescent="0.2">
      <c r="E114" s="45" t="s">
        <v>40</v>
      </c>
      <c r="F114" s="45" t="s">
        <v>243</v>
      </c>
      <c r="G114" s="45" t="s">
        <v>585</v>
      </c>
      <c r="H114" s="45" t="s">
        <v>586</v>
      </c>
      <c r="I114" s="46">
        <v>31</v>
      </c>
      <c r="J114" s="46">
        <v>31</v>
      </c>
      <c r="K114" s="46">
        <v>27</v>
      </c>
      <c r="L114" s="46">
        <v>26</v>
      </c>
    </row>
    <row r="115" spans="5:12" ht="20.25" customHeight="1" x14ac:dyDescent="0.2">
      <c r="E115" s="45" t="s">
        <v>41</v>
      </c>
      <c r="F115" s="45" t="s">
        <v>243</v>
      </c>
      <c r="G115" s="45" t="s">
        <v>587</v>
      </c>
      <c r="H115" s="45" t="s">
        <v>588</v>
      </c>
      <c r="I115" s="46">
        <v>37</v>
      </c>
      <c r="J115" s="46">
        <v>36</v>
      </c>
      <c r="K115" s="46">
        <v>35</v>
      </c>
      <c r="L115" s="46">
        <v>34</v>
      </c>
    </row>
    <row r="116" spans="5:12" ht="20.25" customHeight="1" x14ac:dyDescent="0.2">
      <c r="E116" s="45" t="s">
        <v>42</v>
      </c>
      <c r="F116" s="45" t="s">
        <v>243</v>
      </c>
      <c r="G116" s="45" t="s">
        <v>585</v>
      </c>
      <c r="H116" s="45" t="s">
        <v>589</v>
      </c>
      <c r="I116" s="46">
        <v>29</v>
      </c>
      <c r="J116" s="46">
        <v>30</v>
      </c>
      <c r="K116" s="46">
        <v>35</v>
      </c>
      <c r="L116" s="46">
        <v>24</v>
      </c>
    </row>
    <row r="117" spans="5:12" ht="20.25" customHeight="1" x14ac:dyDescent="0.2">
      <c r="E117" s="45" t="s">
        <v>43</v>
      </c>
      <c r="F117" s="45" t="s">
        <v>244</v>
      </c>
      <c r="G117" s="45" t="s">
        <v>590</v>
      </c>
      <c r="H117" s="45" t="s">
        <v>591</v>
      </c>
      <c r="I117" s="46">
        <v>28</v>
      </c>
      <c r="J117" s="46">
        <v>27</v>
      </c>
      <c r="K117" s="46">
        <v>26</v>
      </c>
      <c r="L117" s="46">
        <v>25</v>
      </c>
    </row>
    <row r="118" spans="5:12" ht="20.25" customHeight="1" x14ac:dyDescent="0.2">
      <c r="E118" s="45" t="s">
        <v>44</v>
      </c>
      <c r="F118" s="45" t="s">
        <v>243</v>
      </c>
      <c r="G118" s="45" t="s">
        <v>585</v>
      </c>
      <c r="H118" s="45" t="s">
        <v>592</v>
      </c>
      <c r="I118" s="46">
        <v>37</v>
      </c>
      <c r="J118" s="46">
        <v>36</v>
      </c>
      <c r="K118" s="46">
        <v>35</v>
      </c>
      <c r="L118" s="46">
        <v>33</v>
      </c>
    </row>
    <row r="119" spans="5:12" ht="20.25" customHeight="1" x14ac:dyDescent="0.2">
      <c r="E119" s="45" t="s">
        <v>45</v>
      </c>
      <c r="F119" s="45"/>
      <c r="G119" s="45"/>
      <c r="H119" s="45"/>
      <c r="I119" s="46"/>
      <c r="J119" s="46"/>
      <c r="K119" s="46"/>
      <c r="L119" s="46"/>
    </row>
    <row r="120" spans="5:12" ht="20.25" customHeight="1" x14ac:dyDescent="0.2">
      <c r="E120" s="45" t="s">
        <v>46</v>
      </c>
      <c r="F120" s="45"/>
      <c r="G120" s="45"/>
      <c r="H120" s="45"/>
      <c r="I120" s="46"/>
      <c r="J120" s="46"/>
      <c r="K120" s="46"/>
      <c r="L120" s="46"/>
    </row>
    <row r="121" spans="5:12" ht="20.25" customHeight="1" x14ac:dyDescent="0.2">
      <c r="E121" s="45" t="s">
        <v>47</v>
      </c>
      <c r="F121" s="45"/>
      <c r="G121" s="45"/>
      <c r="H121" s="45"/>
      <c r="I121" s="46"/>
      <c r="J121" s="46"/>
      <c r="K121" s="46"/>
      <c r="L121" s="46"/>
    </row>
    <row r="122" spans="5:12" ht="20.25" customHeight="1" x14ac:dyDescent="0.2">
      <c r="E122" s="45" t="s">
        <v>48</v>
      </c>
      <c r="F122" s="45"/>
      <c r="G122" s="45"/>
      <c r="H122" s="45"/>
      <c r="I122" s="46"/>
      <c r="J122" s="46"/>
      <c r="K122" s="46"/>
      <c r="L122" s="46"/>
    </row>
    <row r="123" spans="5:12" ht="20.25" customHeight="1" x14ac:dyDescent="0.2">
      <c r="E123" s="45" t="s">
        <v>49</v>
      </c>
      <c r="F123" s="45"/>
      <c r="G123" s="45"/>
      <c r="H123" s="45"/>
      <c r="I123" s="46"/>
      <c r="J123" s="46"/>
      <c r="K123" s="46"/>
      <c r="L123" s="46"/>
    </row>
    <row r="124" spans="5:12" ht="20.25" customHeight="1" x14ac:dyDescent="0.2">
      <c r="E124" s="45" t="s">
        <v>50</v>
      </c>
      <c r="F124" s="45"/>
      <c r="G124" s="45"/>
      <c r="H124" s="45"/>
      <c r="I124" s="46"/>
      <c r="J124" s="46"/>
      <c r="K124" s="46"/>
      <c r="L124" s="46"/>
    </row>
    <row r="125" spans="5:12" ht="20.25" customHeight="1" x14ac:dyDescent="0.2">
      <c r="E125" s="45" t="s">
        <v>51</v>
      </c>
      <c r="F125" s="45"/>
      <c r="G125" s="45"/>
      <c r="H125" s="45"/>
      <c r="I125" s="46"/>
      <c r="J125" s="46"/>
      <c r="K125" s="46"/>
      <c r="L125" s="46"/>
    </row>
    <row r="126" spans="5:12" ht="20.25" customHeight="1" x14ac:dyDescent="0.2">
      <c r="E126" s="45" t="s">
        <v>35</v>
      </c>
      <c r="F126" s="45"/>
      <c r="G126" s="45"/>
      <c r="H126" s="45"/>
      <c r="I126" s="46"/>
      <c r="J126" s="46"/>
      <c r="K126" s="46"/>
      <c r="L126" s="46"/>
    </row>
    <row r="127" spans="5:12" ht="20.25" customHeight="1" x14ac:dyDescent="0.2">
      <c r="E127" s="45" t="s">
        <v>52</v>
      </c>
      <c r="F127" s="45"/>
      <c r="G127" s="45"/>
      <c r="H127" s="45"/>
      <c r="I127" s="46"/>
      <c r="J127" s="46"/>
      <c r="K127" s="46"/>
      <c r="L127" s="46"/>
    </row>
    <row r="128" spans="5:12" ht="20.25" customHeight="1" x14ac:dyDescent="0.2">
      <c r="E128" s="45" t="s">
        <v>53</v>
      </c>
      <c r="F128" s="45"/>
      <c r="G128" s="45"/>
      <c r="H128" s="45"/>
      <c r="I128" s="46"/>
      <c r="J128" s="46"/>
      <c r="K128" s="46"/>
      <c r="L128" s="46"/>
    </row>
    <row r="129" spans="5:12" ht="20.25" customHeight="1" x14ac:dyDescent="0.2">
      <c r="E129" s="45" t="s">
        <v>54</v>
      </c>
      <c r="F129" s="45"/>
      <c r="G129" s="45"/>
      <c r="H129" s="45"/>
      <c r="I129" s="46"/>
      <c r="J129" s="46"/>
      <c r="K129" s="46"/>
      <c r="L129" s="46"/>
    </row>
    <row r="130" spans="5:12" ht="20.25" x14ac:dyDescent="0.2">
      <c r="E130" s="45" t="s">
        <v>55</v>
      </c>
      <c r="F130" s="45"/>
      <c r="G130" s="45"/>
      <c r="H130" s="45"/>
      <c r="I130" s="46"/>
      <c r="J130" s="46"/>
      <c r="K130" s="46"/>
      <c r="L130" s="46"/>
    </row>
    <row r="131" spans="5:12" ht="20.25" x14ac:dyDescent="0.2">
      <c r="E131" s="45" t="s">
        <v>58</v>
      </c>
      <c r="F131" s="45"/>
      <c r="G131" s="45"/>
      <c r="H131" s="45"/>
      <c r="I131" s="46"/>
      <c r="J131" s="46"/>
      <c r="K131" s="46"/>
      <c r="L131" s="46"/>
    </row>
    <row r="132" spans="5:12" ht="20.25" x14ac:dyDescent="0.2">
      <c r="E132" s="45" t="s">
        <v>59</v>
      </c>
      <c r="F132" s="45"/>
      <c r="G132" s="45"/>
      <c r="H132" s="45"/>
      <c r="I132" s="46"/>
      <c r="J132" s="46"/>
      <c r="K132" s="46"/>
      <c r="L132" s="46"/>
    </row>
    <row r="133" spans="5:12" ht="20.25" x14ac:dyDescent="0.2">
      <c r="E133" s="45" t="s">
        <v>60</v>
      </c>
      <c r="F133" s="45"/>
      <c r="G133" s="45"/>
      <c r="H133" s="45"/>
      <c r="I133" s="46"/>
      <c r="J133" s="46"/>
      <c r="K133" s="46"/>
      <c r="L133" s="46"/>
    </row>
    <row r="134" spans="5:12" ht="20.25" x14ac:dyDescent="0.2">
      <c r="E134" s="45" t="s">
        <v>61</v>
      </c>
      <c r="F134" s="45"/>
      <c r="G134" s="45"/>
      <c r="H134" s="45"/>
      <c r="I134" s="46"/>
      <c r="J134" s="46"/>
      <c r="K134" s="46"/>
      <c r="L134" s="46"/>
    </row>
    <row r="135" spans="5:12" ht="20.25" x14ac:dyDescent="0.2">
      <c r="E135" s="45" t="s">
        <v>62</v>
      </c>
      <c r="F135" s="45"/>
      <c r="G135" s="45"/>
      <c r="H135" s="45"/>
      <c r="I135" s="46"/>
      <c r="J135" s="46"/>
      <c r="K135" s="46"/>
      <c r="L135" s="46"/>
    </row>
    <row r="136" spans="5:12" ht="20.25" x14ac:dyDescent="0.2">
      <c r="E136" s="45" t="s">
        <v>63</v>
      </c>
      <c r="F136" s="45"/>
      <c r="G136" s="45"/>
      <c r="H136" s="45"/>
      <c r="I136" s="46"/>
      <c r="J136" s="46"/>
      <c r="K136" s="46"/>
      <c r="L136" s="46"/>
    </row>
    <row r="137" spans="5:12" ht="20.25" x14ac:dyDescent="0.2">
      <c r="E137" s="45" t="s">
        <v>76</v>
      </c>
      <c r="F137" s="45"/>
      <c r="G137" s="45"/>
      <c r="H137" s="45"/>
      <c r="I137" s="46"/>
      <c r="J137" s="46"/>
      <c r="K137" s="46"/>
      <c r="L137" s="46"/>
    </row>
    <row r="138" spans="5:12" ht="20.25" x14ac:dyDescent="0.2">
      <c r="E138" s="45" t="s">
        <v>77</v>
      </c>
      <c r="F138" s="45"/>
      <c r="G138" s="45"/>
      <c r="H138" s="45"/>
      <c r="I138" s="46"/>
      <c r="J138" s="46"/>
      <c r="K138" s="46"/>
      <c r="L138" s="46"/>
    </row>
    <row r="139" spans="5:12" ht="20.25" x14ac:dyDescent="0.2">
      <c r="E139" s="45" t="s">
        <v>78</v>
      </c>
      <c r="F139" s="45"/>
      <c r="G139" s="45"/>
      <c r="H139" s="45"/>
      <c r="I139" s="46"/>
      <c r="J139" s="46"/>
      <c r="K139" s="46"/>
      <c r="L139" s="46"/>
    </row>
    <row r="140" spans="5:12" ht="20.25" x14ac:dyDescent="0.2">
      <c r="E140" s="45" t="s">
        <v>79</v>
      </c>
      <c r="F140" s="45"/>
      <c r="G140" s="45"/>
      <c r="H140" s="45"/>
      <c r="I140" s="46"/>
      <c r="J140" s="46"/>
      <c r="K140" s="46"/>
      <c r="L140" s="46"/>
    </row>
    <row r="141" spans="5:12" ht="20.25" x14ac:dyDescent="0.2">
      <c r="E141" s="45" t="s">
        <v>80</v>
      </c>
      <c r="F141" s="45"/>
      <c r="G141" s="45"/>
      <c r="H141" s="45"/>
      <c r="I141" s="46"/>
      <c r="J141" s="46"/>
      <c r="K141" s="46"/>
      <c r="L141" s="46"/>
    </row>
    <row r="142" spans="5:12" ht="20.25" x14ac:dyDescent="0.2">
      <c r="E142" s="45" t="s">
        <v>81</v>
      </c>
      <c r="F142" s="45"/>
      <c r="G142" s="45"/>
      <c r="H142" s="45"/>
      <c r="I142" s="46"/>
      <c r="J142" s="46"/>
      <c r="K142" s="46"/>
      <c r="L142" s="46"/>
    </row>
    <row r="143" spans="5:12" ht="20.25" x14ac:dyDescent="0.2">
      <c r="E143" s="45" t="s">
        <v>82</v>
      </c>
      <c r="F143" s="45"/>
      <c r="G143" s="45"/>
      <c r="H143" s="45"/>
      <c r="I143" s="46"/>
      <c r="J143" s="46"/>
      <c r="K143" s="46"/>
      <c r="L143" s="46"/>
    </row>
    <row r="144" spans="5:12" ht="20.25" x14ac:dyDescent="0.2">
      <c r="E144" s="45" t="s">
        <v>83</v>
      </c>
      <c r="F144" s="45"/>
      <c r="G144" s="45"/>
      <c r="H144" s="45"/>
      <c r="I144" s="46"/>
      <c r="J144" s="46"/>
      <c r="K144" s="46"/>
      <c r="L144" s="46"/>
    </row>
    <row r="145" spans="5:12" ht="20.25" x14ac:dyDescent="0.2">
      <c r="E145" s="45" t="s">
        <v>84</v>
      </c>
      <c r="F145" s="45"/>
      <c r="G145" s="45"/>
      <c r="H145" s="45"/>
      <c r="I145" s="46"/>
      <c r="J145" s="46"/>
      <c r="K145" s="46"/>
      <c r="L145" s="46"/>
    </row>
    <row r="146" spans="5:12" ht="20.25" x14ac:dyDescent="0.2">
      <c r="E146" s="45" t="s">
        <v>85</v>
      </c>
      <c r="F146" s="45"/>
      <c r="G146" s="45"/>
      <c r="H146" s="45"/>
      <c r="I146" s="46"/>
      <c r="J146" s="46"/>
      <c r="K146" s="46"/>
      <c r="L146" s="46"/>
    </row>
    <row r="147" spans="5:12" ht="20.25" x14ac:dyDescent="0.2">
      <c r="E147" s="45" t="s">
        <v>86</v>
      </c>
      <c r="F147" s="45"/>
      <c r="G147" s="45"/>
      <c r="H147" s="45"/>
      <c r="I147" s="46"/>
      <c r="J147" s="46"/>
      <c r="K147" s="46"/>
      <c r="L147" s="46"/>
    </row>
    <row r="148" spans="5:12" ht="20.25" x14ac:dyDescent="0.2">
      <c r="E148" s="45" t="s">
        <v>87</v>
      </c>
      <c r="F148" s="45"/>
      <c r="G148" s="45"/>
      <c r="H148" s="45"/>
      <c r="I148" s="46"/>
      <c r="J148" s="46"/>
      <c r="K148" s="46"/>
      <c r="L148" s="46"/>
    </row>
    <row r="149" spans="5:12" ht="20.25" x14ac:dyDescent="0.2">
      <c r="E149" s="45" t="s">
        <v>88</v>
      </c>
      <c r="F149" s="45"/>
      <c r="G149" s="45"/>
      <c r="H149" s="45"/>
      <c r="I149" s="46"/>
      <c r="J149" s="46"/>
      <c r="K149" s="46"/>
      <c r="L149" s="46"/>
    </row>
    <row r="150" spans="5:12" ht="20.25" x14ac:dyDescent="0.2">
      <c r="E150" s="45" t="s">
        <v>89</v>
      </c>
      <c r="F150" s="45"/>
      <c r="G150" s="45"/>
      <c r="H150" s="45"/>
      <c r="I150" s="46"/>
      <c r="J150" s="46"/>
      <c r="K150" s="46"/>
      <c r="L150" s="46"/>
    </row>
    <row r="151" spans="5:12" ht="20.25" x14ac:dyDescent="0.2">
      <c r="E151" s="45" t="s">
        <v>90</v>
      </c>
      <c r="F151" s="45"/>
      <c r="G151" s="45"/>
      <c r="H151" s="45"/>
      <c r="I151" s="46"/>
      <c r="J151" s="46"/>
      <c r="K151" s="46"/>
      <c r="L151" s="46"/>
    </row>
    <row r="152" spans="5:12" ht="20.25" x14ac:dyDescent="0.2">
      <c r="E152" s="45" t="s">
        <v>91</v>
      </c>
      <c r="F152" s="45"/>
      <c r="G152" s="45"/>
      <c r="H152" s="45"/>
      <c r="I152" s="46"/>
      <c r="J152" s="46"/>
      <c r="K152" s="46"/>
      <c r="L152" s="46"/>
    </row>
    <row r="153" spans="5:12" ht="20.25" x14ac:dyDescent="0.2">
      <c r="E153" s="45" t="s">
        <v>92</v>
      </c>
      <c r="F153" s="45"/>
      <c r="G153" s="45"/>
      <c r="H153" s="45"/>
      <c r="I153" s="46"/>
      <c r="J153" s="46"/>
      <c r="K153" s="46"/>
      <c r="L153" s="46"/>
    </row>
    <row r="154" spans="5:12" ht="20.25" x14ac:dyDescent="0.2">
      <c r="E154" s="45" t="s">
        <v>93</v>
      </c>
      <c r="F154" s="45"/>
      <c r="G154" s="45"/>
      <c r="H154" s="45"/>
      <c r="I154" s="46"/>
      <c r="J154" s="46"/>
      <c r="K154" s="46"/>
      <c r="L154" s="46"/>
    </row>
    <row r="155" spans="5:12" ht="20.25" x14ac:dyDescent="0.2">
      <c r="E155" s="45" t="s">
        <v>94</v>
      </c>
      <c r="F155" s="45"/>
      <c r="G155" s="45"/>
      <c r="H155" s="45"/>
      <c r="I155" s="46"/>
      <c r="J155" s="46"/>
      <c r="K155" s="46"/>
      <c r="L155" s="46"/>
    </row>
    <row r="156" spans="5:12" ht="20.25" x14ac:dyDescent="0.2">
      <c r="E156" s="45" t="s">
        <v>95</v>
      </c>
      <c r="F156" s="45"/>
      <c r="G156" s="45"/>
      <c r="H156" s="45"/>
      <c r="I156" s="46"/>
      <c r="J156" s="46"/>
      <c r="K156" s="46"/>
      <c r="L156" s="46"/>
    </row>
    <row r="157" spans="5:12" ht="20.25" x14ac:dyDescent="0.2">
      <c r="E157" s="45" t="s">
        <v>96</v>
      </c>
      <c r="F157" s="45"/>
      <c r="G157" s="45"/>
      <c r="H157" s="45"/>
      <c r="I157" s="46"/>
      <c r="J157" s="46"/>
      <c r="K157" s="46"/>
      <c r="L157" s="46"/>
    </row>
    <row r="158" spans="5:12" ht="20.25" x14ac:dyDescent="0.2">
      <c r="E158" s="45" t="s">
        <v>97</v>
      </c>
      <c r="F158" s="45"/>
      <c r="G158" s="45"/>
      <c r="H158" s="45"/>
      <c r="I158" s="46"/>
      <c r="J158" s="46"/>
      <c r="K158" s="46"/>
      <c r="L158" s="46"/>
    </row>
    <row r="159" spans="5:12" ht="20.25" x14ac:dyDescent="0.2">
      <c r="E159" s="45" t="s">
        <v>98</v>
      </c>
      <c r="F159" s="45"/>
      <c r="G159" s="45"/>
      <c r="H159" s="45"/>
      <c r="I159" s="46"/>
      <c r="J159" s="46"/>
      <c r="K159" s="46"/>
      <c r="L159" s="46"/>
    </row>
    <row r="160" spans="5:12" ht="20.25" x14ac:dyDescent="0.2">
      <c r="E160" s="45" t="s">
        <v>99</v>
      </c>
      <c r="F160" s="45"/>
      <c r="G160" s="45"/>
      <c r="H160" s="45"/>
      <c r="I160" s="46"/>
      <c r="J160" s="46"/>
      <c r="K160" s="46"/>
      <c r="L160" s="46"/>
    </row>
    <row r="161" spans="5:12" ht="20.25" x14ac:dyDescent="0.2">
      <c r="E161" s="45" t="s">
        <v>100</v>
      </c>
      <c r="F161" s="45"/>
      <c r="G161" s="45"/>
      <c r="H161" s="45"/>
      <c r="I161" s="46"/>
      <c r="J161" s="46"/>
      <c r="K161" s="46"/>
      <c r="L161" s="46"/>
    </row>
    <row r="162" spans="5:12" ht="20.25" x14ac:dyDescent="0.2">
      <c r="E162" s="45" t="s">
        <v>101</v>
      </c>
      <c r="F162" s="45"/>
      <c r="G162" s="45"/>
      <c r="H162" s="45"/>
      <c r="I162" s="46"/>
      <c r="J162" s="46"/>
      <c r="K162" s="46"/>
      <c r="L162" s="46"/>
    </row>
    <row r="163" spans="5:12" ht="20.25" x14ac:dyDescent="0.2">
      <c r="E163" s="45" t="s">
        <v>102</v>
      </c>
      <c r="F163" s="45"/>
      <c r="G163" s="45"/>
      <c r="H163" s="45"/>
      <c r="I163" s="46"/>
      <c r="J163" s="46"/>
      <c r="K163" s="46"/>
      <c r="L163" s="46"/>
    </row>
    <row r="164" spans="5:12" ht="20.25" x14ac:dyDescent="0.2">
      <c r="E164" s="45" t="s">
        <v>103</v>
      </c>
      <c r="F164" s="45"/>
      <c r="G164" s="45"/>
      <c r="H164" s="45"/>
      <c r="I164" s="46"/>
      <c r="J164" s="46"/>
      <c r="K164" s="46"/>
      <c r="L164" s="46"/>
    </row>
    <row r="165" spans="5:12" ht="20.25" x14ac:dyDescent="0.2">
      <c r="E165" s="45" t="s">
        <v>104</v>
      </c>
      <c r="F165" s="45"/>
      <c r="G165" s="45"/>
      <c r="H165" s="45"/>
      <c r="I165" s="46"/>
      <c r="J165" s="46"/>
      <c r="K165" s="46"/>
      <c r="L165" s="46"/>
    </row>
    <row r="166" spans="5:12" ht="20.25" x14ac:dyDescent="0.2">
      <c r="E166" s="45" t="s">
        <v>105</v>
      </c>
      <c r="F166" s="45"/>
      <c r="G166" s="45"/>
      <c r="H166" s="45"/>
      <c r="I166" s="46"/>
      <c r="J166" s="46"/>
      <c r="K166" s="46"/>
      <c r="L166" s="46"/>
    </row>
    <row r="167" spans="5:12" ht="20.25" x14ac:dyDescent="0.2">
      <c r="E167" s="45" t="s">
        <v>106</v>
      </c>
      <c r="F167" s="45"/>
      <c r="G167" s="45"/>
      <c r="H167" s="45"/>
      <c r="I167" s="46"/>
      <c r="J167" s="46"/>
      <c r="K167" s="46"/>
      <c r="L167" s="46"/>
    </row>
    <row r="168" spans="5:12" ht="20.25" x14ac:dyDescent="0.2">
      <c r="E168" s="45" t="s">
        <v>107</v>
      </c>
      <c r="F168" s="45"/>
      <c r="G168" s="45"/>
      <c r="H168" s="45"/>
      <c r="I168" s="46"/>
      <c r="J168" s="46"/>
      <c r="K168" s="46"/>
      <c r="L168" s="46"/>
    </row>
    <row r="169" spans="5:12" ht="20.25" x14ac:dyDescent="0.2">
      <c r="E169" s="45" t="s">
        <v>108</v>
      </c>
      <c r="F169" s="45"/>
      <c r="G169" s="45"/>
      <c r="H169" s="45"/>
      <c r="I169" s="46"/>
      <c r="J169" s="46"/>
      <c r="K169" s="46"/>
      <c r="L169" s="46"/>
    </row>
    <row r="170" spans="5:12" ht="20.25" x14ac:dyDescent="0.2">
      <c r="E170" s="45" t="s">
        <v>109</v>
      </c>
      <c r="F170" s="45"/>
      <c r="G170" s="45"/>
      <c r="H170" s="45"/>
      <c r="I170" s="46"/>
      <c r="J170" s="46"/>
      <c r="K170" s="46"/>
      <c r="L170" s="46"/>
    </row>
    <row r="171" spans="5:12" ht="20.25" x14ac:dyDescent="0.2">
      <c r="E171" s="45" t="s">
        <v>110</v>
      </c>
      <c r="F171" s="45"/>
      <c r="G171" s="45"/>
      <c r="H171" s="45"/>
      <c r="I171" s="46"/>
      <c r="J171" s="46"/>
      <c r="K171" s="46"/>
      <c r="L171" s="46"/>
    </row>
    <row r="172" spans="5:12" ht="20.25" x14ac:dyDescent="0.2">
      <c r="E172" s="45" t="s">
        <v>111</v>
      </c>
      <c r="F172" s="45"/>
      <c r="G172" s="45"/>
      <c r="H172" s="45"/>
      <c r="I172" s="46"/>
      <c r="J172" s="46"/>
      <c r="K172" s="46"/>
      <c r="L172" s="46"/>
    </row>
    <row r="173" spans="5:12" ht="20.25" x14ac:dyDescent="0.2">
      <c r="E173" s="45" t="s">
        <v>112</v>
      </c>
      <c r="F173" s="45"/>
      <c r="G173" s="45"/>
      <c r="H173" s="45"/>
      <c r="I173" s="46"/>
      <c r="J173" s="46"/>
      <c r="K173" s="46"/>
      <c r="L173" s="46"/>
    </row>
    <row r="174" spans="5:12" ht="20.25" x14ac:dyDescent="0.2">
      <c r="E174" s="45" t="s">
        <v>113</v>
      </c>
      <c r="F174" s="45"/>
      <c r="G174" s="45"/>
      <c r="H174" s="45"/>
      <c r="I174" s="46"/>
      <c r="J174" s="46"/>
      <c r="K174" s="46"/>
      <c r="L174" s="46"/>
    </row>
    <row r="175" spans="5:12" ht="20.25" x14ac:dyDescent="0.2">
      <c r="E175" s="45" t="s">
        <v>114</v>
      </c>
      <c r="F175" s="45"/>
      <c r="G175" s="45"/>
      <c r="H175" s="45"/>
      <c r="I175" s="46"/>
      <c r="J175" s="46"/>
      <c r="K175" s="46"/>
      <c r="L175" s="46"/>
    </row>
    <row r="176" spans="5:12" ht="20.25" x14ac:dyDescent="0.2">
      <c r="E176" s="45" t="s">
        <v>115</v>
      </c>
      <c r="F176" s="45"/>
      <c r="G176" s="45"/>
      <c r="H176" s="45"/>
      <c r="I176" s="46"/>
      <c r="J176" s="46"/>
      <c r="K176" s="46"/>
      <c r="L176" s="46"/>
    </row>
    <row r="177" spans="5:12" ht="20.25" x14ac:dyDescent="0.2">
      <c r="E177" s="45" t="s">
        <v>116</v>
      </c>
      <c r="F177" s="45"/>
      <c r="G177" s="45"/>
      <c r="H177" s="45"/>
      <c r="I177" s="46"/>
      <c r="J177" s="46"/>
      <c r="K177" s="46"/>
      <c r="L177" s="46"/>
    </row>
    <row r="178" spans="5:12" ht="20.25" x14ac:dyDescent="0.2">
      <c r="E178" s="45" t="s">
        <v>117</v>
      </c>
      <c r="F178" s="45"/>
      <c r="G178" s="45"/>
      <c r="H178" s="45"/>
      <c r="I178" s="46"/>
      <c r="J178" s="46"/>
      <c r="K178" s="46"/>
      <c r="L178" s="46"/>
    </row>
    <row r="179" spans="5:12" ht="20.25" x14ac:dyDescent="0.2">
      <c r="E179" s="45" t="s">
        <v>118</v>
      </c>
      <c r="F179" s="45"/>
      <c r="G179" s="45"/>
      <c r="H179" s="45"/>
      <c r="I179" s="46"/>
      <c r="J179" s="46"/>
      <c r="K179" s="46"/>
      <c r="L179" s="46"/>
    </row>
    <row r="180" spans="5:12" ht="20.25" x14ac:dyDescent="0.2">
      <c r="E180" s="45" t="s">
        <v>119</v>
      </c>
      <c r="F180" s="45"/>
      <c r="G180" s="45"/>
      <c r="H180" s="45"/>
      <c r="I180" s="46"/>
      <c r="J180" s="46"/>
      <c r="K180" s="46"/>
      <c r="L180" s="46"/>
    </row>
    <row r="181" spans="5:12" ht="20.25" x14ac:dyDescent="0.2">
      <c r="E181" s="45" t="s">
        <v>120</v>
      </c>
      <c r="F181" s="45"/>
      <c r="G181" s="45"/>
      <c r="H181" s="45"/>
      <c r="I181" s="46"/>
      <c r="J181" s="46"/>
      <c r="K181" s="46"/>
      <c r="L181" s="46"/>
    </row>
    <row r="182" spans="5:12" ht="20.25" x14ac:dyDescent="0.2">
      <c r="E182" s="45" t="s">
        <v>121</v>
      </c>
      <c r="F182" s="45"/>
      <c r="G182" s="45"/>
      <c r="H182" s="45"/>
      <c r="I182" s="46"/>
      <c r="J182" s="46"/>
      <c r="K182" s="46"/>
      <c r="L182" s="46"/>
    </row>
    <row r="183" spans="5:12" ht="20.25" x14ac:dyDescent="0.2">
      <c r="E183" s="45" t="s">
        <v>122</v>
      </c>
      <c r="F183" s="45"/>
      <c r="G183" s="45"/>
      <c r="H183" s="45"/>
      <c r="I183" s="46"/>
      <c r="J183" s="46"/>
      <c r="K183" s="46"/>
      <c r="L183" s="46"/>
    </row>
    <row r="184" spans="5:12" ht="20.25" x14ac:dyDescent="0.2">
      <c r="E184" s="45" t="s">
        <v>123</v>
      </c>
      <c r="F184" s="45"/>
      <c r="G184" s="45"/>
      <c r="H184" s="45"/>
      <c r="I184" s="46"/>
      <c r="J184" s="46"/>
      <c r="K184" s="46"/>
      <c r="L184" s="46"/>
    </row>
    <row r="185" spans="5:12" ht="20.25" x14ac:dyDescent="0.2">
      <c r="E185" s="45" t="s">
        <v>124</v>
      </c>
      <c r="F185" s="45"/>
      <c r="G185" s="45"/>
      <c r="H185" s="45"/>
      <c r="I185" s="46"/>
      <c r="J185" s="46"/>
      <c r="K185" s="46"/>
      <c r="L185" s="46"/>
    </row>
    <row r="186" spans="5:12" ht="20.25" x14ac:dyDescent="0.2">
      <c r="E186" s="45" t="s">
        <v>125</v>
      </c>
      <c r="F186" s="45"/>
      <c r="G186" s="45"/>
      <c r="H186" s="45"/>
      <c r="I186" s="46"/>
      <c r="J186" s="46"/>
      <c r="K186" s="46"/>
      <c r="L186" s="46"/>
    </row>
    <row r="187" spans="5:12" ht="20.25" x14ac:dyDescent="0.2">
      <c r="E187" s="45" t="s">
        <v>126</v>
      </c>
      <c r="F187" s="45"/>
      <c r="G187" s="45"/>
      <c r="H187" s="45"/>
      <c r="I187" s="46"/>
      <c r="J187" s="46"/>
      <c r="K187" s="46"/>
      <c r="L187" s="46"/>
    </row>
    <row r="188" spans="5:12" ht="20.25" x14ac:dyDescent="0.2">
      <c r="E188" s="45" t="s">
        <v>127</v>
      </c>
      <c r="F188" s="45"/>
      <c r="G188" s="45"/>
      <c r="H188" s="45"/>
      <c r="I188" s="46"/>
      <c r="J188" s="46"/>
      <c r="K188" s="46"/>
      <c r="L188" s="46"/>
    </row>
    <row r="189" spans="5:12" ht="20.25" x14ac:dyDescent="0.2">
      <c r="E189" s="45" t="s">
        <v>128</v>
      </c>
      <c r="F189" s="45"/>
      <c r="G189" s="45"/>
      <c r="H189" s="45"/>
      <c r="I189" s="46"/>
      <c r="J189" s="46"/>
      <c r="K189" s="46"/>
      <c r="L189" s="46"/>
    </row>
    <row r="190" spans="5:12" ht="20.25" x14ac:dyDescent="0.2">
      <c r="E190" s="45" t="s">
        <v>129</v>
      </c>
      <c r="F190" s="45"/>
      <c r="G190" s="45"/>
      <c r="H190" s="45"/>
      <c r="I190" s="46"/>
      <c r="J190" s="46"/>
      <c r="K190" s="46"/>
      <c r="L190" s="46"/>
    </row>
    <row r="191" spans="5:12" ht="20.25" x14ac:dyDescent="0.2">
      <c r="E191" s="45" t="s">
        <v>130</v>
      </c>
      <c r="F191" s="45"/>
      <c r="G191" s="45"/>
      <c r="H191" s="45"/>
      <c r="I191" s="46"/>
      <c r="J191" s="46"/>
      <c r="K191" s="46"/>
      <c r="L191" s="46"/>
    </row>
    <row r="192" spans="5:12" ht="20.25" x14ac:dyDescent="0.2">
      <c r="E192" s="45" t="s">
        <v>131</v>
      </c>
      <c r="F192" s="45"/>
      <c r="G192" s="45"/>
      <c r="H192" s="45"/>
      <c r="I192" s="46"/>
      <c r="J192" s="46"/>
      <c r="K192" s="46"/>
      <c r="L192" s="46"/>
    </row>
    <row r="193" spans="5:12" ht="20.25" x14ac:dyDescent="0.2">
      <c r="E193" s="45" t="s">
        <v>132</v>
      </c>
      <c r="F193" s="45"/>
      <c r="G193" s="45"/>
      <c r="H193" s="45"/>
      <c r="I193" s="46"/>
      <c r="J193" s="46"/>
      <c r="K193" s="46"/>
      <c r="L193" s="46"/>
    </row>
    <row r="194" spans="5:12" ht="20.25" x14ac:dyDescent="0.2">
      <c r="E194" s="45" t="s">
        <v>133</v>
      </c>
      <c r="F194" s="45"/>
      <c r="G194" s="45"/>
      <c r="H194" s="45"/>
      <c r="I194" s="46"/>
      <c r="J194" s="46"/>
      <c r="K194" s="46"/>
      <c r="L194" s="46"/>
    </row>
    <row r="195" spans="5:12" ht="20.25" x14ac:dyDescent="0.2">
      <c r="E195" s="45" t="s">
        <v>134</v>
      </c>
      <c r="F195" s="45"/>
      <c r="G195" s="45"/>
      <c r="H195" s="45"/>
      <c r="I195" s="46"/>
      <c r="J195" s="46"/>
      <c r="K195" s="46"/>
      <c r="L195" s="46"/>
    </row>
    <row r="196" spans="5:12" ht="20.25" x14ac:dyDescent="0.2">
      <c r="E196" s="45" t="s">
        <v>135</v>
      </c>
      <c r="F196" s="45"/>
      <c r="G196" s="45"/>
      <c r="H196" s="45"/>
      <c r="I196" s="46"/>
      <c r="J196" s="46"/>
      <c r="K196" s="46"/>
      <c r="L196" s="46"/>
    </row>
    <row r="197" spans="5:12" ht="20.25" x14ac:dyDescent="0.2">
      <c r="E197" s="45" t="s">
        <v>136</v>
      </c>
      <c r="F197" s="45"/>
      <c r="G197" s="45"/>
      <c r="H197" s="45"/>
      <c r="I197" s="46"/>
      <c r="J197" s="46"/>
      <c r="K197" s="46"/>
      <c r="L197" s="46"/>
    </row>
    <row r="198" spans="5:12" ht="20.25" x14ac:dyDescent="0.2">
      <c r="E198" s="45" t="s">
        <v>137</v>
      </c>
      <c r="F198" s="45"/>
      <c r="G198" s="45"/>
      <c r="H198" s="45"/>
      <c r="I198" s="46"/>
      <c r="J198" s="46"/>
      <c r="K198" s="46"/>
      <c r="L198" s="46"/>
    </row>
    <row r="199" spans="5:12" ht="20.25" x14ac:dyDescent="0.2">
      <c r="E199" s="45" t="s">
        <v>138</v>
      </c>
      <c r="F199" s="45"/>
      <c r="G199" s="45"/>
      <c r="H199" s="45"/>
      <c r="I199" s="46"/>
      <c r="J199" s="46"/>
      <c r="K199" s="46"/>
      <c r="L199" s="46"/>
    </row>
    <row r="200" spans="5:12" ht="20.25" x14ac:dyDescent="0.2">
      <c r="E200" s="45" t="s">
        <v>139</v>
      </c>
      <c r="F200" s="45"/>
      <c r="G200" s="45"/>
      <c r="H200" s="45"/>
      <c r="I200" s="46"/>
      <c r="J200" s="46"/>
      <c r="K200" s="46"/>
      <c r="L200" s="46"/>
    </row>
    <row r="201" spans="5:12" ht="20.25" x14ac:dyDescent="0.2">
      <c r="E201" s="45" t="s">
        <v>140</v>
      </c>
      <c r="F201" s="45"/>
      <c r="G201" s="45"/>
      <c r="H201" s="45"/>
      <c r="I201" s="46"/>
      <c r="J201" s="46"/>
      <c r="K201" s="46"/>
      <c r="L201" s="46"/>
    </row>
    <row r="202" spans="5:12" ht="20.25" x14ac:dyDescent="0.2">
      <c r="E202" s="45" t="s">
        <v>141</v>
      </c>
      <c r="F202" s="45"/>
      <c r="G202" s="45"/>
      <c r="H202" s="45"/>
      <c r="I202" s="46"/>
      <c r="J202" s="46"/>
      <c r="K202" s="46"/>
      <c r="L202" s="46"/>
    </row>
    <row r="203" spans="5:12" ht="20.25" x14ac:dyDescent="0.2">
      <c r="E203" s="45" t="s">
        <v>142</v>
      </c>
      <c r="F203" s="45"/>
      <c r="G203" s="45"/>
      <c r="H203" s="45"/>
      <c r="I203" s="46"/>
      <c r="J203" s="46"/>
      <c r="K203" s="46"/>
      <c r="L203" s="46"/>
    </row>
    <row r="204" spans="5:12" ht="20.25" x14ac:dyDescent="0.2">
      <c r="E204" s="45" t="s">
        <v>143</v>
      </c>
      <c r="F204" s="45"/>
      <c r="G204" s="45"/>
      <c r="H204" s="45"/>
      <c r="I204" s="46"/>
      <c r="J204" s="46"/>
      <c r="K204" s="46"/>
      <c r="L204" s="46"/>
    </row>
    <row r="205" spans="5:12" ht="20.25" x14ac:dyDescent="0.2">
      <c r="E205" s="45" t="s">
        <v>144</v>
      </c>
      <c r="F205" s="45"/>
      <c r="G205" s="45"/>
      <c r="H205" s="45"/>
      <c r="I205" s="46"/>
      <c r="J205" s="46"/>
      <c r="K205" s="46"/>
      <c r="L205" s="46"/>
    </row>
    <row r="206" spans="5:12" ht="20.25" x14ac:dyDescent="0.2">
      <c r="E206" s="45" t="s">
        <v>145</v>
      </c>
      <c r="F206" s="45"/>
      <c r="G206" s="45"/>
      <c r="H206" s="45"/>
      <c r="I206" s="46"/>
      <c r="J206" s="46"/>
      <c r="K206" s="46"/>
      <c r="L206" s="46"/>
    </row>
    <row r="207" spans="5:12" ht="20.25" x14ac:dyDescent="0.2">
      <c r="E207" s="45" t="s">
        <v>146</v>
      </c>
      <c r="F207" s="45"/>
      <c r="G207" s="45"/>
      <c r="H207" s="45"/>
      <c r="I207" s="46"/>
      <c r="J207" s="46"/>
      <c r="K207" s="46"/>
      <c r="L207" s="46"/>
    </row>
    <row r="208" spans="5:12" ht="20.25" x14ac:dyDescent="0.2">
      <c r="E208" s="45" t="s">
        <v>147</v>
      </c>
      <c r="F208" s="45"/>
      <c r="G208" s="45"/>
      <c r="H208" s="45"/>
      <c r="I208" s="46"/>
      <c r="J208" s="46"/>
      <c r="K208" s="46"/>
      <c r="L208" s="46"/>
    </row>
    <row r="209" spans="5:12" ht="20.25" x14ac:dyDescent="0.2">
      <c r="E209" s="45" t="s">
        <v>148</v>
      </c>
      <c r="F209" s="45"/>
      <c r="G209" s="45"/>
      <c r="H209" s="45"/>
      <c r="I209" s="46"/>
      <c r="J209" s="46"/>
      <c r="K209" s="46"/>
      <c r="L209" s="46"/>
    </row>
    <row r="210" spans="5:12" ht="20.25" x14ac:dyDescent="0.2">
      <c r="E210" s="45" t="s">
        <v>149</v>
      </c>
      <c r="F210" s="45"/>
      <c r="G210" s="45"/>
      <c r="H210" s="45"/>
      <c r="I210" s="46"/>
      <c r="J210" s="46"/>
      <c r="K210" s="46"/>
      <c r="L210" s="46"/>
    </row>
    <row r="211" spans="5:12" ht="20.25" x14ac:dyDescent="0.2">
      <c r="E211" s="45" t="s">
        <v>150</v>
      </c>
      <c r="F211" s="45"/>
      <c r="G211" s="45"/>
      <c r="H211" s="45"/>
      <c r="I211" s="46"/>
      <c r="J211" s="46"/>
      <c r="K211" s="46"/>
      <c r="L211" s="46"/>
    </row>
    <row r="212" spans="5:12" ht="20.25" x14ac:dyDescent="0.2">
      <c r="E212" s="45" t="s">
        <v>151</v>
      </c>
      <c r="F212" s="45"/>
      <c r="G212" s="45"/>
      <c r="H212" s="45"/>
      <c r="I212" s="46"/>
      <c r="J212" s="46"/>
      <c r="K212" s="46"/>
      <c r="L212" s="46"/>
    </row>
    <row r="213" spans="5:12" ht="20.25" x14ac:dyDescent="0.2">
      <c r="E213" s="45" t="s">
        <v>152</v>
      </c>
      <c r="F213" s="45"/>
      <c r="G213" s="45"/>
      <c r="H213" s="45"/>
      <c r="I213" s="46"/>
      <c r="J213" s="46"/>
      <c r="K213" s="46"/>
      <c r="L213" s="46"/>
    </row>
    <row r="214" spans="5:12" ht="20.25" x14ac:dyDescent="0.2">
      <c r="E214" s="45" t="s">
        <v>153</v>
      </c>
      <c r="F214" s="45"/>
      <c r="G214" s="45"/>
      <c r="H214" s="45"/>
      <c r="I214" s="46"/>
      <c r="J214" s="46"/>
      <c r="K214" s="46"/>
      <c r="L214" s="46"/>
    </row>
    <row r="215" spans="5:12" ht="20.25" x14ac:dyDescent="0.2">
      <c r="E215" s="45" t="s">
        <v>154</v>
      </c>
      <c r="F215" s="45"/>
      <c r="G215" s="45"/>
      <c r="H215" s="45"/>
      <c r="I215" s="46"/>
      <c r="J215" s="46"/>
      <c r="K215" s="46"/>
      <c r="L215" s="46"/>
    </row>
    <row r="216" spans="5:12" ht="20.25" x14ac:dyDescent="0.2">
      <c r="E216" s="45" t="s">
        <v>155</v>
      </c>
      <c r="F216" s="45"/>
      <c r="G216" s="45"/>
      <c r="H216" s="45"/>
      <c r="I216" s="46"/>
      <c r="J216" s="46"/>
      <c r="K216" s="46"/>
      <c r="L216" s="46"/>
    </row>
    <row r="217" spans="5:12" ht="20.25" x14ac:dyDescent="0.2">
      <c r="E217" s="45" t="s">
        <v>156</v>
      </c>
      <c r="F217" s="45"/>
      <c r="G217" s="45"/>
      <c r="H217" s="45"/>
      <c r="I217" s="46"/>
      <c r="J217" s="46"/>
      <c r="K217" s="46"/>
      <c r="L217" s="46"/>
    </row>
    <row r="218" spans="5:12" ht="20.25" x14ac:dyDescent="0.2">
      <c r="E218" s="45" t="s">
        <v>157</v>
      </c>
      <c r="F218" s="45"/>
      <c r="G218" s="45"/>
      <c r="H218" s="45"/>
      <c r="I218" s="46"/>
      <c r="J218" s="46"/>
      <c r="K218" s="46"/>
      <c r="L218" s="46"/>
    </row>
    <row r="219" spans="5:12" ht="20.25" x14ac:dyDescent="0.2">
      <c r="E219" s="45" t="s">
        <v>158</v>
      </c>
      <c r="F219" s="45"/>
      <c r="G219" s="45"/>
      <c r="H219" s="45"/>
      <c r="I219" s="46"/>
      <c r="J219" s="46"/>
      <c r="K219" s="46"/>
      <c r="L219" s="46"/>
    </row>
    <row r="220" spans="5:12" ht="20.25" x14ac:dyDescent="0.2">
      <c r="E220" s="45" t="s">
        <v>159</v>
      </c>
      <c r="F220" s="45"/>
      <c r="G220" s="45"/>
      <c r="H220" s="45"/>
      <c r="I220" s="46"/>
      <c r="J220" s="46"/>
      <c r="K220" s="46"/>
      <c r="L220" s="46"/>
    </row>
    <row r="221" spans="5:12" ht="20.25" x14ac:dyDescent="0.2">
      <c r="E221" s="45" t="s">
        <v>160</v>
      </c>
      <c r="F221" s="45"/>
      <c r="G221" s="45"/>
      <c r="H221" s="45"/>
      <c r="I221" s="46"/>
      <c r="J221" s="46"/>
      <c r="K221" s="46"/>
      <c r="L221" s="46"/>
    </row>
    <row r="222" spans="5:12" ht="20.25" x14ac:dyDescent="0.2">
      <c r="E222" s="45" t="s">
        <v>161</v>
      </c>
      <c r="F222" s="45"/>
      <c r="G222" s="45"/>
      <c r="H222" s="45"/>
      <c r="I222" s="46"/>
      <c r="J222" s="46"/>
      <c r="K222" s="46"/>
      <c r="L222" s="46"/>
    </row>
    <row r="223" spans="5:12" ht="20.25" x14ac:dyDescent="0.2">
      <c r="E223" s="45" t="s">
        <v>162</v>
      </c>
      <c r="F223" s="45"/>
      <c r="G223" s="45"/>
      <c r="H223" s="45"/>
      <c r="I223" s="46"/>
      <c r="J223" s="46"/>
      <c r="K223" s="46"/>
      <c r="L223" s="46"/>
    </row>
    <row r="224" spans="5:12" ht="20.25" x14ac:dyDescent="0.2">
      <c r="E224" s="45" t="s">
        <v>163</v>
      </c>
      <c r="F224" s="45"/>
      <c r="G224" s="45"/>
      <c r="H224" s="45"/>
      <c r="I224" s="46"/>
      <c r="J224" s="46"/>
      <c r="K224" s="46"/>
      <c r="L224" s="46"/>
    </row>
    <row r="225" spans="5:12" ht="20.25" x14ac:dyDescent="0.2">
      <c r="E225" s="45" t="s">
        <v>164</v>
      </c>
      <c r="F225" s="45"/>
      <c r="G225" s="45"/>
      <c r="H225" s="45"/>
      <c r="I225" s="46"/>
      <c r="J225" s="46"/>
      <c r="K225" s="46"/>
      <c r="L225" s="46"/>
    </row>
    <row r="226" spans="5:12" ht="20.25" x14ac:dyDescent="0.2">
      <c r="E226" s="45" t="s">
        <v>165</v>
      </c>
      <c r="F226" s="45"/>
      <c r="G226" s="45"/>
      <c r="H226" s="45"/>
      <c r="I226" s="46"/>
      <c r="J226" s="46"/>
      <c r="K226" s="46"/>
      <c r="L226" s="46"/>
    </row>
    <row r="227" spans="5:12" ht="20.25" x14ac:dyDescent="0.2">
      <c r="E227" s="45" t="s">
        <v>166</v>
      </c>
      <c r="F227" s="45"/>
      <c r="G227" s="45"/>
      <c r="H227" s="45"/>
      <c r="I227" s="46"/>
      <c r="J227" s="46"/>
      <c r="K227" s="46"/>
      <c r="L227" s="46"/>
    </row>
    <row r="228" spans="5:12" ht="20.25" x14ac:dyDescent="0.2">
      <c r="E228" s="45" t="s">
        <v>167</v>
      </c>
      <c r="F228" s="45"/>
      <c r="G228" s="45"/>
      <c r="H228" s="45"/>
      <c r="I228" s="46"/>
      <c r="J228" s="46"/>
      <c r="K228" s="46"/>
      <c r="L228" s="46"/>
    </row>
    <row r="229" spans="5:12" ht="20.25" x14ac:dyDescent="0.2">
      <c r="E229" s="45" t="s">
        <v>168</v>
      </c>
      <c r="F229" s="45"/>
      <c r="G229" s="45"/>
      <c r="H229" s="45"/>
      <c r="I229" s="46"/>
      <c r="J229" s="46"/>
      <c r="K229" s="46"/>
      <c r="L229" s="46"/>
    </row>
    <row r="230" spans="5:12" ht="20.25" x14ac:dyDescent="0.2">
      <c r="E230" s="45" t="s">
        <v>169</v>
      </c>
      <c r="F230" s="45"/>
      <c r="G230" s="45"/>
      <c r="H230" s="45"/>
      <c r="I230" s="46"/>
      <c r="J230" s="46"/>
      <c r="K230" s="46"/>
      <c r="L230" s="46"/>
    </row>
    <row r="231" spans="5:12" ht="20.25" x14ac:dyDescent="0.2">
      <c r="E231" s="45" t="s">
        <v>170</v>
      </c>
      <c r="F231" s="45"/>
      <c r="G231" s="45"/>
      <c r="H231" s="45"/>
      <c r="I231" s="46"/>
      <c r="J231" s="46"/>
      <c r="K231" s="46"/>
      <c r="L231" s="46"/>
    </row>
    <row r="232" spans="5:12" ht="20.25" x14ac:dyDescent="0.2">
      <c r="E232" s="45" t="s">
        <v>171</v>
      </c>
      <c r="F232" s="45"/>
      <c r="G232" s="45"/>
      <c r="H232" s="45"/>
      <c r="I232" s="46"/>
      <c r="J232" s="46"/>
      <c r="K232" s="46"/>
      <c r="L232" s="46"/>
    </row>
    <row r="233" spans="5:12" ht="20.25" x14ac:dyDescent="0.2">
      <c r="E233" s="45" t="s">
        <v>172</v>
      </c>
      <c r="F233" s="45"/>
      <c r="G233" s="45"/>
      <c r="H233" s="45"/>
      <c r="I233" s="46"/>
      <c r="J233" s="46"/>
      <c r="K233" s="46"/>
      <c r="L233" s="46"/>
    </row>
    <row r="234" spans="5:12" ht="20.25" x14ac:dyDescent="0.2">
      <c r="E234" s="45" t="s">
        <v>173</v>
      </c>
      <c r="F234" s="45"/>
      <c r="G234" s="45"/>
      <c r="H234" s="45"/>
      <c r="I234" s="46"/>
      <c r="J234" s="46"/>
      <c r="K234" s="46"/>
      <c r="L234" s="46"/>
    </row>
    <row r="235" spans="5:12" ht="20.25" x14ac:dyDescent="0.2">
      <c r="E235" s="45" t="s">
        <v>174</v>
      </c>
      <c r="F235" s="45"/>
      <c r="G235" s="45"/>
      <c r="H235" s="45"/>
      <c r="I235" s="46"/>
      <c r="J235" s="46"/>
      <c r="K235" s="46"/>
      <c r="L235" s="46"/>
    </row>
    <row r="236" spans="5:12" ht="20.25" x14ac:dyDescent="0.2">
      <c r="E236" s="45" t="s">
        <v>175</v>
      </c>
      <c r="F236" s="45"/>
      <c r="G236" s="45"/>
      <c r="H236" s="45"/>
      <c r="I236" s="46"/>
      <c r="J236" s="46"/>
      <c r="K236" s="46"/>
      <c r="L236" s="46"/>
    </row>
    <row r="237" spans="5:12" ht="20.25" x14ac:dyDescent="0.2">
      <c r="E237" s="45" t="s">
        <v>176</v>
      </c>
      <c r="F237" s="45"/>
      <c r="G237" s="45"/>
      <c r="H237" s="45"/>
      <c r="I237" s="46"/>
      <c r="J237" s="46"/>
      <c r="K237" s="46"/>
      <c r="L237" s="46"/>
    </row>
    <row r="238" spans="5:12" ht="20.25" x14ac:dyDescent="0.2">
      <c r="E238" s="45" t="s">
        <v>177</v>
      </c>
      <c r="F238" s="45"/>
      <c r="G238" s="45"/>
      <c r="H238" s="45"/>
      <c r="I238" s="46"/>
      <c r="J238" s="46"/>
      <c r="K238" s="46"/>
      <c r="L238" s="46"/>
    </row>
    <row r="239" spans="5:12" ht="20.25" x14ac:dyDescent="0.2">
      <c r="E239" s="45" t="s">
        <v>178</v>
      </c>
      <c r="F239" s="45"/>
      <c r="G239" s="45"/>
      <c r="H239" s="45"/>
      <c r="I239" s="46"/>
      <c r="J239" s="46"/>
      <c r="K239" s="46"/>
      <c r="L239" s="46"/>
    </row>
    <row r="240" spans="5:12" ht="20.25" x14ac:dyDescent="0.2">
      <c r="E240" s="45" t="s">
        <v>179</v>
      </c>
      <c r="F240" s="45"/>
      <c r="G240" s="45"/>
      <c r="H240" s="45"/>
      <c r="I240" s="46"/>
      <c r="J240" s="46"/>
      <c r="K240" s="46"/>
      <c r="L240" s="46"/>
    </row>
    <row r="241" spans="5:12" ht="20.25" x14ac:dyDescent="0.2">
      <c r="E241" s="45" t="s">
        <v>180</v>
      </c>
      <c r="F241" s="45"/>
      <c r="G241" s="45"/>
      <c r="H241" s="45"/>
      <c r="I241" s="46"/>
      <c r="J241" s="46"/>
      <c r="K241" s="46"/>
      <c r="L241" s="46"/>
    </row>
    <row r="242" spans="5:12" ht="20.25" x14ac:dyDescent="0.2">
      <c r="E242" s="45" t="s">
        <v>181</v>
      </c>
      <c r="F242" s="45"/>
      <c r="G242" s="45"/>
      <c r="H242" s="45"/>
      <c r="I242" s="46"/>
      <c r="J242" s="46"/>
      <c r="K242" s="46"/>
      <c r="L242" s="46"/>
    </row>
    <row r="243" spans="5:12" ht="20.25" x14ac:dyDescent="0.2">
      <c r="E243" s="45" t="s">
        <v>182</v>
      </c>
      <c r="F243" s="45"/>
      <c r="G243" s="45"/>
      <c r="H243" s="45"/>
      <c r="I243" s="46"/>
      <c r="J243" s="46"/>
      <c r="K243" s="46"/>
      <c r="L243" s="46"/>
    </row>
  </sheetData>
  <mergeCells count="98">
    <mergeCell ref="E105:P105"/>
    <mergeCell ref="E106:F106"/>
    <mergeCell ref="G106:G107"/>
    <mergeCell ref="M106:P106"/>
    <mergeCell ref="E107:F107"/>
    <mergeCell ref="M107:P107"/>
    <mergeCell ref="E101:P101"/>
    <mergeCell ref="H102:I102"/>
    <mergeCell ref="H103:I103"/>
    <mergeCell ref="N103:N104"/>
    <mergeCell ref="O103:O104"/>
    <mergeCell ref="P103:P104"/>
    <mergeCell ref="H104:I104"/>
    <mergeCell ref="E97:P97"/>
    <mergeCell ref="E98:F98"/>
    <mergeCell ref="G98:G99"/>
    <mergeCell ref="M98:P98"/>
    <mergeCell ref="E99:F99"/>
    <mergeCell ref="M99:P99"/>
    <mergeCell ref="E93:P93"/>
    <mergeCell ref="H94:I94"/>
    <mergeCell ref="H95:I95"/>
    <mergeCell ref="N95:N96"/>
    <mergeCell ref="O95:O96"/>
    <mergeCell ref="P95:P96"/>
    <mergeCell ref="H96:I96"/>
    <mergeCell ref="E89:P89"/>
    <mergeCell ref="E90:F90"/>
    <mergeCell ref="G90:G91"/>
    <mergeCell ref="M90:P90"/>
    <mergeCell ref="E91:F91"/>
    <mergeCell ref="M91:P91"/>
    <mergeCell ref="E85:P85"/>
    <mergeCell ref="H86:I86"/>
    <mergeCell ref="H87:I87"/>
    <mergeCell ref="N87:N88"/>
    <mergeCell ref="O87:O88"/>
    <mergeCell ref="P87:P88"/>
    <mergeCell ref="H88:I88"/>
    <mergeCell ref="E81:P81"/>
    <mergeCell ref="E82:F82"/>
    <mergeCell ref="G82:G83"/>
    <mergeCell ref="M82:P82"/>
    <mergeCell ref="E83:F83"/>
    <mergeCell ref="M83:P83"/>
    <mergeCell ref="E77:P77"/>
    <mergeCell ref="H78:I78"/>
    <mergeCell ref="H79:I79"/>
    <mergeCell ref="N79:N80"/>
    <mergeCell ref="O79:O80"/>
    <mergeCell ref="P79:P80"/>
    <mergeCell ref="H80:I80"/>
    <mergeCell ref="E73:P73"/>
    <mergeCell ref="E74:F74"/>
    <mergeCell ref="G74:G75"/>
    <mergeCell ref="M74:P74"/>
    <mergeCell ref="E75:F75"/>
    <mergeCell ref="M75:P75"/>
    <mergeCell ref="E69:P69"/>
    <mergeCell ref="H70:I70"/>
    <mergeCell ref="H71:I71"/>
    <mergeCell ref="N71:N72"/>
    <mergeCell ref="O71:O72"/>
    <mergeCell ref="P71:P72"/>
    <mergeCell ref="H72:I72"/>
    <mergeCell ref="E64:P64"/>
    <mergeCell ref="E65:F65"/>
    <mergeCell ref="G65:G66"/>
    <mergeCell ref="M65:P65"/>
    <mergeCell ref="E66:F66"/>
    <mergeCell ref="M66:P66"/>
    <mergeCell ref="H62:I62"/>
    <mergeCell ref="N62:P63"/>
    <mergeCell ref="E63:G63"/>
    <mergeCell ref="H63:I63"/>
    <mergeCell ref="F52:J53"/>
    <mergeCell ref="K52:L52"/>
    <mergeCell ref="M52:O52"/>
    <mergeCell ref="K53:L53"/>
    <mergeCell ref="M53:O53"/>
    <mergeCell ref="E55:P55"/>
    <mergeCell ref="E57:P57"/>
    <mergeCell ref="E58:P58"/>
    <mergeCell ref="E60:P60"/>
    <mergeCell ref="H61:I61"/>
    <mergeCell ref="N61:P61"/>
    <mergeCell ref="C9:D9"/>
    <mergeCell ref="F10:H10"/>
    <mergeCell ref="P10:Q10"/>
    <mergeCell ref="H43:O43"/>
    <mergeCell ref="H46:O47"/>
    <mergeCell ref="W9:X9"/>
    <mergeCell ref="AF9:AG9"/>
    <mergeCell ref="E50:P50"/>
    <mergeCell ref="F2:G2"/>
    <mergeCell ref="H2:I2"/>
    <mergeCell ref="J2:K2"/>
    <mergeCell ref="E49:P49"/>
  </mergeCells>
  <conditionalFormatting sqref="C11:C40">
    <cfRule type="containsText" dxfId="1071" priority="11" operator="containsText" text="I">
      <formula>NOT(ISERROR(SEARCH("I",C11)))</formula>
    </cfRule>
    <cfRule type="containsText" dxfId="1070" priority="12" operator="containsText" text="K">
      <formula>NOT(ISERROR(SEARCH("K",C11)))</formula>
    </cfRule>
  </conditionalFormatting>
  <conditionalFormatting sqref="C11:D40">
    <cfRule type="containsText" dxfId="1069" priority="13" operator="containsText" text="T">
      <formula>NOT(ISERROR(SEARCH("T",C11)))</formula>
    </cfRule>
    <cfRule type="containsText" dxfId="1068" priority="16" operator="containsText" text="L">
      <formula>NOT(ISERROR(SEARCH("L",C11)))</formula>
    </cfRule>
    <cfRule type="containsText" dxfId="1067" priority="15" operator="containsText" text="J">
      <formula>NOT(ISERROR(SEARCH("J",C11)))</formula>
    </cfRule>
  </conditionalFormatting>
  <conditionalFormatting sqref="H46:O47">
    <cfRule type="containsText" dxfId="1066" priority="2" operator="containsText" text="CLASSE DI RISCHIO MEDIO">
      <formula>NOT(ISERROR(SEARCH("CLASSE DI RISCHIO MEDIO",H46)))</formula>
    </cfRule>
    <cfRule type="containsText" dxfId="1065" priority="3" operator="containsText" text="Classe di rischio basso">
      <formula>NOT(ISERROR(SEARCH("Classe di rischio basso",H46)))</formula>
    </cfRule>
    <cfRule type="colorScale" priority="4">
      <colorScale>
        <cfvo type="num" val="80"/>
        <cfvo type="num" val="85"/>
        <cfvo type="num" val="87"/>
        <color rgb="FF28F846"/>
        <color rgb="FF0070C0"/>
        <color rgb="FFFF0000"/>
      </colorScale>
    </cfRule>
    <cfRule type="containsText" dxfId="1064" priority="1" operator="containsText" text="CLASSE DI RISCHIO ALTO">
      <formula>NOT(ISERROR(SEARCH("CLASSE DI RISCHIO ALTO",H46)))</formula>
    </cfRule>
  </conditionalFormatting>
  <conditionalFormatting sqref="J65">
    <cfRule type="cellIs" dxfId="1063" priority="55" operator="greaterThan">
      <formula>80</formula>
    </cfRule>
    <cfRule type="cellIs" dxfId="1062" priority="54" operator="between">
      <formula>70</formula>
      <formula>75</formula>
    </cfRule>
    <cfRule type="cellIs" dxfId="1061" priority="53" operator="between">
      <formula>65.00000001</formula>
      <formula>69.999999</formula>
    </cfRule>
    <cfRule type="cellIs" dxfId="1060" priority="52" operator="between">
      <formula>75.0000001</formula>
      <formula>79.99999999999</formula>
    </cfRule>
    <cfRule type="cellIs" dxfId="1059" priority="56" operator="lessThan">
      <formula>65</formula>
    </cfRule>
  </conditionalFormatting>
  <conditionalFormatting sqref="J74">
    <cfRule type="cellIs" dxfId="1058" priority="51" operator="lessThan">
      <formula>65</formula>
    </cfRule>
    <cfRule type="cellIs" dxfId="1057" priority="50" operator="greaterThan">
      <formula>80</formula>
    </cfRule>
    <cfRule type="cellIs" dxfId="1056" priority="47" operator="between">
      <formula>75.0000001</formula>
      <formula>79.99999999999</formula>
    </cfRule>
    <cfRule type="cellIs" dxfId="1055" priority="48" operator="between">
      <formula>65.00000001</formula>
      <formula>69.999999</formula>
    </cfRule>
    <cfRule type="cellIs" dxfId="1054" priority="49" operator="between">
      <formula>70</formula>
      <formula>75</formula>
    </cfRule>
  </conditionalFormatting>
  <conditionalFormatting sqref="J82">
    <cfRule type="cellIs" dxfId="1053" priority="42" operator="between">
      <formula>75.0000001</formula>
      <formula>79.99999999999</formula>
    </cfRule>
    <cfRule type="cellIs" dxfId="1052" priority="43" operator="between">
      <formula>65.00000001</formula>
      <formula>69.999999</formula>
    </cfRule>
    <cfRule type="cellIs" dxfId="1051" priority="45" operator="greaterThan">
      <formula>80</formula>
    </cfRule>
    <cfRule type="cellIs" dxfId="1050" priority="46" operator="lessThan">
      <formula>65</formula>
    </cfRule>
    <cfRule type="cellIs" dxfId="1049" priority="44" operator="between">
      <formula>70</formula>
      <formula>75</formula>
    </cfRule>
  </conditionalFormatting>
  <conditionalFormatting sqref="J90">
    <cfRule type="cellIs" dxfId="1048" priority="37" operator="between">
      <formula>75.0000001</formula>
      <formula>79.99999999999</formula>
    </cfRule>
    <cfRule type="cellIs" dxfId="1047" priority="38" operator="between">
      <formula>65.00000001</formula>
      <formula>69.999999</formula>
    </cfRule>
    <cfRule type="cellIs" dxfId="1046" priority="39" operator="between">
      <formula>70</formula>
      <formula>75</formula>
    </cfRule>
    <cfRule type="cellIs" dxfId="1045" priority="40" operator="greaterThan">
      <formula>80</formula>
    </cfRule>
    <cfRule type="cellIs" dxfId="1044" priority="41" operator="lessThan">
      <formula>65</formula>
    </cfRule>
  </conditionalFormatting>
  <conditionalFormatting sqref="J98">
    <cfRule type="cellIs" dxfId="1043" priority="34" operator="between">
      <formula>70</formula>
      <formula>75</formula>
    </cfRule>
    <cfRule type="cellIs" dxfId="1042" priority="28" operator="between">
      <formula>65.00000001</formula>
      <formula>69.999999</formula>
    </cfRule>
    <cfRule type="cellIs" dxfId="1041" priority="30" operator="greaterThan">
      <formula>80</formula>
    </cfRule>
    <cfRule type="cellIs" dxfId="1040" priority="31" operator="lessThan">
      <formula>65</formula>
    </cfRule>
    <cfRule type="cellIs" dxfId="1039" priority="32" operator="between">
      <formula>75.0000001</formula>
      <formula>79.99999999999</formula>
    </cfRule>
    <cfRule type="cellIs" dxfId="1038" priority="29" operator="between">
      <formula>70</formula>
      <formula>75</formula>
    </cfRule>
    <cfRule type="cellIs" dxfId="1037" priority="33" operator="between">
      <formula>65.00000001</formula>
      <formula>69.999999</formula>
    </cfRule>
    <cfRule type="cellIs" dxfId="1036" priority="27" operator="between">
      <formula>75.0000001</formula>
      <formula>79.99999999999</formula>
    </cfRule>
  </conditionalFormatting>
  <conditionalFormatting sqref="J106">
    <cfRule type="cellIs" dxfId="1035" priority="17" operator="between">
      <formula>75.0000001</formula>
      <formula>79.99999999999</formula>
    </cfRule>
    <cfRule type="cellIs" dxfId="1034" priority="18" operator="between">
      <formula>65.00000001</formula>
      <formula>69.999999</formula>
    </cfRule>
    <cfRule type="cellIs" dxfId="1033" priority="19" operator="between">
      <formula>70</formula>
      <formula>75</formula>
    </cfRule>
    <cfRule type="cellIs" dxfId="1032" priority="20" operator="greaterThan">
      <formula>80</formula>
    </cfRule>
    <cfRule type="cellIs" dxfId="1031" priority="21" operator="lessThan">
      <formula>65</formula>
    </cfRule>
    <cfRule type="cellIs" dxfId="1030" priority="24" operator="between">
      <formula>70</formula>
      <formula>75</formula>
    </cfRule>
    <cfRule type="cellIs" dxfId="1029" priority="23" operator="between">
      <formula>65.00000001</formula>
      <formula>69.999999</formula>
    </cfRule>
    <cfRule type="cellIs" dxfId="1028" priority="22" operator="between">
      <formula>75.0000001</formula>
      <formula>79.99999999999</formula>
    </cfRule>
  </conditionalFormatting>
  <conditionalFormatting sqref="N11:N40">
    <cfRule type="cellIs" dxfId="1027" priority="5" operator="between">
      <formula>65.00000001</formula>
      <formula>69.999999</formula>
    </cfRule>
    <cfRule type="cellIs" dxfId="1026" priority="6" operator="between">
      <formula>75.0000001</formula>
      <formula>79.99999999999</formula>
    </cfRule>
    <cfRule type="cellIs" dxfId="1025" priority="8" operator="equal">
      <formula>0</formula>
    </cfRule>
    <cfRule type="cellIs" dxfId="1024" priority="9" operator="between">
      <formula>0.1</formula>
      <formula>65</formula>
    </cfRule>
    <cfRule type="cellIs" dxfId="1023" priority="10" operator="greaterThan">
      <formula>80</formula>
    </cfRule>
    <cfRule type="cellIs" dxfId="1022" priority="7" operator="between">
      <formula>70</formula>
      <formula>75</formula>
    </cfRule>
  </conditionalFormatting>
  <dataValidations count="7">
    <dataValidation type="list" allowBlank="1" showInputMessage="1" showErrorMessage="1" sqref="F112:F243" xr:uid="{00000000-0002-0000-0A00-000000000000}">
      <formula1>$L$3:$L$7</formula1>
    </dataValidation>
    <dataValidation type="list" allowBlank="1" showInputMessage="1" showErrorMessage="1" sqref="E75 E107 E99 E91 E83 E66:F66" xr:uid="{00000000-0002-0000-0A00-000001000000}">
      <formula1>$K$3:$K$4</formula1>
    </dataValidation>
    <dataValidation type="list" allowBlank="1" showInputMessage="1" showErrorMessage="1" sqref="R67:S69 O67:P68 R77:S77 R85:S85 R93:S93 R101:S101" xr:uid="{00000000-0002-0000-0A00-000002000000}">
      <formula1>$AA$5:$AA$7</formula1>
    </dataValidation>
    <dataValidation type="list" allowBlank="1" showInputMessage="1" showErrorMessage="1" sqref="E71 E105 E103 E97 E95 E89 E87 E81 E79 E73 E62" xr:uid="{00000000-0002-0000-0A00-000003000000}">
      <formula1>$E$112:$E$243</formula1>
    </dataValidation>
    <dataValidation type="list" allowBlank="1" showInputMessage="1" showErrorMessage="1" sqref="H72:I72 H104:I104 H96:I96 H88:I88 H80:I80 H63:I63" xr:uid="{00000000-0002-0000-0A00-000004000000}">
      <formula1>$I$3:$I$5</formula1>
    </dataValidation>
    <dataValidation type="list" allowBlank="1" showInputMessage="1" showErrorMessage="1" sqref="R57" xr:uid="{00000000-0002-0000-0A00-000005000000}">
      <formula1>#REF!</formula1>
    </dataValidation>
    <dataValidation type="list" allowBlank="1" showInputMessage="1" showErrorMessage="1" sqref="E11:E39" xr:uid="{00000000-0002-0000-0A00-000006000000}">
      <formula1>Elenco_Misure</formula1>
    </dataValidation>
  </dataValidations>
  <pageMargins left="0.70866141732283472" right="0.70866141732283472" top="0.74803149606299213" bottom="0.74803149606299213" header="0.31496062992125984" footer="0.31496062992125984"/>
  <pageSetup paperSize="9" scale="44" orientation="portrait" r:id="rId1"/>
  <headerFooter>
    <oddHeader>&amp;A</oddHeader>
    <oddFooter>Pagina &amp;P di &amp;N</oddFooter>
  </headerFooter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0070C0"/>
    <pageSetUpPr fitToPage="1"/>
  </sheetPr>
  <dimension ref="B1:AN243"/>
  <sheetViews>
    <sheetView tabSelected="1" view="pageBreakPreview" zoomScale="60" zoomScaleNormal="75" workbookViewId="0">
      <pane xSplit="2" ySplit="10" topLeftCell="C55" activePane="bottomRight" state="frozen"/>
      <selection activeCell="A56" sqref="A56:A57"/>
      <selection pane="topRight" activeCell="A56" sqref="A56:A57"/>
      <selection pane="bottomLeft" activeCell="A56" sqref="A56:A57"/>
      <selection pane="bottomRight" activeCell="A56" sqref="A56:A57"/>
    </sheetView>
  </sheetViews>
  <sheetFormatPr defaultRowHeight="12.75" x14ac:dyDescent="0.2"/>
  <cols>
    <col min="1" max="1" width="4.5703125" style="81" customWidth="1"/>
    <col min="2" max="2" width="7.5703125" style="81" customWidth="1"/>
    <col min="3" max="3" width="8.5703125" style="81" customWidth="1"/>
    <col min="4" max="4" width="8.85546875" style="81" customWidth="1"/>
    <col min="5" max="5" width="8.28515625" style="81" customWidth="1"/>
    <col min="6" max="6" width="35" style="81" customWidth="1"/>
    <col min="7" max="7" width="22.85546875" style="81" customWidth="1"/>
    <col min="8" max="8" width="20.140625" style="81" customWidth="1"/>
    <col min="9" max="9" width="9.42578125" style="81" customWidth="1"/>
    <col min="10" max="10" width="11.42578125" style="81" customWidth="1"/>
    <col min="11" max="11" width="11.7109375" style="81" customWidth="1"/>
    <col min="12" max="12" width="11" style="81" customWidth="1"/>
    <col min="13" max="13" width="11.42578125" style="81" customWidth="1"/>
    <col min="14" max="14" width="13.140625" style="81" customWidth="1"/>
    <col min="15" max="15" width="9.28515625" style="81" customWidth="1"/>
    <col min="16" max="17" width="9.140625" style="81" customWidth="1"/>
    <col min="18" max="18" width="7.85546875" style="81" hidden="1" customWidth="1"/>
    <col min="19" max="19" width="11.28515625" style="81" customWidth="1"/>
    <col min="20" max="20" width="16.5703125" style="81" bestFit="1" customWidth="1"/>
    <col min="21" max="21" width="21.28515625" style="81" customWidth="1"/>
    <col min="22" max="22" width="16.7109375" style="81" bestFit="1" customWidth="1"/>
    <col min="23" max="23" width="9.140625" style="167"/>
    <col min="24" max="24" width="12.5703125" style="167" customWidth="1"/>
    <col min="25" max="27" width="9.140625" style="167"/>
    <col min="28" max="28" width="15.28515625" style="167" bestFit="1" customWidth="1"/>
    <col min="29" max="29" width="12.140625" style="81" customWidth="1"/>
    <col min="30" max="30" width="9.140625" style="81"/>
    <col min="31" max="31" width="6" style="81" customWidth="1"/>
    <col min="32" max="32" width="13" style="81" customWidth="1"/>
    <col min="33" max="33" width="10.42578125" style="81" customWidth="1"/>
    <col min="34" max="34" width="22.42578125" style="81" customWidth="1"/>
    <col min="35" max="35" width="13.28515625" style="81" customWidth="1"/>
    <col min="36" max="36" width="16.140625" style="81" customWidth="1"/>
    <col min="37" max="37" width="9.5703125" style="81" bestFit="1" customWidth="1"/>
    <col min="38" max="38" width="9.140625" style="81"/>
    <col min="39" max="39" width="15.140625" style="81" customWidth="1"/>
    <col min="40" max="16384" width="9.140625" style="81"/>
  </cols>
  <sheetData>
    <row r="1" spans="3:39" ht="38.25" customHeight="1" x14ac:dyDescent="0.2"/>
    <row r="2" spans="3:39" ht="15.75" customHeight="1" x14ac:dyDescent="0.3">
      <c r="F2" s="427" t="s">
        <v>220</v>
      </c>
      <c r="G2" s="428"/>
      <c r="H2" s="429" t="s">
        <v>221</v>
      </c>
      <c r="I2" s="430"/>
      <c r="J2" s="431" t="s">
        <v>236</v>
      </c>
      <c r="K2" s="431" t="s">
        <v>31</v>
      </c>
      <c r="L2" s="168"/>
      <c r="M2" s="168"/>
      <c r="N2" s="169"/>
    </row>
    <row r="3" spans="3:39" ht="15.75" customHeight="1" x14ac:dyDescent="0.35">
      <c r="F3" s="98" t="s">
        <v>215</v>
      </c>
      <c r="G3" s="100">
        <v>0.7</v>
      </c>
      <c r="H3" s="102" t="s">
        <v>222</v>
      </c>
      <c r="I3" s="103">
        <v>0.5</v>
      </c>
      <c r="J3" s="170"/>
      <c r="K3" s="122" t="s">
        <v>32</v>
      </c>
      <c r="L3" s="121" t="s">
        <v>242</v>
      </c>
      <c r="M3" s="122"/>
      <c r="N3" s="171"/>
    </row>
    <row r="4" spans="3:39" ht="19.5" x14ac:dyDescent="0.35">
      <c r="F4" s="99" t="s">
        <v>216</v>
      </c>
      <c r="G4" s="101">
        <v>1</v>
      </c>
      <c r="H4" s="102" t="s">
        <v>223</v>
      </c>
      <c r="I4" s="103">
        <v>0.75</v>
      </c>
      <c r="J4" s="172"/>
      <c r="K4" s="125" t="s">
        <v>31</v>
      </c>
      <c r="L4" s="123" t="s">
        <v>243</v>
      </c>
      <c r="M4" s="120"/>
      <c r="N4" s="173"/>
    </row>
    <row r="5" spans="3:39" ht="22.5" x14ac:dyDescent="0.3">
      <c r="C5" s="263"/>
      <c r="D5" s="263"/>
      <c r="H5" s="104" t="s">
        <v>224</v>
      </c>
      <c r="I5" s="105">
        <v>0.3</v>
      </c>
      <c r="J5" s="82"/>
      <c r="K5" s="82"/>
      <c r="L5" s="123" t="s">
        <v>244</v>
      </c>
      <c r="M5" s="120"/>
      <c r="N5" s="173"/>
    </row>
    <row r="6" spans="3:39" ht="22.5" x14ac:dyDescent="0.3">
      <c r="C6" s="263"/>
      <c r="D6" s="263"/>
      <c r="G6" s="82"/>
      <c r="I6" s="82"/>
      <c r="J6" s="82"/>
      <c r="K6" s="82"/>
      <c r="L6" s="123" t="s">
        <v>27</v>
      </c>
      <c r="M6" s="120"/>
      <c r="N6" s="173"/>
    </row>
    <row r="7" spans="3:39" ht="23.25" x14ac:dyDescent="0.35">
      <c r="C7" s="263"/>
      <c r="D7" s="263"/>
      <c r="F7" s="198" t="s">
        <v>25</v>
      </c>
      <c r="G7" s="18"/>
      <c r="L7" s="124" t="s">
        <v>183</v>
      </c>
      <c r="M7" s="172"/>
      <c r="N7" s="174"/>
      <c r="T7" s="175"/>
      <c r="U7" s="175"/>
    </row>
    <row r="8" spans="3:39" ht="21.75" customHeight="1" x14ac:dyDescent="0.35">
      <c r="C8" s="263"/>
      <c r="D8" s="263"/>
      <c r="E8" s="18"/>
      <c r="F8" s="199" t="s">
        <v>562</v>
      </c>
      <c r="G8" s="82"/>
    </row>
    <row r="9" spans="3:39" ht="34.5" customHeight="1" x14ac:dyDescent="0.35">
      <c r="C9" s="400" t="s">
        <v>307</v>
      </c>
      <c r="D9" s="401"/>
      <c r="S9" s="197" t="s">
        <v>235</v>
      </c>
      <c r="T9" s="197" t="s">
        <v>235</v>
      </c>
      <c r="U9" s="19"/>
      <c r="W9" s="421" t="s">
        <v>261</v>
      </c>
      <c r="X9" s="422"/>
      <c r="Y9" s="176"/>
      <c r="Z9" s="177"/>
      <c r="AA9" s="177"/>
      <c r="AF9" s="400" t="s">
        <v>228</v>
      </c>
      <c r="AG9" s="423"/>
      <c r="AH9" s="178" t="s">
        <v>262</v>
      </c>
    </row>
    <row r="10" spans="3:39" ht="75" customHeight="1" x14ac:dyDescent="0.2">
      <c r="C10" s="277" t="s">
        <v>305</v>
      </c>
      <c r="D10" s="278" t="s">
        <v>306</v>
      </c>
      <c r="E10" s="280" t="s">
        <v>0</v>
      </c>
      <c r="F10" s="402" t="s">
        <v>23</v>
      </c>
      <c r="G10" s="402"/>
      <c r="H10" s="402"/>
      <c r="I10" s="87" t="s">
        <v>208</v>
      </c>
      <c r="J10" s="88" t="s">
        <v>252</v>
      </c>
      <c r="K10" s="88" t="s">
        <v>260</v>
      </c>
      <c r="L10" s="88" t="s">
        <v>259</v>
      </c>
      <c r="M10" s="89" t="s">
        <v>18</v>
      </c>
      <c r="N10" s="90" t="s">
        <v>209</v>
      </c>
      <c r="O10" s="91" t="s">
        <v>214</v>
      </c>
      <c r="P10" s="403" t="s">
        <v>213</v>
      </c>
      <c r="Q10" s="404"/>
      <c r="S10" s="197" t="s">
        <v>15</v>
      </c>
      <c r="T10" s="197" t="s">
        <v>233</v>
      </c>
      <c r="U10" s="197" t="s">
        <v>266</v>
      </c>
      <c r="V10" s="197" t="s">
        <v>16</v>
      </c>
      <c r="W10" s="2" t="s">
        <v>212</v>
      </c>
      <c r="X10" s="2" t="s">
        <v>211</v>
      </c>
      <c r="Y10" s="2" t="s">
        <v>225</v>
      </c>
      <c r="Z10" s="2" t="s">
        <v>226</v>
      </c>
      <c r="AA10" s="2" t="s">
        <v>227</v>
      </c>
      <c r="AB10" s="109" t="s">
        <v>210</v>
      </c>
      <c r="AF10" s="66" t="s">
        <v>267</v>
      </c>
      <c r="AG10" s="305" t="s">
        <v>229</v>
      </c>
      <c r="AH10" s="305">
        <f>SUM(AH11:AH40)</f>
        <v>90</v>
      </c>
      <c r="AI10" s="305" t="s">
        <v>21</v>
      </c>
      <c r="AJ10" s="305" t="s">
        <v>20</v>
      </c>
      <c r="AK10" s="305" t="s">
        <v>230</v>
      </c>
      <c r="AL10" s="305" t="s">
        <v>231</v>
      </c>
      <c r="AM10" s="305" t="s">
        <v>232</v>
      </c>
    </row>
    <row r="11" spans="3:39" ht="36" x14ac:dyDescent="0.2">
      <c r="C11" s="264" t="str">
        <f>IF(S11=0,"T",IF((K11-M11)&lt;65,"I",IF((K11-M11)&lt;70,"K",IF((K11-M11)&lt;75,"J",IF((K11-M11)&lt;80,"K","L")))))</f>
        <v>K</v>
      </c>
      <c r="D11" s="273" t="str">
        <f>IF(J11&lt;135,"T",IF((J11-$J$66)&lt;135,"J","L"))</f>
        <v>T</v>
      </c>
      <c r="E11" s="21" t="s">
        <v>365</v>
      </c>
      <c r="F11" s="22" t="str">
        <f t="shared" ref="F11:F39" si="0">VLOOKUP(E11,Misure_Campionate,2,FALSE)</f>
        <v>Movimentazione con carroponte</v>
      </c>
      <c r="G11" s="22" t="str">
        <f t="shared" ref="G11:G39" si="1">VLOOKUP(E11,Misure_Campionate,3,FALSE)</f>
        <v>/</v>
      </c>
      <c r="H11" s="22" t="str">
        <f t="shared" ref="H11:H39" si="2">VLOOKUP(E11,Misure_Campionate,4,FALSE)</f>
        <v>/</v>
      </c>
      <c r="I11" s="63">
        <f t="shared" ref="I11:I39" si="3">VLOOKUP(E11,Misure_Campionate,12,FALSE)</f>
        <v>1.6272249245091281</v>
      </c>
      <c r="J11" s="63">
        <f t="shared" ref="J11:J39" si="4">VLOOKUP(E11,Misure_Campionate,13,FALSE)</f>
        <v>121.56204993518134</v>
      </c>
      <c r="K11" s="64">
        <f t="shared" ref="K11:K39" si="5">VLOOKUP(E11,Misure_Campionate,14,FALSE)</f>
        <v>81.677041633039451</v>
      </c>
      <c r="L11" s="16">
        <f t="shared" ref="L11:L39" si="6">VLOOKUP(E11,Misure_Campionate,15,FALSE)</f>
        <v>85.345223492023692</v>
      </c>
      <c r="M11" s="23">
        <f>IF(AND($O$44&gt;87,K11&gt;80),S11,0)</f>
        <v>13.395738633813485</v>
      </c>
      <c r="N11" s="281">
        <f>IF(M11=0,0,K11-M11)</f>
        <v>68.281302999225971</v>
      </c>
      <c r="O11" s="224">
        <v>60</v>
      </c>
      <c r="P11" s="25"/>
      <c r="Q11" s="25"/>
      <c r="R11" s="81">
        <f>IF(S11&gt;0,1,"")</f>
        <v>1</v>
      </c>
      <c r="S11" s="111">
        <f>IF(K11&lt;80,0,IF((L11-K11)&lt;=2,($L$63-(($K$63-$L$63)/4)*(L11-K11-2)),($L$63-(($L$63-$M$63)/8)*(L11-K11-2))))</f>
        <v>13.395738633813485</v>
      </c>
      <c r="T11" s="111" t="str">
        <f>IF(J11&lt;135,"",J11-$J$66)</f>
        <v/>
      </c>
      <c r="U11" s="111">
        <f>K11-S11</f>
        <v>68.281302999225971</v>
      </c>
      <c r="V11" s="111">
        <f>O11/$G$43*10^(U11/10)</f>
        <v>841473.24689339078</v>
      </c>
      <c r="W11" s="179">
        <f>IF((Z11^2*(I11^2+$G$3^2+$G$4^2)&gt;0),(Z11^2*(I11^2+$G$3^2+$G$4^2)),0)</f>
        <v>7.4990250823620021E-3</v>
      </c>
      <c r="X11" s="180">
        <f>IF(W11=0,0,(AA11*Y11)^2)</f>
        <v>0</v>
      </c>
      <c r="Y11" s="181">
        <f>0.5*((P11-Q11)/60)</f>
        <v>0</v>
      </c>
      <c r="Z11" s="182">
        <f>O11/$G$43*10^((K11-$G$44)/10)</f>
        <v>4.2571059274251803E-2</v>
      </c>
      <c r="AA11" s="135">
        <f>IF(AB11=0,0,4.34*(Z11/AB11))</f>
        <v>0.18475839725025281</v>
      </c>
      <c r="AB11" s="183">
        <f>O11/60</f>
        <v>1</v>
      </c>
      <c r="AF11" s="183">
        <f>IF(N11="0",0,O11/$G$43*10^(N11/10))</f>
        <v>841473.24689339078</v>
      </c>
      <c r="AG11" s="183">
        <f>O11/$G$43*10^(K11/10)</f>
        <v>18391374.007742055</v>
      </c>
      <c r="AH11" s="305">
        <f>IF(K11&gt;80,O11,"")</f>
        <v>60</v>
      </c>
      <c r="AI11" s="305">
        <f>IF(K11&gt;80,O11/$AH$10*10^(L11/10),"")</f>
        <v>228260671.2908231</v>
      </c>
      <c r="AJ11" s="305">
        <f>IF(K11&gt;80,O11/$AH$10*10^(K11/10),"")</f>
        <v>98087328.041290954</v>
      </c>
      <c r="AK11" s="110">
        <f>IF((MAX(K11:K40)&gt;80),10*LOG(SUM($AJ$11:$AJ$40)),"")</f>
        <v>93.527885651801057</v>
      </c>
      <c r="AL11" s="110">
        <f>IF((MAX(K11:K40)&gt;80),10*LOG(SUM($AI$11:$AI$40)),"")</f>
        <v>94.601103574204629</v>
      </c>
      <c r="AM11" s="110">
        <f>10*LOG(SUM(AF11:AF40))</f>
        <v>72.24257666138368</v>
      </c>
    </row>
    <row r="12" spans="3:39" ht="27" x14ac:dyDescent="0.2">
      <c r="C12" s="264" t="str">
        <f t="shared" ref="C12:C40" si="7">IF(S12=0,"T",IF((K12-M12)&lt;65,"I",IF((K12-M12)&lt;70,"K",IF((K12-M12)&lt;75,"J",IF((K12-M12)&lt;80,"K","L")))))</f>
        <v>T</v>
      </c>
      <c r="D12" s="273" t="str">
        <f t="shared" ref="D12:D40" si="8">IF(J12&lt;135,"T",IF((J12-$J$66)&lt;135,"J","L"))</f>
        <v>T</v>
      </c>
      <c r="E12" s="21" t="s">
        <v>383</v>
      </c>
      <c r="F12" s="22" t="str">
        <f t="shared" si="0"/>
        <v>Attività di magazzino</v>
      </c>
      <c r="G12" s="22" t="str">
        <f t="shared" si="1"/>
        <v>/</v>
      </c>
      <c r="H12" s="22" t="str">
        <f t="shared" si="2"/>
        <v>/</v>
      </c>
      <c r="I12" s="63">
        <f t="shared" si="3"/>
        <v>1.873073254279322</v>
      </c>
      <c r="J12" s="63">
        <f t="shared" si="4"/>
        <v>99.862049935181332</v>
      </c>
      <c r="K12" s="64">
        <f t="shared" si="5"/>
        <v>59.844147674550484</v>
      </c>
      <c r="L12" s="16">
        <f t="shared" si="6"/>
        <v>62.160680387360358</v>
      </c>
      <c r="M12" s="23">
        <f>IF(AND($O$44&gt;87,K12&gt;80),S12,0)</f>
        <v>0</v>
      </c>
      <c r="N12" s="281">
        <f>IF(M12=0,0,K12-M12)</f>
        <v>0</v>
      </c>
      <c r="O12" s="225">
        <v>60</v>
      </c>
      <c r="P12" s="25"/>
      <c r="Q12" s="25"/>
      <c r="R12" s="81" t="str">
        <f t="shared" ref="R12:R40" si="9">IF(S12&gt;0,1,"")</f>
        <v/>
      </c>
      <c r="S12" s="111">
        <f t="shared" ref="S12:S40" si="10">IF(K12&lt;80,0,IF((L12-K12)&lt;=2,($L$63-(($K$63-$L$63)/4)*(L12-K12-2)),($L$63-(($L$63-$M$63)/8)*(L12-K12-2))))</f>
        <v>0</v>
      </c>
      <c r="T12" s="111" t="str">
        <f t="shared" ref="T12:T39" si="11">IF(J12&lt;135,"",J12-$J$66)</f>
        <v/>
      </c>
      <c r="U12" s="111">
        <f>K12-S12</f>
        <v>59.844147674550484</v>
      </c>
      <c r="V12" s="111">
        <f>O12/$G$43*10^(U12/10)</f>
        <v>120593.7445052133</v>
      </c>
      <c r="W12" s="179">
        <f>IF((Z12^2*(I12^2+$G$3^2+$G$4^2)&gt;0),(Z12^2*(I12^2+$G$3^2+$G$4^2)),0)</f>
        <v>3.8947665034555248E-7</v>
      </c>
      <c r="X12" s="180">
        <f t="shared" ref="X12:X40" si="12">IF(W12=0,0,(AA12*Y12)^2)</f>
        <v>0</v>
      </c>
      <c r="Y12" s="181">
        <f>0.5*((P12-Q12)/60)</f>
        <v>0</v>
      </c>
      <c r="Z12" s="182">
        <f>O12/$G$43*10^((K12-$G$44)/10)</f>
        <v>2.7914191964527947E-4</v>
      </c>
      <c r="AA12" s="135">
        <f t="shared" ref="AA12:AA40" si="13">IF(AB12=0,0,4.34*(Z12/AB12))</f>
        <v>1.211475931260513E-3</v>
      </c>
      <c r="AB12" s="183">
        <f t="shared" ref="AB12:AB40" si="14">O12/60</f>
        <v>1</v>
      </c>
      <c r="AF12" s="183">
        <f t="shared" ref="AF12:AF40" si="15">IF(N12="0",0,O12/$G$43*10^(N12/10))</f>
        <v>0.125</v>
      </c>
      <c r="AG12" s="183">
        <f>O12/$G$43*10^(K12/10)</f>
        <v>120593.7445052133</v>
      </c>
      <c r="AH12" s="305" t="str">
        <f>IF(K12&gt;80,O12,"")</f>
        <v/>
      </c>
      <c r="AI12" s="305" t="str">
        <f>IF(K12&gt;80,O12/$AH$10*10^(L12/10),"")</f>
        <v/>
      </c>
      <c r="AJ12" s="305" t="str">
        <f>IF(K12&gt;80,O12/$AH$10*10^(K12/10),"")</f>
        <v/>
      </c>
      <c r="AL12" s="184"/>
    </row>
    <row r="13" spans="3:39" ht="27" x14ac:dyDescent="0.2">
      <c r="C13" s="264" t="str">
        <f t="shared" si="7"/>
        <v>T</v>
      </c>
      <c r="D13" s="273" t="str">
        <f t="shared" si="8"/>
        <v>T</v>
      </c>
      <c r="E13" s="21" t="s">
        <v>384</v>
      </c>
      <c r="F13" s="22" t="str">
        <f t="shared" si="0"/>
        <v>Attività di magazzino</v>
      </c>
      <c r="G13" s="22" t="str">
        <f t="shared" si="1"/>
        <v>/</v>
      </c>
      <c r="H13" s="22" t="str">
        <f t="shared" si="2"/>
        <v>/</v>
      </c>
      <c r="I13" s="63">
        <f t="shared" si="3"/>
        <v>1.6073203358650783</v>
      </c>
      <c r="J13" s="63">
        <f t="shared" si="4"/>
        <v>94.662049935181329</v>
      </c>
      <c r="K13" s="64">
        <f t="shared" si="5"/>
        <v>47.278916112167117</v>
      </c>
      <c r="L13" s="16">
        <f t="shared" si="6"/>
        <v>59.692058257162756</v>
      </c>
      <c r="M13" s="23">
        <f t="shared" ref="M13:M40" si="16">IF(AND($O$44&gt;87,K13&gt;80),S13,0)</f>
        <v>0</v>
      </c>
      <c r="N13" s="281">
        <f t="shared" ref="N13:N40" si="17">IF(M13=0,0,K13-M13)</f>
        <v>0</v>
      </c>
      <c r="O13" s="225">
        <v>60</v>
      </c>
      <c r="P13" s="25"/>
      <c r="Q13" s="25"/>
      <c r="R13" s="81" t="str">
        <f t="shared" si="9"/>
        <v/>
      </c>
      <c r="S13" s="111">
        <f t="shared" si="10"/>
        <v>0</v>
      </c>
      <c r="T13" s="111" t="str">
        <f t="shared" si="11"/>
        <v/>
      </c>
      <c r="U13" s="111">
        <f t="shared" ref="U13:U40" si="18">K13-S13</f>
        <v>47.278916112167117</v>
      </c>
      <c r="V13" s="111">
        <f t="shared" ref="V13:V40" si="19">O13/$G$43*10^(U13/10)</f>
        <v>6680.3870308303522</v>
      </c>
      <c r="W13" s="179">
        <f t="shared" ref="W13:W40" si="20">IF((Z13^2*(I13^2+$G$3^2+$G$4^2)&gt;0),(Z13^2*(I13^2+$G$3^2+$G$4^2)),0)</f>
        <v>9.7402309564858379E-10</v>
      </c>
      <c r="X13" s="180">
        <f t="shared" si="12"/>
        <v>0</v>
      </c>
      <c r="Y13" s="181">
        <f t="shared" ref="Y13:Y40" si="21">0.5*((P13-Q13)/60)</f>
        <v>0</v>
      </c>
      <c r="Z13" s="182">
        <f t="shared" ref="Z13:Z40" si="22">O13/$G$43*10^((K13-$G$44)/10)</f>
        <v>1.5463290135076606E-5</v>
      </c>
      <c r="AA13" s="135">
        <f t="shared" si="13"/>
        <v>6.7110679186232469E-5</v>
      </c>
      <c r="AB13" s="183">
        <f t="shared" si="14"/>
        <v>1</v>
      </c>
      <c r="AF13" s="183">
        <f t="shared" si="15"/>
        <v>0.125</v>
      </c>
      <c r="AG13" s="183">
        <f t="shared" ref="AG13:AG40" si="23">O13/$G$43*10^(K13/10)</f>
        <v>6680.3870308303522</v>
      </c>
      <c r="AH13" s="305" t="str">
        <f>IF(K13&gt;80,O13,"")</f>
        <v/>
      </c>
      <c r="AI13" s="305" t="str">
        <f>IF(K13&gt;80,O13/$AH$10*10^(L13/10),"")</f>
        <v/>
      </c>
      <c r="AJ13" s="305" t="str">
        <f>IF(K13&gt;80,O13/$AH$10*10^(K13/10),"")</f>
        <v/>
      </c>
      <c r="AL13" s="184"/>
    </row>
    <row r="14" spans="3:39" ht="36" x14ac:dyDescent="0.2">
      <c r="C14" s="264" t="str">
        <f t="shared" si="7"/>
        <v>T</v>
      </c>
      <c r="D14" s="273" t="str">
        <f>IF(J14&lt;135,"T",IF((J14-$J$66)&lt;135,"J","L"))</f>
        <v>T</v>
      </c>
      <c r="E14" s="21" t="s">
        <v>401</v>
      </c>
      <c r="F14" s="22" t="str">
        <f t="shared" si="0"/>
        <v>Attività di officina con indotto molatura</v>
      </c>
      <c r="G14" s="22" t="str">
        <f t="shared" si="1"/>
        <v>/</v>
      </c>
      <c r="H14" s="22" t="str">
        <f t="shared" si="2"/>
        <v>/</v>
      </c>
      <c r="I14" s="63">
        <f t="shared" si="3"/>
        <v>2.3550360154927157</v>
      </c>
      <c r="J14" s="63">
        <f t="shared" si="4"/>
        <v>104.36204993518133</v>
      </c>
      <c r="K14" s="64">
        <f t="shared" si="5"/>
        <v>78.160614295375566</v>
      </c>
      <c r="L14" s="16">
        <f t="shared" si="6"/>
        <v>80.282750829829382</v>
      </c>
      <c r="M14" s="23">
        <f t="shared" si="16"/>
        <v>0</v>
      </c>
      <c r="N14" s="281">
        <f t="shared" si="17"/>
        <v>0</v>
      </c>
      <c r="O14" s="225">
        <v>20</v>
      </c>
      <c r="P14" s="25"/>
      <c r="Q14" s="25"/>
      <c r="R14" s="81" t="str">
        <f t="shared" si="9"/>
        <v/>
      </c>
      <c r="S14" s="111">
        <f t="shared" si="10"/>
        <v>0</v>
      </c>
      <c r="T14" s="111" t="str">
        <f>IF(J14&lt;135,"",J14-$J$66)</f>
        <v/>
      </c>
      <c r="U14" s="111">
        <f t="shared" si="18"/>
        <v>78.160614295375566</v>
      </c>
      <c r="V14" s="111">
        <f>O14/$G$43*10^(U14/10)</f>
        <v>2728036.5698638884</v>
      </c>
      <c r="W14" s="179">
        <f t="shared" si="20"/>
        <v>2.8056841624947345E-4</v>
      </c>
      <c r="X14" s="180">
        <f t="shared" si="12"/>
        <v>0</v>
      </c>
      <c r="Y14" s="181">
        <f t="shared" si="21"/>
        <v>0</v>
      </c>
      <c r="Z14" s="182">
        <f t="shared" si="22"/>
        <v>6.3146672167676936E-3</v>
      </c>
      <c r="AA14" s="135">
        <f t="shared" si="13"/>
        <v>8.2216967162315371E-2</v>
      </c>
      <c r="AB14" s="183">
        <f t="shared" si="14"/>
        <v>0.33333333333333331</v>
      </c>
      <c r="AF14" s="183">
        <f t="shared" si="15"/>
        <v>4.1666666666666664E-2</v>
      </c>
      <c r="AG14" s="183">
        <f t="shared" si="23"/>
        <v>2728036.5698638884</v>
      </c>
      <c r="AH14" s="305" t="str">
        <f t="shared" ref="AH14:AH40" si="24">IF(K14&gt;80,O14,"")</f>
        <v/>
      </c>
      <c r="AI14" s="305" t="str">
        <f t="shared" ref="AI14:AI40" si="25">IF(K14&gt;80,O14/$AH$10*10^(L14/10),"")</f>
        <v/>
      </c>
      <c r="AJ14" s="305" t="str">
        <f t="shared" ref="AJ14:AJ40" si="26">IF(K14&gt;80,O14/$AH$10*10^(K14/10),"")</f>
        <v/>
      </c>
      <c r="AL14" s="184"/>
    </row>
    <row r="15" spans="3:39" ht="27" x14ac:dyDescent="0.2">
      <c r="C15" s="264" t="str">
        <f t="shared" si="7"/>
        <v>T</v>
      </c>
      <c r="D15" s="273" t="str">
        <f t="shared" si="8"/>
        <v>T</v>
      </c>
      <c r="E15" s="21" t="s">
        <v>398</v>
      </c>
      <c r="F15" s="22" t="str">
        <f t="shared" si="0"/>
        <v>Movimentazioni esterne</v>
      </c>
      <c r="G15" s="22" t="str">
        <f t="shared" si="1"/>
        <v>/</v>
      </c>
      <c r="H15" s="22" t="str">
        <f t="shared" si="2"/>
        <v>/</v>
      </c>
      <c r="I15" s="63">
        <f t="shared" si="3"/>
        <v>1.0609006486562831</v>
      </c>
      <c r="J15" s="63">
        <f t="shared" si="4"/>
        <v>103.26204993518134</v>
      </c>
      <c r="K15" s="64">
        <f t="shared" si="5"/>
        <v>62.786210073468723</v>
      </c>
      <c r="L15" s="16">
        <f t="shared" si="6"/>
        <v>77.062050415800257</v>
      </c>
      <c r="M15" s="23">
        <f t="shared" si="16"/>
        <v>0</v>
      </c>
      <c r="N15" s="281">
        <f t="shared" si="17"/>
        <v>0</v>
      </c>
      <c r="O15" s="225">
        <v>20</v>
      </c>
      <c r="P15" s="25"/>
      <c r="Q15" s="25"/>
      <c r="R15" s="81" t="str">
        <f t="shared" si="9"/>
        <v/>
      </c>
      <c r="S15" s="111">
        <f t="shared" si="10"/>
        <v>0</v>
      </c>
      <c r="T15" s="111" t="str">
        <f t="shared" si="11"/>
        <v/>
      </c>
      <c r="U15" s="111">
        <f t="shared" si="18"/>
        <v>62.786210073468723</v>
      </c>
      <c r="V15" s="111">
        <f t="shared" si="19"/>
        <v>79142.500134516609</v>
      </c>
      <c r="W15" s="179">
        <f t="shared" si="20"/>
        <v>8.7776145878244696E-8</v>
      </c>
      <c r="X15" s="180">
        <f t="shared" si="12"/>
        <v>0</v>
      </c>
      <c r="Y15" s="181">
        <f t="shared" si="21"/>
        <v>0</v>
      </c>
      <c r="Z15" s="182">
        <f t="shared" si="22"/>
        <v>1.8319349402174585E-4</v>
      </c>
      <c r="AA15" s="135">
        <f t="shared" si="13"/>
        <v>2.3851792921631312E-3</v>
      </c>
      <c r="AB15" s="183">
        <f t="shared" si="14"/>
        <v>0.33333333333333331</v>
      </c>
      <c r="AF15" s="183">
        <f t="shared" si="15"/>
        <v>4.1666666666666664E-2</v>
      </c>
      <c r="AG15" s="183">
        <f t="shared" si="23"/>
        <v>79142.500134516609</v>
      </c>
      <c r="AH15" s="305" t="str">
        <f t="shared" si="24"/>
        <v/>
      </c>
      <c r="AI15" s="305" t="str">
        <f t="shared" si="25"/>
        <v/>
      </c>
      <c r="AJ15" s="305" t="str">
        <f t="shared" si="26"/>
        <v/>
      </c>
      <c r="AL15" s="184"/>
    </row>
    <row r="16" spans="3:39" ht="36" x14ac:dyDescent="0.2">
      <c r="C16" s="264" t="str">
        <f t="shared" si="7"/>
        <v>T</v>
      </c>
      <c r="D16" s="273" t="str">
        <f t="shared" si="8"/>
        <v>T</v>
      </c>
      <c r="E16" s="21" t="s">
        <v>403</v>
      </c>
      <c r="F16" s="22" t="str">
        <f t="shared" si="0"/>
        <v>Attività di officina con indotto movimentazioni</v>
      </c>
      <c r="G16" s="22" t="str">
        <f t="shared" si="1"/>
        <v>/</v>
      </c>
      <c r="H16" s="22" t="str">
        <f t="shared" si="2"/>
        <v>/</v>
      </c>
      <c r="I16" s="63">
        <f t="shared" si="3"/>
        <v>1.6317750153795669</v>
      </c>
      <c r="J16" s="63">
        <f t="shared" si="4"/>
        <v>93.362049935181332</v>
      </c>
      <c r="K16" s="64">
        <f t="shared" si="5"/>
        <v>59.361384080046584</v>
      </c>
      <c r="L16" s="16">
        <f t="shared" si="6"/>
        <v>63.592813968691082</v>
      </c>
      <c r="M16" s="23">
        <f t="shared" si="16"/>
        <v>0</v>
      </c>
      <c r="N16" s="281">
        <f t="shared" si="17"/>
        <v>0</v>
      </c>
      <c r="O16" s="225">
        <v>60</v>
      </c>
      <c r="P16" s="25"/>
      <c r="Q16" s="25"/>
      <c r="R16" s="81" t="str">
        <f t="shared" si="9"/>
        <v/>
      </c>
      <c r="S16" s="111">
        <f t="shared" si="10"/>
        <v>0</v>
      </c>
      <c r="T16" s="111" t="str">
        <f t="shared" si="11"/>
        <v/>
      </c>
      <c r="U16" s="111">
        <f t="shared" si="18"/>
        <v>59.361384080046584</v>
      </c>
      <c r="V16" s="111">
        <f t="shared" si="19"/>
        <v>107906.7024484767</v>
      </c>
      <c r="W16" s="179">
        <f t="shared" si="20"/>
        <v>2.5907582121998652E-7</v>
      </c>
      <c r="X16" s="180">
        <f t="shared" si="12"/>
        <v>0</v>
      </c>
      <c r="Y16" s="181">
        <f t="shared" si="21"/>
        <v>0</v>
      </c>
      <c r="Z16" s="182">
        <f t="shared" si="22"/>
        <v>2.4977484684338347E-4</v>
      </c>
      <c r="AA16" s="135">
        <f t="shared" si="13"/>
        <v>1.0840228353002843E-3</v>
      </c>
      <c r="AB16" s="183">
        <f t="shared" si="14"/>
        <v>1</v>
      </c>
      <c r="AF16" s="183">
        <f t="shared" si="15"/>
        <v>0.125</v>
      </c>
      <c r="AG16" s="183">
        <f t="shared" si="23"/>
        <v>107906.7024484767</v>
      </c>
      <c r="AH16" s="305" t="str">
        <f t="shared" si="24"/>
        <v/>
      </c>
      <c r="AI16" s="305" t="str">
        <f t="shared" si="25"/>
        <v/>
      </c>
      <c r="AJ16" s="305" t="str">
        <f t="shared" si="26"/>
        <v/>
      </c>
      <c r="AL16" s="184"/>
    </row>
    <row r="17" spans="3:38" ht="27" x14ac:dyDescent="0.2">
      <c r="C17" s="264" t="str">
        <f t="shared" si="7"/>
        <v>L</v>
      </c>
      <c r="D17" s="273" t="str">
        <f t="shared" si="8"/>
        <v>T</v>
      </c>
      <c r="E17" s="21" t="s">
        <v>352</v>
      </c>
      <c r="F17" s="22" t="str">
        <f t="shared" si="0"/>
        <v>Molatura con mola assiale</v>
      </c>
      <c r="G17" s="22" t="str">
        <f t="shared" si="1"/>
        <v>/</v>
      </c>
      <c r="H17" s="22" t="str">
        <f t="shared" si="2"/>
        <v>/</v>
      </c>
      <c r="I17" s="63">
        <f t="shared" si="3"/>
        <v>0.93842383785679306</v>
      </c>
      <c r="J17" s="63">
        <f t="shared" si="4"/>
        <v>122.36204993518133</v>
      </c>
      <c r="K17" s="64">
        <f t="shared" si="5"/>
        <v>98.10579549148143</v>
      </c>
      <c r="L17" s="16">
        <f t="shared" si="6"/>
        <v>99.014316926982588</v>
      </c>
      <c r="M17" s="23">
        <f t="shared" si="16"/>
        <v>14.045739282249421</v>
      </c>
      <c r="N17" s="281">
        <f t="shared" si="17"/>
        <v>84.060056209232016</v>
      </c>
      <c r="O17" s="225">
        <v>30</v>
      </c>
      <c r="P17" s="25"/>
      <c r="Q17" s="25"/>
      <c r="R17" s="81">
        <f t="shared" si="9"/>
        <v>1</v>
      </c>
      <c r="S17" s="111">
        <f t="shared" si="10"/>
        <v>14.045739282249421</v>
      </c>
      <c r="T17" s="111" t="str">
        <f t="shared" si="11"/>
        <v/>
      </c>
      <c r="U17" s="111">
        <f t="shared" si="18"/>
        <v>84.060056209232016</v>
      </c>
      <c r="V17" s="111">
        <f t="shared" si="19"/>
        <v>15917895.097131509</v>
      </c>
      <c r="W17" s="179">
        <f t="shared" si="20"/>
        <v>2.0738874013733057</v>
      </c>
      <c r="X17" s="180">
        <f t="shared" si="12"/>
        <v>0</v>
      </c>
      <c r="Y17" s="181">
        <f t="shared" si="21"/>
        <v>0</v>
      </c>
      <c r="Z17" s="182">
        <f>O17/$G$43*10^((K17-$G$44)/10)</f>
        <v>0.93531919417832077</v>
      </c>
      <c r="AA17" s="135">
        <f>IF(AB17=0,0,4.34*(Z17/AB17))</f>
        <v>8.1185706054678235</v>
      </c>
      <c r="AB17" s="183">
        <f t="shared" si="14"/>
        <v>0.5</v>
      </c>
      <c r="AF17" s="183">
        <f t="shared" si="15"/>
        <v>15917895.097131509</v>
      </c>
      <c r="AG17" s="183">
        <f t="shared" si="23"/>
        <v>404072752.94550955</v>
      </c>
      <c r="AH17" s="305">
        <f t="shared" si="24"/>
        <v>30</v>
      </c>
      <c r="AI17" s="305">
        <f t="shared" si="25"/>
        <v>2656503778.5616193</v>
      </c>
      <c r="AJ17" s="305">
        <f t="shared" si="26"/>
        <v>2155054682.3760509</v>
      </c>
      <c r="AL17" s="184"/>
    </row>
    <row r="18" spans="3:38" ht="27" x14ac:dyDescent="0.2">
      <c r="C18" s="264" t="str">
        <f t="shared" si="7"/>
        <v>T</v>
      </c>
      <c r="D18" s="273" t="str">
        <f t="shared" si="8"/>
        <v>T</v>
      </c>
      <c r="E18" s="21" t="s">
        <v>420</v>
      </c>
      <c r="F18" s="22" t="str">
        <f t="shared" si="0"/>
        <v>Manutenzioni</v>
      </c>
      <c r="G18" s="22" t="str">
        <f t="shared" si="1"/>
        <v>/</v>
      </c>
      <c r="H18" s="22" t="str">
        <f t="shared" si="2"/>
        <v>/</v>
      </c>
      <c r="I18" s="63">
        <f t="shared" si="3"/>
        <v>0.25450437948397198</v>
      </c>
      <c r="J18" s="63">
        <f t="shared" si="4"/>
        <v>106.56204993518134</v>
      </c>
      <c r="K18" s="64">
        <f t="shared" si="5"/>
        <v>73.186910647279689</v>
      </c>
      <c r="L18" s="16">
        <f t="shared" si="6"/>
        <v>76.7</v>
      </c>
      <c r="M18" s="23">
        <f t="shared" si="16"/>
        <v>0</v>
      </c>
      <c r="N18" s="281">
        <f t="shared" si="17"/>
        <v>0</v>
      </c>
      <c r="O18" s="225">
        <v>150</v>
      </c>
      <c r="P18" s="25"/>
      <c r="Q18" s="25"/>
      <c r="R18" s="81" t="str">
        <f t="shared" si="9"/>
        <v/>
      </c>
      <c r="S18" s="111">
        <f t="shared" si="10"/>
        <v>0</v>
      </c>
      <c r="T18" s="111" t="str">
        <f t="shared" si="11"/>
        <v/>
      </c>
      <c r="U18" s="111">
        <f t="shared" si="18"/>
        <v>73.186910647279689</v>
      </c>
      <c r="V18" s="111">
        <f t="shared" si="19"/>
        <v>6509401.90092126</v>
      </c>
      <c r="W18" s="179">
        <f t="shared" si="20"/>
        <v>3.5297957682858594E-4</v>
      </c>
      <c r="X18" s="180">
        <f t="shared" si="12"/>
        <v>0</v>
      </c>
      <c r="Y18" s="181">
        <f t="shared" si="21"/>
        <v>0</v>
      </c>
      <c r="Z18" s="182">
        <f t="shared" si="22"/>
        <v>1.5067505780013641E-2</v>
      </c>
      <c r="AA18" s="135">
        <f t="shared" si="13"/>
        <v>2.6157190034103679E-2</v>
      </c>
      <c r="AB18" s="183">
        <f t="shared" si="14"/>
        <v>2.5</v>
      </c>
      <c r="AF18" s="183">
        <f t="shared" si="15"/>
        <v>0.3125</v>
      </c>
      <c r="AG18" s="183">
        <f t="shared" si="23"/>
        <v>6509401.90092126</v>
      </c>
      <c r="AH18" s="305" t="str">
        <f t="shared" si="24"/>
        <v/>
      </c>
      <c r="AI18" s="305" t="str">
        <f t="shared" si="25"/>
        <v/>
      </c>
      <c r="AJ18" s="305" t="str">
        <f t="shared" si="26"/>
        <v/>
      </c>
      <c r="AL18" s="184"/>
    </row>
    <row r="19" spans="3:38" ht="27" hidden="1" x14ac:dyDescent="0.2">
      <c r="C19" s="264" t="str">
        <f t="shared" si="7"/>
        <v>T</v>
      </c>
      <c r="D19" s="273" t="str">
        <f t="shared" si="8"/>
        <v>T</v>
      </c>
      <c r="E19" s="21" t="s">
        <v>193</v>
      </c>
      <c r="F19" s="22">
        <f t="shared" si="0"/>
        <v>0</v>
      </c>
      <c r="G19" s="22">
        <f t="shared" si="1"/>
        <v>0</v>
      </c>
      <c r="H19" s="22">
        <f t="shared" si="2"/>
        <v>0</v>
      </c>
      <c r="I19" s="63">
        <f t="shared" si="3"/>
        <v>0</v>
      </c>
      <c r="J19" s="63">
        <f t="shared" si="4"/>
        <v>0</v>
      </c>
      <c r="K19" s="64">
        <f t="shared" si="5"/>
        <v>0</v>
      </c>
      <c r="L19" s="16">
        <f t="shared" si="6"/>
        <v>0</v>
      </c>
      <c r="M19" s="23">
        <f t="shared" si="16"/>
        <v>0</v>
      </c>
      <c r="N19" s="281">
        <f t="shared" si="17"/>
        <v>0</v>
      </c>
      <c r="O19" s="225"/>
      <c r="P19" s="25"/>
      <c r="Q19" s="25"/>
      <c r="R19" s="81" t="str">
        <f t="shared" si="9"/>
        <v/>
      </c>
      <c r="S19" s="111">
        <f t="shared" si="10"/>
        <v>0</v>
      </c>
      <c r="T19" s="111" t="str">
        <f t="shared" si="11"/>
        <v/>
      </c>
      <c r="U19" s="111">
        <f t="shared" si="18"/>
        <v>0</v>
      </c>
      <c r="V19" s="111">
        <f t="shared" si="19"/>
        <v>0</v>
      </c>
      <c r="W19" s="179">
        <f t="shared" si="20"/>
        <v>0</v>
      </c>
      <c r="X19" s="180">
        <f t="shared" si="12"/>
        <v>0</v>
      </c>
      <c r="Y19" s="181">
        <f t="shared" si="21"/>
        <v>0</v>
      </c>
      <c r="Z19" s="182">
        <f t="shared" si="22"/>
        <v>0</v>
      </c>
      <c r="AA19" s="135">
        <f t="shared" si="13"/>
        <v>0</v>
      </c>
      <c r="AB19" s="183">
        <f t="shared" si="14"/>
        <v>0</v>
      </c>
      <c r="AF19" s="183">
        <f t="shared" si="15"/>
        <v>0</v>
      </c>
      <c r="AG19" s="183">
        <f t="shared" si="23"/>
        <v>0</v>
      </c>
      <c r="AH19" s="305" t="str">
        <f t="shared" si="24"/>
        <v/>
      </c>
      <c r="AI19" s="305" t="str">
        <f t="shared" si="25"/>
        <v/>
      </c>
      <c r="AJ19" s="305" t="str">
        <f t="shared" si="26"/>
        <v/>
      </c>
      <c r="AL19" s="184"/>
    </row>
    <row r="20" spans="3:38" ht="27" hidden="1" x14ac:dyDescent="0.2">
      <c r="C20" s="264" t="str">
        <f t="shared" si="7"/>
        <v>T</v>
      </c>
      <c r="D20" s="273" t="str">
        <f t="shared" si="8"/>
        <v>T</v>
      </c>
      <c r="E20" s="21" t="s">
        <v>193</v>
      </c>
      <c r="F20" s="22">
        <f t="shared" si="0"/>
        <v>0</v>
      </c>
      <c r="G20" s="22">
        <f t="shared" si="1"/>
        <v>0</v>
      </c>
      <c r="H20" s="22">
        <f t="shared" si="2"/>
        <v>0</v>
      </c>
      <c r="I20" s="63">
        <f t="shared" si="3"/>
        <v>0</v>
      </c>
      <c r="J20" s="63">
        <f t="shared" si="4"/>
        <v>0</v>
      </c>
      <c r="K20" s="64">
        <f t="shared" si="5"/>
        <v>0</v>
      </c>
      <c r="L20" s="16">
        <f t="shared" si="6"/>
        <v>0</v>
      </c>
      <c r="M20" s="23">
        <f t="shared" si="16"/>
        <v>0</v>
      </c>
      <c r="N20" s="281">
        <f t="shared" si="17"/>
        <v>0</v>
      </c>
      <c r="O20" s="225"/>
      <c r="P20" s="25"/>
      <c r="Q20" s="25"/>
      <c r="R20" s="81" t="str">
        <f t="shared" si="9"/>
        <v/>
      </c>
      <c r="S20" s="111">
        <f t="shared" si="10"/>
        <v>0</v>
      </c>
      <c r="T20" s="111" t="str">
        <f t="shared" si="11"/>
        <v/>
      </c>
      <c r="U20" s="111">
        <f t="shared" si="18"/>
        <v>0</v>
      </c>
      <c r="V20" s="111">
        <f t="shared" si="19"/>
        <v>0</v>
      </c>
      <c r="W20" s="179">
        <f t="shared" si="20"/>
        <v>0</v>
      </c>
      <c r="X20" s="180">
        <f t="shared" si="12"/>
        <v>0</v>
      </c>
      <c r="Y20" s="181">
        <f t="shared" si="21"/>
        <v>0</v>
      </c>
      <c r="Z20" s="182">
        <f t="shared" si="22"/>
        <v>0</v>
      </c>
      <c r="AA20" s="135">
        <f t="shared" si="13"/>
        <v>0</v>
      </c>
      <c r="AB20" s="183">
        <f t="shared" si="14"/>
        <v>0</v>
      </c>
      <c r="AF20" s="183">
        <f t="shared" si="15"/>
        <v>0</v>
      </c>
      <c r="AG20" s="183">
        <f t="shared" si="23"/>
        <v>0</v>
      </c>
      <c r="AH20" s="305" t="str">
        <f t="shared" si="24"/>
        <v/>
      </c>
      <c r="AI20" s="305" t="str">
        <f t="shared" si="25"/>
        <v/>
      </c>
      <c r="AJ20" s="305" t="str">
        <f t="shared" si="26"/>
        <v/>
      </c>
      <c r="AL20" s="184"/>
    </row>
    <row r="21" spans="3:38" ht="27" hidden="1" x14ac:dyDescent="0.2">
      <c r="C21" s="264" t="str">
        <f t="shared" si="7"/>
        <v>T</v>
      </c>
      <c r="D21" s="273" t="str">
        <f t="shared" si="8"/>
        <v>T</v>
      </c>
      <c r="E21" s="21" t="s">
        <v>193</v>
      </c>
      <c r="F21" s="22">
        <f t="shared" si="0"/>
        <v>0</v>
      </c>
      <c r="G21" s="22">
        <f t="shared" si="1"/>
        <v>0</v>
      </c>
      <c r="H21" s="22">
        <f t="shared" si="2"/>
        <v>0</v>
      </c>
      <c r="I21" s="63">
        <f t="shared" si="3"/>
        <v>0</v>
      </c>
      <c r="J21" s="63">
        <f t="shared" si="4"/>
        <v>0</v>
      </c>
      <c r="K21" s="64">
        <f t="shared" si="5"/>
        <v>0</v>
      </c>
      <c r="L21" s="16">
        <f t="shared" si="6"/>
        <v>0</v>
      </c>
      <c r="M21" s="23">
        <f t="shared" si="16"/>
        <v>0</v>
      </c>
      <c r="N21" s="281">
        <f t="shared" si="17"/>
        <v>0</v>
      </c>
      <c r="O21" s="225"/>
      <c r="P21" s="25"/>
      <c r="Q21" s="25"/>
      <c r="R21" s="81" t="str">
        <f t="shared" si="9"/>
        <v/>
      </c>
      <c r="S21" s="111">
        <f t="shared" si="10"/>
        <v>0</v>
      </c>
      <c r="T21" s="111" t="str">
        <f t="shared" si="11"/>
        <v/>
      </c>
      <c r="U21" s="111">
        <f>K21-S21</f>
        <v>0</v>
      </c>
      <c r="V21" s="111">
        <f t="shared" si="19"/>
        <v>0</v>
      </c>
      <c r="W21" s="179">
        <f t="shared" si="20"/>
        <v>0</v>
      </c>
      <c r="X21" s="180">
        <f t="shared" si="12"/>
        <v>0</v>
      </c>
      <c r="Y21" s="181">
        <f t="shared" si="21"/>
        <v>0</v>
      </c>
      <c r="Z21" s="182">
        <f t="shared" si="22"/>
        <v>0</v>
      </c>
      <c r="AA21" s="135">
        <f t="shared" si="13"/>
        <v>0</v>
      </c>
      <c r="AB21" s="183">
        <f t="shared" si="14"/>
        <v>0</v>
      </c>
      <c r="AF21" s="183">
        <f t="shared" si="15"/>
        <v>0</v>
      </c>
      <c r="AG21" s="183">
        <f t="shared" si="23"/>
        <v>0</v>
      </c>
      <c r="AH21" s="305" t="str">
        <f t="shared" si="24"/>
        <v/>
      </c>
      <c r="AI21" s="305" t="str">
        <f t="shared" si="25"/>
        <v/>
      </c>
      <c r="AJ21" s="305" t="str">
        <f t="shared" si="26"/>
        <v/>
      </c>
      <c r="AL21" s="184"/>
    </row>
    <row r="22" spans="3:38" ht="27" hidden="1" x14ac:dyDescent="0.2">
      <c r="C22" s="264" t="str">
        <f t="shared" si="7"/>
        <v>T</v>
      </c>
      <c r="D22" s="273" t="str">
        <f t="shared" si="8"/>
        <v>T</v>
      </c>
      <c r="E22" s="21" t="s">
        <v>193</v>
      </c>
      <c r="F22" s="22">
        <f t="shared" si="0"/>
        <v>0</v>
      </c>
      <c r="G22" s="22">
        <f t="shared" si="1"/>
        <v>0</v>
      </c>
      <c r="H22" s="22">
        <f t="shared" si="2"/>
        <v>0</v>
      </c>
      <c r="I22" s="63">
        <f t="shared" si="3"/>
        <v>0</v>
      </c>
      <c r="J22" s="63">
        <f t="shared" si="4"/>
        <v>0</v>
      </c>
      <c r="K22" s="64">
        <f t="shared" si="5"/>
        <v>0</v>
      </c>
      <c r="L22" s="16">
        <f t="shared" si="6"/>
        <v>0</v>
      </c>
      <c r="M22" s="23">
        <f t="shared" si="16"/>
        <v>0</v>
      </c>
      <c r="N22" s="281">
        <f t="shared" si="17"/>
        <v>0</v>
      </c>
      <c r="O22" s="25"/>
      <c r="P22" s="25"/>
      <c r="Q22" s="25"/>
      <c r="R22" s="81" t="str">
        <f t="shared" si="9"/>
        <v/>
      </c>
      <c r="S22" s="111">
        <f t="shared" si="10"/>
        <v>0</v>
      </c>
      <c r="T22" s="111" t="str">
        <f t="shared" si="11"/>
        <v/>
      </c>
      <c r="U22" s="111">
        <f t="shared" si="18"/>
        <v>0</v>
      </c>
      <c r="V22" s="111">
        <f t="shared" si="19"/>
        <v>0</v>
      </c>
      <c r="W22" s="179">
        <f t="shared" si="20"/>
        <v>0</v>
      </c>
      <c r="X22" s="180">
        <f t="shared" si="12"/>
        <v>0</v>
      </c>
      <c r="Y22" s="181">
        <f t="shared" si="21"/>
        <v>0</v>
      </c>
      <c r="Z22" s="182">
        <f t="shared" si="22"/>
        <v>0</v>
      </c>
      <c r="AA22" s="135">
        <f t="shared" si="13"/>
        <v>0</v>
      </c>
      <c r="AB22" s="183">
        <f t="shared" si="14"/>
        <v>0</v>
      </c>
      <c r="AF22" s="183">
        <f t="shared" si="15"/>
        <v>0</v>
      </c>
      <c r="AG22" s="183">
        <f t="shared" si="23"/>
        <v>0</v>
      </c>
      <c r="AH22" s="305" t="str">
        <f t="shared" si="24"/>
        <v/>
      </c>
      <c r="AI22" s="305" t="str">
        <f t="shared" si="25"/>
        <v/>
      </c>
      <c r="AJ22" s="305" t="str">
        <f t="shared" si="26"/>
        <v/>
      </c>
      <c r="AL22" s="184"/>
    </row>
    <row r="23" spans="3:38" ht="27" hidden="1" x14ac:dyDescent="0.2">
      <c r="C23" s="264" t="str">
        <f t="shared" si="7"/>
        <v>T</v>
      </c>
      <c r="D23" s="273" t="str">
        <f t="shared" si="8"/>
        <v>T</v>
      </c>
      <c r="E23" s="21" t="s">
        <v>193</v>
      </c>
      <c r="F23" s="22">
        <f t="shared" si="0"/>
        <v>0</v>
      </c>
      <c r="G23" s="22">
        <f t="shared" si="1"/>
        <v>0</v>
      </c>
      <c r="H23" s="22">
        <f t="shared" si="2"/>
        <v>0</v>
      </c>
      <c r="I23" s="63">
        <f t="shared" si="3"/>
        <v>0</v>
      </c>
      <c r="J23" s="63">
        <f t="shared" si="4"/>
        <v>0</v>
      </c>
      <c r="K23" s="64">
        <f t="shared" si="5"/>
        <v>0</v>
      </c>
      <c r="L23" s="16">
        <f t="shared" si="6"/>
        <v>0</v>
      </c>
      <c r="M23" s="23">
        <f t="shared" si="16"/>
        <v>0</v>
      </c>
      <c r="N23" s="281">
        <f t="shared" si="17"/>
        <v>0</v>
      </c>
      <c r="O23" s="25"/>
      <c r="P23" s="25"/>
      <c r="Q23" s="25"/>
      <c r="R23" s="81" t="str">
        <f t="shared" si="9"/>
        <v/>
      </c>
      <c r="S23" s="111">
        <f t="shared" si="10"/>
        <v>0</v>
      </c>
      <c r="T23" s="111" t="str">
        <f t="shared" si="11"/>
        <v/>
      </c>
      <c r="U23" s="111">
        <f t="shared" si="18"/>
        <v>0</v>
      </c>
      <c r="V23" s="111">
        <f t="shared" si="19"/>
        <v>0</v>
      </c>
      <c r="W23" s="179">
        <f t="shared" si="20"/>
        <v>0</v>
      </c>
      <c r="X23" s="180">
        <f t="shared" si="12"/>
        <v>0</v>
      </c>
      <c r="Y23" s="181">
        <f t="shared" si="21"/>
        <v>0</v>
      </c>
      <c r="Z23" s="182">
        <f t="shared" si="22"/>
        <v>0</v>
      </c>
      <c r="AA23" s="135">
        <f t="shared" si="13"/>
        <v>0</v>
      </c>
      <c r="AB23" s="183">
        <f t="shared" si="14"/>
        <v>0</v>
      </c>
      <c r="AF23" s="183">
        <f t="shared" si="15"/>
        <v>0</v>
      </c>
      <c r="AG23" s="183">
        <f t="shared" si="23"/>
        <v>0</v>
      </c>
      <c r="AH23" s="305" t="str">
        <f t="shared" si="24"/>
        <v/>
      </c>
      <c r="AI23" s="305" t="str">
        <f t="shared" si="25"/>
        <v/>
      </c>
      <c r="AJ23" s="305" t="str">
        <f t="shared" si="26"/>
        <v/>
      </c>
      <c r="AL23" s="184"/>
    </row>
    <row r="24" spans="3:38" ht="27" hidden="1" x14ac:dyDescent="0.2">
      <c r="C24" s="264" t="str">
        <f t="shared" si="7"/>
        <v>T</v>
      </c>
      <c r="D24" s="273" t="str">
        <f t="shared" si="8"/>
        <v>T</v>
      </c>
      <c r="E24" s="21" t="s">
        <v>193</v>
      </c>
      <c r="F24" s="22">
        <f t="shared" si="0"/>
        <v>0</v>
      </c>
      <c r="G24" s="22">
        <f t="shared" si="1"/>
        <v>0</v>
      </c>
      <c r="H24" s="22">
        <f t="shared" si="2"/>
        <v>0</v>
      </c>
      <c r="I24" s="63">
        <f t="shared" si="3"/>
        <v>0</v>
      </c>
      <c r="J24" s="63">
        <f t="shared" si="4"/>
        <v>0</v>
      </c>
      <c r="K24" s="64">
        <f t="shared" si="5"/>
        <v>0</v>
      </c>
      <c r="L24" s="16">
        <f t="shared" si="6"/>
        <v>0</v>
      </c>
      <c r="M24" s="23">
        <f t="shared" si="16"/>
        <v>0</v>
      </c>
      <c r="N24" s="281">
        <f t="shared" si="17"/>
        <v>0</v>
      </c>
      <c r="O24" s="25"/>
      <c r="P24" s="25"/>
      <c r="Q24" s="25"/>
      <c r="R24" s="81" t="str">
        <f t="shared" si="9"/>
        <v/>
      </c>
      <c r="S24" s="111">
        <f t="shared" si="10"/>
        <v>0</v>
      </c>
      <c r="T24" s="111" t="str">
        <f t="shared" si="11"/>
        <v/>
      </c>
      <c r="U24" s="111">
        <f t="shared" si="18"/>
        <v>0</v>
      </c>
      <c r="V24" s="111">
        <f t="shared" si="19"/>
        <v>0</v>
      </c>
      <c r="W24" s="179">
        <f t="shared" si="20"/>
        <v>0</v>
      </c>
      <c r="X24" s="180">
        <f t="shared" si="12"/>
        <v>0</v>
      </c>
      <c r="Y24" s="181">
        <f t="shared" si="21"/>
        <v>0</v>
      </c>
      <c r="Z24" s="182">
        <f t="shared" si="22"/>
        <v>0</v>
      </c>
      <c r="AA24" s="135">
        <f t="shared" si="13"/>
        <v>0</v>
      </c>
      <c r="AB24" s="183">
        <f t="shared" si="14"/>
        <v>0</v>
      </c>
      <c r="AF24" s="183">
        <f t="shared" si="15"/>
        <v>0</v>
      </c>
      <c r="AG24" s="183">
        <f t="shared" si="23"/>
        <v>0</v>
      </c>
      <c r="AH24" s="305" t="str">
        <f t="shared" si="24"/>
        <v/>
      </c>
      <c r="AI24" s="305" t="str">
        <f t="shared" si="25"/>
        <v/>
      </c>
      <c r="AJ24" s="305" t="str">
        <f t="shared" si="26"/>
        <v/>
      </c>
      <c r="AL24" s="184"/>
    </row>
    <row r="25" spans="3:38" ht="27" hidden="1" x14ac:dyDescent="0.2">
      <c r="C25" s="264" t="str">
        <f t="shared" si="7"/>
        <v>T</v>
      </c>
      <c r="D25" s="273" t="str">
        <f t="shared" si="8"/>
        <v>T</v>
      </c>
      <c r="E25" s="21" t="s">
        <v>193</v>
      </c>
      <c r="F25" s="22">
        <f t="shared" si="0"/>
        <v>0</v>
      </c>
      <c r="G25" s="22">
        <f t="shared" si="1"/>
        <v>0</v>
      </c>
      <c r="H25" s="22">
        <f t="shared" si="2"/>
        <v>0</v>
      </c>
      <c r="I25" s="63">
        <f t="shared" si="3"/>
        <v>0</v>
      </c>
      <c r="J25" s="63">
        <f t="shared" si="4"/>
        <v>0</v>
      </c>
      <c r="K25" s="64">
        <f t="shared" si="5"/>
        <v>0</v>
      </c>
      <c r="L25" s="16">
        <f t="shared" si="6"/>
        <v>0</v>
      </c>
      <c r="M25" s="23">
        <f t="shared" si="16"/>
        <v>0</v>
      </c>
      <c r="N25" s="281">
        <f t="shared" si="17"/>
        <v>0</v>
      </c>
      <c r="O25" s="25"/>
      <c r="P25" s="25"/>
      <c r="Q25" s="25"/>
      <c r="R25" s="81" t="str">
        <f t="shared" si="9"/>
        <v/>
      </c>
      <c r="S25" s="111">
        <f t="shared" si="10"/>
        <v>0</v>
      </c>
      <c r="T25" s="111" t="str">
        <f t="shared" si="11"/>
        <v/>
      </c>
      <c r="U25" s="111">
        <f t="shared" si="18"/>
        <v>0</v>
      </c>
      <c r="V25" s="111">
        <f t="shared" si="19"/>
        <v>0</v>
      </c>
      <c r="W25" s="179">
        <f t="shared" si="20"/>
        <v>0</v>
      </c>
      <c r="X25" s="180">
        <f t="shared" si="12"/>
        <v>0</v>
      </c>
      <c r="Y25" s="181">
        <f t="shared" si="21"/>
        <v>0</v>
      </c>
      <c r="Z25" s="182">
        <f t="shared" si="22"/>
        <v>0</v>
      </c>
      <c r="AA25" s="135">
        <f t="shared" si="13"/>
        <v>0</v>
      </c>
      <c r="AB25" s="183">
        <f t="shared" si="14"/>
        <v>0</v>
      </c>
      <c r="AF25" s="183">
        <f t="shared" si="15"/>
        <v>0</v>
      </c>
      <c r="AG25" s="183">
        <f t="shared" si="23"/>
        <v>0</v>
      </c>
      <c r="AH25" s="305" t="str">
        <f t="shared" si="24"/>
        <v/>
      </c>
      <c r="AI25" s="305" t="str">
        <f t="shared" si="25"/>
        <v/>
      </c>
      <c r="AJ25" s="305" t="str">
        <f t="shared" si="26"/>
        <v/>
      </c>
      <c r="AL25" s="184"/>
    </row>
    <row r="26" spans="3:38" ht="27" hidden="1" x14ac:dyDescent="0.2">
      <c r="C26" s="264" t="str">
        <f t="shared" si="7"/>
        <v>T</v>
      </c>
      <c r="D26" s="273" t="str">
        <f t="shared" si="8"/>
        <v>T</v>
      </c>
      <c r="E26" s="21" t="s">
        <v>193</v>
      </c>
      <c r="F26" s="22">
        <f t="shared" si="0"/>
        <v>0</v>
      </c>
      <c r="G26" s="22">
        <f t="shared" si="1"/>
        <v>0</v>
      </c>
      <c r="H26" s="22">
        <f t="shared" si="2"/>
        <v>0</v>
      </c>
      <c r="I26" s="63">
        <f t="shared" si="3"/>
        <v>0</v>
      </c>
      <c r="J26" s="63">
        <f t="shared" si="4"/>
        <v>0</v>
      </c>
      <c r="K26" s="64">
        <f t="shared" si="5"/>
        <v>0</v>
      </c>
      <c r="L26" s="16">
        <f t="shared" si="6"/>
        <v>0</v>
      </c>
      <c r="M26" s="23">
        <f t="shared" si="16"/>
        <v>0</v>
      </c>
      <c r="N26" s="281">
        <f t="shared" si="17"/>
        <v>0</v>
      </c>
      <c r="O26" s="25"/>
      <c r="P26" s="25"/>
      <c r="Q26" s="25"/>
      <c r="R26" s="81" t="str">
        <f t="shared" si="9"/>
        <v/>
      </c>
      <c r="S26" s="111">
        <f t="shared" si="10"/>
        <v>0</v>
      </c>
      <c r="T26" s="111" t="str">
        <f t="shared" si="11"/>
        <v/>
      </c>
      <c r="U26" s="111">
        <f t="shared" si="18"/>
        <v>0</v>
      </c>
      <c r="V26" s="111">
        <f t="shared" si="19"/>
        <v>0</v>
      </c>
      <c r="W26" s="179">
        <f t="shared" si="20"/>
        <v>0</v>
      </c>
      <c r="X26" s="180">
        <f t="shared" si="12"/>
        <v>0</v>
      </c>
      <c r="Y26" s="181">
        <f t="shared" si="21"/>
        <v>0</v>
      </c>
      <c r="Z26" s="182">
        <f t="shared" si="22"/>
        <v>0</v>
      </c>
      <c r="AA26" s="135">
        <f t="shared" si="13"/>
        <v>0</v>
      </c>
      <c r="AB26" s="183">
        <f t="shared" si="14"/>
        <v>0</v>
      </c>
      <c r="AF26" s="183">
        <f t="shared" si="15"/>
        <v>0</v>
      </c>
      <c r="AG26" s="183">
        <f t="shared" si="23"/>
        <v>0</v>
      </c>
      <c r="AH26" s="305" t="str">
        <f t="shared" si="24"/>
        <v/>
      </c>
      <c r="AI26" s="305" t="str">
        <f t="shared" si="25"/>
        <v/>
      </c>
      <c r="AJ26" s="305" t="str">
        <f t="shared" si="26"/>
        <v/>
      </c>
      <c r="AL26" s="184"/>
    </row>
    <row r="27" spans="3:38" ht="27" hidden="1" x14ac:dyDescent="0.2">
      <c r="C27" s="264" t="str">
        <f t="shared" si="7"/>
        <v>T</v>
      </c>
      <c r="D27" s="273" t="str">
        <f t="shared" si="8"/>
        <v>T</v>
      </c>
      <c r="E27" s="21" t="s">
        <v>193</v>
      </c>
      <c r="F27" s="22">
        <f t="shared" si="0"/>
        <v>0</v>
      </c>
      <c r="G27" s="22">
        <f t="shared" si="1"/>
        <v>0</v>
      </c>
      <c r="H27" s="22">
        <f t="shared" si="2"/>
        <v>0</v>
      </c>
      <c r="I27" s="63">
        <f t="shared" si="3"/>
        <v>0</v>
      </c>
      <c r="J27" s="63">
        <f t="shared" si="4"/>
        <v>0</v>
      </c>
      <c r="K27" s="64">
        <f t="shared" si="5"/>
        <v>0</v>
      </c>
      <c r="L27" s="16">
        <f t="shared" si="6"/>
        <v>0</v>
      </c>
      <c r="M27" s="23">
        <f t="shared" si="16"/>
        <v>0</v>
      </c>
      <c r="N27" s="281">
        <f t="shared" si="17"/>
        <v>0</v>
      </c>
      <c r="O27" s="25"/>
      <c r="P27" s="25"/>
      <c r="Q27" s="25"/>
      <c r="R27" s="81" t="str">
        <f t="shared" si="9"/>
        <v/>
      </c>
      <c r="S27" s="111">
        <f t="shared" si="10"/>
        <v>0</v>
      </c>
      <c r="T27" s="111" t="str">
        <f t="shared" si="11"/>
        <v/>
      </c>
      <c r="U27" s="111">
        <f t="shared" si="18"/>
        <v>0</v>
      </c>
      <c r="V27" s="111">
        <f t="shared" si="19"/>
        <v>0</v>
      </c>
      <c r="W27" s="179">
        <f t="shared" si="20"/>
        <v>0</v>
      </c>
      <c r="X27" s="180">
        <f t="shared" si="12"/>
        <v>0</v>
      </c>
      <c r="Y27" s="181">
        <f t="shared" si="21"/>
        <v>0</v>
      </c>
      <c r="Z27" s="182">
        <f t="shared" si="22"/>
        <v>0</v>
      </c>
      <c r="AA27" s="135">
        <f t="shared" si="13"/>
        <v>0</v>
      </c>
      <c r="AB27" s="183">
        <f t="shared" si="14"/>
        <v>0</v>
      </c>
      <c r="AF27" s="183">
        <f t="shared" si="15"/>
        <v>0</v>
      </c>
      <c r="AG27" s="183">
        <f t="shared" si="23"/>
        <v>0</v>
      </c>
      <c r="AH27" s="305" t="str">
        <f t="shared" si="24"/>
        <v/>
      </c>
      <c r="AI27" s="305" t="str">
        <f t="shared" si="25"/>
        <v/>
      </c>
      <c r="AJ27" s="305" t="str">
        <f t="shared" si="26"/>
        <v/>
      </c>
      <c r="AL27" s="184"/>
    </row>
    <row r="28" spans="3:38" ht="27" hidden="1" x14ac:dyDescent="0.2">
      <c r="C28" s="264" t="str">
        <f t="shared" si="7"/>
        <v>T</v>
      </c>
      <c r="D28" s="273" t="str">
        <f t="shared" si="8"/>
        <v>T</v>
      </c>
      <c r="E28" s="21" t="s">
        <v>193</v>
      </c>
      <c r="F28" s="22">
        <f t="shared" si="0"/>
        <v>0</v>
      </c>
      <c r="G28" s="22">
        <f t="shared" si="1"/>
        <v>0</v>
      </c>
      <c r="H28" s="22">
        <f t="shared" si="2"/>
        <v>0</v>
      </c>
      <c r="I28" s="63">
        <f t="shared" si="3"/>
        <v>0</v>
      </c>
      <c r="J28" s="63">
        <f t="shared" si="4"/>
        <v>0</v>
      </c>
      <c r="K28" s="64">
        <f t="shared" si="5"/>
        <v>0</v>
      </c>
      <c r="L28" s="16">
        <f t="shared" si="6"/>
        <v>0</v>
      </c>
      <c r="M28" s="23">
        <f t="shared" si="16"/>
        <v>0</v>
      </c>
      <c r="N28" s="281">
        <f t="shared" si="17"/>
        <v>0</v>
      </c>
      <c r="O28" s="25"/>
      <c r="P28" s="25"/>
      <c r="Q28" s="25"/>
      <c r="R28" s="81" t="str">
        <f t="shared" si="9"/>
        <v/>
      </c>
      <c r="S28" s="111">
        <f t="shared" si="10"/>
        <v>0</v>
      </c>
      <c r="T28" s="111" t="str">
        <f t="shared" si="11"/>
        <v/>
      </c>
      <c r="U28" s="111">
        <f t="shared" si="18"/>
        <v>0</v>
      </c>
      <c r="V28" s="111">
        <f t="shared" si="19"/>
        <v>0</v>
      </c>
      <c r="W28" s="179">
        <f t="shared" si="20"/>
        <v>0</v>
      </c>
      <c r="X28" s="180">
        <f t="shared" si="12"/>
        <v>0</v>
      </c>
      <c r="Y28" s="181">
        <f t="shared" si="21"/>
        <v>0</v>
      </c>
      <c r="Z28" s="182">
        <f t="shared" si="22"/>
        <v>0</v>
      </c>
      <c r="AA28" s="135">
        <f t="shared" si="13"/>
        <v>0</v>
      </c>
      <c r="AB28" s="183">
        <f t="shared" si="14"/>
        <v>0</v>
      </c>
      <c r="AF28" s="183">
        <f t="shared" si="15"/>
        <v>0</v>
      </c>
      <c r="AG28" s="183">
        <f t="shared" si="23"/>
        <v>0</v>
      </c>
      <c r="AH28" s="305" t="str">
        <f t="shared" si="24"/>
        <v/>
      </c>
      <c r="AI28" s="305" t="str">
        <f t="shared" si="25"/>
        <v/>
      </c>
      <c r="AJ28" s="305" t="str">
        <f t="shared" si="26"/>
        <v/>
      </c>
      <c r="AL28" s="184"/>
    </row>
    <row r="29" spans="3:38" ht="27" hidden="1" x14ac:dyDescent="0.2">
      <c r="C29" s="264" t="str">
        <f t="shared" si="7"/>
        <v>T</v>
      </c>
      <c r="D29" s="273" t="str">
        <f t="shared" si="8"/>
        <v>T</v>
      </c>
      <c r="E29" s="21" t="s">
        <v>193</v>
      </c>
      <c r="F29" s="22">
        <f t="shared" si="0"/>
        <v>0</v>
      </c>
      <c r="G29" s="22">
        <f t="shared" si="1"/>
        <v>0</v>
      </c>
      <c r="H29" s="22">
        <f t="shared" si="2"/>
        <v>0</v>
      </c>
      <c r="I29" s="63">
        <f t="shared" si="3"/>
        <v>0</v>
      </c>
      <c r="J29" s="63">
        <f t="shared" si="4"/>
        <v>0</v>
      </c>
      <c r="K29" s="64">
        <f t="shared" si="5"/>
        <v>0</v>
      </c>
      <c r="L29" s="16">
        <f t="shared" si="6"/>
        <v>0</v>
      </c>
      <c r="M29" s="23">
        <f t="shared" si="16"/>
        <v>0</v>
      </c>
      <c r="N29" s="281">
        <f t="shared" si="17"/>
        <v>0</v>
      </c>
      <c r="O29" s="25"/>
      <c r="P29" s="25"/>
      <c r="Q29" s="25"/>
      <c r="R29" s="81" t="str">
        <f t="shared" si="9"/>
        <v/>
      </c>
      <c r="S29" s="111">
        <f t="shared" si="10"/>
        <v>0</v>
      </c>
      <c r="T29" s="111" t="str">
        <f t="shared" si="11"/>
        <v/>
      </c>
      <c r="U29" s="111">
        <f t="shared" si="18"/>
        <v>0</v>
      </c>
      <c r="V29" s="111">
        <f t="shared" si="19"/>
        <v>0</v>
      </c>
      <c r="W29" s="179">
        <f t="shared" si="20"/>
        <v>0</v>
      </c>
      <c r="X29" s="180">
        <f t="shared" si="12"/>
        <v>0</v>
      </c>
      <c r="Y29" s="181">
        <f t="shared" si="21"/>
        <v>0</v>
      </c>
      <c r="Z29" s="182">
        <f t="shared" si="22"/>
        <v>0</v>
      </c>
      <c r="AA29" s="135">
        <f t="shared" si="13"/>
        <v>0</v>
      </c>
      <c r="AB29" s="183">
        <f t="shared" si="14"/>
        <v>0</v>
      </c>
      <c r="AF29" s="183">
        <f t="shared" si="15"/>
        <v>0</v>
      </c>
      <c r="AG29" s="183">
        <f t="shared" si="23"/>
        <v>0</v>
      </c>
      <c r="AH29" s="305" t="str">
        <f t="shared" si="24"/>
        <v/>
      </c>
      <c r="AI29" s="305" t="str">
        <f t="shared" si="25"/>
        <v/>
      </c>
      <c r="AJ29" s="305" t="str">
        <f t="shared" si="26"/>
        <v/>
      </c>
      <c r="AL29" s="184"/>
    </row>
    <row r="30" spans="3:38" ht="27" hidden="1" x14ac:dyDescent="0.2">
      <c r="C30" s="264" t="str">
        <f t="shared" si="7"/>
        <v>T</v>
      </c>
      <c r="D30" s="273" t="str">
        <f t="shared" si="8"/>
        <v>T</v>
      </c>
      <c r="E30" s="21" t="s">
        <v>193</v>
      </c>
      <c r="F30" s="22">
        <f t="shared" si="0"/>
        <v>0</v>
      </c>
      <c r="G30" s="22">
        <f t="shared" si="1"/>
        <v>0</v>
      </c>
      <c r="H30" s="22">
        <f t="shared" si="2"/>
        <v>0</v>
      </c>
      <c r="I30" s="63">
        <f t="shared" si="3"/>
        <v>0</v>
      </c>
      <c r="J30" s="63">
        <f t="shared" si="4"/>
        <v>0</v>
      </c>
      <c r="K30" s="64">
        <f t="shared" si="5"/>
        <v>0</v>
      </c>
      <c r="L30" s="16">
        <f t="shared" si="6"/>
        <v>0</v>
      </c>
      <c r="M30" s="23">
        <f t="shared" si="16"/>
        <v>0</v>
      </c>
      <c r="N30" s="281">
        <f t="shared" si="17"/>
        <v>0</v>
      </c>
      <c r="O30" s="25"/>
      <c r="P30" s="25"/>
      <c r="Q30" s="25"/>
      <c r="R30" s="81" t="str">
        <f t="shared" si="9"/>
        <v/>
      </c>
      <c r="S30" s="111">
        <f t="shared" si="10"/>
        <v>0</v>
      </c>
      <c r="T30" s="111" t="str">
        <f t="shared" si="11"/>
        <v/>
      </c>
      <c r="U30" s="111">
        <f t="shared" si="18"/>
        <v>0</v>
      </c>
      <c r="V30" s="111">
        <f t="shared" si="19"/>
        <v>0</v>
      </c>
      <c r="W30" s="179">
        <f t="shared" si="20"/>
        <v>0</v>
      </c>
      <c r="X30" s="180">
        <f t="shared" si="12"/>
        <v>0</v>
      </c>
      <c r="Y30" s="181">
        <f t="shared" si="21"/>
        <v>0</v>
      </c>
      <c r="Z30" s="182">
        <f t="shared" si="22"/>
        <v>0</v>
      </c>
      <c r="AA30" s="135">
        <f t="shared" si="13"/>
        <v>0</v>
      </c>
      <c r="AB30" s="183">
        <f t="shared" si="14"/>
        <v>0</v>
      </c>
      <c r="AF30" s="183">
        <f t="shared" si="15"/>
        <v>0</v>
      </c>
      <c r="AG30" s="183">
        <f t="shared" si="23"/>
        <v>0</v>
      </c>
      <c r="AH30" s="305" t="str">
        <f t="shared" si="24"/>
        <v/>
      </c>
      <c r="AI30" s="305" t="str">
        <f t="shared" si="25"/>
        <v/>
      </c>
      <c r="AJ30" s="305" t="str">
        <f t="shared" si="26"/>
        <v/>
      </c>
      <c r="AL30" s="184"/>
    </row>
    <row r="31" spans="3:38" ht="27" hidden="1" x14ac:dyDescent="0.2">
      <c r="C31" s="264" t="str">
        <f t="shared" si="7"/>
        <v>T</v>
      </c>
      <c r="D31" s="273" t="str">
        <f t="shared" si="8"/>
        <v>T</v>
      </c>
      <c r="E31" s="21" t="s">
        <v>193</v>
      </c>
      <c r="F31" s="22">
        <f t="shared" si="0"/>
        <v>0</v>
      </c>
      <c r="G31" s="22">
        <f t="shared" si="1"/>
        <v>0</v>
      </c>
      <c r="H31" s="22">
        <f t="shared" si="2"/>
        <v>0</v>
      </c>
      <c r="I31" s="63">
        <f t="shared" si="3"/>
        <v>0</v>
      </c>
      <c r="J31" s="63">
        <f t="shared" si="4"/>
        <v>0</v>
      </c>
      <c r="K31" s="64">
        <f t="shared" si="5"/>
        <v>0</v>
      </c>
      <c r="L31" s="16">
        <f t="shared" si="6"/>
        <v>0</v>
      </c>
      <c r="M31" s="23">
        <f t="shared" si="16"/>
        <v>0</v>
      </c>
      <c r="N31" s="281">
        <f t="shared" si="17"/>
        <v>0</v>
      </c>
      <c r="O31" s="25"/>
      <c r="P31" s="25"/>
      <c r="Q31" s="25"/>
      <c r="R31" s="81" t="str">
        <f t="shared" si="9"/>
        <v/>
      </c>
      <c r="S31" s="111">
        <f t="shared" si="10"/>
        <v>0</v>
      </c>
      <c r="T31" s="111" t="str">
        <f t="shared" si="11"/>
        <v/>
      </c>
      <c r="U31" s="111">
        <f t="shared" si="18"/>
        <v>0</v>
      </c>
      <c r="V31" s="111">
        <f t="shared" si="19"/>
        <v>0</v>
      </c>
      <c r="W31" s="179">
        <f t="shared" si="20"/>
        <v>0</v>
      </c>
      <c r="X31" s="180">
        <f t="shared" si="12"/>
        <v>0</v>
      </c>
      <c r="Y31" s="181">
        <f t="shared" si="21"/>
        <v>0</v>
      </c>
      <c r="Z31" s="182">
        <f t="shared" si="22"/>
        <v>0</v>
      </c>
      <c r="AA31" s="135">
        <f t="shared" si="13"/>
        <v>0</v>
      </c>
      <c r="AB31" s="183">
        <f t="shared" si="14"/>
        <v>0</v>
      </c>
      <c r="AF31" s="183">
        <f t="shared" si="15"/>
        <v>0</v>
      </c>
      <c r="AG31" s="183">
        <f t="shared" si="23"/>
        <v>0</v>
      </c>
      <c r="AH31" s="305" t="str">
        <f t="shared" si="24"/>
        <v/>
      </c>
      <c r="AI31" s="305" t="str">
        <f t="shared" si="25"/>
        <v/>
      </c>
      <c r="AJ31" s="305" t="str">
        <f t="shared" si="26"/>
        <v/>
      </c>
      <c r="AL31" s="184"/>
    </row>
    <row r="32" spans="3:38" ht="27" hidden="1" x14ac:dyDescent="0.2">
      <c r="C32" s="264" t="str">
        <f t="shared" si="7"/>
        <v>T</v>
      </c>
      <c r="D32" s="273" t="str">
        <f t="shared" si="8"/>
        <v>T</v>
      </c>
      <c r="E32" s="21" t="s">
        <v>193</v>
      </c>
      <c r="F32" s="22">
        <f t="shared" si="0"/>
        <v>0</v>
      </c>
      <c r="G32" s="22">
        <f t="shared" si="1"/>
        <v>0</v>
      </c>
      <c r="H32" s="22">
        <f t="shared" si="2"/>
        <v>0</v>
      </c>
      <c r="I32" s="63">
        <f t="shared" si="3"/>
        <v>0</v>
      </c>
      <c r="J32" s="63">
        <f t="shared" si="4"/>
        <v>0</v>
      </c>
      <c r="K32" s="64">
        <f t="shared" si="5"/>
        <v>0</v>
      </c>
      <c r="L32" s="16">
        <f t="shared" si="6"/>
        <v>0</v>
      </c>
      <c r="M32" s="23">
        <f t="shared" si="16"/>
        <v>0</v>
      </c>
      <c r="N32" s="281">
        <f t="shared" si="17"/>
        <v>0</v>
      </c>
      <c r="O32" s="25"/>
      <c r="P32" s="25"/>
      <c r="Q32" s="25"/>
      <c r="R32" s="81" t="str">
        <f t="shared" si="9"/>
        <v/>
      </c>
      <c r="S32" s="111">
        <f t="shared" si="10"/>
        <v>0</v>
      </c>
      <c r="T32" s="111" t="str">
        <f t="shared" si="11"/>
        <v/>
      </c>
      <c r="U32" s="111">
        <f t="shared" si="18"/>
        <v>0</v>
      </c>
      <c r="V32" s="111">
        <f t="shared" si="19"/>
        <v>0</v>
      </c>
      <c r="W32" s="179">
        <f t="shared" si="20"/>
        <v>0</v>
      </c>
      <c r="X32" s="180">
        <f t="shared" si="12"/>
        <v>0</v>
      </c>
      <c r="Y32" s="181">
        <f t="shared" si="21"/>
        <v>0</v>
      </c>
      <c r="Z32" s="182">
        <f t="shared" si="22"/>
        <v>0</v>
      </c>
      <c r="AA32" s="135">
        <f t="shared" si="13"/>
        <v>0</v>
      </c>
      <c r="AB32" s="183">
        <f t="shared" si="14"/>
        <v>0</v>
      </c>
      <c r="AF32" s="183">
        <f t="shared" si="15"/>
        <v>0</v>
      </c>
      <c r="AG32" s="183">
        <f t="shared" si="23"/>
        <v>0</v>
      </c>
      <c r="AH32" s="305" t="str">
        <f t="shared" si="24"/>
        <v/>
      </c>
      <c r="AI32" s="305" t="str">
        <f t="shared" si="25"/>
        <v/>
      </c>
      <c r="AJ32" s="305" t="str">
        <f t="shared" si="26"/>
        <v/>
      </c>
      <c r="AL32" s="184"/>
    </row>
    <row r="33" spans="3:40" ht="27" hidden="1" x14ac:dyDescent="0.2">
      <c r="C33" s="264" t="str">
        <f t="shared" si="7"/>
        <v>T</v>
      </c>
      <c r="D33" s="273" t="str">
        <f t="shared" si="8"/>
        <v>T</v>
      </c>
      <c r="E33" s="21" t="s">
        <v>193</v>
      </c>
      <c r="F33" s="22">
        <f t="shared" si="0"/>
        <v>0</v>
      </c>
      <c r="G33" s="22">
        <f t="shared" si="1"/>
        <v>0</v>
      </c>
      <c r="H33" s="22">
        <f t="shared" si="2"/>
        <v>0</v>
      </c>
      <c r="I33" s="63">
        <f t="shared" si="3"/>
        <v>0</v>
      </c>
      <c r="J33" s="63">
        <f t="shared" si="4"/>
        <v>0</v>
      </c>
      <c r="K33" s="64">
        <f t="shared" si="5"/>
        <v>0</v>
      </c>
      <c r="L33" s="16">
        <f t="shared" si="6"/>
        <v>0</v>
      </c>
      <c r="M33" s="23">
        <f t="shared" si="16"/>
        <v>0</v>
      </c>
      <c r="N33" s="281">
        <f t="shared" si="17"/>
        <v>0</v>
      </c>
      <c r="O33" s="25"/>
      <c r="P33" s="25"/>
      <c r="Q33" s="25"/>
      <c r="R33" s="81" t="str">
        <f t="shared" si="9"/>
        <v/>
      </c>
      <c r="S33" s="111">
        <f t="shared" si="10"/>
        <v>0</v>
      </c>
      <c r="T33" s="111" t="str">
        <f t="shared" si="11"/>
        <v/>
      </c>
      <c r="U33" s="111">
        <f t="shared" si="18"/>
        <v>0</v>
      </c>
      <c r="V33" s="111">
        <f t="shared" si="19"/>
        <v>0</v>
      </c>
      <c r="W33" s="179">
        <f t="shared" si="20"/>
        <v>0</v>
      </c>
      <c r="X33" s="180">
        <f t="shared" si="12"/>
        <v>0</v>
      </c>
      <c r="Y33" s="181">
        <f t="shared" si="21"/>
        <v>0</v>
      </c>
      <c r="Z33" s="182">
        <f t="shared" si="22"/>
        <v>0</v>
      </c>
      <c r="AA33" s="135">
        <f t="shared" si="13"/>
        <v>0</v>
      </c>
      <c r="AB33" s="183">
        <f t="shared" si="14"/>
        <v>0</v>
      </c>
      <c r="AF33" s="183">
        <f t="shared" si="15"/>
        <v>0</v>
      </c>
      <c r="AG33" s="183">
        <f t="shared" si="23"/>
        <v>0</v>
      </c>
      <c r="AH33" s="305" t="str">
        <f t="shared" si="24"/>
        <v/>
      </c>
      <c r="AI33" s="305" t="str">
        <f t="shared" si="25"/>
        <v/>
      </c>
      <c r="AJ33" s="305" t="str">
        <f t="shared" si="26"/>
        <v/>
      </c>
      <c r="AL33" s="184"/>
    </row>
    <row r="34" spans="3:40" ht="27" hidden="1" x14ac:dyDescent="0.2">
      <c r="C34" s="264" t="str">
        <f t="shared" si="7"/>
        <v>T</v>
      </c>
      <c r="D34" s="273" t="str">
        <f t="shared" si="8"/>
        <v>T</v>
      </c>
      <c r="E34" s="21" t="s">
        <v>193</v>
      </c>
      <c r="F34" s="22">
        <f t="shared" si="0"/>
        <v>0</v>
      </c>
      <c r="G34" s="22">
        <f t="shared" si="1"/>
        <v>0</v>
      </c>
      <c r="H34" s="22">
        <f t="shared" si="2"/>
        <v>0</v>
      </c>
      <c r="I34" s="63">
        <f t="shared" si="3"/>
        <v>0</v>
      </c>
      <c r="J34" s="63">
        <f t="shared" si="4"/>
        <v>0</v>
      </c>
      <c r="K34" s="64">
        <f t="shared" si="5"/>
        <v>0</v>
      </c>
      <c r="L34" s="16">
        <f t="shared" si="6"/>
        <v>0</v>
      </c>
      <c r="M34" s="23">
        <f t="shared" si="16"/>
        <v>0</v>
      </c>
      <c r="N34" s="281">
        <f t="shared" si="17"/>
        <v>0</v>
      </c>
      <c r="O34" s="25"/>
      <c r="P34" s="25"/>
      <c r="Q34" s="25"/>
      <c r="R34" s="81" t="str">
        <f t="shared" si="9"/>
        <v/>
      </c>
      <c r="S34" s="111">
        <f t="shared" si="10"/>
        <v>0</v>
      </c>
      <c r="T34" s="111" t="str">
        <f t="shared" si="11"/>
        <v/>
      </c>
      <c r="U34" s="111">
        <f t="shared" si="18"/>
        <v>0</v>
      </c>
      <c r="V34" s="111">
        <f t="shared" si="19"/>
        <v>0</v>
      </c>
      <c r="W34" s="179">
        <f t="shared" si="20"/>
        <v>0</v>
      </c>
      <c r="X34" s="180">
        <f t="shared" si="12"/>
        <v>0</v>
      </c>
      <c r="Y34" s="181">
        <f t="shared" si="21"/>
        <v>0</v>
      </c>
      <c r="Z34" s="182">
        <f t="shared" si="22"/>
        <v>0</v>
      </c>
      <c r="AA34" s="135">
        <f t="shared" si="13"/>
        <v>0</v>
      </c>
      <c r="AB34" s="183">
        <f t="shared" si="14"/>
        <v>0</v>
      </c>
      <c r="AF34" s="183">
        <f t="shared" si="15"/>
        <v>0</v>
      </c>
      <c r="AG34" s="183">
        <f t="shared" si="23"/>
        <v>0</v>
      </c>
      <c r="AH34" s="305" t="str">
        <f t="shared" si="24"/>
        <v/>
      </c>
      <c r="AI34" s="305" t="str">
        <f t="shared" si="25"/>
        <v/>
      </c>
      <c r="AJ34" s="305" t="str">
        <f t="shared" si="26"/>
        <v/>
      </c>
      <c r="AL34" s="184"/>
    </row>
    <row r="35" spans="3:40" ht="27" hidden="1" x14ac:dyDescent="0.2">
      <c r="C35" s="264" t="str">
        <f t="shared" si="7"/>
        <v>T</v>
      </c>
      <c r="D35" s="273" t="str">
        <f t="shared" si="8"/>
        <v>T</v>
      </c>
      <c r="E35" s="21" t="s">
        <v>193</v>
      </c>
      <c r="F35" s="22">
        <f t="shared" si="0"/>
        <v>0</v>
      </c>
      <c r="G35" s="22">
        <f t="shared" si="1"/>
        <v>0</v>
      </c>
      <c r="H35" s="22">
        <f t="shared" si="2"/>
        <v>0</v>
      </c>
      <c r="I35" s="63">
        <f t="shared" si="3"/>
        <v>0</v>
      </c>
      <c r="J35" s="63">
        <f t="shared" si="4"/>
        <v>0</v>
      </c>
      <c r="K35" s="64">
        <f t="shared" si="5"/>
        <v>0</v>
      </c>
      <c r="L35" s="16">
        <f t="shared" si="6"/>
        <v>0</v>
      </c>
      <c r="M35" s="23">
        <f t="shared" si="16"/>
        <v>0</v>
      </c>
      <c r="N35" s="281">
        <f t="shared" si="17"/>
        <v>0</v>
      </c>
      <c r="O35" s="25"/>
      <c r="P35" s="25"/>
      <c r="Q35" s="25"/>
      <c r="R35" s="81" t="str">
        <f t="shared" si="9"/>
        <v/>
      </c>
      <c r="S35" s="111">
        <f t="shared" si="10"/>
        <v>0</v>
      </c>
      <c r="T35" s="111" t="str">
        <f t="shared" si="11"/>
        <v/>
      </c>
      <c r="U35" s="111">
        <f t="shared" si="18"/>
        <v>0</v>
      </c>
      <c r="V35" s="111">
        <f t="shared" si="19"/>
        <v>0</v>
      </c>
      <c r="W35" s="179">
        <f t="shared" si="20"/>
        <v>0</v>
      </c>
      <c r="X35" s="180">
        <f t="shared" si="12"/>
        <v>0</v>
      </c>
      <c r="Y35" s="181">
        <f t="shared" si="21"/>
        <v>0</v>
      </c>
      <c r="Z35" s="182">
        <f t="shared" si="22"/>
        <v>0</v>
      </c>
      <c r="AA35" s="135">
        <f t="shared" si="13"/>
        <v>0</v>
      </c>
      <c r="AB35" s="183">
        <f t="shared" si="14"/>
        <v>0</v>
      </c>
      <c r="AF35" s="183">
        <f t="shared" si="15"/>
        <v>0</v>
      </c>
      <c r="AG35" s="183">
        <f t="shared" si="23"/>
        <v>0</v>
      </c>
      <c r="AH35" s="305" t="str">
        <f t="shared" si="24"/>
        <v/>
      </c>
      <c r="AI35" s="305" t="str">
        <f t="shared" si="25"/>
        <v/>
      </c>
      <c r="AJ35" s="305" t="str">
        <f t="shared" si="26"/>
        <v/>
      </c>
      <c r="AL35" s="184"/>
    </row>
    <row r="36" spans="3:40" ht="27" hidden="1" x14ac:dyDescent="0.2">
      <c r="C36" s="264" t="str">
        <f t="shared" si="7"/>
        <v>T</v>
      </c>
      <c r="D36" s="273" t="str">
        <f t="shared" si="8"/>
        <v>T</v>
      </c>
      <c r="E36" s="21" t="s">
        <v>193</v>
      </c>
      <c r="F36" s="22">
        <f t="shared" si="0"/>
        <v>0</v>
      </c>
      <c r="G36" s="22">
        <f t="shared" si="1"/>
        <v>0</v>
      </c>
      <c r="H36" s="22">
        <f t="shared" si="2"/>
        <v>0</v>
      </c>
      <c r="I36" s="63">
        <f t="shared" si="3"/>
        <v>0</v>
      </c>
      <c r="J36" s="63">
        <f t="shared" si="4"/>
        <v>0</v>
      </c>
      <c r="K36" s="64">
        <f t="shared" si="5"/>
        <v>0</v>
      </c>
      <c r="L36" s="16">
        <f t="shared" si="6"/>
        <v>0</v>
      </c>
      <c r="M36" s="23">
        <f t="shared" si="16"/>
        <v>0</v>
      </c>
      <c r="N36" s="281">
        <f t="shared" si="17"/>
        <v>0</v>
      </c>
      <c r="O36" s="25"/>
      <c r="P36" s="25"/>
      <c r="Q36" s="25"/>
      <c r="R36" s="81" t="str">
        <f t="shared" si="9"/>
        <v/>
      </c>
      <c r="S36" s="111">
        <f t="shared" si="10"/>
        <v>0</v>
      </c>
      <c r="T36" s="111" t="str">
        <f t="shared" si="11"/>
        <v/>
      </c>
      <c r="U36" s="111">
        <f t="shared" si="18"/>
        <v>0</v>
      </c>
      <c r="V36" s="111">
        <f t="shared" si="19"/>
        <v>0</v>
      </c>
      <c r="W36" s="179">
        <f t="shared" si="20"/>
        <v>0</v>
      </c>
      <c r="X36" s="180">
        <f t="shared" si="12"/>
        <v>0</v>
      </c>
      <c r="Y36" s="181">
        <f t="shared" si="21"/>
        <v>0</v>
      </c>
      <c r="Z36" s="182">
        <f t="shared" si="22"/>
        <v>0</v>
      </c>
      <c r="AA36" s="135">
        <f t="shared" si="13"/>
        <v>0</v>
      </c>
      <c r="AB36" s="183">
        <f t="shared" si="14"/>
        <v>0</v>
      </c>
      <c r="AF36" s="183">
        <f t="shared" si="15"/>
        <v>0</v>
      </c>
      <c r="AG36" s="183">
        <f t="shared" si="23"/>
        <v>0</v>
      </c>
      <c r="AH36" s="305" t="str">
        <f t="shared" si="24"/>
        <v/>
      </c>
      <c r="AI36" s="305" t="str">
        <f t="shared" si="25"/>
        <v/>
      </c>
      <c r="AJ36" s="305" t="str">
        <f t="shared" si="26"/>
        <v/>
      </c>
      <c r="AL36" s="184"/>
    </row>
    <row r="37" spans="3:40" ht="27" hidden="1" x14ac:dyDescent="0.2">
      <c r="C37" s="264" t="str">
        <f t="shared" si="7"/>
        <v>T</v>
      </c>
      <c r="D37" s="273" t="str">
        <f t="shared" si="8"/>
        <v>T</v>
      </c>
      <c r="E37" s="21" t="s">
        <v>193</v>
      </c>
      <c r="F37" s="22">
        <f t="shared" si="0"/>
        <v>0</v>
      </c>
      <c r="G37" s="22">
        <f t="shared" si="1"/>
        <v>0</v>
      </c>
      <c r="H37" s="22">
        <f t="shared" si="2"/>
        <v>0</v>
      </c>
      <c r="I37" s="63">
        <f t="shared" si="3"/>
        <v>0</v>
      </c>
      <c r="J37" s="63">
        <f t="shared" si="4"/>
        <v>0</v>
      </c>
      <c r="K37" s="64">
        <f t="shared" si="5"/>
        <v>0</v>
      </c>
      <c r="L37" s="16">
        <f t="shared" si="6"/>
        <v>0</v>
      </c>
      <c r="M37" s="23">
        <f t="shared" si="16"/>
        <v>0</v>
      </c>
      <c r="N37" s="281">
        <f t="shared" si="17"/>
        <v>0</v>
      </c>
      <c r="O37" s="25"/>
      <c r="P37" s="25"/>
      <c r="Q37" s="25"/>
      <c r="R37" s="81" t="str">
        <f t="shared" si="9"/>
        <v/>
      </c>
      <c r="S37" s="111">
        <f t="shared" si="10"/>
        <v>0</v>
      </c>
      <c r="T37" s="111" t="str">
        <f t="shared" si="11"/>
        <v/>
      </c>
      <c r="U37" s="111">
        <f t="shared" si="18"/>
        <v>0</v>
      </c>
      <c r="V37" s="111">
        <f t="shared" si="19"/>
        <v>0</v>
      </c>
      <c r="W37" s="179">
        <f t="shared" si="20"/>
        <v>0</v>
      </c>
      <c r="X37" s="180">
        <f t="shared" si="12"/>
        <v>0</v>
      </c>
      <c r="Y37" s="181">
        <f t="shared" si="21"/>
        <v>0</v>
      </c>
      <c r="Z37" s="182">
        <f t="shared" si="22"/>
        <v>0</v>
      </c>
      <c r="AA37" s="135">
        <f t="shared" si="13"/>
        <v>0</v>
      </c>
      <c r="AB37" s="183">
        <f t="shared" si="14"/>
        <v>0</v>
      </c>
      <c r="AF37" s="183">
        <f t="shared" si="15"/>
        <v>0</v>
      </c>
      <c r="AG37" s="183">
        <f t="shared" si="23"/>
        <v>0</v>
      </c>
      <c r="AH37" s="305" t="str">
        <f t="shared" si="24"/>
        <v/>
      </c>
      <c r="AI37" s="305" t="str">
        <f t="shared" si="25"/>
        <v/>
      </c>
      <c r="AJ37" s="305" t="str">
        <f t="shared" si="26"/>
        <v/>
      </c>
      <c r="AL37" s="184"/>
    </row>
    <row r="38" spans="3:40" ht="27" hidden="1" x14ac:dyDescent="0.2">
      <c r="C38" s="264" t="str">
        <f t="shared" si="7"/>
        <v>T</v>
      </c>
      <c r="D38" s="273" t="str">
        <f t="shared" si="8"/>
        <v>T</v>
      </c>
      <c r="E38" s="21" t="s">
        <v>193</v>
      </c>
      <c r="F38" s="22">
        <f t="shared" si="0"/>
        <v>0</v>
      </c>
      <c r="G38" s="22">
        <f t="shared" si="1"/>
        <v>0</v>
      </c>
      <c r="H38" s="22">
        <f t="shared" si="2"/>
        <v>0</v>
      </c>
      <c r="I38" s="63">
        <f t="shared" si="3"/>
        <v>0</v>
      </c>
      <c r="J38" s="63">
        <f t="shared" si="4"/>
        <v>0</v>
      </c>
      <c r="K38" s="64">
        <f t="shared" si="5"/>
        <v>0</v>
      </c>
      <c r="L38" s="16">
        <f t="shared" si="6"/>
        <v>0</v>
      </c>
      <c r="M38" s="23">
        <f t="shared" si="16"/>
        <v>0</v>
      </c>
      <c r="N38" s="281">
        <f t="shared" si="17"/>
        <v>0</v>
      </c>
      <c r="O38" s="25"/>
      <c r="P38" s="25"/>
      <c r="Q38" s="25"/>
      <c r="R38" s="81" t="str">
        <f t="shared" si="9"/>
        <v/>
      </c>
      <c r="S38" s="111">
        <f t="shared" si="10"/>
        <v>0</v>
      </c>
      <c r="T38" s="111" t="str">
        <f t="shared" si="11"/>
        <v/>
      </c>
      <c r="U38" s="111">
        <f t="shared" si="18"/>
        <v>0</v>
      </c>
      <c r="V38" s="111">
        <f t="shared" si="19"/>
        <v>0</v>
      </c>
      <c r="W38" s="179">
        <f t="shared" si="20"/>
        <v>0</v>
      </c>
      <c r="X38" s="180">
        <f t="shared" si="12"/>
        <v>0</v>
      </c>
      <c r="Y38" s="181">
        <f t="shared" si="21"/>
        <v>0</v>
      </c>
      <c r="Z38" s="182">
        <f t="shared" si="22"/>
        <v>0</v>
      </c>
      <c r="AA38" s="135">
        <f t="shared" si="13"/>
        <v>0</v>
      </c>
      <c r="AB38" s="183">
        <f t="shared" si="14"/>
        <v>0</v>
      </c>
      <c r="AF38" s="183">
        <f t="shared" si="15"/>
        <v>0</v>
      </c>
      <c r="AG38" s="183">
        <f t="shared" si="23"/>
        <v>0</v>
      </c>
      <c r="AH38" s="305" t="str">
        <f t="shared" si="24"/>
        <v/>
      </c>
      <c r="AI38" s="305" t="str">
        <f t="shared" si="25"/>
        <v/>
      </c>
      <c r="AJ38" s="305" t="str">
        <f t="shared" si="26"/>
        <v/>
      </c>
      <c r="AL38" s="184"/>
    </row>
    <row r="39" spans="3:40" ht="27" hidden="1" x14ac:dyDescent="0.2">
      <c r="C39" s="264" t="str">
        <f t="shared" si="7"/>
        <v>T</v>
      </c>
      <c r="D39" s="273" t="str">
        <f t="shared" si="8"/>
        <v>T</v>
      </c>
      <c r="E39" s="21" t="s">
        <v>193</v>
      </c>
      <c r="F39" s="22">
        <f t="shared" si="0"/>
        <v>0</v>
      </c>
      <c r="G39" s="22">
        <f t="shared" si="1"/>
        <v>0</v>
      </c>
      <c r="H39" s="22">
        <f t="shared" si="2"/>
        <v>0</v>
      </c>
      <c r="I39" s="63">
        <f t="shared" si="3"/>
        <v>0</v>
      </c>
      <c r="J39" s="63">
        <f t="shared" si="4"/>
        <v>0</v>
      </c>
      <c r="K39" s="64">
        <f t="shared" si="5"/>
        <v>0</v>
      </c>
      <c r="L39" s="16">
        <f t="shared" si="6"/>
        <v>0</v>
      </c>
      <c r="M39" s="23">
        <f t="shared" si="16"/>
        <v>0</v>
      </c>
      <c r="N39" s="281">
        <f t="shared" si="17"/>
        <v>0</v>
      </c>
      <c r="O39" s="25"/>
      <c r="P39" s="25"/>
      <c r="Q39" s="25"/>
      <c r="R39" s="81" t="str">
        <f t="shared" si="9"/>
        <v/>
      </c>
      <c r="S39" s="111">
        <f t="shared" si="10"/>
        <v>0</v>
      </c>
      <c r="T39" s="111" t="str">
        <f t="shared" si="11"/>
        <v/>
      </c>
      <c r="U39" s="111">
        <f t="shared" si="18"/>
        <v>0</v>
      </c>
      <c r="V39" s="111">
        <f t="shared" si="19"/>
        <v>0</v>
      </c>
      <c r="W39" s="179">
        <f t="shared" si="20"/>
        <v>0</v>
      </c>
      <c r="X39" s="180">
        <f t="shared" si="12"/>
        <v>0</v>
      </c>
      <c r="Y39" s="181">
        <f t="shared" si="21"/>
        <v>0</v>
      </c>
      <c r="Z39" s="182">
        <f t="shared" si="22"/>
        <v>0</v>
      </c>
      <c r="AA39" s="135">
        <f t="shared" si="13"/>
        <v>0</v>
      </c>
      <c r="AB39" s="183">
        <f t="shared" si="14"/>
        <v>0</v>
      </c>
      <c r="AF39" s="183">
        <f t="shared" si="15"/>
        <v>0</v>
      </c>
      <c r="AG39" s="183">
        <f t="shared" si="23"/>
        <v>0</v>
      </c>
      <c r="AH39" s="305" t="str">
        <f t="shared" si="24"/>
        <v/>
      </c>
      <c r="AI39" s="305" t="str">
        <f t="shared" si="25"/>
        <v/>
      </c>
      <c r="AJ39" s="305" t="str">
        <f t="shared" si="26"/>
        <v/>
      </c>
      <c r="AL39" s="184"/>
    </row>
    <row r="40" spans="3:40" ht="27" hidden="1" x14ac:dyDescent="0.2">
      <c r="C40" s="264" t="str">
        <f t="shared" si="7"/>
        <v>T</v>
      </c>
      <c r="D40" s="273" t="str">
        <f t="shared" si="8"/>
        <v>T</v>
      </c>
      <c r="E40" s="21" t="s">
        <v>24</v>
      </c>
      <c r="F40" s="22"/>
      <c r="G40" s="22"/>
      <c r="H40" s="22"/>
      <c r="I40" s="63"/>
      <c r="J40" s="63"/>
      <c r="K40" s="64"/>
      <c r="L40" s="16"/>
      <c r="M40" s="23">
        <f t="shared" si="16"/>
        <v>0</v>
      </c>
      <c r="N40" s="281">
        <f t="shared" si="17"/>
        <v>0</v>
      </c>
      <c r="O40" s="25"/>
      <c r="P40" s="25"/>
      <c r="Q40" s="25"/>
      <c r="R40" s="81" t="str">
        <f t="shared" si="9"/>
        <v/>
      </c>
      <c r="S40" s="111">
        <f t="shared" si="10"/>
        <v>0</v>
      </c>
      <c r="T40" s="111" t="str">
        <f>IF(J40&lt;135,"",J40-$J$66)</f>
        <v/>
      </c>
      <c r="U40" s="111">
        <f t="shared" si="18"/>
        <v>0</v>
      </c>
      <c r="V40" s="111">
        <f t="shared" si="19"/>
        <v>0</v>
      </c>
      <c r="W40" s="179">
        <f t="shared" si="20"/>
        <v>0</v>
      </c>
      <c r="X40" s="180">
        <f t="shared" si="12"/>
        <v>0</v>
      </c>
      <c r="Y40" s="181">
        <f t="shared" si="21"/>
        <v>0</v>
      </c>
      <c r="Z40" s="182">
        <f t="shared" si="22"/>
        <v>0</v>
      </c>
      <c r="AA40" s="135">
        <f t="shared" si="13"/>
        <v>0</v>
      </c>
      <c r="AB40" s="183">
        <f t="shared" si="14"/>
        <v>0</v>
      </c>
      <c r="AF40" s="183">
        <f t="shared" si="15"/>
        <v>0</v>
      </c>
      <c r="AG40" s="183">
        <f t="shared" si="23"/>
        <v>0</v>
      </c>
      <c r="AH40" s="305" t="str">
        <f t="shared" si="24"/>
        <v/>
      </c>
      <c r="AI40" s="305" t="str">
        <f t="shared" si="25"/>
        <v/>
      </c>
      <c r="AJ40" s="305" t="str">
        <f t="shared" si="26"/>
        <v/>
      </c>
      <c r="AL40" s="184"/>
    </row>
    <row r="41" spans="3:40" ht="20.25" customHeight="1" x14ac:dyDescent="0.35">
      <c r="E41" s="26" t="s">
        <v>56</v>
      </c>
      <c r="F41" s="27"/>
      <c r="G41" s="28"/>
      <c r="H41" s="28"/>
      <c r="I41" s="28"/>
      <c r="K41" s="194"/>
      <c r="L41" s="195"/>
      <c r="M41" s="195"/>
      <c r="N41" s="93" t="s">
        <v>17</v>
      </c>
      <c r="O41" s="92">
        <f>SUM(O11:O40)</f>
        <v>460</v>
      </c>
      <c r="Q41" s="32"/>
      <c r="R41" s="32">
        <f>SUM(R11:R40)</f>
        <v>2</v>
      </c>
      <c r="S41" s="201">
        <f>SUM(S11:S40)</f>
        <v>27.441477916062908</v>
      </c>
      <c r="T41" s="166">
        <f>MAXA(T11:T40)</f>
        <v>0</v>
      </c>
      <c r="U41" s="200" t="s">
        <v>265</v>
      </c>
      <c r="V41" s="200">
        <f>10*LOG10(SUM(V11:V40))</f>
        <v>74.201395028520409</v>
      </c>
      <c r="AJ41" s="20"/>
      <c r="AM41" s="29"/>
    </row>
    <row r="42" spans="3:40" ht="20.100000000000001" customHeight="1" thickBot="1" x14ac:dyDescent="0.3">
      <c r="E42" s="30"/>
      <c r="F42" s="30"/>
      <c r="K42" s="31"/>
      <c r="T42" s="32"/>
      <c r="U42" s="32"/>
      <c r="AJ42" s="20"/>
      <c r="AM42" s="29"/>
    </row>
    <row r="43" spans="3:40" ht="20.25" customHeight="1" thickBot="1" x14ac:dyDescent="0.3">
      <c r="F43" s="33" t="s">
        <v>6</v>
      </c>
      <c r="G43" s="94">
        <v>480</v>
      </c>
      <c r="H43" s="405" t="str">
        <f>IF(G43=480,"VALUTAZIONE SU BASE GIORNALIERA", "VALUTAZIONE SU BASE SETTIMANALE")</f>
        <v>VALUTAZIONE SU BASE GIORNALIERA</v>
      </c>
      <c r="I43" s="406"/>
      <c r="J43" s="406"/>
      <c r="K43" s="406"/>
      <c r="L43" s="406"/>
      <c r="M43" s="406"/>
      <c r="N43" s="406"/>
      <c r="O43" s="407"/>
      <c r="AJ43" s="20"/>
      <c r="AM43" s="29"/>
    </row>
    <row r="44" spans="3:40" ht="23.25" customHeight="1" x14ac:dyDescent="0.35">
      <c r="F44" s="97" t="s">
        <v>218</v>
      </c>
      <c r="G44" s="95">
        <f>10*LOG(SUM(AG11:AG40))</f>
        <v>86.354997196693049</v>
      </c>
      <c r="H44" s="55" t="s">
        <v>75</v>
      </c>
      <c r="I44" s="35">
        <f>G44</f>
        <v>86.354997196693049</v>
      </c>
      <c r="J44" s="36" t="s">
        <v>19</v>
      </c>
      <c r="K44" s="37">
        <f>G46</f>
        <v>2.3808194781929912</v>
      </c>
      <c r="L44" s="185" t="s">
        <v>219</v>
      </c>
      <c r="M44" s="186"/>
      <c r="N44" s="38" t="s">
        <v>66</v>
      </c>
      <c r="O44" s="39">
        <f>I44+K44</f>
        <v>88.735816674886038</v>
      </c>
      <c r="AJ44" s="20"/>
      <c r="AM44" s="29"/>
    </row>
    <row r="45" spans="3:40" ht="24" customHeight="1" thickBot="1" x14ac:dyDescent="0.4">
      <c r="F45" s="34" t="s">
        <v>217</v>
      </c>
      <c r="G45" s="96">
        <f>SUM(W11:X40)</f>
        <v>2.0820207117513863</v>
      </c>
      <c r="H45" s="40"/>
      <c r="I45" s="41"/>
      <c r="J45" s="41"/>
      <c r="K45" s="41"/>
      <c r="L45" s="41"/>
      <c r="M45" s="41"/>
      <c r="N45" s="38" t="s">
        <v>258</v>
      </c>
      <c r="O45" s="39">
        <f>MAX(J11:J40)</f>
        <v>122.36204993518133</v>
      </c>
      <c r="AF45" s="42"/>
      <c r="AJ45" s="20"/>
    </row>
    <row r="46" spans="3:40" ht="23.25" customHeight="1" x14ac:dyDescent="0.35">
      <c r="F46" s="34" t="s">
        <v>287</v>
      </c>
      <c r="G46" s="96">
        <f>1.65*SQRT(G45)</f>
        <v>2.3808194781929912</v>
      </c>
      <c r="H46" s="408" t="str">
        <f>IF(AND((I44+K44)&lt;80,O45&lt;135),"CLASSE DI RISCHIO BASSO",IF(AND((I44+K44)&lt;85,O45&lt;137),"CLASSE DI RISCHIO MEDIO",IF(AND((I44+K44)&lt;87,O45&lt;140),"CLASSE DI RISCHIO ALTO","CLASSE DI RISCHIO ALTO")))</f>
        <v>CLASSE DI RISCHIO ALTO</v>
      </c>
      <c r="I46" s="409"/>
      <c r="J46" s="409"/>
      <c r="K46" s="409"/>
      <c r="L46" s="409"/>
      <c r="M46" s="409"/>
      <c r="N46" s="409"/>
      <c r="O46" s="410"/>
      <c r="AJ46" s="20"/>
      <c r="AL46" s="187"/>
      <c r="AM46" s="187"/>
      <c r="AN46" s="188"/>
    </row>
    <row r="47" spans="3:40" ht="16.5" customHeight="1" thickBot="1" x14ac:dyDescent="0.25">
      <c r="H47" s="411"/>
      <c r="I47" s="412"/>
      <c r="J47" s="412"/>
      <c r="K47" s="412"/>
      <c r="L47" s="412"/>
      <c r="M47" s="412"/>
      <c r="N47" s="412"/>
      <c r="O47" s="413"/>
      <c r="AJ47" s="20"/>
      <c r="AN47" s="31"/>
    </row>
    <row r="48" spans="3:40" ht="20.100000000000001" customHeight="1" thickBot="1" x14ac:dyDescent="0.25">
      <c r="AF48" s="189"/>
      <c r="AH48" s="43"/>
      <c r="AJ48" s="43"/>
      <c r="AK48" s="43"/>
    </row>
    <row r="49" spans="2:27" ht="39" customHeight="1" x14ac:dyDescent="0.2">
      <c r="E49" s="432" t="str">
        <f>IF(AND((I44+K44)&lt;80,O45&lt;135),"",IF(AND((I44+K44)&lt;85,O45&lt;137),"Il datore di lavoro mette a disposizione dei lavoratori i D.P.I.-art. 193 comma 1-a-",IF(AND((I44+K44)&lt;87,O45&lt;140),"Dal calcolo del LEX8h è emerso il superamento del livello superiore d'azione, ai sensi dell'art. 193 comma 1b -il datore di lavoro esige che i lavoratori utilizzino gli otoprotettori-","Dal calcolo del LEX8h è emerso il superamento del limite di esposizione.")))</f>
        <v>Dal calcolo del LEX8h è emerso il superamento del limite di esposizione.</v>
      </c>
      <c r="F49" s="433"/>
      <c r="G49" s="433"/>
      <c r="H49" s="433"/>
      <c r="I49" s="433"/>
      <c r="J49" s="433"/>
      <c r="K49" s="433"/>
      <c r="L49" s="433"/>
      <c r="M49" s="433"/>
      <c r="N49" s="433"/>
      <c r="O49" s="433"/>
      <c r="P49" s="434"/>
      <c r="Q49" s="82"/>
      <c r="R49" s="82"/>
      <c r="S49" s="82"/>
    </row>
    <row r="50" spans="2:27" ht="39" customHeight="1" thickBot="1" x14ac:dyDescent="0.25">
      <c r="E50" s="424" t="str">
        <f>IF(AND((I44+K44)&lt;80,O45&lt;135),"",IF(AND((I44+K44)&lt;87,O45&lt;140),"Si raccomanda dunque l'utilizzo dei D.P.I. ove gli stessi non costituiscano un rischio per la sicurezza del lavoratore e solo per le sorgenti sonore aventi emissione maggiore ad 80 dB(A) e/o 135 dB(C).","E' obbligatorio l'impiego dei D.P.I. per le sorgenti che superano gli 87 dB(A) e/o 135 dB(C), IL LIVELLO DI ESPOSIZIONE CONSEGUENTE E' QUELLO SOTTO RIPORTATO:"))</f>
        <v>E' obbligatorio l'impiego dei D.P.I. per le sorgenti che superano gli 87 dB(A) e/o 135 dB(C), IL LIVELLO DI ESPOSIZIONE CONSEGUENTE E' QUELLO SOTTO RIPORTATO:</v>
      </c>
      <c r="F50" s="425"/>
      <c r="G50" s="425"/>
      <c r="H50" s="425"/>
      <c r="I50" s="425"/>
      <c r="J50" s="425"/>
      <c r="K50" s="425"/>
      <c r="L50" s="425"/>
      <c r="M50" s="425"/>
      <c r="N50" s="425"/>
      <c r="O50" s="425"/>
      <c r="P50" s="426"/>
      <c r="Q50" s="82"/>
      <c r="R50" s="82"/>
      <c r="S50" s="82"/>
    </row>
    <row r="51" spans="2:27" ht="20.100000000000001" customHeight="1" x14ac:dyDescent="0.2"/>
    <row r="52" spans="2:27" ht="25.5" customHeight="1" x14ac:dyDescent="0.45">
      <c r="F52" s="414" t="s">
        <v>67</v>
      </c>
      <c r="G52" s="415"/>
      <c r="H52" s="415"/>
      <c r="I52" s="415"/>
      <c r="J52" s="415"/>
      <c r="K52" s="416" t="s">
        <v>187</v>
      </c>
      <c r="L52" s="416"/>
      <c r="M52" s="417">
        <f>IF(O44&gt;87,AM11,"Non previsto")</f>
        <v>72.24257666138368</v>
      </c>
      <c r="N52" s="418"/>
      <c r="O52" s="418"/>
    </row>
    <row r="53" spans="2:27" ht="25.5" customHeight="1" x14ac:dyDescent="0.45">
      <c r="E53" s="82"/>
      <c r="F53" s="415"/>
      <c r="G53" s="415"/>
      <c r="H53" s="415"/>
      <c r="I53" s="415"/>
      <c r="J53" s="415"/>
      <c r="K53" s="416" t="s">
        <v>68</v>
      </c>
      <c r="L53" s="416"/>
      <c r="M53" s="417" t="str">
        <f>IF(O45&gt;140,T41,"Non previsto")</f>
        <v>Non previsto</v>
      </c>
      <c r="N53" s="418"/>
      <c r="O53" s="418"/>
      <c r="W53" s="81"/>
    </row>
    <row r="54" spans="2:27" ht="30" customHeight="1" x14ac:dyDescent="0.2">
      <c r="W54" s="81"/>
    </row>
    <row r="55" spans="2:27" ht="30" customHeight="1" x14ac:dyDescent="0.2">
      <c r="E55" s="419" t="s">
        <v>33</v>
      </c>
      <c r="F55" s="420"/>
      <c r="G55" s="420"/>
      <c r="H55" s="420"/>
      <c r="I55" s="420"/>
      <c r="J55" s="420"/>
      <c r="K55" s="420"/>
      <c r="L55" s="420"/>
      <c r="M55" s="420"/>
      <c r="N55" s="420"/>
      <c r="O55" s="420"/>
      <c r="P55" s="420"/>
      <c r="Q55" s="307"/>
      <c r="R55" s="307"/>
      <c r="S55" s="307"/>
      <c r="T55" s="47"/>
      <c r="U55" s="47"/>
      <c r="W55" s="81"/>
    </row>
    <row r="56" spans="2:27" ht="30" customHeight="1" x14ac:dyDescent="0.2">
      <c r="E56" s="47" t="s">
        <v>30</v>
      </c>
      <c r="F56" s="58"/>
      <c r="G56" s="58"/>
      <c r="H56" s="58"/>
      <c r="I56" s="58"/>
      <c r="J56" s="58"/>
      <c r="K56" s="58"/>
      <c r="L56" s="58"/>
      <c r="M56" s="58"/>
      <c r="N56" s="58"/>
      <c r="O56" s="58"/>
      <c r="P56" s="58"/>
      <c r="Q56" s="58"/>
      <c r="R56" s="58"/>
      <c r="S56" s="58"/>
      <c r="T56" s="47"/>
      <c r="U56" s="47"/>
      <c r="W56" s="81"/>
      <c r="X56" s="47"/>
      <c r="Y56" s="47"/>
      <c r="Z56" s="47"/>
      <c r="AA56" s="47"/>
    </row>
    <row r="57" spans="2:27" ht="63.75" customHeight="1" x14ac:dyDescent="0.3">
      <c r="E57" s="384" t="s">
        <v>308</v>
      </c>
      <c r="F57" s="384"/>
      <c r="G57" s="384"/>
      <c r="H57" s="384"/>
      <c r="I57" s="384"/>
      <c r="J57" s="384"/>
      <c r="K57" s="384"/>
      <c r="L57" s="384"/>
      <c r="M57" s="384"/>
      <c r="N57" s="384"/>
      <c r="O57" s="384"/>
      <c r="P57" s="384"/>
      <c r="Q57" s="62"/>
      <c r="R57" s="44"/>
      <c r="S57" s="308"/>
      <c r="T57" s="47"/>
      <c r="U57" s="47"/>
      <c r="W57" s="81"/>
      <c r="X57" s="47"/>
      <c r="Y57" s="47"/>
      <c r="Z57" s="47"/>
      <c r="AA57" s="47"/>
    </row>
    <row r="58" spans="2:27" ht="20.100000000000001" customHeight="1" x14ac:dyDescent="0.2">
      <c r="E58" s="384"/>
      <c r="F58" s="384"/>
      <c r="G58" s="384"/>
      <c r="H58" s="384"/>
      <c r="I58" s="384"/>
      <c r="J58" s="384"/>
      <c r="K58" s="384"/>
      <c r="L58" s="384"/>
      <c r="M58" s="384"/>
      <c r="N58" s="384"/>
      <c r="O58" s="384"/>
      <c r="P58" s="384"/>
      <c r="Q58" s="308"/>
      <c r="R58" s="308"/>
      <c r="S58" s="308"/>
      <c r="T58" s="47"/>
      <c r="U58" s="47"/>
      <c r="V58" s="56"/>
      <c r="W58" s="52"/>
      <c r="X58" s="47"/>
      <c r="Y58" s="47"/>
      <c r="Z58" s="47"/>
      <c r="AA58" s="47"/>
    </row>
    <row r="59" spans="2:27" ht="9.9499999999999993" customHeight="1" thickBot="1" x14ac:dyDescent="0.25">
      <c r="V59" s="56"/>
      <c r="W59" s="52"/>
      <c r="X59" s="47"/>
      <c r="Y59" s="47"/>
      <c r="Z59" s="47"/>
      <c r="AA59" s="47"/>
    </row>
    <row r="60" spans="2:27" ht="55.5" customHeight="1" x14ac:dyDescent="0.25">
      <c r="B60" s="48"/>
      <c r="E60" s="385" t="s">
        <v>309</v>
      </c>
      <c r="F60" s="386"/>
      <c r="G60" s="386"/>
      <c r="H60" s="386"/>
      <c r="I60" s="386"/>
      <c r="J60" s="386"/>
      <c r="K60" s="386"/>
      <c r="L60" s="386"/>
      <c r="M60" s="386"/>
      <c r="N60" s="386"/>
      <c r="O60" s="386"/>
      <c r="P60" s="387"/>
      <c r="Q60" s="190"/>
      <c r="R60" s="190"/>
      <c r="S60" s="190"/>
      <c r="V60" s="56"/>
      <c r="W60" s="52"/>
      <c r="X60" s="47"/>
      <c r="Y60" s="47"/>
      <c r="Z60" s="47"/>
      <c r="AA60" s="47"/>
    </row>
    <row r="61" spans="2:27" ht="21" customHeight="1" x14ac:dyDescent="0.25">
      <c r="B61" s="48"/>
      <c r="E61" s="193" t="s">
        <v>34</v>
      </c>
      <c r="F61" s="302" t="s">
        <v>26</v>
      </c>
      <c r="G61" s="302" t="s">
        <v>28</v>
      </c>
      <c r="H61" s="373" t="s">
        <v>29</v>
      </c>
      <c r="I61" s="373"/>
      <c r="J61" s="114" t="s">
        <v>64</v>
      </c>
      <c r="K61" s="115" t="s">
        <v>12</v>
      </c>
      <c r="L61" s="116" t="s">
        <v>13</v>
      </c>
      <c r="M61" s="116" t="s">
        <v>14</v>
      </c>
      <c r="N61" s="388" t="s">
        <v>234</v>
      </c>
      <c r="O61" s="362"/>
      <c r="P61" s="377"/>
      <c r="Q61" s="54"/>
      <c r="R61" s="54"/>
      <c r="S61" s="54"/>
      <c r="V61" s="56"/>
      <c r="W61" s="52"/>
      <c r="X61" s="47"/>
      <c r="Y61" s="47"/>
      <c r="Z61" s="47"/>
      <c r="AA61" s="47"/>
    </row>
    <row r="62" spans="2:27" ht="21" customHeight="1" x14ac:dyDescent="0.25">
      <c r="B62" s="48"/>
      <c r="E62" s="193" t="s">
        <v>40</v>
      </c>
      <c r="F62" s="303" t="str">
        <f>VLOOKUP(E62,$E$112:$L$243,2,FALSE)</f>
        <v>Inserti espandibili</v>
      </c>
      <c r="G62" s="303" t="str">
        <f>VLOOKUP($E$62,$E$112:$L$243,3,FALSE)</f>
        <v>3M EAR</v>
      </c>
      <c r="H62" s="374" t="str">
        <f>VLOOKUP($E$62,$E$112:$L$243,4,FALSE)</f>
        <v>CLASSIC</v>
      </c>
      <c r="I62" s="374"/>
      <c r="J62" s="46">
        <f>VLOOKUP($E$62,$E$112:$L$243,5,FALSE)</f>
        <v>31</v>
      </c>
      <c r="K62" s="46">
        <f>VLOOKUP($E$62,$E$112:$L$243,6,FALSE)</f>
        <v>31</v>
      </c>
      <c r="L62" s="46">
        <f>VLOOKUP($E$62,$E$112:$L$243,7,FALSE)</f>
        <v>27</v>
      </c>
      <c r="M62" s="46">
        <f>VLOOKUP($E$62,$E$112:$L$243,8,FALSE)</f>
        <v>26</v>
      </c>
      <c r="N62" s="392">
        <f>IF(S41=0,"Non necessario",S41/R41)</f>
        <v>13.720738958031454</v>
      </c>
      <c r="O62" s="393"/>
      <c r="P62" s="394"/>
      <c r="Q62" s="196"/>
      <c r="R62" s="196"/>
      <c r="S62" s="196"/>
      <c r="V62" s="56"/>
      <c r="W62" s="56"/>
      <c r="X62" s="47"/>
      <c r="Y62" s="47"/>
      <c r="Z62" s="47"/>
      <c r="AA62" s="47"/>
    </row>
    <row r="63" spans="2:27" ht="21" customHeight="1" x14ac:dyDescent="0.25">
      <c r="B63" s="48"/>
      <c r="C63" s="48"/>
      <c r="D63" s="48"/>
      <c r="E63" s="395" t="s">
        <v>57</v>
      </c>
      <c r="F63" s="396"/>
      <c r="G63" s="396"/>
      <c r="H63" s="379">
        <v>0.5</v>
      </c>
      <c r="I63" s="379"/>
      <c r="J63" s="117">
        <f>H63*J62</f>
        <v>15.5</v>
      </c>
      <c r="K63" s="118">
        <f>K62*$H$63</f>
        <v>15.5</v>
      </c>
      <c r="L63" s="118">
        <f>L62*$H$63</f>
        <v>13.5</v>
      </c>
      <c r="M63" s="118">
        <f>M62*$H$63</f>
        <v>13</v>
      </c>
      <c r="N63" s="393"/>
      <c r="O63" s="393"/>
      <c r="P63" s="394"/>
      <c r="Q63" s="167"/>
      <c r="R63" s="167"/>
      <c r="S63" s="167"/>
      <c r="V63" s="56"/>
      <c r="W63" s="56"/>
      <c r="X63" s="47"/>
      <c r="Y63" s="47"/>
      <c r="Z63" s="47"/>
      <c r="AA63" s="47"/>
    </row>
    <row r="64" spans="2:27" ht="9.75" customHeight="1" x14ac:dyDescent="0.25">
      <c r="B64" s="48"/>
      <c r="C64" s="48"/>
      <c r="D64" s="48"/>
      <c r="E64" s="389"/>
      <c r="F64" s="390"/>
      <c r="G64" s="390"/>
      <c r="H64" s="390"/>
      <c r="I64" s="390"/>
      <c r="J64" s="390"/>
      <c r="K64" s="390"/>
      <c r="L64" s="390"/>
      <c r="M64" s="390"/>
      <c r="N64" s="390"/>
      <c r="O64" s="390"/>
      <c r="P64" s="391"/>
      <c r="Q64" s="167"/>
      <c r="R64" s="82"/>
      <c r="S64" s="82"/>
      <c r="V64" s="56"/>
      <c r="W64" s="56"/>
      <c r="X64" s="47"/>
      <c r="Y64" s="47"/>
      <c r="Z64" s="47"/>
      <c r="AA64" s="47"/>
    </row>
    <row r="65" spans="2:27" ht="24" customHeight="1" x14ac:dyDescent="0.25">
      <c r="B65" s="48"/>
      <c r="C65" s="48"/>
      <c r="D65" s="48"/>
      <c r="E65" s="361" t="s">
        <v>37</v>
      </c>
      <c r="F65" s="397"/>
      <c r="G65" s="398" t="s">
        <v>74</v>
      </c>
      <c r="H65" s="304" t="s">
        <v>240</v>
      </c>
      <c r="I65" s="119" t="s">
        <v>237</v>
      </c>
      <c r="J65" s="133">
        <f>IF(O44&lt;87,V41,(10*LOG10(SUM(AF11:AF40))))</f>
        <v>72.24257666138368</v>
      </c>
      <c r="K65" s="119" t="s">
        <v>238</v>
      </c>
      <c r="L65" s="119">
        <v>80</v>
      </c>
      <c r="M65" s="365" t="str">
        <f>IF(J65&lt;65,"IPERPROTEZIONE",IF(J65&lt;70,"ACCETTABILE",IF(J65&lt;75,"BUONA",IF(J65&lt;80,"ACCETTABILE","INSUFFICIENTE"))))</f>
        <v>BUONA</v>
      </c>
      <c r="N65" s="365"/>
      <c r="O65" s="365"/>
      <c r="P65" s="366"/>
      <c r="Q65" s="167"/>
      <c r="R65" s="82"/>
      <c r="S65" s="85"/>
      <c r="V65" s="56"/>
      <c r="W65" s="56"/>
      <c r="X65" s="47"/>
      <c r="Y65" s="47"/>
      <c r="Z65" s="47"/>
      <c r="AA65" s="47"/>
    </row>
    <row r="66" spans="2:27" ht="27" customHeight="1" thickBot="1" x14ac:dyDescent="0.3">
      <c r="B66" s="48"/>
      <c r="C66" s="48"/>
      <c r="D66" s="48"/>
      <c r="E66" s="367" t="s">
        <v>31</v>
      </c>
      <c r="F66" s="364"/>
      <c r="G66" s="399"/>
      <c r="H66" s="113" t="s">
        <v>241</v>
      </c>
      <c r="I66" s="112" t="s">
        <v>239</v>
      </c>
      <c r="J66" s="112">
        <f>M63-5</f>
        <v>8</v>
      </c>
      <c r="K66" s="112" t="s">
        <v>238</v>
      </c>
      <c r="L66" s="112">
        <v>135</v>
      </c>
      <c r="M66" s="368" t="str">
        <f>IF($O$45&lt;135,"VERIFICA NON NECESSARIA",IF(($O$45-J66)&lt;135,"IDONEO","INSUFFICIENTE"))</f>
        <v>VERIFICA NON NECESSARIA</v>
      </c>
      <c r="N66" s="368"/>
      <c r="O66" s="368"/>
      <c r="P66" s="369"/>
      <c r="Q66" s="167"/>
      <c r="R66" s="82"/>
      <c r="S66" s="86"/>
      <c r="V66" s="56"/>
      <c r="W66" s="56"/>
      <c r="X66" s="47"/>
      <c r="Y66" s="47"/>
      <c r="Z66" s="47"/>
      <c r="AA66" s="47"/>
    </row>
    <row r="67" spans="2:27" ht="12.6" customHeight="1" x14ac:dyDescent="0.3">
      <c r="B67" s="48"/>
      <c r="C67" s="48"/>
      <c r="D67" s="48"/>
      <c r="I67" s="61"/>
      <c r="J67" s="61"/>
      <c r="K67" s="50"/>
      <c r="L67" s="51"/>
      <c r="M67" s="51"/>
      <c r="N67" s="52"/>
      <c r="O67" s="53"/>
      <c r="P67" s="53"/>
      <c r="Q67" s="167"/>
      <c r="R67" s="53"/>
      <c r="S67" s="53"/>
      <c r="V67" s="56"/>
      <c r="W67" s="56"/>
      <c r="X67" s="47"/>
      <c r="Y67" s="47"/>
      <c r="Z67" s="47"/>
      <c r="AA67" s="47"/>
    </row>
    <row r="68" spans="2:27" ht="12.6" customHeight="1" thickBot="1" x14ac:dyDescent="0.35">
      <c r="B68" s="48"/>
      <c r="C68" s="48"/>
      <c r="D68" s="48"/>
      <c r="E68" s="49"/>
      <c r="F68" s="49"/>
      <c r="G68" s="49"/>
      <c r="H68" s="49"/>
      <c r="I68" s="49"/>
      <c r="J68" s="49"/>
      <c r="K68" s="50"/>
      <c r="L68" s="51"/>
      <c r="M68" s="51"/>
      <c r="N68" s="52"/>
      <c r="O68" s="53"/>
      <c r="P68" s="53"/>
      <c r="Q68" s="167"/>
      <c r="R68" s="53"/>
      <c r="S68" s="53"/>
      <c r="V68" s="56"/>
      <c r="W68" s="56"/>
      <c r="X68" s="47"/>
      <c r="Y68" s="47"/>
      <c r="Z68" s="47"/>
      <c r="AA68" s="47"/>
    </row>
    <row r="69" spans="2:27" ht="27" customHeight="1" x14ac:dyDescent="0.3">
      <c r="B69" s="48"/>
      <c r="C69" s="48"/>
      <c r="D69" s="48"/>
      <c r="E69" s="370" t="s">
        <v>263</v>
      </c>
      <c r="F69" s="371"/>
      <c r="G69" s="371"/>
      <c r="H69" s="371"/>
      <c r="I69" s="371"/>
      <c r="J69" s="371"/>
      <c r="K69" s="371"/>
      <c r="L69" s="371"/>
      <c r="M69" s="371"/>
      <c r="N69" s="371"/>
      <c r="O69" s="371"/>
      <c r="P69" s="372"/>
      <c r="Q69" s="167"/>
      <c r="R69" s="53"/>
      <c r="S69" s="53"/>
      <c r="V69" s="56"/>
      <c r="W69" s="56"/>
      <c r="X69" s="47"/>
      <c r="Y69" s="47"/>
      <c r="Z69" s="47"/>
      <c r="AA69" s="47"/>
    </row>
    <row r="70" spans="2:27" ht="21" customHeight="1" x14ac:dyDescent="0.25">
      <c r="B70" s="48"/>
      <c r="C70" s="48"/>
      <c r="D70" s="48"/>
      <c r="E70" s="193" t="s">
        <v>34</v>
      </c>
      <c r="F70" s="302" t="s">
        <v>26</v>
      </c>
      <c r="G70" s="302" t="s">
        <v>28</v>
      </c>
      <c r="H70" s="373" t="s">
        <v>29</v>
      </c>
      <c r="I70" s="373"/>
      <c r="J70" s="114" t="s">
        <v>64</v>
      </c>
      <c r="K70" s="115" t="s">
        <v>12</v>
      </c>
      <c r="L70" s="116" t="s">
        <v>13</v>
      </c>
      <c r="M70" s="116" t="s">
        <v>14</v>
      </c>
      <c r="N70" s="305" t="s">
        <v>69</v>
      </c>
      <c r="O70" s="305" t="s">
        <v>70</v>
      </c>
      <c r="P70" s="132" t="s">
        <v>15</v>
      </c>
      <c r="Q70" s="167"/>
      <c r="R70" s="54"/>
      <c r="S70" s="54"/>
      <c r="V70" s="56"/>
      <c r="W70" s="52"/>
      <c r="X70" s="47"/>
      <c r="Y70" s="47"/>
      <c r="Z70" s="47"/>
      <c r="AA70" s="47"/>
    </row>
    <row r="71" spans="2:27" ht="21" customHeight="1" x14ac:dyDescent="0.25">
      <c r="B71" s="48"/>
      <c r="C71" s="48"/>
      <c r="D71" s="48"/>
      <c r="E71" s="303" t="s">
        <v>38</v>
      </c>
      <c r="F71" s="303" t="str">
        <f>VLOOKUP(E71,$E$112:$L$243,2,FALSE)</f>
        <v>Cuffie auricolari</v>
      </c>
      <c r="G71" s="303" t="str">
        <f>VLOOKUP($E$71,$E$112:$L$243,3,FALSE)</f>
        <v>3M PELTOR</v>
      </c>
      <c r="H71" s="374" t="str">
        <f>VLOOKUP($E$71,$E$112:$L$243,4,FALSE)</f>
        <v>H505B</v>
      </c>
      <c r="I71" s="374"/>
      <c r="J71" s="46">
        <f>VLOOKUP(E71,$E$112:$L$243,5,FALSE)</f>
        <v>24</v>
      </c>
      <c r="K71" s="46">
        <f>VLOOKUP($E$71,$E$112:$L$243,6,FALSE)</f>
        <v>29</v>
      </c>
      <c r="L71" s="46">
        <f>VLOOKUP($E$71,$E$112:$L$243,7,FALSE)</f>
        <v>20</v>
      </c>
      <c r="M71" s="46">
        <f>VLOOKUP($E$71,$E$112:$L$243,8,FALSE)</f>
        <v>13</v>
      </c>
      <c r="N71" s="375">
        <f>$AK$11</f>
        <v>93.527885651801057</v>
      </c>
      <c r="O71" s="375">
        <f>$AL$11</f>
        <v>94.601103574204629</v>
      </c>
      <c r="P71" s="376">
        <f>IF(($AL$11-$AK$11)&lt;=2,(L72-((K72-L72)/4)*($AL$11-$AK$11-2)),(L72-((L72-M72)/8)*($AL$11-$AK$11-2)))</f>
        <v>18.772470723403167</v>
      </c>
      <c r="Q71" s="167"/>
      <c r="R71" s="196"/>
      <c r="S71" s="196"/>
      <c r="V71" s="56"/>
      <c r="W71" s="56"/>
      <c r="X71" s="47"/>
      <c r="Y71" s="47"/>
      <c r="Z71" s="47"/>
      <c r="AA71" s="47"/>
    </row>
    <row r="72" spans="2:27" ht="21" customHeight="1" x14ac:dyDescent="0.25">
      <c r="B72" s="48"/>
      <c r="C72" s="48"/>
      <c r="D72" s="48"/>
      <c r="E72" s="191"/>
      <c r="F72" s="127"/>
      <c r="G72" s="128" t="s">
        <v>57</v>
      </c>
      <c r="H72" s="378">
        <v>0.85</v>
      </c>
      <c r="I72" s="379"/>
      <c r="J72" s="117">
        <f>H72*J71</f>
        <v>20.399999999999999</v>
      </c>
      <c r="K72" s="118">
        <f>K71*$H$72</f>
        <v>24.65</v>
      </c>
      <c r="L72" s="118">
        <f>L71*$H$72</f>
        <v>17</v>
      </c>
      <c r="M72" s="118">
        <f>M71*$H$72</f>
        <v>11.049999999999999</v>
      </c>
      <c r="N72" s="362"/>
      <c r="O72" s="362"/>
      <c r="P72" s="377"/>
      <c r="Q72" s="167"/>
      <c r="R72" s="167"/>
      <c r="S72" s="167"/>
      <c r="V72" s="56"/>
      <c r="W72" s="56"/>
      <c r="X72" s="47"/>
      <c r="Y72" s="47"/>
      <c r="Z72" s="47"/>
      <c r="AA72" s="47"/>
    </row>
    <row r="73" spans="2:27" ht="9" customHeight="1" x14ac:dyDescent="0.25">
      <c r="B73" s="48"/>
      <c r="C73" s="48"/>
      <c r="D73" s="48"/>
      <c r="E73" s="358"/>
      <c r="F73" s="359"/>
      <c r="G73" s="359"/>
      <c r="H73" s="359"/>
      <c r="I73" s="359"/>
      <c r="J73" s="359"/>
      <c r="K73" s="359"/>
      <c r="L73" s="359"/>
      <c r="M73" s="359"/>
      <c r="N73" s="359"/>
      <c r="O73" s="359"/>
      <c r="P73" s="360"/>
      <c r="Q73" s="167"/>
      <c r="R73" s="167"/>
      <c r="S73" s="167"/>
      <c r="V73" s="56"/>
      <c r="W73" s="56"/>
      <c r="X73" s="47"/>
      <c r="Y73" s="47"/>
      <c r="Z73" s="47"/>
      <c r="AA73" s="47"/>
    </row>
    <row r="74" spans="2:27" ht="21" customHeight="1" x14ac:dyDescent="0.25">
      <c r="B74" s="48"/>
      <c r="C74" s="48"/>
      <c r="D74" s="48"/>
      <c r="E74" s="361" t="s">
        <v>37</v>
      </c>
      <c r="F74" s="362"/>
      <c r="G74" s="363" t="s">
        <v>74</v>
      </c>
      <c r="H74" s="130" t="s">
        <v>185</v>
      </c>
      <c r="I74" s="131" t="s">
        <v>71</v>
      </c>
      <c r="J74" s="133">
        <f>$AK$11-P71</f>
        <v>74.755414928397897</v>
      </c>
      <c r="K74" s="131" t="s">
        <v>72</v>
      </c>
      <c r="L74" s="131">
        <v>80</v>
      </c>
      <c r="M74" s="365" t="str">
        <f>IF(J74&lt;65,"IPERPROTEZIONE",IF(J74&lt;70,"ACCETTABILE",IF(J74&lt;75,"BUONA",IF(J74&lt;80,"ACCETTABILE","INSUFFICIENTE"))))</f>
        <v>BUONA</v>
      </c>
      <c r="N74" s="365"/>
      <c r="O74" s="365"/>
      <c r="P74" s="366"/>
      <c r="Q74" s="167"/>
      <c r="R74" s="85"/>
      <c r="S74" s="85"/>
      <c r="V74" s="56"/>
      <c r="W74" s="56"/>
      <c r="X74" s="47"/>
      <c r="Y74" s="47"/>
      <c r="Z74" s="47"/>
      <c r="AA74" s="47"/>
    </row>
    <row r="75" spans="2:27" ht="29.25" customHeight="1" thickBot="1" x14ac:dyDescent="0.3">
      <c r="B75" s="48"/>
      <c r="C75" s="48"/>
      <c r="D75" s="48"/>
      <c r="E75" s="367" t="s">
        <v>31</v>
      </c>
      <c r="F75" s="364"/>
      <c r="G75" s="364"/>
      <c r="H75" s="59" t="s">
        <v>186</v>
      </c>
      <c r="I75" s="60" t="s">
        <v>73</v>
      </c>
      <c r="J75" s="60">
        <f>M72-5</f>
        <v>6.0499999999999989</v>
      </c>
      <c r="K75" s="60" t="s">
        <v>72</v>
      </c>
      <c r="L75" s="60">
        <v>135</v>
      </c>
      <c r="M75" s="368" t="str">
        <f>IF($O$45&lt;135,"VERIFICA NON NECESSARIA",IF(($O$45-J75)&lt;135,"IDONEO","INSUFFICIENTE"))</f>
        <v>VERIFICA NON NECESSARIA</v>
      </c>
      <c r="N75" s="368"/>
      <c r="O75" s="368"/>
      <c r="P75" s="369"/>
      <c r="Q75" s="167"/>
      <c r="R75" s="86"/>
      <c r="S75" s="86"/>
      <c r="V75" s="56"/>
      <c r="W75" s="56"/>
      <c r="X75" s="47"/>
      <c r="Y75" s="47"/>
      <c r="Z75" s="47"/>
      <c r="AA75" s="47"/>
    </row>
    <row r="76" spans="2:27" ht="25.5" customHeight="1" thickBot="1" x14ac:dyDescent="0.3">
      <c r="C76" s="48"/>
      <c r="D76" s="48"/>
      <c r="Q76" s="167"/>
      <c r="V76" s="56"/>
      <c r="W76" s="52"/>
      <c r="X76" s="47"/>
      <c r="Y76" s="47"/>
      <c r="Z76" s="47"/>
      <c r="AA76" s="47"/>
    </row>
    <row r="77" spans="2:27" ht="27" customHeight="1" x14ac:dyDescent="0.3">
      <c r="B77" s="48"/>
      <c r="C77" s="48"/>
      <c r="D77" s="48"/>
      <c r="E77" s="370" t="s">
        <v>264</v>
      </c>
      <c r="F77" s="371"/>
      <c r="G77" s="371"/>
      <c r="H77" s="371"/>
      <c r="I77" s="371"/>
      <c r="J77" s="371"/>
      <c r="K77" s="371"/>
      <c r="L77" s="371"/>
      <c r="M77" s="371"/>
      <c r="N77" s="371"/>
      <c r="O77" s="371"/>
      <c r="P77" s="372"/>
      <c r="Q77" s="167"/>
      <c r="R77" s="53"/>
      <c r="S77" s="53"/>
      <c r="V77" s="56"/>
      <c r="W77" s="56"/>
      <c r="X77" s="47"/>
      <c r="Y77" s="47"/>
      <c r="Z77" s="47"/>
      <c r="AA77" s="47"/>
    </row>
    <row r="78" spans="2:27" ht="21" customHeight="1" x14ac:dyDescent="0.25">
      <c r="B78" s="48"/>
      <c r="C78" s="48"/>
      <c r="D78" s="48"/>
      <c r="E78" s="193" t="s">
        <v>34</v>
      </c>
      <c r="F78" s="302" t="s">
        <v>26</v>
      </c>
      <c r="G78" s="302" t="s">
        <v>28</v>
      </c>
      <c r="H78" s="373" t="s">
        <v>29</v>
      </c>
      <c r="I78" s="373"/>
      <c r="J78" s="114" t="s">
        <v>64</v>
      </c>
      <c r="K78" s="115" t="s">
        <v>12</v>
      </c>
      <c r="L78" s="116" t="s">
        <v>13</v>
      </c>
      <c r="M78" s="116" t="s">
        <v>14</v>
      </c>
      <c r="N78" s="305" t="s">
        <v>69</v>
      </c>
      <c r="O78" s="305" t="s">
        <v>70</v>
      </c>
      <c r="P78" s="132" t="s">
        <v>15</v>
      </c>
      <c r="Q78" s="167"/>
      <c r="R78" s="54"/>
      <c r="S78" s="54"/>
      <c r="V78" s="56"/>
      <c r="W78" s="52"/>
      <c r="X78" s="47"/>
      <c r="Y78" s="47"/>
      <c r="Z78" s="47"/>
      <c r="AA78" s="47"/>
    </row>
    <row r="79" spans="2:27" ht="21" customHeight="1" x14ac:dyDescent="0.25">
      <c r="B79" s="48"/>
      <c r="E79" s="129" t="s">
        <v>40</v>
      </c>
      <c r="F79" s="126" t="str">
        <f>VLOOKUP(E79,$E$112:$L$243,2,FALSE)</f>
        <v>Inserti espandibili</v>
      </c>
      <c r="G79" s="126" t="str">
        <f>VLOOKUP($E$79,$E$112:$L$243,3,FALSE)</f>
        <v>3M EAR</v>
      </c>
      <c r="H79" s="374" t="str">
        <f>VLOOKUP($E$79,$E$112:$L$243,4,FALSE)</f>
        <v>CLASSIC</v>
      </c>
      <c r="I79" s="374"/>
      <c r="J79" s="46">
        <f>VLOOKUP(E79,$E$112:$L$243,5,FALSE)</f>
        <v>31</v>
      </c>
      <c r="K79" s="46">
        <f>VLOOKUP($E$79,$E$112:$L$243,6,FALSE)</f>
        <v>31</v>
      </c>
      <c r="L79" s="46">
        <f>VLOOKUP($E$79,$E$112:$L$243,7,FALSE)</f>
        <v>27</v>
      </c>
      <c r="M79" s="46">
        <f>VLOOKUP($E$79,$E$112:$L$243,8,FALSE)</f>
        <v>26</v>
      </c>
      <c r="N79" s="375">
        <f>$AK$11</f>
        <v>93.527885651801057</v>
      </c>
      <c r="O79" s="375">
        <f>$AL$11</f>
        <v>94.601103574204629</v>
      </c>
      <c r="P79" s="376">
        <f>IF(($AL$11-$AK$11)&lt;=2,(L80-((K80-L80)/4)*($AL$11-$AK$11-2)),(L80-((L80-M80)/8)*($AL$11-$AK$11-2)))</f>
        <v>18.152408350437678</v>
      </c>
      <c r="Q79" s="167"/>
      <c r="R79" s="196"/>
      <c r="S79" s="196"/>
      <c r="V79" s="56"/>
      <c r="W79" s="56"/>
      <c r="X79" s="47"/>
      <c r="Y79" s="47"/>
      <c r="Z79" s="47"/>
      <c r="AA79" s="47"/>
    </row>
    <row r="80" spans="2:27" ht="21" customHeight="1" x14ac:dyDescent="0.25">
      <c r="B80" s="48"/>
      <c r="C80" s="48"/>
      <c r="D80" s="48"/>
      <c r="E80" s="191"/>
      <c r="F80" s="127"/>
      <c r="G80" s="128" t="s">
        <v>57</v>
      </c>
      <c r="H80" s="378">
        <v>0.65</v>
      </c>
      <c r="I80" s="379"/>
      <c r="J80" s="117">
        <f>H80*J79</f>
        <v>20.150000000000002</v>
      </c>
      <c r="K80" s="118">
        <f>K79*$H$80</f>
        <v>20.150000000000002</v>
      </c>
      <c r="L80" s="118">
        <f>L79*$H$80</f>
        <v>17.55</v>
      </c>
      <c r="M80" s="118">
        <f>M79*$H$80</f>
        <v>16.900000000000002</v>
      </c>
      <c r="N80" s="362"/>
      <c r="O80" s="362"/>
      <c r="P80" s="377"/>
      <c r="Q80" s="167"/>
      <c r="R80" s="167"/>
      <c r="S80" s="167"/>
      <c r="V80" s="56"/>
      <c r="W80" s="56"/>
      <c r="X80" s="47"/>
      <c r="Y80" s="47"/>
      <c r="Z80" s="47"/>
      <c r="AA80" s="47"/>
    </row>
    <row r="81" spans="2:27" ht="9" customHeight="1" x14ac:dyDescent="0.25">
      <c r="B81" s="48"/>
      <c r="C81" s="48"/>
      <c r="D81" s="48"/>
      <c r="E81" s="358"/>
      <c r="F81" s="359"/>
      <c r="G81" s="359"/>
      <c r="H81" s="359"/>
      <c r="I81" s="359"/>
      <c r="J81" s="359"/>
      <c r="K81" s="359"/>
      <c r="L81" s="359"/>
      <c r="M81" s="359"/>
      <c r="N81" s="359"/>
      <c r="O81" s="359"/>
      <c r="P81" s="360"/>
      <c r="Q81" s="167"/>
      <c r="R81" s="167"/>
      <c r="S81" s="167"/>
      <c r="V81" s="56"/>
      <c r="W81" s="56"/>
      <c r="X81" s="47"/>
      <c r="Y81" s="47"/>
      <c r="Z81" s="47"/>
      <c r="AA81" s="47"/>
    </row>
    <row r="82" spans="2:27" ht="21" customHeight="1" x14ac:dyDescent="0.25">
      <c r="B82" s="48"/>
      <c r="C82" s="48"/>
      <c r="D82" s="48"/>
      <c r="E82" s="361" t="s">
        <v>37</v>
      </c>
      <c r="F82" s="362"/>
      <c r="G82" s="363" t="s">
        <v>74</v>
      </c>
      <c r="H82" s="130" t="s">
        <v>185</v>
      </c>
      <c r="I82" s="131" t="s">
        <v>71</v>
      </c>
      <c r="J82" s="133">
        <f>$AK$11-P79</f>
        <v>75.375477301363375</v>
      </c>
      <c r="K82" s="131" t="s">
        <v>72</v>
      </c>
      <c r="L82" s="131">
        <v>80</v>
      </c>
      <c r="M82" s="365" t="str">
        <f>IF(J82&lt;65,"IPERPROTEZIONE",IF(J82&lt;70,"ACCETTABILE",IF(J82&lt;75,"BUONA",IF(J82&lt;80,"ACCETTABILE","INSUFFICIENTE"))))</f>
        <v>ACCETTABILE</v>
      </c>
      <c r="N82" s="365"/>
      <c r="O82" s="365"/>
      <c r="P82" s="366"/>
      <c r="Q82" s="167"/>
      <c r="R82" s="85"/>
      <c r="S82" s="85"/>
      <c r="V82" s="56"/>
      <c r="W82" s="56"/>
      <c r="X82" s="47"/>
      <c r="Y82" s="47"/>
      <c r="Z82" s="47"/>
      <c r="AA82" s="47"/>
    </row>
    <row r="83" spans="2:27" ht="29.25" customHeight="1" thickBot="1" x14ac:dyDescent="0.3">
      <c r="B83" s="48"/>
      <c r="C83" s="48"/>
      <c r="D83" s="48"/>
      <c r="E83" s="367" t="s">
        <v>31</v>
      </c>
      <c r="F83" s="364"/>
      <c r="G83" s="364"/>
      <c r="H83" s="59" t="s">
        <v>186</v>
      </c>
      <c r="I83" s="60" t="s">
        <v>73</v>
      </c>
      <c r="J83" s="60">
        <f>M80-5</f>
        <v>11.900000000000002</v>
      </c>
      <c r="K83" s="60" t="s">
        <v>72</v>
      </c>
      <c r="L83" s="60">
        <v>135</v>
      </c>
      <c r="M83" s="368" t="str">
        <f>IF($O$45&lt;135,"VERIFICA NON NECESSARIA",IF(($O$45-J83)&lt;135,"IDONEO","INSUFFICIENTE"))</f>
        <v>VERIFICA NON NECESSARIA</v>
      </c>
      <c r="N83" s="368"/>
      <c r="O83" s="368"/>
      <c r="P83" s="369"/>
      <c r="Q83" s="167"/>
      <c r="R83" s="86"/>
      <c r="S83" s="86"/>
      <c r="V83" s="56"/>
      <c r="W83" s="56"/>
      <c r="X83" s="47"/>
      <c r="Y83" s="47"/>
      <c r="Z83" s="47"/>
      <c r="AA83" s="47"/>
    </row>
    <row r="84" spans="2:27" ht="24" customHeight="1" thickBot="1" x14ac:dyDescent="0.3">
      <c r="C84" s="48"/>
      <c r="D84" s="48"/>
    </row>
    <row r="85" spans="2:27" ht="27" customHeight="1" x14ac:dyDescent="0.3">
      <c r="B85" s="48"/>
      <c r="C85" s="48"/>
      <c r="D85" s="48"/>
      <c r="E85" s="370" t="s">
        <v>264</v>
      </c>
      <c r="F85" s="371"/>
      <c r="G85" s="371"/>
      <c r="H85" s="371"/>
      <c r="I85" s="371"/>
      <c r="J85" s="371"/>
      <c r="K85" s="371"/>
      <c r="L85" s="371"/>
      <c r="M85" s="371"/>
      <c r="N85" s="371"/>
      <c r="O85" s="371"/>
      <c r="P85" s="372"/>
      <c r="Q85" s="167"/>
      <c r="R85" s="53"/>
      <c r="S85" s="53"/>
      <c r="V85" s="56"/>
      <c r="W85" s="56"/>
      <c r="X85" s="47"/>
      <c r="Y85" s="47"/>
      <c r="Z85" s="47"/>
      <c r="AA85" s="47"/>
    </row>
    <row r="86" spans="2:27" ht="21" customHeight="1" x14ac:dyDescent="0.25">
      <c r="B86" s="48"/>
      <c r="C86" s="48"/>
      <c r="D86" s="48"/>
      <c r="E86" s="193" t="s">
        <v>34</v>
      </c>
      <c r="F86" s="302" t="s">
        <v>26</v>
      </c>
      <c r="G86" s="302" t="s">
        <v>28</v>
      </c>
      <c r="H86" s="373" t="s">
        <v>29</v>
      </c>
      <c r="I86" s="373"/>
      <c r="J86" s="114" t="s">
        <v>64</v>
      </c>
      <c r="K86" s="115" t="s">
        <v>12</v>
      </c>
      <c r="L86" s="116" t="s">
        <v>13</v>
      </c>
      <c r="M86" s="116" t="s">
        <v>14</v>
      </c>
      <c r="N86" s="305" t="s">
        <v>69</v>
      </c>
      <c r="O86" s="305" t="s">
        <v>70</v>
      </c>
      <c r="P86" s="132" t="s">
        <v>15</v>
      </c>
      <c r="Q86" s="167"/>
      <c r="R86" s="54"/>
      <c r="S86" s="54"/>
      <c r="V86" s="56"/>
      <c r="W86" s="52"/>
      <c r="X86" s="47"/>
      <c r="Y86" s="47"/>
      <c r="Z86" s="47"/>
      <c r="AA86" s="47"/>
    </row>
    <row r="87" spans="2:27" ht="39.75" customHeight="1" x14ac:dyDescent="0.25">
      <c r="B87" s="48"/>
      <c r="E87" s="129" t="s">
        <v>41</v>
      </c>
      <c r="F87" s="126" t="str">
        <f>VLOOKUP(E87,$E$112:$L$243,2,FALSE)</f>
        <v>Inserti espandibili</v>
      </c>
      <c r="G87" s="126" t="str">
        <f>VLOOKUP($E$87,$E$112:$L$243,3,FALSE)</f>
        <v>UVEX</v>
      </c>
      <c r="H87" s="382" t="str">
        <f>VLOOKUP($E$87,$E$112:$L$243,4,FALSE)</f>
        <v>X-fit</v>
      </c>
      <c r="I87" s="383"/>
      <c r="J87" s="46">
        <f>VLOOKUP(E87,$E$112:$L$243,5,FALSE)</f>
        <v>37</v>
      </c>
      <c r="K87" s="46">
        <f>VLOOKUP($E$87,$E$112:$L$243,6,FALSE)</f>
        <v>36</v>
      </c>
      <c r="L87" s="46">
        <f>VLOOKUP($E$87,$E$112:$L$243,7,FALSE)</f>
        <v>35</v>
      </c>
      <c r="M87" s="46">
        <f>VLOOKUP($E$87,$E$112:$L$243,8,FALSE)</f>
        <v>34</v>
      </c>
      <c r="N87" s="375">
        <f>$AK$11</f>
        <v>93.527885651801057</v>
      </c>
      <c r="O87" s="375">
        <f>$AL$11</f>
        <v>94.601103574204629</v>
      </c>
      <c r="P87" s="376">
        <f>IF(($AL$11-$AK$11)&lt;=2,(L88-((K88-L88)/4)*($AL$11-$AK$11-2)),(L88-((L88-M88)/8)*($AL$11-$AK$11-2)))</f>
        <v>22.900602087609421</v>
      </c>
      <c r="Q87" s="167"/>
      <c r="R87" s="196"/>
      <c r="S87" s="196"/>
      <c r="V87" s="56"/>
      <c r="W87" s="56"/>
      <c r="X87" s="47"/>
      <c r="Y87" s="47"/>
      <c r="Z87" s="47"/>
      <c r="AA87" s="47"/>
    </row>
    <row r="88" spans="2:27" ht="21" customHeight="1" x14ac:dyDescent="0.25">
      <c r="B88" s="48"/>
      <c r="C88" s="48"/>
      <c r="D88" s="48"/>
      <c r="E88" s="191"/>
      <c r="F88" s="127"/>
      <c r="G88" s="128" t="s">
        <v>57</v>
      </c>
      <c r="H88" s="378">
        <v>0.65</v>
      </c>
      <c r="I88" s="379"/>
      <c r="J88" s="117">
        <f>H88*J87</f>
        <v>24.05</v>
      </c>
      <c r="K88" s="118">
        <f>K87*$H$88</f>
        <v>23.400000000000002</v>
      </c>
      <c r="L88" s="118">
        <f>L87*$H$88</f>
        <v>22.75</v>
      </c>
      <c r="M88" s="118">
        <f>M87*$H$88</f>
        <v>22.1</v>
      </c>
      <c r="N88" s="362"/>
      <c r="O88" s="362"/>
      <c r="P88" s="377"/>
      <c r="Q88" s="167"/>
      <c r="R88" s="167"/>
      <c r="S88" s="167"/>
      <c r="V88" s="56"/>
      <c r="W88" s="56"/>
      <c r="X88" s="47"/>
      <c r="Y88" s="47"/>
      <c r="Z88" s="47"/>
      <c r="AA88" s="47"/>
    </row>
    <row r="89" spans="2:27" ht="9" customHeight="1" x14ac:dyDescent="0.25">
      <c r="B89" s="48"/>
      <c r="C89" s="48"/>
      <c r="D89" s="48"/>
      <c r="E89" s="358"/>
      <c r="F89" s="359"/>
      <c r="G89" s="359"/>
      <c r="H89" s="359"/>
      <c r="I89" s="359"/>
      <c r="J89" s="359"/>
      <c r="K89" s="359"/>
      <c r="L89" s="359"/>
      <c r="M89" s="359"/>
      <c r="N89" s="359"/>
      <c r="O89" s="359"/>
      <c r="P89" s="360"/>
      <c r="Q89" s="167"/>
      <c r="R89" s="167"/>
      <c r="S89" s="167"/>
      <c r="V89" s="56"/>
      <c r="W89" s="56"/>
      <c r="X89" s="47"/>
      <c r="Y89" s="47"/>
      <c r="Z89" s="47"/>
      <c r="AA89" s="47"/>
    </row>
    <row r="90" spans="2:27" ht="21" customHeight="1" x14ac:dyDescent="0.25">
      <c r="B90" s="48"/>
      <c r="C90" s="48"/>
      <c r="D90" s="48"/>
      <c r="E90" s="361" t="s">
        <v>37</v>
      </c>
      <c r="F90" s="362"/>
      <c r="G90" s="363" t="s">
        <v>74</v>
      </c>
      <c r="H90" s="130" t="s">
        <v>185</v>
      </c>
      <c r="I90" s="131" t="s">
        <v>71</v>
      </c>
      <c r="J90" s="133">
        <f>$AK$11-P87</f>
        <v>70.627283564191629</v>
      </c>
      <c r="K90" s="131" t="s">
        <v>72</v>
      </c>
      <c r="L90" s="131">
        <v>80</v>
      </c>
      <c r="M90" s="365" t="str">
        <f>IF(J90&lt;65,"IPERPROTEZIONE",IF(J90&lt;70,"ACCETTABILE",IF(J90&lt;75,"BUONA",IF(J90&lt;80,"ACCETTABILE","INSUFFICIENTE"))))</f>
        <v>BUONA</v>
      </c>
      <c r="N90" s="365"/>
      <c r="O90" s="365"/>
      <c r="P90" s="366"/>
      <c r="Q90" s="167"/>
      <c r="R90" s="85"/>
      <c r="S90" s="85"/>
      <c r="V90" s="56"/>
      <c r="W90" s="56"/>
      <c r="X90" s="47"/>
      <c r="Y90" s="47"/>
      <c r="Z90" s="47"/>
      <c r="AA90" s="47"/>
    </row>
    <row r="91" spans="2:27" ht="29.25" customHeight="1" thickBot="1" x14ac:dyDescent="0.3">
      <c r="B91" s="48"/>
      <c r="C91" s="48"/>
      <c r="D91" s="48"/>
      <c r="E91" s="367" t="s">
        <v>31</v>
      </c>
      <c r="F91" s="364"/>
      <c r="G91" s="364"/>
      <c r="H91" s="59" t="s">
        <v>186</v>
      </c>
      <c r="I91" s="60" t="s">
        <v>73</v>
      </c>
      <c r="J91" s="60">
        <f>M88-5</f>
        <v>17.100000000000001</v>
      </c>
      <c r="K91" s="60" t="s">
        <v>72</v>
      </c>
      <c r="L91" s="60">
        <v>135</v>
      </c>
      <c r="M91" s="368" t="str">
        <f>IF($O$45&lt;135,"VERIFICA NON NECESSARIA",IF(($O$45-J91)&lt;135,"IDONEO","INSUFFICIENTE"))</f>
        <v>VERIFICA NON NECESSARIA</v>
      </c>
      <c r="N91" s="368"/>
      <c r="O91" s="368"/>
      <c r="P91" s="369"/>
      <c r="Q91" s="167"/>
      <c r="R91" s="86"/>
      <c r="S91" s="86"/>
      <c r="V91" s="56"/>
      <c r="W91" s="56"/>
      <c r="X91" s="47"/>
      <c r="Y91" s="47"/>
      <c r="Z91" s="47"/>
      <c r="AA91" s="47"/>
    </row>
    <row r="92" spans="2:27" ht="18.75" thickBot="1" x14ac:dyDescent="0.3">
      <c r="C92" s="48"/>
      <c r="D92" s="48"/>
    </row>
    <row r="93" spans="2:27" ht="27" customHeight="1" x14ac:dyDescent="0.3">
      <c r="B93" s="48"/>
      <c r="C93" s="48"/>
      <c r="D93" s="48"/>
      <c r="E93" s="370" t="s">
        <v>264</v>
      </c>
      <c r="F93" s="371"/>
      <c r="G93" s="371"/>
      <c r="H93" s="371"/>
      <c r="I93" s="371"/>
      <c r="J93" s="371"/>
      <c r="K93" s="371"/>
      <c r="L93" s="371"/>
      <c r="M93" s="371"/>
      <c r="N93" s="371"/>
      <c r="O93" s="371"/>
      <c r="P93" s="372"/>
      <c r="Q93" s="167"/>
      <c r="R93" s="53"/>
      <c r="S93" s="53"/>
      <c r="V93" s="56"/>
      <c r="W93" s="56"/>
      <c r="X93" s="47"/>
      <c r="Y93" s="47"/>
      <c r="Z93" s="47"/>
      <c r="AA93" s="47"/>
    </row>
    <row r="94" spans="2:27" ht="21" customHeight="1" x14ac:dyDescent="0.25">
      <c r="B94" s="48"/>
      <c r="C94" s="48"/>
      <c r="D94" s="48"/>
      <c r="E94" s="193" t="s">
        <v>34</v>
      </c>
      <c r="F94" s="302" t="s">
        <v>26</v>
      </c>
      <c r="G94" s="302" t="s">
        <v>28</v>
      </c>
      <c r="H94" s="373" t="s">
        <v>29</v>
      </c>
      <c r="I94" s="373"/>
      <c r="J94" s="114" t="s">
        <v>64</v>
      </c>
      <c r="K94" s="115" t="s">
        <v>12</v>
      </c>
      <c r="L94" s="116" t="s">
        <v>13</v>
      </c>
      <c r="M94" s="116" t="s">
        <v>14</v>
      </c>
      <c r="N94" s="305" t="s">
        <v>69</v>
      </c>
      <c r="O94" s="305" t="s">
        <v>70</v>
      </c>
      <c r="P94" s="132" t="s">
        <v>15</v>
      </c>
      <c r="Q94" s="167"/>
      <c r="R94" s="54"/>
      <c r="S94" s="54"/>
      <c r="V94" s="56"/>
      <c r="W94" s="52"/>
      <c r="X94" s="47"/>
      <c r="Y94" s="47"/>
      <c r="Z94" s="47"/>
      <c r="AA94" s="47"/>
    </row>
    <row r="95" spans="2:27" ht="42.75" customHeight="1" x14ac:dyDescent="0.25">
      <c r="B95" s="48"/>
      <c r="E95" s="129" t="s">
        <v>42</v>
      </c>
      <c r="F95" s="126" t="str">
        <f>VLOOKUP(E95,$E$112:$L$243,2,FALSE)</f>
        <v>Inserti espandibili</v>
      </c>
      <c r="G95" s="126" t="str">
        <f>VLOOKUP($E$95,$E$112:$L$243,3,FALSE)</f>
        <v>3M EAR</v>
      </c>
      <c r="H95" s="380" t="str">
        <f>VLOOKUP($E$95,$E$112:$L$243,4,FALSE)</f>
        <v>Ultrafit</v>
      </c>
      <c r="I95" s="381"/>
      <c r="J95" s="46">
        <f>VLOOKUP(E95,$E$112:$L$243,5,FALSE)</f>
        <v>29</v>
      </c>
      <c r="K95" s="46">
        <f>VLOOKUP($E$95,$E$112:$L$243,6,FALSE)</f>
        <v>30</v>
      </c>
      <c r="L95" s="46">
        <f>VLOOKUP($E$95,$E$112:$L$243,7,FALSE)</f>
        <v>35</v>
      </c>
      <c r="M95" s="46">
        <f>VLOOKUP($E$95,$E$112:$L$243,8,FALSE)</f>
        <v>24</v>
      </c>
      <c r="N95" s="375">
        <f>$AK$11</f>
        <v>93.527885651801057</v>
      </c>
      <c r="O95" s="375">
        <f>$AL$11</f>
        <v>94.601103574204629</v>
      </c>
      <c r="P95" s="376">
        <f>IF(($AL$11-$AK$11)&lt;=2,(L96-((K96-L96)/4)*($AL$11-$AK$11-2)),(L96-((L96-M96)/8)*($AL$11-$AK$11-2)))</f>
        <v>21.996989561952901</v>
      </c>
      <c r="Q95" s="167"/>
      <c r="R95" s="196"/>
      <c r="S95" s="196"/>
      <c r="V95" s="56"/>
      <c r="W95" s="56"/>
      <c r="X95" s="47"/>
      <c r="Y95" s="47"/>
      <c r="Z95" s="47"/>
      <c r="AA95" s="47"/>
    </row>
    <row r="96" spans="2:27" ht="21" customHeight="1" x14ac:dyDescent="0.25">
      <c r="B96" s="48"/>
      <c r="C96" s="48"/>
      <c r="D96" s="48"/>
      <c r="E96" s="191"/>
      <c r="F96" s="127"/>
      <c r="G96" s="128" t="s">
        <v>57</v>
      </c>
      <c r="H96" s="378">
        <v>0.65</v>
      </c>
      <c r="I96" s="379"/>
      <c r="J96" s="117">
        <f>H96*J95</f>
        <v>18.850000000000001</v>
      </c>
      <c r="K96" s="118">
        <f>K95*$H$96</f>
        <v>19.5</v>
      </c>
      <c r="L96" s="118">
        <f>L95*$H$96</f>
        <v>22.75</v>
      </c>
      <c r="M96" s="118">
        <f>M95*$H$96</f>
        <v>15.600000000000001</v>
      </c>
      <c r="N96" s="362"/>
      <c r="O96" s="362"/>
      <c r="P96" s="377"/>
      <c r="Q96" s="167"/>
      <c r="R96" s="167"/>
      <c r="S96" s="167"/>
      <c r="V96" s="56"/>
      <c r="W96" s="56"/>
      <c r="X96" s="47"/>
      <c r="Y96" s="47"/>
      <c r="Z96" s="47"/>
      <c r="AA96" s="47"/>
    </row>
    <row r="97" spans="2:27" ht="9" customHeight="1" x14ac:dyDescent="0.25">
      <c r="B97" s="48"/>
      <c r="C97" s="48"/>
      <c r="D97" s="48"/>
      <c r="E97" s="358"/>
      <c r="F97" s="359"/>
      <c r="G97" s="359"/>
      <c r="H97" s="359"/>
      <c r="I97" s="359"/>
      <c r="J97" s="359"/>
      <c r="K97" s="359"/>
      <c r="L97" s="359"/>
      <c r="M97" s="359"/>
      <c r="N97" s="359"/>
      <c r="O97" s="359"/>
      <c r="P97" s="360"/>
      <c r="Q97" s="167"/>
      <c r="R97" s="167"/>
      <c r="S97" s="167"/>
      <c r="V97" s="56"/>
      <c r="W97" s="56"/>
      <c r="X97" s="47"/>
      <c r="Y97" s="47"/>
      <c r="Z97" s="47"/>
      <c r="AA97" s="47"/>
    </row>
    <row r="98" spans="2:27" ht="21" customHeight="1" x14ac:dyDescent="0.25">
      <c r="B98" s="48"/>
      <c r="C98" s="48"/>
      <c r="D98" s="48"/>
      <c r="E98" s="361" t="s">
        <v>37</v>
      </c>
      <c r="F98" s="362"/>
      <c r="G98" s="363" t="s">
        <v>74</v>
      </c>
      <c r="H98" s="130" t="s">
        <v>185</v>
      </c>
      <c r="I98" s="131" t="s">
        <v>71</v>
      </c>
      <c r="J98" s="133">
        <f>$AK$11-P95</f>
        <v>71.530896089848156</v>
      </c>
      <c r="K98" s="131" t="s">
        <v>72</v>
      </c>
      <c r="L98" s="131">
        <v>80</v>
      </c>
      <c r="M98" s="365" t="str">
        <f>IF(J98&lt;65,"IPERPROTEZIONE",IF(J98&lt;70,"ACCETTABILE",IF(J98&lt;75,"BUONA",IF(J98&lt;80,"ACCETTABILE","INSUFFICIENTE"))))</f>
        <v>BUONA</v>
      </c>
      <c r="N98" s="365"/>
      <c r="O98" s="365"/>
      <c r="P98" s="366"/>
      <c r="Q98" s="167"/>
      <c r="R98" s="85"/>
      <c r="S98" s="85"/>
      <c r="V98" s="56"/>
      <c r="W98" s="56"/>
      <c r="X98" s="47"/>
      <c r="Y98" s="47"/>
      <c r="Z98" s="47"/>
      <c r="AA98" s="47"/>
    </row>
    <row r="99" spans="2:27" ht="29.25" customHeight="1" thickBot="1" x14ac:dyDescent="0.3">
      <c r="B99" s="48"/>
      <c r="C99" s="48"/>
      <c r="D99" s="48"/>
      <c r="E99" s="367" t="s">
        <v>31</v>
      </c>
      <c r="F99" s="364"/>
      <c r="G99" s="364"/>
      <c r="H99" s="59" t="s">
        <v>186</v>
      </c>
      <c r="I99" s="60" t="s">
        <v>73</v>
      </c>
      <c r="J99" s="60">
        <f>M96-5</f>
        <v>10.600000000000001</v>
      </c>
      <c r="K99" s="60" t="s">
        <v>72</v>
      </c>
      <c r="L99" s="60">
        <v>135</v>
      </c>
      <c r="M99" s="368" t="str">
        <f>IF($O$45&lt;135,"VERIFICA NON NECESSARIA",IF(($O$45-J99)&lt;135,"IDONEO","INSUFFICIENTE"))</f>
        <v>VERIFICA NON NECESSARIA</v>
      </c>
      <c r="N99" s="368"/>
      <c r="O99" s="368"/>
      <c r="P99" s="369"/>
      <c r="Q99" s="167"/>
      <c r="R99" s="86"/>
      <c r="S99" s="86"/>
      <c r="V99" s="56"/>
      <c r="W99" s="56"/>
      <c r="X99" s="47"/>
      <c r="Y99" s="47"/>
      <c r="Z99" s="47"/>
      <c r="AA99" s="47"/>
    </row>
    <row r="100" spans="2:27" ht="18.75" thickBot="1" x14ac:dyDescent="0.3">
      <c r="C100" s="48"/>
      <c r="D100" s="48"/>
    </row>
    <row r="101" spans="2:27" ht="27" customHeight="1" x14ac:dyDescent="0.3">
      <c r="B101" s="48"/>
      <c r="C101" s="48"/>
      <c r="D101" s="48"/>
      <c r="E101" s="370" t="s">
        <v>264</v>
      </c>
      <c r="F101" s="371"/>
      <c r="G101" s="371"/>
      <c r="H101" s="371"/>
      <c r="I101" s="371"/>
      <c r="J101" s="371"/>
      <c r="K101" s="371"/>
      <c r="L101" s="371"/>
      <c r="M101" s="371"/>
      <c r="N101" s="371"/>
      <c r="O101" s="371"/>
      <c r="P101" s="372"/>
      <c r="Q101" s="167"/>
      <c r="R101" s="53"/>
      <c r="S101" s="53"/>
      <c r="V101" s="56"/>
      <c r="W101" s="56"/>
      <c r="X101" s="47"/>
      <c r="Y101" s="47"/>
      <c r="Z101" s="47"/>
      <c r="AA101" s="47"/>
    </row>
    <row r="102" spans="2:27" ht="21" customHeight="1" x14ac:dyDescent="0.25">
      <c r="B102" s="48"/>
      <c r="C102" s="48"/>
      <c r="D102" s="48"/>
      <c r="E102" s="193" t="s">
        <v>34</v>
      </c>
      <c r="F102" s="302" t="s">
        <v>26</v>
      </c>
      <c r="G102" s="302" t="s">
        <v>28</v>
      </c>
      <c r="H102" s="373" t="s">
        <v>29</v>
      </c>
      <c r="I102" s="373"/>
      <c r="J102" s="114" t="s">
        <v>64</v>
      </c>
      <c r="K102" s="115" t="s">
        <v>12</v>
      </c>
      <c r="L102" s="116" t="s">
        <v>13</v>
      </c>
      <c r="M102" s="116" t="s">
        <v>14</v>
      </c>
      <c r="N102" s="305" t="s">
        <v>69</v>
      </c>
      <c r="O102" s="305" t="s">
        <v>70</v>
      </c>
      <c r="P102" s="132" t="s">
        <v>15</v>
      </c>
      <c r="Q102" s="167"/>
      <c r="R102" s="54"/>
      <c r="S102" s="54"/>
      <c r="V102" s="56"/>
      <c r="W102" s="52"/>
      <c r="X102" s="47"/>
      <c r="Y102" s="47"/>
      <c r="Z102" s="47"/>
      <c r="AA102" s="47"/>
    </row>
    <row r="103" spans="2:27" ht="21" customHeight="1" x14ac:dyDescent="0.25">
      <c r="B103" s="48"/>
      <c r="E103" s="129" t="s">
        <v>44</v>
      </c>
      <c r="F103" s="126" t="str">
        <f>VLOOKUP(E103,$E$112:$L$243,2,FALSE)</f>
        <v>Inserti espandibili</v>
      </c>
      <c r="G103" s="126" t="str">
        <f>VLOOKUP($E$103,$E$112:$L$243,3,FALSE)</f>
        <v>3M EAR</v>
      </c>
      <c r="H103" s="374" t="str">
        <f>VLOOKUP($E$103,$E$112:$L$243,4,FALSE)</f>
        <v>soft FX</v>
      </c>
      <c r="I103" s="374"/>
      <c r="J103" s="46">
        <f>VLOOKUP(E103,$E$112:$L$243,5,FALSE)</f>
        <v>37</v>
      </c>
      <c r="K103" s="46">
        <f>VLOOKUP($E$103,$E$112:$L$243,6,FALSE)</f>
        <v>36</v>
      </c>
      <c r="L103" s="46">
        <f>VLOOKUP($E$103,$E$112:$L$243,7,FALSE)</f>
        <v>35</v>
      </c>
      <c r="M103" s="46">
        <f>VLOOKUP($E$103,$E$112:$L$243,8,FALSE)</f>
        <v>33</v>
      </c>
      <c r="N103" s="375">
        <f>$AK$11</f>
        <v>93.527885651801057</v>
      </c>
      <c r="O103" s="375">
        <f>$AL$11</f>
        <v>94.601103574204629</v>
      </c>
      <c r="P103" s="376">
        <f>IF(($AL$11-$AK$11)&lt;=2,(L104-((K104-L104)/4)*($AL$11-$AK$11-2)),(L104-((L104-M104)/8)*($AL$11-$AK$11-2)))</f>
        <v>29.946941191489241</v>
      </c>
      <c r="Q103" s="167"/>
      <c r="R103" s="196"/>
      <c r="S103" s="196"/>
      <c r="V103" s="56"/>
      <c r="W103" s="56"/>
      <c r="X103" s="47"/>
      <c r="Y103" s="47"/>
      <c r="Z103" s="47"/>
      <c r="AA103" s="47"/>
    </row>
    <row r="104" spans="2:27" ht="21" customHeight="1" x14ac:dyDescent="0.25">
      <c r="B104" s="48"/>
      <c r="C104" s="48"/>
      <c r="D104" s="48"/>
      <c r="E104" s="191"/>
      <c r="F104" s="127"/>
      <c r="G104" s="128" t="s">
        <v>57</v>
      </c>
      <c r="H104" s="378">
        <v>0.85</v>
      </c>
      <c r="I104" s="379"/>
      <c r="J104" s="117">
        <f>H104*J103</f>
        <v>31.45</v>
      </c>
      <c r="K104" s="118">
        <f>K103*$H$104</f>
        <v>30.599999999999998</v>
      </c>
      <c r="L104" s="118">
        <f>L103*$H$104</f>
        <v>29.75</v>
      </c>
      <c r="M104" s="118">
        <f>M103*$H$104</f>
        <v>28.05</v>
      </c>
      <c r="N104" s="362"/>
      <c r="O104" s="362"/>
      <c r="P104" s="377"/>
      <c r="Q104" s="167"/>
      <c r="R104" s="167"/>
      <c r="S104" s="167"/>
      <c r="V104" s="56"/>
      <c r="W104" s="56"/>
      <c r="X104" s="47"/>
      <c r="Y104" s="47"/>
      <c r="Z104" s="47"/>
      <c r="AA104" s="47"/>
    </row>
    <row r="105" spans="2:27" ht="9" customHeight="1" x14ac:dyDescent="0.25">
      <c r="B105" s="48"/>
      <c r="C105" s="48"/>
      <c r="D105" s="48"/>
      <c r="E105" s="358"/>
      <c r="F105" s="359"/>
      <c r="G105" s="359"/>
      <c r="H105" s="359"/>
      <c r="I105" s="359"/>
      <c r="J105" s="359"/>
      <c r="K105" s="359"/>
      <c r="L105" s="359"/>
      <c r="M105" s="359"/>
      <c r="N105" s="359"/>
      <c r="O105" s="359"/>
      <c r="P105" s="360"/>
      <c r="Q105" s="167"/>
      <c r="R105" s="167"/>
      <c r="S105" s="167"/>
      <c r="V105" s="56"/>
      <c r="W105" s="56"/>
      <c r="X105" s="47"/>
      <c r="Y105" s="47"/>
      <c r="Z105" s="47"/>
      <c r="AA105" s="47"/>
    </row>
    <row r="106" spans="2:27" ht="21" customHeight="1" x14ac:dyDescent="0.25">
      <c r="B106" s="48"/>
      <c r="C106" s="48"/>
      <c r="D106" s="48"/>
      <c r="E106" s="361" t="s">
        <v>37</v>
      </c>
      <c r="F106" s="362"/>
      <c r="G106" s="363" t="s">
        <v>74</v>
      </c>
      <c r="H106" s="130" t="s">
        <v>185</v>
      </c>
      <c r="I106" s="131" t="s">
        <v>71</v>
      </c>
      <c r="J106" s="133">
        <f>$AK$11-P103</f>
        <v>63.580944460311812</v>
      </c>
      <c r="K106" s="131" t="s">
        <v>72</v>
      </c>
      <c r="L106" s="131">
        <v>80</v>
      </c>
      <c r="M106" s="365" t="str">
        <f>IF(J106&lt;65,"IPERPROTEZIONE",IF(J106&lt;70,"ACCETTABILE",IF(J106&lt;75,"BUONA",IF(J106&lt;80,"ACCETTABILE","INSUFFICIENTE"))))</f>
        <v>IPERPROTEZIONE</v>
      </c>
      <c r="N106" s="365"/>
      <c r="O106" s="365"/>
      <c r="P106" s="366"/>
      <c r="Q106" s="167"/>
      <c r="R106" s="85"/>
      <c r="S106" s="85"/>
      <c r="V106" s="56"/>
      <c r="W106" s="56"/>
      <c r="X106" s="47"/>
      <c r="Y106" s="47"/>
      <c r="Z106" s="47"/>
      <c r="AA106" s="47"/>
    </row>
    <row r="107" spans="2:27" ht="29.25" customHeight="1" thickBot="1" x14ac:dyDescent="0.3">
      <c r="B107" s="48"/>
      <c r="C107" s="48"/>
      <c r="D107" s="48"/>
      <c r="E107" s="367" t="s">
        <v>32</v>
      </c>
      <c r="F107" s="364"/>
      <c r="G107" s="364"/>
      <c r="H107" s="59" t="s">
        <v>186</v>
      </c>
      <c r="I107" s="60" t="s">
        <v>73</v>
      </c>
      <c r="J107" s="60">
        <f>M104-5</f>
        <v>23.05</v>
      </c>
      <c r="K107" s="60" t="s">
        <v>72</v>
      </c>
      <c r="L107" s="60">
        <v>135</v>
      </c>
      <c r="M107" s="368" t="str">
        <f>IF($O$45&lt;135,"VERIFICA NON NECESSARIA",IF(($O$45-J107)&lt;135,"IDONEO","INSUFFICIENTE"))</f>
        <v>VERIFICA NON NECESSARIA</v>
      </c>
      <c r="N107" s="368"/>
      <c r="O107" s="368"/>
      <c r="P107" s="369"/>
      <c r="Q107" s="167"/>
      <c r="R107" s="86"/>
      <c r="S107" s="86"/>
      <c r="V107" s="56"/>
      <c r="W107" s="56"/>
      <c r="X107" s="47"/>
      <c r="Y107" s="47"/>
      <c r="Z107" s="47"/>
      <c r="AA107" s="47"/>
    </row>
    <row r="108" spans="2:27" ht="18" x14ac:dyDescent="0.25">
      <c r="C108" s="48"/>
      <c r="D108" s="48"/>
    </row>
    <row r="109" spans="2:27" ht="18" x14ac:dyDescent="0.25">
      <c r="C109" s="48"/>
      <c r="D109" s="48"/>
    </row>
    <row r="110" spans="2:27" ht="18" x14ac:dyDescent="0.25">
      <c r="C110" s="48"/>
      <c r="D110" s="48"/>
    </row>
    <row r="111" spans="2:27" ht="35.25" customHeight="1" x14ac:dyDescent="0.2">
      <c r="E111" s="305" t="s">
        <v>0</v>
      </c>
      <c r="F111" s="305" t="s">
        <v>184</v>
      </c>
      <c r="G111" s="305" t="s">
        <v>1</v>
      </c>
      <c r="H111" s="305" t="s">
        <v>2</v>
      </c>
      <c r="I111" s="305" t="s">
        <v>64</v>
      </c>
      <c r="J111" s="305" t="s">
        <v>12</v>
      </c>
      <c r="K111" s="305" t="s">
        <v>13</v>
      </c>
      <c r="L111" s="305" t="s">
        <v>14</v>
      </c>
    </row>
    <row r="112" spans="2:27" ht="20.25" customHeight="1" x14ac:dyDescent="0.2">
      <c r="E112" s="45" t="s">
        <v>36</v>
      </c>
      <c r="F112" s="45" t="s">
        <v>27</v>
      </c>
      <c r="G112" s="45" t="s">
        <v>582</v>
      </c>
      <c r="H112" s="45" t="s">
        <v>583</v>
      </c>
      <c r="I112" s="46">
        <v>26</v>
      </c>
      <c r="J112" s="46">
        <v>32</v>
      </c>
      <c r="K112" s="46">
        <v>23</v>
      </c>
      <c r="L112" s="46">
        <v>15</v>
      </c>
    </row>
    <row r="113" spans="5:12" ht="20.25" customHeight="1" x14ac:dyDescent="0.2">
      <c r="E113" s="45" t="s">
        <v>38</v>
      </c>
      <c r="F113" s="45" t="s">
        <v>27</v>
      </c>
      <c r="G113" s="45" t="s">
        <v>582</v>
      </c>
      <c r="H113" s="309" t="s">
        <v>584</v>
      </c>
      <c r="I113" s="46">
        <v>24</v>
      </c>
      <c r="J113" s="46">
        <v>29</v>
      </c>
      <c r="K113" s="46">
        <v>20</v>
      </c>
      <c r="L113" s="46">
        <v>13</v>
      </c>
    </row>
    <row r="114" spans="5:12" ht="20.25" customHeight="1" x14ac:dyDescent="0.2">
      <c r="E114" s="45" t="s">
        <v>40</v>
      </c>
      <c r="F114" s="45" t="s">
        <v>243</v>
      </c>
      <c r="G114" s="45" t="s">
        <v>585</v>
      </c>
      <c r="H114" s="45" t="s">
        <v>586</v>
      </c>
      <c r="I114" s="46">
        <v>31</v>
      </c>
      <c r="J114" s="46">
        <v>31</v>
      </c>
      <c r="K114" s="46">
        <v>27</v>
      </c>
      <c r="L114" s="46">
        <v>26</v>
      </c>
    </row>
    <row r="115" spans="5:12" ht="20.25" customHeight="1" x14ac:dyDescent="0.2">
      <c r="E115" s="45" t="s">
        <v>41</v>
      </c>
      <c r="F115" s="45" t="s">
        <v>243</v>
      </c>
      <c r="G115" s="45" t="s">
        <v>587</v>
      </c>
      <c r="H115" s="45" t="s">
        <v>588</v>
      </c>
      <c r="I115" s="46">
        <v>37</v>
      </c>
      <c r="J115" s="46">
        <v>36</v>
      </c>
      <c r="K115" s="46">
        <v>35</v>
      </c>
      <c r="L115" s="46">
        <v>34</v>
      </c>
    </row>
    <row r="116" spans="5:12" ht="20.25" customHeight="1" x14ac:dyDescent="0.2">
      <c r="E116" s="45" t="s">
        <v>42</v>
      </c>
      <c r="F116" s="45" t="s">
        <v>243</v>
      </c>
      <c r="G116" s="45" t="s">
        <v>585</v>
      </c>
      <c r="H116" s="45" t="s">
        <v>589</v>
      </c>
      <c r="I116" s="46">
        <v>29</v>
      </c>
      <c r="J116" s="46">
        <v>30</v>
      </c>
      <c r="K116" s="46">
        <v>35</v>
      </c>
      <c r="L116" s="46">
        <v>24</v>
      </c>
    </row>
    <row r="117" spans="5:12" ht="20.25" customHeight="1" x14ac:dyDescent="0.2">
      <c r="E117" s="45" t="s">
        <v>43</v>
      </c>
      <c r="F117" s="45" t="s">
        <v>244</v>
      </c>
      <c r="G117" s="45" t="s">
        <v>590</v>
      </c>
      <c r="H117" s="45" t="s">
        <v>591</v>
      </c>
      <c r="I117" s="46">
        <v>28</v>
      </c>
      <c r="J117" s="46">
        <v>27</v>
      </c>
      <c r="K117" s="46">
        <v>26</v>
      </c>
      <c r="L117" s="46">
        <v>25</v>
      </c>
    </row>
    <row r="118" spans="5:12" ht="20.25" customHeight="1" x14ac:dyDescent="0.2">
      <c r="E118" s="45" t="s">
        <v>44</v>
      </c>
      <c r="F118" s="45" t="s">
        <v>243</v>
      </c>
      <c r="G118" s="45" t="s">
        <v>585</v>
      </c>
      <c r="H118" s="45" t="s">
        <v>592</v>
      </c>
      <c r="I118" s="46">
        <v>37</v>
      </c>
      <c r="J118" s="46">
        <v>36</v>
      </c>
      <c r="K118" s="46">
        <v>35</v>
      </c>
      <c r="L118" s="46">
        <v>33</v>
      </c>
    </row>
    <row r="119" spans="5:12" ht="20.25" customHeight="1" x14ac:dyDescent="0.2">
      <c r="E119" s="45" t="s">
        <v>45</v>
      </c>
      <c r="F119" s="45"/>
      <c r="G119" s="45"/>
      <c r="H119" s="45"/>
      <c r="I119" s="46"/>
      <c r="J119" s="46"/>
      <c r="K119" s="46"/>
      <c r="L119" s="46"/>
    </row>
    <row r="120" spans="5:12" ht="20.25" customHeight="1" x14ac:dyDescent="0.2">
      <c r="E120" s="45" t="s">
        <v>46</v>
      </c>
      <c r="F120" s="45"/>
      <c r="G120" s="45"/>
      <c r="H120" s="45"/>
      <c r="I120" s="46"/>
      <c r="J120" s="46"/>
      <c r="K120" s="46"/>
      <c r="L120" s="46"/>
    </row>
    <row r="121" spans="5:12" ht="20.25" customHeight="1" x14ac:dyDescent="0.2">
      <c r="E121" s="45" t="s">
        <v>47</v>
      </c>
      <c r="F121" s="45"/>
      <c r="G121" s="45"/>
      <c r="H121" s="45"/>
      <c r="I121" s="46"/>
      <c r="J121" s="46"/>
      <c r="K121" s="46"/>
      <c r="L121" s="46"/>
    </row>
    <row r="122" spans="5:12" ht="20.25" customHeight="1" x14ac:dyDescent="0.2">
      <c r="E122" s="45" t="s">
        <v>48</v>
      </c>
      <c r="F122" s="45"/>
      <c r="G122" s="45"/>
      <c r="H122" s="45"/>
      <c r="I122" s="46"/>
      <c r="J122" s="46"/>
      <c r="K122" s="46"/>
      <c r="L122" s="46"/>
    </row>
    <row r="123" spans="5:12" ht="20.25" customHeight="1" x14ac:dyDescent="0.2">
      <c r="E123" s="45" t="s">
        <v>49</v>
      </c>
      <c r="F123" s="45"/>
      <c r="G123" s="45"/>
      <c r="H123" s="45"/>
      <c r="I123" s="46"/>
      <c r="J123" s="46"/>
      <c r="K123" s="46"/>
      <c r="L123" s="46"/>
    </row>
    <row r="124" spans="5:12" ht="20.25" customHeight="1" x14ac:dyDescent="0.2">
      <c r="E124" s="45" t="s">
        <v>50</v>
      </c>
      <c r="F124" s="45"/>
      <c r="G124" s="45"/>
      <c r="H124" s="45"/>
      <c r="I124" s="46"/>
      <c r="J124" s="46"/>
      <c r="K124" s="46"/>
      <c r="L124" s="46"/>
    </row>
    <row r="125" spans="5:12" ht="20.25" customHeight="1" x14ac:dyDescent="0.2">
      <c r="E125" s="45" t="s">
        <v>51</v>
      </c>
      <c r="F125" s="45"/>
      <c r="G125" s="45"/>
      <c r="H125" s="45"/>
      <c r="I125" s="46"/>
      <c r="J125" s="46"/>
      <c r="K125" s="46"/>
      <c r="L125" s="46"/>
    </row>
    <row r="126" spans="5:12" ht="20.25" customHeight="1" x14ac:dyDescent="0.2">
      <c r="E126" s="45" t="s">
        <v>35</v>
      </c>
      <c r="F126" s="45"/>
      <c r="G126" s="45"/>
      <c r="H126" s="45"/>
      <c r="I126" s="46"/>
      <c r="J126" s="46"/>
      <c r="K126" s="46"/>
      <c r="L126" s="46"/>
    </row>
    <row r="127" spans="5:12" ht="20.25" customHeight="1" x14ac:dyDescent="0.2">
      <c r="E127" s="45" t="s">
        <v>52</v>
      </c>
      <c r="F127" s="45"/>
      <c r="G127" s="45"/>
      <c r="H127" s="45"/>
      <c r="I127" s="46"/>
      <c r="J127" s="46"/>
      <c r="K127" s="46"/>
      <c r="L127" s="46"/>
    </row>
    <row r="128" spans="5:12" ht="20.25" customHeight="1" x14ac:dyDescent="0.2">
      <c r="E128" s="45" t="s">
        <v>53</v>
      </c>
      <c r="F128" s="45"/>
      <c r="G128" s="45"/>
      <c r="H128" s="45"/>
      <c r="I128" s="46"/>
      <c r="J128" s="46"/>
      <c r="K128" s="46"/>
      <c r="L128" s="46"/>
    </row>
    <row r="129" spans="5:12" ht="20.25" customHeight="1" x14ac:dyDescent="0.2">
      <c r="E129" s="45" t="s">
        <v>54</v>
      </c>
      <c r="F129" s="45"/>
      <c r="G129" s="45"/>
      <c r="H129" s="45"/>
      <c r="I129" s="46"/>
      <c r="J129" s="46"/>
      <c r="K129" s="46"/>
      <c r="L129" s="46"/>
    </row>
    <row r="130" spans="5:12" ht="20.25" x14ac:dyDescent="0.2">
      <c r="E130" s="45" t="s">
        <v>55</v>
      </c>
      <c r="F130" s="45"/>
      <c r="G130" s="45"/>
      <c r="H130" s="45"/>
      <c r="I130" s="46"/>
      <c r="J130" s="46"/>
      <c r="K130" s="46"/>
      <c r="L130" s="46"/>
    </row>
    <row r="131" spans="5:12" ht="20.25" x14ac:dyDescent="0.2">
      <c r="E131" s="45" t="s">
        <v>58</v>
      </c>
      <c r="F131" s="45"/>
      <c r="G131" s="45"/>
      <c r="H131" s="45"/>
      <c r="I131" s="46"/>
      <c r="J131" s="46"/>
      <c r="K131" s="46"/>
      <c r="L131" s="46"/>
    </row>
    <row r="132" spans="5:12" ht="20.25" x14ac:dyDescent="0.2">
      <c r="E132" s="45" t="s">
        <v>59</v>
      </c>
      <c r="F132" s="45"/>
      <c r="G132" s="45"/>
      <c r="H132" s="45"/>
      <c r="I132" s="46"/>
      <c r="J132" s="46"/>
      <c r="K132" s="46"/>
      <c r="L132" s="46"/>
    </row>
    <row r="133" spans="5:12" ht="20.25" x14ac:dyDescent="0.2">
      <c r="E133" s="45" t="s">
        <v>60</v>
      </c>
      <c r="F133" s="45"/>
      <c r="G133" s="45"/>
      <c r="H133" s="45"/>
      <c r="I133" s="46"/>
      <c r="J133" s="46"/>
      <c r="K133" s="46"/>
      <c r="L133" s="46"/>
    </row>
    <row r="134" spans="5:12" ht="20.25" x14ac:dyDescent="0.2">
      <c r="E134" s="45" t="s">
        <v>61</v>
      </c>
      <c r="F134" s="45"/>
      <c r="G134" s="45"/>
      <c r="H134" s="45"/>
      <c r="I134" s="46"/>
      <c r="J134" s="46"/>
      <c r="K134" s="46"/>
      <c r="L134" s="46"/>
    </row>
    <row r="135" spans="5:12" ht="20.25" x14ac:dyDescent="0.2">
      <c r="E135" s="45" t="s">
        <v>62</v>
      </c>
      <c r="F135" s="45"/>
      <c r="G135" s="45"/>
      <c r="H135" s="45"/>
      <c r="I135" s="46"/>
      <c r="J135" s="46"/>
      <c r="K135" s="46"/>
      <c r="L135" s="46"/>
    </row>
    <row r="136" spans="5:12" ht="20.25" x14ac:dyDescent="0.2">
      <c r="E136" s="45" t="s">
        <v>63</v>
      </c>
      <c r="F136" s="45"/>
      <c r="G136" s="45"/>
      <c r="H136" s="45"/>
      <c r="I136" s="46"/>
      <c r="J136" s="46"/>
      <c r="K136" s="46"/>
      <c r="L136" s="46"/>
    </row>
    <row r="137" spans="5:12" ht="20.25" x14ac:dyDescent="0.2">
      <c r="E137" s="45" t="s">
        <v>76</v>
      </c>
      <c r="F137" s="45"/>
      <c r="G137" s="45"/>
      <c r="H137" s="45"/>
      <c r="I137" s="46"/>
      <c r="J137" s="46"/>
      <c r="K137" s="46"/>
      <c r="L137" s="46"/>
    </row>
    <row r="138" spans="5:12" ht="20.25" x14ac:dyDescent="0.2">
      <c r="E138" s="45" t="s">
        <v>77</v>
      </c>
      <c r="F138" s="45"/>
      <c r="G138" s="45"/>
      <c r="H138" s="45"/>
      <c r="I138" s="46"/>
      <c r="J138" s="46"/>
      <c r="K138" s="46"/>
      <c r="L138" s="46"/>
    </row>
    <row r="139" spans="5:12" ht="20.25" x14ac:dyDescent="0.2">
      <c r="E139" s="45" t="s">
        <v>78</v>
      </c>
      <c r="F139" s="45"/>
      <c r="G139" s="45"/>
      <c r="H139" s="45"/>
      <c r="I139" s="46"/>
      <c r="J139" s="46"/>
      <c r="K139" s="46"/>
      <c r="L139" s="46"/>
    </row>
    <row r="140" spans="5:12" ht="20.25" x14ac:dyDescent="0.2">
      <c r="E140" s="45" t="s">
        <v>79</v>
      </c>
      <c r="F140" s="45"/>
      <c r="G140" s="45"/>
      <c r="H140" s="45"/>
      <c r="I140" s="46"/>
      <c r="J140" s="46"/>
      <c r="K140" s="46"/>
      <c r="L140" s="46"/>
    </row>
    <row r="141" spans="5:12" ht="20.25" x14ac:dyDescent="0.2">
      <c r="E141" s="45" t="s">
        <v>80</v>
      </c>
      <c r="F141" s="45"/>
      <c r="G141" s="45"/>
      <c r="H141" s="45"/>
      <c r="I141" s="46"/>
      <c r="J141" s="46"/>
      <c r="K141" s="46"/>
      <c r="L141" s="46"/>
    </row>
    <row r="142" spans="5:12" ht="20.25" x14ac:dyDescent="0.2">
      <c r="E142" s="45" t="s">
        <v>81</v>
      </c>
      <c r="F142" s="45"/>
      <c r="G142" s="45"/>
      <c r="H142" s="45"/>
      <c r="I142" s="46"/>
      <c r="J142" s="46"/>
      <c r="K142" s="46"/>
      <c r="L142" s="46"/>
    </row>
    <row r="143" spans="5:12" ht="20.25" x14ac:dyDescent="0.2">
      <c r="E143" s="45" t="s">
        <v>82</v>
      </c>
      <c r="F143" s="45"/>
      <c r="G143" s="45"/>
      <c r="H143" s="45"/>
      <c r="I143" s="46"/>
      <c r="J143" s="46"/>
      <c r="K143" s="46"/>
      <c r="L143" s="46"/>
    </row>
    <row r="144" spans="5:12" ht="20.25" x14ac:dyDescent="0.2">
      <c r="E144" s="45" t="s">
        <v>83</v>
      </c>
      <c r="F144" s="45"/>
      <c r="G144" s="45"/>
      <c r="H144" s="45"/>
      <c r="I144" s="46"/>
      <c r="J144" s="46"/>
      <c r="K144" s="46"/>
      <c r="L144" s="46"/>
    </row>
    <row r="145" spans="5:12" ht="20.25" x14ac:dyDescent="0.2">
      <c r="E145" s="45" t="s">
        <v>84</v>
      </c>
      <c r="F145" s="45"/>
      <c r="G145" s="45"/>
      <c r="H145" s="45"/>
      <c r="I145" s="46"/>
      <c r="J145" s="46"/>
      <c r="K145" s="46"/>
      <c r="L145" s="46"/>
    </row>
    <row r="146" spans="5:12" ht="20.25" x14ac:dyDescent="0.2">
      <c r="E146" s="45" t="s">
        <v>85</v>
      </c>
      <c r="F146" s="45"/>
      <c r="G146" s="45"/>
      <c r="H146" s="45"/>
      <c r="I146" s="46"/>
      <c r="J146" s="46"/>
      <c r="K146" s="46"/>
      <c r="L146" s="46"/>
    </row>
    <row r="147" spans="5:12" ht="20.25" x14ac:dyDescent="0.2">
      <c r="E147" s="45" t="s">
        <v>86</v>
      </c>
      <c r="F147" s="45"/>
      <c r="G147" s="45"/>
      <c r="H147" s="45"/>
      <c r="I147" s="46"/>
      <c r="J147" s="46"/>
      <c r="K147" s="46"/>
      <c r="L147" s="46"/>
    </row>
    <row r="148" spans="5:12" ht="20.25" x14ac:dyDescent="0.2">
      <c r="E148" s="45" t="s">
        <v>87</v>
      </c>
      <c r="F148" s="45"/>
      <c r="G148" s="45"/>
      <c r="H148" s="45"/>
      <c r="I148" s="46"/>
      <c r="J148" s="46"/>
      <c r="K148" s="46"/>
      <c r="L148" s="46"/>
    </row>
    <row r="149" spans="5:12" ht="20.25" x14ac:dyDescent="0.2">
      <c r="E149" s="45" t="s">
        <v>88</v>
      </c>
      <c r="F149" s="45"/>
      <c r="G149" s="45"/>
      <c r="H149" s="45"/>
      <c r="I149" s="46"/>
      <c r="J149" s="46"/>
      <c r="K149" s="46"/>
      <c r="L149" s="46"/>
    </row>
    <row r="150" spans="5:12" ht="20.25" x14ac:dyDescent="0.2">
      <c r="E150" s="45" t="s">
        <v>89</v>
      </c>
      <c r="F150" s="45"/>
      <c r="G150" s="45"/>
      <c r="H150" s="45"/>
      <c r="I150" s="46"/>
      <c r="J150" s="46"/>
      <c r="K150" s="46"/>
      <c r="L150" s="46"/>
    </row>
    <row r="151" spans="5:12" ht="20.25" x14ac:dyDescent="0.2">
      <c r="E151" s="45" t="s">
        <v>90</v>
      </c>
      <c r="F151" s="45"/>
      <c r="G151" s="45"/>
      <c r="H151" s="45"/>
      <c r="I151" s="46"/>
      <c r="J151" s="46"/>
      <c r="K151" s="46"/>
      <c r="L151" s="46"/>
    </row>
    <row r="152" spans="5:12" ht="20.25" x14ac:dyDescent="0.2">
      <c r="E152" s="45" t="s">
        <v>91</v>
      </c>
      <c r="F152" s="45"/>
      <c r="G152" s="45"/>
      <c r="H152" s="45"/>
      <c r="I152" s="46"/>
      <c r="J152" s="46"/>
      <c r="K152" s="46"/>
      <c r="L152" s="46"/>
    </row>
    <row r="153" spans="5:12" ht="20.25" x14ac:dyDescent="0.2">
      <c r="E153" s="45" t="s">
        <v>92</v>
      </c>
      <c r="F153" s="45"/>
      <c r="G153" s="45"/>
      <c r="H153" s="45"/>
      <c r="I153" s="46"/>
      <c r="J153" s="46"/>
      <c r="K153" s="46"/>
      <c r="L153" s="46"/>
    </row>
    <row r="154" spans="5:12" ht="20.25" x14ac:dyDescent="0.2">
      <c r="E154" s="45" t="s">
        <v>93</v>
      </c>
      <c r="F154" s="45"/>
      <c r="G154" s="45"/>
      <c r="H154" s="45"/>
      <c r="I154" s="46"/>
      <c r="J154" s="46"/>
      <c r="K154" s="46"/>
      <c r="L154" s="46"/>
    </row>
    <row r="155" spans="5:12" ht="20.25" x14ac:dyDescent="0.2">
      <c r="E155" s="45" t="s">
        <v>94</v>
      </c>
      <c r="F155" s="45"/>
      <c r="G155" s="45"/>
      <c r="H155" s="45"/>
      <c r="I155" s="46"/>
      <c r="J155" s="46"/>
      <c r="K155" s="46"/>
      <c r="L155" s="46"/>
    </row>
    <row r="156" spans="5:12" ht="20.25" x14ac:dyDescent="0.2">
      <c r="E156" s="45" t="s">
        <v>95</v>
      </c>
      <c r="F156" s="45"/>
      <c r="G156" s="45"/>
      <c r="H156" s="45"/>
      <c r="I156" s="46"/>
      <c r="J156" s="46"/>
      <c r="K156" s="46"/>
      <c r="L156" s="46"/>
    </row>
    <row r="157" spans="5:12" ht="20.25" x14ac:dyDescent="0.2">
      <c r="E157" s="45" t="s">
        <v>96</v>
      </c>
      <c r="F157" s="45"/>
      <c r="G157" s="45"/>
      <c r="H157" s="45"/>
      <c r="I157" s="46"/>
      <c r="J157" s="46"/>
      <c r="K157" s="46"/>
      <c r="L157" s="46"/>
    </row>
    <row r="158" spans="5:12" ht="20.25" x14ac:dyDescent="0.2">
      <c r="E158" s="45" t="s">
        <v>97</v>
      </c>
      <c r="F158" s="45"/>
      <c r="G158" s="45"/>
      <c r="H158" s="45"/>
      <c r="I158" s="46"/>
      <c r="J158" s="46"/>
      <c r="K158" s="46"/>
      <c r="L158" s="46"/>
    </row>
    <row r="159" spans="5:12" ht="20.25" x14ac:dyDescent="0.2">
      <c r="E159" s="45" t="s">
        <v>98</v>
      </c>
      <c r="F159" s="45"/>
      <c r="G159" s="45"/>
      <c r="H159" s="45"/>
      <c r="I159" s="46"/>
      <c r="J159" s="46"/>
      <c r="K159" s="46"/>
      <c r="L159" s="46"/>
    </row>
    <row r="160" spans="5:12" ht="20.25" x14ac:dyDescent="0.2">
      <c r="E160" s="45" t="s">
        <v>99</v>
      </c>
      <c r="F160" s="45"/>
      <c r="G160" s="45"/>
      <c r="H160" s="45"/>
      <c r="I160" s="46"/>
      <c r="J160" s="46"/>
      <c r="K160" s="46"/>
      <c r="L160" s="46"/>
    </row>
    <row r="161" spans="5:12" ht="20.25" x14ac:dyDescent="0.2">
      <c r="E161" s="45" t="s">
        <v>100</v>
      </c>
      <c r="F161" s="45"/>
      <c r="G161" s="45"/>
      <c r="H161" s="45"/>
      <c r="I161" s="46"/>
      <c r="J161" s="46"/>
      <c r="K161" s="46"/>
      <c r="L161" s="46"/>
    </row>
    <row r="162" spans="5:12" ht="20.25" x14ac:dyDescent="0.2">
      <c r="E162" s="45" t="s">
        <v>101</v>
      </c>
      <c r="F162" s="45"/>
      <c r="G162" s="45"/>
      <c r="H162" s="45"/>
      <c r="I162" s="46"/>
      <c r="J162" s="46"/>
      <c r="K162" s="46"/>
      <c r="L162" s="46"/>
    </row>
    <row r="163" spans="5:12" ht="20.25" x14ac:dyDescent="0.2">
      <c r="E163" s="45" t="s">
        <v>102</v>
      </c>
      <c r="F163" s="45"/>
      <c r="G163" s="45"/>
      <c r="H163" s="45"/>
      <c r="I163" s="46"/>
      <c r="J163" s="46"/>
      <c r="K163" s="46"/>
      <c r="L163" s="46"/>
    </row>
    <row r="164" spans="5:12" ht="20.25" x14ac:dyDescent="0.2">
      <c r="E164" s="45" t="s">
        <v>103</v>
      </c>
      <c r="F164" s="45"/>
      <c r="G164" s="45"/>
      <c r="H164" s="45"/>
      <c r="I164" s="46"/>
      <c r="J164" s="46"/>
      <c r="K164" s="46"/>
      <c r="L164" s="46"/>
    </row>
    <row r="165" spans="5:12" ht="20.25" x14ac:dyDescent="0.2">
      <c r="E165" s="45" t="s">
        <v>104</v>
      </c>
      <c r="F165" s="45"/>
      <c r="G165" s="45"/>
      <c r="H165" s="45"/>
      <c r="I165" s="46"/>
      <c r="J165" s="46"/>
      <c r="K165" s="46"/>
      <c r="L165" s="46"/>
    </row>
    <row r="166" spans="5:12" ht="20.25" x14ac:dyDescent="0.2">
      <c r="E166" s="45" t="s">
        <v>105</v>
      </c>
      <c r="F166" s="45"/>
      <c r="G166" s="45"/>
      <c r="H166" s="45"/>
      <c r="I166" s="46"/>
      <c r="J166" s="46"/>
      <c r="K166" s="46"/>
      <c r="L166" s="46"/>
    </row>
    <row r="167" spans="5:12" ht="20.25" x14ac:dyDescent="0.2">
      <c r="E167" s="45" t="s">
        <v>106</v>
      </c>
      <c r="F167" s="45"/>
      <c r="G167" s="45"/>
      <c r="H167" s="45"/>
      <c r="I167" s="46"/>
      <c r="J167" s="46"/>
      <c r="K167" s="46"/>
      <c r="L167" s="46"/>
    </row>
    <row r="168" spans="5:12" ht="20.25" x14ac:dyDescent="0.2">
      <c r="E168" s="45" t="s">
        <v>107</v>
      </c>
      <c r="F168" s="45"/>
      <c r="G168" s="45"/>
      <c r="H168" s="45"/>
      <c r="I168" s="46"/>
      <c r="J168" s="46"/>
      <c r="K168" s="46"/>
      <c r="L168" s="46"/>
    </row>
    <row r="169" spans="5:12" ht="20.25" x14ac:dyDescent="0.2">
      <c r="E169" s="45" t="s">
        <v>108</v>
      </c>
      <c r="F169" s="45"/>
      <c r="G169" s="45"/>
      <c r="H169" s="45"/>
      <c r="I169" s="46"/>
      <c r="J169" s="46"/>
      <c r="K169" s="46"/>
      <c r="L169" s="46"/>
    </row>
    <row r="170" spans="5:12" ht="20.25" x14ac:dyDescent="0.2">
      <c r="E170" s="45" t="s">
        <v>109</v>
      </c>
      <c r="F170" s="45"/>
      <c r="G170" s="45"/>
      <c r="H170" s="45"/>
      <c r="I170" s="46"/>
      <c r="J170" s="46"/>
      <c r="K170" s="46"/>
      <c r="L170" s="46"/>
    </row>
    <row r="171" spans="5:12" ht="20.25" x14ac:dyDescent="0.2">
      <c r="E171" s="45" t="s">
        <v>110</v>
      </c>
      <c r="F171" s="45"/>
      <c r="G171" s="45"/>
      <c r="H171" s="45"/>
      <c r="I171" s="46"/>
      <c r="J171" s="46"/>
      <c r="K171" s="46"/>
      <c r="L171" s="46"/>
    </row>
    <row r="172" spans="5:12" ht="20.25" x14ac:dyDescent="0.2">
      <c r="E172" s="45" t="s">
        <v>111</v>
      </c>
      <c r="F172" s="45"/>
      <c r="G172" s="45"/>
      <c r="H172" s="45"/>
      <c r="I172" s="46"/>
      <c r="J172" s="46"/>
      <c r="K172" s="46"/>
      <c r="L172" s="46"/>
    </row>
    <row r="173" spans="5:12" ht="20.25" x14ac:dyDescent="0.2">
      <c r="E173" s="45" t="s">
        <v>112</v>
      </c>
      <c r="F173" s="45"/>
      <c r="G173" s="45"/>
      <c r="H173" s="45"/>
      <c r="I173" s="46"/>
      <c r="J173" s="46"/>
      <c r="K173" s="46"/>
      <c r="L173" s="46"/>
    </row>
    <row r="174" spans="5:12" ht="20.25" x14ac:dyDescent="0.2">
      <c r="E174" s="45" t="s">
        <v>113</v>
      </c>
      <c r="F174" s="45"/>
      <c r="G174" s="45"/>
      <c r="H174" s="45"/>
      <c r="I174" s="46"/>
      <c r="J174" s="46"/>
      <c r="K174" s="46"/>
      <c r="L174" s="46"/>
    </row>
    <row r="175" spans="5:12" ht="20.25" x14ac:dyDescent="0.2">
      <c r="E175" s="45" t="s">
        <v>114</v>
      </c>
      <c r="F175" s="45"/>
      <c r="G175" s="45"/>
      <c r="H175" s="45"/>
      <c r="I175" s="46"/>
      <c r="J175" s="46"/>
      <c r="K175" s="46"/>
      <c r="L175" s="46"/>
    </row>
    <row r="176" spans="5:12" ht="20.25" x14ac:dyDescent="0.2">
      <c r="E176" s="45" t="s">
        <v>115</v>
      </c>
      <c r="F176" s="45"/>
      <c r="G176" s="45"/>
      <c r="H176" s="45"/>
      <c r="I176" s="46"/>
      <c r="J176" s="46"/>
      <c r="K176" s="46"/>
      <c r="L176" s="46"/>
    </row>
    <row r="177" spans="5:12" ht="20.25" x14ac:dyDescent="0.2">
      <c r="E177" s="45" t="s">
        <v>116</v>
      </c>
      <c r="F177" s="45"/>
      <c r="G177" s="45"/>
      <c r="H177" s="45"/>
      <c r="I177" s="46"/>
      <c r="J177" s="46"/>
      <c r="K177" s="46"/>
      <c r="L177" s="46"/>
    </row>
    <row r="178" spans="5:12" ht="20.25" x14ac:dyDescent="0.2">
      <c r="E178" s="45" t="s">
        <v>117</v>
      </c>
      <c r="F178" s="45"/>
      <c r="G178" s="45"/>
      <c r="H178" s="45"/>
      <c r="I178" s="46"/>
      <c r="J178" s="46"/>
      <c r="K178" s="46"/>
      <c r="L178" s="46"/>
    </row>
    <row r="179" spans="5:12" ht="20.25" x14ac:dyDescent="0.2">
      <c r="E179" s="45" t="s">
        <v>118</v>
      </c>
      <c r="F179" s="45"/>
      <c r="G179" s="45"/>
      <c r="H179" s="45"/>
      <c r="I179" s="46"/>
      <c r="J179" s="46"/>
      <c r="K179" s="46"/>
      <c r="L179" s="46"/>
    </row>
    <row r="180" spans="5:12" ht="20.25" x14ac:dyDescent="0.2">
      <c r="E180" s="45" t="s">
        <v>119</v>
      </c>
      <c r="F180" s="45"/>
      <c r="G180" s="45"/>
      <c r="H180" s="45"/>
      <c r="I180" s="46"/>
      <c r="J180" s="46"/>
      <c r="K180" s="46"/>
      <c r="L180" s="46"/>
    </row>
    <row r="181" spans="5:12" ht="20.25" x14ac:dyDescent="0.2">
      <c r="E181" s="45" t="s">
        <v>120</v>
      </c>
      <c r="F181" s="45"/>
      <c r="G181" s="45"/>
      <c r="H181" s="45"/>
      <c r="I181" s="46"/>
      <c r="J181" s="46"/>
      <c r="K181" s="46"/>
      <c r="L181" s="46"/>
    </row>
    <row r="182" spans="5:12" ht="20.25" x14ac:dyDescent="0.2">
      <c r="E182" s="45" t="s">
        <v>121</v>
      </c>
      <c r="F182" s="45"/>
      <c r="G182" s="45"/>
      <c r="H182" s="45"/>
      <c r="I182" s="46"/>
      <c r="J182" s="46"/>
      <c r="K182" s="46"/>
      <c r="L182" s="46"/>
    </row>
    <row r="183" spans="5:12" ht="20.25" x14ac:dyDescent="0.2">
      <c r="E183" s="45" t="s">
        <v>122</v>
      </c>
      <c r="F183" s="45"/>
      <c r="G183" s="45"/>
      <c r="H183" s="45"/>
      <c r="I183" s="46"/>
      <c r="J183" s="46"/>
      <c r="K183" s="46"/>
      <c r="L183" s="46"/>
    </row>
    <row r="184" spans="5:12" ht="20.25" x14ac:dyDescent="0.2">
      <c r="E184" s="45" t="s">
        <v>123</v>
      </c>
      <c r="F184" s="45"/>
      <c r="G184" s="45"/>
      <c r="H184" s="45"/>
      <c r="I184" s="46"/>
      <c r="J184" s="46"/>
      <c r="K184" s="46"/>
      <c r="L184" s="46"/>
    </row>
    <row r="185" spans="5:12" ht="20.25" x14ac:dyDescent="0.2">
      <c r="E185" s="45" t="s">
        <v>124</v>
      </c>
      <c r="F185" s="45"/>
      <c r="G185" s="45"/>
      <c r="H185" s="45"/>
      <c r="I185" s="46"/>
      <c r="J185" s="46"/>
      <c r="K185" s="46"/>
      <c r="L185" s="46"/>
    </row>
    <row r="186" spans="5:12" ht="20.25" x14ac:dyDescent="0.2">
      <c r="E186" s="45" t="s">
        <v>125</v>
      </c>
      <c r="F186" s="45"/>
      <c r="G186" s="45"/>
      <c r="H186" s="45"/>
      <c r="I186" s="46"/>
      <c r="J186" s="46"/>
      <c r="K186" s="46"/>
      <c r="L186" s="46"/>
    </row>
    <row r="187" spans="5:12" ht="20.25" x14ac:dyDescent="0.2">
      <c r="E187" s="45" t="s">
        <v>126</v>
      </c>
      <c r="F187" s="45"/>
      <c r="G187" s="45"/>
      <c r="H187" s="45"/>
      <c r="I187" s="46"/>
      <c r="J187" s="46"/>
      <c r="K187" s="46"/>
      <c r="L187" s="46"/>
    </row>
    <row r="188" spans="5:12" ht="20.25" x14ac:dyDescent="0.2">
      <c r="E188" s="45" t="s">
        <v>127</v>
      </c>
      <c r="F188" s="45"/>
      <c r="G188" s="45"/>
      <c r="H188" s="45"/>
      <c r="I188" s="46"/>
      <c r="J188" s="46"/>
      <c r="K188" s="46"/>
      <c r="L188" s="46"/>
    </row>
    <row r="189" spans="5:12" ht="20.25" x14ac:dyDescent="0.2">
      <c r="E189" s="45" t="s">
        <v>128</v>
      </c>
      <c r="F189" s="45"/>
      <c r="G189" s="45"/>
      <c r="H189" s="45"/>
      <c r="I189" s="46"/>
      <c r="J189" s="46"/>
      <c r="K189" s="46"/>
      <c r="L189" s="46"/>
    </row>
    <row r="190" spans="5:12" ht="20.25" x14ac:dyDescent="0.2">
      <c r="E190" s="45" t="s">
        <v>129</v>
      </c>
      <c r="F190" s="45"/>
      <c r="G190" s="45"/>
      <c r="H190" s="45"/>
      <c r="I190" s="46"/>
      <c r="J190" s="46"/>
      <c r="K190" s="46"/>
      <c r="L190" s="46"/>
    </row>
    <row r="191" spans="5:12" ht="20.25" x14ac:dyDescent="0.2">
      <c r="E191" s="45" t="s">
        <v>130</v>
      </c>
      <c r="F191" s="45"/>
      <c r="G191" s="45"/>
      <c r="H191" s="45"/>
      <c r="I191" s="46"/>
      <c r="J191" s="46"/>
      <c r="K191" s="46"/>
      <c r="L191" s="46"/>
    </row>
    <row r="192" spans="5:12" ht="20.25" x14ac:dyDescent="0.2">
      <c r="E192" s="45" t="s">
        <v>131</v>
      </c>
      <c r="F192" s="45"/>
      <c r="G192" s="45"/>
      <c r="H192" s="45"/>
      <c r="I192" s="46"/>
      <c r="J192" s="46"/>
      <c r="K192" s="46"/>
      <c r="L192" s="46"/>
    </row>
    <row r="193" spans="5:12" ht="20.25" x14ac:dyDescent="0.2">
      <c r="E193" s="45" t="s">
        <v>132</v>
      </c>
      <c r="F193" s="45"/>
      <c r="G193" s="45"/>
      <c r="H193" s="45"/>
      <c r="I193" s="46"/>
      <c r="J193" s="46"/>
      <c r="K193" s="46"/>
      <c r="L193" s="46"/>
    </row>
    <row r="194" spans="5:12" ht="20.25" x14ac:dyDescent="0.2">
      <c r="E194" s="45" t="s">
        <v>133</v>
      </c>
      <c r="F194" s="45"/>
      <c r="G194" s="45"/>
      <c r="H194" s="45"/>
      <c r="I194" s="46"/>
      <c r="J194" s="46"/>
      <c r="K194" s="46"/>
      <c r="L194" s="46"/>
    </row>
    <row r="195" spans="5:12" ht="20.25" x14ac:dyDescent="0.2">
      <c r="E195" s="45" t="s">
        <v>134</v>
      </c>
      <c r="F195" s="45"/>
      <c r="G195" s="45"/>
      <c r="H195" s="45"/>
      <c r="I195" s="46"/>
      <c r="J195" s="46"/>
      <c r="K195" s="46"/>
      <c r="L195" s="46"/>
    </row>
    <row r="196" spans="5:12" ht="20.25" x14ac:dyDescent="0.2">
      <c r="E196" s="45" t="s">
        <v>135</v>
      </c>
      <c r="F196" s="45"/>
      <c r="G196" s="45"/>
      <c r="H196" s="45"/>
      <c r="I196" s="46"/>
      <c r="J196" s="46"/>
      <c r="K196" s="46"/>
      <c r="L196" s="46"/>
    </row>
    <row r="197" spans="5:12" ht="20.25" x14ac:dyDescent="0.2">
      <c r="E197" s="45" t="s">
        <v>136</v>
      </c>
      <c r="F197" s="45"/>
      <c r="G197" s="45"/>
      <c r="H197" s="45"/>
      <c r="I197" s="46"/>
      <c r="J197" s="46"/>
      <c r="K197" s="46"/>
      <c r="L197" s="46"/>
    </row>
    <row r="198" spans="5:12" ht="20.25" x14ac:dyDescent="0.2">
      <c r="E198" s="45" t="s">
        <v>137</v>
      </c>
      <c r="F198" s="45"/>
      <c r="G198" s="45"/>
      <c r="H198" s="45"/>
      <c r="I198" s="46"/>
      <c r="J198" s="46"/>
      <c r="K198" s="46"/>
      <c r="L198" s="46"/>
    </row>
    <row r="199" spans="5:12" ht="20.25" x14ac:dyDescent="0.2">
      <c r="E199" s="45" t="s">
        <v>138</v>
      </c>
      <c r="F199" s="45"/>
      <c r="G199" s="45"/>
      <c r="H199" s="45"/>
      <c r="I199" s="46"/>
      <c r="J199" s="46"/>
      <c r="K199" s="46"/>
      <c r="L199" s="46"/>
    </row>
    <row r="200" spans="5:12" ht="20.25" x14ac:dyDescent="0.2">
      <c r="E200" s="45" t="s">
        <v>139</v>
      </c>
      <c r="F200" s="45"/>
      <c r="G200" s="45"/>
      <c r="H200" s="45"/>
      <c r="I200" s="46"/>
      <c r="J200" s="46"/>
      <c r="K200" s="46"/>
      <c r="L200" s="46"/>
    </row>
    <row r="201" spans="5:12" ht="20.25" x14ac:dyDescent="0.2">
      <c r="E201" s="45" t="s">
        <v>140</v>
      </c>
      <c r="F201" s="45"/>
      <c r="G201" s="45"/>
      <c r="H201" s="45"/>
      <c r="I201" s="46"/>
      <c r="J201" s="46"/>
      <c r="K201" s="46"/>
      <c r="L201" s="46"/>
    </row>
    <row r="202" spans="5:12" ht="20.25" x14ac:dyDescent="0.2">
      <c r="E202" s="45" t="s">
        <v>141</v>
      </c>
      <c r="F202" s="45"/>
      <c r="G202" s="45"/>
      <c r="H202" s="45"/>
      <c r="I202" s="46"/>
      <c r="J202" s="46"/>
      <c r="K202" s="46"/>
      <c r="L202" s="46"/>
    </row>
    <row r="203" spans="5:12" ht="20.25" x14ac:dyDescent="0.2">
      <c r="E203" s="45" t="s">
        <v>142</v>
      </c>
      <c r="F203" s="45"/>
      <c r="G203" s="45"/>
      <c r="H203" s="45"/>
      <c r="I203" s="46"/>
      <c r="J203" s="46"/>
      <c r="K203" s="46"/>
      <c r="L203" s="46"/>
    </row>
    <row r="204" spans="5:12" ht="20.25" x14ac:dyDescent="0.2">
      <c r="E204" s="45" t="s">
        <v>143</v>
      </c>
      <c r="F204" s="45"/>
      <c r="G204" s="45"/>
      <c r="H204" s="45"/>
      <c r="I204" s="46"/>
      <c r="J204" s="46"/>
      <c r="K204" s="46"/>
      <c r="L204" s="46"/>
    </row>
    <row r="205" spans="5:12" ht="20.25" x14ac:dyDescent="0.2">
      <c r="E205" s="45" t="s">
        <v>144</v>
      </c>
      <c r="F205" s="45"/>
      <c r="G205" s="45"/>
      <c r="H205" s="45"/>
      <c r="I205" s="46"/>
      <c r="J205" s="46"/>
      <c r="K205" s="46"/>
      <c r="L205" s="46"/>
    </row>
    <row r="206" spans="5:12" ht="20.25" x14ac:dyDescent="0.2">
      <c r="E206" s="45" t="s">
        <v>145</v>
      </c>
      <c r="F206" s="45"/>
      <c r="G206" s="45"/>
      <c r="H206" s="45"/>
      <c r="I206" s="46"/>
      <c r="J206" s="46"/>
      <c r="K206" s="46"/>
      <c r="L206" s="46"/>
    </row>
    <row r="207" spans="5:12" ht="20.25" x14ac:dyDescent="0.2">
      <c r="E207" s="45" t="s">
        <v>146</v>
      </c>
      <c r="F207" s="45"/>
      <c r="G207" s="45"/>
      <c r="H207" s="45"/>
      <c r="I207" s="46"/>
      <c r="J207" s="46"/>
      <c r="K207" s="46"/>
      <c r="L207" s="46"/>
    </row>
    <row r="208" spans="5:12" ht="20.25" x14ac:dyDescent="0.2">
      <c r="E208" s="45" t="s">
        <v>147</v>
      </c>
      <c r="F208" s="45"/>
      <c r="G208" s="45"/>
      <c r="H208" s="45"/>
      <c r="I208" s="46"/>
      <c r="J208" s="46"/>
      <c r="K208" s="46"/>
      <c r="L208" s="46"/>
    </row>
    <row r="209" spans="5:12" ht="20.25" x14ac:dyDescent="0.2">
      <c r="E209" s="45" t="s">
        <v>148</v>
      </c>
      <c r="F209" s="45"/>
      <c r="G209" s="45"/>
      <c r="H209" s="45"/>
      <c r="I209" s="46"/>
      <c r="J209" s="46"/>
      <c r="K209" s="46"/>
      <c r="L209" s="46"/>
    </row>
    <row r="210" spans="5:12" ht="20.25" x14ac:dyDescent="0.2">
      <c r="E210" s="45" t="s">
        <v>149</v>
      </c>
      <c r="F210" s="45"/>
      <c r="G210" s="45"/>
      <c r="H210" s="45"/>
      <c r="I210" s="46"/>
      <c r="J210" s="46"/>
      <c r="K210" s="46"/>
      <c r="L210" s="46"/>
    </row>
    <row r="211" spans="5:12" ht="20.25" x14ac:dyDescent="0.2">
      <c r="E211" s="45" t="s">
        <v>150</v>
      </c>
      <c r="F211" s="45"/>
      <c r="G211" s="45"/>
      <c r="H211" s="45"/>
      <c r="I211" s="46"/>
      <c r="J211" s="46"/>
      <c r="K211" s="46"/>
      <c r="L211" s="46"/>
    </row>
    <row r="212" spans="5:12" ht="20.25" x14ac:dyDescent="0.2">
      <c r="E212" s="45" t="s">
        <v>151</v>
      </c>
      <c r="F212" s="45"/>
      <c r="G212" s="45"/>
      <c r="H212" s="45"/>
      <c r="I212" s="46"/>
      <c r="J212" s="46"/>
      <c r="K212" s="46"/>
      <c r="L212" s="46"/>
    </row>
    <row r="213" spans="5:12" ht="20.25" x14ac:dyDescent="0.2">
      <c r="E213" s="45" t="s">
        <v>152</v>
      </c>
      <c r="F213" s="45"/>
      <c r="G213" s="45"/>
      <c r="H213" s="45"/>
      <c r="I213" s="46"/>
      <c r="J213" s="46"/>
      <c r="K213" s="46"/>
      <c r="L213" s="46"/>
    </row>
    <row r="214" spans="5:12" ht="20.25" x14ac:dyDescent="0.2">
      <c r="E214" s="45" t="s">
        <v>153</v>
      </c>
      <c r="F214" s="45"/>
      <c r="G214" s="45"/>
      <c r="H214" s="45"/>
      <c r="I214" s="46"/>
      <c r="J214" s="46"/>
      <c r="K214" s="46"/>
      <c r="L214" s="46"/>
    </row>
    <row r="215" spans="5:12" ht="20.25" x14ac:dyDescent="0.2">
      <c r="E215" s="45" t="s">
        <v>154</v>
      </c>
      <c r="F215" s="45"/>
      <c r="G215" s="45"/>
      <c r="H215" s="45"/>
      <c r="I215" s="46"/>
      <c r="J215" s="46"/>
      <c r="K215" s="46"/>
      <c r="L215" s="46"/>
    </row>
    <row r="216" spans="5:12" ht="20.25" x14ac:dyDescent="0.2">
      <c r="E216" s="45" t="s">
        <v>155</v>
      </c>
      <c r="F216" s="45"/>
      <c r="G216" s="45"/>
      <c r="H216" s="45"/>
      <c r="I216" s="46"/>
      <c r="J216" s="46"/>
      <c r="K216" s="46"/>
      <c r="L216" s="46"/>
    </row>
    <row r="217" spans="5:12" ht="20.25" x14ac:dyDescent="0.2">
      <c r="E217" s="45" t="s">
        <v>156</v>
      </c>
      <c r="F217" s="45"/>
      <c r="G217" s="45"/>
      <c r="H217" s="45"/>
      <c r="I217" s="46"/>
      <c r="J217" s="46"/>
      <c r="K217" s="46"/>
      <c r="L217" s="46"/>
    </row>
    <row r="218" spans="5:12" ht="20.25" x14ac:dyDescent="0.2">
      <c r="E218" s="45" t="s">
        <v>157</v>
      </c>
      <c r="F218" s="45"/>
      <c r="G218" s="45"/>
      <c r="H218" s="45"/>
      <c r="I218" s="46"/>
      <c r="J218" s="46"/>
      <c r="K218" s="46"/>
      <c r="L218" s="46"/>
    </row>
    <row r="219" spans="5:12" ht="20.25" x14ac:dyDescent="0.2">
      <c r="E219" s="45" t="s">
        <v>158</v>
      </c>
      <c r="F219" s="45"/>
      <c r="G219" s="45"/>
      <c r="H219" s="45"/>
      <c r="I219" s="46"/>
      <c r="J219" s="46"/>
      <c r="K219" s="46"/>
      <c r="L219" s="46"/>
    </row>
    <row r="220" spans="5:12" ht="20.25" x14ac:dyDescent="0.2">
      <c r="E220" s="45" t="s">
        <v>159</v>
      </c>
      <c r="F220" s="45"/>
      <c r="G220" s="45"/>
      <c r="H220" s="45"/>
      <c r="I220" s="46"/>
      <c r="J220" s="46"/>
      <c r="K220" s="46"/>
      <c r="L220" s="46"/>
    </row>
    <row r="221" spans="5:12" ht="20.25" x14ac:dyDescent="0.2">
      <c r="E221" s="45" t="s">
        <v>160</v>
      </c>
      <c r="F221" s="45"/>
      <c r="G221" s="45"/>
      <c r="H221" s="45"/>
      <c r="I221" s="46"/>
      <c r="J221" s="46"/>
      <c r="K221" s="46"/>
      <c r="L221" s="46"/>
    </row>
    <row r="222" spans="5:12" ht="20.25" x14ac:dyDescent="0.2">
      <c r="E222" s="45" t="s">
        <v>161</v>
      </c>
      <c r="F222" s="45"/>
      <c r="G222" s="45"/>
      <c r="H222" s="45"/>
      <c r="I222" s="46"/>
      <c r="J222" s="46"/>
      <c r="K222" s="46"/>
      <c r="L222" s="46"/>
    </row>
    <row r="223" spans="5:12" ht="20.25" x14ac:dyDescent="0.2">
      <c r="E223" s="45" t="s">
        <v>162</v>
      </c>
      <c r="F223" s="45"/>
      <c r="G223" s="45"/>
      <c r="H223" s="45"/>
      <c r="I223" s="46"/>
      <c r="J223" s="46"/>
      <c r="K223" s="46"/>
      <c r="L223" s="46"/>
    </row>
    <row r="224" spans="5:12" ht="20.25" x14ac:dyDescent="0.2">
      <c r="E224" s="45" t="s">
        <v>163</v>
      </c>
      <c r="F224" s="45"/>
      <c r="G224" s="45"/>
      <c r="H224" s="45"/>
      <c r="I224" s="46"/>
      <c r="J224" s="46"/>
      <c r="K224" s="46"/>
      <c r="L224" s="46"/>
    </row>
    <row r="225" spans="5:12" ht="20.25" x14ac:dyDescent="0.2">
      <c r="E225" s="45" t="s">
        <v>164</v>
      </c>
      <c r="F225" s="45"/>
      <c r="G225" s="45"/>
      <c r="H225" s="45"/>
      <c r="I225" s="46"/>
      <c r="J225" s="46"/>
      <c r="K225" s="46"/>
      <c r="L225" s="46"/>
    </row>
    <row r="226" spans="5:12" ht="20.25" x14ac:dyDescent="0.2">
      <c r="E226" s="45" t="s">
        <v>165</v>
      </c>
      <c r="F226" s="45"/>
      <c r="G226" s="45"/>
      <c r="H226" s="45"/>
      <c r="I226" s="46"/>
      <c r="J226" s="46"/>
      <c r="K226" s="46"/>
      <c r="L226" s="46"/>
    </row>
    <row r="227" spans="5:12" ht="20.25" x14ac:dyDescent="0.2">
      <c r="E227" s="45" t="s">
        <v>166</v>
      </c>
      <c r="F227" s="45"/>
      <c r="G227" s="45"/>
      <c r="H227" s="45"/>
      <c r="I227" s="46"/>
      <c r="J227" s="46"/>
      <c r="K227" s="46"/>
      <c r="L227" s="46"/>
    </row>
    <row r="228" spans="5:12" ht="20.25" x14ac:dyDescent="0.2">
      <c r="E228" s="45" t="s">
        <v>167</v>
      </c>
      <c r="F228" s="45"/>
      <c r="G228" s="45"/>
      <c r="H228" s="45"/>
      <c r="I228" s="46"/>
      <c r="J228" s="46"/>
      <c r="K228" s="46"/>
      <c r="L228" s="46"/>
    </row>
    <row r="229" spans="5:12" ht="20.25" x14ac:dyDescent="0.2">
      <c r="E229" s="45" t="s">
        <v>168</v>
      </c>
      <c r="F229" s="45"/>
      <c r="G229" s="45"/>
      <c r="H229" s="45"/>
      <c r="I229" s="46"/>
      <c r="J229" s="46"/>
      <c r="K229" s="46"/>
      <c r="L229" s="46"/>
    </row>
    <row r="230" spans="5:12" ht="20.25" x14ac:dyDescent="0.2">
      <c r="E230" s="45" t="s">
        <v>169</v>
      </c>
      <c r="F230" s="45"/>
      <c r="G230" s="45"/>
      <c r="H230" s="45"/>
      <c r="I230" s="46"/>
      <c r="J230" s="46"/>
      <c r="K230" s="46"/>
      <c r="L230" s="46"/>
    </row>
    <row r="231" spans="5:12" ht="20.25" x14ac:dyDescent="0.2">
      <c r="E231" s="45" t="s">
        <v>170</v>
      </c>
      <c r="F231" s="45"/>
      <c r="G231" s="45"/>
      <c r="H231" s="45"/>
      <c r="I231" s="46"/>
      <c r="J231" s="46"/>
      <c r="K231" s="46"/>
      <c r="L231" s="46"/>
    </row>
    <row r="232" spans="5:12" ht="20.25" x14ac:dyDescent="0.2">
      <c r="E232" s="45" t="s">
        <v>171</v>
      </c>
      <c r="F232" s="45"/>
      <c r="G232" s="45"/>
      <c r="H232" s="45"/>
      <c r="I232" s="46"/>
      <c r="J232" s="46"/>
      <c r="K232" s="46"/>
      <c r="L232" s="46"/>
    </row>
    <row r="233" spans="5:12" ht="20.25" x14ac:dyDescent="0.2">
      <c r="E233" s="45" t="s">
        <v>172</v>
      </c>
      <c r="F233" s="45"/>
      <c r="G233" s="45"/>
      <c r="H233" s="45"/>
      <c r="I233" s="46"/>
      <c r="J233" s="46"/>
      <c r="K233" s="46"/>
      <c r="L233" s="46"/>
    </row>
    <row r="234" spans="5:12" ht="20.25" x14ac:dyDescent="0.2">
      <c r="E234" s="45" t="s">
        <v>173</v>
      </c>
      <c r="F234" s="45"/>
      <c r="G234" s="45"/>
      <c r="H234" s="45"/>
      <c r="I234" s="46"/>
      <c r="J234" s="46"/>
      <c r="K234" s="46"/>
      <c r="L234" s="46"/>
    </row>
    <row r="235" spans="5:12" ht="20.25" x14ac:dyDescent="0.2">
      <c r="E235" s="45" t="s">
        <v>174</v>
      </c>
      <c r="F235" s="45"/>
      <c r="G235" s="45"/>
      <c r="H235" s="45"/>
      <c r="I235" s="46"/>
      <c r="J235" s="46"/>
      <c r="K235" s="46"/>
      <c r="L235" s="46"/>
    </row>
    <row r="236" spans="5:12" ht="20.25" x14ac:dyDescent="0.2">
      <c r="E236" s="45" t="s">
        <v>175</v>
      </c>
      <c r="F236" s="45"/>
      <c r="G236" s="45"/>
      <c r="H236" s="45"/>
      <c r="I236" s="46"/>
      <c r="J236" s="46"/>
      <c r="K236" s="46"/>
      <c r="L236" s="46"/>
    </row>
    <row r="237" spans="5:12" ht="20.25" x14ac:dyDescent="0.2">
      <c r="E237" s="45" t="s">
        <v>176</v>
      </c>
      <c r="F237" s="45"/>
      <c r="G237" s="45"/>
      <c r="H237" s="45"/>
      <c r="I237" s="46"/>
      <c r="J237" s="46"/>
      <c r="K237" s="46"/>
      <c r="L237" s="46"/>
    </row>
    <row r="238" spans="5:12" ht="20.25" x14ac:dyDescent="0.2">
      <c r="E238" s="45" t="s">
        <v>177</v>
      </c>
      <c r="F238" s="45"/>
      <c r="G238" s="45"/>
      <c r="H238" s="45"/>
      <c r="I238" s="46"/>
      <c r="J238" s="46"/>
      <c r="K238" s="46"/>
      <c r="L238" s="46"/>
    </row>
    <row r="239" spans="5:12" ht="20.25" x14ac:dyDescent="0.2">
      <c r="E239" s="45" t="s">
        <v>178</v>
      </c>
      <c r="F239" s="45"/>
      <c r="G239" s="45"/>
      <c r="H239" s="45"/>
      <c r="I239" s="46"/>
      <c r="J239" s="46"/>
      <c r="K239" s="46"/>
      <c r="L239" s="46"/>
    </row>
    <row r="240" spans="5:12" ht="20.25" x14ac:dyDescent="0.2">
      <c r="E240" s="45" t="s">
        <v>179</v>
      </c>
      <c r="F240" s="45"/>
      <c r="G240" s="45"/>
      <c r="H240" s="45"/>
      <c r="I240" s="46"/>
      <c r="J240" s="46"/>
      <c r="K240" s="46"/>
      <c r="L240" s="46"/>
    </row>
    <row r="241" spans="5:12" ht="20.25" x14ac:dyDescent="0.2">
      <c r="E241" s="45" t="s">
        <v>180</v>
      </c>
      <c r="F241" s="45"/>
      <c r="G241" s="45"/>
      <c r="H241" s="45"/>
      <c r="I241" s="46"/>
      <c r="J241" s="46"/>
      <c r="K241" s="46"/>
      <c r="L241" s="46"/>
    </row>
    <row r="242" spans="5:12" ht="20.25" x14ac:dyDescent="0.2">
      <c r="E242" s="45" t="s">
        <v>181</v>
      </c>
      <c r="F242" s="45"/>
      <c r="G242" s="45"/>
      <c r="H242" s="45"/>
      <c r="I242" s="46"/>
      <c r="J242" s="46"/>
      <c r="K242" s="46"/>
      <c r="L242" s="46"/>
    </row>
    <row r="243" spans="5:12" ht="20.25" x14ac:dyDescent="0.2">
      <c r="E243" s="45" t="s">
        <v>182</v>
      </c>
      <c r="F243" s="45"/>
      <c r="G243" s="45"/>
      <c r="H243" s="45"/>
      <c r="I243" s="46"/>
      <c r="J243" s="46"/>
      <c r="K243" s="46"/>
      <c r="L243" s="46"/>
    </row>
  </sheetData>
  <mergeCells count="98">
    <mergeCell ref="E105:P105"/>
    <mergeCell ref="E106:F106"/>
    <mergeCell ref="G106:G107"/>
    <mergeCell ref="M106:P106"/>
    <mergeCell ref="E107:F107"/>
    <mergeCell ref="M107:P107"/>
    <mergeCell ref="E101:P101"/>
    <mergeCell ref="H102:I102"/>
    <mergeCell ref="H103:I103"/>
    <mergeCell ref="N103:N104"/>
    <mergeCell ref="O103:O104"/>
    <mergeCell ref="P103:P104"/>
    <mergeCell ref="H104:I104"/>
    <mergeCell ref="E97:P97"/>
    <mergeCell ref="E98:F98"/>
    <mergeCell ref="G98:G99"/>
    <mergeCell ref="M98:P98"/>
    <mergeCell ref="E99:F99"/>
    <mergeCell ref="M99:P99"/>
    <mergeCell ref="E93:P93"/>
    <mergeCell ref="H94:I94"/>
    <mergeCell ref="H95:I95"/>
    <mergeCell ref="N95:N96"/>
    <mergeCell ref="O95:O96"/>
    <mergeCell ref="P95:P96"/>
    <mergeCell ref="H96:I96"/>
    <mergeCell ref="E89:P89"/>
    <mergeCell ref="E90:F90"/>
    <mergeCell ref="G90:G91"/>
    <mergeCell ref="M90:P90"/>
    <mergeCell ref="E91:F91"/>
    <mergeCell ref="M91:P91"/>
    <mergeCell ref="E85:P85"/>
    <mergeCell ref="H86:I86"/>
    <mergeCell ref="H87:I87"/>
    <mergeCell ref="N87:N88"/>
    <mergeCell ref="O87:O88"/>
    <mergeCell ref="P87:P88"/>
    <mergeCell ref="H88:I88"/>
    <mergeCell ref="E81:P81"/>
    <mergeCell ref="E82:F82"/>
    <mergeCell ref="G82:G83"/>
    <mergeCell ref="M82:P82"/>
    <mergeCell ref="E83:F83"/>
    <mergeCell ref="M83:P83"/>
    <mergeCell ref="E77:P77"/>
    <mergeCell ref="H78:I78"/>
    <mergeCell ref="H79:I79"/>
    <mergeCell ref="N79:N80"/>
    <mergeCell ref="O79:O80"/>
    <mergeCell ref="P79:P80"/>
    <mergeCell ref="H80:I80"/>
    <mergeCell ref="E73:P73"/>
    <mergeCell ref="E74:F74"/>
    <mergeCell ref="G74:G75"/>
    <mergeCell ref="M74:P74"/>
    <mergeCell ref="E75:F75"/>
    <mergeCell ref="M75:P75"/>
    <mergeCell ref="E69:P69"/>
    <mergeCell ref="H70:I70"/>
    <mergeCell ref="H71:I71"/>
    <mergeCell ref="N71:N72"/>
    <mergeCell ref="O71:O72"/>
    <mergeCell ref="P71:P72"/>
    <mergeCell ref="H72:I72"/>
    <mergeCell ref="E65:F65"/>
    <mergeCell ref="G65:G66"/>
    <mergeCell ref="M65:P65"/>
    <mergeCell ref="E66:F66"/>
    <mergeCell ref="M66:P66"/>
    <mergeCell ref="H62:I62"/>
    <mergeCell ref="N62:P63"/>
    <mergeCell ref="E63:G63"/>
    <mergeCell ref="H63:I63"/>
    <mergeCell ref="E64:P64"/>
    <mergeCell ref="E55:P55"/>
    <mergeCell ref="E57:P57"/>
    <mergeCell ref="E58:P58"/>
    <mergeCell ref="E60:P60"/>
    <mergeCell ref="H61:I61"/>
    <mergeCell ref="N61:P61"/>
    <mergeCell ref="E49:P49"/>
    <mergeCell ref="E50:P50"/>
    <mergeCell ref="F52:J53"/>
    <mergeCell ref="K52:L52"/>
    <mergeCell ref="M52:O52"/>
    <mergeCell ref="K53:L53"/>
    <mergeCell ref="M53:O53"/>
    <mergeCell ref="AF9:AG9"/>
    <mergeCell ref="F10:H10"/>
    <mergeCell ref="P10:Q10"/>
    <mergeCell ref="H43:O43"/>
    <mergeCell ref="H46:O47"/>
    <mergeCell ref="F2:G2"/>
    <mergeCell ref="H2:I2"/>
    <mergeCell ref="J2:K2"/>
    <mergeCell ref="C9:D9"/>
    <mergeCell ref="W9:X9"/>
  </mergeCells>
  <conditionalFormatting sqref="C11:C40">
    <cfRule type="containsText" dxfId="1021" priority="11" operator="containsText" text="I">
      <formula>NOT(ISERROR(SEARCH("I",C11)))</formula>
    </cfRule>
    <cfRule type="containsText" dxfId="1020" priority="12" operator="containsText" text="K">
      <formula>NOT(ISERROR(SEARCH("K",C11)))</formula>
    </cfRule>
  </conditionalFormatting>
  <conditionalFormatting sqref="C11:D40">
    <cfRule type="containsText" dxfId="1019" priority="13" operator="containsText" text="T">
      <formula>NOT(ISERROR(SEARCH("T",C11)))</formula>
    </cfRule>
    <cfRule type="containsText" dxfId="1018" priority="16" operator="containsText" text="L">
      <formula>NOT(ISERROR(SEARCH("L",C11)))</formula>
    </cfRule>
    <cfRule type="containsText" dxfId="1017" priority="15" operator="containsText" text="J">
      <formula>NOT(ISERROR(SEARCH("J",C11)))</formula>
    </cfRule>
  </conditionalFormatting>
  <conditionalFormatting sqref="H46:O47">
    <cfRule type="containsText" dxfId="1016" priority="2" operator="containsText" text="CLASSE DI RISCHIO MEDIO">
      <formula>NOT(ISERROR(SEARCH("CLASSE DI RISCHIO MEDIO",H46)))</formula>
    </cfRule>
    <cfRule type="containsText" dxfId="1015" priority="3" operator="containsText" text="Classe di rischio basso">
      <formula>NOT(ISERROR(SEARCH("Classe di rischio basso",H46)))</formula>
    </cfRule>
    <cfRule type="colorScale" priority="4">
      <colorScale>
        <cfvo type="num" val="80"/>
        <cfvo type="num" val="85"/>
        <cfvo type="num" val="87"/>
        <color rgb="FF28F846"/>
        <color rgb="FF0070C0"/>
        <color rgb="FFFF0000"/>
      </colorScale>
    </cfRule>
    <cfRule type="containsText" dxfId="1014" priority="1" operator="containsText" text="CLASSE DI RISCHIO ALTO">
      <formula>NOT(ISERROR(SEARCH("CLASSE DI RISCHIO ALTO",H46)))</formula>
    </cfRule>
  </conditionalFormatting>
  <conditionalFormatting sqref="J65">
    <cfRule type="cellIs" dxfId="1013" priority="55" operator="greaterThan">
      <formula>80</formula>
    </cfRule>
    <cfRule type="cellIs" dxfId="1012" priority="54" operator="between">
      <formula>70</formula>
      <formula>75</formula>
    </cfRule>
    <cfRule type="cellIs" dxfId="1011" priority="53" operator="between">
      <formula>65.00000001</formula>
      <formula>69.999999</formula>
    </cfRule>
    <cfRule type="cellIs" dxfId="1010" priority="52" operator="between">
      <formula>75.0000001</formula>
      <formula>79.99999999999</formula>
    </cfRule>
    <cfRule type="cellIs" dxfId="1009" priority="56" operator="lessThan">
      <formula>65</formula>
    </cfRule>
  </conditionalFormatting>
  <conditionalFormatting sqref="J74">
    <cfRule type="cellIs" dxfId="1008" priority="51" operator="lessThan">
      <formula>65</formula>
    </cfRule>
    <cfRule type="cellIs" dxfId="1007" priority="50" operator="greaterThan">
      <formula>80</formula>
    </cfRule>
    <cfRule type="cellIs" dxfId="1006" priority="47" operator="between">
      <formula>75.0000001</formula>
      <formula>79.99999999999</formula>
    </cfRule>
    <cfRule type="cellIs" dxfId="1005" priority="48" operator="between">
      <formula>65.00000001</formula>
      <formula>69.999999</formula>
    </cfRule>
    <cfRule type="cellIs" dxfId="1004" priority="49" operator="between">
      <formula>70</formula>
      <formula>75</formula>
    </cfRule>
  </conditionalFormatting>
  <conditionalFormatting sqref="J82">
    <cfRule type="cellIs" dxfId="1003" priority="42" operator="between">
      <formula>75.0000001</formula>
      <formula>79.99999999999</formula>
    </cfRule>
    <cfRule type="cellIs" dxfId="1002" priority="43" operator="between">
      <formula>65.00000001</formula>
      <formula>69.999999</formula>
    </cfRule>
    <cfRule type="cellIs" dxfId="1001" priority="45" operator="greaterThan">
      <formula>80</formula>
    </cfRule>
    <cfRule type="cellIs" dxfId="1000" priority="46" operator="lessThan">
      <formula>65</formula>
    </cfRule>
    <cfRule type="cellIs" dxfId="999" priority="44" operator="between">
      <formula>70</formula>
      <formula>75</formula>
    </cfRule>
  </conditionalFormatting>
  <conditionalFormatting sqref="J90">
    <cfRule type="cellIs" dxfId="998" priority="37" operator="between">
      <formula>75.0000001</formula>
      <formula>79.99999999999</formula>
    </cfRule>
    <cfRule type="cellIs" dxfId="997" priority="38" operator="between">
      <formula>65.00000001</formula>
      <formula>69.999999</formula>
    </cfRule>
    <cfRule type="cellIs" dxfId="996" priority="39" operator="between">
      <formula>70</formula>
      <formula>75</formula>
    </cfRule>
    <cfRule type="cellIs" dxfId="995" priority="40" operator="greaterThan">
      <formula>80</formula>
    </cfRule>
    <cfRule type="cellIs" dxfId="994" priority="41" operator="lessThan">
      <formula>65</formula>
    </cfRule>
  </conditionalFormatting>
  <conditionalFormatting sqref="J98">
    <cfRule type="cellIs" dxfId="993" priority="34" operator="between">
      <formula>70</formula>
      <formula>75</formula>
    </cfRule>
    <cfRule type="cellIs" dxfId="992" priority="28" operator="between">
      <formula>65.00000001</formula>
      <formula>69.999999</formula>
    </cfRule>
    <cfRule type="cellIs" dxfId="991" priority="30" operator="greaterThan">
      <formula>80</formula>
    </cfRule>
    <cfRule type="cellIs" dxfId="990" priority="31" operator="lessThan">
      <formula>65</formula>
    </cfRule>
    <cfRule type="cellIs" dxfId="989" priority="32" operator="between">
      <formula>75.0000001</formula>
      <formula>79.99999999999</formula>
    </cfRule>
    <cfRule type="cellIs" dxfId="988" priority="29" operator="between">
      <formula>70</formula>
      <formula>75</formula>
    </cfRule>
    <cfRule type="cellIs" dxfId="987" priority="33" operator="between">
      <formula>65.00000001</formula>
      <formula>69.999999</formula>
    </cfRule>
    <cfRule type="cellIs" dxfId="986" priority="27" operator="between">
      <formula>75.0000001</formula>
      <formula>79.99999999999</formula>
    </cfRule>
  </conditionalFormatting>
  <conditionalFormatting sqref="J106">
    <cfRule type="cellIs" dxfId="985" priority="17" operator="between">
      <formula>75.0000001</formula>
      <formula>79.99999999999</formula>
    </cfRule>
    <cfRule type="cellIs" dxfId="984" priority="18" operator="between">
      <formula>65.00000001</formula>
      <formula>69.999999</formula>
    </cfRule>
    <cfRule type="cellIs" dxfId="983" priority="19" operator="between">
      <formula>70</formula>
      <formula>75</formula>
    </cfRule>
    <cfRule type="cellIs" dxfId="982" priority="20" operator="greaterThan">
      <formula>80</formula>
    </cfRule>
    <cfRule type="cellIs" dxfId="981" priority="21" operator="lessThan">
      <formula>65</formula>
    </cfRule>
    <cfRule type="cellIs" dxfId="980" priority="24" operator="between">
      <formula>70</formula>
      <formula>75</formula>
    </cfRule>
    <cfRule type="cellIs" dxfId="979" priority="23" operator="between">
      <formula>65.00000001</formula>
      <formula>69.999999</formula>
    </cfRule>
    <cfRule type="cellIs" dxfId="978" priority="22" operator="between">
      <formula>75.0000001</formula>
      <formula>79.99999999999</formula>
    </cfRule>
  </conditionalFormatting>
  <conditionalFormatting sqref="N11:N40">
    <cfRule type="cellIs" dxfId="977" priority="5" operator="between">
      <formula>65.00000001</formula>
      <formula>69.999999</formula>
    </cfRule>
    <cfRule type="cellIs" dxfId="976" priority="6" operator="between">
      <formula>75.0000001</formula>
      <formula>79.99999999999</formula>
    </cfRule>
    <cfRule type="cellIs" dxfId="975" priority="8" operator="equal">
      <formula>0</formula>
    </cfRule>
    <cfRule type="cellIs" dxfId="974" priority="9" operator="between">
      <formula>0.1</formula>
      <formula>65</formula>
    </cfRule>
    <cfRule type="cellIs" dxfId="973" priority="10" operator="greaterThan">
      <formula>80</formula>
    </cfRule>
    <cfRule type="cellIs" dxfId="972" priority="7" operator="between">
      <formula>70</formula>
      <formula>75</formula>
    </cfRule>
  </conditionalFormatting>
  <dataValidations count="7">
    <dataValidation type="list" allowBlank="1" showInputMessage="1" showErrorMessage="1" sqref="F112:F243" xr:uid="{00000000-0002-0000-0D00-000000000000}">
      <formula1>$L$3:$L$7</formula1>
    </dataValidation>
    <dataValidation type="list" allowBlank="1" showInputMessage="1" showErrorMessage="1" sqref="E75 E107 E99 E91 E83 E66:F66" xr:uid="{00000000-0002-0000-0D00-000001000000}">
      <formula1>$K$3:$K$4</formula1>
    </dataValidation>
    <dataValidation type="list" allowBlank="1" showInputMessage="1" showErrorMessage="1" sqref="R67:S69 O67:P68 R77:S77 R85:S85 R93:S93 R101:S101" xr:uid="{00000000-0002-0000-0D00-000002000000}">
      <formula1>$AA$5:$AA$7</formula1>
    </dataValidation>
    <dataValidation type="list" allowBlank="1" showInputMessage="1" showErrorMessage="1" sqref="E71 E105 E103 E97 E95 E89 E87 E81 E79 E73 E62" xr:uid="{00000000-0002-0000-0D00-000003000000}">
      <formula1>$E$112:$E$243</formula1>
    </dataValidation>
    <dataValidation type="list" allowBlank="1" showInputMessage="1" showErrorMessage="1" sqref="H72:I72 H104:I104 H96:I96 H88:I88 H80:I80 H63:I63" xr:uid="{00000000-0002-0000-0D00-000004000000}">
      <formula1>$I$3:$I$5</formula1>
    </dataValidation>
    <dataValidation type="list" allowBlank="1" showInputMessage="1" showErrorMessage="1" sqref="R57" xr:uid="{00000000-0002-0000-0D00-000005000000}">
      <formula1>#REF!</formula1>
    </dataValidation>
    <dataValidation type="list" allowBlank="1" showInputMessage="1" showErrorMessage="1" sqref="E11:E39" xr:uid="{00000000-0002-0000-0D00-000006000000}">
      <formula1>Elenco_Misure</formula1>
    </dataValidation>
  </dataValidations>
  <pageMargins left="0.70866141732283472" right="0.70866141732283472" top="0.74803149606299213" bottom="0.74803149606299213" header="0.31496062992125984" footer="0.31496062992125984"/>
  <pageSetup paperSize="9" scale="44" orientation="portrait" r:id="rId1"/>
  <headerFooter>
    <oddHeader>&amp;A</oddHeader>
    <oddFooter>Pagina &amp;P di &amp;N</oddFooter>
  </headerFooter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238F4-7CCC-490A-B993-3E79FFB70601}">
  <sheetPr>
    <tabColor rgb="FF0070C0"/>
    <pageSetUpPr fitToPage="1"/>
  </sheetPr>
  <dimension ref="B1:AN243"/>
  <sheetViews>
    <sheetView tabSelected="1" view="pageBreakPreview" zoomScale="60" zoomScaleNormal="75" workbookViewId="0">
      <pane xSplit="2" ySplit="10" topLeftCell="C57" activePane="bottomRight" state="frozen"/>
      <selection activeCell="A56" sqref="A56:A57"/>
      <selection pane="topRight" activeCell="A56" sqref="A56:A57"/>
      <selection pane="bottomLeft" activeCell="A56" sqref="A56:A57"/>
      <selection pane="bottomRight" activeCell="A56" sqref="A56:A57"/>
    </sheetView>
  </sheetViews>
  <sheetFormatPr defaultRowHeight="12.75" x14ac:dyDescent="0.2"/>
  <cols>
    <col min="1" max="1" width="4.5703125" style="81" customWidth="1"/>
    <col min="2" max="2" width="7.5703125" style="81" customWidth="1"/>
    <col min="3" max="3" width="8.5703125" style="81" customWidth="1"/>
    <col min="4" max="4" width="8.85546875" style="81" customWidth="1"/>
    <col min="5" max="5" width="8.28515625" style="81" customWidth="1"/>
    <col min="6" max="6" width="35" style="81" customWidth="1"/>
    <col min="7" max="7" width="22.85546875" style="81" customWidth="1"/>
    <col min="8" max="8" width="20.140625" style="81" customWidth="1"/>
    <col min="9" max="9" width="9.42578125" style="81" customWidth="1"/>
    <col min="10" max="10" width="11.42578125" style="81" customWidth="1"/>
    <col min="11" max="11" width="11.7109375" style="81" customWidth="1"/>
    <col min="12" max="12" width="11" style="81" customWidth="1"/>
    <col min="13" max="13" width="11.42578125" style="81" customWidth="1"/>
    <col min="14" max="14" width="13.140625" style="81" customWidth="1"/>
    <col min="15" max="15" width="9.28515625" style="81" customWidth="1"/>
    <col min="16" max="17" width="9.140625" style="81" customWidth="1"/>
    <col min="18" max="18" width="7.85546875" style="81" hidden="1" customWidth="1"/>
    <col min="19" max="19" width="11.28515625" style="81" customWidth="1"/>
    <col min="20" max="20" width="16.5703125" style="81" bestFit="1" customWidth="1"/>
    <col min="21" max="21" width="21.28515625" style="81" customWidth="1"/>
    <col min="22" max="22" width="16.7109375" style="81" bestFit="1" customWidth="1"/>
    <col min="23" max="23" width="9.140625" style="167"/>
    <col min="24" max="24" width="12.5703125" style="167" customWidth="1"/>
    <col min="25" max="27" width="9.140625" style="167"/>
    <col min="28" max="28" width="15.28515625" style="167" bestFit="1" customWidth="1"/>
    <col min="29" max="29" width="12.140625" style="81" customWidth="1"/>
    <col min="30" max="30" width="9.140625" style="81"/>
    <col min="31" max="31" width="6" style="81" customWidth="1"/>
    <col min="32" max="32" width="13" style="81" customWidth="1"/>
    <col min="33" max="33" width="10.42578125" style="81" customWidth="1"/>
    <col min="34" max="34" width="22.42578125" style="81" customWidth="1"/>
    <col min="35" max="35" width="13.28515625" style="81" customWidth="1"/>
    <col min="36" max="36" width="16.140625" style="81" customWidth="1"/>
    <col min="37" max="37" width="9.5703125" style="81" bestFit="1" customWidth="1"/>
    <col min="38" max="38" width="9.140625" style="81"/>
    <col min="39" max="39" width="15.140625" style="81" customWidth="1"/>
    <col min="40" max="16384" width="9.140625" style="81"/>
  </cols>
  <sheetData>
    <row r="1" spans="3:39" ht="38.25" customHeight="1" x14ac:dyDescent="0.2"/>
    <row r="2" spans="3:39" ht="15.75" customHeight="1" x14ac:dyDescent="0.3">
      <c r="F2" s="427" t="s">
        <v>220</v>
      </c>
      <c r="G2" s="428"/>
      <c r="H2" s="429" t="s">
        <v>221</v>
      </c>
      <c r="I2" s="430"/>
      <c r="J2" s="431" t="s">
        <v>236</v>
      </c>
      <c r="K2" s="431" t="s">
        <v>31</v>
      </c>
      <c r="L2" s="168"/>
      <c r="M2" s="168"/>
      <c r="N2" s="169"/>
    </row>
    <row r="3" spans="3:39" ht="15.75" customHeight="1" x14ac:dyDescent="0.35">
      <c r="F3" s="98" t="s">
        <v>215</v>
      </c>
      <c r="G3" s="100">
        <v>0.7</v>
      </c>
      <c r="H3" s="102" t="s">
        <v>222</v>
      </c>
      <c r="I3" s="103">
        <v>0.5</v>
      </c>
      <c r="J3" s="170"/>
      <c r="K3" s="122" t="s">
        <v>32</v>
      </c>
      <c r="L3" s="121" t="s">
        <v>242</v>
      </c>
      <c r="M3" s="122"/>
      <c r="N3" s="171"/>
    </row>
    <row r="4" spans="3:39" ht="19.5" x14ac:dyDescent="0.35">
      <c r="F4" s="99" t="s">
        <v>216</v>
      </c>
      <c r="G4" s="101">
        <v>1</v>
      </c>
      <c r="H4" s="102" t="s">
        <v>223</v>
      </c>
      <c r="I4" s="103">
        <v>0.75</v>
      </c>
      <c r="J4" s="172"/>
      <c r="K4" s="125" t="s">
        <v>31</v>
      </c>
      <c r="L4" s="123" t="s">
        <v>243</v>
      </c>
      <c r="M4" s="120"/>
      <c r="N4" s="173"/>
    </row>
    <row r="5" spans="3:39" ht="22.5" x14ac:dyDescent="0.3">
      <c r="C5" s="263"/>
      <c r="D5" s="263"/>
      <c r="H5" s="104" t="s">
        <v>224</v>
      </c>
      <c r="I5" s="105">
        <v>0.3</v>
      </c>
      <c r="J5" s="82"/>
      <c r="K5" s="82"/>
      <c r="L5" s="123" t="s">
        <v>244</v>
      </c>
      <c r="M5" s="120"/>
      <c r="N5" s="173"/>
    </row>
    <row r="6" spans="3:39" ht="22.5" x14ac:dyDescent="0.3">
      <c r="C6" s="263"/>
      <c r="D6" s="263"/>
      <c r="G6" s="82"/>
      <c r="I6" s="82"/>
      <c r="J6" s="82"/>
      <c r="K6" s="82"/>
      <c r="L6" s="123" t="s">
        <v>27</v>
      </c>
      <c r="M6" s="120"/>
      <c r="N6" s="173"/>
    </row>
    <row r="7" spans="3:39" ht="23.25" x14ac:dyDescent="0.35">
      <c r="C7" s="263"/>
      <c r="D7" s="263"/>
      <c r="F7" s="198" t="s">
        <v>25</v>
      </c>
      <c r="G7" s="18"/>
      <c r="L7" s="124" t="s">
        <v>183</v>
      </c>
      <c r="M7" s="172"/>
      <c r="N7" s="174"/>
      <c r="T7" s="175"/>
      <c r="U7" s="175"/>
    </row>
    <row r="8" spans="3:39" ht="21.75" customHeight="1" x14ac:dyDescent="0.35">
      <c r="C8" s="263"/>
      <c r="D8" s="263"/>
      <c r="E8" s="18"/>
      <c r="F8" s="199" t="s">
        <v>563</v>
      </c>
      <c r="G8" s="82"/>
    </row>
    <row r="9" spans="3:39" ht="34.5" customHeight="1" x14ac:dyDescent="0.35">
      <c r="C9" s="400" t="s">
        <v>307</v>
      </c>
      <c r="D9" s="401"/>
      <c r="S9" s="197" t="s">
        <v>235</v>
      </c>
      <c r="T9" s="197" t="s">
        <v>235</v>
      </c>
      <c r="U9" s="19"/>
      <c r="W9" s="421" t="s">
        <v>261</v>
      </c>
      <c r="X9" s="422"/>
      <c r="Y9" s="176"/>
      <c r="Z9" s="177"/>
      <c r="AA9" s="177"/>
      <c r="AF9" s="400" t="s">
        <v>228</v>
      </c>
      <c r="AG9" s="423"/>
      <c r="AH9" s="178" t="s">
        <v>262</v>
      </c>
    </row>
    <row r="10" spans="3:39" ht="75" customHeight="1" x14ac:dyDescent="0.2">
      <c r="C10" s="277" t="s">
        <v>305</v>
      </c>
      <c r="D10" s="278" t="s">
        <v>306</v>
      </c>
      <c r="E10" s="280" t="s">
        <v>0</v>
      </c>
      <c r="F10" s="402" t="s">
        <v>23</v>
      </c>
      <c r="G10" s="402"/>
      <c r="H10" s="402"/>
      <c r="I10" s="87" t="s">
        <v>208</v>
      </c>
      <c r="J10" s="88" t="s">
        <v>252</v>
      </c>
      <c r="K10" s="88" t="s">
        <v>260</v>
      </c>
      <c r="L10" s="88" t="s">
        <v>259</v>
      </c>
      <c r="M10" s="89" t="s">
        <v>18</v>
      </c>
      <c r="N10" s="90" t="s">
        <v>209</v>
      </c>
      <c r="O10" s="91" t="s">
        <v>214</v>
      </c>
      <c r="P10" s="403" t="s">
        <v>213</v>
      </c>
      <c r="Q10" s="404"/>
      <c r="S10" s="197" t="s">
        <v>15</v>
      </c>
      <c r="T10" s="197" t="s">
        <v>233</v>
      </c>
      <c r="U10" s="197" t="s">
        <v>266</v>
      </c>
      <c r="V10" s="197" t="s">
        <v>16</v>
      </c>
      <c r="W10" s="2" t="s">
        <v>212</v>
      </c>
      <c r="X10" s="2" t="s">
        <v>211</v>
      </c>
      <c r="Y10" s="2" t="s">
        <v>225</v>
      </c>
      <c r="Z10" s="2" t="s">
        <v>226</v>
      </c>
      <c r="AA10" s="2" t="s">
        <v>227</v>
      </c>
      <c r="AB10" s="109" t="s">
        <v>210</v>
      </c>
      <c r="AF10" s="66" t="s">
        <v>267</v>
      </c>
      <c r="AG10" s="305" t="s">
        <v>229</v>
      </c>
      <c r="AH10" s="305">
        <f>SUM(AH11:AH40)</f>
        <v>80</v>
      </c>
      <c r="AI10" s="305" t="s">
        <v>21</v>
      </c>
      <c r="AJ10" s="305" t="s">
        <v>20</v>
      </c>
      <c r="AK10" s="305" t="s">
        <v>230</v>
      </c>
      <c r="AL10" s="305" t="s">
        <v>231</v>
      </c>
      <c r="AM10" s="305" t="s">
        <v>232</v>
      </c>
    </row>
    <row r="11" spans="3:39" ht="36" x14ac:dyDescent="0.2">
      <c r="C11" s="264" t="str">
        <f>IF(S11=0,"T",IF((K11-M11)&lt;65,"I",IF((K11-M11)&lt;70,"K",IF((K11-M11)&lt;75,"J",IF((K11-M11)&lt;80,"K","L")))))</f>
        <v>K</v>
      </c>
      <c r="D11" s="273" t="str">
        <f>IF(J11&lt;135,"T",IF((J11-$J$66)&lt;135,"J","L"))</f>
        <v>T</v>
      </c>
      <c r="E11" s="21" t="s">
        <v>365</v>
      </c>
      <c r="F11" s="22" t="str">
        <f t="shared" ref="F11:F39" si="0">VLOOKUP(E11,Misure_Campionate,2,FALSE)</f>
        <v>Movimentazione con carroponte</v>
      </c>
      <c r="G11" s="22" t="str">
        <f t="shared" ref="G11:G39" si="1">VLOOKUP(E11,Misure_Campionate,3,FALSE)</f>
        <v>/</v>
      </c>
      <c r="H11" s="22" t="str">
        <f t="shared" ref="H11:H39" si="2">VLOOKUP(E11,Misure_Campionate,4,FALSE)</f>
        <v>/</v>
      </c>
      <c r="I11" s="63">
        <f t="shared" ref="I11:I39" si="3">VLOOKUP(E11,Misure_Campionate,12,FALSE)</f>
        <v>1.6272249245091281</v>
      </c>
      <c r="J11" s="63">
        <f t="shared" ref="J11:J39" si="4">VLOOKUP(E11,Misure_Campionate,13,FALSE)</f>
        <v>121.56204993518134</v>
      </c>
      <c r="K11" s="64">
        <f t="shared" ref="K11:K39" si="5">VLOOKUP(E11,Misure_Campionate,14,FALSE)</f>
        <v>81.677041633039451</v>
      </c>
      <c r="L11" s="16">
        <f t="shared" ref="L11:L39" si="6">VLOOKUP(E11,Misure_Campionate,15,FALSE)</f>
        <v>85.345223492023692</v>
      </c>
      <c r="M11" s="23">
        <f>IF(AND($O$44&gt;87,K11&gt;80),S11,0)</f>
        <v>13.395738633813485</v>
      </c>
      <c r="N11" s="281">
        <f>IF(M11=0,0,K11-M11)</f>
        <v>68.281302999225971</v>
      </c>
      <c r="O11" s="224">
        <v>60</v>
      </c>
      <c r="P11" s="25"/>
      <c r="Q11" s="25"/>
      <c r="R11" s="81">
        <f>IF(S11&gt;0,1,"")</f>
        <v>1</v>
      </c>
      <c r="S11" s="111">
        <f>IF(K11&lt;80,0,IF((L11-K11)&lt;=2,($L$63-(($K$63-$L$63)/4)*(L11-K11-2)),($L$63-(($L$63-$M$63)/8)*(L11-K11-2))))</f>
        <v>13.395738633813485</v>
      </c>
      <c r="T11" s="111" t="str">
        <f>IF(J11&lt;135,"",J11-$J$66)</f>
        <v/>
      </c>
      <c r="U11" s="111">
        <f>K11-S11</f>
        <v>68.281302999225971</v>
      </c>
      <c r="V11" s="111">
        <f>O11/$G$43*10^(U11/10)</f>
        <v>841473.24689339078</v>
      </c>
      <c r="W11" s="179">
        <f>IF((Z11^2*(I11^2+$G$3^2+$G$4^2)&gt;0),(Z11^2*(I11^2+$G$3^2+$G$4^2)),0)</f>
        <v>1.5745000805185008E-2</v>
      </c>
      <c r="X11" s="180">
        <f>IF(W11=0,0,(AA11*Y11)^2)</f>
        <v>0</v>
      </c>
      <c r="Y11" s="181">
        <f>0.5*((P11-Q11)/60)</f>
        <v>0</v>
      </c>
      <c r="Z11" s="182">
        <f>O11/$G$43*10^((K11-$G$44)/10)</f>
        <v>6.1685543720627997E-2</v>
      </c>
      <c r="AA11" s="135">
        <f>IF(AB11=0,0,4.34*(Z11/AB11))</f>
        <v>0.26771525974752552</v>
      </c>
      <c r="AB11" s="183">
        <f>O11/60</f>
        <v>1</v>
      </c>
      <c r="AF11" s="183">
        <f>IF(N11="0",0,O11/$G$43*10^(N11/10))</f>
        <v>841473.24689339078</v>
      </c>
      <c r="AG11" s="183">
        <f>O11/$G$43*10^(K11/10)</f>
        <v>18391374.007742055</v>
      </c>
      <c r="AH11" s="305">
        <f>IF(K11&gt;80,O11,"")</f>
        <v>60</v>
      </c>
      <c r="AI11" s="305">
        <f>IF(K11&gt;80,O11/$AH$10*10^(L11/10),"")</f>
        <v>256793255.20217597</v>
      </c>
      <c r="AJ11" s="305">
        <f>IF(K11&gt;80,O11/$AH$10*10^(K11/10),"")</f>
        <v>110348244.04645233</v>
      </c>
      <c r="AK11" s="110">
        <f>IF((MAX(K11:K40)&gt;80),10*LOG(SUM($AJ$11:$AJ$40)),"")</f>
        <v>92.372016105447273</v>
      </c>
      <c r="AL11" s="110">
        <f>IF((MAX(K11:K40)&gt;80),10*LOG(SUM($AI$11:$AI$40)),"")</f>
        <v>93.520224924459043</v>
      </c>
      <c r="AM11" s="110">
        <f>10*LOG(SUM(AF11:AF40))</f>
        <v>70.58934585510508</v>
      </c>
    </row>
    <row r="12" spans="3:39" ht="27" x14ac:dyDescent="0.2">
      <c r="C12" s="264" t="str">
        <f t="shared" ref="C12:C40" si="7">IF(S12=0,"T",IF((K12-M12)&lt;65,"I",IF((K12-M12)&lt;70,"K",IF((K12-M12)&lt;75,"J",IF((K12-M12)&lt;80,"K","L")))))</f>
        <v>T</v>
      </c>
      <c r="D12" s="273" t="str">
        <f t="shared" ref="D12:D40" si="8">IF(J12&lt;135,"T",IF((J12-$J$66)&lt;135,"J","L"))</f>
        <v>T</v>
      </c>
      <c r="E12" s="21" t="s">
        <v>383</v>
      </c>
      <c r="F12" s="22" t="str">
        <f t="shared" si="0"/>
        <v>Attività di magazzino</v>
      </c>
      <c r="G12" s="22" t="str">
        <f t="shared" si="1"/>
        <v>/</v>
      </c>
      <c r="H12" s="22" t="str">
        <f t="shared" si="2"/>
        <v>/</v>
      </c>
      <c r="I12" s="63">
        <f t="shared" si="3"/>
        <v>1.873073254279322</v>
      </c>
      <c r="J12" s="63">
        <f t="shared" si="4"/>
        <v>99.862049935181332</v>
      </c>
      <c r="K12" s="64">
        <f t="shared" si="5"/>
        <v>59.844147674550484</v>
      </c>
      <c r="L12" s="16">
        <f t="shared" si="6"/>
        <v>62.160680387360358</v>
      </c>
      <c r="M12" s="23">
        <f>IF(AND($O$44&gt;87,K12&gt;80),S12,0)</f>
        <v>0</v>
      </c>
      <c r="N12" s="281">
        <f>IF(M12=0,0,K12-M12)</f>
        <v>0</v>
      </c>
      <c r="O12" s="225">
        <v>60</v>
      </c>
      <c r="P12" s="25"/>
      <c r="Q12" s="25"/>
      <c r="R12" s="81" t="str">
        <f t="shared" ref="R12:R40" si="9">IF(S12&gt;0,1,"")</f>
        <v/>
      </c>
      <c r="S12" s="111">
        <f t="shared" ref="S12:S40" si="10">IF(K12&lt;80,0,IF((L12-K12)&lt;=2,($L$63-(($K$63-$L$63)/4)*(L12-K12-2)),($L$63-(($L$63-$M$63)/8)*(L12-K12-2))))</f>
        <v>0</v>
      </c>
      <c r="T12" s="111" t="str">
        <f t="shared" ref="T12:T39" si="11">IF(J12&lt;135,"",J12-$J$66)</f>
        <v/>
      </c>
      <c r="U12" s="111">
        <f>K12-S12</f>
        <v>59.844147674550484</v>
      </c>
      <c r="V12" s="111">
        <f>O12/$G$43*10^(U12/10)</f>
        <v>120593.7445052133</v>
      </c>
      <c r="W12" s="179">
        <f>IF((Z12^2*(I12^2+$G$3^2+$G$4^2)&gt;0),(Z12^2*(I12^2+$G$3^2+$G$4^2)),0)</f>
        <v>8.1774765465379211E-7</v>
      </c>
      <c r="X12" s="180">
        <f t="shared" ref="X12:X40" si="12">IF(W12=0,0,(AA12*Y12)^2)</f>
        <v>0</v>
      </c>
      <c r="Y12" s="181">
        <f>0.5*((P12-Q12)/60)</f>
        <v>0</v>
      </c>
      <c r="Z12" s="182">
        <f>O12/$G$43*10^((K12-$G$44)/10)</f>
        <v>4.0447715847544054E-4</v>
      </c>
      <c r="AA12" s="135">
        <f t="shared" ref="AA12:AA40" si="13">IF(AB12=0,0,4.34*(Z12/AB12))</f>
        <v>1.7554308677834118E-3</v>
      </c>
      <c r="AB12" s="183">
        <f t="shared" ref="AB12:AB40" si="14">O12/60</f>
        <v>1</v>
      </c>
      <c r="AF12" s="183">
        <f t="shared" ref="AF12:AF40" si="15">IF(N12="0",0,O12/$G$43*10^(N12/10))</f>
        <v>0.125</v>
      </c>
      <c r="AG12" s="183">
        <f>O12/$G$43*10^(K12/10)</f>
        <v>120593.7445052133</v>
      </c>
      <c r="AH12" s="305" t="str">
        <f>IF(K12&gt;80,O12,"")</f>
        <v/>
      </c>
      <c r="AI12" s="305" t="str">
        <f>IF(K12&gt;80,O12/$AH$10*10^(L12/10),"")</f>
        <v/>
      </c>
      <c r="AJ12" s="305" t="str">
        <f>IF(K12&gt;80,O12/$AH$10*10^(K12/10),"")</f>
        <v/>
      </c>
      <c r="AL12" s="184"/>
    </row>
    <row r="13" spans="3:39" ht="27" x14ac:dyDescent="0.2">
      <c r="C13" s="264" t="str">
        <f t="shared" si="7"/>
        <v>T</v>
      </c>
      <c r="D13" s="273" t="str">
        <f t="shared" si="8"/>
        <v>T</v>
      </c>
      <c r="E13" s="21" t="s">
        <v>384</v>
      </c>
      <c r="F13" s="22" t="str">
        <f t="shared" si="0"/>
        <v>Attività di magazzino</v>
      </c>
      <c r="G13" s="22" t="str">
        <f t="shared" si="1"/>
        <v>/</v>
      </c>
      <c r="H13" s="22" t="str">
        <f t="shared" si="2"/>
        <v>/</v>
      </c>
      <c r="I13" s="63">
        <f t="shared" si="3"/>
        <v>1.6073203358650783</v>
      </c>
      <c r="J13" s="63">
        <f t="shared" si="4"/>
        <v>94.662049935181329</v>
      </c>
      <c r="K13" s="64">
        <f t="shared" si="5"/>
        <v>47.278916112167117</v>
      </c>
      <c r="L13" s="16">
        <f t="shared" si="6"/>
        <v>59.692058257162756</v>
      </c>
      <c r="M13" s="23">
        <f t="shared" ref="M13:M40" si="16">IF(AND($O$44&gt;87,K13&gt;80),S13,0)</f>
        <v>0</v>
      </c>
      <c r="N13" s="281">
        <f t="shared" ref="N13:N40" si="17">IF(M13=0,0,K13-M13)</f>
        <v>0</v>
      </c>
      <c r="O13" s="225">
        <v>60</v>
      </c>
      <c r="P13" s="25"/>
      <c r="Q13" s="25"/>
      <c r="R13" s="81" t="str">
        <f t="shared" si="9"/>
        <v/>
      </c>
      <c r="S13" s="111">
        <f t="shared" si="10"/>
        <v>0</v>
      </c>
      <c r="T13" s="111" t="str">
        <f t="shared" si="11"/>
        <v/>
      </c>
      <c r="U13" s="111">
        <f t="shared" ref="U13:U40" si="18">K13-S13</f>
        <v>47.278916112167117</v>
      </c>
      <c r="V13" s="111">
        <f t="shared" ref="V13:V40" si="19">O13/$G$43*10^(U13/10)</f>
        <v>6680.3870308303522</v>
      </c>
      <c r="W13" s="179">
        <f t="shared" ref="W13:W40" si="20">IF((Z13^2*(I13^2+$G$3^2+$G$4^2)&gt;0),(Z13^2*(I13^2+$G$3^2+$G$4^2)),0)</f>
        <v>2.0450650927047318E-9</v>
      </c>
      <c r="X13" s="180">
        <f t="shared" si="12"/>
        <v>0</v>
      </c>
      <c r="Y13" s="181">
        <f t="shared" ref="Y13:Y40" si="21">0.5*((P13-Q13)/60)</f>
        <v>0</v>
      </c>
      <c r="Z13" s="182">
        <f t="shared" ref="Z13:Z40" si="22">O13/$G$43*10^((K13-$G$44)/10)</f>
        <v>2.2406336040337773E-5</v>
      </c>
      <c r="AA13" s="135">
        <f t="shared" si="13"/>
        <v>9.7243498415065937E-5</v>
      </c>
      <c r="AB13" s="183">
        <f t="shared" si="14"/>
        <v>1</v>
      </c>
      <c r="AF13" s="183">
        <f t="shared" si="15"/>
        <v>0.125</v>
      </c>
      <c r="AG13" s="183">
        <f t="shared" ref="AG13:AG40" si="23">O13/$G$43*10^(K13/10)</f>
        <v>6680.3870308303522</v>
      </c>
      <c r="AH13" s="305" t="str">
        <f>IF(K13&gt;80,O13,"")</f>
        <v/>
      </c>
      <c r="AI13" s="305" t="str">
        <f>IF(K13&gt;80,O13/$AH$10*10^(L13/10),"")</f>
        <v/>
      </c>
      <c r="AJ13" s="305" t="str">
        <f>IF(K13&gt;80,O13/$AH$10*10^(K13/10),"")</f>
        <v/>
      </c>
      <c r="AL13" s="184"/>
    </row>
    <row r="14" spans="3:39" ht="36" x14ac:dyDescent="0.2">
      <c r="C14" s="264" t="str">
        <f t="shared" si="7"/>
        <v>T</v>
      </c>
      <c r="D14" s="273" t="str">
        <f>IF(J14&lt;135,"T",IF((J14-$J$66)&lt;135,"J","L"))</f>
        <v>T</v>
      </c>
      <c r="E14" s="21" t="s">
        <v>401</v>
      </c>
      <c r="F14" s="22" t="str">
        <f t="shared" si="0"/>
        <v>Attività di officina con indotto molatura</v>
      </c>
      <c r="G14" s="22" t="str">
        <f t="shared" si="1"/>
        <v>/</v>
      </c>
      <c r="H14" s="22" t="str">
        <f t="shared" si="2"/>
        <v>/</v>
      </c>
      <c r="I14" s="63">
        <f t="shared" si="3"/>
        <v>2.3550360154927157</v>
      </c>
      <c r="J14" s="63">
        <f t="shared" si="4"/>
        <v>104.36204993518133</v>
      </c>
      <c r="K14" s="64">
        <f t="shared" si="5"/>
        <v>78.160614295375566</v>
      </c>
      <c r="L14" s="16">
        <f t="shared" si="6"/>
        <v>80.282750829829382</v>
      </c>
      <c r="M14" s="23">
        <f t="shared" si="16"/>
        <v>0</v>
      </c>
      <c r="N14" s="281">
        <f t="shared" si="17"/>
        <v>0</v>
      </c>
      <c r="O14" s="225">
        <v>20</v>
      </c>
      <c r="P14" s="25"/>
      <c r="Q14" s="25"/>
      <c r="R14" s="81" t="str">
        <f t="shared" si="9"/>
        <v/>
      </c>
      <c r="S14" s="111">
        <f t="shared" si="10"/>
        <v>0</v>
      </c>
      <c r="T14" s="111" t="str">
        <f>IF(J14&lt;135,"",J14-$J$66)</f>
        <v/>
      </c>
      <c r="U14" s="111">
        <f t="shared" si="18"/>
        <v>78.160614295375566</v>
      </c>
      <c r="V14" s="111">
        <f>O14/$G$43*10^(U14/10)</f>
        <v>2728036.5698638884</v>
      </c>
      <c r="W14" s="179">
        <f t="shared" si="20"/>
        <v>5.8908323298553734E-4</v>
      </c>
      <c r="X14" s="180">
        <f t="shared" si="12"/>
        <v>0</v>
      </c>
      <c r="Y14" s="181">
        <f t="shared" si="21"/>
        <v>0</v>
      </c>
      <c r="Z14" s="182">
        <f t="shared" si="22"/>
        <v>9.1499644904709954E-3</v>
      </c>
      <c r="AA14" s="135">
        <f t="shared" si="13"/>
        <v>0.11913253766593236</v>
      </c>
      <c r="AB14" s="183">
        <f t="shared" si="14"/>
        <v>0.33333333333333331</v>
      </c>
      <c r="AF14" s="183">
        <f t="shared" si="15"/>
        <v>4.1666666666666664E-2</v>
      </c>
      <c r="AG14" s="183">
        <f t="shared" si="23"/>
        <v>2728036.5698638884</v>
      </c>
      <c r="AH14" s="305" t="str">
        <f t="shared" ref="AH14:AH40" si="24">IF(K14&gt;80,O14,"")</f>
        <v/>
      </c>
      <c r="AI14" s="305" t="str">
        <f t="shared" ref="AI14:AI40" si="25">IF(K14&gt;80,O14/$AH$10*10^(L14/10),"")</f>
        <v/>
      </c>
      <c r="AJ14" s="305" t="str">
        <f t="shared" ref="AJ14:AJ40" si="26">IF(K14&gt;80,O14/$AH$10*10^(K14/10),"")</f>
        <v/>
      </c>
      <c r="AL14" s="184"/>
    </row>
    <row r="15" spans="3:39" ht="36" x14ac:dyDescent="0.2">
      <c r="C15" s="264" t="str">
        <f t="shared" si="7"/>
        <v>T</v>
      </c>
      <c r="D15" s="273" t="str">
        <f t="shared" si="8"/>
        <v>T</v>
      </c>
      <c r="E15" s="21" t="s">
        <v>402</v>
      </c>
      <c r="F15" s="22" t="str">
        <f t="shared" si="0"/>
        <v>Attività di officina con indotto molatura</v>
      </c>
      <c r="G15" s="22" t="str">
        <f t="shared" si="1"/>
        <v>/</v>
      </c>
      <c r="H15" s="22" t="str">
        <f t="shared" si="2"/>
        <v>/</v>
      </c>
      <c r="I15" s="63">
        <f t="shared" si="3"/>
        <v>0.93769238012896272</v>
      </c>
      <c r="J15" s="63">
        <f t="shared" si="4"/>
        <v>115.26204993518134</v>
      </c>
      <c r="K15" s="64">
        <f t="shared" si="5"/>
        <v>69.371895847459641</v>
      </c>
      <c r="L15" s="16">
        <f t="shared" si="6"/>
        <v>76.87858783821946</v>
      </c>
      <c r="M15" s="23">
        <f t="shared" si="16"/>
        <v>0</v>
      </c>
      <c r="N15" s="281">
        <f t="shared" si="17"/>
        <v>0</v>
      </c>
      <c r="O15" s="225">
        <v>50</v>
      </c>
      <c r="P15" s="25"/>
      <c r="Q15" s="25"/>
      <c r="R15" s="81" t="str">
        <f t="shared" si="9"/>
        <v/>
      </c>
      <c r="S15" s="111">
        <f t="shared" si="10"/>
        <v>0</v>
      </c>
      <c r="T15" s="111" t="str">
        <f t="shared" si="11"/>
        <v/>
      </c>
      <c r="U15" s="111">
        <f t="shared" si="18"/>
        <v>69.371895847459641</v>
      </c>
      <c r="V15" s="111">
        <f t="shared" si="19"/>
        <v>901401.65623130032</v>
      </c>
      <c r="W15" s="179">
        <f t="shared" si="20"/>
        <v>2.1656543917106956E-5</v>
      </c>
      <c r="X15" s="180">
        <f t="shared" si="12"/>
        <v>0</v>
      </c>
      <c r="Y15" s="181">
        <f t="shared" si="21"/>
        <v>0</v>
      </c>
      <c r="Z15" s="182">
        <f t="shared" si="22"/>
        <v>3.0233440553106864E-3</v>
      </c>
      <c r="AA15" s="135">
        <f t="shared" si="13"/>
        <v>1.5745575840058056E-2</v>
      </c>
      <c r="AB15" s="183">
        <f t="shared" si="14"/>
        <v>0.83333333333333337</v>
      </c>
      <c r="AF15" s="183">
        <f t="shared" si="15"/>
        <v>0.10416666666666667</v>
      </c>
      <c r="AG15" s="183">
        <f t="shared" si="23"/>
        <v>901401.65623130032</v>
      </c>
      <c r="AH15" s="305" t="str">
        <f t="shared" si="24"/>
        <v/>
      </c>
      <c r="AI15" s="305" t="str">
        <f t="shared" si="25"/>
        <v/>
      </c>
      <c r="AJ15" s="305" t="str">
        <f t="shared" si="26"/>
        <v/>
      </c>
      <c r="AL15" s="184"/>
    </row>
    <row r="16" spans="3:39" ht="36" x14ac:dyDescent="0.2">
      <c r="C16" s="264" t="str">
        <f t="shared" si="7"/>
        <v>T</v>
      </c>
      <c r="D16" s="273" t="str">
        <f t="shared" si="8"/>
        <v>T</v>
      </c>
      <c r="E16" s="21" t="s">
        <v>403</v>
      </c>
      <c r="F16" s="22" t="str">
        <f t="shared" si="0"/>
        <v>Attività di officina con indotto movimentazioni</v>
      </c>
      <c r="G16" s="22" t="str">
        <f t="shared" si="1"/>
        <v>/</v>
      </c>
      <c r="H16" s="22" t="str">
        <f t="shared" si="2"/>
        <v>/</v>
      </c>
      <c r="I16" s="63">
        <f t="shared" si="3"/>
        <v>1.6317750153795669</v>
      </c>
      <c r="J16" s="63">
        <f t="shared" si="4"/>
        <v>93.362049935181332</v>
      </c>
      <c r="K16" s="64">
        <f t="shared" si="5"/>
        <v>59.361384080046584</v>
      </c>
      <c r="L16" s="16">
        <f t="shared" si="6"/>
        <v>63.592813968691082</v>
      </c>
      <c r="M16" s="23">
        <f t="shared" si="16"/>
        <v>0</v>
      </c>
      <c r="N16" s="281">
        <f t="shared" si="17"/>
        <v>0</v>
      </c>
      <c r="O16" s="225">
        <v>60</v>
      </c>
      <c r="P16" s="25"/>
      <c r="Q16" s="25"/>
      <c r="R16" s="81" t="str">
        <f t="shared" si="9"/>
        <v/>
      </c>
      <c r="S16" s="111">
        <f t="shared" si="10"/>
        <v>0</v>
      </c>
      <c r="T16" s="111" t="str">
        <f t="shared" si="11"/>
        <v/>
      </c>
      <c r="U16" s="111">
        <f t="shared" si="18"/>
        <v>59.361384080046584</v>
      </c>
      <c r="V16" s="111">
        <f t="shared" si="19"/>
        <v>107906.7024484767</v>
      </c>
      <c r="W16" s="179">
        <f t="shared" si="20"/>
        <v>5.4395724362983847E-7</v>
      </c>
      <c r="X16" s="180">
        <f t="shared" si="12"/>
        <v>0</v>
      </c>
      <c r="Y16" s="181">
        <f t="shared" si="21"/>
        <v>0</v>
      </c>
      <c r="Z16" s="182">
        <f t="shared" si="22"/>
        <v>3.6192421560413444E-4</v>
      </c>
      <c r="AA16" s="135">
        <f t="shared" si="13"/>
        <v>1.5707510957219434E-3</v>
      </c>
      <c r="AB16" s="183">
        <f t="shared" si="14"/>
        <v>1</v>
      </c>
      <c r="AF16" s="183">
        <f t="shared" si="15"/>
        <v>0.125</v>
      </c>
      <c r="AG16" s="183">
        <f t="shared" si="23"/>
        <v>107906.7024484767</v>
      </c>
      <c r="AH16" s="305" t="str">
        <f t="shared" si="24"/>
        <v/>
      </c>
      <c r="AI16" s="305" t="str">
        <f t="shared" si="25"/>
        <v/>
      </c>
      <c r="AJ16" s="305" t="str">
        <f t="shared" si="26"/>
        <v/>
      </c>
      <c r="AL16" s="184"/>
    </row>
    <row r="17" spans="3:38" ht="27" x14ac:dyDescent="0.2">
      <c r="C17" s="264" t="str">
        <f t="shared" si="7"/>
        <v>T</v>
      </c>
      <c r="D17" s="273" t="str">
        <f t="shared" si="8"/>
        <v>T</v>
      </c>
      <c r="E17" s="21" t="s">
        <v>420</v>
      </c>
      <c r="F17" s="22" t="str">
        <f t="shared" si="0"/>
        <v>Manutenzioni</v>
      </c>
      <c r="G17" s="22" t="str">
        <f t="shared" si="1"/>
        <v>/</v>
      </c>
      <c r="H17" s="22" t="str">
        <f t="shared" si="2"/>
        <v>/</v>
      </c>
      <c r="I17" s="63">
        <f t="shared" si="3"/>
        <v>0.25450437948397198</v>
      </c>
      <c r="J17" s="63">
        <f t="shared" si="4"/>
        <v>106.56204993518134</v>
      </c>
      <c r="K17" s="64">
        <f t="shared" si="5"/>
        <v>73.186910647279689</v>
      </c>
      <c r="L17" s="16">
        <f t="shared" si="6"/>
        <v>76.7</v>
      </c>
      <c r="M17" s="23">
        <f t="shared" si="16"/>
        <v>0</v>
      </c>
      <c r="N17" s="281">
        <f t="shared" si="17"/>
        <v>0</v>
      </c>
      <c r="O17" s="225">
        <v>150</v>
      </c>
      <c r="P17" s="25"/>
      <c r="Q17" s="25"/>
      <c r="R17" s="81" t="str">
        <f t="shared" si="9"/>
        <v/>
      </c>
      <c r="S17" s="111">
        <f t="shared" si="10"/>
        <v>0</v>
      </c>
      <c r="T17" s="111" t="str">
        <f t="shared" si="11"/>
        <v/>
      </c>
      <c r="U17" s="111">
        <f t="shared" si="18"/>
        <v>73.186910647279689</v>
      </c>
      <c r="V17" s="111">
        <f t="shared" si="19"/>
        <v>6509401.90092126</v>
      </c>
      <c r="W17" s="179">
        <f t="shared" si="20"/>
        <v>7.4111816674033977E-4</v>
      </c>
      <c r="X17" s="180">
        <f t="shared" si="12"/>
        <v>0</v>
      </c>
      <c r="Y17" s="181">
        <f t="shared" si="21"/>
        <v>0</v>
      </c>
      <c r="Z17" s="182">
        <f>O17/$G$43*10^((K17-$G$44)/10)</f>
        <v>2.1832843776945977E-2</v>
      </c>
      <c r="AA17" s="135">
        <f>IF(AB17=0,0,4.34*(Z17/AB17))</f>
        <v>3.7901816796778211E-2</v>
      </c>
      <c r="AB17" s="183">
        <f t="shared" si="14"/>
        <v>2.5</v>
      </c>
      <c r="AF17" s="183">
        <f t="shared" si="15"/>
        <v>0.3125</v>
      </c>
      <c r="AG17" s="183">
        <f t="shared" si="23"/>
        <v>6509401.90092126</v>
      </c>
      <c r="AH17" s="305" t="str">
        <f t="shared" si="24"/>
        <v/>
      </c>
      <c r="AI17" s="305" t="str">
        <f t="shared" si="25"/>
        <v/>
      </c>
      <c r="AJ17" s="305" t="str">
        <f t="shared" si="26"/>
        <v/>
      </c>
      <c r="AL17" s="184"/>
    </row>
    <row r="18" spans="3:38" ht="27" x14ac:dyDescent="0.2">
      <c r="C18" s="264" t="str">
        <f t="shared" si="7"/>
        <v>L</v>
      </c>
      <c r="D18" s="273" t="str">
        <f t="shared" si="8"/>
        <v>T</v>
      </c>
      <c r="E18" s="21" t="s">
        <v>352</v>
      </c>
      <c r="F18" s="22" t="str">
        <f t="shared" si="0"/>
        <v>Molatura con mola assiale</v>
      </c>
      <c r="G18" s="22" t="str">
        <f t="shared" si="1"/>
        <v>/</v>
      </c>
      <c r="H18" s="22" t="str">
        <f t="shared" si="2"/>
        <v>/</v>
      </c>
      <c r="I18" s="63">
        <f t="shared" si="3"/>
        <v>0.93842383785679306</v>
      </c>
      <c r="J18" s="63">
        <f t="shared" si="4"/>
        <v>122.36204993518133</v>
      </c>
      <c r="K18" s="64">
        <f t="shared" si="5"/>
        <v>98.10579549148143</v>
      </c>
      <c r="L18" s="16">
        <f t="shared" si="6"/>
        <v>99.014316926982588</v>
      </c>
      <c r="M18" s="23">
        <f t="shared" si="16"/>
        <v>14.045739282249421</v>
      </c>
      <c r="N18" s="281">
        <f t="shared" si="17"/>
        <v>84.060056209232016</v>
      </c>
      <c r="O18" s="225">
        <v>20</v>
      </c>
      <c r="P18" s="25"/>
      <c r="Q18" s="25"/>
      <c r="R18" s="81">
        <f t="shared" si="9"/>
        <v>1</v>
      </c>
      <c r="S18" s="111">
        <f t="shared" si="10"/>
        <v>14.045739282249421</v>
      </c>
      <c r="T18" s="111" t="str">
        <f t="shared" si="11"/>
        <v/>
      </c>
      <c r="U18" s="111">
        <f t="shared" si="18"/>
        <v>84.060056209232016</v>
      </c>
      <c r="V18" s="111">
        <f t="shared" si="19"/>
        <v>10611930.064754339</v>
      </c>
      <c r="W18" s="179">
        <f t="shared" si="20"/>
        <v>1.9352654183327096</v>
      </c>
      <c r="X18" s="180">
        <f t="shared" si="12"/>
        <v>0</v>
      </c>
      <c r="Y18" s="181">
        <f t="shared" si="21"/>
        <v>0</v>
      </c>
      <c r="Z18" s="182">
        <f t="shared" si="22"/>
        <v>0.90351949624652417</v>
      </c>
      <c r="AA18" s="135">
        <f t="shared" si="13"/>
        <v>11.763823841129744</v>
      </c>
      <c r="AB18" s="183">
        <f t="shared" si="14"/>
        <v>0.33333333333333331</v>
      </c>
      <c r="AF18" s="183">
        <f t="shared" si="15"/>
        <v>10611930.064754339</v>
      </c>
      <c r="AG18" s="183">
        <f t="shared" si="23"/>
        <v>269381835.29700637</v>
      </c>
      <c r="AH18" s="305">
        <f t="shared" si="24"/>
        <v>20</v>
      </c>
      <c r="AI18" s="305">
        <f t="shared" si="25"/>
        <v>1992377833.9212146</v>
      </c>
      <c r="AJ18" s="305">
        <f t="shared" si="26"/>
        <v>1616291011.7820382</v>
      </c>
      <c r="AL18" s="184"/>
    </row>
    <row r="19" spans="3:38" ht="27" hidden="1" x14ac:dyDescent="0.2">
      <c r="C19" s="264" t="str">
        <f t="shared" si="7"/>
        <v>T</v>
      </c>
      <c r="D19" s="273" t="str">
        <f t="shared" si="8"/>
        <v>T</v>
      </c>
      <c r="E19" s="21" t="s">
        <v>193</v>
      </c>
      <c r="F19" s="22">
        <f t="shared" si="0"/>
        <v>0</v>
      </c>
      <c r="G19" s="22">
        <f t="shared" si="1"/>
        <v>0</v>
      </c>
      <c r="H19" s="22">
        <f t="shared" si="2"/>
        <v>0</v>
      </c>
      <c r="I19" s="63">
        <f t="shared" si="3"/>
        <v>0</v>
      </c>
      <c r="J19" s="63">
        <f t="shared" si="4"/>
        <v>0</v>
      </c>
      <c r="K19" s="64">
        <f t="shared" si="5"/>
        <v>0</v>
      </c>
      <c r="L19" s="16">
        <f t="shared" si="6"/>
        <v>0</v>
      </c>
      <c r="M19" s="23">
        <f t="shared" si="16"/>
        <v>0</v>
      </c>
      <c r="N19" s="281">
        <f t="shared" si="17"/>
        <v>0</v>
      </c>
      <c r="O19" s="225"/>
      <c r="P19" s="25"/>
      <c r="Q19" s="25"/>
      <c r="R19" s="81" t="str">
        <f t="shared" si="9"/>
        <v/>
      </c>
      <c r="S19" s="111">
        <f t="shared" si="10"/>
        <v>0</v>
      </c>
      <c r="T19" s="111" t="str">
        <f t="shared" si="11"/>
        <v/>
      </c>
      <c r="U19" s="111">
        <f t="shared" si="18"/>
        <v>0</v>
      </c>
      <c r="V19" s="111">
        <f t="shared" si="19"/>
        <v>0</v>
      </c>
      <c r="W19" s="179">
        <f t="shared" si="20"/>
        <v>0</v>
      </c>
      <c r="X19" s="180">
        <f t="shared" si="12"/>
        <v>0</v>
      </c>
      <c r="Y19" s="181">
        <f t="shared" si="21"/>
        <v>0</v>
      </c>
      <c r="Z19" s="182">
        <f t="shared" si="22"/>
        <v>0</v>
      </c>
      <c r="AA19" s="135">
        <f t="shared" si="13"/>
        <v>0</v>
      </c>
      <c r="AB19" s="183">
        <f t="shared" si="14"/>
        <v>0</v>
      </c>
      <c r="AF19" s="183">
        <f t="shared" si="15"/>
        <v>0</v>
      </c>
      <c r="AG19" s="183">
        <f t="shared" si="23"/>
        <v>0</v>
      </c>
      <c r="AH19" s="305" t="str">
        <f t="shared" si="24"/>
        <v/>
      </c>
      <c r="AI19" s="305" t="str">
        <f t="shared" si="25"/>
        <v/>
      </c>
      <c r="AJ19" s="305" t="str">
        <f t="shared" si="26"/>
        <v/>
      </c>
      <c r="AL19" s="184"/>
    </row>
    <row r="20" spans="3:38" ht="27" hidden="1" x14ac:dyDescent="0.2">
      <c r="C20" s="264" t="str">
        <f t="shared" si="7"/>
        <v>T</v>
      </c>
      <c r="D20" s="273" t="str">
        <f t="shared" si="8"/>
        <v>T</v>
      </c>
      <c r="E20" s="21" t="s">
        <v>193</v>
      </c>
      <c r="F20" s="22">
        <f t="shared" si="0"/>
        <v>0</v>
      </c>
      <c r="G20" s="22">
        <f t="shared" si="1"/>
        <v>0</v>
      </c>
      <c r="H20" s="22">
        <f t="shared" si="2"/>
        <v>0</v>
      </c>
      <c r="I20" s="63">
        <f t="shared" si="3"/>
        <v>0</v>
      </c>
      <c r="J20" s="63">
        <f t="shared" si="4"/>
        <v>0</v>
      </c>
      <c r="K20" s="64">
        <f t="shared" si="5"/>
        <v>0</v>
      </c>
      <c r="L20" s="16">
        <f t="shared" si="6"/>
        <v>0</v>
      </c>
      <c r="M20" s="23">
        <f t="shared" si="16"/>
        <v>0</v>
      </c>
      <c r="N20" s="281">
        <f t="shared" si="17"/>
        <v>0</v>
      </c>
      <c r="O20" s="225"/>
      <c r="P20" s="25"/>
      <c r="Q20" s="25"/>
      <c r="R20" s="81" t="str">
        <f t="shared" si="9"/>
        <v/>
      </c>
      <c r="S20" s="111">
        <f t="shared" si="10"/>
        <v>0</v>
      </c>
      <c r="T20" s="111" t="str">
        <f t="shared" si="11"/>
        <v/>
      </c>
      <c r="U20" s="111">
        <f t="shared" si="18"/>
        <v>0</v>
      </c>
      <c r="V20" s="111">
        <f t="shared" si="19"/>
        <v>0</v>
      </c>
      <c r="W20" s="179">
        <f t="shared" si="20"/>
        <v>0</v>
      </c>
      <c r="X20" s="180">
        <f t="shared" si="12"/>
        <v>0</v>
      </c>
      <c r="Y20" s="181">
        <f t="shared" si="21"/>
        <v>0</v>
      </c>
      <c r="Z20" s="182">
        <f t="shared" si="22"/>
        <v>0</v>
      </c>
      <c r="AA20" s="135">
        <f t="shared" si="13"/>
        <v>0</v>
      </c>
      <c r="AB20" s="183">
        <f t="shared" si="14"/>
        <v>0</v>
      </c>
      <c r="AF20" s="183">
        <f t="shared" si="15"/>
        <v>0</v>
      </c>
      <c r="AG20" s="183">
        <f t="shared" si="23"/>
        <v>0</v>
      </c>
      <c r="AH20" s="305" t="str">
        <f t="shared" si="24"/>
        <v/>
      </c>
      <c r="AI20" s="305" t="str">
        <f t="shared" si="25"/>
        <v/>
      </c>
      <c r="AJ20" s="305" t="str">
        <f t="shared" si="26"/>
        <v/>
      </c>
      <c r="AL20" s="184"/>
    </row>
    <row r="21" spans="3:38" ht="27" hidden="1" x14ac:dyDescent="0.2">
      <c r="C21" s="264" t="str">
        <f t="shared" si="7"/>
        <v>T</v>
      </c>
      <c r="D21" s="273" t="str">
        <f t="shared" si="8"/>
        <v>T</v>
      </c>
      <c r="E21" s="21" t="s">
        <v>193</v>
      </c>
      <c r="F21" s="22">
        <f t="shared" si="0"/>
        <v>0</v>
      </c>
      <c r="G21" s="22">
        <f t="shared" si="1"/>
        <v>0</v>
      </c>
      <c r="H21" s="22">
        <f t="shared" si="2"/>
        <v>0</v>
      </c>
      <c r="I21" s="63">
        <f t="shared" si="3"/>
        <v>0</v>
      </c>
      <c r="J21" s="63">
        <f t="shared" si="4"/>
        <v>0</v>
      </c>
      <c r="K21" s="64">
        <f t="shared" si="5"/>
        <v>0</v>
      </c>
      <c r="L21" s="16">
        <f t="shared" si="6"/>
        <v>0</v>
      </c>
      <c r="M21" s="23">
        <f t="shared" si="16"/>
        <v>0</v>
      </c>
      <c r="N21" s="281">
        <f t="shared" si="17"/>
        <v>0</v>
      </c>
      <c r="O21" s="225"/>
      <c r="P21" s="25"/>
      <c r="Q21" s="25"/>
      <c r="R21" s="81" t="str">
        <f t="shared" si="9"/>
        <v/>
      </c>
      <c r="S21" s="111">
        <f t="shared" si="10"/>
        <v>0</v>
      </c>
      <c r="T21" s="111" t="str">
        <f t="shared" si="11"/>
        <v/>
      </c>
      <c r="U21" s="111">
        <f>K21-S21</f>
        <v>0</v>
      </c>
      <c r="V21" s="111">
        <f t="shared" si="19"/>
        <v>0</v>
      </c>
      <c r="W21" s="179">
        <f t="shared" si="20"/>
        <v>0</v>
      </c>
      <c r="X21" s="180">
        <f t="shared" si="12"/>
        <v>0</v>
      </c>
      <c r="Y21" s="181">
        <f t="shared" si="21"/>
        <v>0</v>
      </c>
      <c r="Z21" s="182">
        <f t="shared" si="22"/>
        <v>0</v>
      </c>
      <c r="AA21" s="135">
        <f t="shared" si="13"/>
        <v>0</v>
      </c>
      <c r="AB21" s="183">
        <f t="shared" si="14"/>
        <v>0</v>
      </c>
      <c r="AF21" s="183">
        <f t="shared" si="15"/>
        <v>0</v>
      </c>
      <c r="AG21" s="183">
        <f t="shared" si="23"/>
        <v>0</v>
      </c>
      <c r="AH21" s="305" t="str">
        <f t="shared" si="24"/>
        <v/>
      </c>
      <c r="AI21" s="305" t="str">
        <f t="shared" si="25"/>
        <v/>
      </c>
      <c r="AJ21" s="305" t="str">
        <f t="shared" si="26"/>
        <v/>
      </c>
      <c r="AL21" s="184"/>
    </row>
    <row r="22" spans="3:38" ht="27" hidden="1" x14ac:dyDescent="0.2">
      <c r="C22" s="264" t="str">
        <f t="shared" si="7"/>
        <v>T</v>
      </c>
      <c r="D22" s="273" t="str">
        <f t="shared" si="8"/>
        <v>T</v>
      </c>
      <c r="E22" s="21" t="s">
        <v>193</v>
      </c>
      <c r="F22" s="22">
        <f t="shared" si="0"/>
        <v>0</v>
      </c>
      <c r="G22" s="22">
        <f t="shared" si="1"/>
        <v>0</v>
      </c>
      <c r="H22" s="22">
        <f t="shared" si="2"/>
        <v>0</v>
      </c>
      <c r="I22" s="63">
        <f t="shared" si="3"/>
        <v>0</v>
      </c>
      <c r="J22" s="63">
        <f t="shared" si="4"/>
        <v>0</v>
      </c>
      <c r="K22" s="64">
        <f t="shared" si="5"/>
        <v>0</v>
      </c>
      <c r="L22" s="16">
        <f t="shared" si="6"/>
        <v>0</v>
      </c>
      <c r="M22" s="23">
        <f t="shared" si="16"/>
        <v>0</v>
      </c>
      <c r="N22" s="281">
        <f t="shared" si="17"/>
        <v>0</v>
      </c>
      <c r="O22" s="25"/>
      <c r="P22" s="25"/>
      <c r="Q22" s="25"/>
      <c r="R22" s="81" t="str">
        <f t="shared" si="9"/>
        <v/>
      </c>
      <c r="S22" s="111">
        <f t="shared" si="10"/>
        <v>0</v>
      </c>
      <c r="T22" s="111" t="str">
        <f t="shared" si="11"/>
        <v/>
      </c>
      <c r="U22" s="111">
        <f t="shared" si="18"/>
        <v>0</v>
      </c>
      <c r="V22" s="111">
        <f t="shared" si="19"/>
        <v>0</v>
      </c>
      <c r="W22" s="179">
        <f t="shared" si="20"/>
        <v>0</v>
      </c>
      <c r="X22" s="180">
        <f t="shared" si="12"/>
        <v>0</v>
      </c>
      <c r="Y22" s="181">
        <f t="shared" si="21"/>
        <v>0</v>
      </c>
      <c r="Z22" s="182">
        <f t="shared" si="22"/>
        <v>0</v>
      </c>
      <c r="AA22" s="135">
        <f t="shared" si="13"/>
        <v>0</v>
      </c>
      <c r="AB22" s="183">
        <f t="shared" si="14"/>
        <v>0</v>
      </c>
      <c r="AF22" s="183">
        <f t="shared" si="15"/>
        <v>0</v>
      </c>
      <c r="AG22" s="183">
        <f t="shared" si="23"/>
        <v>0</v>
      </c>
      <c r="AH22" s="305" t="str">
        <f t="shared" si="24"/>
        <v/>
      </c>
      <c r="AI22" s="305" t="str">
        <f t="shared" si="25"/>
        <v/>
      </c>
      <c r="AJ22" s="305" t="str">
        <f t="shared" si="26"/>
        <v/>
      </c>
      <c r="AL22" s="184"/>
    </row>
    <row r="23" spans="3:38" ht="27" hidden="1" x14ac:dyDescent="0.2">
      <c r="C23" s="264" t="str">
        <f t="shared" si="7"/>
        <v>T</v>
      </c>
      <c r="D23" s="273" t="str">
        <f t="shared" si="8"/>
        <v>T</v>
      </c>
      <c r="E23" s="21" t="s">
        <v>193</v>
      </c>
      <c r="F23" s="22">
        <f t="shared" si="0"/>
        <v>0</v>
      </c>
      <c r="G23" s="22">
        <f t="shared" si="1"/>
        <v>0</v>
      </c>
      <c r="H23" s="22">
        <f t="shared" si="2"/>
        <v>0</v>
      </c>
      <c r="I23" s="63">
        <f t="shared" si="3"/>
        <v>0</v>
      </c>
      <c r="J23" s="63">
        <f t="shared" si="4"/>
        <v>0</v>
      </c>
      <c r="K23" s="64">
        <f t="shared" si="5"/>
        <v>0</v>
      </c>
      <c r="L23" s="16">
        <f t="shared" si="6"/>
        <v>0</v>
      </c>
      <c r="M23" s="23">
        <f t="shared" si="16"/>
        <v>0</v>
      </c>
      <c r="N23" s="281">
        <f t="shared" si="17"/>
        <v>0</v>
      </c>
      <c r="O23" s="25"/>
      <c r="P23" s="25"/>
      <c r="Q23" s="25"/>
      <c r="R23" s="81" t="str">
        <f t="shared" si="9"/>
        <v/>
      </c>
      <c r="S23" s="111">
        <f t="shared" si="10"/>
        <v>0</v>
      </c>
      <c r="T23" s="111" t="str">
        <f t="shared" si="11"/>
        <v/>
      </c>
      <c r="U23" s="111">
        <f t="shared" si="18"/>
        <v>0</v>
      </c>
      <c r="V23" s="111">
        <f t="shared" si="19"/>
        <v>0</v>
      </c>
      <c r="W23" s="179">
        <f t="shared" si="20"/>
        <v>0</v>
      </c>
      <c r="X23" s="180">
        <f t="shared" si="12"/>
        <v>0</v>
      </c>
      <c r="Y23" s="181">
        <f t="shared" si="21"/>
        <v>0</v>
      </c>
      <c r="Z23" s="182">
        <f t="shared" si="22"/>
        <v>0</v>
      </c>
      <c r="AA23" s="135">
        <f t="shared" si="13"/>
        <v>0</v>
      </c>
      <c r="AB23" s="183">
        <f t="shared" si="14"/>
        <v>0</v>
      </c>
      <c r="AF23" s="183">
        <f t="shared" si="15"/>
        <v>0</v>
      </c>
      <c r="AG23" s="183">
        <f t="shared" si="23"/>
        <v>0</v>
      </c>
      <c r="AH23" s="305" t="str">
        <f t="shared" si="24"/>
        <v/>
      </c>
      <c r="AI23" s="305" t="str">
        <f t="shared" si="25"/>
        <v/>
      </c>
      <c r="AJ23" s="305" t="str">
        <f t="shared" si="26"/>
        <v/>
      </c>
      <c r="AL23" s="184"/>
    </row>
    <row r="24" spans="3:38" ht="27" hidden="1" x14ac:dyDescent="0.2">
      <c r="C24" s="264" t="str">
        <f t="shared" si="7"/>
        <v>T</v>
      </c>
      <c r="D24" s="273" t="str">
        <f t="shared" si="8"/>
        <v>T</v>
      </c>
      <c r="E24" s="21" t="s">
        <v>193</v>
      </c>
      <c r="F24" s="22">
        <f t="shared" si="0"/>
        <v>0</v>
      </c>
      <c r="G24" s="22">
        <f t="shared" si="1"/>
        <v>0</v>
      </c>
      <c r="H24" s="22">
        <f t="shared" si="2"/>
        <v>0</v>
      </c>
      <c r="I24" s="63">
        <f t="shared" si="3"/>
        <v>0</v>
      </c>
      <c r="J24" s="63">
        <f t="shared" si="4"/>
        <v>0</v>
      </c>
      <c r="K24" s="64">
        <f t="shared" si="5"/>
        <v>0</v>
      </c>
      <c r="L24" s="16">
        <f t="shared" si="6"/>
        <v>0</v>
      </c>
      <c r="M24" s="23">
        <f t="shared" si="16"/>
        <v>0</v>
      </c>
      <c r="N24" s="281">
        <f t="shared" si="17"/>
        <v>0</v>
      </c>
      <c r="O24" s="25"/>
      <c r="P24" s="25"/>
      <c r="Q24" s="25"/>
      <c r="R24" s="81" t="str">
        <f t="shared" si="9"/>
        <v/>
      </c>
      <c r="S24" s="111">
        <f t="shared" si="10"/>
        <v>0</v>
      </c>
      <c r="T24" s="111" t="str">
        <f t="shared" si="11"/>
        <v/>
      </c>
      <c r="U24" s="111">
        <f t="shared" si="18"/>
        <v>0</v>
      </c>
      <c r="V24" s="111">
        <f t="shared" si="19"/>
        <v>0</v>
      </c>
      <c r="W24" s="179">
        <f t="shared" si="20"/>
        <v>0</v>
      </c>
      <c r="X24" s="180">
        <f t="shared" si="12"/>
        <v>0</v>
      </c>
      <c r="Y24" s="181">
        <f t="shared" si="21"/>
        <v>0</v>
      </c>
      <c r="Z24" s="182">
        <f t="shared" si="22"/>
        <v>0</v>
      </c>
      <c r="AA24" s="135">
        <f t="shared" si="13"/>
        <v>0</v>
      </c>
      <c r="AB24" s="183">
        <f t="shared" si="14"/>
        <v>0</v>
      </c>
      <c r="AF24" s="183">
        <f t="shared" si="15"/>
        <v>0</v>
      </c>
      <c r="AG24" s="183">
        <f t="shared" si="23"/>
        <v>0</v>
      </c>
      <c r="AH24" s="305" t="str">
        <f t="shared" si="24"/>
        <v/>
      </c>
      <c r="AI24" s="305" t="str">
        <f t="shared" si="25"/>
        <v/>
      </c>
      <c r="AJ24" s="305" t="str">
        <f t="shared" si="26"/>
        <v/>
      </c>
      <c r="AL24" s="184"/>
    </row>
    <row r="25" spans="3:38" ht="27" hidden="1" x14ac:dyDescent="0.2">
      <c r="C25" s="264" t="str">
        <f t="shared" si="7"/>
        <v>T</v>
      </c>
      <c r="D25" s="273" t="str">
        <f t="shared" si="8"/>
        <v>T</v>
      </c>
      <c r="E25" s="21" t="s">
        <v>193</v>
      </c>
      <c r="F25" s="22">
        <f t="shared" si="0"/>
        <v>0</v>
      </c>
      <c r="G25" s="22">
        <f t="shared" si="1"/>
        <v>0</v>
      </c>
      <c r="H25" s="22">
        <f t="shared" si="2"/>
        <v>0</v>
      </c>
      <c r="I25" s="63">
        <f t="shared" si="3"/>
        <v>0</v>
      </c>
      <c r="J25" s="63">
        <f t="shared" si="4"/>
        <v>0</v>
      </c>
      <c r="K25" s="64">
        <f t="shared" si="5"/>
        <v>0</v>
      </c>
      <c r="L25" s="16">
        <f t="shared" si="6"/>
        <v>0</v>
      </c>
      <c r="M25" s="23">
        <f t="shared" si="16"/>
        <v>0</v>
      </c>
      <c r="N25" s="281">
        <f t="shared" si="17"/>
        <v>0</v>
      </c>
      <c r="O25" s="25"/>
      <c r="P25" s="25"/>
      <c r="Q25" s="25"/>
      <c r="R25" s="81" t="str">
        <f t="shared" si="9"/>
        <v/>
      </c>
      <c r="S25" s="111">
        <f t="shared" si="10"/>
        <v>0</v>
      </c>
      <c r="T25" s="111" t="str">
        <f t="shared" si="11"/>
        <v/>
      </c>
      <c r="U25" s="111">
        <f t="shared" si="18"/>
        <v>0</v>
      </c>
      <c r="V25" s="111">
        <f t="shared" si="19"/>
        <v>0</v>
      </c>
      <c r="W25" s="179">
        <f t="shared" si="20"/>
        <v>0</v>
      </c>
      <c r="X25" s="180">
        <f t="shared" si="12"/>
        <v>0</v>
      </c>
      <c r="Y25" s="181">
        <f t="shared" si="21"/>
        <v>0</v>
      </c>
      <c r="Z25" s="182">
        <f t="shared" si="22"/>
        <v>0</v>
      </c>
      <c r="AA25" s="135">
        <f t="shared" si="13"/>
        <v>0</v>
      </c>
      <c r="AB25" s="183">
        <f t="shared" si="14"/>
        <v>0</v>
      </c>
      <c r="AF25" s="183">
        <f t="shared" si="15"/>
        <v>0</v>
      </c>
      <c r="AG25" s="183">
        <f t="shared" si="23"/>
        <v>0</v>
      </c>
      <c r="AH25" s="305" t="str">
        <f t="shared" si="24"/>
        <v/>
      </c>
      <c r="AI25" s="305" t="str">
        <f t="shared" si="25"/>
        <v/>
      </c>
      <c r="AJ25" s="305" t="str">
        <f t="shared" si="26"/>
        <v/>
      </c>
      <c r="AL25" s="184"/>
    </row>
    <row r="26" spans="3:38" ht="27" hidden="1" x14ac:dyDescent="0.2">
      <c r="C26" s="264" t="str">
        <f t="shared" si="7"/>
        <v>T</v>
      </c>
      <c r="D26" s="273" t="str">
        <f t="shared" si="8"/>
        <v>T</v>
      </c>
      <c r="E26" s="21" t="s">
        <v>193</v>
      </c>
      <c r="F26" s="22">
        <f t="shared" si="0"/>
        <v>0</v>
      </c>
      <c r="G26" s="22">
        <f t="shared" si="1"/>
        <v>0</v>
      </c>
      <c r="H26" s="22">
        <f t="shared" si="2"/>
        <v>0</v>
      </c>
      <c r="I26" s="63">
        <f t="shared" si="3"/>
        <v>0</v>
      </c>
      <c r="J26" s="63">
        <f t="shared" si="4"/>
        <v>0</v>
      </c>
      <c r="K26" s="64">
        <f t="shared" si="5"/>
        <v>0</v>
      </c>
      <c r="L26" s="16">
        <f t="shared" si="6"/>
        <v>0</v>
      </c>
      <c r="M26" s="23">
        <f t="shared" si="16"/>
        <v>0</v>
      </c>
      <c r="N26" s="281">
        <f t="shared" si="17"/>
        <v>0</v>
      </c>
      <c r="O26" s="25"/>
      <c r="P26" s="25"/>
      <c r="Q26" s="25"/>
      <c r="R26" s="81" t="str">
        <f t="shared" si="9"/>
        <v/>
      </c>
      <c r="S26" s="111">
        <f t="shared" si="10"/>
        <v>0</v>
      </c>
      <c r="T26" s="111" t="str">
        <f t="shared" si="11"/>
        <v/>
      </c>
      <c r="U26" s="111">
        <f t="shared" si="18"/>
        <v>0</v>
      </c>
      <c r="V26" s="111">
        <f t="shared" si="19"/>
        <v>0</v>
      </c>
      <c r="W26" s="179">
        <f t="shared" si="20"/>
        <v>0</v>
      </c>
      <c r="X26" s="180">
        <f t="shared" si="12"/>
        <v>0</v>
      </c>
      <c r="Y26" s="181">
        <f t="shared" si="21"/>
        <v>0</v>
      </c>
      <c r="Z26" s="182">
        <f t="shared" si="22"/>
        <v>0</v>
      </c>
      <c r="AA26" s="135">
        <f t="shared" si="13"/>
        <v>0</v>
      </c>
      <c r="AB26" s="183">
        <f t="shared" si="14"/>
        <v>0</v>
      </c>
      <c r="AF26" s="183">
        <f t="shared" si="15"/>
        <v>0</v>
      </c>
      <c r="AG26" s="183">
        <f t="shared" si="23"/>
        <v>0</v>
      </c>
      <c r="AH26" s="305" t="str">
        <f t="shared" si="24"/>
        <v/>
      </c>
      <c r="AI26" s="305" t="str">
        <f t="shared" si="25"/>
        <v/>
      </c>
      <c r="AJ26" s="305" t="str">
        <f t="shared" si="26"/>
        <v/>
      </c>
      <c r="AL26" s="184"/>
    </row>
    <row r="27" spans="3:38" ht="27" hidden="1" x14ac:dyDescent="0.2">
      <c r="C27" s="264" t="str">
        <f t="shared" si="7"/>
        <v>T</v>
      </c>
      <c r="D27" s="273" t="str">
        <f t="shared" si="8"/>
        <v>T</v>
      </c>
      <c r="E27" s="21" t="s">
        <v>193</v>
      </c>
      <c r="F27" s="22">
        <f t="shared" si="0"/>
        <v>0</v>
      </c>
      <c r="G27" s="22">
        <f t="shared" si="1"/>
        <v>0</v>
      </c>
      <c r="H27" s="22">
        <f t="shared" si="2"/>
        <v>0</v>
      </c>
      <c r="I27" s="63">
        <f t="shared" si="3"/>
        <v>0</v>
      </c>
      <c r="J27" s="63">
        <f t="shared" si="4"/>
        <v>0</v>
      </c>
      <c r="K27" s="64">
        <f t="shared" si="5"/>
        <v>0</v>
      </c>
      <c r="L27" s="16">
        <f t="shared" si="6"/>
        <v>0</v>
      </c>
      <c r="M27" s="23">
        <f t="shared" si="16"/>
        <v>0</v>
      </c>
      <c r="N27" s="281">
        <f t="shared" si="17"/>
        <v>0</v>
      </c>
      <c r="O27" s="25"/>
      <c r="P27" s="25"/>
      <c r="Q27" s="25"/>
      <c r="R27" s="81" t="str">
        <f t="shared" si="9"/>
        <v/>
      </c>
      <c r="S27" s="111">
        <f t="shared" si="10"/>
        <v>0</v>
      </c>
      <c r="T27" s="111" t="str">
        <f t="shared" si="11"/>
        <v/>
      </c>
      <c r="U27" s="111">
        <f t="shared" si="18"/>
        <v>0</v>
      </c>
      <c r="V27" s="111">
        <f t="shared" si="19"/>
        <v>0</v>
      </c>
      <c r="W27" s="179">
        <f t="shared" si="20"/>
        <v>0</v>
      </c>
      <c r="X27" s="180">
        <f t="shared" si="12"/>
        <v>0</v>
      </c>
      <c r="Y27" s="181">
        <f t="shared" si="21"/>
        <v>0</v>
      </c>
      <c r="Z27" s="182">
        <f t="shared" si="22"/>
        <v>0</v>
      </c>
      <c r="AA27" s="135">
        <f t="shared" si="13"/>
        <v>0</v>
      </c>
      <c r="AB27" s="183">
        <f t="shared" si="14"/>
        <v>0</v>
      </c>
      <c r="AF27" s="183">
        <f t="shared" si="15"/>
        <v>0</v>
      </c>
      <c r="AG27" s="183">
        <f t="shared" si="23"/>
        <v>0</v>
      </c>
      <c r="AH27" s="305" t="str">
        <f t="shared" si="24"/>
        <v/>
      </c>
      <c r="AI27" s="305" t="str">
        <f t="shared" si="25"/>
        <v/>
      </c>
      <c r="AJ27" s="305" t="str">
        <f t="shared" si="26"/>
        <v/>
      </c>
      <c r="AL27" s="184"/>
    </row>
    <row r="28" spans="3:38" ht="27" hidden="1" x14ac:dyDescent="0.2">
      <c r="C28" s="264" t="str">
        <f t="shared" si="7"/>
        <v>T</v>
      </c>
      <c r="D28" s="273" t="str">
        <f t="shared" si="8"/>
        <v>T</v>
      </c>
      <c r="E28" s="21" t="s">
        <v>193</v>
      </c>
      <c r="F28" s="22">
        <f t="shared" si="0"/>
        <v>0</v>
      </c>
      <c r="G28" s="22">
        <f t="shared" si="1"/>
        <v>0</v>
      </c>
      <c r="H28" s="22">
        <f t="shared" si="2"/>
        <v>0</v>
      </c>
      <c r="I28" s="63">
        <f t="shared" si="3"/>
        <v>0</v>
      </c>
      <c r="J28" s="63">
        <f t="shared" si="4"/>
        <v>0</v>
      </c>
      <c r="K28" s="64">
        <f t="shared" si="5"/>
        <v>0</v>
      </c>
      <c r="L28" s="16">
        <f t="shared" si="6"/>
        <v>0</v>
      </c>
      <c r="M28" s="23">
        <f t="shared" si="16"/>
        <v>0</v>
      </c>
      <c r="N28" s="281">
        <f t="shared" si="17"/>
        <v>0</v>
      </c>
      <c r="O28" s="25"/>
      <c r="P28" s="25"/>
      <c r="Q28" s="25"/>
      <c r="R28" s="81" t="str">
        <f t="shared" si="9"/>
        <v/>
      </c>
      <c r="S28" s="111">
        <f t="shared" si="10"/>
        <v>0</v>
      </c>
      <c r="T28" s="111" t="str">
        <f t="shared" si="11"/>
        <v/>
      </c>
      <c r="U28" s="111">
        <f t="shared" si="18"/>
        <v>0</v>
      </c>
      <c r="V28" s="111">
        <f t="shared" si="19"/>
        <v>0</v>
      </c>
      <c r="W28" s="179">
        <f t="shared" si="20"/>
        <v>0</v>
      </c>
      <c r="X28" s="180">
        <f t="shared" si="12"/>
        <v>0</v>
      </c>
      <c r="Y28" s="181">
        <f t="shared" si="21"/>
        <v>0</v>
      </c>
      <c r="Z28" s="182">
        <f t="shared" si="22"/>
        <v>0</v>
      </c>
      <c r="AA28" s="135">
        <f t="shared" si="13"/>
        <v>0</v>
      </c>
      <c r="AB28" s="183">
        <f t="shared" si="14"/>
        <v>0</v>
      </c>
      <c r="AF28" s="183">
        <f t="shared" si="15"/>
        <v>0</v>
      </c>
      <c r="AG28" s="183">
        <f t="shared" si="23"/>
        <v>0</v>
      </c>
      <c r="AH28" s="305" t="str">
        <f t="shared" si="24"/>
        <v/>
      </c>
      <c r="AI28" s="305" t="str">
        <f t="shared" si="25"/>
        <v/>
      </c>
      <c r="AJ28" s="305" t="str">
        <f t="shared" si="26"/>
        <v/>
      </c>
      <c r="AL28" s="184"/>
    </row>
    <row r="29" spans="3:38" ht="27" hidden="1" x14ac:dyDescent="0.2">
      <c r="C29" s="264" t="str">
        <f t="shared" si="7"/>
        <v>T</v>
      </c>
      <c r="D29" s="273" t="str">
        <f t="shared" si="8"/>
        <v>T</v>
      </c>
      <c r="E29" s="21" t="s">
        <v>193</v>
      </c>
      <c r="F29" s="22">
        <f t="shared" si="0"/>
        <v>0</v>
      </c>
      <c r="G29" s="22">
        <f t="shared" si="1"/>
        <v>0</v>
      </c>
      <c r="H29" s="22">
        <f t="shared" si="2"/>
        <v>0</v>
      </c>
      <c r="I29" s="63">
        <f t="shared" si="3"/>
        <v>0</v>
      </c>
      <c r="J29" s="63">
        <f t="shared" si="4"/>
        <v>0</v>
      </c>
      <c r="K29" s="64">
        <f t="shared" si="5"/>
        <v>0</v>
      </c>
      <c r="L29" s="16">
        <f t="shared" si="6"/>
        <v>0</v>
      </c>
      <c r="M29" s="23">
        <f t="shared" si="16"/>
        <v>0</v>
      </c>
      <c r="N29" s="281">
        <f t="shared" si="17"/>
        <v>0</v>
      </c>
      <c r="O29" s="25"/>
      <c r="P29" s="25"/>
      <c r="Q29" s="25"/>
      <c r="R29" s="81" t="str">
        <f t="shared" si="9"/>
        <v/>
      </c>
      <c r="S29" s="111">
        <f t="shared" si="10"/>
        <v>0</v>
      </c>
      <c r="T29" s="111" t="str">
        <f t="shared" si="11"/>
        <v/>
      </c>
      <c r="U29" s="111">
        <f t="shared" si="18"/>
        <v>0</v>
      </c>
      <c r="V29" s="111">
        <f t="shared" si="19"/>
        <v>0</v>
      </c>
      <c r="W29" s="179">
        <f t="shared" si="20"/>
        <v>0</v>
      </c>
      <c r="X29" s="180">
        <f t="shared" si="12"/>
        <v>0</v>
      </c>
      <c r="Y29" s="181">
        <f t="shared" si="21"/>
        <v>0</v>
      </c>
      <c r="Z29" s="182">
        <f t="shared" si="22"/>
        <v>0</v>
      </c>
      <c r="AA29" s="135">
        <f t="shared" si="13"/>
        <v>0</v>
      </c>
      <c r="AB29" s="183">
        <f t="shared" si="14"/>
        <v>0</v>
      </c>
      <c r="AF29" s="183">
        <f t="shared" si="15"/>
        <v>0</v>
      </c>
      <c r="AG29" s="183">
        <f t="shared" si="23"/>
        <v>0</v>
      </c>
      <c r="AH29" s="305" t="str">
        <f t="shared" si="24"/>
        <v/>
      </c>
      <c r="AI29" s="305" t="str">
        <f t="shared" si="25"/>
        <v/>
      </c>
      <c r="AJ29" s="305" t="str">
        <f t="shared" si="26"/>
        <v/>
      </c>
      <c r="AL29" s="184"/>
    </row>
    <row r="30" spans="3:38" ht="27" hidden="1" x14ac:dyDescent="0.2">
      <c r="C30" s="264" t="str">
        <f t="shared" si="7"/>
        <v>T</v>
      </c>
      <c r="D30" s="273" t="str">
        <f t="shared" si="8"/>
        <v>T</v>
      </c>
      <c r="E30" s="21" t="s">
        <v>193</v>
      </c>
      <c r="F30" s="22">
        <f t="shared" si="0"/>
        <v>0</v>
      </c>
      <c r="G30" s="22">
        <f t="shared" si="1"/>
        <v>0</v>
      </c>
      <c r="H30" s="22">
        <f t="shared" si="2"/>
        <v>0</v>
      </c>
      <c r="I30" s="63">
        <f t="shared" si="3"/>
        <v>0</v>
      </c>
      <c r="J30" s="63">
        <f t="shared" si="4"/>
        <v>0</v>
      </c>
      <c r="K30" s="64">
        <f t="shared" si="5"/>
        <v>0</v>
      </c>
      <c r="L30" s="16">
        <f t="shared" si="6"/>
        <v>0</v>
      </c>
      <c r="M30" s="23">
        <f t="shared" si="16"/>
        <v>0</v>
      </c>
      <c r="N30" s="281">
        <f t="shared" si="17"/>
        <v>0</v>
      </c>
      <c r="O30" s="25"/>
      <c r="P30" s="25"/>
      <c r="Q30" s="25"/>
      <c r="R30" s="81" t="str">
        <f t="shared" si="9"/>
        <v/>
      </c>
      <c r="S30" s="111">
        <f t="shared" si="10"/>
        <v>0</v>
      </c>
      <c r="T30" s="111" t="str">
        <f t="shared" si="11"/>
        <v/>
      </c>
      <c r="U30" s="111">
        <f t="shared" si="18"/>
        <v>0</v>
      </c>
      <c r="V30" s="111">
        <f t="shared" si="19"/>
        <v>0</v>
      </c>
      <c r="W30" s="179">
        <f t="shared" si="20"/>
        <v>0</v>
      </c>
      <c r="X30" s="180">
        <f t="shared" si="12"/>
        <v>0</v>
      </c>
      <c r="Y30" s="181">
        <f t="shared" si="21"/>
        <v>0</v>
      </c>
      <c r="Z30" s="182">
        <f t="shared" si="22"/>
        <v>0</v>
      </c>
      <c r="AA30" s="135">
        <f t="shared" si="13"/>
        <v>0</v>
      </c>
      <c r="AB30" s="183">
        <f t="shared" si="14"/>
        <v>0</v>
      </c>
      <c r="AF30" s="183">
        <f t="shared" si="15"/>
        <v>0</v>
      </c>
      <c r="AG30" s="183">
        <f t="shared" si="23"/>
        <v>0</v>
      </c>
      <c r="AH30" s="305" t="str">
        <f t="shared" si="24"/>
        <v/>
      </c>
      <c r="AI30" s="305" t="str">
        <f t="shared" si="25"/>
        <v/>
      </c>
      <c r="AJ30" s="305" t="str">
        <f t="shared" si="26"/>
        <v/>
      </c>
      <c r="AL30" s="184"/>
    </row>
    <row r="31" spans="3:38" ht="27" hidden="1" x14ac:dyDescent="0.2">
      <c r="C31" s="264" t="str">
        <f t="shared" si="7"/>
        <v>T</v>
      </c>
      <c r="D31" s="273" t="str">
        <f t="shared" si="8"/>
        <v>T</v>
      </c>
      <c r="E31" s="21" t="s">
        <v>193</v>
      </c>
      <c r="F31" s="22">
        <f t="shared" si="0"/>
        <v>0</v>
      </c>
      <c r="G31" s="22">
        <f t="shared" si="1"/>
        <v>0</v>
      </c>
      <c r="H31" s="22">
        <f t="shared" si="2"/>
        <v>0</v>
      </c>
      <c r="I31" s="63">
        <f t="shared" si="3"/>
        <v>0</v>
      </c>
      <c r="J31" s="63">
        <f t="shared" si="4"/>
        <v>0</v>
      </c>
      <c r="K31" s="64">
        <f t="shared" si="5"/>
        <v>0</v>
      </c>
      <c r="L31" s="16">
        <f t="shared" si="6"/>
        <v>0</v>
      </c>
      <c r="M31" s="23">
        <f t="shared" si="16"/>
        <v>0</v>
      </c>
      <c r="N31" s="281">
        <f t="shared" si="17"/>
        <v>0</v>
      </c>
      <c r="O31" s="25"/>
      <c r="P31" s="25"/>
      <c r="Q31" s="25"/>
      <c r="R31" s="81" t="str">
        <f t="shared" si="9"/>
        <v/>
      </c>
      <c r="S31" s="111">
        <f t="shared" si="10"/>
        <v>0</v>
      </c>
      <c r="T31" s="111" t="str">
        <f t="shared" si="11"/>
        <v/>
      </c>
      <c r="U31" s="111">
        <f t="shared" si="18"/>
        <v>0</v>
      </c>
      <c r="V31" s="111">
        <f t="shared" si="19"/>
        <v>0</v>
      </c>
      <c r="W31" s="179">
        <f t="shared" si="20"/>
        <v>0</v>
      </c>
      <c r="X31" s="180">
        <f t="shared" si="12"/>
        <v>0</v>
      </c>
      <c r="Y31" s="181">
        <f t="shared" si="21"/>
        <v>0</v>
      </c>
      <c r="Z31" s="182">
        <f t="shared" si="22"/>
        <v>0</v>
      </c>
      <c r="AA31" s="135">
        <f t="shared" si="13"/>
        <v>0</v>
      </c>
      <c r="AB31" s="183">
        <f t="shared" si="14"/>
        <v>0</v>
      </c>
      <c r="AF31" s="183">
        <f t="shared" si="15"/>
        <v>0</v>
      </c>
      <c r="AG31" s="183">
        <f t="shared" si="23"/>
        <v>0</v>
      </c>
      <c r="AH31" s="305" t="str">
        <f t="shared" si="24"/>
        <v/>
      </c>
      <c r="AI31" s="305" t="str">
        <f t="shared" si="25"/>
        <v/>
      </c>
      <c r="AJ31" s="305" t="str">
        <f t="shared" si="26"/>
        <v/>
      </c>
      <c r="AL31" s="184"/>
    </row>
    <row r="32" spans="3:38" ht="27" hidden="1" x14ac:dyDescent="0.2">
      <c r="C32" s="264" t="str">
        <f t="shared" si="7"/>
        <v>T</v>
      </c>
      <c r="D32" s="273" t="str">
        <f t="shared" si="8"/>
        <v>T</v>
      </c>
      <c r="E32" s="21" t="s">
        <v>193</v>
      </c>
      <c r="F32" s="22">
        <f t="shared" si="0"/>
        <v>0</v>
      </c>
      <c r="G32" s="22">
        <f t="shared" si="1"/>
        <v>0</v>
      </c>
      <c r="H32" s="22">
        <f t="shared" si="2"/>
        <v>0</v>
      </c>
      <c r="I32" s="63">
        <f t="shared" si="3"/>
        <v>0</v>
      </c>
      <c r="J32" s="63">
        <f t="shared" si="4"/>
        <v>0</v>
      </c>
      <c r="K32" s="64">
        <f t="shared" si="5"/>
        <v>0</v>
      </c>
      <c r="L32" s="16">
        <f t="shared" si="6"/>
        <v>0</v>
      </c>
      <c r="M32" s="23">
        <f t="shared" si="16"/>
        <v>0</v>
      </c>
      <c r="N32" s="281">
        <f t="shared" si="17"/>
        <v>0</v>
      </c>
      <c r="O32" s="25"/>
      <c r="P32" s="25"/>
      <c r="Q32" s="25"/>
      <c r="R32" s="81" t="str">
        <f t="shared" si="9"/>
        <v/>
      </c>
      <c r="S32" s="111">
        <f t="shared" si="10"/>
        <v>0</v>
      </c>
      <c r="T32" s="111" t="str">
        <f t="shared" si="11"/>
        <v/>
      </c>
      <c r="U32" s="111">
        <f t="shared" si="18"/>
        <v>0</v>
      </c>
      <c r="V32" s="111">
        <f t="shared" si="19"/>
        <v>0</v>
      </c>
      <c r="W32" s="179">
        <f t="shared" si="20"/>
        <v>0</v>
      </c>
      <c r="X32" s="180">
        <f t="shared" si="12"/>
        <v>0</v>
      </c>
      <c r="Y32" s="181">
        <f t="shared" si="21"/>
        <v>0</v>
      </c>
      <c r="Z32" s="182">
        <f t="shared" si="22"/>
        <v>0</v>
      </c>
      <c r="AA32" s="135">
        <f t="shared" si="13"/>
        <v>0</v>
      </c>
      <c r="AB32" s="183">
        <f t="shared" si="14"/>
        <v>0</v>
      </c>
      <c r="AF32" s="183">
        <f t="shared" si="15"/>
        <v>0</v>
      </c>
      <c r="AG32" s="183">
        <f t="shared" si="23"/>
        <v>0</v>
      </c>
      <c r="AH32" s="305" t="str">
        <f t="shared" si="24"/>
        <v/>
      </c>
      <c r="AI32" s="305" t="str">
        <f t="shared" si="25"/>
        <v/>
      </c>
      <c r="AJ32" s="305" t="str">
        <f t="shared" si="26"/>
        <v/>
      </c>
      <c r="AL32" s="184"/>
    </row>
    <row r="33" spans="3:40" ht="27" hidden="1" x14ac:dyDescent="0.2">
      <c r="C33" s="264" t="str">
        <f t="shared" si="7"/>
        <v>T</v>
      </c>
      <c r="D33" s="273" t="str">
        <f t="shared" si="8"/>
        <v>T</v>
      </c>
      <c r="E33" s="21" t="s">
        <v>193</v>
      </c>
      <c r="F33" s="22">
        <f t="shared" si="0"/>
        <v>0</v>
      </c>
      <c r="G33" s="22">
        <f t="shared" si="1"/>
        <v>0</v>
      </c>
      <c r="H33" s="22">
        <f t="shared" si="2"/>
        <v>0</v>
      </c>
      <c r="I33" s="63">
        <f t="shared" si="3"/>
        <v>0</v>
      </c>
      <c r="J33" s="63">
        <f t="shared" si="4"/>
        <v>0</v>
      </c>
      <c r="K33" s="64">
        <f t="shared" si="5"/>
        <v>0</v>
      </c>
      <c r="L33" s="16">
        <f t="shared" si="6"/>
        <v>0</v>
      </c>
      <c r="M33" s="23">
        <f t="shared" si="16"/>
        <v>0</v>
      </c>
      <c r="N33" s="281">
        <f t="shared" si="17"/>
        <v>0</v>
      </c>
      <c r="O33" s="25"/>
      <c r="P33" s="25"/>
      <c r="Q33" s="25"/>
      <c r="R33" s="81" t="str">
        <f t="shared" si="9"/>
        <v/>
      </c>
      <c r="S33" s="111">
        <f t="shared" si="10"/>
        <v>0</v>
      </c>
      <c r="T33" s="111" t="str">
        <f t="shared" si="11"/>
        <v/>
      </c>
      <c r="U33" s="111">
        <f t="shared" si="18"/>
        <v>0</v>
      </c>
      <c r="V33" s="111">
        <f t="shared" si="19"/>
        <v>0</v>
      </c>
      <c r="W33" s="179">
        <f t="shared" si="20"/>
        <v>0</v>
      </c>
      <c r="X33" s="180">
        <f t="shared" si="12"/>
        <v>0</v>
      </c>
      <c r="Y33" s="181">
        <f t="shared" si="21"/>
        <v>0</v>
      </c>
      <c r="Z33" s="182">
        <f t="shared" si="22"/>
        <v>0</v>
      </c>
      <c r="AA33" s="135">
        <f t="shared" si="13"/>
        <v>0</v>
      </c>
      <c r="AB33" s="183">
        <f t="shared" si="14"/>
        <v>0</v>
      </c>
      <c r="AF33" s="183">
        <f t="shared" si="15"/>
        <v>0</v>
      </c>
      <c r="AG33" s="183">
        <f t="shared" si="23"/>
        <v>0</v>
      </c>
      <c r="AH33" s="305" t="str">
        <f t="shared" si="24"/>
        <v/>
      </c>
      <c r="AI33" s="305" t="str">
        <f t="shared" si="25"/>
        <v/>
      </c>
      <c r="AJ33" s="305" t="str">
        <f t="shared" si="26"/>
        <v/>
      </c>
      <c r="AL33" s="184"/>
    </row>
    <row r="34" spans="3:40" ht="27" hidden="1" x14ac:dyDescent="0.2">
      <c r="C34" s="264" t="str">
        <f t="shared" si="7"/>
        <v>T</v>
      </c>
      <c r="D34" s="273" t="str">
        <f t="shared" si="8"/>
        <v>T</v>
      </c>
      <c r="E34" s="21" t="s">
        <v>193</v>
      </c>
      <c r="F34" s="22">
        <f t="shared" si="0"/>
        <v>0</v>
      </c>
      <c r="G34" s="22">
        <f t="shared" si="1"/>
        <v>0</v>
      </c>
      <c r="H34" s="22">
        <f t="shared" si="2"/>
        <v>0</v>
      </c>
      <c r="I34" s="63">
        <f t="shared" si="3"/>
        <v>0</v>
      </c>
      <c r="J34" s="63">
        <f t="shared" si="4"/>
        <v>0</v>
      </c>
      <c r="K34" s="64">
        <f t="shared" si="5"/>
        <v>0</v>
      </c>
      <c r="L34" s="16">
        <f t="shared" si="6"/>
        <v>0</v>
      </c>
      <c r="M34" s="23">
        <f t="shared" si="16"/>
        <v>0</v>
      </c>
      <c r="N34" s="281">
        <f t="shared" si="17"/>
        <v>0</v>
      </c>
      <c r="O34" s="25"/>
      <c r="P34" s="25"/>
      <c r="Q34" s="25"/>
      <c r="R34" s="81" t="str">
        <f t="shared" si="9"/>
        <v/>
      </c>
      <c r="S34" s="111">
        <f t="shared" si="10"/>
        <v>0</v>
      </c>
      <c r="T34" s="111" t="str">
        <f t="shared" si="11"/>
        <v/>
      </c>
      <c r="U34" s="111">
        <f t="shared" si="18"/>
        <v>0</v>
      </c>
      <c r="V34" s="111">
        <f t="shared" si="19"/>
        <v>0</v>
      </c>
      <c r="W34" s="179">
        <f t="shared" si="20"/>
        <v>0</v>
      </c>
      <c r="X34" s="180">
        <f t="shared" si="12"/>
        <v>0</v>
      </c>
      <c r="Y34" s="181">
        <f t="shared" si="21"/>
        <v>0</v>
      </c>
      <c r="Z34" s="182">
        <f t="shared" si="22"/>
        <v>0</v>
      </c>
      <c r="AA34" s="135">
        <f t="shared" si="13"/>
        <v>0</v>
      </c>
      <c r="AB34" s="183">
        <f t="shared" si="14"/>
        <v>0</v>
      </c>
      <c r="AF34" s="183">
        <f t="shared" si="15"/>
        <v>0</v>
      </c>
      <c r="AG34" s="183">
        <f t="shared" si="23"/>
        <v>0</v>
      </c>
      <c r="AH34" s="305" t="str">
        <f t="shared" si="24"/>
        <v/>
      </c>
      <c r="AI34" s="305" t="str">
        <f t="shared" si="25"/>
        <v/>
      </c>
      <c r="AJ34" s="305" t="str">
        <f t="shared" si="26"/>
        <v/>
      </c>
      <c r="AL34" s="184"/>
    </row>
    <row r="35" spans="3:40" ht="27" hidden="1" x14ac:dyDescent="0.2">
      <c r="C35" s="264" t="str">
        <f t="shared" si="7"/>
        <v>T</v>
      </c>
      <c r="D35" s="273" t="str">
        <f t="shared" si="8"/>
        <v>T</v>
      </c>
      <c r="E35" s="21" t="s">
        <v>193</v>
      </c>
      <c r="F35" s="22">
        <f t="shared" si="0"/>
        <v>0</v>
      </c>
      <c r="G35" s="22">
        <f t="shared" si="1"/>
        <v>0</v>
      </c>
      <c r="H35" s="22">
        <f t="shared" si="2"/>
        <v>0</v>
      </c>
      <c r="I35" s="63">
        <f t="shared" si="3"/>
        <v>0</v>
      </c>
      <c r="J35" s="63">
        <f t="shared" si="4"/>
        <v>0</v>
      </c>
      <c r="K35" s="64">
        <f t="shared" si="5"/>
        <v>0</v>
      </c>
      <c r="L35" s="16">
        <f t="shared" si="6"/>
        <v>0</v>
      </c>
      <c r="M35" s="23">
        <f t="shared" si="16"/>
        <v>0</v>
      </c>
      <c r="N35" s="281">
        <f t="shared" si="17"/>
        <v>0</v>
      </c>
      <c r="O35" s="25"/>
      <c r="P35" s="25"/>
      <c r="Q35" s="25"/>
      <c r="R35" s="81" t="str">
        <f t="shared" si="9"/>
        <v/>
      </c>
      <c r="S35" s="111">
        <f t="shared" si="10"/>
        <v>0</v>
      </c>
      <c r="T35" s="111" t="str">
        <f t="shared" si="11"/>
        <v/>
      </c>
      <c r="U35" s="111">
        <f t="shared" si="18"/>
        <v>0</v>
      </c>
      <c r="V35" s="111">
        <f t="shared" si="19"/>
        <v>0</v>
      </c>
      <c r="W35" s="179">
        <f t="shared" si="20"/>
        <v>0</v>
      </c>
      <c r="X35" s="180">
        <f t="shared" si="12"/>
        <v>0</v>
      </c>
      <c r="Y35" s="181">
        <f t="shared" si="21"/>
        <v>0</v>
      </c>
      <c r="Z35" s="182">
        <f t="shared" si="22"/>
        <v>0</v>
      </c>
      <c r="AA35" s="135">
        <f t="shared" si="13"/>
        <v>0</v>
      </c>
      <c r="AB35" s="183">
        <f t="shared" si="14"/>
        <v>0</v>
      </c>
      <c r="AF35" s="183">
        <f t="shared" si="15"/>
        <v>0</v>
      </c>
      <c r="AG35" s="183">
        <f t="shared" si="23"/>
        <v>0</v>
      </c>
      <c r="AH35" s="305" t="str">
        <f t="shared" si="24"/>
        <v/>
      </c>
      <c r="AI35" s="305" t="str">
        <f t="shared" si="25"/>
        <v/>
      </c>
      <c r="AJ35" s="305" t="str">
        <f t="shared" si="26"/>
        <v/>
      </c>
      <c r="AL35" s="184"/>
    </row>
    <row r="36" spans="3:40" ht="27" hidden="1" x14ac:dyDescent="0.2">
      <c r="C36" s="264" t="str">
        <f t="shared" si="7"/>
        <v>T</v>
      </c>
      <c r="D36" s="273" t="str">
        <f t="shared" si="8"/>
        <v>T</v>
      </c>
      <c r="E36" s="21" t="s">
        <v>193</v>
      </c>
      <c r="F36" s="22">
        <f t="shared" si="0"/>
        <v>0</v>
      </c>
      <c r="G36" s="22">
        <f t="shared" si="1"/>
        <v>0</v>
      </c>
      <c r="H36" s="22">
        <f t="shared" si="2"/>
        <v>0</v>
      </c>
      <c r="I36" s="63">
        <f t="shared" si="3"/>
        <v>0</v>
      </c>
      <c r="J36" s="63">
        <f t="shared" si="4"/>
        <v>0</v>
      </c>
      <c r="K36" s="64">
        <f t="shared" si="5"/>
        <v>0</v>
      </c>
      <c r="L36" s="16">
        <f t="shared" si="6"/>
        <v>0</v>
      </c>
      <c r="M36" s="23">
        <f t="shared" si="16"/>
        <v>0</v>
      </c>
      <c r="N36" s="281">
        <f t="shared" si="17"/>
        <v>0</v>
      </c>
      <c r="O36" s="25"/>
      <c r="P36" s="25"/>
      <c r="Q36" s="25"/>
      <c r="R36" s="81" t="str">
        <f t="shared" si="9"/>
        <v/>
      </c>
      <c r="S36" s="111">
        <f t="shared" si="10"/>
        <v>0</v>
      </c>
      <c r="T36" s="111" t="str">
        <f t="shared" si="11"/>
        <v/>
      </c>
      <c r="U36" s="111">
        <f t="shared" si="18"/>
        <v>0</v>
      </c>
      <c r="V36" s="111">
        <f t="shared" si="19"/>
        <v>0</v>
      </c>
      <c r="W36" s="179">
        <f t="shared" si="20"/>
        <v>0</v>
      </c>
      <c r="X36" s="180">
        <f t="shared" si="12"/>
        <v>0</v>
      </c>
      <c r="Y36" s="181">
        <f t="shared" si="21"/>
        <v>0</v>
      </c>
      <c r="Z36" s="182">
        <f t="shared" si="22"/>
        <v>0</v>
      </c>
      <c r="AA36" s="135">
        <f t="shared" si="13"/>
        <v>0</v>
      </c>
      <c r="AB36" s="183">
        <f t="shared" si="14"/>
        <v>0</v>
      </c>
      <c r="AF36" s="183">
        <f t="shared" si="15"/>
        <v>0</v>
      </c>
      <c r="AG36" s="183">
        <f t="shared" si="23"/>
        <v>0</v>
      </c>
      <c r="AH36" s="305" t="str">
        <f t="shared" si="24"/>
        <v/>
      </c>
      <c r="AI36" s="305" t="str">
        <f t="shared" si="25"/>
        <v/>
      </c>
      <c r="AJ36" s="305" t="str">
        <f t="shared" si="26"/>
        <v/>
      </c>
      <c r="AL36" s="184"/>
    </row>
    <row r="37" spans="3:40" ht="27" hidden="1" x14ac:dyDescent="0.2">
      <c r="C37" s="264" t="str">
        <f t="shared" si="7"/>
        <v>T</v>
      </c>
      <c r="D37" s="273" t="str">
        <f t="shared" si="8"/>
        <v>T</v>
      </c>
      <c r="E37" s="21" t="s">
        <v>193</v>
      </c>
      <c r="F37" s="22">
        <f t="shared" si="0"/>
        <v>0</v>
      </c>
      <c r="G37" s="22">
        <f t="shared" si="1"/>
        <v>0</v>
      </c>
      <c r="H37" s="22">
        <f t="shared" si="2"/>
        <v>0</v>
      </c>
      <c r="I37" s="63">
        <f t="shared" si="3"/>
        <v>0</v>
      </c>
      <c r="J37" s="63">
        <f t="shared" si="4"/>
        <v>0</v>
      </c>
      <c r="K37" s="64">
        <f t="shared" si="5"/>
        <v>0</v>
      </c>
      <c r="L37" s="16">
        <f t="shared" si="6"/>
        <v>0</v>
      </c>
      <c r="M37" s="23">
        <f t="shared" si="16"/>
        <v>0</v>
      </c>
      <c r="N37" s="281">
        <f t="shared" si="17"/>
        <v>0</v>
      </c>
      <c r="O37" s="25"/>
      <c r="P37" s="25"/>
      <c r="Q37" s="25"/>
      <c r="R37" s="81" t="str">
        <f t="shared" si="9"/>
        <v/>
      </c>
      <c r="S37" s="111">
        <f t="shared" si="10"/>
        <v>0</v>
      </c>
      <c r="T37" s="111" t="str">
        <f t="shared" si="11"/>
        <v/>
      </c>
      <c r="U37" s="111">
        <f t="shared" si="18"/>
        <v>0</v>
      </c>
      <c r="V37" s="111">
        <f t="shared" si="19"/>
        <v>0</v>
      </c>
      <c r="W37" s="179">
        <f t="shared" si="20"/>
        <v>0</v>
      </c>
      <c r="X37" s="180">
        <f t="shared" si="12"/>
        <v>0</v>
      </c>
      <c r="Y37" s="181">
        <f t="shared" si="21"/>
        <v>0</v>
      </c>
      <c r="Z37" s="182">
        <f t="shared" si="22"/>
        <v>0</v>
      </c>
      <c r="AA37" s="135">
        <f t="shared" si="13"/>
        <v>0</v>
      </c>
      <c r="AB37" s="183">
        <f t="shared" si="14"/>
        <v>0</v>
      </c>
      <c r="AF37" s="183">
        <f t="shared" si="15"/>
        <v>0</v>
      </c>
      <c r="AG37" s="183">
        <f t="shared" si="23"/>
        <v>0</v>
      </c>
      <c r="AH37" s="305" t="str">
        <f t="shared" si="24"/>
        <v/>
      </c>
      <c r="AI37" s="305" t="str">
        <f t="shared" si="25"/>
        <v/>
      </c>
      <c r="AJ37" s="305" t="str">
        <f t="shared" si="26"/>
        <v/>
      </c>
      <c r="AL37" s="184"/>
    </row>
    <row r="38" spans="3:40" ht="27" hidden="1" x14ac:dyDescent="0.2">
      <c r="C38" s="264" t="str">
        <f t="shared" si="7"/>
        <v>T</v>
      </c>
      <c r="D38" s="273" t="str">
        <f t="shared" si="8"/>
        <v>T</v>
      </c>
      <c r="E38" s="21" t="s">
        <v>193</v>
      </c>
      <c r="F38" s="22">
        <f t="shared" si="0"/>
        <v>0</v>
      </c>
      <c r="G38" s="22">
        <f t="shared" si="1"/>
        <v>0</v>
      </c>
      <c r="H38" s="22">
        <f t="shared" si="2"/>
        <v>0</v>
      </c>
      <c r="I38" s="63">
        <f t="shared" si="3"/>
        <v>0</v>
      </c>
      <c r="J38" s="63">
        <f t="shared" si="4"/>
        <v>0</v>
      </c>
      <c r="K38" s="64">
        <f t="shared" si="5"/>
        <v>0</v>
      </c>
      <c r="L38" s="16">
        <f t="shared" si="6"/>
        <v>0</v>
      </c>
      <c r="M38" s="23">
        <f t="shared" si="16"/>
        <v>0</v>
      </c>
      <c r="N38" s="281">
        <f t="shared" si="17"/>
        <v>0</v>
      </c>
      <c r="O38" s="25"/>
      <c r="P38" s="25"/>
      <c r="Q38" s="25"/>
      <c r="R38" s="81" t="str">
        <f t="shared" si="9"/>
        <v/>
      </c>
      <c r="S38" s="111">
        <f t="shared" si="10"/>
        <v>0</v>
      </c>
      <c r="T38" s="111" t="str">
        <f t="shared" si="11"/>
        <v/>
      </c>
      <c r="U38" s="111">
        <f t="shared" si="18"/>
        <v>0</v>
      </c>
      <c r="V38" s="111">
        <f t="shared" si="19"/>
        <v>0</v>
      </c>
      <c r="W38" s="179">
        <f t="shared" si="20"/>
        <v>0</v>
      </c>
      <c r="X38" s="180">
        <f t="shared" si="12"/>
        <v>0</v>
      </c>
      <c r="Y38" s="181">
        <f t="shared" si="21"/>
        <v>0</v>
      </c>
      <c r="Z38" s="182">
        <f t="shared" si="22"/>
        <v>0</v>
      </c>
      <c r="AA38" s="135">
        <f t="shared" si="13"/>
        <v>0</v>
      </c>
      <c r="AB38" s="183">
        <f t="shared" si="14"/>
        <v>0</v>
      </c>
      <c r="AF38" s="183">
        <f t="shared" si="15"/>
        <v>0</v>
      </c>
      <c r="AG38" s="183">
        <f t="shared" si="23"/>
        <v>0</v>
      </c>
      <c r="AH38" s="305" t="str">
        <f t="shared" si="24"/>
        <v/>
      </c>
      <c r="AI38" s="305" t="str">
        <f t="shared" si="25"/>
        <v/>
      </c>
      <c r="AJ38" s="305" t="str">
        <f t="shared" si="26"/>
        <v/>
      </c>
      <c r="AL38" s="184"/>
    </row>
    <row r="39" spans="3:40" ht="27" hidden="1" x14ac:dyDescent="0.2">
      <c r="C39" s="264" t="str">
        <f t="shared" si="7"/>
        <v>T</v>
      </c>
      <c r="D39" s="273" t="str">
        <f t="shared" si="8"/>
        <v>T</v>
      </c>
      <c r="E39" s="21" t="s">
        <v>193</v>
      </c>
      <c r="F39" s="22">
        <f t="shared" si="0"/>
        <v>0</v>
      </c>
      <c r="G39" s="22">
        <f t="shared" si="1"/>
        <v>0</v>
      </c>
      <c r="H39" s="22">
        <f t="shared" si="2"/>
        <v>0</v>
      </c>
      <c r="I39" s="63">
        <f t="shared" si="3"/>
        <v>0</v>
      </c>
      <c r="J39" s="63">
        <f t="shared" si="4"/>
        <v>0</v>
      </c>
      <c r="K39" s="64">
        <f t="shared" si="5"/>
        <v>0</v>
      </c>
      <c r="L39" s="16">
        <f t="shared" si="6"/>
        <v>0</v>
      </c>
      <c r="M39" s="23">
        <f t="shared" si="16"/>
        <v>0</v>
      </c>
      <c r="N39" s="281">
        <f t="shared" si="17"/>
        <v>0</v>
      </c>
      <c r="O39" s="25"/>
      <c r="P39" s="25"/>
      <c r="Q39" s="25"/>
      <c r="R39" s="81" t="str">
        <f t="shared" si="9"/>
        <v/>
      </c>
      <c r="S39" s="111">
        <f t="shared" si="10"/>
        <v>0</v>
      </c>
      <c r="T39" s="111" t="str">
        <f t="shared" si="11"/>
        <v/>
      </c>
      <c r="U39" s="111">
        <f t="shared" si="18"/>
        <v>0</v>
      </c>
      <c r="V39" s="111">
        <f t="shared" si="19"/>
        <v>0</v>
      </c>
      <c r="W39" s="179">
        <f t="shared" si="20"/>
        <v>0</v>
      </c>
      <c r="X39" s="180">
        <f t="shared" si="12"/>
        <v>0</v>
      </c>
      <c r="Y39" s="181">
        <f t="shared" si="21"/>
        <v>0</v>
      </c>
      <c r="Z39" s="182">
        <f t="shared" si="22"/>
        <v>0</v>
      </c>
      <c r="AA39" s="135">
        <f t="shared" si="13"/>
        <v>0</v>
      </c>
      <c r="AB39" s="183">
        <f t="shared" si="14"/>
        <v>0</v>
      </c>
      <c r="AF39" s="183">
        <f t="shared" si="15"/>
        <v>0</v>
      </c>
      <c r="AG39" s="183">
        <f t="shared" si="23"/>
        <v>0</v>
      </c>
      <c r="AH39" s="305" t="str">
        <f t="shared" si="24"/>
        <v/>
      </c>
      <c r="AI39" s="305" t="str">
        <f t="shared" si="25"/>
        <v/>
      </c>
      <c r="AJ39" s="305" t="str">
        <f t="shared" si="26"/>
        <v/>
      </c>
      <c r="AL39" s="184"/>
    </row>
    <row r="40" spans="3:40" ht="27" hidden="1" x14ac:dyDescent="0.2">
      <c r="C40" s="264" t="str">
        <f t="shared" si="7"/>
        <v>T</v>
      </c>
      <c r="D40" s="273" t="str">
        <f t="shared" si="8"/>
        <v>T</v>
      </c>
      <c r="E40" s="21" t="s">
        <v>24</v>
      </c>
      <c r="F40" s="22"/>
      <c r="G40" s="22"/>
      <c r="H40" s="22"/>
      <c r="I40" s="63"/>
      <c r="J40" s="63"/>
      <c r="K40" s="64"/>
      <c r="L40" s="16"/>
      <c r="M40" s="23">
        <f t="shared" si="16"/>
        <v>0</v>
      </c>
      <c r="N40" s="281">
        <f t="shared" si="17"/>
        <v>0</v>
      </c>
      <c r="O40" s="25"/>
      <c r="P40" s="25"/>
      <c r="Q40" s="25"/>
      <c r="R40" s="81" t="str">
        <f t="shared" si="9"/>
        <v/>
      </c>
      <c r="S40" s="111">
        <f t="shared" si="10"/>
        <v>0</v>
      </c>
      <c r="T40" s="111" t="str">
        <f>IF(J40&lt;135,"",J40-$J$66)</f>
        <v/>
      </c>
      <c r="U40" s="111">
        <f t="shared" si="18"/>
        <v>0</v>
      </c>
      <c r="V40" s="111">
        <f t="shared" si="19"/>
        <v>0</v>
      </c>
      <c r="W40" s="179">
        <f t="shared" si="20"/>
        <v>0</v>
      </c>
      <c r="X40" s="180">
        <f t="shared" si="12"/>
        <v>0</v>
      </c>
      <c r="Y40" s="181">
        <f t="shared" si="21"/>
        <v>0</v>
      </c>
      <c r="Z40" s="182">
        <f t="shared" si="22"/>
        <v>0</v>
      </c>
      <c r="AA40" s="135">
        <f t="shared" si="13"/>
        <v>0</v>
      </c>
      <c r="AB40" s="183">
        <f t="shared" si="14"/>
        <v>0</v>
      </c>
      <c r="AF40" s="183">
        <f t="shared" si="15"/>
        <v>0</v>
      </c>
      <c r="AG40" s="183">
        <f t="shared" si="23"/>
        <v>0</v>
      </c>
      <c r="AH40" s="305" t="str">
        <f t="shared" si="24"/>
        <v/>
      </c>
      <c r="AI40" s="305" t="str">
        <f t="shared" si="25"/>
        <v/>
      </c>
      <c r="AJ40" s="305" t="str">
        <f t="shared" si="26"/>
        <v/>
      </c>
      <c r="AL40" s="184"/>
    </row>
    <row r="41" spans="3:40" ht="20.25" customHeight="1" x14ac:dyDescent="0.35">
      <c r="E41" s="26" t="s">
        <v>56</v>
      </c>
      <c r="F41" s="27"/>
      <c r="G41" s="28"/>
      <c r="H41" s="28"/>
      <c r="I41" s="28"/>
      <c r="K41" s="194"/>
      <c r="L41" s="195"/>
      <c r="M41" s="195"/>
      <c r="N41" s="93" t="s">
        <v>17</v>
      </c>
      <c r="O41" s="92">
        <f>SUM(O11:O40)</f>
        <v>480</v>
      </c>
      <c r="Q41" s="32"/>
      <c r="R41" s="32">
        <f>SUM(R11:R40)</f>
        <v>2</v>
      </c>
      <c r="S41" s="201">
        <f>SUM(S11:S40)</f>
        <v>27.441477916062908</v>
      </c>
      <c r="T41" s="166">
        <f>MAXA(T11:T40)</f>
        <v>0</v>
      </c>
      <c r="U41" s="200" t="s">
        <v>265</v>
      </c>
      <c r="V41" s="200">
        <f>10*LOG10(SUM(V11:V40))</f>
        <v>73.390024901674934</v>
      </c>
      <c r="AJ41" s="20"/>
      <c r="AM41" s="29"/>
    </row>
    <row r="42" spans="3:40" ht="20.100000000000001" customHeight="1" thickBot="1" x14ac:dyDescent="0.3">
      <c r="E42" s="30"/>
      <c r="F42" s="30"/>
      <c r="K42" s="31"/>
      <c r="T42" s="32"/>
      <c r="U42" s="32"/>
      <c r="AJ42" s="20"/>
      <c r="AM42" s="29"/>
    </row>
    <row r="43" spans="3:40" ht="20.25" customHeight="1" thickBot="1" x14ac:dyDescent="0.3">
      <c r="F43" s="33" t="s">
        <v>6</v>
      </c>
      <c r="G43" s="94">
        <v>480</v>
      </c>
      <c r="H43" s="405" t="str">
        <f>IF(G43=480,"VALUTAZIONE SU BASE GIORNALIERA", "VALUTAZIONE SU BASE SETTIMANALE")</f>
        <v>VALUTAZIONE SU BASE GIORNALIERA</v>
      </c>
      <c r="I43" s="406"/>
      <c r="J43" s="406"/>
      <c r="K43" s="406"/>
      <c r="L43" s="406"/>
      <c r="M43" s="406"/>
      <c r="N43" s="406"/>
      <c r="O43" s="407"/>
      <c r="AJ43" s="20"/>
      <c r="AM43" s="29"/>
    </row>
    <row r="44" spans="3:40" ht="23.25" customHeight="1" x14ac:dyDescent="0.35">
      <c r="F44" s="97" t="s">
        <v>218</v>
      </c>
      <c r="G44" s="95">
        <f>10*LOG(SUM(AG11:AG40))</f>
        <v>84.744307791827183</v>
      </c>
      <c r="H44" s="55" t="s">
        <v>75</v>
      </c>
      <c r="I44" s="35">
        <f>G44</f>
        <v>84.744307791827183</v>
      </c>
      <c r="J44" s="36" t="s">
        <v>19</v>
      </c>
      <c r="K44" s="37">
        <f>G46</f>
        <v>2.3054956109617213</v>
      </c>
      <c r="L44" s="185" t="s">
        <v>219</v>
      </c>
      <c r="M44" s="186"/>
      <c r="N44" s="38" t="s">
        <v>66</v>
      </c>
      <c r="O44" s="39">
        <f>I44+K44</f>
        <v>87.04980340278891</v>
      </c>
      <c r="AJ44" s="20"/>
      <c r="AM44" s="29"/>
    </row>
    <row r="45" spans="3:40" ht="24" customHeight="1" thickBot="1" x14ac:dyDescent="0.4">
      <c r="F45" s="34" t="s">
        <v>217</v>
      </c>
      <c r="G45" s="96">
        <f>SUM(W11:X40)</f>
        <v>1.952363640831501</v>
      </c>
      <c r="H45" s="40"/>
      <c r="I45" s="41"/>
      <c r="J45" s="41"/>
      <c r="K45" s="41"/>
      <c r="L45" s="41"/>
      <c r="M45" s="41"/>
      <c r="N45" s="38" t="s">
        <v>258</v>
      </c>
      <c r="O45" s="39">
        <f>MAX(J11:J40)</f>
        <v>122.36204993518133</v>
      </c>
      <c r="AF45" s="42"/>
      <c r="AJ45" s="20"/>
    </row>
    <row r="46" spans="3:40" ht="23.25" customHeight="1" x14ac:dyDescent="0.35">
      <c r="F46" s="34" t="s">
        <v>287</v>
      </c>
      <c r="G46" s="96">
        <f>1.65*SQRT(G45)</f>
        <v>2.3054956109617213</v>
      </c>
      <c r="H46" s="408" t="str">
        <f>IF(AND((I44+K44)&lt;80,O45&lt;135),"CLASSE DI RISCHIO BASSO",IF(AND((I44+K44)&lt;85,O45&lt;137),"CLASSE DI RISCHIO MEDIO",IF(AND((I44+K44)&lt;87,O45&lt;140),"CLASSE DI RISCHIO ALTO","CLASSE DI RISCHIO ALTO")))</f>
        <v>CLASSE DI RISCHIO ALTO</v>
      </c>
      <c r="I46" s="409"/>
      <c r="J46" s="409"/>
      <c r="K46" s="409"/>
      <c r="L46" s="409"/>
      <c r="M46" s="409"/>
      <c r="N46" s="409"/>
      <c r="O46" s="410"/>
      <c r="AJ46" s="20"/>
      <c r="AL46" s="187"/>
      <c r="AM46" s="187"/>
      <c r="AN46" s="188"/>
    </row>
    <row r="47" spans="3:40" ht="16.5" customHeight="1" thickBot="1" x14ac:dyDescent="0.25">
      <c r="H47" s="411"/>
      <c r="I47" s="412"/>
      <c r="J47" s="412"/>
      <c r="K47" s="412"/>
      <c r="L47" s="412"/>
      <c r="M47" s="412"/>
      <c r="N47" s="412"/>
      <c r="O47" s="413"/>
      <c r="AJ47" s="20"/>
      <c r="AN47" s="31"/>
    </row>
    <row r="48" spans="3:40" ht="20.100000000000001" customHeight="1" thickBot="1" x14ac:dyDescent="0.25">
      <c r="AF48" s="189"/>
      <c r="AH48" s="43"/>
      <c r="AJ48" s="43"/>
      <c r="AK48" s="43"/>
    </row>
    <row r="49" spans="2:27" ht="39" customHeight="1" x14ac:dyDescent="0.2">
      <c r="E49" s="432" t="str">
        <f>IF(AND((I44+K44)&lt;80,O45&lt;135),"",IF(AND((I44+K44)&lt;85,O45&lt;137),"Il datore di lavoro mette a disposizione dei lavoratori i D.P.I.-art. 193 comma 1-a-",IF(AND((I44+K44)&lt;87,O45&lt;140),"Dal calcolo del LEX8h è emerso il superamento del livello superiore d'azione, ai sensi dell'art. 193 comma 1b -il datore di lavoro esige che i lavoratori utilizzino gli otoprotettori-","Dal calcolo del LEX8h è emerso il superamento del limite di esposizione.")))</f>
        <v>Dal calcolo del LEX8h è emerso il superamento del limite di esposizione.</v>
      </c>
      <c r="F49" s="433"/>
      <c r="G49" s="433"/>
      <c r="H49" s="433"/>
      <c r="I49" s="433"/>
      <c r="J49" s="433"/>
      <c r="K49" s="433"/>
      <c r="L49" s="433"/>
      <c r="M49" s="433"/>
      <c r="N49" s="433"/>
      <c r="O49" s="433"/>
      <c r="P49" s="434"/>
      <c r="Q49" s="82"/>
      <c r="R49" s="82"/>
      <c r="S49" s="82"/>
    </row>
    <row r="50" spans="2:27" ht="39" customHeight="1" thickBot="1" x14ac:dyDescent="0.25">
      <c r="E50" s="424" t="str">
        <f>IF(AND((I44+K44)&lt;80,O45&lt;135),"",IF(AND((I44+K44)&lt;87,O45&lt;140),"Si raccomanda dunque l'utilizzo dei D.P.I. ove gli stessi non costituiscano un rischio per la sicurezza del lavoratore e solo per le sorgenti sonore aventi emissione maggiore ad 80 dB(A) e/o 135 dB(C).","E' obbligatorio l'impiego dei D.P.I. per le sorgenti che superano gli 87 dB(A) e/o 135 dB(C), IL LIVELLO DI ESPOSIZIONE CONSEGUENTE E' QUELLO SOTTO RIPORTATO:"))</f>
        <v>E' obbligatorio l'impiego dei D.P.I. per le sorgenti che superano gli 87 dB(A) e/o 135 dB(C), IL LIVELLO DI ESPOSIZIONE CONSEGUENTE E' QUELLO SOTTO RIPORTATO:</v>
      </c>
      <c r="F50" s="425"/>
      <c r="G50" s="425"/>
      <c r="H50" s="425"/>
      <c r="I50" s="425"/>
      <c r="J50" s="425"/>
      <c r="K50" s="425"/>
      <c r="L50" s="425"/>
      <c r="M50" s="425"/>
      <c r="N50" s="425"/>
      <c r="O50" s="425"/>
      <c r="P50" s="426"/>
      <c r="Q50" s="82"/>
      <c r="R50" s="82"/>
      <c r="S50" s="82"/>
    </row>
    <row r="51" spans="2:27" ht="20.100000000000001" customHeight="1" x14ac:dyDescent="0.2"/>
    <row r="52" spans="2:27" ht="25.5" customHeight="1" x14ac:dyDescent="0.45">
      <c r="F52" s="414" t="s">
        <v>67</v>
      </c>
      <c r="G52" s="415"/>
      <c r="H52" s="415"/>
      <c r="I52" s="415"/>
      <c r="J52" s="415"/>
      <c r="K52" s="416" t="s">
        <v>187</v>
      </c>
      <c r="L52" s="416"/>
      <c r="M52" s="417">
        <f>IF(O44&gt;87,AM11,"Non previsto")</f>
        <v>70.58934585510508</v>
      </c>
      <c r="N52" s="418"/>
      <c r="O52" s="418"/>
    </row>
    <row r="53" spans="2:27" ht="25.5" customHeight="1" x14ac:dyDescent="0.45">
      <c r="E53" s="82"/>
      <c r="F53" s="415"/>
      <c r="G53" s="415"/>
      <c r="H53" s="415"/>
      <c r="I53" s="415"/>
      <c r="J53" s="415"/>
      <c r="K53" s="416" t="s">
        <v>68</v>
      </c>
      <c r="L53" s="416"/>
      <c r="M53" s="417" t="str">
        <f>IF(O45&gt;140,T41,"Non previsto")</f>
        <v>Non previsto</v>
      </c>
      <c r="N53" s="418"/>
      <c r="O53" s="418"/>
      <c r="W53" s="81"/>
    </row>
    <row r="54" spans="2:27" ht="30" customHeight="1" x14ac:dyDescent="0.2">
      <c r="W54" s="81"/>
    </row>
    <row r="55" spans="2:27" ht="30" customHeight="1" x14ac:dyDescent="0.2">
      <c r="E55" s="419" t="s">
        <v>33</v>
      </c>
      <c r="F55" s="420"/>
      <c r="G55" s="420"/>
      <c r="H55" s="420"/>
      <c r="I55" s="420"/>
      <c r="J55" s="420"/>
      <c r="K55" s="420"/>
      <c r="L55" s="420"/>
      <c r="M55" s="420"/>
      <c r="N55" s="420"/>
      <c r="O55" s="420"/>
      <c r="P55" s="420"/>
      <c r="Q55" s="307"/>
      <c r="R55" s="307"/>
      <c r="S55" s="307"/>
      <c r="T55" s="47"/>
      <c r="U55" s="47"/>
      <c r="W55" s="81"/>
    </row>
    <row r="56" spans="2:27" ht="30" customHeight="1" x14ac:dyDescent="0.2">
      <c r="E56" s="47" t="s">
        <v>30</v>
      </c>
      <c r="F56" s="58"/>
      <c r="G56" s="58"/>
      <c r="H56" s="58"/>
      <c r="I56" s="58"/>
      <c r="J56" s="58"/>
      <c r="K56" s="58"/>
      <c r="L56" s="58"/>
      <c r="M56" s="58"/>
      <c r="N56" s="58"/>
      <c r="O56" s="58"/>
      <c r="P56" s="58"/>
      <c r="Q56" s="58"/>
      <c r="R56" s="58"/>
      <c r="S56" s="58"/>
      <c r="T56" s="47"/>
      <c r="U56" s="47"/>
      <c r="W56" s="81"/>
      <c r="X56" s="47"/>
      <c r="Y56" s="47"/>
      <c r="Z56" s="47"/>
      <c r="AA56" s="47"/>
    </row>
    <row r="57" spans="2:27" ht="63.75" customHeight="1" x14ac:dyDescent="0.3">
      <c r="E57" s="384" t="s">
        <v>308</v>
      </c>
      <c r="F57" s="384"/>
      <c r="G57" s="384"/>
      <c r="H57" s="384"/>
      <c r="I57" s="384"/>
      <c r="J57" s="384"/>
      <c r="K57" s="384"/>
      <c r="L57" s="384"/>
      <c r="M57" s="384"/>
      <c r="N57" s="384"/>
      <c r="O57" s="384"/>
      <c r="P57" s="384"/>
      <c r="Q57" s="62"/>
      <c r="R57" s="44"/>
      <c r="S57" s="308"/>
      <c r="T57" s="47"/>
      <c r="U57" s="47"/>
      <c r="W57" s="81"/>
      <c r="X57" s="47"/>
      <c r="Y57" s="47"/>
      <c r="Z57" s="47"/>
      <c r="AA57" s="47"/>
    </row>
    <row r="58" spans="2:27" ht="20.100000000000001" customHeight="1" x14ac:dyDescent="0.2">
      <c r="E58" s="384"/>
      <c r="F58" s="384"/>
      <c r="G58" s="384"/>
      <c r="H58" s="384"/>
      <c r="I58" s="384"/>
      <c r="J58" s="384"/>
      <c r="K58" s="384"/>
      <c r="L58" s="384"/>
      <c r="M58" s="384"/>
      <c r="N58" s="384"/>
      <c r="O58" s="384"/>
      <c r="P58" s="384"/>
      <c r="Q58" s="308"/>
      <c r="R58" s="308"/>
      <c r="S58" s="308"/>
      <c r="T58" s="47"/>
      <c r="U58" s="47"/>
      <c r="V58" s="56"/>
      <c r="W58" s="52"/>
      <c r="X58" s="47"/>
      <c r="Y58" s="47"/>
      <c r="Z58" s="47"/>
      <c r="AA58" s="47"/>
    </row>
    <row r="59" spans="2:27" ht="9.9499999999999993" customHeight="1" thickBot="1" x14ac:dyDescent="0.25">
      <c r="V59" s="56"/>
      <c r="W59" s="52"/>
      <c r="X59" s="47"/>
      <c r="Y59" s="47"/>
      <c r="Z59" s="47"/>
      <c r="AA59" s="47"/>
    </row>
    <row r="60" spans="2:27" ht="55.5" customHeight="1" x14ac:dyDescent="0.25">
      <c r="B60" s="48"/>
      <c r="E60" s="385" t="s">
        <v>309</v>
      </c>
      <c r="F60" s="386"/>
      <c r="G60" s="386"/>
      <c r="H60" s="386"/>
      <c r="I60" s="386"/>
      <c r="J60" s="386"/>
      <c r="K60" s="386"/>
      <c r="L60" s="386"/>
      <c r="M60" s="386"/>
      <c r="N60" s="386"/>
      <c r="O60" s="386"/>
      <c r="P60" s="387"/>
      <c r="Q60" s="190"/>
      <c r="R60" s="190"/>
      <c r="S60" s="190"/>
      <c r="V60" s="56"/>
      <c r="W60" s="52"/>
      <c r="X60" s="47"/>
      <c r="Y60" s="47"/>
      <c r="Z60" s="47"/>
      <c r="AA60" s="47"/>
    </row>
    <row r="61" spans="2:27" ht="21" customHeight="1" x14ac:dyDescent="0.25">
      <c r="B61" s="48"/>
      <c r="E61" s="193" t="s">
        <v>34</v>
      </c>
      <c r="F61" s="302" t="s">
        <v>26</v>
      </c>
      <c r="G61" s="302" t="s">
        <v>28</v>
      </c>
      <c r="H61" s="373" t="s">
        <v>29</v>
      </c>
      <c r="I61" s="373"/>
      <c r="J61" s="114" t="s">
        <v>64</v>
      </c>
      <c r="K61" s="115" t="s">
        <v>12</v>
      </c>
      <c r="L61" s="116" t="s">
        <v>13</v>
      </c>
      <c r="M61" s="116" t="s">
        <v>14</v>
      </c>
      <c r="N61" s="388" t="s">
        <v>234</v>
      </c>
      <c r="O61" s="362"/>
      <c r="P61" s="377"/>
      <c r="Q61" s="54"/>
      <c r="R61" s="54"/>
      <c r="S61" s="54"/>
      <c r="V61" s="56"/>
      <c r="W61" s="52"/>
      <c r="X61" s="47"/>
      <c r="Y61" s="47"/>
      <c r="Z61" s="47"/>
      <c r="AA61" s="47"/>
    </row>
    <row r="62" spans="2:27" ht="21" customHeight="1" x14ac:dyDescent="0.25">
      <c r="B62" s="48"/>
      <c r="E62" s="193" t="s">
        <v>40</v>
      </c>
      <c r="F62" s="303" t="str">
        <f>VLOOKUP(E62,$E$112:$L$243,2,FALSE)</f>
        <v>Inserti espandibili</v>
      </c>
      <c r="G62" s="303" t="str">
        <f>VLOOKUP($E$62,$E$112:$L$243,3,FALSE)</f>
        <v>3M EAR</v>
      </c>
      <c r="H62" s="374" t="str">
        <f>VLOOKUP($E$62,$E$112:$L$243,4,FALSE)</f>
        <v>CLASSIC</v>
      </c>
      <c r="I62" s="374"/>
      <c r="J62" s="46">
        <f>VLOOKUP($E$62,$E$112:$L$243,5,FALSE)</f>
        <v>31</v>
      </c>
      <c r="K62" s="46">
        <f>VLOOKUP($E$62,$E$112:$L$243,6,FALSE)</f>
        <v>31</v>
      </c>
      <c r="L62" s="46">
        <f>VLOOKUP($E$62,$E$112:$L$243,7,FALSE)</f>
        <v>27</v>
      </c>
      <c r="M62" s="46">
        <f>VLOOKUP($E$62,$E$112:$L$243,8,FALSE)</f>
        <v>26</v>
      </c>
      <c r="N62" s="392">
        <f>IF(S41=0,"Non necessario",S41/R41)</f>
        <v>13.720738958031454</v>
      </c>
      <c r="O62" s="393"/>
      <c r="P62" s="394"/>
      <c r="Q62" s="196"/>
      <c r="R62" s="196"/>
      <c r="S62" s="196"/>
      <c r="V62" s="56"/>
      <c r="W62" s="56"/>
      <c r="X62" s="47"/>
      <c r="Y62" s="47"/>
      <c r="Z62" s="47"/>
      <c r="AA62" s="47"/>
    </row>
    <row r="63" spans="2:27" ht="21" customHeight="1" x14ac:dyDescent="0.25">
      <c r="B63" s="48"/>
      <c r="C63" s="48"/>
      <c r="D63" s="48"/>
      <c r="E63" s="395" t="s">
        <v>57</v>
      </c>
      <c r="F63" s="396"/>
      <c r="G63" s="396"/>
      <c r="H63" s="379">
        <v>0.5</v>
      </c>
      <c r="I63" s="379"/>
      <c r="J63" s="117">
        <f>H63*J62</f>
        <v>15.5</v>
      </c>
      <c r="K63" s="118">
        <f>K62*$H$63</f>
        <v>15.5</v>
      </c>
      <c r="L63" s="118">
        <f>L62*$H$63</f>
        <v>13.5</v>
      </c>
      <c r="M63" s="118">
        <f>M62*$H$63</f>
        <v>13</v>
      </c>
      <c r="N63" s="393"/>
      <c r="O63" s="393"/>
      <c r="P63" s="394"/>
      <c r="Q63" s="167"/>
      <c r="R63" s="167"/>
      <c r="S63" s="167"/>
      <c r="V63" s="56"/>
      <c r="W63" s="56"/>
      <c r="X63" s="47"/>
      <c r="Y63" s="47"/>
      <c r="Z63" s="47"/>
      <c r="AA63" s="47"/>
    </row>
    <row r="64" spans="2:27" ht="9.75" customHeight="1" x14ac:dyDescent="0.25">
      <c r="B64" s="48"/>
      <c r="C64" s="48"/>
      <c r="D64" s="48"/>
      <c r="E64" s="389"/>
      <c r="F64" s="390"/>
      <c r="G64" s="390"/>
      <c r="H64" s="390"/>
      <c r="I64" s="390"/>
      <c r="J64" s="390"/>
      <c r="K64" s="390"/>
      <c r="L64" s="390"/>
      <c r="M64" s="390"/>
      <c r="N64" s="390"/>
      <c r="O64" s="390"/>
      <c r="P64" s="391"/>
      <c r="Q64" s="167"/>
      <c r="R64" s="82"/>
      <c r="S64" s="82"/>
      <c r="V64" s="56"/>
      <c r="W64" s="56"/>
      <c r="X64" s="47"/>
      <c r="Y64" s="47"/>
      <c r="Z64" s="47"/>
      <c r="AA64" s="47"/>
    </row>
    <row r="65" spans="2:27" ht="24" customHeight="1" x14ac:dyDescent="0.25">
      <c r="B65" s="48"/>
      <c r="C65" s="48"/>
      <c r="D65" s="48"/>
      <c r="E65" s="361" t="s">
        <v>37</v>
      </c>
      <c r="F65" s="397"/>
      <c r="G65" s="398" t="s">
        <v>74</v>
      </c>
      <c r="H65" s="304" t="s">
        <v>240</v>
      </c>
      <c r="I65" s="119" t="s">
        <v>237</v>
      </c>
      <c r="J65" s="133">
        <f>IF(O44&lt;87,V41,(10*LOG10(SUM(AF11:AF40))))</f>
        <v>70.58934585510508</v>
      </c>
      <c r="K65" s="119" t="s">
        <v>238</v>
      </c>
      <c r="L65" s="119">
        <v>80</v>
      </c>
      <c r="M65" s="365" t="str">
        <f>IF(J65&lt;65,"IPERPROTEZIONE",IF(J65&lt;70,"ACCETTABILE",IF(J65&lt;75,"BUONA",IF(J65&lt;80,"ACCETTABILE","INSUFFICIENTE"))))</f>
        <v>BUONA</v>
      </c>
      <c r="N65" s="365"/>
      <c r="O65" s="365"/>
      <c r="P65" s="366"/>
      <c r="Q65" s="167"/>
      <c r="R65" s="82"/>
      <c r="S65" s="85"/>
      <c r="V65" s="56"/>
      <c r="W65" s="56"/>
      <c r="X65" s="47"/>
      <c r="Y65" s="47"/>
      <c r="Z65" s="47"/>
      <c r="AA65" s="47"/>
    </row>
    <row r="66" spans="2:27" ht="27" customHeight="1" thickBot="1" x14ac:dyDescent="0.3">
      <c r="B66" s="48"/>
      <c r="C66" s="48"/>
      <c r="D66" s="48"/>
      <c r="E66" s="367" t="s">
        <v>31</v>
      </c>
      <c r="F66" s="364"/>
      <c r="G66" s="399"/>
      <c r="H66" s="113" t="s">
        <v>241</v>
      </c>
      <c r="I66" s="112" t="s">
        <v>239</v>
      </c>
      <c r="J66" s="112">
        <f>M63-5</f>
        <v>8</v>
      </c>
      <c r="K66" s="112" t="s">
        <v>238</v>
      </c>
      <c r="L66" s="112">
        <v>135</v>
      </c>
      <c r="M66" s="368" t="str">
        <f>IF($O$45&lt;135,"VERIFICA NON NECESSARIA",IF(($O$45-J66)&lt;135,"IDONEO","INSUFFICIENTE"))</f>
        <v>VERIFICA NON NECESSARIA</v>
      </c>
      <c r="N66" s="368"/>
      <c r="O66" s="368"/>
      <c r="P66" s="369"/>
      <c r="Q66" s="167"/>
      <c r="R66" s="82"/>
      <c r="S66" s="86"/>
      <c r="V66" s="56"/>
      <c r="W66" s="56"/>
      <c r="X66" s="47"/>
      <c r="Y66" s="47"/>
      <c r="Z66" s="47"/>
      <c r="AA66" s="47"/>
    </row>
    <row r="67" spans="2:27" ht="12.6" customHeight="1" x14ac:dyDescent="0.3">
      <c r="B67" s="48"/>
      <c r="C67" s="48"/>
      <c r="D67" s="48"/>
      <c r="I67" s="61"/>
      <c r="J67" s="61"/>
      <c r="K67" s="50"/>
      <c r="L67" s="51"/>
      <c r="M67" s="51"/>
      <c r="N67" s="52"/>
      <c r="O67" s="53"/>
      <c r="P67" s="53"/>
      <c r="Q67" s="167"/>
      <c r="R67" s="53"/>
      <c r="S67" s="53"/>
      <c r="V67" s="56"/>
      <c r="W67" s="56"/>
      <c r="X67" s="47"/>
      <c r="Y67" s="47"/>
      <c r="Z67" s="47"/>
      <c r="AA67" s="47"/>
    </row>
    <row r="68" spans="2:27" ht="12.6" customHeight="1" thickBot="1" x14ac:dyDescent="0.35">
      <c r="B68" s="48"/>
      <c r="C68" s="48"/>
      <c r="D68" s="48"/>
      <c r="E68" s="49"/>
      <c r="F68" s="49"/>
      <c r="G68" s="49"/>
      <c r="H68" s="49"/>
      <c r="I68" s="49"/>
      <c r="J68" s="49"/>
      <c r="K68" s="50"/>
      <c r="L68" s="51"/>
      <c r="M68" s="51"/>
      <c r="N68" s="52"/>
      <c r="O68" s="53"/>
      <c r="P68" s="53"/>
      <c r="Q68" s="167"/>
      <c r="R68" s="53"/>
      <c r="S68" s="53"/>
      <c r="V68" s="56"/>
      <c r="W68" s="56"/>
      <c r="X68" s="47"/>
      <c r="Y68" s="47"/>
      <c r="Z68" s="47"/>
      <c r="AA68" s="47"/>
    </row>
    <row r="69" spans="2:27" ht="27" customHeight="1" x14ac:dyDescent="0.3">
      <c r="B69" s="48"/>
      <c r="C69" s="48"/>
      <c r="D69" s="48"/>
      <c r="E69" s="370" t="s">
        <v>263</v>
      </c>
      <c r="F69" s="371"/>
      <c r="G69" s="371"/>
      <c r="H69" s="371"/>
      <c r="I69" s="371"/>
      <c r="J69" s="371"/>
      <c r="K69" s="371"/>
      <c r="L69" s="371"/>
      <c r="M69" s="371"/>
      <c r="N69" s="371"/>
      <c r="O69" s="371"/>
      <c r="P69" s="372"/>
      <c r="Q69" s="167"/>
      <c r="R69" s="53"/>
      <c r="S69" s="53"/>
      <c r="V69" s="56"/>
      <c r="W69" s="56"/>
      <c r="X69" s="47"/>
      <c r="Y69" s="47"/>
      <c r="Z69" s="47"/>
      <c r="AA69" s="47"/>
    </row>
    <row r="70" spans="2:27" ht="21" customHeight="1" x14ac:dyDescent="0.25">
      <c r="B70" s="48"/>
      <c r="C70" s="48"/>
      <c r="D70" s="48"/>
      <c r="E70" s="193" t="s">
        <v>34</v>
      </c>
      <c r="F70" s="302" t="s">
        <v>26</v>
      </c>
      <c r="G70" s="302" t="s">
        <v>28</v>
      </c>
      <c r="H70" s="373" t="s">
        <v>29</v>
      </c>
      <c r="I70" s="373"/>
      <c r="J70" s="114" t="s">
        <v>64</v>
      </c>
      <c r="K70" s="115" t="s">
        <v>12</v>
      </c>
      <c r="L70" s="116" t="s">
        <v>13</v>
      </c>
      <c r="M70" s="116" t="s">
        <v>14</v>
      </c>
      <c r="N70" s="305" t="s">
        <v>69</v>
      </c>
      <c r="O70" s="305" t="s">
        <v>70</v>
      </c>
      <c r="P70" s="132" t="s">
        <v>15</v>
      </c>
      <c r="Q70" s="167"/>
      <c r="R70" s="54"/>
      <c r="S70" s="54"/>
      <c r="V70" s="56"/>
      <c r="W70" s="52"/>
      <c r="X70" s="47"/>
      <c r="Y70" s="47"/>
      <c r="Z70" s="47"/>
      <c r="AA70" s="47"/>
    </row>
    <row r="71" spans="2:27" ht="21" customHeight="1" x14ac:dyDescent="0.25">
      <c r="B71" s="48"/>
      <c r="C71" s="48"/>
      <c r="D71" s="48"/>
      <c r="E71" s="303" t="s">
        <v>38</v>
      </c>
      <c r="F71" s="303" t="str">
        <f>VLOOKUP(E71,$E$112:$L$243,2,FALSE)</f>
        <v>Cuffie auricolari</v>
      </c>
      <c r="G71" s="303" t="str">
        <f>VLOOKUP($E$71,$E$112:$L$243,3,FALSE)</f>
        <v>3M PELTOR</v>
      </c>
      <c r="H71" s="374" t="str">
        <f>VLOOKUP($E$71,$E$112:$L$243,4,FALSE)</f>
        <v>H505B</v>
      </c>
      <c r="I71" s="374"/>
      <c r="J71" s="46">
        <f>VLOOKUP(E71,$E$112:$L$243,5,FALSE)</f>
        <v>24</v>
      </c>
      <c r="K71" s="46">
        <f>VLOOKUP($E$71,$E$112:$L$243,6,FALSE)</f>
        <v>29</v>
      </c>
      <c r="L71" s="46">
        <f>VLOOKUP($E$71,$E$112:$L$243,7,FALSE)</f>
        <v>20</v>
      </c>
      <c r="M71" s="46">
        <f>VLOOKUP($E$71,$E$112:$L$243,8,FALSE)</f>
        <v>13</v>
      </c>
      <c r="N71" s="375">
        <f>$AK$11</f>
        <v>92.372016105447273</v>
      </c>
      <c r="O71" s="375">
        <f>$AL$11</f>
        <v>93.520224924459043</v>
      </c>
      <c r="P71" s="376">
        <f>IF(($AL$11-$AK$11)&lt;=2,(L72-((K72-L72)/4)*($AL$11-$AK$11-2)),(L72-((L72-M72)/8)*($AL$11-$AK$11-2)))</f>
        <v>18.629050633639988</v>
      </c>
      <c r="Q71" s="167"/>
      <c r="R71" s="196"/>
      <c r="S71" s="196"/>
      <c r="V71" s="56"/>
      <c r="W71" s="56"/>
      <c r="X71" s="47"/>
      <c r="Y71" s="47"/>
      <c r="Z71" s="47"/>
      <c r="AA71" s="47"/>
    </row>
    <row r="72" spans="2:27" ht="21" customHeight="1" x14ac:dyDescent="0.25">
      <c r="B72" s="48"/>
      <c r="C72" s="48"/>
      <c r="D72" s="48"/>
      <c r="E72" s="191"/>
      <c r="F72" s="127"/>
      <c r="G72" s="128" t="s">
        <v>57</v>
      </c>
      <c r="H72" s="378">
        <v>0.85</v>
      </c>
      <c r="I72" s="379"/>
      <c r="J72" s="117">
        <f>H72*J71</f>
        <v>20.399999999999999</v>
      </c>
      <c r="K72" s="118">
        <f>K71*$H$72</f>
        <v>24.65</v>
      </c>
      <c r="L72" s="118">
        <f>L71*$H$72</f>
        <v>17</v>
      </c>
      <c r="M72" s="118">
        <f>M71*$H$72</f>
        <v>11.049999999999999</v>
      </c>
      <c r="N72" s="362"/>
      <c r="O72" s="362"/>
      <c r="P72" s="377"/>
      <c r="Q72" s="167"/>
      <c r="R72" s="167"/>
      <c r="S72" s="167"/>
      <c r="V72" s="56"/>
      <c r="W72" s="56"/>
      <c r="X72" s="47"/>
      <c r="Y72" s="47"/>
      <c r="Z72" s="47"/>
      <c r="AA72" s="47"/>
    </row>
    <row r="73" spans="2:27" ht="9" customHeight="1" x14ac:dyDescent="0.25">
      <c r="B73" s="48"/>
      <c r="C73" s="48"/>
      <c r="D73" s="48"/>
      <c r="E73" s="358"/>
      <c r="F73" s="359"/>
      <c r="G73" s="359"/>
      <c r="H73" s="359"/>
      <c r="I73" s="359"/>
      <c r="J73" s="359"/>
      <c r="K73" s="359"/>
      <c r="L73" s="359"/>
      <c r="M73" s="359"/>
      <c r="N73" s="359"/>
      <c r="O73" s="359"/>
      <c r="P73" s="360"/>
      <c r="Q73" s="167"/>
      <c r="R73" s="167"/>
      <c r="S73" s="167"/>
      <c r="V73" s="56"/>
      <c r="W73" s="56"/>
      <c r="X73" s="47"/>
      <c r="Y73" s="47"/>
      <c r="Z73" s="47"/>
      <c r="AA73" s="47"/>
    </row>
    <row r="74" spans="2:27" ht="21" customHeight="1" x14ac:dyDescent="0.25">
      <c r="B74" s="48"/>
      <c r="C74" s="48"/>
      <c r="D74" s="48"/>
      <c r="E74" s="361" t="s">
        <v>37</v>
      </c>
      <c r="F74" s="362"/>
      <c r="G74" s="363" t="s">
        <v>74</v>
      </c>
      <c r="H74" s="130" t="s">
        <v>185</v>
      </c>
      <c r="I74" s="131" t="s">
        <v>71</v>
      </c>
      <c r="J74" s="133">
        <f>$AK$11-P71</f>
        <v>73.742965471807281</v>
      </c>
      <c r="K74" s="131" t="s">
        <v>72</v>
      </c>
      <c r="L74" s="131">
        <v>80</v>
      </c>
      <c r="M74" s="365" t="str">
        <f>IF(J74&lt;65,"IPERPROTEZIONE",IF(J74&lt;70,"ACCETTABILE",IF(J74&lt;75,"BUONA",IF(J74&lt;80,"ACCETTABILE","INSUFFICIENTE"))))</f>
        <v>BUONA</v>
      </c>
      <c r="N74" s="365"/>
      <c r="O74" s="365"/>
      <c r="P74" s="366"/>
      <c r="Q74" s="167"/>
      <c r="R74" s="85"/>
      <c r="S74" s="85"/>
      <c r="V74" s="56"/>
      <c r="W74" s="56"/>
      <c r="X74" s="47"/>
      <c r="Y74" s="47"/>
      <c r="Z74" s="47"/>
      <c r="AA74" s="47"/>
    </row>
    <row r="75" spans="2:27" ht="29.25" customHeight="1" thickBot="1" x14ac:dyDescent="0.3">
      <c r="B75" s="48"/>
      <c r="C75" s="48"/>
      <c r="D75" s="48"/>
      <c r="E75" s="367" t="s">
        <v>31</v>
      </c>
      <c r="F75" s="364"/>
      <c r="G75" s="364"/>
      <c r="H75" s="59" t="s">
        <v>186</v>
      </c>
      <c r="I75" s="60" t="s">
        <v>73</v>
      </c>
      <c r="J75" s="60">
        <f>M72-5</f>
        <v>6.0499999999999989</v>
      </c>
      <c r="K75" s="60" t="s">
        <v>72</v>
      </c>
      <c r="L75" s="60">
        <v>135</v>
      </c>
      <c r="M75" s="368" t="str">
        <f>IF($O$45&lt;135,"VERIFICA NON NECESSARIA",IF(($O$45-J75)&lt;135,"IDONEO","INSUFFICIENTE"))</f>
        <v>VERIFICA NON NECESSARIA</v>
      </c>
      <c r="N75" s="368"/>
      <c r="O75" s="368"/>
      <c r="P75" s="369"/>
      <c r="Q75" s="167"/>
      <c r="R75" s="86"/>
      <c r="S75" s="86"/>
      <c r="V75" s="56"/>
      <c r="W75" s="56"/>
      <c r="X75" s="47"/>
      <c r="Y75" s="47"/>
      <c r="Z75" s="47"/>
      <c r="AA75" s="47"/>
    </row>
    <row r="76" spans="2:27" ht="25.5" customHeight="1" thickBot="1" x14ac:dyDescent="0.3">
      <c r="C76" s="48"/>
      <c r="D76" s="48"/>
      <c r="Q76" s="167"/>
      <c r="V76" s="56"/>
      <c r="W76" s="52"/>
      <c r="X76" s="47"/>
      <c r="Y76" s="47"/>
      <c r="Z76" s="47"/>
      <c r="AA76" s="47"/>
    </row>
    <row r="77" spans="2:27" ht="27" customHeight="1" x14ac:dyDescent="0.3">
      <c r="B77" s="48"/>
      <c r="C77" s="48"/>
      <c r="D77" s="48"/>
      <c r="E77" s="370" t="s">
        <v>264</v>
      </c>
      <c r="F77" s="371"/>
      <c r="G77" s="371"/>
      <c r="H77" s="371"/>
      <c r="I77" s="371"/>
      <c r="J77" s="371"/>
      <c r="K77" s="371"/>
      <c r="L77" s="371"/>
      <c r="M77" s="371"/>
      <c r="N77" s="371"/>
      <c r="O77" s="371"/>
      <c r="P77" s="372"/>
      <c r="Q77" s="167"/>
      <c r="R77" s="53"/>
      <c r="S77" s="53"/>
      <c r="V77" s="56"/>
      <c r="W77" s="56"/>
      <c r="X77" s="47"/>
      <c r="Y77" s="47"/>
      <c r="Z77" s="47"/>
      <c r="AA77" s="47"/>
    </row>
    <row r="78" spans="2:27" ht="21" customHeight="1" x14ac:dyDescent="0.25">
      <c r="B78" s="48"/>
      <c r="C78" s="48"/>
      <c r="D78" s="48"/>
      <c r="E78" s="193" t="s">
        <v>34</v>
      </c>
      <c r="F78" s="302" t="s">
        <v>26</v>
      </c>
      <c r="G78" s="302" t="s">
        <v>28</v>
      </c>
      <c r="H78" s="373" t="s">
        <v>29</v>
      </c>
      <c r="I78" s="373"/>
      <c r="J78" s="114" t="s">
        <v>64</v>
      </c>
      <c r="K78" s="115" t="s">
        <v>12</v>
      </c>
      <c r="L78" s="116" t="s">
        <v>13</v>
      </c>
      <c r="M78" s="116" t="s">
        <v>14</v>
      </c>
      <c r="N78" s="305" t="s">
        <v>69</v>
      </c>
      <c r="O78" s="305" t="s">
        <v>70</v>
      </c>
      <c r="P78" s="132" t="s">
        <v>15</v>
      </c>
      <c r="Q78" s="167"/>
      <c r="R78" s="54"/>
      <c r="S78" s="54"/>
      <c r="V78" s="56"/>
      <c r="W78" s="52"/>
      <c r="X78" s="47"/>
      <c r="Y78" s="47"/>
      <c r="Z78" s="47"/>
      <c r="AA78" s="47"/>
    </row>
    <row r="79" spans="2:27" ht="21" customHeight="1" x14ac:dyDescent="0.25">
      <c r="B79" s="48"/>
      <c r="E79" s="129" t="s">
        <v>40</v>
      </c>
      <c r="F79" s="126" t="str">
        <f>VLOOKUP(E79,$E$112:$L$243,2,FALSE)</f>
        <v>Inserti espandibili</v>
      </c>
      <c r="G79" s="126" t="str">
        <f>VLOOKUP($E$79,$E$112:$L$243,3,FALSE)</f>
        <v>3M EAR</v>
      </c>
      <c r="H79" s="374" t="str">
        <f>VLOOKUP($E$79,$E$112:$L$243,4,FALSE)</f>
        <v>CLASSIC</v>
      </c>
      <c r="I79" s="374"/>
      <c r="J79" s="46">
        <f>VLOOKUP(E79,$E$112:$L$243,5,FALSE)</f>
        <v>31</v>
      </c>
      <c r="K79" s="46">
        <f>VLOOKUP($E$79,$E$112:$L$243,6,FALSE)</f>
        <v>31</v>
      </c>
      <c r="L79" s="46">
        <f>VLOOKUP($E$79,$E$112:$L$243,7,FALSE)</f>
        <v>27</v>
      </c>
      <c r="M79" s="46">
        <f>VLOOKUP($E$79,$E$112:$L$243,8,FALSE)</f>
        <v>26</v>
      </c>
      <c r="N79" s="375">
        <f>$AK$11</f>
        <v>92.372016105447273</v>
      </c>
      <c r="O79" s="375">
        <f>$AL$11</f>
        <v>93.520224924459043</v>
      </c>
      <c r="P79" s="376">
        <f>IF(($AL$11-$AK$11)&lt;=2,(L80-((K80-L80)/4)*($AL$11-$AK$11-2)),(L80-((L80-M80)/8)*($AL$11-$AK$11-2)))</f>
        <v>18.103664267642351</v>
      </c>
      <c r="Q79" s="167"/>
      <c r="R79" s="196"/>
      <c r="S79" s="196"/>
      <c r="V79" s="56"/>
      <c r="W79" s="56"/>
      <c r="X79" s="47"/>
      <c r="Y79" s="47"/>
      <c r="Z79" s="47"/>
      <c r="AA79" s="47"/>
    </row>
    <row r="80" spans="2:27" ht="21" customHeight="1" x14ac:dyDescent="0.25">
      <c r="B80" s="48"/>
      <c r="C80" s="48"/>
      <c r="D80" s="48"/>
      <c r="E80" s="191"/>
      <c r="F80" s="127"/>
      <c r="G80" s="128" t="s">
        <v>57</v>
      </c>
      <c r="H80" s="378">
        <v>0.65</v>
      </c>
      <c r="I80" s="379"/>
      <c r="J80" s="117">
        <f>H80*J79</f>
        <v>20.150000000000002</v>
      </c>
      <c r="K80" s="118">
        <f>K79*$H$80</f>
        <v>20.150000000000002</v>
      </c>
      <c r="L80" s="118">
        <f>L79*$H$80</f>
        <v>17.55</v>
      </c>
      <c r="M80" s="118">
        <f>M79*$H$80</f>
        <v>16.900000000000002</v>
      </c>
      <c r="N80" s="362"/>
      <c r="O80" s="362"/>
      <c r="P80" s="377"/>
      <c r="Q80" s="167"/>
      <c r="R80" s="167"/>
      <c r="S80" s="167"/>
      <c r="V80" s="56"/>
      <c r="W80" s="56"/>
      <c r="X80" s="47"/>
      <c r="Y80" s="47"/>
      <c r="Z80" s="47"/>
      <c r="AA80" s="47"/>
    </row>
    <row r="81" spans="2:27" ht="9" customHeight="1" x14ac:dyDescent="0.25">
      <c r="B81" s="48"/>
      <c r="C81" s="48"/>
      <c r="D81" s="48"/>
      <c r="E81" s="358"/>
      <c r="F81" s="359"/>
      <c r="G81" s="359"/>
      <c r="H81" s="359"/>
      <c r="I81" s="359"/>
      <c r="J81" s="359"/>
      <c r="K81" s="359"/>
      <c r="L81" s="359"/>
      <c r="M81" s="359"/>
      <c r="N81" s="359"/>
      <c r="O81" s="359"/>
      <c r="P81" s="360"/>
      <c r="Q81" s="167"/>
      <c r="R81" s="167"/>
      <c r="S81" s="167"/>
      <c r="V81" s="56"/>
      <c r="W81" s="56"/>
      <c r="X81" s="47"/>
      <c r="Y81" s="47"/>
      <c r="Z81" s="47"/>
      <c r="AA81" s="47"/>
    </row>
    <row r="82" spans="2:27" ht="21" customHeight="1" x14ac:dyDescent="0.25">
      <c r="B82" s="48"/>
      <c r="C82" s="48"/>
      <c r="D82" s="48"/>
      <c r="E82" s="361" t="s">
        <v>37</v>
      </c>
      <c r="F82" s="362"/>
      <c r="G82" s="363" t="s">
        <v>74</v>
      </c>
      <c r="H82" s="130" t="s">
        <v>185</v>
      </c>
      <c r="I82" s="131" t="s">
        <v>71</v>
      </c>
      <c r="J82" s="133">
        <f>$AK$11-P79</f>
        <v>74.268351837804914</v>
      </c>
      <c r="K82" s="131" t="s">
        <v>72</v>
      </c>
      <c r="L82" s="131">
        <v>80</v>
      </c>
      <c r="M82" s="365" t="str">
        <f>IF(J82&lt;65,"IPERPROTEZIONE",IF(J82&lt;70,"ACCETTABILE",IF(J82&lt;75,"BUONA",IF(J82&lt;80,"ACCETTABILE","INSUFFICIENTE"))))</f>
        <v>BUONA</v>
      </c>
      <c r="N82" s="365"/>
      <c r="O82" s="365"/>
      <c r="P82" s="366"/>
      <c r="Q82" s="167"/>
      <c r="R82" s="85"/>
      <c r="S82" s="85"/>
      <c r="V82" s="56"/>
      <c r="W82" s="56"/>
      <c r="X82" s="47"/>
      <c r="Y82" s="47"/>
      <c r="Z82" s="47"/>
      <c r="AA82" s="47"/>
    </row>
    <row r="83" spans="2:27" ht="29.25" customHeight="1" thickBot="1" x14ac:dyDescent="0.3">
      <c r="B83" s="48"/>
      <c r="C83" s="48"/>
      <c r="D83" s="48"/>
      <c r="E83" s="367" t="s">
        <v>31</v>
      </c>
      <c r="F83" s="364"/>
      <c r="G83" s="364"/>
      <c r="H83" s="59" t="s">
        <v>186</v>
      </c>
      <c r="I83" s="60" t="s">
        <v>73</v>
      </c>
      <c r="J83" s="60">
        <f>M80-5</f>
        <v>11.900000000000002</v>
      </c>
      <c r="K83" s="60" t="s">
        <v>72</v>
      </c>
      <c r="L83" s="60">
        <v>135</v>
      </c>
      <c r="M83" s="368" t="str">
        <f>IF($O$45&lt;135,"VERIFICA NON NECESSARIA",IF(($O$45-J83)&lt;135,"IDONEO","INSUFFICIENTE"))</f>
        <v>VERIFICA NON NECESSARIA</v>
      </c>
      <c r="N83" s="368"/>
      <c r="O83" s="368"/>
      <c r="P83" s="369"/>
      <c r="Q83" s="167"/>
      <c r="R83" s="86"/>
      <c r="S83" s="86"/>
      <c r="V83" s="56"/>
      <c r="W83" s="56"/>
      <c r="X83" s="47"/>
      <c r="Y83" s="47"/>
      <c r="Z83" s="47"/>
      <c r="AA83" s="47"/>
    </row>
    <row r="84" spans="2:27" ht="24" customHeight="1" thickBot="1" x14ac:dyDescent="0.3">
      <c r="C84" s="48"/>
      <c r="D84" s="48"/>
    </row>
    <row r="85" spans="2:27" ht="27" customHeight="1" x14ac:dyDescent="0.3">
      <c r="B85" s="48"/>
      <c r="C85" s="48"/>
      <c r="D85" s="48"/>
      <c r="E85" s="370" t="s">
        <v>264</v>
      </c>
      <c r="F85" s="371"/>
      <c r="G85" s="371"/>
      <c r="H85" s="371"/>
      <c r="I85" s="371"/>
      <c r="J85" s="371"/>
      <c r="K85" s="371"/>
      <c r="L85" s="371"/>
      <c r="M85" s="371"/>
      <c r="N85" s="371"/>
      <c r="O85" s="371"/>
      <c r="P85" s="372"/>
      <c r="Q85" s="167"/>
      <c r="R85" s="53"/>
      <c r="S85" s="53"/>
      <c r="V85" s="56"/>
      <c r="W85" s="56"/>
      <c r="X85" s="47"/>
      <c r="Y85" s="47"/>
      <c r="Z85" s="47"/>
      <c r="AA85" s="47"/>
    </row>
    <row r="86" spans="2:27" ht="21" customHeight="1" x14ac:dyDescent="0.25">
      <c r="B86" s="48"/>
      <c r="C86" s="48"/>
      <c r="D86" s="48"/>
      <c r="E86" s="193" t="s">
        <v>34</v>
      </c>
      <c r="F86" s="302" t="s">
        <v>26</v>
      </c>
      <c r="G86" s="302" t="s">
        <v>28</v>
      </c>
      <c r="H86" s="373" t="s">
        <v>29</v>
      </c>
      <c r="I86" s="373"/>
      <c r="J86" s="114" t="s">
        <v>64</v>
      </c>
      <c r="K86" s="115" t="s">
        <v>12</v>
      </c>
      <c r="L86" s="116" t="s">
        <v>13</v>
      </c>
      <c r="M86" s="116" t="s">
        <v>14</v>
      </c>
      <c r="N86" s="305" t="s">
        <v>69</v>
      </c>
      <c r="O86" s="305" t="s">
        <v>70</v>
      </c>
      <c r="P86" s="132" t="s">
        <v>15</v>
      </c>
      <c r="Q86" s="167"/>
      <c r="R86" s="54"/>
      <c r="S86" s="54"/>
      <c r="V86" s="56"/>
      <c r="W86" s="52"/>
      <c r="X86" s="47"/>
      <c r="Y86" s="47"/>
      <c r="Z86" s="47"/>
      <c r="AA86" s="47"/>
    </row>
    <row r="87" spans="2:27" ht="39.75" customHeight="1" x14ac:dyDescent="0.25">
      <c r="B87" s="48"/>
      <c r="E87" s="129" t="s">
        <v>41</v>
      </c>
      <c r="F87" s="126" t="str">
        <f>VLOOKUP(E87,$E$112:$L$243,2,FALSE)</f>
        <v>Inserti espandibili</v>
      </c>
      <c r="G87" s="126" t="str">
        <f>VLOOKUP($E$87,$E$112:$L$243,3,FALSE)</f>
        <v>UVEX</v>
      </c>
      <c r="H87" s="382" t="str">
        <f>VLOOKUP($E$87,$E$112:$L$243,4,FALSE)</f>
        <v>X-fit</v>
      </c>
      <c r="I87" s="383"/>
      <c r="J87" s="46">
        <f>VLOOKUP(E87,$E$112:$L$243,5,FALSE)</f>
        <v>37</v>
      </c>
      <c r="K87" s="46">
        <f>VLOOKUP($E$87,$E$112:$L$243,6,FALSE)</f>
        <v>36</v>
      </c>
      <c r="L87" s="46">
        <f>VLOOKUP($E$87,$E$112:$L$243,7,FALSE)</f>
        <v>35</v>
      </c>
      <c r="M87" s="46">
        <f>VLOOKUP($E$87,$E$112:$L$243,8,FALSE)</f>
        <v>34</v>
      </c>
      <c r="N87" s="375">
        <f>$AK$11</f>
        <v>92.372016105447273</v>
      </c>
      <c r="O87" s="375">
        <f>$AL$11</f>
        <v>93.520224924459043</v>
      </c>
      <c r="P87" s="376">
        <f>IF(($AL$11-$AK$11)&lt;=2,(L88-((K88-L88)/4)*($AL$11-$AK$11-2)),(L88-((L88-M88)/8)*($AL$11-$AK$11-2)))</f>
        <v>22.888416066910587</v>
      </c>
      <c r="Q87" s="167"/>
      <c r="R87" s="196"/>
      <c r="S87" s="196"/>
      <c r="V87" s="56"/>
      <c r="W87" s="56"/>
      <c r="X87" s="47"/>
      <c r="Y87" s="47"/>
      <c r="Z87" s="47"/>
      <c r="AA87" s="47"/>
    </row>
    <row r="88" spans="2:27" ht="21" customHeight="1" x14ac:dyDescent="0.25">
      <c r="B88" s="48"/>
      <c r="C88" s="48"/>
      <c r="D88" s="48"/>
      <c r="E88" s="191"/>
      <c r="F88" s="127"/>
      <c r="G88" s="128" t="s">
        <v>57</v>
      </c>
      <c r="H88" s="378">
        <v>0.65</v>
      </c>
      <c r="I88" s="379"/>
      <c r="J88" s="117">
        <f>H88*J87</f>
        <v>24.05</v>
      </c>
      <c r="K88" s="118">
        <f>K87*$H$88</f>
        <v>23.400000000000002</v>
      </c>
      <c r="L88" s="118">
        <f>L87*$H$88</f>
        <v>22.75</v>
      </c>
      <c r="M88" s="118">
        <f>M87*$H$88</f>
        <v>22.1</v>
      </c>
      <c r="N88" s="362"/>
      <c r="O88" s="362"/>
      <c r="P88" s="377"/>
      <c r="Q88" s="167"/>
      <c r="R88" s="167"/>
      <c r="S88" s="167"/>
      <c r="V88" s="56"/>
      <c r="W88" s="56"/>
      <c r="X88" s="47"/>
      <c r="Y88" s="47"/>
      <c r="Z88" s="47"/>
      <c r="AA88" s="47"/>
    </row>
    <row r="89" spans="2:27" ht="9" customHeight="1" x14ac:dyDescent="0.25">
      <c r="B89" s="48"/>
      <c r="C89" s="48"/>
      <c r="D89" s="48"/>
      <c r="E89" s="358"/>
      <c r="F89" s="359"/>
      <c r="G89" s="359"/>
      <c r="H89" s="359"/>
      <c r="I89" s="359"/>
      <c r="J89" s="359"/>
      <c r="K89" s="359"/>
      <c r="L89" s="359"/>
      <c r="M89" s="359"/>
      <c r="N89" s="359"/>
      <c r="O89" s="359"/>
      <c r="P89" s="360"/>
      <c r="Q89" s="167"/>
      <c r="R89" s="167"/>
      <c r="S89" s="167"/>
      <c r="V89" s="56"/>
      <c r="W89" s="56"/>
      <c r="X89" s="47"/>
      <c r="Y89" s="47"/>
      <c r="Z89" s="47"/>
      <c r="AA89" s="47"/>
    </row>
    <row r="90" spans="2:27" ht="21" customHeight="1" x14ac:dyDescent="0.25">
      <c r="B90" s="48"/>
      <c r="C90" s="48"/>
      <c r="D90" s="48"/>
      <c r="E90" s="361" t="s">
        <v>37</v>
      </c>
      <c r="F90" s="362"/>
      <c r="G90" s="363" t="s">
        <v>74</v>
      </c>
      <c r="H90" s="130" t="s">
        <v>185</v>
      </c>
      <c r="I90" s="131" t="s">
        <v>71</v>
      </c>
      <c r="J90" s="133">
        <f>$AK$11-P87</f>
        <v>69.483600038536679</v>
      </c>
      <c r="K90" s="131" t="s">
        <v>72</v>
      </c>
      <c r="L90" s="131">
        <v>80</v>
      </c>
      <c r="M90" s="365" t="str">
        <f>IF(J90&lt;65,"IPERPROTEZIONE",IF(J90&lt;70,"ACCETTABILE",IF(J90&lt;75,"BUONA",IF(J90&lt;80,"ACCETTABILE","INSUFFICIENTE"))))</f>
        <v>ACCETTABILE</v>
      </c>
      <c r="N90" s="365"/>
      <c r="O90" s="365"/>
      <c r="P90" s="366"/>
      <c r="Q90" s="167"/>
      <c r="R90" s="85"/>
      <c r="S90" s="85"/>
      <c r="V90" s="56"/>
      <c r="W90" s="56"/>
      <c r="X90" s="47"/>
      <c r="Y90" s="47"/>
      <c r="Z90" s="47"/>
      <c r="AA90" s="47"/>
    </row>
    <row r="91" spans="2:27" ht="29.25" customHeight="1" thickBot="1" x14ac:dyDescent="0.3">
      <c r="B91" s="48"/>
      <c r="C91" s="48"/>
      <c r="D91" s="48"/>
      <c r="E91" s="367" t="s">
        <v>31</v>
      </c>
      <c r="F91" s="364"/>
      <c r="G91" s="364"/>
      <c r="H91" s="59" t="s">
        <v>186</v>
      </c>
      <c r="I91" s="60" t="s">
        <v>73</v>
      </c>
      <c r="J91" s="60">
        <f>M88-5</f>
        <v>17.100000000000001</v>
      </c>
      <c r="K91" s="60" t="s">
        <v>72</v>
      </c>
      <c r="L91" s="60">
        <v>135</v>
      </c>
      <c r="M91" s="368" t="str">
        <f>IF($O$45&lt;135,"VERIFICA NON NECESSARIA",IF(($O$45-J91)&lt;135,"IDONEO","INSUFFICIENTE"))</f>
        <v>VERIFICA NON NECESSARIA</v>
      </c>
      <c r="N91" s="368"/>
      <c r="O91" s="368"/>
      <c r="P91" s="369"/>
      <c r="Q91" s="167"/>
      <c r="R91" s="86"/>
      <c r="S91" s="86"/>
      <c r="V91" s="56"/>
      <c r="W91" s="56"/>
      <c r="X91" s="47"/>
      <c r="Y91" s="47"/>
      <c r="Z91" s="47"/>
      <c r="AA91" s="47"/>
    </row>
    <row r="92" spans="2:27" ht="18.75" thickBot="1" x14ac:dyDescent="0.3">
      <c r="C92" s="48"/>
      <c r="D92" s="48"/>
    </row>
    <row r="93" spans="2:27" ht="27" customHeight="1" x14ac:dyDescent="0.3">
      <c r="B93" s="48"/>
      <c r="C93" s="48"/>
      <c r="D93" s="48"/>
      <c r="E93" s="370" t="s">
        <v>264</v>
      </c>
      <c r="F93" s="371"/>
      <c r="G93" s="371"/>
      <c r="H93" s="371"/>
      <c r="I93" s="371"/>
      <c r="J93" s="371"/>
      <c r="K93" s="371"/>
      <c r="L93" s="371"/>
      <c r="M93" s="371"/>
      <c r="N93" s="371"/>
      <c r="O93" s="371"/>
      <c r="P93" s="372"/>
      <c r="Q93" s="167"/>
      <c r="R93" s="53"/>
      <c r="S93" s="53"/>
      <c r="V93" s="56"/>
      <c r="W93" s="56"/>
      <c r="X93" s="47"/>
      <c r="Y93" s="47"/>
      <c r="Z93" s="47"/>
      <c r="AA93" s="47"/>
    </row>
    <row r="94" spans="2:27" ht="21" customHeight="1" x14ac:dyDescent="0.25">
      <c r="B94" s="48"/>
      <c r="C94" s="48"/>
      <c r="D94" s="48"/>
      <c r="E94" s="193" t="s">
        <v>34</v>
      </c>
      <c r="F94" s="302" t="s">
        <v>26</v>
      </c>
      <c r="G94" s="302" t="s">
        <v>28</v>
      </c>
      <c r="H94" s="373" t="s">
        <v>29</v>
      </c>
      <c r="I94" s="373"/>
      <c r="J94" s="114" t="s">
        <v>64</v>
      </c>
      <c r="K94" s="115" t="s">
        <v>12</v>
      </c>
      <c r="L94" s="116" t="s">
        <v>13</v>
      </c>
      <c r="M94" s="116" t="s">
        <v>14</v>
      </c>
      <c r="N94" s="305" t="s">
        <v>69</v>
      </c>
      <c r="O94" s="305" t="s">
        <v>70</v>
      </c>
      <c r="P94" s="132" t="s">
        <v>15</v>
      </c>
      <c r="Q94" s="167"/>
      <c r="R94" s="54"/>
      <c r="S94" s="54"/>
      <c r="V94" s="56"/>
      <c r="W94" s="52"/>
      <c r="X94" s="47"/>
      <c r="Y94" s="47"/>
      <c r="Z94" s="47"/>
      <c r="AA94" s="47"/>
    </row>
    <row r="95" spans="2:27" ht="42.75" customHeight="1" x14ac:dyDescent="0.25">
      <c r="B95" s="48"/>
      <c r="E95" s="129" t="s">
        <v>42</v>
      </c>
      <c r="F95" s="126" t="str">
        <f>VLOOKUP(E95,$E$112:$L$243,2,FALSE)</f>
        <v>Inserti espandibili</v>
      </c>
      <c r="G95" s="126" t="str">
        <f>VLOOKUP($E$95,$E$112:$L$243,3,FALSE)</f>
        <v>3M EAR</v>
      </c>
      <c r="H95" s="380" t="str">
        <f>VLOOKUP($E$95,$E$112:$L$243,4,FALSE)</f>
        <v>Ultrafit</v>
      </c>
      <c r="I95" s="381"/>
      <c r="J95" s="46">
        <f>VLOOKUP(E95,$E$112:$L$243,5,FALSE)</f>
        <v>29</v>
      </c>
      <c r="K95" s="46">
        <f>VLOOKUP($E$95,$E$112:$L$243,6,FALSE)</f>
        <v>30</v>
      </c>
      <c r="L95" s="46">
        <f>VLOOKUP($E$95,$E$112:$L$243,7,FALSE)</f>
        <v>35</v>
      </c>
      <c r="M95" s="46">
        <f>VLOOKUP($E$95,$E$112:$L$243,8,FALSE)</f>
        <v>24</v>
      </c>
      <c r="N95" s="375">
        <f>$AK$11</f>
        <v>92.372016105447273</v>
      </c>
      <c r="O95" s="375">
        <f>$AL$11</f>
        <v>93.520224924459043</v>
      </c>
      <c r="P95" s="376">
        <f>IF(($AL$11-$AK$11)&lt;=2,(L96-((K96-L96)/4)*($AL$11-$AK$11-2)),(L96-((L96-M96)/8)*($AL$11-$AK$11-2)))</f>
        <v>22.057919665447063</v>
      </c>
      <c r="Q95" s="167"/>
      <c r="R95" s="196"/>
      <c r="S95" s="196"/>
      <c r="V95" s="56"/>
      <c r="W95" s="56"/>
      <c r="X95" s="47"/>
      <c r="Y95" s="47"/>
      <c r="Z95" s="47"/>
      <c r="AA95" s="47"/>
    </row>
    <row r="96" spans="2:27" ht="21" customHeight="1" x14ac:dyDescent="0.25">
      <c r="B96" s="48"/>
      <c r="C96" s="48"/>
      <c r="D96" s="48"/>
      <c r="E96" s="191"/>
      <c r="F96" s="127"/>
      <c r="G96" s="128" t="s">
        <v>57</v>
      </c>
      <c r="H96" s="378">
        <v>0.65</v>
      </c>
      <c r="I96" s="379"/>
      <c r="J96" s="117">
        <f>H96*J95</f>
        <v>18.850000000000001</v>
      </c>
      <c r="K96" s="118">
        <f>K95*$H$96</f>
        <v>19.5</v>
      </c>
      <c r="L96" s="118">
        <f>L95*$H$96</f>
        <v>22.75</v>
      </c>
      <c r="M96" s="118">
        <f>M95*$H$96</f>
        <v>15.600000000000001</v>
      </c>
      <c r="N96" s="362"/>
      <c r="O96" s="362"/>
      <c r="P96" s="377"/>
      <c r="Q96" s="167"/>
      <c r="R96" s="167"/>
      <c r="S96" s="167"/>
      <c r="V96" s="56"/>
      <c r="W96" s="56"/>
      <c r="X96" s="47"/>
      <c r="Y96" s="47"/>
      <c r="Z96" s="47"/>
      <c r="AA96" s="47"/>
    </row>
    <row r="97" spans="2:27" ht="9" customHeight="1" x14ac:dyDescent="0.25">
      <c r="B97" s="48"/>
      <c r="C97" s="48"/>
      <c r="D97" s="48"/>
      <c r="E97" s="358"/>
      <c r="F97" s="359"/>
      <c r="G97" s="359"/>
      <c r="H97" s="359"/>
      <c r="I97" s="359"/>
      <c r="J97" s="359"/>
      <c r="K97" s="359"/>
      <c r="L97" s="359"/>
      <c r="M97" s="359"/>
      <c r="N97" s="359"/>
      <c r="O97" s="359"/>
      <c r="P97" s="360"/>
      <c r="Q97" s="167"/>
      <c r="R97" s="167"/>
      <c r="S97" s="167"/>
      <c r="V97" s="56"/>
      <c r="W97" s="56"/>
      <c r="X97" s="47"/>
      <c r="Y97" s="47"/>
      <c r="Z97" s="47"/>
      <c r="AA97" s="47"/>
    </row>
    <row r="98" spans="2:27" ht="21" customHeight="1" x14ac:dyDescent="0.25">
      <c r="B98" s="48"/>
      <c r="C98" s="48"/>
      <c r="D98" s="48"/>
      <c r="E98" s="361" t="s">
        <v>37</v>
      </c>
      <c r="F98" s="362"/>
      <c r="G98" s="363" t="s">
        <v>74</v>
      </c>
      <c r="H98" s="130" t="s">
        <v>185</v>
      </c>
      <c r="I98" s="131" t="s">
        <v>71</v>
      </c>
      <c r="J98" s="133">
        <f>$AK$11-P95</f>
        <v>70.314096440000213</v>
      </c>
      <c r="K98" s="131" t="s">
        <v>72</v>
      </c>
      <c r="L98" s="131">
        <v>80</v>
      </c>
      <c r="M98" s="365" t="str">
        <f>IF(J98&lt;65,"IPERPROTEZIONE",IF(J98&lt;70,"ACCETTABILE",IF(J98&lt;75,"BUONA",IF(J98&lt;80,"ACCETTABILE","INSUFFICIENTE"))))</f>
        <v>BUONA</v>
      </c>
      <c r="N98" s="365"/>
      <c r="O98" s="365"/>
      <c r="P98" s="366"/>
      <c r="Q98" s="167"/>
      <c r="R98" s="85"/>
      <c r="S98" s="85"/>
      <c r="V98" s="56"/>
      <c r="W98" s="56"/>
      <c r="X98" s="47"/>
      <c r="Y98" s="47"/>
      <c r="Z98" s="47"/>
      <c r="AA98" s="47"/>
    </row>
    <row r="99" spans="2:27" ht="29.25" customHeight="1" thickBot="1" x14ac:dyDescent="0.3">
      <c r="B99" s="48"/>
      <c r="C99" s="48"/>
      <c r="D99" s="48"/>
      <c r="E99" s="367" t="s">
        <v>31</v>
      </c>
      <c r="F99" s="364"/>
      <c r="G99" s="364"/>
      <c r="H99" s="59" t="s">
        <v>186</v>
      </c>
      <c r="I99" s="60" t="s">
        <v>73</v>
      </c>
      <c r="J99" s="60">
        <f>M96-5</f>
        <v>10.600000000000001</v>
      </c>
      <c r="K99" s="60" t="s">
        <v>72</v>
      </c>
      <c r="L99" s="60">
        <v>135</v>
      </c>
      <c r="M99" s="368" t="str">
        <f>IF($O$45&lt;135,"VERIFICA NON NECESSARIA",IF(($O$45-J99)&lt;135,"IDONEO","INSUFFICIENTE"))</f>
        <v>VERIFICA NON NECESSARIA</v>
      </c>
      <c r="N99" s="368"/>
      <c r="O99" s="368"/>
      <c r="P99" s="369"/>
      <c r="Q99" s="167"/>
      <c r="R99" s="86"/>
      <c r="S99" s="86"/>
      <c r="V99" s="56"/>
      <c r="W99" s="56"/>
      <c r="X99" s="47"/>
      <c r="Y99" s="47"/>
      <c r="Z99" s="47"/>
      <c r="AA99" s="47"/>
    </row>
    <row r="100" spans="2:27" ht="18.75" thickBot="1" x14ac:dyDescent="0.3">
      <c r="C100" s="48"/>
      <c r="D100" s="48"/>
    </row>
    <row r="101" spans="2:27" ht="27" customHeight="1" x14ac:dyDescent="0.3">
      <c r="B101" s="48"/>
      <c r="C101" s="48"/>
      <c r="D101" s="48"/>
      <c r="E101" s="370" t="s">
        <v>264</v>
      </c>
      <c r="F101" s="371"/>
      <c r="G101" s="371"/>
      <c r="H101" s="371"/>
      <c r="I101" s="371"/>
      <c r="J101" s="371"/>
      <c r="K101" s="371"/>
      <c r="L101" s="371"/>
      <c r="M101" s="371"/>
      <c r="N101" s="371"/>
      <c r="O101" s="371"/>
      <c r="P101" s="372"/>
      <c r="Q101" s="167"/>
      <c r="R101" s="53"/>
      <c r="S101" s="53"/>
      <c r="V101" s="56"/>
      <c r="W101" s="56"/>
      <c r="X101" s="47"/>
      <c r="Y101" s="47"/>
      <c r="Z101" s="47"/>
      <c r="AA101" s="47"/>
    </row>
    <row r="102" spans="2:27" ht="21" customHeight="1" x14ac:dyDescent="0.25">
      <c r="B102" s="48"/>
      <c r="C102" s="48"/>
      <c r="D102" s="48"/>
      <c r="E102" s="193" t="s">
        <v>34</v>
      </c>
      <c r="F102" s="302" t="s">
        <v>26</v>
      </c>
      <c r="G102" s="302" t="s">
        <v>28</v>
      </c>
      <c r="H102" s="373" t="s">
        <v>29</v>
      </c>
      <c r="I102" s="373"/>
      <c r="J102" s="114" t="s">
        <v>64</v>
      </c>
      <c r="K102" s="115" t="s">
        <v>12</v>
      </c>
      <c r="L102" s="116" t="s">
        <v>13</v>
      </c>
      <c r="M102" s="116" t="s">
        <v>14</v>
      </c>
      <c r="N102" s="305" t="s">
        <v>69</v>
      </c>
      <c r="O102" s="305" t="s">
        <v>70</v>
      </c>
      <c r="P102" s="132" t="s">
        <v>15</v>
      </c>
      <c r="Q102" s="167"/>
      <c r="R102" s="54"/>
      <c r="S102" s="54"/>
      <c r="V102" s="56"/>
      <c r="W102" s="52"/>
      <c r="X102" s="47"/>
      <c r="Y102" s="47"/>
      <c r="Z102" s="47"/>
      <c r="AA102" s="47"/>
    </row>
    <row r="103" spans="2:27" ht="21" customHeight="1" x14ac:dyDescent="0.25">
      <c r="B103" s="48"/>
      <c r="E103" s="129" t="s">
        <v>44</v>
      </c>
      <c r="F103" s="126" t="str">
        <f>VLOOKUP(E103,$E$112:$L$243,2,FALSE)</f>
        <v>Inserti espandibili</v>
      </c>
      <c r="G103" s="126" t="str">
        <f>VLOOKUP($E$103,$E$112:$L$243,3,FALSE)</f>
        <v>3M EAR</v>
      </c>
      <c r="H103" s="374" t="str">
        <f>VLOOKUP($E$103,$E$112:$L$243,4,FALSE)</f>
        <v>soft FX</v>
      </c>
      <c r="I103" s="374"/>
      <c r="J103" s="46">
        <f>VLOOKUP(E103,$E$112:$L$243,5,FALSE)</f>
        <v>37</v>
      </c>
      <c r="K103" s="46">
        <f>VLOOKUP($E$103,$E$112:$L$243,6,FALSE)</f>
        <v>36</v>
      </c>
      <c r="L103" s="46">
        <f>VLOOKUP($E$103,$E$112:$L$243,7,FALSE)</f>
        <v>35</v>
      </c>
      <c r="M103" s="46">
        <f>VLOOKUP($E$103,$E$112:$L$243,8,FALSE)</f>
        <v>33</v>
      </c>
      <c r="N103" s="375">
        <f>$AK$11</f>
        <v>92.372016105447273</v>
      </c>
      <c r="O103" s="375">
        <f>$AL$11</f>
        <v>93.520224924459043</v>
      </c>
      <c r="P103" s="376">
        <f>IF(($AL$11-$AK$11)&lt;=2,(L104-((K104-L104)/4)*($AL$11-$AK$11-2)),(L104-((L104-M104)/8)*($AL$11-$AK$11-2)))</f>
        <v>29.931005625959997</v>
      </c>
      <c r="Q103" s="167"/>
      <c r="R103" s="196"/>
      <c r="S103" s="196"/>
      <c r="V103" s="56"/>
      <c r="W103" s="56"/>
      <c r="X103" s="47"/>
      <c r="Y103" s="47"/>
      <c r="Z103" s="47"/>
      <c r="AA103" s="47"/>
    </row>
    <row r="104" spans="2:27" ht="21" customHeight="1" x14ac:dyDescent="0.25">
      <c r="B104" s="48"/>
      <c r="C104" s="48"/>
      <c r="D104" s="48"/>
      <c r="E104" s="191"/>
      <c r="F104" s="127"/>
      <c r="G104" s="128" t="s">
        <v>57</v>
      </c>
      <c r="H104" s="378">
        <v>0.85</v>
      </c>
      <c r="I104" s="379"/>
      <c r="J104" s="117">
        <f>H104*J103</f>
        <v>31.45</v>
      </c>
      <c r="K104" s="118">
        <f>K103*$H$104</f>
        <v>30.599999999999998</v>
      </c>
      <c r="L104" s="118">
        <f>L103*$H$104</f>
        <v>29.75</v>
      </c>
      <c r="M104" s="118">
        <f>M103*$H$104</f>
        <v>28.05</v>
      </c>
      <c r="N104" s="362"/>
      <c r="O104" s="362"/>
      <c r="P104" s="377"/>
      <c r="Q104" s="167"/>
      <c r="R104" s="167"/>
      <c r="S104" s="167"/>
      <c r="V104" s="56"/>
      <c r="W104" s="56"/>
      <c r="X104" s="47"/>
      <c r="Y104" s="47"/>
      <c r="Z104" s="47"/>
      <c r="AA104" s="47"/>
    </row>
    <row r="105" spans="2:27" ht="9" customHeight="1" x14ac:dyDescent="0.25">
      <c r="B105" s="48"/>
      <c r="C105" s="48"/>
      <c r="D105" s="48"/>
      <c r="E105" s="358"/>
      <c r="F105" s="359"/>
      <c r="G105" s="359"/>
      <c r="H105" s="359"/>
      <c r="I105" s="359"/>
      <c r="J105" s="359"/>
      <c r="K105" s="359"/>
      <c r="L105" s="359"/>
      <c r="M105" s="359"/>
      <c r="N105" s="359"/>
      <c r="O105" s="359"/>
      <c r="P105" s="360"/>
      <c r="Q105" s="167"/>
      <c r="R105" s="167"/>
      <c r="S105" s="167"/>
      <c r="V105" s="56"/>
      <c r="W105" s="56"/>
      <c r="X105" s="47"/>
      <c r="Y105" s="47"/>
      <c r="Z105" s="47"/>
      <c r="AA105" s="47"/>
    </row>
    <row r="106" spans="2:27" ht="21" customHeight="1" x14ac:dyDescent="0.25">
      <c r="B106" s="48"/>
      <c r="C106" s="48"/>
      <c r="D106" s="48"/>
      <c r="E106" s="361" t="s">
        <v>37</v>
      </c>
      <c r="F106" s="362"/>
      <c r="G106" s="363" t="s">
        <v>74</v>
      </c>
      <c r="H106" s="130" t="s">
        <v>185</v>
      </c>
      <c r="I106" s="131" t="s">
        <v>71</v>
      </c>
      <c r="J106" s="133">
        <f>$AK$11-P103</f>
        <v>62.441010479487275</v>
      </c>
      <c r="K106" s="131" t="s">
        <v>72</v>
      </c>
      <c r="L106" s="131">
        <v>80</v>
      </c>
      <c r="M106" s="365" t="str">
        <f>IF(J106&lt;65,"IPERPROTEZIONE",IF(J106&lt;70,"ACCETTABILE",IF(J106&lt;75,"BUONA",IF(J106&lt;80,"ACCETTABILE","INSUFFICIENTE"))))</f>
        <v>IPERPROTEZIONE</v>
      </c>
      <c r="N106" s="365"/>
      <c r="O106" s="365"/>
      <c r="P106" s="366"/>
      <c r="Q106" s="167"/>
      <c r="R106" s="85"/>
      <c r="S106" s="85"/>
      <c r="V106" s="56"/>
      <c r="W106" s="56"/>
      <c r="X106" s="47"/>
      <c r="Y106" s="47"/>
      <c r="Z106" s="47"/>
      <c r="AA106" s="47"/>
    </row>
    <row r="107" spans="2:27" ht="29.25" customHeight="1" thickBot="1" x14ac:dyDescent="0.3">
      <c r="B107" s="48"/>
      <c r="C107" s="48"/>
      <c r="D107" s="48"/>
      <c r="E107" s="367" t="s">
        <v>32</v>
      </c>
      <c r="F107" s="364"/>
      <c r="G107" s="364"/>
      <c r="H107" s="59" t="s">
        <v>186</v>
      </c>
      <c r="I107" s="60" t="s">
        <v>73</v>
      </c>
      <c r="J107" s="60">
        <f>M104-5</f>
        <v>23.05</v>
      </c>
      <c r="K107" s="60" t="s">
        <v>72</v>
      </c>
      <c r="L107" s="60">
        <v>135</v>
      </c>
      <c r="M107" s="368" t="str">
        <f>IF($O$45&lt;135,"VERIFICA NON NECESSARIA",IF(($O$45-J107)&lt;135,"IDONEO","INSUFFICIENTE"))</f>
        <v>VERIFICA NON NECESSARIA</v>
      </c>
      <c r="N107" s="368"/>
      <c r="O107" s="368"/>
      <c r="P107" s="369"/>
      <c r="Q107" s="167"/>
      <c r="R107" s="86"/>
      <c r="S107" s="86"/>
      <c r="V107" s="56"/>
      <c r="W107" s="56"/>
      <c r="X107" s="47"/>
      <c r="Y107" s="47"/>
      <c r="Z107" s="47"/>
      <c r="AA107" s="47"/>
    </row>
    <row r="108" spans="2:27" ht="18" x14ac:dyDescent="0.25">
      <c r="C108" s="48"/>
      <c r="D108" s="48"/>
    </row>
    <row r="109" spans="2:27" ht="18" x14ac:dyDescent="0.25">
      <c r="C109" s="48"/>
      <c r="D109" s="48"/>
    </row>
    <row r="110" spans="2:27" ht="18" x14ac:dyDescent="0.25">
      <c r="C110" s="48"/>
      <c r="D110" s="48"/>
    </row>
    <row r="111" spans="2:27" ht="35.25" customHeight="1" x14ac:dyDescent="0.2">
      <c r="E111" s="305" t="s">
        <v>0</v>
      </c>
      <c r="F111" s="305" t="s">
        <v>184</v>
      </c>
      <c r="G111" s="305" t="s">
        <v>1</v>
      </c>
      <c r="H111" s="305" t="s">
        <v>2</v>
      </c>
      <c r="I111" s="305" t="s">
        <v>64</v>
      </c>
      <c r="J111" s="305" t="s">
        <v>12</v>
      </c>
      <c r="K111" s="305" t="s">
        <v>13</v>
      </c>
      <c r="L111" s="305" t="s">
        <v>14</v>
      </c>
    </row>
    <row r="112" spans="2:27" ht="20.25" customHeight="1" x14ac:dyDescent="0.2">
      <c r="E112" s="45" t="s">
        <v>36</v>
      </c>
      <c r="F112" s="45" t="s">
        <v>27</v>
      </c>
      <c r="G112" s="45" t="s">
        <v>582</v>
      </c>
      <c r="H112" s="45" t="s">
        <v>583</v>
      </c>
      <c r="I112" s="46">
        <v>26</v>
      </c>
      <c r="J112" s="46">
        <v>32</v>
      </c>
      <c r="K112" s="46">
        <v>23</v>
      </c>
      <c r="L112" s="46">
        <v>15</v>
      </c>
    </row>
    <row r="113" spans="5:12" ht="20.25" customHeight="1" x14ac:dyDescent="0.2">
      <c r="E113" s="45" t="s">
        <v>38</v>
      </c>
      <c r="F113" s="45" t="s">
        <v>27</v>
      </c>
      <c r="G113" s="45" t="s">
        <v>582</v>
      </c>
      <c r="H113" s="309" t="s">
        <v>584</v>
      </c>
      <c r="I113" s="46">
        <v>24</v>
      </c>
      <c r="J113" s="46">
        <v>29</v>
      </c>
      <c r="K113" s="46">
        <v>20</v>
      </c>
      <c r="L113" s="46">
        <v>13</v>
      </c>
    </row>
    <row r="114" spans="5:12" ht="20.25" customHeight="1" x14ac:dyDescent="0.2">
      <c r="E114" s="45" t="s">
        <v>40</v>
      </c>
      <c r="F114" s="45" t="s">
        <v>243</v>
      </c>
      <c r="G114" s="45" t="s">
        <v>585</v>
      </c>
      <c r="H114" s="45" t="s">
        <v>586</v>
      </c>
      <c r="I114" s="46">
        <v>31</v>
      </c>
      <c r="J114" s="46">
        <v>31</v>
      </c>
      <c r="K114" s="46">
        <v>27</v>
      </c>
      <c r="L114" s="46">
        <v>26</v>
      </c>
    </row>
    <row r="115" spans="5:12" ht="20.25" customHeight="1" x14ac:dyDescent="0.2">
      <c r="E115" s="45" t="s">
        <v>41</v>
      </c>
      <c r="F115" s="45" t="s">
        <v>243</v>
      </c>
      <c r="G115" s="45" t="s">
        <v>587</v>
      </c>
      <c r="H115" s="45" t="s">
        <v>588</v>
      </c>
      <c r="I115" s="46">
        <v>37</v>
      </c>
      <c r="J115" s="46">
        <v>36</v>
      </c>
      <c r="K115" s="46">
        <v>35</v>
      </c>
      <c r="L115" s="46">
        <v>34</v>
      </c>
    </row>
    <row r="116" spans="5:12" ht="20.25" customHeight="1" x14ac:dyDescent="0.2">
      <c r="E116" s="45" t="s">
        <v>42</v>
      </c>
      <c r="F116" s="45" t="s">
        <v>243</v>
      </c>
      <c r="G116" s="45" t="s">
        <v>585</v>
      </c>
      <c r="H116" s="45" t="s">
        <v>589</v>
      </c>
      <c r="I116" s="46">
        <v>29</v>
      </c>
      <c r="J116" s="46">
        <v>30</v>
      </c>
      <c r="K116" s="46">
        <v>35</v>
      </c>
      <c r="L116" s="46">
        <v>24</v>
      </c>
    </row>
    <row r="117" spans="5:12" ht="20.25" customHeight="1" x14ac:dyDescent="0.2">
      <c r="E117" s="45" t="s">
        <v>43</v>
      </c>
      <c r="F117" s="45" t="s">
        <v>244</v>
      </c>
      <c r="G117" s="45" t="s">
        <v>590</v>
      </c>
      <c r="H117" s="45" t="s">
        <v>591</v>
      </c>
      <c r="I117" s="46">
        <v>28</v>
      </c>
      <c r="J117" s="46">
        <v>27</v>
      </c>
      <c r="K117" s="46">
        <v>26</v>
      </c>
      <c r="L117" s="46">
        <v>25</v>
      </c>
    </row>
    <row r="118" spans="5:12" ht="20.25" customHeight="1" x14ac:dyDescent="0.2">
      <c r="E118" s="45" t="s">
        <v>44</v>
      </c>
      <c r="F118" s="45" t="s">
        <v>243</v>
      </c>
      <c r="G118" s="45" t="s">
        <v>585</v>
      </c>
      <c r="H118" s="45" t="s">
        <v>592</v>
      </c>
      <c r="I118" s="46">
        <v>37</v>
      </c>
      <c r="J118" s="46">
        <v>36</v>
      </c>
      <c r="K118" s="46">
        <v>35</v>
      </c>
      <c r="L118" s="46">
        <v>33</v>
      </c>
    </row>
    <row r="119" spans="5:12" ht="20.25" customHeight="1" x14ac:dyDescent="0.2">
      <c r="E119" s="45" t="s">
        <v>45</v>
      </c>
      <c r="F119" s="45"/>
      <c r="G119" s="45"/>
      <c r="H119" s="45"/>
      <c r="I119" s="46"/>
      <c r="J119" s="46"/>
      <c r="K119" s="46"/>
      <c r="L119" s="46"/>
    </row>
    <row r="120" spans="5:12" ht="20.25" customHeight="1" x14ac:dyDescent="0.2">
      <c r="E120" s="45" t="s">
        <v>46</v>
      </c>
      <c r="F120" s="45"/>
      <c r="G120" s="45"/>
      <c r="H120" s="45"/>
      <c r="I120" s="46"/>
      <c r="J120" s="46"/>
      <c r="K120" s="46"/>
      <c r="L120" s="46"/>
    </row>
    <row r="121" spans="5:12" ht="20.25" customHeight="1" x14ac:dyDescent="0.2">
      <c r="E121" s="45" t="s">
        <v>47</v>
      </c>
      <c r="F121" s="45"/>
      <c r="G121" s="45"/>
      <c r="H121" s="45"/>
      <c r="I121" s="46"/>
      <c r="J121" s="46"/>
      <c r="K121" s="46"/>
      <c r="L121" s="46"/>
    </row>
    <row r="122" spans="5:12" ht="20.25" customHeight="1" x14ac:dyDescent="0.2">
      <c r="E122" s="45" t="s">
        <v>48</v>
      </c>
      <c r="F122" s="45"/>
      <c r="G122" s="45"/>
      <c r="H122" s="45"/>
      <c r="I122" s="46"/>
      <c r="J122" s="46"/>
      <c r="K122" s="46"/>
      <c r="L122" s="46"/>
    </row>
    <row r="123" spans="5:12" ht="20.25" customHeight="1" x14ac:dyDescent="0.2">
      <c r="E123" s="45" t="s">
        <v>49</v>
      </c>
      <c r="F123" s="45"/>
      <c r="G123" s="45"/>
      <c r="H123" s="45"/>
      <c r="I123" s="46"/>
      <c r="J123" s="46"/>
      <c r="K123" s="46"/>
      <c r="L123" s="46"/>
    </row>
    <row r="124" spans="5:12" ht="20.25" customHeight="1" x14ac:dyDescent="0.2">
      <c r="E124" s="45" t="s">
        <v>50</v>
      </c>
      <c r="F124" s="45"/>
      <c r="G124" s="45"/>
      <c r="H124" s="45"/>
      <c r="I124" s="46"/>
      <c r="J124" s="46"/>
      <c r="K124" s="46"/>
      <c r="L124" s="46"/>
    </row>
    <row r="125" spans="5:12" ht="20.25" customHeight="1" x14ac:dyDescent="0.2">
      <c r="E125" s="45" t="s">
        <v>51</v>
      </c>
      <c r="F125" s="45"/>
      <c r="G125" s="45"/>
      <c r="H125" s="45"/>
      <c r="I125" s="46"/>
      <c r="J125" s="46"/>
      <c r="K125" s="46"/>
      <c r="L125" s="46"/>
    </row>
    <row r="126" spans="5:12" ht="20.25" customHeight="1" x14ac:dyDescent="0.2">
      <c r="E126" s="45" t="s">
        <v>35</v>
      </c>
      <c r="F126" s="45"/>
      <c r="G126" s="45"/>
      <c r="H126" s="45"/>
      <c r="I126" s="46"/>
      <c r="J126" s="46"/>
      <c r="K126" s="46"/>
      <c r="L126" s="46"/>
    </row>
    <row r="127" spans="5:12" ht="20.25" customHeight="1" x14ac:dyDescent="0.2">
      <c r="E127" s="45" t="s">
        <v>52</v>
      </c>
      <c r="F127" s="45"/>
      <c r="G127" s="45"/>
      <c r="H127" s="45"/>
      <c r="I127" s="46"/>
      <c r="J127" s="46"/>
      <c r="K127" s="46"/>
      <c r="L127" s="46"/>
    </row>
    <row r="128" spans="5:12" ht="20.25" customHeight="1" x14ac:dyDescent="0.2">
      <c r="E128" s="45" t="s">
        <v>53</v>
      </c>
      <c r="F128" s="45"/>
      <c r="G128" s="45"/>
      <c r="H128" s="45"/>
      <c r="I128" s="46"/>
      <c r="J128" s="46"/>
      <c r="K128" s="46"/>
      <c r="L128" s="46"/>
    </row>
    <row r="129" spans="5:12" ht="20.25" customHeight="1" x14ac:dyDescent="0.2">
      <c r="E129" s="45" t="s">
        <v>54</v>
      </c>
      <c r="F129" s="45"/>
      <c r="G129" s="45"/>
      <c r="H129" s="45"/>
      <c r="I129" s="46"/>
      <c r="J129" s="46"/>
      <c r="K129" s="46"/>
      <c r="L129" s="46"/>
    </row>
    <row r="130" spans="5:12" ht="20.25" x14ac:dyDescent="0.2">
      <c r="E130" s="45" t="s">
        <v>55</v>
      </c>
      <c r="F130" s="45"/>
      <c r="G130" s="45"/>
      <c r="H130" s="45"/>
      <c r="I130" s="46"/>
      <c r="J130" s="46"/>
      <c r="K130" s="46"/>
      <c r="L130" s="46"/>
    </row>
    <row r="131" spans="5:12" ht="20.25" x14ac:dyDescent="0.2">
      <c r="E131" s="45" t="s">
        <v>58</v>
      </c>
      <c r="F131" s="45"/>
      <c r="G131" s="45"/>
      <c r="H131" s="45"/>
      <c r="I131" s="46"/>
      <c r="J131" s="46"/>
      <c r="K131" s="46"/>
      <c r="L131" s="46"/>
    </row>
    <row r="132" spans="5:12" ht="20.25" x14ac:dyDescent="0.2">
      <c r="E132" s="45" t="s">
        <v>59</v>
      </c>
      <c r="F132" s="45"/>
      <c r="G132" s="45"/>
      <c r="H132" s="45"/>
      <c r="I132" s="46"/>
      <c r="J132" s="46"/>
      <c r="K132" s="46"/>
      <c r="L132" s="46"/>
    </row>
    <row r="133" spans="5:12" ht="20.25" x14ac:dyDescent="0.2">
      <c r="E133" s="45" t="s">
        <v>60</v>
      </c>
      <c r="F133" s="45"/>
      <c r="G133" s="45"/>
      <c r="H133" s="45"/>
      <c r="I133" s="46"/>
      <c r="J133" s="46"/>
      <c r="K133" s="46"/>
      <c r="L133" s="46"/>
    </row>
    <row r="134" spans="5:12" ht="20.25" x14ac:dyDescent="0.2">
      <c r="E134" s="45" t="s">
        <v>61</v>
      </c>
      <c r="F134" s="45"/>
      <c r="G134" s="45"/>
      <c r="H134" s="45"/>
      <c r="I134" s="46"/>
      <c r="J134" s="46"/>
      <c r="K134" s="46"/>
      <c r="L134" s="46"/>
    </row>
    <row r="135" spans="5:12" ht="20.25" x14ac:dyDescent="0.2">
      <c r="E135" s="45" t="s">
        <v>62</v>
      </c>
      <c r="F135" s="45"/>
      <c r="G135" s="45"/>
      <c r="H135" s="45"/>
      <c r="I135" s="46"/>
      <c r="J135" s="46"/>
      <c r="K135" s="46"/>
      <c r="L135" s="46"/>
    </row>
    <row r="136" spans="5:12" ht="20.25" x14ac:dyDescent="0.2">
      <c r="E136" s="45" t="s">
        <v>63</v>
      </c>
      <c r="F136" s="45"/>
      <c r="G136" s="45"/>
      <c r="H136" s="45"/>
      <c r="I136" s="46"/>
      <c r="J136" s="46"/>
      <c r="K136" s="46"/>
      <c r="L136" s="46"/>
    </row>
    <row r="137" spans="5:12" ht="20.25" x14ac:dyDescent="0.2">
      <c r="E137" s="45" t="s">
        <v>76</v>
      </c>
      <c r="F137" s="45"/>
      <c r="G137" s="45"/>
      <c r="H137" s="45"/>
      <c r="I137" s="46"/>
      <c r="J137" s="46"/>
      <c r="K137" s="46"/>
      <c r="L137" s="46"/>
    </row>
    <row r="138" spans="5:12" ht="20.25" x14ac:dyDescent="0.2">
      <c r="E138" s="45" t="s">
        <v>77</v>
      </c>
      <c r="F138" s="45"/>
      <c r="G138" s="45"/>
      <c r="H138" s="45"/>
      <c r="I138" s="46"/>
      <c r="J138" s="46"/>
      <c r="K138" s="46"/>
      <c r="L138" s="46"/>
    </row>
    <row r="139" spans="5:12" ht="20.25" x14ac:dyDescent="0.2">
      <c r="E139" s="45" t="s">
        <v>78</v>
      </c>
      <c r="F139" s="45"/>
      <c r="G139" s="45"/>
      <c r="H139" s="45"/>
      <c r="I139" s="46"/>
      <c r="J139" s="46"/>
      <c r="K139" s="46"/>
      <c r="L139" s="46"/>
    </row>
    <row r="140" spans="5:12" ht="20.25" x14ac:dyDescent="0.2">
      <c r="E140" s="45" t="s">
        <v>79</v>
      </c>
      <c r="F140" s="45"/>
      <c r="G140" s="45"/>
      <c r="H140" s="45"/>
      <c r="I140" s="46"/>
      <c r="J140" s="46"/>
      <c r="K140" s="46"/>
      <c r="L140" s="46"/>
    </row>
    <row r="141" spans="5:12" ht="20.25" x14ac:dyDescent="0.2">
      <c r="E141" s="45" t="s">
        <v>80</v>
      </c>
      <c r="F141" s="45"/>
      <c r="G141" s="45"/>
      <c r="H141" s="45"/>
      <c r="I141" s="46"/>
      <c r="J141" s="46"/>
      <c r="K141" s="46"/>
      <c r="L141" s="46"/>
    </row>
    <row r="142" spans="5:12" ht="20.25" x14ac:dyDescent="0.2">
      <c r="E142" s="45" t="s">
        <v>81</v>
      </c>
      <c r="F142" s="45"/>
      <c r="G142" s="45"/>
      <c r="H142" s="45"/>
      <c r="I142" s="46"/>
      <c r="J142" s="46"/>
      <c r="K142" s="46"/>
      <c r="L142" s="46"/>
    </row>
    <row r="143" spans="5:12" ht="20.25" x14ac:dyDescent="0.2">
      <c r="E143" s="45" t="s">
        <v>82</v>
      </c>
      <c r="F143" s="45"/>
      <c r="G143" s="45"/>
      <c r="H143" s="45"/>
      <c r="I143" s="46"/>
      <c r="J143" s="46"/>
      <c r="K143" s="46"/>
      <c r="L143" s="46"/>
    </row>
    <row r="144" spans="5:12" ht="20.25" x14ac:dyDescent="0.2">
      <c r="E144" s="45" t="s">
        <v>83</v>
      </c>
      <c r="F144" s="45"/>
      <c r="G144" s="45"/>
      <c r="H144" s="45"/>
      <c r="I144" s="46"/>
      <c r="J144" s="46"/>
      <c r="K144" s="46"/>
      <c r="L144" s="46"/>
    </row>
    <row r="145" spans="5:12" ht="20.25" x14ac:dyDescent="0.2">
      <c r="E145" s="45" t="s">
        <v>84</v>
      </c>
      <c r="F145" s="45"/>
      <c r="G145" s="45"/>
      <c r="H145" s="45"/>
      <c r="I145" s="46"/>
      <c r="J145" s="46"/>
      <c r="K145" s="46"/>
      <c r="L145" s="46"/>
    </row>
    <row r="146" spans="5:12" ht="20.25" x14ac:dyDescent="0.2">
      <c r="E146" s="45" t="s">
        <v>85</v>
      </c>
      <c r="F146" s="45"/>
      <c r="G146" s="45"/>
      <c r="H146" s="45"/>
      <c r="I146" s="46"/>
      <c r="J146" s="46"/>
      <c r="K146" s="46"/>
      <c r="L146" s="46"/>
    </row>
    <row r="147" spans="5:12" ht="20.25" x14ac:dyDescent="0.2">
      <c r="E147" s="45" t="s">
        <v>86</v>
      </c>
      <c r="F147" s="45"/>
      <c r="G147" s="45"/>
      <c r="H147" s="45"/>
      <c r="I147" s="46"/>
      <c r="J147" s="46"/>
      <c r="K147" s="46"/>
      <c r="L147" s="46"/>
    </row>
    <row r="148" spans="5:12" ht="20.25" x14ac:dyDescent="0.2">
      <c r="E148" s="45" t="s">
        <v>87</v>
      </c>
      <c r="F148" s="45"/>
      <c r="G148" s="45"/>
      <c r="H148" s="45"/>
      <c r="I148" s="46"/>
      <c r="J148" s="46"/>
      <c r="K148" s="46"/>
      <c r="L148" s="46"/>
    </row>
    <row r="149" spans="5:12" ht="20.25" x14ac:dyDescent="0.2">
      <c r="E149" s="45" t="s">
        <v>88</v>
      </c>
      <c r="F149" s="45"/>
      <c r="G149" s="45"/>
      <c r="H149" s="45"/>
      <c r="I149" s="46"/>
      <c r="J149" s="46"/>
      <c r="K149" s="46"/>
      <c r="L149" s="46"/>
    </row>
    <row r="150" spans="5:12" ht="20.25" x14ac:dyDescent="0.2">
      <c r="E150" s="45" t="s">
        <v>89</v>
      </c>
      <c r="F150" s="45"/>
      <c r="G150" s="45"/>
      <c r="H150" s="45"/>
      <c r="I150" s="46"/>
      <c r="J150" s="46"/>
      <c r="K150" s="46"/>
      <c r="L150" s="46"/>
    </row>
    <row r="151" spans="5:12" ht="20.25" x14ac:dyDescent="0.2">
      <c r="E151" s="45" t="s">
        <v>90</v>
      </c>
      <c r="F151" s="45"/>
      <c r="G151" s="45"/>
      <c r="H151" s="45"/>
      <c r="I151" s="46"/>
      <c r="J151" s="46"/>
      <c r="K151" s="46"/>
      <c r="L151" s="46"/>
    </row>
    <row r="152" spans="5:12" ht="20.25" x14ac:dyDescent="0.2">
      <c r="E152" s="45" t="s">
        <v>91</v>
      </c>
      <c r="F152" s="45"/>
      <c r="G152" s="45"/>
      <c r="H152" s="45"/>
      <c r="I152" s="46"/>
      <c r="J152" s="46"/>
      <c r="K152" s="46"/>
      <c r="L152" s="46"/>
    </row>
    <row r="153" spans="5:12" ht="20.25" x14ac:dyDescent="0.2">
      <c r="E153" s="45" t="s">
        <v>92</v>
      </c>
      <c r="F153" s="45"/>
      <c r="G153" s="45"/>
      <c r="H153" s="45"/>
      <c r="I153" s="46"/>
      <c r="J153" s="46"/>
      <c r="K153" s="46"/>
      <c r="L153" s="46"/>
    </row>
    <row r="154" spans="5:12" ht="20.25" x14ac:dyDescent="0.2">
      <c r="E154" s="45" t="s">
        <v>93</v>
      </c>
      <c r="F154" s="45"/>
      <c r="G154" s="45"/>
      <c r="H154" s="45"/>
      <c r="I154" s="46"/>
      <c r="J154" s="46"/>
      <c r="K154" s="46"/>
      <c r="L154" s="46"/>
    </row>
    <row r="155" spans="5:12" ht="20.25" x14ac:dyDescent="0.2">
      <c r="E155" s="45" t="s">
        <v>94</v>
      </c>
      <c r="F155" s="45"/>
      <c r="G155" s="45"/>
      <c r="H155" s="45"/>
      <c r="I155" s="46"/>
      <c r="J155" s="46"/>
      <c r="K155" s="46"/>
      <c r="L155" s="46"/>
    </row>
    <row r="156" spans="5:12" ht="20.25" x14ac:dyDescent="0.2">
      <c r="E156" s="45" t="s">
        <v>95</v>
      </c>
      <c r="F156" s="45"/>
      <c r="G156" s="45"/>
      <c r="H156" s="45"/>
      <c r="I156" s="46"/>
      <c r="J156" s="46"/>
      <c r="K156" s="46"/>
      <c r="L156" s="46"/>
    </row>
    <row r="157" spans="5:12" ht="20.25" x14ac:dyDescent="0.2">
      <c r="E157" s="45" t="s">
        <v>96</v>
      </c>
      <c r="F157" s="45"/>
      <c r="G157" s="45"/>
      <c r="H157" s="45"/>
      <c r="I157" s="46"/>
      <c r="J157" s="46"/>
      <c r="K157" s="46"/>
      <c r="L157" s="46"/>
    </row>
    <row r="158" spans="5:12" ht="20.25" x14ac:dyDescent="0.2">
      <c r="E158" s="45" t="s">
        <v>97</v>
      </c>
      <c r="F158" s="45"/>
      <c r="G158" s="45"/>
      <c r="H158" s="45"/>
      <c r="I158" s="46"/>
      <c r="J158" s="46"/>
      <c r="K158" s="46"/>
      <c r="L158" s="46"/>
    </row>
    <row r="159" spans="5:12" ht="20.25" x14ac:dyDescent="0.2">
      <c r="E159" s="45" t="s">
        <v>98</v>
      </c>
      <c r="F159" s="45"/>
      <c r="G159" s="45"/>
      <c r="H159" s="45"/>
      <c r="I159" s="46"/>
      <c r="J159" s="46"/>
      <c r="K159" s="46"/>
      <c r="L159" s="46"/>
    </row>
    <row r="160" spans="5:12" ht="20.25" x14ac:dyDescent="0.2">
      <c r="E160" s="45" t="s">
        <v>99</v>
      </c>
      <c r="F160" s="45"/>
      <c r="G160" s="45"/>
      <c r="H160" s="45"/>
      <c r="I160" s="46"/>
      <c r="J160" s="46"/>
      <c r="K160" s="46"/>
      <c r="L160" s="46"/>
    </row>
    <row r="161" spans="5:12" ht="20.25" x14ac:dyDescent="0.2">
      <c r="E161" s="45" t="s">
        <v>100</v>
      </c>
      <c r="F161" s="45"/>
      <c r="G161" s="45"/>
      <c r="H161" s="45"/>
      <c r="I161" s="46"/>
      <c r="J161" s="46"/>
      <c r="K161" s="46"/>
      <c r="L161" s="46"/>
    </row>
    <row r="162" spans="5:12" ht="20.25" x14ac:dyDescent="0.2">
      <c r="E162" s="45" t="s">
        <v>101</v>
      </c>
      <c r="F162" s="45"/>
      <c r="G162" s="45"/>
      <c r="H162" s="45"/>
      <c r="I162" s="46"/>
      <c r="J162" s="46"/>
      <c r="K162" s="46"/>
      <c r="L162" s="46"/>
    </row>
    <row r="163" spans="5:12" ht="20.25" x14ac:dyDescent="0.2">
      <c r="E163" s="45" t="s">
        <v>102</v>
      </c>
      <c r="F163" s="45"/>
      <c r="G163" s="45"/>
      <c r="H163" s="45"/>
      <c r="I163" s="46"/>
      <c r="J163" s="46"/>
      <c r="K163" s="46"/>
      <c r="L163" s="46"/>
    </row>
    <row r="164" spans="5:12" ht="20.25" x14ac:dyDescent="0.2">
      <c r="E164" s="45" t="s">
        <v>103</v>
      </c>
      <c r="F164" s="45"/>
      <c r="G164" s="45"/>
      <c r="H164" s="45"/>
      <c r="I164" s="46"/>
      <c r="J164" s="46"/>
      <c r="K164" s="46"/>
      <c r="L164" s="46"/>
    </row>
    <row r="165" spans="5:12" ht="20.25" x14ac:dyDescent="0.2">
      <c r="E165" s="45" t="s">
        <v>104</v>
      </c>
      <c r="F165" s="45"/>
      <c r="G165" s="45"/>
      <c r="H165" s="45"/>
      <c r="I165" s="46"/>
      <c r="J165" s="46"/>
      <c r="K165" s="46"/>
      <c r="L165" s="46"/>
    </row>
    <row r="166" spans="5:12" ht="20.25" x14ac:dyDescent="0.2">
      <c r="E166" s="45" t="s">
        <v>105</v>
      </c>
      <c r="F166" s="45"/>
      <c r="G166" s="45"/>
      <c r="H166" s="45"/>
      <c r="I166" s="46"/>
      <c r="J166" s="46"/>
      <c r="K166" s="46"/>
      <c r="L166" s="46"/>
    </row>
    <row r="167" spans="5:12" ht="20.25" x14ac:dyDescent="0.2">
      <c r="E167" s="45" t="s">
        <v>106</v>
      </c>
      <c r="F167" s="45"/>
      <c r="G167" s="45"/>
      <c r="H167" s="45"/>
      <c r="I167" s="46"/>
      <c r="J167" s="46"/>
      <c r="K167" s="46"/>
      <c r="L167" s="46"/>
    </row>
    <row r="168" spans="5:12" ht="20.25" x14ac:dyDescent="0.2">
      <c r="E168" s="45" t="s">
        <v>107</v>
      </c>
      <c r="F168" s="45"/>
      <c r="G168" s="45"/>
      <c r="H168" s="45"/>
      <c r="I168" s="46"/>
      <c r="J168" s="46"/>
      <c r="K168" s="46"/>
      <c r="L168" s="46"/>
    </row>
    <row r="169" spans="5:12" ht="20.25" x14ac:dyDescent="0.2">
      <c r="E169" s="45" t="s">
        <v>108</v>
      </c>
      <c r="F169" s="45"/>
      <c r="G169" s="45"/>
      <c r="H169" s="45"/>
      <c r="I169" s="46"/>
      <c r="J169" s="46"/>
      <c r="K169" s="46"/>
      <c r="L169" s="46"/>
    </row>
    <row r="170" spans="5:12" ht="20.25" x14ac:dyDescent="0.2">
      <c r="E170" s="45" t="s">
        <v>109</v>
      </c>
      <c r="F170" s="45"/>
      <c r="G170" s="45"/>
      <c r="H170" s="45"/>
      <c r="I170" s="46"/>
      <c r="J170" s="46"/>
      <c r="K170" s="46"/>
      <c r="L170" s="46"/>
    </row>
    <row r="171" spans="5:12" ht="20.25" x14ac:dyDescent="0.2">
      <c r="E171" s="45" t="s">
        <v>110</v>
      </c>
      <c r="F171" s="45"/>
      <c r="G171" s="45"/>
      <c r="H171" s="45"/>
      <c r="I171" s="46"/>
      <c r="J171" s="46"/>
      <c r="K171" s="46"/>
      <c r="L171" s="46"/>
    </row>
    <row r="172" spans="5:12" ht="20.25" x14ac:dyDescent="0.2">
      <c r="E172" s="45" t="s">
        <v>111</v>
      </c>
      <c r="F172" s="45"/>
      <c r="G172" s="45"/>
      <c r="H172" s="45"/>
      <c r="I172" s="46"/>
      <c r="J172" s="46"/>
      <c r="K172" s="46"/>
      <c r="L172" s="46"/>
    </row>
    <row r="173" spans="5:12" ht="20.25" x14ac:dyDescent="0.2">
      <c r="E173" s="45" t="s">
        <v>112</v>
      </c>
      <c r="F173" s="45"/>
      <c r="G173" s="45"/>
      <c r="H173" s="45"/>
      <c r="I173" s="46"/>
      <c r="J173" s="46"/>
      <c r="K173" s="46"/>
      <c r="L173" s="46"/>
    </row>
    <row r="174" spans="5:12" ht="20.25" x14ac:dyDescent="0.2">
      <c r="E174" s="45" t="s">
        <v>113</v>
      </c>
      <c r="F174" s="45"/>
      <c r="G174" s="45"/>
      <c r="H174" s="45"/>
      <c r="I174" s="46"/>
      <c r="J174" s="46"/>
      <c r="K174" s="46"/>
      <c r="L174" s="46"/>
    </row>
    <row r="175" spans="5:12" ht="20.25" x14ac:dyDescent="0.2">
      <c r="E175" s="45" t="s">
        <v>114</v>
      </c>
      <c r="F175" s="45"/>
      <c r="G175" s="45"/>
      <c r="H175" s="45"/>
      <c r="I175" s="46"/>
      <c r="J175" s="46"/>
      <c r="K175" s="46"/>
      <c r="L175" s="46"/>
    </row>
    <row r="176" spans="5:12" ht="20.25" x14ac:dyDescent="0.2">
      <c r="E176" s="45" t="s">
        <v>115</v>
      </c>
      <c r="F176" s="45"/>
      <c r="G176" s="45"/>
      <c r="H176" s="45"/>
      <c r="I176" s="46"/>
      <c r="J176" s="46"/>
      <c r="K176" s="46"/>
      <c r="L176" s="46"/>
    </row>
    <row r="177" spans="5:12" ht="20.25" x14ac:dyDescent="0.2">
      <c r="E177" s="45" t="s">
        <v>116</v>
      </c>
      <c r="F177" s="45"/>
      <c r="G177" s="45"/>
      <c r="H177" s="45"/>
      <c r="I177" s="46"/>
      <c r="J177" s="46"/>
      <c r="K177" s="46"/>
      <c r="L177" s="46"/>
    </row>
    <row r="178" spans="5:12" ht="20.25" x14ac:dyDescent="0.2">
      <c r="E178" s="45" t="s">
        <v>117</v>
      </c>
      <c r="F178" s="45"/>
      <c r="G178" s="45"/>
      <c r="H178" s="45"/>
      <c r="I178" s="46"/>
      <c r="J178" s="46"/>
      <c r="K178" s="46"/>
      <c r="L178" s="46"/>
    </row>
    <row r="179" spans="5:12" ht="20.25" x14ac:dyDescent="0.2">
      <c r="E179" s="45" t="s">
        <v>118</v>
      </c>
      <c r="F179" s="45"/>
      <c r="G179" s="45"/>
      <c r="H179" s="45"/>
      <c r="I179" s="46"/>
      <c r="J179" s="46"/>
      <c r="K179" s="46"/>
      <c r="L179" s="46"/>
    </row>
    <row r="180" spans="5:12" ht="20.25" x14ac:dyDescent="0.2">
      <c r="E180" s="45" t="s">
        <v>119</v>
      </c>
      <c r="F180" s="45"/>
      <c r="G180" s="45"/>
      <c r="H180" s="45"/>
      <c r="I180" s="46"/>
      <c r="J180" s="46"/>
      <c r="K180" s="46"/>
      <c r="L180" s="46"/>
    </row>
    <row r="181" spans="5:12" ht="20.25" x14ac:dyDescent="0.2">
      <c r="E181" s="45" t="s">
        <v>120</v>
      </c>
      <c r="F181" s="45"/>
      <c r="G181" s="45"/>
      <c r="H181" s="45"/>
      <c r="I181" s="46"/>
      <c r="J181" s="46"/>
      <c r="K181" s="46"/>
      <c r="L181" s="46"/>
    </row>
    <row r="182" spans="5:12" ht="20.25" x14ac:dyDescent="0.2">
      <c r="E182" s="45" t="s">
        <v>121</v>
      </c>
      <c r="F182" s="45"/>
      <c r="G182" s="45"/>
      <c r="H182" s="45"/>
      <c r="I182" s="46"/>
      <c r="J182" s="46"/>
      <c r="K182" s="46"/>
      <c r="L182" s="46"/>
    </row>
    <row r="183" spans="5:12" ht="20.25" x14ac:dyDescent="0.2">
      <c r="E183" s="45" t="s">
        <v>122</v>
      </c>
      <c r="F183" s="45"/>
      <c r="G183" s="45"/>
      <c r="H183" s="45"/>
      <c r="I183" s="46"/>
      <c r="J183" s="46"/>
      <c r="K183" s="46"/>
      <c r="L183" s="46"/>
    </row>
    <row r="184" spans="5:12" ht="20.25" x14ac:dyDescent="0.2">
      <c r="E184" s="45" t="s">
        <v>123</v>
      </c>
      <c r="F184" s="45"/>
      <c r="G184" s="45"/>
      <c r="H184" s="45"/>
      <c r="I184" s="46"/>
      <c r="J184" s="46"/>
      <c r="K184" s="46"/>
      <c r="L184" s="46"/>
    </row>
    <row r="185" spans="5:12" ht="20.25" x14ac:dyDescent="0.2">
      <c r="E185" s="45" t="s">
        <v>124</v>
      </c>
      <c r="F185" s="45"/>
      <c r="G185" s="45"/>
      <c r="H185" s="45"/>
      <c r="I185" s="46"/>
      <c r="J185" s="46"/>
      <c r="K185" s="46"/>
      <c r="L185" s="46"/>
    </row>
    <row r="186" spans="5:12" ht="20.25" x14ac:dyDescent="0.2">
      <c r="E186" s="45" t="s">
        <v>125</v>
      </c>
      <c r="F186" s="45"/>
      <c r="G186" s="45"/>
      <c r="H186" s="45"/>
      <c r="I186" s="46"/>
      <c r="J186" s="46"/>
      <c r="K186" s="46"/>
      <c r="L186" s="46"/>
    </row>
    <row r="187" spans="5:12" ht="20.25" x14ac:dyDescent="0.2">
      <c r="E187" s="45" t="s">
        <v>126</v>
      </c>
      <c r="F187" s="45"/>
      <c r="G187" s="45"/>
      <c r="H187" s="45"/>
      <c r="I187" s="46"/>
      <c r="J187" s="46"/>
      <c r="K187" s="46"/>
      <c r="L187" s="46"/>
    </row>
    <row r="188" spans="5:12" ht="20.25" x14ac:dyDescent="0.2">
      <c r="E188" s="45" t="s">
        <v>127</v>
      </c>
      <c r="F188" s="45"/>
      <c r="G188" s="45"/>
      <c r="H188" s="45"/>
      <c r="I188" s="46"/>
      <c r="J188" s="46"/>
      <c r="K188" s="46"/>
      <c r="L188" s="46"/>
    </row>
    <row r="189" spans="5:12" ht="20.25" x14ac:dyDescent="0.2">
      <c r="E189" s="45" t="s">
        <v>128</v>
      </c>
      <c r="F189" s="45"/>
      <c r="G189" s="45"/>
      <c r="H189" s="45"/>
      <c r="I189" s="46"/>
      <c r="J189" s="46"/>
      <c r="K189" s="46"/>
      <c r="L189" s="46"/>
    </row>
    <row r="190" spans="5:12" ht="20.25" x14ac:dyDescent="0.2">
      <c r="E190" s="45" t="s">
        <v>129</v>
      </c>
      <c r="F190" s="45"/>
      <c r="G190" s="45"/>
      <c r="H190" s="45"/>
      <c r="I190" s="46"/>
      <c r="J190" s="46"/>
      <c r="K190" s="46"/>
      <c r="L190" s="46"/>
    </row>
    <row r="191" spans="5:12" ht="20.25" x14ac:dyDescent="0.2">
      <c r="E191" s="45" t="s">
        <v>130</v>
      </c>
      <c r="F191" s="45"/>
      <c r="G191" s="45"/>
      <c r="H191" s="45"/>
      <c r="I191" s="46"/>
      <c r="J191" s="46"/>
      <c r="K191" s="46"/>
      <c r="L191" s="46"/>
    </row>
    <row r="192" spans="5:12" ht="20.25" x14ac:dyDescent="0.2">
      <c r="E192" s="45" t="s">
        <v>131</v>
      </c>
      <c r="F192" s="45"/>
      <c r="G192" s="45"/>
      <c r="H192" s="45"/>
      <c r="I192" s="46"/>
      <c r="J192" s="46"/>
      <c r="K192" s="46"/>
      <c r="L192" s="46"/>
    </row>
    <row r="193" spans="5:12" ht="20.25" x14ac:dyDescent="0.2">
      <c r="E193" s="45" t="s">
        <v>132</v>
      </c>
      <c r="F193" s="45"/>
      <c r="G193" s="45"/>
      <c r="H193" s="45"/>
      <c r="I193" s="46"/>
      <c r="J193" s="46"/>
      <c r="K193" s="46"/>
      <c r="L193" s="46"/>
    </row>
    <row r="194" spans="5:12" ht="20.25" x14ac:dyDescent="0.2">
      <c r="E194" s="45" t="s">
        <v>133</v>
      </c>
      <c r="F194" s="45"/>
      <c r="G194" s="45"/>
      <c r="H194" s="45"/>
      <c r="I194" s="46"/>
      <c r="J194" s="46"/>
      <c r="K194" s="46"/>
      <c r="L194" s="46"/>
    </row>
    <row r="195" spans="5:12" ht="20.25" x14ac:dyDescent="0.2">
      <c r="E195" s="45" t="s">
        <v>134</v>
      </c>
      <c r="F195" s="45"/>
      <c r="G195" s="45"/>
      <c r="H195" s="45"/>
      <c r="I195" s="46"/>
      <c r="J195" s="46"/>
      <c r="K195" s="46"/>
      <c r="L195" s="46"/>
    </row>
    <row r="196" spans="5:12" ht="20.25" x14ac:dyDescent="0.2">
      <c r="E196" s="45" t="s">
        <v>135</v>
      </c>
      <c r="F196" s="45"/>
      <c r="G196" s="45"/>
      <c r="H196" s="45"/>
      <c r="I196" s="46"/>
      <c r="J196" s="46"/>
      <c r="K196" s="46"/>
      <c r="L196" s="46"/>
    </row>
    <row r="197" spans="5:12" ht="20.25" x14ac:dyDescent="0.2">
      <c r="E197" s="45" t="s">
        <v>136</v>
      </c>
      <c r="F197" s="45"/>
      <c r="G197" s="45"/>
      <c r="H197" s="45"/>
      <c r="I197" s="46"/>
      <c r="J197" s="46"/>
      <c r="K197" s="46"/>
      <c r="L197" s="46"/>
    </row>
    <row r="198" spans="5:12" ht="20.25" x14ac:dyDescent="0.2">
      <c r="E198" s="45" t="s">
        <v>137</v>
      </c>
      <c r="F198" s="45"/>
      <c r="G198" s="45"/>
      <c r="H198" s="45"/>
      <c r="I198" s="46"/>
      <c r="J198" s="46"/>
      <c r="K198" s="46"/>
      <c r="L198" s="46"/>
    </row>
    <row r="199" spans="5:12" ht="20.25" x14ac:dyDescent="0.2">
      <c r="E199" s="45" t="s">
        <v>138</v>
      </c>
      <c r="F199" s="45"/>
      <c r="G199" s="45"/>
      <c r="H199" s="45"/>
      <c r="I199" s="46"/>
      <c r="J199" s="46"/>
      <c r="K199" s="46"/>
      <c r="L199" s="46"/>
    </row>
    <row r="200" spans="5:12" ht="20.25" x14ac:dyDescent="0.2">
      <c r="E200" s="45" t="s">
        <v>139</v>
      </c>
      <c r="F200" s="45"/>
      <c r="G200" s="45"/>
      <c r="H200" s="45"/>
      <c r="I200" s="46"/>
      <c r="J200" s="46"/>
      <c r="K200" s="46"/>
      <c r="L200" s="46"/>
    </row>
    <row r="201" spans="5:12" ht="20.25" x14ac:dyDescent="0.2">
      <c r="E201" s="45" t="s">
        <v>140</v>
      </c>
      <c r="F201" s="45"/>
      <c r="G201" s="45"/>
      <c r="H201" s="45"/>
      <c r="I201" s="46"/>
      <c r="J201" s="46"/>
      <c r="K201" s="46"/>
      <c r="L201" s="46"/>
    </row>
    <row r="202" spans="5:12" ht="20.25" x14ac:dyDescent="0.2">
      <c r="E202" s="45" t="s">
        <v>141</v>
      </c>
      <c r="F202" s="45"/>
      <c r="G202" s="45"/>
      <c r="H202" s="45"/>
      <c r="I202" s="46"/>
      <c r="J202" s="46"/>
      <c r="K202" s="46"/>
      <c r="L202" s="46"/>
    </row>
    <row r="203" spans="5:12" ht="20.25" x14ac:dyDescent="0.2">
      <c r="E203" s="45" t="s">
        <v>142</v>
      </c>
      <c r="F203" s="45"/>
      <c r="G203" s="45"/>
      <c r="H203" s="45"/>
      <c r="I203" s="46"/>
      <c r="J203" s="46"/>
      <c r="K203" s="46"/>
      <c r="L203" s="46"/>
    </row>
    <row r="204" spans="5:12" ht="20.25" x14ac:dyDescent="0.2">
      <c r="E204" s="45" t="s">
        <v>143</v>
      </c>
      <c r="F204" s="45"/>
      <c r="G204" s="45"/>
      <c r="H204" s="45"/>
      <c r="I204" s="46"/>
      <c r="J204" s="46"/>
      <c r="K204" s="46"/>
      <c r="L204" s="46"/>
    </row>
    <row r="205" spans="5:12" ht="20.25" x14ac:dyDescent="0.2">
      <c r="E205" s="45" t="s">
        <v>144</v>
      </c>
      <c r="F205" s="45"/>
      <c r="G205" s="45"/>
      <c r="H205" s="45"/>
      <c r="I205" s="46"/>
      <c r="J205" s="46"/>
      <c r="K205" s="46"/>
      <c r="L205" s="46"/>
    </row>
    <row r="206" spans="5:12" ht="20.25" x14ac:dyDescent="0.2">
      <c r="E206" s="45" t="s">
        <v>145</v>
      </c>
      <c r="F206" s="45"/>
      <c r="G206" s="45"/>
      <c r="H206" s="45"/>
      <c r="I206" s="46"/>
      <c r="J206" s="46"/>
      <c r="K206" s="46"/>
      <c r="L206" s="46"/>
    </row>
    <row r="207" spans="5:12" ht="20.25" x14ac:dyDescent="0.2">
      <c r="E207" s="45" t="s">
        <v>146</v>
      </c>
      <c r="F207" s="45"/>
      <c r="G207" s="45"/>
      <c r="H207" s="45"/>
      <c r="I207" s="46"/>
      <c r="J207" s="46"/>
      <c r="K207" s="46"/>
      <c r="L207" s="46"/>
    </row>
    <row r="208" spans="5:12" ht="20.25" x14ac:dyDescent="0.2">
      <c r="E208" s="45" t="s">
        <v>147</v>
      </c>
      <c r="F208" s="45"/>
      <c r="G208" s="45"/>
      <c r="H208" s="45"/>
      <c r="I208" s="46"/>
      <c r="J208" s="46"/>
      <c r="K208" s="46"/>
      <c r="L208" s="46"/>
    </row>
    <row r="209" spans="5:12" ht="20.25" x14ac:dyDescent="0.2">
      <c r="E209" s="45" t="s">
        <v>148</v>
      </c>
      <c r="F209" s="45"/>
      <c r="G209" s="45"/>
      <c r="H209" s="45"/>
      <c r="I209" s="46"/>
      <c r="J209" s="46"/>
      <c r="K209" s="46"/>
      <c r="L209" s="46"/>
    </row>
    <row r="210" spans="5:12" ht="20.25" x14ac:dyDescent="0.2">
      <c r="E210" s="45" t="s">
        <v>149</v>
      </c>
      <c r="F210" s="45"/>
      <c r="G210" s="45"/>
      <c r="H210" s="45"/>
      <c r="I210" s="46"/>
      <c r="J210" s="46"/>
      <c r="K210" s="46"/>
      <c r="L210" s="46"/>
    </row>
    <row r="211" spans="5:12" ht="20.25" x14ac:dyDescent="0.2">
      <c r="E211" s="45" t="s">
        <v>150</v>
      </c>
      <c r="F211" s="45"/>
      <c r="G211" s="45"/>
      <c r="H211" s="45"/>
      <c r="I211" s="46"/>
      <c r="J211" s="46"/>
      <c r="K211" s="46"/>
      <c r="L211" s="46"/>
    </row>
    <row r="212" spans="5:12" ht="20.25" x14ac:dyDescent="0.2">
      <c r="E212" s="45" t="s">
        <v>151</v>
      </c>
      <c r="F212" s="45"/>
      <c r="G212" s="45"/>
      <c r="H212" s="45"/>
      <c r="I212" s="46"/>
      <c r="J212" s="46"/>
      <c r="K212" s="46"/>
      <c r="L212" s="46"/>
    </row>
    <row r="213" spans="5:12" ht="20.25" x14ac:dyDescent="0.2">
      <c r="E213" s="45" t="s">
        <v>152</v>
      </c>
      <c r="F213" s="45"/>
      <c r="G213" s="45"/>
      <c r="H213" s="45"/>
      <c r="I213" s="46"/>
      <c r="J213" s="46"/>
      <c r="K213" s="46"/>
      <c r="L213" s="46"/>
    </row>
    <row r="214" spans="5:12" ht="20.25" x14ac:dyDescent="0.2">
      <c r="E214" s="45" t="s">
        <v>153</v>
      </c>
      <c r="F214" s="45"/>
      <c r="G214" s="45"/>
      <c r="H214" s="45"/>
      <c r="I214" s="46"/>
      <c r="J214" s="46"/>
      <c r="K214" s="46"/>
      <c r="L214" s="46"/>
    </row>
    <row r="215" spans="5:12" ht="20.25" x14ac:dyDescent="0.2">
      <c r="E215" s="45" t="s">
        <v>154</v>
      </c>
      <c r="F215" s="45"/>
      <c r="G215" s="45"/>
      <c r="H215" s="45"/>
      <c r="I215" s="46"/>
      <c r="J215" s="46"/>
      <c r="K215" s="46"/>
      <c r="L215" s="46"/>
    </row>
    <row r="216" spans="5:12" ht="20.25" x14ac:dyDescent="0.2">
      <c r="E216" s="45" t="s">
        <v>155</v>
      </c>
      <c r="F216" s="45"/>
      <c r="G216" s="45"/>
      <c r="H216" s="45"/>
      <c r="I216" s="46"/>
      <c r="J216" s="46"/>
      <c r="K216" s="46"/>
      <c r="L216" s="46"/>
    </row>
    <row r="217" spans="5:12" ht="20.25" x14ac:dyDescent="0.2">
      <c r="E217" s="45" t="s">
        <v>156</v>
      </c>
      <c r="F217" s="45"/>
      <c r="G217" s="45"/>
      <c r="H217" s="45"/>
      <c r="I217" s="46"/>
      <c r="J217" s="46"/>
      <c r="K217" s="46"/>
      <c r="L217" s="46"/>
    </row>
    <row r="218" spans="5:12" ht="20.25" x14ac:dyDescent="0.2">
      <c r="E218" s="45" t="s">
        <v>157</v>
      </c>
      <c r="F218" s="45"/>
      <c r="G218" s="45"/>
      <c r="H218" s="45"/>
      <c r="I218" s="46"/>
      <c r="J218" s="46"/>
      <c r="K218" s="46"/>
      <c r="L218" s="46"/>
    </row>
    <row r="219" spans="5:12" ht="20.25" x14ac:dyDescent="0.2">
      <c r="E219" s="45" t="s">
        <v>158</v>
      </c>
      <c r="F219" s="45"/>
      <c r="G219" s="45"/>
      <c r="H219" s="45"/>
      <c r="I219" s="46"/>
      <c r="J219" s="46"/>
      <c r="K219" s="46"/>
      <c r="L219" s="46"/>
    </row>
    <row r="220" spans="5:12" ht="20.25" x14ac:dyDescent="0.2">
      <c r="E220" s="45" t="s">
        <v>159</v>
      </c>
      <c r="F220" s="45"/>
      <c r="G220" s="45"/>
      <c r="H220" s="45"/>
      <c r="I220" s="46"/>
      <c r="J220" s="46"/>
      <c r="K220" s="46"/>
      <c r="L220" s="46"/>
    </row>
    <row r="221" spans="5:12" ht="20.25" x14ac:dyDescent="0.2">
      <c r="E221" s="45" t="s">
        <v>160</v>
      </c>
      <c r="F221" s="45"/>
      <c r="G221" s="45"/>
      <c r="H221" s="45"/>
      <c r="I221" s="46"/>
      <c r="J221" s="46"/>
      <c r="K221" s="46"/>
      <c r="L221" s="46"/>
    </row>
    <row r="222" spans="5:12" ht="20.25" x14ac:dyDescent="0.2">
      <c r="E222" s="45" t="s">
        <v>161</v>
      </c>
      <c r="F222" s="45"/>
      <c r="G222" s="45"/>
      <c r="H222" s="45"/>
      <c r="I222" s="46"/>
      <c r="J222" s="46"/>
      <c r="K222" s="46"/>
      <c r="L222" s="46"/>
    </row>
    <row r="223" spans="5:12" ht="20.25" x14ac:dyDescent="0.2">
      <c r="E223" s="45" t="s">
        <v>162</v>
      </c>
      <c r="F223" s="45"/>
      <c r="G223" s="45"/>
      <c r="H223" s="45"/>
      <c r="I223" s="46"/>
      <c r="J223" s="46"/>
      <c r="K223" s="46"/>
      <c r="L223" s="46"/>
    </row>
    <row r="224" spans="5:12" ht="20.25" x14ac:dyDescent="0.2">
      <c r="E224" s="45" t="s">
        <v>163</v>
      </c>
      <c r="F224" s="45"/>
      <c r="G224" s="45"/>
      <c r="H224" s="45"/>
      <c r="I224" s="46"/>
      <c r="J224" s="46"/>
      <c r="K224" s="46"/>
      <c r="L224" s="46"/>
    </row>
    <row r="225" spans="5:12" ht="20.25" x14ac:dyDescent="0.2">
      <c r="E225" s="45" t="s">
        <v>164</v>
      </c>
      <c r="F225" s="45"/>
      <c r="G225" s="45"/>
      <c r="H225" s="45"/>
      <c r="I225" s="46"/>
      <c r="J225" s="46"/>
      <c r="K225" s="46"/>
      <c r="L225" s="46"/>
    </row>
    <row r="226" spans="5:12" ht="20.25" x14ac:dyDescent="0.2">
      <c r="E226" s="45" t="s">
        <v>165</v>
      </c>
      <c r="F226" s="45"/>
      <c r="G226" s="45"/>
      <c r="H226" s="45"/>
      <c r="I226" s="46"/>
      <c r="J226" s="46"/>
      <c r="K226" s="46"/>
      <c r="L226" s="46"/>
    </row>
    <row r="227" spans="5:12" ht="20.25" x14ac:dyDescent="0.2">
      <c r="E227" s="45" t="s">
        <v>166</v>
      </c>
      <c r="F227" s="45"/>
      <c r="G227" s="45"/>
      <c r="H227" s="45"/>
      <c r="I227" s="46"/>
      <c r="J227" s="46"/>
      <c r="K227" s="46"/>
      <c r="L227" s="46"/>
    </row>
    <row r="228" spans="5:12" ht="20.25" x14ac:dyDescent="0.2">
      <c r="E228" s="45" t="s">
        <v>167</v>
      </c>
      <c r="F228" s="45"/>
      <c r="G228" s="45"/>
      <c r="H228" s="45"/>
      <c r="I228" s="46"/>
      <c r="J228" s="46"/>
      <c r="K228" s="46"/>
      <c r="L228" s="46"/>
    </row>
    <row r="229" spans="5:12" ht="20.25" x14ac:dyDescent="0.2">
      <c r="E229" s="45" t="s">
        <v>168</v>
      </c>
      <c r="F229" s="45"/>
      <c r="G229" s="45"/>
      <c r="H229" s="45"/>
      <c r="I229" s="46"/>
      <c r="J229" s="46"/>
      <c r="K229" s="46"/>
      <c r="L229" s="46"/>
    </row>
    <row r="230" spans="5:12" ht="20.25" x14ac:dyDescent="0.2">
      <c r="E230" s="45" t="s">
        <v>169</v>
      </c>
      <c r="F230" s="45"/>
      <c r="G230" s="45"/>
      <c r="H230" s="45"/>
      <c r="I230" s="46"/>
      <c r="J230" s="46"/>
      <c r="K230" s="46"/>
      <c r="L230" s="46"/>
    </row>
    <row r="231" spans="5:12" ht="20.25" x14ac:dyDescent="0.2">
      <c r="E231" s="45" t="s">
        <v>170</v>
      </c>
      <c r="F231" s="45"/>
      <c r="G231" s="45"/>
      <c r="H231" s="45"/>
      <c r="I231" s="46"/>
      <c r="J231" s="46"/>
      <c r="K231" s="46"/>
      <c r="L231" s="46"/>
    </row>
    <row r="232" spans="5:12" ht="20.25" x14ac:dyDescent="0.2">
      <c r="E232" s="45" t="s">
        <v>171</v>
      </c>
      <c r="F232" s="45"/>
      <c r="G232" s="45"/>
      <c r="H232" s="45"/>
      <c r="I232" s="46"/>
      <c r="J232" s="46"/>
      <c r="K232" s="46"/>
      <c r="L232" s="46"/>
    </row>
    <row r="233" spans="5:12" ht="20.25" x14ac:dyDescent="0.2">
      <c r="E233" s="45" t="s">
        <v>172</v>
      </c>
      <c r="F233" s="45"/>
      <c r="G233" s="45"/>
      <c r="H233" s="45"/>
      <c r="I233" s="46"/>
      <c r="J233" s="46"/>
      <c r="K233" s="46"/>
      <c r="L233" s="46"/>
    </row>
    <row r="234" spans="5:12" ht="20.25" x14ac:dyDescent="0.2">
      <c r="E234" s="45" t="s">
        <v>173</v>
      </c>
      <c r="F234" s="45"/>
      <c r="G234" s="45"/>
      <c r="H234" s="45"/>
      <c r="I234" s="46"/>
      <c r="J234" s="46"/>
      <c r="K234" s="46"/>
      <c r="L234" s="46"/>
    </row>
    <row r="235" spans="5:12" ht="20.25" x14ac:dyDescent="0.2">
      <c r="E235" s="45" t="s">
        <v>174</v>
      </c>
      <c r="F235" s="45"/>
      <c r="G235" s="45"/>
      <c r="H235" s="45"/>
      <c r="I235" s="46"/>
      <c r="J235" s="46"/>
      <c r="K235" s="46"/>
      <c r="L235" s="46"/>
    </row>
    <row r="236" spans="5:12" ht="20.25" x14ac:dyDescent="0.2">
      <c r="E236" s="45" t="s">
        <v>175</v>
      </c>
      <c r="F236" s="45"/>
      <c r="G236" s="45"/>
      <c r="H236" s="45"/>
      <c r="I236" s="46"/>
      <c r="J236" s="46"/>
      <c r="K236" s="46"/>
      <c r="L236" s="46"/>
    </row>
    <row r="237" spans="5:12" ht="20.25" x14ac:dyDescent="0.2">
      <c r="E237" s="45" t="s">
        <v>176</v>
      </c>
      <c r="F237" s="45"/>
      <c r="G237" s="45"/>
      <c r="H237" s="45"/>
      <c r="I237" s="46"/>
      <c r="J237" s="46"/>
      <c r="K237" s="46"/>
      <c r="L237" s="46"/>
    </row>
    <row r="238" spans="5:12" ht="20.25" x14ac:dyDescent="0.2">
      <c r="E238" s="45" t="s">
        <v>177</v>
      </c>
      <c r="F238" s="45"/>
      <c r="G238" s="45"/>
      <c r="H238" s="45"/>
      <c r="I238" s="46"/>
      <c r="J238" s="46"/>
      <c r="K238" s="46"/>
      <c r="L238" s="46"/>
    </row>
    <row r="239" spans="5:12" ht="20.25" x14ac:dyDescent="0.2">
      <c r="E239" s="45" t="s">
        <v>178</v>
      </c>
      <c r="F239" s="45"/>
      <c r="G239" s="45"/>
      <c r="H239" s="45"/>
      <c r="I239" s="46"/>
      <c r="J239" s="46"/>
      <c r="K239" s="46"/>
      <c r="L239" s="46"/>
    </row>
    <row r="240" spans="5:12" ht="20.25" x14ac:dyDescent="0.2">
      <c r="E240" s="45" t="s">
        <v>179</v>
      </c>
      <c r="F240" s="45"/>
      <c r="G240" s="45"/>
      <c r="H240" s="45"/>
      <c r="I240" s="46"/>
      <c r="J240" s="46"/>
      <c r="K240" s="46"/>
      <c r="L240" s="46"/>
    </row>
    <row r="241" spans="5:12" ht="20.25" x14ac:dyDescent="0.2">
      <c r="E241" s="45" t="s">
        <v>180</v>
      </c>
      <c r="F241" s="45"/>
      <c r="G241" s="45"/>
      <c r="H241" s="45"/>
      <c r="I241" s="46"/>
      <c r="J241" s="46"/>
      <c r="K241" s="46"/>
      <c r="L241" s="46"/>
    </row>
    <row r="242" spans="5:12" ht="20.25" x14ac:dyDescent="0.2">
      <c r="E242" s="45" t="s">
        <v>181</v>
      </c>
      <c r="F242" s="45"/>
      <c r="G242" s="45"/>
      <c r="H242" s="45"/>
      <c r="I242" s="46"/>
      <c r="J242" s="46"/>
      <c r="K242" s="46"/>
      <c r="L242" s="46"/>
    </row>
    <row r="243" spans="5:12" ht="20.25" x14ac:dyDescent="0.2">
      <c r="E243" s="45" t="s">
        <v>182</v>
      </c>
      <c r="F243" s="45"/>
      <c r="G243" s="45"/>
      <c r="H243" s="45"/>
      <c r="I243" s="46"/>
      <c r="J243" s="46"/>
      <c r="K243" s="46"/>
      <c r="L243" s="46"/>
    </row>
  </sheetData>
  <mergeCells count="98">
    <mergeCell ref="E105:P105"/>
    <mergeCell ref="E106:F106"/>
    <mergeCell ref="G106:G107"/>
    <mergeCell ref="M106:P106"/>
    <mergeCell ref="E107:F107"/>
    <mergeCell ref="M107:P107"/>
    <mergeCell ref="E101:P101"/>
    <mergeCell ref="H102:I102"/>
    <mergeCell ref="H103:I103"/>
    <mergeCell ref="N103:N104"/>
    <mergeCell ref="O103:O104"/>
    <mergeCell ref="P103:P104"/>
    <mergeCell ref="H104:I104"/>
    <mergeCell ref="E97:P97"/>
    <mergeCell ref="E98:F98"/>
    <mergeCell ref="G98:G99"/>
    <mergeCell ref="M98:P98"/>
    <mergeCell ref="E99:F99"/>
    <mergeCell ref="M99:P99"/>
    <mergeCell ref="E93:P93"/>
    <mergeCell ref="H94:I94"/>
    <mergeCell ref="H95:I95"/>
    <mergeCell ref="N95:N96"/>
    <mergeCell ref="O95:O96"/>
    <mergeCell ref="P95:P96"/>
    <mergeCell ref="H96:I96"/>
    <mergeCell ref="E89:P89"/>
    <mergeCell ref="E90:F90"/>
    <mergeCell ref="G90:G91"/>
    <mergeCell ref="M90:P90"/>
    <mergeCell ref="E91:F91"/>
    <mergeCell ref="M91:P91"/>
    <mergeCell ref="E85:P85"/>
    <mergeCell ref="H86:I86"/>
    <mergeCell ref="H87:I87"/>
    <mergeCell ref="N87:N88"/>
    <mergeCell ref="O87:O88"/>
    <mergeCell ref="P87:P88"/>
    <mergeCell ref="H88:I88"/>
    <mergeCell ref="E81:P81"/>
    <mergeCell ref="E82:F82"/>
    <mergeCell ref="G82:G83"/>
    <mergeCell ref="M82:P82"/>
    <mergeCell ref="E83:F83"/>
    <mergeCell ref="M83:P83"/>
    <mergeCell ref="E77:P77"/>
    <mergeCell ref="H78:I78"/>
    <mergeCell ref="H79:I79"/>
    <mergeCell ref="N79:N80"/>
    <mergeCell ref="O79:O80"/>
    <mergeCell ref="P79:P80"/>
    <mergeCell ref="H80:I80"/>
    <mergeCell ref="E73:P73"/>
    <mergeCell ref="E74:F74"/>
    <mergeCell ref="G74:G75"/>
    <mergeCell ref="M74:P74"/>
    <mergeCell ref="E75:F75"/>
    <mergeCell ref="M75:P75"/>
    <mergeCell ref="E69:P69"/>
    <mergeCell ref="H70:I70"/>
    <mergeCell ref="H71:I71"/>
    <mergeCell ref="N71:N72"/>
    <mergeCell ref="O71:O72"/>
    <mergeCell ref="P71:P72"/>
    <mergeCell ref="H72:I72"/>
    <mergeCell ref="E64:P64"/>
    <mergeCell ref="E65:F65"/>
    <mergeCell ref="G65:G66"/>
    <mergeCell ref="M65:P65"/>
    <mergeCell ref="E66:F66"/>
    <mergeCell ref="M66:P66"/>
    <mergeCell ref="H62:I62"/>
    <mergeCell ref="N62:P63"/>
    <mergeCell ref="E63:G63"/>
    <mergeCell ref="H63:I63"/>
    <mergeCell ref="F52:J53"/>
    <mergeCell ref="K52:L52"/>
    <mergeCell ref="M52:O52"/>
    <mergeCell ref="K53:L53"/>
    <mergeCell ref="M53:O53"/>
    <mergeCell ref="E55:P55"/>
    <mergeCell ref="E57:P57"/>
    <mergeCell ref="E58:P58"/>
    <mergeCell ref="E60:P60"/>
    <mergeCell ref="H61:I61"/>
    <mergeCell ref="N61:P61"/>
    <mergeCell ref="C9:D9"/>
    <mergeCell ref="F10:H10"/>
    <mergeCell ref="P10:Q10"/>
    <mergeCell ref="H43:O43"/>
    <mergeCell ref="H46:O47"/>
    <mergeCell ref="W9:X9"/>
    <mergeCell ref="AF9:AG9"/>
    <mergeCell ref="E50:P50"/>
    <mergeCell ref="F2:G2"/>
    <mergeCell ref="H2:I2"/>
    <mergeCell ref="J2:K2"/>
    <mergeCell ref="E49:P49"/>
  </mergeCells>
  <conditionalFormatting sqref="C11:C40">
    <cfRule type="containsText" dxfId="971" priority="11" operator="containsText" text="I">
      <formula>NOT(ISERROR(SEARCH("I",C11)))</formula>
    </cfRule>
    <cfRule type="containsText" dxfId="970" priority="12" operator="containsText" text="K">
      <formula>NOT(ISERROR(SEARCH("K",C11)))</formula>
    </cfRule>
  </conditionalFormatting>
  <conditionalFormatting sqref="C11:D40">
    <cfRule type="containsText" dxfId="969" priority="13" operator="containsText" text="T">
      <formula>NOT(ISERROR(SEARCH("T",C11)))</formula>
    </cfRule>
    <cfRule type="containsText" dxfId="968" priority="15" operator="containsText" text="L">
      <formula>NOT(ISERROR(SEARCH("L",C11)))</formula>
    </cfRule>
    <cfRule type="containsText" dxfId="967" priority="14" operator="containsText" text="J">
      <formula>NOT(ISERROR(SEARCH("J",C11)))</formula>
    </cfRule>
  </conditionalFormatting>
  <conditionalFormatting sqref="H46:O47">
    <cfRule type="containsText" dxfId="966" priority="2" operator="containsText" text="CLASSE DI RISCHIO MEDIO">
      <formula>NOT(ISERROR(SEARCH("CLASSE DI RISCHIO MEDIO",H46)))</formula>
    </cfRule>
    <cfRule type="containsText" dxfId="965" priority="3" operator="containsText" text="Classe di rischio basso">
      <formula>NOT(ISERROR(SEARCH("Classe di rischio basso",H46)))</formula>
    </cfRule>
    <cfRule type="colorScale" priority="4">
      <colorScale>
        <cfvo type="num" val="80"/>
        <cfvo type="num" val="85"/>
        <cfvo type="num" val="87"/>
        <color rgb="FF28F846"/>
        <color rgb="FF0070C0"/>
        <color rgb="FFFF0000"/>
      </colorScale>
    </cfRule>
    <cfRule type="containsText" dxfId="964" priority="1" operator="containsText" text="CLASSE DI RISCHIO ALTO">
      <formula>NOT(ISERROR(SEARCH("CLASSE DI RISCHIO ALTO",H46)))</formula>
    </cfRule>
  </conditionalFormatting>
  <conditionalFormatting sqref="J65">
    <cfRule type="cellIs" dxfId="963" priority="50" operator="greaterThan">
      <formula>80</formula>
    </cfRule>
    <cfRule type="cellIs" dxfId="962" priority="49" operator="between">
      <formula>70</formula>
      <formula>75</formula>
    </cfRule>
    <cfRule type="cellIs" dxfId="961" priority="48" operator="between">
      <formula>65.00000001</formula>
      <formula>69.999999</formula>
    </cfRule>
    <cfRule type="cellIs" dxfId="960" priority="47" operator="between">
      <formula>75.0000001</formula>
      <formula>79.99999999999</formula>
    </cfRule>
    <cfRule type="cellIs" dxfId="959" priority="51" operator="lessThan">
      <formula>65</formula>
    </cfRule>
  </conditionalFormatting>
  <conditionalFormatting sqref="J74">
    <cfRule type="cellIs" dxfId="958" priority="46" operator="lessThan">
      <formula>65</formula>
    </cfRule>
    <cfRule type="cellIs" dxfId="957" priority="45" operator="greaterThan">
      <formula>80</formula>
    </cfRule>
    <cfRule type="cellIs" dxfId="956" priority="42" operator="between">
      <formula>75.0000001</formula>
      <formula>79.99999999999</formula>
    </cfRule>
    <cfRule type="cellIs" dxfId="955" priority="43" operator="between">
      <formula>65.00000001</formula>
      <formula>69.999999</formula>
    </cfRule>
    <cfRule type="cellIs" dxfId="954" priority="44" operator="between">
      <formula>70</formula>
      <formula>75</formula>
    </cfRule>
  </conditionalFormatting>
  <conditionalFormatting sqref="J82">
    <cfRule type="cellIs" dxfId="953" priority="37" operator="between">
      <formula>75.0000001</formula>
      <formula>79.99999999999</formula>
    </cfRule>
    <cfRule type="cellIs" dxfId="952" priority="38" operator="between">
      <formula>65.00000001</formula>
      <formula>69.999999</formula>
    </cfRule>
    <cfRule type="cellIs" dxfId="951" priority="40" operator="greaterThan">
      <formula>80</formula>
    </cfRule>
    <cfRule type="cellIs" dxfId="950" priority="41" operator="lessThan">
      <formula>65</formula>
    </cfRule>
    <cfRule type="cellIs" dxfId="949" priority="39" operator="between">
      <formula>70</formula>
      <formula>75</formula>
    </cfRule>
  </conditionalFormatting>
  <conditionalFormatting sqref="J90">
    <cfRule type="cellIs" dxfId="948" priority="32" operator="between">
      <formula>75.0000001</formula>
      <formula>79.99999999999</formula>
    </cfRule>
    <cfRule type="cellIs" dxfId="947" priority="33" operator="between">
      <formula>65.00000001</formula>
      <formula>69.999999</formula>
    </cfRule>
    <cfRule type="cellIs" dxfId="946" priority="34" operator="between">
      <formula>70</formula>
      <formula>75</formula>
    </cfRule>
    <cfRule type="cellIs" dxfId="945" priority="35" operator="greaterThan">
      <formula>80</formula>
    </cfRule>
    <cfRule type="cellIs" dxfId="944" priority="36" operator="lessThan">
      <formula>65</formula>
    </cfRule>
  </conditionalFormatting>
  <conditionalFormatting sqref="J98">
    <cfRule type="cellIs" dxfId="943" priority="31" operator="between">
      <formula>70</formula>
      <formula>75</formula>
    </cfRule>
    <cfRule type="cellIs" dxfId="942" priority="25" operator="between">
      <formula>65.00000001</formula>
      <formula>69.999999</formula>
    </cfRule>
    <cfRule type="cellIs" dxfId="941" priority="27" operator="greaterThan">
      <formula>80</formula>
    </cfRule>
    <cfRule type="cellIs" dxfId="940" priority="28" operator="lessThan">
      <formula>65</formula>
    </cfRule>
    <cfRule type="cellIs" dxfId="939" priority="29" operator="between">
      <formula>75.0000001</formula>
      <formula>79.99999999999</formula>
    </cfRule>
    <cfRule type="cellIs" dxfId="938" priority="26" operator="between">
      <formula>70</formula>
      <formula>75</formula>
    </cfRule>
    <cfRule type="cellIs" dxfId="937" priority="30" operator="between">
      <formula>65.00000001</formula>
      <formula>69.999999</formula>
    </cfRule>
    <cfRule type="cellIs" dxfId="936" priority="24" operator="between">
      <formula>75.0000001</formula>
      <formula>79.99999999999</formula>
    </cfRule>
  </conditionalFormatting>
  <conditionalFormatting sqref="J106">
    <cfRule type="cellIs" dxfId="935" priority="16" operator="between">
      <formula>75.0000001</formula>
      <formula>79.99999999999</formula>
    </cfRule>
    <cfRule type="cellIs" dxfId="934" priority="17" operator="between">
      <formula>65.00000001</formula>
      <formula>69.999999</formula>
    </cfRule>
    <cfRule type="cellIs" dxfId="933" priority="18" operator="between">
      <formula>70</formula>
      <formula>75</formula>
    </cfRule>
    <cfRule type="cellIs" dxfId="932" priority="19" operator="greaterThan">
      <formula>80</formula>
    </cfRule>
    <cfRule type="cellIs" dxfId="931" priority="20" operator="lessThan">
      <formula>65</formula>
    </cfRule>
    <cfRule type="cellIs" dxfId="930" priority="23" operator="between">
      <formula>70</formula>
      <formula>75</formula>
    </cfRule>
    <cfRule type="cellIs" dxfId="929" priority="22" operator="between">
      <formula>65.00000001</formula>
      <formula>69.999999</formula>
    </cfRule>
    <cfRule type="cellIs" dxfId="928" priority="21" operator="between">
      <formula>75.0000001</formula>
      <formula>79.99999999999</formula>
    </cfRule>
  </conditionalFormatting>
  <conditionalFormatting sqref="N11:N40">
    <cfRule type="cellIs" dxfId="927" priority="5" operator="between">
      <formula>65.00000001</formula>
      <formula>69.999999</formula>
    </cfRule>
    <cfRule type="cellIs" dxfId="926" priority="6" operator="between">
      <formula>75.0000001</formula>
      <formula>79.99999999999</formula>
    </cfRule>
    <cfRule type="cellIs" dxfId="925" priority="8" operator="equal">
      <formula>0</formula>
    </cfRule>
    <cfRule type="cellIs" dxfId="924" priority="9" operator="between">
      <formula>0.1</formula>
      <formula>65</formula>
    </cfRule>
    <cfRule type="cellIs" dxfId="923" priority="10" operator="greaterThan">
      <formula>80</formula>
    </cfRule>
    <cfRule type="cellIs" dxfId="922" priority="7" operator="between">
      <formula>70</formula>
      <formula>75</formula>
    </cfRule>
  </conditionalFormatting>
  <dataValidations count="7">
    <dataValidation type="list" allowBlank="1" showInputMessage="1" showErrorMessage="1" sqref="E11:E39" xr:uid="{3130F0AE-481F-468B-97A9-B26274041A63}">
      <formula1>Elenco_Misure</formula1>
    </dataValidation>
    <dataValidation type="list" allowBlank="1" showInputMessage="1" showErrorMessage="1" sqref="R57" xr:uid="{80DC25B5-0159-4ADB-94E7-ED141BF0AF8A}">
      <formula1>#REF!</formula1>
    </dataValidation>
    <dataValidation type="list" allowBlank="1" showInputMessage="1" showErrorMessage="1" sqref="H72:I72 H104:I104 H96:I96 H88:I88 H80:I80 H63:I63" xr:uid="{D5972060-5BC8-47E1-95D1-33D9E36F47CA}">
      <formula1>$I$3:$I$5</formula1>
    </dataValidation>
    <dataValidation type="list" allowBlank="1" showInputMessage="1" showErrorMessage="1" sqref="E71 E105 E103 E97 E95 E89 E87 E81 E79 E73 E62" xr:uid="{B02BB573-DEA5-4C18-9E7E-2A435EE66C83}">
      <formula1>$E$112:$E$243</formula1>
    </dataValidation>
    <dataValidation type="list" allowBlank="1" showInputMessage="1" showErrorMessage="1" sqref="R67:S69 O67:P68 R77:S77 R85:S85 R93:S93 R101:S101" xr:uid="{DB7CB413-48D3-4202-8FC3-66A72C269EDE}">
      <formula1>$AA$5:$AA$7</formula1>
    </dataValidation>
    <dataValidation type="list" allowBlank="1" showInputMessage="1" showErrorMessage="1" sqref="E75 E107 E99 E91 E83 E66:F66" xr:uid="{F691A0CA-4EFF-4D42-BF58-8A478818AD53}">
      <formula1>$K$3:$K$4</formula1>
    </dataValidation>
    <dataValidation type="list" allowBlank="1" showInputMessage="1" showErrorMessage="1" sqref="F112:F243" xr:uid="{B1436FDF-6AFF-4B59-B9D9-EA10A723BF51}">
      <formula1>$L$3:$L$7</formula1>
    </dataValidation>
  </dataValidations>
  <pageMargins left="0.70866141732283472" right="0.70866141732283472" top="0.74803149606299213" bottom="0.74803149606299213" header="0.31496062992125984" footer="0.31496062992125984"/>
  <pageSetup paperSize="9" scale="44" orientation="portrait" r:id="rId1"/>
  <headerFooter>
    <oddHeader>&amp;A</oddHeader>
    <oddFooter>Pagina &amp;P di &amp;N</oddFooter>
  </headerFooter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0070C0"/>
    <pageSetUpPr fitToPage="1"/>
  </sheetPr>
  <dimension ref="B1:AN243"/>
  <sheetViews>
    <sheetView tabSelected="1" view="pageBreakPreview" zoomScale="55" zoomScaleNormal="75" zoomScaleSheetLayoutView="55" workbookViewId="0">
      <pane xSplit="2" ySplit="10" topLeftCell="C57" activePane="bottomRight" state="frozen"/>
      <selection activeCell="A56" sqref="A56:A57"/>
      <selection pane="topRight" activeCell="A56" sqref="A56:A57"/>
      <selection pane="bottomLeft" activeCell="A56" sqref="A56:A57"/>
      <selection pane="bottomRight" activeCell="A56" sqref="A56:A57"/>
    </sheetView>
  </sheetViews>
  <sheetFormatPr defaultRowHeight="12.75" x14ac:dyDescent="0.2"/>
  <cols>
    <col min="1" max="1" width="4.5703125" style="81" customWidth="1"/>
    <col min="2" max="2" width="7.5703125" style="81" customWidth="1"/>
    <col min="3" max="3" width="8.5703125" style="81" customWidth="1"/>
    <col min="4" max="4" width="8.85546875" style="81" customWidth="1"/>
    <col min="5" max="5" width="8.28515625" style="81" customWidth="1"/>
    <col min="6" max="6" width="35" style="81" customWidth="1"/>
    <col min="7" max="7" width="22.85546875" style="81" customWidth="1"/>
    <col min="8" max="8" width="20.140625" style="81" customWidth="1"/>
    <col min="9" max="9" width="9.42578125" style="81" customWidth="1"/>
    <col min="10" max="10" width="11.42578125" style="81" customWidth="1"/>
    <col min="11" max="11" width="11.7109375" style="81" customWidth="1"/>
    <col min="12" max="12" width="11" style="81" customWidth="1"/>
    <col min="13" max="13" width="11.42578125" style="81" customWidth="1"/>
    <col min="14" max="14" width="13.140625" style="81" customWidth="1"/>
    <col min="15" max="15" width="9.28515625" style="81" customWidth="1"/>
    <col min="16" max="17" width="9.140625" style="81" customWidth="1"/>
    <col min="18" max="18" width="7.85546875" style="81" hidden="1" customWidth="1"/>
    <col min="19" max="19" width="11.28515625" style="81" customWidth="1"/>
    <col min="20" max="20" width="16.5703125" style="81" bestFit="1" customWidth="1"/>
    <col min="21" max="21" width="21.28515625" style="81" customWidth="1"/>
    <col min="22" max="22" width="16.7109375" style="81" bestFit="1" customWidth="1"/>
    <col min="23" max="23" width="9.140625" style="167"/>
    <col min="24" max="24" width="12.5703125" style="167" customWidth="1"/>
    <col min="25" max="27" width="9.140625" style="167"/>
    <col min="28" max="28" width="15.28515625" style="167" bestFit="1" customWidth="1"/>
    <col min="29" max="29" width="12.140625" style="81" customWidth="1"/>
    <col min="30" max="30" width="9.140625" style="81"/>
    <col min="31" max="31" width="6" style="81" customWidth="1"/>
    <col min="32" max="32" width="13" style="81" customWidth="1"/>
    <col min="33" max="33" width="10.42578125" style="81" customWidth="1"/>
    <col min="34" max="34" width="22.42578125" style="81" customWidth="1"/>
    <col min="35" max="35" width="13.28515625" style="81" customWidth="1"/>
    <col min="36" max="36" width="16.140625" style="81" customWidth="1"/>
    <col min="37" max="37" width="9.5703125" style="81" bestFit="1" customWidth="1"/>
    <col min="38" max="38" width="9.140625" style="81"/>
    <col min="39" max="39" width="15.140625" style="81" customWidth="1"/>
    <col min="40" max="16384" width="9.140625" style="81"/>
  </cols>
  <sheetData>
    <row r="1" spans="3:39" ht="38.25" customHeight="1" x14ac:dyDescent="0.2"/>
    <row r="2" spans="3:39" ht="15.75" customHeight="1" x14ac:dyDescent="0.3">
      <c r="F2" s="427" t="s">
        <v>220</v>
      </c>
      <c r="G2" s="428"/>
      <c r="H2" s="429" t="s">
        <v>221</v>
      </c>
      <c r="I2" s="430"/>
      <c r="J2" s="431" t="s">
        <v>236</v>
      </c>
      <c r="K2" s="431" t="s">
        <v>31</v>
      </c>
      <c r="L2" s="168"/>
      <c r="M2" s="168"/>
      <c r="N2" s="169"/>
    </row>
    <row r="3" spans="3:39" ht="15.75" customHeight="1" x14ac:dyDescent="0.35">
      <c r="F3" s="98" t="s">
        <v>215</v>
      </c>
      <c r="G3" s="100">
        <v>0.7</v>
      </c>
      <c r="H3" s="102" t="s">
        <v>222</v>
      </c>
      <c r="I3" s="103">
        <v>0.5</v>
      </c>
      <c r="J3" s="170"/>
      <c r="K3" s="122" t="s">
        <v>32</v>
      </c>
      <c r="L3" s="121" t="s">
        <v>242</v>
      </c>
      <c r="M3" s="122"/>
      <c r="N3" s="171"/>
    </row>
    <row r="4" spans="3:39" ht="19.5" x14ac:dyDescent="0.35">
      <c r="F4" s="99" t="s">
        <v>216</v>
      </c>
      <c r="G4" s="101">
        <v>1</v>
      </c>
      <c r="H4" s="102" t="s">
        <v>223</v>
      </c>
      <c r="I4" s="103">
        <v>0.75</v>
      </c>
      <c r="J4" s="172"/>
      <c r="K4" s="125" t="s">
        <v>31</v>
      </c>
      <c r="L4" s="123" t="s">
        <v>243</v>
      </c>
      <c r="M4" s="120"/>
      <c r="N4" s="173"/>
    </row>
    <row r="5" spans="3:39" ht="22.5" x14ac:dyDescent="0.3">
      <c r="C5" s="263"/>
      <c r="D5" s="263"/>
      <c r="H5" s="104" t="s">
        <v>224</v>
      </c>
      <c r="I5" s="105">
        <v>0.3</v>
      </c>
      <c r="J5" s="82"/>
      <c r="K5" s="82"/>
      <c r="L5" s="123" t="s">
        <v>244</v>
      </c>
      <c r="M5" s="120"/>
      <c r="N5" s="173"/>
    </row>
    <row r="6" spans="3:39" ht="22.5" x14ac:dyDescent="0.3">
      <c r="C6" s="263"/>
      <c r="D6" s="263"/>
      <c r="G6" s="82"/>
      <c r="I6" s="82"/>
      <c r="J6" s="82"/>
      <c r="K6" s="82"/>
      <c r="L6" s="123" t="s">
        <v>27</v>
      </c>
      <c r="M6" s="120"/>
      <c r="N6" s="173"/>
    </row>
    <row r="7" spans="3:39" ht="23.25" x14ac:dyDescent="0.35">
      <c r="C7" s="263"/>
      <c r="D7" s="263"/>
      <c r="F7" s="198" t="s">
        <v>25</v>
      </c>
      <c r="G7" s="18"/>
      <c r="L7" s="124" t="s">
        <v>183</v>
      </c>
      <c r="M7" s="172"/>
      <c r="N7" s="174"/>
      <c r="T7" s="175"/>
      <c r="U7" s="175"/>
    </row>
    <row r="8" spans="3:39" ht="21.75" customHeight="1" x14ac:dyDescent="0.35">
      <c r="C8" s="263"/>
      <c r="D8" s="263"/>
      <c r="E8" s="18"/>
      <c r="F8" s="199" t="s">
        <v>564</v>
      </c>
      <c r="G8" s="82"/>
    </row>
    <row r="9" spans="3:39" ht="34.5" customHeight="1" x14ac:dyDescent="0.35">
      <c r="C9" s="400" t="s">
        <v>307</v>
      </c>
      <c r="D9" s="401"/>
      <c r="S9" s="197" t="s">
        <v>235</v>
      </c>
      <c r="T9" s="197" t="s">
        <v>235</v>
      </c>
      <c r="U9" s="19"/>
      <c r="W9" s="421" t="s">
        <v>261</v>
      </c>
      <c r="X9" s="422"/>
      <c r="Y9" s="176"/>
      <c r="Z9" s="177"/>
      <c r="AA9" s="177"/>
      <c r="AF9" s="400" t="s">
        <v>228</v>
      </c>
      <c r="AG9" s="423"/>
      <c r="AH9" s="178" t="s">
        <v>262</v>
      </c>
    </row>
    <row r="10" spans="3:39" ht="75" customHeight="1" x14ac:dyDescent="0.2">
      <c r="C10" s="277" t="s">
        <v>305</v>
      </c>
      <c r="D10" s="278" t="s">
        <v>306</v>
      </c>
      <c r="E10" s="280" t="s">
        <v>0</v>
      </c>
      <c r="F10" s="402" t="s">
        <v>23</v>
      </c>
      <c r="G10" s="402"/>
      <c r="H10" s="402"/>
      <c r="I10" s="87" t="s">
        <v>208</v>
      </c>
      <c r="J10" s="88" t="s">
        <v>252</v>
      </c>
      <c r="K10" s="88" t="s">
        <v>260</v>
      </c>
      <c r="L10" s="88" t="s">
        <v>259</v>
      </c>
      <c r="M10" s="89" t="s">
        <v>18</v>
      </c>
      <c r="N10" s="90" t="s">
        <v>209</v>
      </c>
      <c r="O10" s="91" t="s">
        <v>214</v>
      </c>
      <c r="P10" s="403" t="s">
        <v>213</v>
      </c>
      <c r="Q10" s="404"/>
      <c r="S10" s="197" t="s">
        <v>15</v>
      </c>
      <c r="T10" s="197" t="s">
        <v>233</v>
      </c>
      <c r="U10" s="197" t="s">
        <v>266</v>
      </c>
      <c r="V10" s="197" t="s">
        <v>16</v>
      </c>
      <c r="W10" s="2" t="s">
        <v>212</v>
      </c>
      <c r="X10" s="2" t="s">
        <v>211</v>
      </c>
      <c r="Y10" s="2" t="s">
        <v>225</v>
      </c>
      <c r="Z10" s="2" t="s">
        <v>226</v>
      </c>
      <c r="AA10" s="2" t="s">
        <v>227</v>
      </c>
      <c r="AB10" s="109" t="s">
        <v>210</v>
      </c>
      <c r="AF10" s="66" t="s">
        <v>267</v>
      </c>
      <c r="AG10" s="305" t="s">
        <v>229</v>
      </c>
      <c r="AH10" s="305">
        <f>SUM(AH11:AH40)</f>
        <v>200</v>
      </c>
      <c r="AI10" s="305" t="s">
        <v>21</v>
      </c>
      <c r="AJ10" s="305" t="s">
        <v>20</v>
      </c>
      <c r="AK10" s="305" t="s">
        <v>230</v>
      </c>
      <c r="AL10" s="305" t="s">
        <v>231</v>
      </c>
      <c r="AM10" s="305" t="s">
        <v>232</v>
      </c>
    </row>
    <row r="11" spans="3:39" ht="36" x14ac:dyDescent="0.2">
      <c r="C11" s="264" t="str">
        <f>IF(S11=0,"T",IF((K11-M11)&lt;65,"I",IF((K11-M11)&lt;70,"K",IF((K11-M11)&lt;75,"J",IF((K11-M11)&lt;80,"K","L")))))</f>
        <v>T</v>
      </c>
      <c r="D11" s="273" t="str">
        <f>IF(J11&lt;135,"T",IF((J11-$J$66)&lt;135,"J","L"))</f>
        <v>T</v>
      </c>
      <c r="E11" s="21" t="s">
        <v>413</v>
      </c>
      <c r="F11" s="22" t="str">
        <f t="shared" ref="F11:F39" si="0">VLOOKUP(E11,Misure_Campionate,2,FALSE)</f>
        <v>Attività ufficio tecnico interno produzione</v>
      </c>
      <c r="G11" s="22" t="str">
        <f t="shared" ref="G11:G39" si="1">VLOOKUP(E11,Misure_Campionate,3,FALSE)</f>
        <v>/</v>
      </c>
      <c r="H11" s="22" t="str">
        <f t="shared" ref="H11:H39" si="2">VLOOKUP(E11,Misure_Campionate,4,FALSE)</f>
        <v>/</v>
      </c>
      <c r="I11" s="63">
        <f t="shared" ref="I11:I39" si="3">VLOOKUP(E11,Misure_Campionate,12,FALSE)</f>
        <v>4.8437110585287382</v>
      </c>
      <c r="J11" s="63">
        <f t="shared" ref="J11:J39" si="4">VLOOKUP(E11,Misure_Campionate,13,FALSE)</f>
        <v>111.66204993518133</v>
      </c>
      <c r="K11" s="64">
        <f t="shared" ref="K11:K39" si="5">VLOOKUP(E11,Misure_Campionate,14,FALSE)</f>
        <v>59.399655526864201</v>
      </c>
      <c r="L11" s="16">
        <f t="shared" ref="L11:L39" si="6">VLOOKUP(E11,Misure_Campionate,15,FALSE)</f>
        <v>72.676313265785893</v>
      </c>
      <c r="M11" s="23">
        <f>S11</f>
        <v>0</v>
      </c>
      <c r="N11" s="281">
        <f>IF(M11=0,0,K11-M11)</f>
        <v>0</v>
      </c>
      <c r="O11" s="224">
        <v>130</v>
      </c>
      <c r="P11" s="25"/>
      <c r="Q11" s="25"/>
      <c r="R11" s="81" t="str">
        <f>IF(S11&gt;0,1,"")</f>
        <v/>
      </c>
      <c r="S11" s="111">
        <f>IF(K11&lt;80,0,IF((L11-K11)&lt;=2,($L$63-(($K$63-$L$63)/4)*(L11-K11-2)),($L$63-(($L$63-$M$63)/8)*(L11-K11-2))))</f>
        <v>0</v>
      </c>
      <c r="T11" s="111" t="str">
        <f>IF(J11&lt;135,"",J11-$J$66)</f>
        <v/>
      </c>
      <c r="U11" s="111">
        <f>K11-S11</f>
        <v>59.399655526864201</v>
      </c>
      <c r="V11" s="111">
        <f>O11/$G$43*10^(U11/10)</f>
        <v>235867.26304871097</v>
      </c>
      <c r="W11" s="179">
        <f>IF((Z11^2*(I11^2+$G$3^2+$G$4^2)&gt;0),(Z11^2*(I11^2+$G$3^2+$G$4^2)),0)</f>
        <v>3.3865119180388325E-5</v>
      </c>
      <c r="X11" s="180">
        <f>IF(W11=0,0,(AA11*Y11)^2)</f>
        <v>0</v>
      </c>
      <c r="Y11" s="181">
        <f>0.5*((P11-Q11)/60)</f>
        <v>0</v>
      </c>
      <c r="Z11" s="182">
        <f>O11/$G$43*10^((K11-$G$44)/10)</f>
        <v>1.1650046376828851E-3</v>
      </c>
      <c r="AA11" s="135">
        <f>IF(AB11=0,0,4.34*(Z11/AB11))</f>
        <v>2.3335939050201791E-3</v>
      </c>
      <c r="AB11" s="183">
        <f>O11/60</f>
        <v>2.1666666666666665</v>
      </c>
      <c r="AF11" s="183">
        <f>IF(N11="0",0,O11/$G$43*10^(N11/10))</f>
        <v>0.27083333333333331</v>
      </c>
      <c r="AG11" s="183">
        <f>O11/$G$43*10^(K11/10)</f>
        <v>235867.26304871097</v>
      </c>
      <c r="AH11" s="305" t="str">
        <f>IF(K11&gt;80,O11,"")</f>
        <v/>
      </c>
      <c r="AI11" s="305" t="str">
        <f>IF(K11&gt;80,O11/$AH$10*10^(L11/10),"")</f>
        <v/>
      </c>
      <c r="AJ11" s="305" t="str">
        <f>IF(K11&gt;80,O11/$AH$10*10^(K11/10),"")</f>
        <v/>
      </c>
      <c r="AK11" s="110">
        <f>IF((MAX(K11:K40)&gt;80),10*LOG(SUM($AJ$11:$AJ$40)),"")</f>
        <v>86.813788467572707</v>
      </c>
      <c r="AL11" s="110">
        <f>IF((MAX(K11:K40)&gt;80),10*LOG(SUM($AI$11:$AI$40)),"")</f>
        <v>87.48638352153975</v>
      </c>
      <c r="AM11" s="110">
        <f>10*LOG(SUM(AF11:AF40))</f>
        <v>68.795951034743879</v>
      </c>
    </row>
    <row r="12" spans="3:39" ht="27" x14ac:dyDescent="0.2">
      <c r="C12" s="264" t="str">
        <f t="shared" ref="C12:C40" si="7">IF(S12=0,"T",IF((K12-M12)&lt;65,"I",IF((K12-M12)&lt;70,"K",IF((K12-M12)&lt;75,"J",IF((K12-M12)&lt;80,"K","L")))))</f>
        <v>T</v>
      </c>
      <c r="D12" s="273" t="str">
        <f t="shared" ref="D12:D40" si="8">IF(J12&lt;135,"T",IF((J12-$J$66)&lt;135,"J","L"))</f>
        <v>T</v>
      </c>
      <c r="E12" s="21" t="s">
        <v>382</v>
      </c>
      <c r="F12" s="22" t="str">
        <f t="shared" si="0"/>
        <v>Attività di magazzino</v>
      </c>
      <c r="G12" s="22" t="str">
        <f t="shared" si="1"/>
        <v>/</v>
      </c>
      <c r="H12" s="22" t="str">
        <f t="shared" si="2"/>
        <v>/</v>
      </c>
      <c r="I12" s="63">
        <f t="shared" si="3"/>
        <v>0.60111297969181376</v>
      </c>
      <c r="J12" s="63">
        <f t="shared" si="4"/>
        <v>105.66204993518133</v>
      </c>
      <c r="K12" s="64">
        <f t="shared" si="5"/>
        <v>72.243694101880209</v>
      </c>
      <c r="L12" s="16">
        <f t="shared" si="6"/>
        <v>75.536268029577073</v>
      </c>
      <c r="M12" s="23">
        <f t="shared" ref="M12:M18" si="9">S12</f>
        <v>0</v>
      </c>
      <c r="N12" s="281">
        <f>IF(M12=0,0,K12-M12)</f>
        <v>0</v>
      </c>
      <c r="O12" s="225">
        <v>60</v>
      </c>
      <c r="P12" s="25"/>
      <c r="Q12" s="25"/>
      <c r="R12" s="81" t="str">
        <f t="shared" ref="R12:R40" si="10">IF(S12&gt;0,1,"")</f>
        <v/>
      </c>
      <c r="S12" s="111">
        <f t="shared" ref="S12:S40" si="11">IF(K12&lt;80,0,IF((L12-K12)&lt;=2,($L$63-(($K$63-$L$63)/4)*(L12-K12-2)),($L$63-(($L$63-$M$63)/8)*(L12-K12-2))))</f>
        <v>0</v>
      </c>
      <c r="T12" s="111" t="str">
        <f t="shared" ref="T12:T39" si="12">IF(J12&lt;135,"",J12-$J$66)</f>
        <v/>
      </c>
      <c r="U12" s="111">
        <f>K12-S12</f>
        <v>72.243694101880209</v>
      </c>
      <c r="V12" s="111">
        <f>O12/$G$43*10^(U12/10)</f>
        <v>2095460.2323011144</v>
      </c>
      <c r="W12" s="179">
        <f>IF((Z12^2*(I12^2+$G$3^2+$G$4^2)&gt;0),(Z12^2*(I12^2+$G$3^2+$G$4^2)),0)</f>
        <v>1.9831896940101888E-4</v>
      </c>
      <c r="X12" s="180">
        <f t="shared" ref="X12:X40" si="13">IF(W12=0,0,(AA12*Y12)^2)</f>
        <v>0</v>
      </c>
      <c r="Y12" s="181">
        <f>0.5*((P12-Q12)/60)</f>
        <v>0</v>
      </c>
      <c r="Z12" s="182">
        <f>O12/$G$43*10^((K12-$G$44)/10)</f>
        <v>1.03499775982337E-2</v>
      </c>
      <c r="AA12" s="135">
        <f t="shared" ref="AA12:AA40" si="14">IF(AB12=0,0,4.34*(Z12/AB12))</f>
        <v>4.4918902776334257E-2</v>
      </c>
      <c r="AB12" s="183">
        <f t="shared" ref="AB12:AB40" si="15">O12/60</f>
        <v>1</v>
      </c>
      <c r="AF12" s="183">
        <f t="shared" ref="AF12:AF40" si="16">IF(N12="0",0,O12/$G$43*10^(N12/10))</f>
        <v>0.125</v>
      </c>
      <c r="AG12" s="183">
        <f>O12/$G$43*10^(K12/10)</f>
        <v>2095460.2323011144</v>
      </c>
      <c r="AH12" s="305" t="str">
        <f>IF(K12&gt;80,O12,"")</f>
        <v/>
      </c>
      <c r="AI12" s="305" t="str">
        <f>IF(K12&gt;80,O12/$AH$10*10^(L12/10),"")</f>
        <v/>
      </c>
      <c r="AJ12" s="305" t="str">
        <f>IF(K12&gt;80,O12/$AH$10*10^(K12/10),"")</f>
        <v/>
      </c>
      <c r="AL12" s="184"/>
    </row>
    <row r="13" spans="3:39" ht="27" x14ac:dyDescent="0.2">
      <c r="C13" s="264" t="str">
        <f t="shared" si="7"/>
        <v>T</v>
      </c>
      <c r="D13" s="273" t="str">
        <f t="shared" si="8"/>
        <v>T</v>
      </c>
      <c r="E13" s="21" t="s">
        <v>399</v>
      </c>
      <c r="F13" s="22" t="str">
        <f t="shared" si="0"/>
        <v>Attività di ufficio</v>
      </c>
      <c r="G13" s="22" t="str">
        <f t="shared" si="1"/>
        <v>/</v>
      </c>
      <c r="H13" s="22" t="str">
        <f t="shared" si="2"/>
        <v>/</v>
      </c>
      <c r="I13" s="63">
        <f t="shared" si="3"/>
        <v>2.3469281972202842</v>
      </c>
      <c r="J13" s="63">
        <f t="shared" si="4"/>
        <v>96.562049935181335</v>
      </c>
      <c r="K13" s="64">
        <f t="shared" si="5"/>
        <v>55.442667808838564</v>
      </c>
      <c r="L13" s="16">
        <f t="shared" si="6"/>
        <v>64.164963884220811</v>
      </c>
      <c r="M13" s="23">
        <f t="shared" si="9"/>
        <v>0</v>
      </c>
      <c r="N13" s="281">
        <f t="shared" ref="N13:N40" si="17">IF(M13=0,0,K13-M13)</f>
        <v>0</v>
      </c>
      <c r="O13" s="225">
        <v>90</v>
      </c>
      <c r="P13" s="25"/>
      <c r="Q13" s="25"/>
      <c r="R13" s="81" t="str">
        <f t="shared" si="10"/>
        <v/>
      </c>
      <c r="S13" s="111">
        <f t="shared" si="11"/>
        <v>0</v>
      </c>
      <c r="T13" s="111" t="str">
        <f t="shared" si="12"/>
        <v/>
      </c>
      <c r="U13" s="111">
        <f t="shared" ref="U13:U40" si="18">K13-S13</f>
        <v>55.442667808838564</v>
      </c>
      <c r="V13" s="111">
        <f t="shared" ref="V13:V40" si="19">O13/$G$43*10^(U13/10)</f>
        <v>65655.037382685943</v>
      </c>
      <c r="W13" s="179">
        <f t="shared" ref="W13:W40" si="20">IF((Z13^2*(I13^2+$G$3^2+$G$4^2)&gt;0),(Z13^2*(I13^2+$G$3^2+$G$4^2)),0)</f>
        <v>7.3592657030709661E-7</v>
      </c>
      <c r="X13" s="180">
        <f t="shared" si="13"/>
        <v>0</v>
      </c>
      <c r="Y13" s="181">
        <f t="shared" ref="Y13:Y40" si="21">0.5*((P13-Q13)/60)</f>
        <v>0</v>
      </c>
      <c r="Z13" s="182">
        <f t="shared" ref="Z13:Z40" si="22">O13/$G$43*10^((K13-$G$44)/10)</f>
        <v>3.242858803270039E-4</v>
      </c>
      <c r="AA13" s="135">
        <f t="shared" si="14"/>
        <v>9.382671470794645E-4</v>
      </c>
      <c r="AB13" s="183">
        <f t="shared" si="15"/>
        <v>1.5</v>
      </c>
      <c r="AF13" s="183">
        <f t="shared" si="16"/>
        <v>0.1875</v>
      </c>
      <c r="AG13" s="183">
        <f t="shared" ref="AG13:AG40" si="23">O13/$G$43*10^(K13/10)</f>
        <v>65655.037382685943</v>
      </c>
      <c r="AH13" s="305" t="str">
        <f>IF(K13&gt;80,O13,"")</f>
        <v/>
      </c>
      <c r="AI13" s="305" t="str">
        <f>IF(K13&gt;80,O13/$AH$10*10^(L13/10),"")</f>
        <v/>
      </c>
      <c r="AJ13" s="305" t="str">
        <f>IF(K13&gt;80,O13/$AH$10*10^(K13/10),"")</f>
        <v/>
      </c>
      <c r="AL13" s="184"/>
    </row>
    <row r="14" spans="3:39" ht="36" x14ac:dyDescent="0.2">
      <c r="C14" s="264" t="str">
        <f t="shared" si="7"/>
        <v>J</v>
      </c>
      <c r="D14" s="273" t="str">
        <f>IF(J14&lt;135,"T",IF((J14-$J$66)&lt;135,"J","L"))</f>
        <v>T</v>
      </c>
      <c r="E14" s="21" t="s">
        <v>396</v>
      </c>
      <c r="F14" s="22" t="str">
        <f t="shared" si="0"/>
        <v xml:space="preserve">Montaggio e controllo qualità </v>
      </c>
      <c r="G14" s="22" t="str">
        <f t="shared" si="1"/>
        <v>/</v>
      </c>
      <c r="H14" s="22" t="str">
        <f t="shared" si="2"/>
        <v>/</v>
      </c>
      <c r="I14" s="63">
        <f t="shared" si="3"/>
        <v>0.67060402959833842</v>
      </c>
      <c r="J14" s="63">
        <f t="shared" si="4"/>
        <v>111.86204993518133</v>
      </c>
      <c r="K14" s="64">
        <f t="shared" si="5"/>
        <v>88.935972602540289</v>
      </c>
      <c r="L14" s="16">
        <f t="shared" si="6"/>
        <v>89.214213562373089</v>
      </c>
      <c r="M14" s="23">
        <f t="shared" si="9"/>
        <v>14.3608795200836</v>
      </c>
      <c r="N14" s="281">
        <f t="shared" si="17"/>
        <v>74.575093082456689</v>
      </c>
      <c r="O14" s="225">
        <v>100</v>
      </c>
      <c r="P14" s="25"/>
      <c r="Q14" s="25"/>
      <c r="R14" s="81">
        <f t="shared" si="10"/>
        <v>1</v>
      </c>
      <c r="S14" s="111">
        <f t="shared" si="11"/>
        <v>14.3608795200836</v>
      </c>
      <c r="T14" s="111" t="str">
        <f>IF(J14&lt;135,"",J14-$J$66)</f>
        <v/>
      </c>
      <c r="U14" s="111">
        <f t="shared" si="18"/>
        <v>74.575093082456689</v>
      </c>
      <c r="V14" s="111">
        <f>O14/$G$43*10^(U14/10)</f>
        <v>5974039.2395042246</v>
      </c>
      <c r="W14" s="179">
        <f t="shared" si="20"/>
        <v>1.2582553075298781</v>
      </c>
      <c r="X14" s="180">
        <f t="shared" si="13"/>
        <v>0</v>
      </c>
      <c r="Y14" s="181">
        <f t="shared" si="21"/>
        <v>0</v>
      </c>
      <c r="Z14" s="182">
        <f t="shared" si="22"/>
        <v>0.80540813056072291</v>
      </c>
      <c r="AA14" s="135">
        <f t="shared" si="14"/>
        <v>2.0972827719801224</v>
      </c>
      <c r="AB14" s="183">
        <f t="shared" si="15"/>
        <v>1.6666666666666667</v>
      </c>
      <c r="AF14" s="183">
        <f t="shared" si="16"/>
        <v>5974039.2395042246</v>
      </c>
      <c r="AG14" s="183">
        <f t="shared" si="23"/>
        <v>163063223.31074384</v>
      </c>
      <c r="AH14" s="305">
        <f t="shared" ref="AH14:AH40" si="24">IF(K14&gt;80,O14,"")</f>
        <v>100</v>
      </c>
      <c r="AI14" s="305">
        <f t="shared" ref="AI14:AI40" si="25">IF(K14&gt;80,O14/$AH$10*10^(L14/10),"")</f>
        <v>417245210.88396811</v>
      </c>
      <c r="AJ14" s="305">
        <f t="shared" ref="AJ14:AJ40" si="26">IF(K14&gt;80,O14/$AH$10*10^(K14/10),"")</f>
        <v>391351735.94578522</v>
      </c>
      <c r="AL14" s="184"/>
    </row>
    <row r="15" spans="3:39" ht="27" x14ac:dyDescent="0.2">
      <c r="C15" s="264" t="str">
        <f t="shared" si="7"/>
        <v>K</v>
      </c>
      <c r="D15" s="273" t="str">
        <f t="shared" si="8"/>
        <v>T</v>
      </c>
      <c r="E15" s="21" t="s">
        <v>386</v>
      </c>
      <c r="F15" s="22" t="str">
        <f t="shared" si="0"/>
        <v>Taglio con sega a nastro</v>
      </c>
      <c r="G15" s="22" t="str">
        <f t="shared" si="1"/>
        <v>/</v>
      </c>
      <c r="H15" s="22" t="str">
        <f t="shared" si="2"/>
        <v>/</v>
      </c>
      <c r="I15" s="63">
        <f t="shared" si="3"/>
        <v>0.69737500031813437</v>
      </c>
      <c r="J15" s="63">
        <f t="shared" si="4"/>
        <v>127.06204993518134</v>
      </c>
      <c r="K15" s="64">
        <f t="shared" si="5"/>
        <v>83.336426868428717</v>
      </c>
      <c r="L15" s="16">
        <f t="shared" si="6"/>
        <v>84.485284083388947</v>
      </c>
      <c r="M15" s="23">
        <f t="shared" si="9"/>
        <v>13.925571392519885</v>
      </c>
      <c r="N15" s="281">
        <f t="shared" si="17"/>
        <v>69.410855475908832</v>
      </c>
      <c r="O15" s="225">
        <v>30</v>
      </c>
      <c r="P15" s="25"/>
      <c r="Q15" s="25"/>
      <c r="R15" s="81">
        <f t="shared" si="10"/>
        <v>1</v>
      </c>
      <c r="S15" s="111">
        <f t="shared" si="11"/>
        <v>13.925571392519885</v>
      </c>
      <c r="T15" s="111" t="str">
        <f t="shared" si="12"/>
        <v/>
      </c>
      <c r="U15" s="111">
        <f t="shared" si="18"/>
        <v>69.410855475908832</v>
      </c>
      <c r="V15" s="111">
        <f t="shared" si="19"/>
        <v>545714.58984746644</v>
      </c>
      <c r="W15" s="179">
        <f t="shared" si="20"/>
        <v>8.7543773034019085E-3</v>
      </c>
      <c r="X15" s="180">
        <f t="shared" si="13"/>
        <v>0</v>
      </c>
      <c r="Y15" s="181">
        <f t="shared" si="21"/>
        <v>0</v>
      </c>
      <c r="Z15" s="182">
        <f t="shared" si="22"/>
        <v>6.6555306959713095E-2</v>
      </c>
      <c r="AA15" s="135">
        <f t="shared" si="14"/>
        <v>0.57770006441030963</v>
      </c>
      <c r="AB15" s="183">
        <f t="shared" si="15"/>
        <v>0.5</v>
      </c>
      <c r="AF15" s="183">
        <f t="shared" si="16"/>
        <v>545714.58984746644</v>
      </c>
      <c r="AG15" s="183">
        <f t="shared" si="23"/>
        <v>13474811.675580148</v>
      </c>
      <c r="AH15" s="305">
        <f t="shared" si="24"/>
        <v>30</v>
      </c>
      <c r="AI15" s="305">
        <f t="shared" si="25"/>
        <v>42132736.513966143</v>
      </c>
      <c r="AJ15" s="305">
        <f t="shared" si="26"/>
        <v>32339548.021392353</v>
      </c>
      <c r="AL15" s="184"/>
    </row>
    <row r="16" spans="3:39" ht="27" x14ac:dyDescent="0.2">
      <c r="C16" s="264" t="str">
        <f t="shared" si="7"/>
        <v>K</v>
      </c>
      <c r="D16" s="273" t="str">
        <f t="shared" si="8"/>
        <v>T</v>
      </c>
      <c r="E16" s="21" t="s">
        <v>411</v>
      </c>
      <c r="F16" s="22" t="str">
        <f t="shared" si="0"/>
        <v>Movimentazioni interne</v>
      </c>
      <c r="G16" s="22" t="str">
        <f t="shared" si="1"/>
        <v>/</v>
      </c>
      <c r="H16" s="22" t="str">
        <f t="shared" si="2"/>
        <v>/</v>
      </c>
      <c r="I16" s="63">
        <f t="shared" si="3"/>
        <v>0.53858377794159662</v>
      </c>
      <c r="J16" s="63">
        <f t="shared" si="4"/>
        <v>112.76204993518134</v>
      </c>
      <c r="K16" s="64">
        <f t="shared" si="5"/>
        <v>82.076792264517195</v>
      </c>
      <c r="L16" s="16">
        <f t="shared" si="6"/>
        <v>84.611254472828136</v>
      </c>
      <c r="M16" s="23">
        <f t="shared" si="9"/>
        <v>13.466596111980566</v>
      </c>
      <c r="N16" s="281">
        <f t="shared" si="17"/>
        <v>68.610196152536631</v>
      </c>
      <c r="O16" s="225">
        <v>70</v>
      </c>
      <c r="P16" s="25"/>
      <c r="Q16" s="25"/>
      <c r="R16" s="81">
        <f t="shared" si="10"/>
        <v>1</v>
      </c>
      <c r="S16" s="111">
        <f t="shared" si="11"/>
        <v>13.466596111980566</v>
      </c>
      <c r="T16" s="111" t="str">
        <f t="shared" si="12"/>
        <v/>
      </c>
      <c r="U16" s="111">
        <f t="shared" si="18"/>
        <v>68.610196152536631</v>
      </c>
      <c r="V16" s="111">
        <f t="shared" si="19"/>
        <v>1058952.3485996316</v>
      </c>
      <c r="W16" s="179">
        <f t="shared" si="20"/>
        <v>2.4034202657315668E-2</v>
      </c>
      <c r="X16" s="180">
        <f t="shared" si="13"/>
        <v>0</v>
      </c>
      <c r="Y16" s="181">
        <f t="shared" si="21"/>
        <v>0</v>
      </c>
      <c r="Z16" s="182">
        <f t="shared" si="22"/>
        <v>0.11619729436331852</v>
      </c>
      <c r="AA16" s="135">
        <f t="shared" si="14"/>
        <v>0.43225393503154486</v>
      </c>
      <c r="AB16" s="183">
        <f t="shared" si="15"/>
        <v>1.1666666666666667</v>
      </c>
      <c r="AF16" s="183">
        <f t="shared" si="16"/>
        <v>1058952.3485996316</v>
      </c>
      <c r="AG16" s="183">
        <f t="shared" si="23"/>
        <v>23525346.516776383</v>
      </c>
      <c r="AH16" s="305">
        <f t="shared" si="24"/>
        <v>70</v>
      </c>
      <c r="AI16" s="305">
        <f t="shared" si="25"/>
        <v>101203024.46282026</v>
      </c>
      <c r="AJ16" s="305">
        <f t="shared" si="26"/>
        <v>56460831.640263319</v>
      </c>
      <c r="AL16" s="184"/>
    </row>
    <row r="17" spans="3:38" ht="27" hidden="1" x14ac:dyDescent="0.2">
      <c r="C17" s="264" t="str">
        <f t="shared" si="7"/>
        <v>T</v>
      </c>
      <c r="D17" s="273" t="str">
        <f t="shared" si="8"/>
        <v>T</v>
      </c>
      <c r="E17" s="21" t="s">
        <v>193</v>
      </c>
      <c r="F17" s="22">
        <f t="shared" si="0"/>
        <v>0</v>
      </c>
      <c r="G17" s="22">
        <f t="shared" si="1"/>
        <v>0</v>
      </c>
      <c r="H17" s="22">
        <f t="shared" si="2"/>
        <v>0</v>
      </c>
      <c r="I17" s="63">
        <f t="shared" si="3"/>
        <v>0</v>
      </c>
      <c r="J17" s="63">
        <f t="shared" si="4"/>
        <v>0</v>
      </c>
      <c r="K17" s="64">
        <f t="shared" si="5"/>
        <v>0</v>
      </c>
      <c r="L17" s="16">
        <f t="shared" si="6"/>
        <v>0</v>
      </c>
      <c r="M17" s="23">
        <f t="shared" si="9"/>
        <v>0</v>
      </c>
      <c r="N17" s="281">
        <f t="shared" si="17"/>
        <v>0</v>
      </c>
      <c r="O17" s="225"/>
      <c r="P17" s="25"/>
      <c r="Q17" s="25"/>
      <c r="R17" s="81" t="str">
        <f t="shared" si="10"/>
        <v/>
      </c>
      <c r="S17" s="111">
        <f t="shared" si="11"/>
        <v>0</v>
      </c>
      <c r="T17" s="111" t="str">
        <f t="shared" si="12"/>
        <v/>
      </c>
      <c r="U17" s="111">
        <f t="shared" si="18"/>
        <v>0</v>
      </c>
      <c r="V17" s="111">
        <f t="shared" si="19"/>
        <v>0</v>
      </c>
      <c r="W17" s="179">
        <f t="shared" si="20"/>
        <v>0</v>
      </c>
      <c r="X17" s="180">
        <f t="shared" si="13"/>
        <v>0</v>
      </c>
      <c r="Y17" s="181">
        <f t="shared" si="21"/>
        <v>0</v>
      </c>
      <c r="Z17" s="182">
        <f>O17/$G$43*10^((K17-$G$44)/10)</f>
        <v>0</v>
      </c>
      <c r="AA17" s="135">
        <f>IF(AB17=0,0,4.34*(Z17/AB17))</f>
        <v>0</v>
      </c>
      <c r="AB17" s="183">
        <f t="shared" si="15"/>
        <v>0</v>
      </c>
      <c r="AF17" s="183">
        <f t="shared" si="16"/>
        <v>0</v>
      </c>
      <c r="AG17" s="183">
        <f t="shared" si="23"/>
        <v>0</v>
      </c>
      <c r="AH17" s="305" t="str">
        <f t="shared" si="24"/>
        <v/>
      </c>
      <c r="AI17" s="305" t="str">
        <f t="shared" si="25"/>
        <v/>
      </c>
      <c r="AJ17" s="305" t="str">
        <f t="shared" si="26"/>
        <v/>
      </c>
      <c r="AL17" s="184"/>
    </row>
    <row r="18" spans="3:38" ht="27" hidden="1" x14ac:dyDescent="0.2">
      <c r="C18" s="264" t="str">
        <f t="shared" si="7"/>
        <v>T</v>
      </c>
      <c r="D18" s="273" t="str">
        <f t="shared" si="8"/>
        <v>T</v>
      </c>
      <c r="E18" s="21" t="s">
        <v>193</v>
      </c>
      <c r="F18" s="22">
        <f t="shared" si="0"/>
        <v>0</v>
      </c>
      <c r="G18" s="22">
        <f t="shared" si="1"/>
        <v>0</v>
      </c>
      <c r="H18" s="22">
        <f t="shared" si="2"/>
        <v>0</v>
      </c>
      <c r="I18" s="63">
        <f t="shared" si="3"/>
        <v>0</v>
      </c>
      <c r="J18" s="63">
        <f t="shared" si="4"/>
        <v>0</v>
      </c>
      <c r="K18" s="64">
        <f t="shared" si="5"/>
        <v>0</v>
      </c>
      <c r="L18" s="16">
        <f t="shared" si="6"/>
        <v>0</v>
      </c>
      <c r="M18" s="23">
        <f t="shared" si="9"/>
        <v>0</v>
      </c>
      <c r="N18" s="281">
        <f t="shared" si="17"/>
        <v>0</v>
      </c>
      <c r="O18" s="225"/>
      <c r="P18" s="25"/>
      <c r="Q18" s="25"/>
      <c r="R18" s="81" t="str">
        <f t="shared" si="10"/>
        <v/>
      </c>
      <c r="S18" s="111">
        <f t="shared" si="11"/>
        <v>0</v>
      </c>
      <c r="T18" s="111" t="str">
        <f t="shared" si="12"/>
        <v/>
      </c>
      <c r="U18" s="111">
        <f t="shared" si="18"/>
        <v>0</v>
      </c>
      <c r="V18" s="111">
        <f t="shared" si="19"/>
        <v>0</v>
      </c>
      <c r="W18" s="179">
        <f t="shared" si="20"/>
        <v>0</v>
      </c>
      <c r="X18" s="180">
        <f t="shared" si="13"/>
        <v>0</v>
      </c>
      <c r="Y18" s="181">
        <f t="shared" si="21"/>
        <v>0</v>
      </c>
      <c r="Z18" s="182">
        <f t="shared" si="22"/>
        <v>0</v>
      </c>
      <c r="AA18" s="135">
        <f t="shared" si="14"/>
        <v>0</v>
      </c>
      <c r="AB18" s="183">
        <f t="shared" si="15"/>
        <v>0</v>
      </c>
      <c r="AF18" s="183">
        <f t="shared" si="16"/>
        <v>0</v>
      </c>
      <c r="AG18" s="183">
        <f t="shared" si="23"/>
        <v>0</v>
      </c>
      <c r="AH18" s="305" t="str">
        <f t="shared" si="24"/>
        <v/>
      </c>
      <c r="AI18" s="305" t="str">
        <f t="shared" si="25"/>
        <v/>
      </c>
      <c r="AJ18" s="305" t="str">
        <f t="shared" si="26"/>
        <v/>
      </c>
      <c r="AL18" s="184"/>
    </row>
    <row r="19" spans="3:38" ht="27" hidden="1" x14ac:dyDescent="0.2">
      <c r="C19" s="264" t="str">
        <f t="shared" si="7"/>
        <v>T</v>
      </c>
      <c r="D19" s="273" t="str">
        <f t="shared" si="8"/>
        <v>T</v>
      </c>
      <c r="E19" s="21" t="s">
        <v>193</v>
      </c>
      <c r="F19" s="22">
        <f t="shared" si="0"/>
        <v>0</v>
      </c>
      <c r="G19" s="22">
        <f t="shared" si="1"/>
        <v>0</v>
      </c>
      <c r="H19" s="22">
        <f t="shared" si="2"/>
        <v>0</v>
      </c>
      <c r="I19" s="63">
        <f t="shared" si="3"/>
        <v>0</v>
      </c>
      <c r="J19" s="63">
        <f t="shared" si="4"/>
        <v>0</v>
      </c>
      <c r="K19" s="64">
        <f t="shared" si="5"/>
        <v>0</v>
      </c>
      <c r="L19" s="16">
        <f t="shared" si="6"/>
        <v>0</v>
      </c>
      <c r="M19" s="23">
        <f t="shared" ref="M19:M40" si="27">IF(AND($O$44&gt;87,K19&gt;80),S19,0)</f>
        <v>0</v>
      </c>
      <c r="N19" s="281">
        <f t="shared" si="17"/>
        <v>0</v>
      </c>
      <c r="O19" s="225"/>
      <c r="P19" s="25"/>
      <c r="Q19" s="25"/>
      <c r="R19" s="81" t="str">
        <f t="shared" si="10"/>
        <v/>
      </c>
      <c r="S19" s="111">
        <f t="shared" si="11"/>
        <v>0</v>
      </c>
      <c r="T19" s="111" t="str">
        <f t="shared" si="12"/>
        <v/>
      </c>
      <c r="U19" s="111">
        <f t="shared" si="18"/>
        <v>0</v>
      </c>
      <c r="V19" s="111">
        <f t="shared" si="19"/>
        <v>0</v>
      </c>
      <c r="W19" s="179">
        <f t="shared" si="20"/>
        <v>0</v>
      </c>
      <c r="X19" s="180">
        <f t="shared" si="13"/>
        <v>0</v>
      </c>
      <c r="Y19" s="181">
        <f t="shared" si="21"/>
        <v>0</v>
      </c>
      <c r="Z19" s="182">
        <f t="shared" si="22"/>
        <v>0</v>
      </c>
      <c r="AA19" s="135">
        <f t="shared" si="14"/>
        <v>0</v>
      </c>
      <c r="AB19" s="183">
        <f t="shared" si="15"/>
        <v>0</v>
      </c>
      <c r="AF19" s="183">
        <f t="shared" si="16"/>
        <v>0</v>
      </c>
      <c r="AG19" s="183">
        <f t="shared" si="23"/>
        <v>0</v>
      </c>
      <c r="AH19" s="305" t="str">
        <f t="shared" si="24"/>
        <v/>
      </c>
      <c r="AI19" s="305" t="str">
        <f t="shared" si="25"/>
        <v/>
      </c>
      <c r="AJ19" s="305" t="str">
        <f t="shared" si="26"/>
        <v/>
      </c>
      <c r="AL19" s="184"/>
    </row>
    <row r="20" spans="3:38" ht="27" hidden="1" x14ac:dyDescent="0.2">
      <c r="C20" s="264" t="str">
        <f t="shared" si="7"/>
        <v>T</v>
      </c>
      <c r="D20" s="273" t="str">
        <f t="shared" si="8"/>
        <v>T</v>
      </c>
      <c r="E20" s="21" t="s">
        <v>193</v>
      </c>
      <c r="F20" s="22">
        <f t="shared" si="0"/>
        <v>0</v>
      </c>
      <c r="G20" s="22">
        <f t="shared" si="1"/>
        <v>0</v>
      </c>
      <c r="H20" s="22">
        <f t="shared" si="2"/>
        <v>0</v>
      </c>
      <c r="I20" s="63">
        <f t="shared" si="3"/>
        <v>0</v>
      </c>
      <c r="J20" s="63">
        <f t="shared" si="4"/>
        <v>0</v>
      </c>
      <c r="K20" s="64">
        <f t="shared" si="5"/>
        <v>0</v>
      </c>
      <c r="L20" s="16">
        <f t="shared" si="6"/>
        <v>0</v>
      </c>
      <c r="M20" s="23">
        <f t="shared" si="27"/>
        <v>0</v>
      </c>
      <c r="N20" s="281">
        <f t="shared" si="17"/>
        <v>0</v>
      </c>
      <c r="O20" s="225"/>
      <c r="P20" s="25"/>
      <c r="Q20" s="25"/>
      <c r="R20" s="81" t="str">
        <f t="shared" si="10"/>
        <v/>
      </c>
      <c r="S20" s="111">
        <f t="shared" si="11"/>
        <v>0</v>
      </c>
      <c r="T20" s="111" t="str">
        <f t="shared" si="12"/>
        <v/>
      </c>
      <c r="U20" s="111">
        <f t="shared" si="18"/>
        <v>0</v>
      </c>
      <c r="V20" s="111">
        <f t="shared" si="19"/>
        <v>0</v>
      </c>
      <c r="W20" s="179">
        <f t="shared" si="20"/>
        <v>0</v>
      </c>
      <c r="X20" s="180">
        <f t="shared" si="13"/>
        <v>0</v>
      </c>
      <c r="Y20" s="181">
        <f t="shared" si="21"/>
        <v>0</v>
      </c>
      <c r="Z20" s="182">
        <f t="shared" si="22"/>
        <v>0</v>
      </c>
      <c r="AA20" s="135">
        <f t="shared" si="14"/>
        <v>0</v>
      </c>
      <c r="AB20" s="183">
        <f t="shared" si="15"/>
        <v>0</v>
      </c>
      <c r="AF20" s="183">
        <f t="shared" si="16"/>
        <v>0</v>
      </c>
      <c r="AG20" s="183">
        <f t="shared" si="23"/>
        <v>0</v>
      </c>
      <c r="AH20" s="305" t="str">
        <f t="shared" si="24"/>
        <v/>
      </c>
      <c r="AI20" s="305" t="str">
        <f t="shared" si="25"/>
        <v/>
      </c>
      <c r="AJ20" s="305" t="str">
        <f t="shared" si="26"/>
        <v/>
      </c>
      <c r="AL20" s="184"/>
    </row>
    <row r="21" spans="3:38" ht="27" hidden="1" x14ac:dyDescent="0.2">
      <c r="C21" s="264" t="str">
        <f t="shared" si="7"/>
        <v>T</v>
      </c>
      <c r="D21" s="273" t="str">
        <f t="shared" si="8"/>
        <v>T</v>
      </c>
      <c r="E21" s="21" t="s">
        <v>193</v>
      </c>
      <c r="F21" s="22">
        <f t="shared" si="0"/>
        <v>0</v>
      </c>
      <c r="G21" s="22">
        <f t="shared" si="1"/>
        <v>0</v>
      </c>
      <c r="H21" s="22">
        <f t="shared" si="2"/>
        <v>0</v>
      </c>
      <c r="I21" s="63">
        <f t="shared" si="3"/>
        <v>0</v>
      </c>
      <c r="J21" s="63">
        <f t="shared" si="4"/>
        <v>0</v>
      </c>
      <c r="K21" s="64">
        <f t="shared" si="5"/>
        <v>0</v>
      </c>
      <c r="L21" s="16">
        <f t="shared" si="6"/>
        <v>0</v>
      </c>
      <c r="M21" s="23">
        <f t="shared" si="27"/>
        <v>0</v>
      </c>
      <c r="N21" s="281">
        <f t="shared" si="17"/>
        <v>0</v>
      </c>
      <c r="O21" s="225"/>
      <c r="P21" s="25"/>
      <c r="Q21" s="25"/>
      <c r="R21" s="81" t="str">
        <f t="shared" si="10"/>
        <v/>
      </c>
      <c r="S21" s="111">
        <f t="shared" si="11"/>
        <v>0</v>
      </c>
      <c r="T21" s="111" t="str">
        <f t="shared" si="12"/>
        <v/>
      </c>
      <c r="U21" s="111">
        <f>K21-S21</f>
        <v>0</v>
      </c>
      <c r="V21" s="111">
        <f t="shared" si="19"/>
        <v>0</v>
      </c>
      <c r="W21" s="179">
        <f t="shared" si="20"/>
        <v>0</v>
      </c>
      <c r="X21" s="180">
        <f t="shared" si="13"/>
        <v>0</v>
      </c>
      <c r="Y21" s="181">
        <f t="shared" si="21"/>
        <v>0</v>
      </c>
      <c r="Z21" s="182">
        <f t="shared" si="22"/>
        <v>0</v>
      </c>
      <c r="AA21" s="135">
        <f t="shared" si="14"/>
        <v>0</v>
      </c>
      <c r="AB21" s="183">
        <f t="shared" si="15"/>
        <v>0</v>
      </c>
      <c r="AF21" s="183">
        <f t="shared" si="16"/>
        <v>0</v>
      </c>
      <c r="AG21" s="183">
        <f t="shared" si="23"/>
        <v>0</v>
      </c>
      <c r="AH21" s="305" t="str">
        <f t="shared" si="24"/>
        <v/>
      </c>
      <c r="AI21" s="305" t="str">
        <f t="shared" si="25"/>
        <v/>
      </c>
      <c r="AJ21" s="305" t="str">
        <f t="shared" si="26"/>
        <v/>
      </c>
      <c r="AL21" s="184"/>
    </row>
    <row r="22" spans="3:38" ht="27" hidden="1" x14ac:dyDescent="0.2">
      <c r="C22" s="264" t="str">
        <f t="shared" si="7"/>
        <v>T</v>
      </c>
      <c r="D22" s="273" t="str">
        <f t="shared" si="8"/>
        <v>T</v>
      </c>
      <c r="E22" s="21" t="s">
        <v>193</v>
      </c>
      <c r="F22" s="22">
        <f t="shared" si="0"/>
        <v>0</v>
      </c>
      <c r="G22" s="22">
        <f t="shared" si="1"/>
        <v>0</v>
      </c>
      <c r="H22" s="22">
        <f t="shared" si="2"/>
        <v>0</v>
      </c>
      <c r="I22" s="63">
        <f t="shared" si="3"/>
        <v>0</v>
      </c>
      <c r="J22" s="63">
        <f t="shared" si="4"/>
        <v>0</v>
      </c>
      <c r="K22" s="64">
        <f t="shared" si="5"/>
        <v>0</v>
      </c>
      <c r="L22" s="16">
        <f t="shared" si="6"/>
        <v>0</v>
      </c>
      <c r="M22" s="23">
        <f t="shared" si="27"/>
        <v>0</v>
      </c>
      <c r="N22" s="281">
        <f t="shared" si="17"/>
        <v>0</v>
      </c>
      <c r="O22" s="25"/>
      <c r="P22" s="25"/>
      <c r="Q22" s="25"/>
      <c r="R22" s="81" t="str">
        <f t="shared" si="10"/>
        <v/>
      </c>
      <c r="S22" s="111">
        <f t="shared" si="11"/>
        <v>0</v>
      </c>
      <c r="T22" s="111" t="str">
        <f t="shared" si="12"/>
        <v/>
      </c>
      <c r="U22" s="111">
        <f t="shared" si="18"/>
        <v>0</v>
      </c>
      <c r="V22" s="111">
        <f t="shared" si="19"/>
        <v>0</v>
      </c>
      <c r="W22" s="179">
        <f t="shared" si="20"/>
        <v>0</v>
      </c>
      <c r="X22" s="180">
        <f t="shared" si="13"/>
        <v>0</v>
      </c>
      <c r="Y22" s="181">
        <f t="shared" si="21"/>
        <v>0</v>
      </c>
      <c r="Z22" s="182">
        <f t="shared" si="22"/>
        <v>0</v>
      </c>
      <c r="AA22" s="135">
        <f t="shared" si="14"/>
        <v>0</v>
      </c>
      <c r="AB22" s="183">
        <f t="shared" si="15"/>
        <v>0</v>
      </c>
      <c r="AF22" s="183">
        <f t="shared" si="16"/>
        <v>0</v>
      </c>
      <c r="AG22" s="183">
        <f t="shared" si="23"/>
        <v>0</v>
      </c>
      <c r="AH22" s="305" t="str">
        <f t="shared" si="24"/>
        <v/>
      </c>
      <c r="AI22" s="305" t="str">
        <f t="shared" si="25"/>
        <v/>
      </c>
      <c r="AJ22" s="305" t="str">
        <f t="shared" si="26"/>
        <v/>
      </c>
      <c r="AL22" s="184"/>
    </row>
    <row r="23" spans="3:38" ht="27" hidden="1" x14ac:dyDescent="0.2">
      <c r="C23" s="264" t="str">
        <f t="shared" si="7"/>
        <v>T</v>
      </c>
      <c r="D23" s="273" t="str">
        <f t="shared" si="8"/>
        <v>T</v>
      </c>
      <c r="E23" s="21" t="s">
        <v>193</v>
      </c>
      <c r="F23" s="22">
        <f t="shared" si="0"/>
        <v>0</v>
      </c>
      <c r="G23" s="22">
        <f t="shared" si="1"/>
        <v>0</v>
      </c>
      <c r="H23" s="22">
        <f t="shared" si="2"/>
        <v>0</v>
      </c>
      <c r="I23" s="63">
        <f t="shared" si="3"/>
        <v>0</v>
      </c>
      <c r="J23" s="63">
        <f t="shared" si="4"/>
        <v>0</v>
      </c>
      <c r="K23" s="64">
        <f t="shared" si="5"/>
        <v>0</v>
      </c>
      <c r="L23" s="16">
        <f t="shared" si="6"/>
        <v>0</v>
      </c>
      <c r="M23" s="23">
        <f t="shared" si="27"/>
        <v>0</v>
      </c>
      <c r="N23" s="281">
        <f t="shared" si="17"/>
        <v>0</v>
      </c>
      <c r="O23" s="25"/>
      <c r="P23" s="25"/>
      <c r="Q23" s="25"/>
      <c r="R23" s="81" t="str">
        <f t="shared" si="10"/>
        <v/>
      </c>
      <c r="S23" s="111">
        <f t="shared" si="11"/>
        <v>0</v>
      </c>
      <c r="T23" s="111" t="str">
        <f t="shared" si="12"/>
        <v/>
      </c>
      <c r="U23" s="111">
        <f t="shared" si="18"/>
        <v>0</v>
      </c>
      <c r="V23" s="111">
        <f t="shared" si="19"/>
        <v>0</v>
      </c>
      <c r="W23" s="179">
        <f t="shared" si="20"/>
        <v>0</v>
      </c>
      <c r="X23" s="180">
        <f t="shared" si="13"/>
        <v>0</v>
      </c>
      <c r="Y23" s="181">
        <f t="shared" si="21"/>
        <v>0</v>
      </c>
      <c r="Z23" s="182">
        <f t="shared" si="22"/>
        <v>0</v>
      </c>
      <c r="AA23" s="135">
        <f t="shared" si="14"/>
        <v>0</v>
      </c>
      <c r="AB23" s="183">
        <f t="shared" si="15"/>
        <v>0</v>
      </c>
      <c r="AF23" s="183">
        <f t="shared" si="16"/>
        <v>0</v>
      </c>
      <c r="AG23" s="183">
        <f t="shared" si="23"/>
        <v>0</v>
      </c>
      <c r="AH23" s="305" t="str">
        <f t="shared" si="24"/>
        <v/>
      </c>
      <c r="AI23" s="305" t="str">
        <f t="shared" si="25"/>
        <v/>
      </c>
      <c r="AJ23" s="305" t="str">
        <f t="shared" si="26"/>
        <v/>
      </c>
      <c r="AL23" s="184"/>
    </row>
    <row r="24" spans="3:38" ht="27" hidden="1" x14ac:dyDescent="0.2">
      <c r="C24" s="264" t="str">
        <f t="shared" si="7"/>
        <v>T</v>
      </c>
      <c r="D24" s="273" t="str">
        <f t="shared" si="8"/>
        <v>T</v>
      </c>
      <c r="E24" s="21" t="s">
        <v>193</v>
      </c>
      <c r="F24" s="22">
        <f t="shared" si="0"/>
        <v>0</v>
      </c>
      <c r="G24" s="22">
        <f t="shared" si="1"/>
        <v>0</v>
      </c>
      <c r="H24" s="22">
        <f t="shared" si="2"/>
        <v>0</v>
      </c>
      <c r="I24" s="63">
        <f t="shared" si="3"/>
        <v>0</v>
      </c>
      <c r="J24" s="63">
        <f t="shared" si="4"/>
        <v>0</v>
      </c>
      <c r="K24" s="64">
        <f t="shared" si="5"/>
        <v>0</v>
      </c>
      <c r="L24" s="16">
        <f t="shared" si="6"/>
        <v>0</v>
      </c>
      <c r="M24" s="23">
        <f t="shared" si="27"/>
        <v>0</v>
      </c>
      <c r="N24" s="281">
        <f t="shared" si="17"/>
        <v>0</v>
      </c>
      <c r="O24" s="25"/>
      <c r="P24" s="25"/>
      <c r="Q24" s="25"/>
      <c r="R24" s="81" t="str">
        <f t="shared" si="10"/>
        <v/>
      </c>
      <c r="S24" s="111">
        <f t="shared" si="11"/>
        <v>0</v>
      </c>
      <c r="T24" s="111" t="str">
        <f t="shared" si="12"/>
        <v/>
      </c>
      <c r="U24" s="111">
        <f t="shared" si="18"/>
        <v>0</v>
      </c>
      <c r="V24" s="111">
        <f t="shared" si="19"/>
        <v>0</v>
      </c>
      <c r="W24" s="179">
        <f t="shared" si="20"/>
        <v>0</v>
      </c>
      <c r="X24" s="180">
        <f t="shared" si="13"/>
        <v>0</v>
      </c>
      <c r="Y24" s="181">
        <f t="shared" si="21"/>
        <v>0</v>
      </c>
      <c r="Z24" s="182">
        <f t="shared" si="22"/>
        <v>0</v>
      </c>
      <c r="AA24" s="135">
        <f t="shared" si="14"/>
        <v>0</v>
      </c>
      <c r="AB24" s="183">
        <f t="shared" si="15"/>
        <v>0</v>
      </c>
      <c r="AF24" s="183">
        <f t="shared" si="16"/>
        <v>0</v>
      </c>
      <c r="AG24" s="183">
        <f t="shared" si="23"/>
        <v>0</v>
      </c>
      <c r="AH24" s="305" t="str">
        <f t="shared" si="24"/>
        <v/>
      </c>
      <c r="AI24" s="305" t="str">
        <f t="shared" si="25"/>
        <v/>
      </c>
      <c r="AJ24" s="305" t="str">
        <f t="shared" si="26"/>
        <v/>
      </c>
      <c r="AL24" s="184"/>
    </row>
    <row r="25" spans="3:38" ht="27" hidden="1" x14ac:dyDescent="0.2">
      <c r="C25" s="264" t="str">
        <f t="shared" si="7"/>
        <v>T</v>
      </c>
      <c r="D25" s="273" t="str">
        <f t="shared" si="8"/>
        <v>T</v>
      </c>
      <c r="E25" s="21" t="s">
        <v>193</v>
      </c>
      <c r="F25" s="22">
        <f t="shared" si="0"/>
        <v>0</v>
      </c>
      <c r="G25" s="22">
        <f t="shared" si="1"/>
        <v>0</v>
      </c>
      <c r="H25" s="22">
        <f t="shared" si="2"/>
        <v>0</v>
      </c>
      <c r="I25" s="63">
        <f t="shared" si="3"/>
        <v>0</v>
      </c>
      <c r="J25" s="63">
        <f t="shared" si="4"/>
        <v>0</v>
      </c>
      <c r="K25" s="64">
        <f t="shared" si="5"/>
        <v>0</v>
      </c>
      <c r="L25" s="16">
        <f t="shared" si="6"/>
        <v>0</v>
      </c>
      <c r="M25" s="23">
        <f t="shared" si="27"/>
        <v>0</v>
      </c>
      <c r="N25" s="281">
        <f t="shared" si="17"/>
        <v>0</v>
      </c>
      <c r="O25" s="25"/>
      <c r="P25" s="25"/>
      <c r="Q25" s="25"/>
      <c r="R25" s="81" t="str">
        <f t="shared" si="10"/>
        <v/>
      </c>
      <c r="S25" s="111">
        <f t="shared" si="11"/>
        <v>0</v>
      </c>
      <c r="T25" s="111" t="str">
        <f t="shared" si="12"/>
        <v/>
      </c>
      <c r="U25" s="111">
        <f t="shared" si="18"/>
        <v>0</v>
      </c>
      <c r="V25" s="111">
        <f t="shared" si="19"/>
        <v>0</v>
      </c>
      <c r="W25" s="179">
        <f t="shared" si="20"/>
        <v>0</v>
      </c>
      <c r="X25" s="180">
        <f t="shared" si="13"/>
        <v>0</v>
      </c>
      <c r="Y25" s="181">
        <f t="shared" si="21"/>
        <v>0</v>
      </c>
      <c r="Z25" s="182">
        <f t="shared" si="22"/>
        <v>0</v>
      </c>
      <c r="AA25" s="135">
        <f t="shared" si="14"/>
        <v>0</v>
      </c>
      <c r="AB25" s="183">
        <f t="shared" si="15"/>
        <v>0</v>
      </c>
      <c r="AF25" s="183">
        <f t="shared" si="16"/>
        <v>0</v>
      </c>
      <c r="AG25" s="183">
        <f t="shared" si="23"/>
        <v>0</v>
      </c>
      <c r="AH25" s="305" t="str">
        <f t="shared" si="24"/>
        <v/>
      </c>
      <c r="AI25" s="305" t="str">
        <f t="shared" si="25"/>
        <v/>
      </c>
      <c r="AJ25" s="305" t="str">
        <f t="shared" si="26"/>
        <v/>
      </c>
      <c r="AL25" s="184"/>
    </row>
    <row r="26" spans="3:38" ht="27" hidden="1" x14ac:dyDescent="0.2">
      <c r="C26" s="264" t="str">
        <f t="shared" si="7"/>
        <v>T</v>
      </c>
      <c r="D26" s="273" t="str">
        <f t="shared" si="8"/>
        <v>T</v>
      </c>
      <c r="E26" s="21" t="s">
        <v>193</v>
      </c>
      <c r="F26" s="22">
        <f t="shared" si="0"/>
        <v>0</v>
      </c>
      <c r="G26" s="22">
        <f t="shared" si="1"/>
        <v>0</v>
      </c>
      <c r="H26" s="22">
        <f t="shared" si="2"/>
        <v>0</v>
      </c>
      <c r="I26" s="63">
        <f t="shared" si="3"/>
        <v>0</v>
      </c>
      <c r="J26" s="63">
        <f t="shared" si="4"/>
        <v>0</v>
      </c>
      <c r="K26" s="64">
        <f t="shared" si="5"/>
        <v>0</v>
      </c>
      <c r="L26" s="16">
        <f t="shared" si="6"/>
        <v>0</v>
      </c>
      <c r="M26" s="23">
        <f t="shared" si="27"/>
        <v>0</v>
      </c>
      <c r="N26" s="281">
        <f t="shared" si="17"/>
        <v>0</v>
      </c>
      <c r="O26" s="25"/>
      <c r="P26" s="25"/>
      <c r="Q26" s="25"/>
      <c r="R26" s="81" t="str">
        <f t="shared" si="10"/>
        <v/>
      </c>
      <c r="S26" s="111">
        <f t="shared" si="11"/>
        <v>0</v>
      </c>
      <c r="T26" s="111" t="str">
        <f t="shared" si="12"/>
        <v/>
      </c>
      <c r="U26" s="111">
        <f t="shared" si="18"/>
        <v>0</v>
      </c>
      <c r="V26" s="111">
        <f t="shared" si="19"/>
        <v>0</v>
      </c>
      <c r="W26" s="179">
        <f t="shared" si="20"/>
        <v>0</v>
      </c>
      <c r="X26" s="180">
        <f t="shared" si="13"/>
        <v>0</v>
      </c>
      <c r="Y26" s="181">
        <f t="shared" si="21"/>
        <v>0</v>
      </c>
      <c r="Z26" s="182">
        <f t="shared" si="22"/>
        <v>0</v>
      </c>
      <c r="AA26" s="135">
        <f t="shared" si="14"/>
        <v>0</v>
      </c>
      <c r="AB26" s="183">
        <f t="shared" si="15"/>
        <v>0</v>
      </c>
      <c r="AF26" s="183">
        <f t="shared" si="16"/>
        <v>0</v>
      </c>
      <c r="AG26" s="183">
        <f t="shared" si="23"/>
        <v>0</v>
      </c>
      <c r="AH26" s="305" t="str">
        <f t="shared" si="24"/>
        <v/>
      </c>
      <c r="AI26" s="305" t="str">
        <f t="shared" si="25"/>
        <v/>
      </c>
      <c r="AJ26" s="305" t="str">
        <f t="shared" si="26"/>
        <v/>
      </c>
      <c r="AL26" s="184"/>
    </row>
    <row r="27" spans="3:38" ht="27" hidden="1" x14ac:dyDescent="0.2">
      <c r="C27" s="264" t="str">
        <f t="shared" si="7"/>
        <v>T</v>
      </c>
      <c r="D27" s="273" t="str">
        <f t="shared" si="8"/>
        <v>T</v>
      </c>
      <c r="E27" s="21" t="s">
        <v>193</v>
      </c>
      <c r="F27" s="22">
        <f t="shared" si="0"/>
        <v>0</v>
      </c>
      <c r="G27" s="22">
        <f t="shared" si="1"/>
        <v>0</v>
      </c>
      <c r="H27" s="22">
        <f t="shared" si="2"/>
        <v>0</v>
      </c>
      <c r="I27" s="63">
        <f t="shared" si="3"/>
        <v>0</v>
      </c>
      <c r="J27" s="63">
        <f t="shared" si="4"/>
        <v>0</v>
      </c>
      <c r="K27" s="64">
        <f t="shared" si="5"/>
        <v>0</v>
      </c>
      <c r="L27" s="16">
        <f t="shared" si="6"/>
        <v>0</v>
      </c>
      <c r="M27" s="23">
        <f t="shared" si="27"/>
        <v>0</v>
      </c>
      <c r="N27" s="281">
        <f t="shared" si="17"/>
        <v>0</v>
      </c>
      <c r="O27" s="25"/>
      <c r="P27" s="25"/>
      <c r="Q27" s="25"/>
      <c r="R27" s="81" t="str">
        <f t="shared" si="10"/>
        <v/>
      </c>
      <c r="S27" s="111">
        <f t="shared" si="11"/>
        <v>0</v>
      </c>
      <c r="T27" s="111" t="str">
        <f t="shared" si="12"/>
        <v/>
      </c>
      <c r="U27" s="111">
        <f t="shared" si="18"/>
        <v>0</v>
      </c>
      <c r="V27" s="111">
        <f t="shared" si="19"/>
        <v>0</v>
      </c>
      <c r="W27" s="179">
        <f t="shared" si="20"/>
        <v>0</v>
      </c>
      <c r="X27" s="180">
        <f t="shared" si="13"/>
        <v>0</v>
      </c>
      <c r="Y27" s="181">
        <f t="shared" si="21"/>
        <v>0</v>
      </c>
      <c r="Z27" s="182">
        <f t="shared" si="22"/>
        <v>0</v>
      </c>
      <c r="AA27" s="135">
        <f t="shared" si="14"/>
        <v>0</v>
      </c>
      <c r="AB27" s="183">
        <f t="shared" si="15"/>
        <v>0</v>
      </c>
      <c r="AF27" s="183">
        <f t="shared" si="16"/>
        <v>0</v>
      </c>
      <c r="AG27" s="183">
        <f t="shared" si="23"/>
        <v>0</v>
      </c>
      <c r="AH27" s="305" t="str">
        <f t="shared" si="24"/>
        <v/>
      </c>
      <c r="AI27" s="305" t="str">
        <f t="shared" si="25"/>
        <v/>
      </c>
      <c r="AJ27" s="305" t="str">
        <f t="shared" si="26"/>
        <v/>
      </c>
      <c r="AL27" s="184"/>
    </row>
    <row r="28" spans="3:38" ht="27" hidden="1" x14ac:dyDescent="0.2">
      <c r="C28" s="264" t="str">
        <f t="shared" si="7"/>
        <v>T</v>
      </c>
      <c r="D28" s="273" t="str">
        <f t="shared" si="8"/>
        <v>T</v>
      </c>
      <c r="E28" s="21" t="s">
        <v>193</v>
      </c>
      <c r="F28" s="22">
        <f t="shared" si="0"/>
        <v>0</v>
      </c>
      <c r="G28" s="22">
        <f t="shared" si="1"/>
        <v>0</v>
      </c>
      <c r="H28" s="22">
        <f t="shared" si="2"/>
        <v>0</v>
      </c>
      <c r="I28" s="63">
        <f t="shared" si="3"/>
        <v>0</v>
      </c>
      <c r="J28" s="63">
        <f t="shared" si="4"/>
        <v>0</v>
      </c>
      <c r="K28" s="64">
        <f t="shared" si="5"/>
        <v>0</v>
      </c>
      <c r="L28" s="16">
        <f t="shared" si="6"/>
        <v>0</v>
      </c>
      <c r="M28" s="23">
        <f t="shared" si="27"/>
        <v>0</v>
      </c>
      <c r="N28" s="281">
        <f t="shared" si="17"/>
        <v>0</v>
      </c>
      <c r="O28" s="25"/>
      <c r="P28" s="25"/>
      <c r="Q28" s="25"/>
      <c r="R28" s="81" t="str">
        <f t="shared" si="10"/>
        <v/>
      </c>
      <c r="S28" s="111">
        <f t="shared" si="11"/>
        <v>0</v>
      </c>
      <c r="T28" s="111" t="str">
        <f t="shared" si="12"/>
        <v/>
      </c>
      <c r="U28" s="111">
        <f t="shared" si="18"/>
        <v>0</v>
      </c>
      <c r="V28" s="111">
        <f t="shared" si="19"/>
        <v>0</v>
      </c>
      <c r="W28" s="179">
        <f t="shared" si="20"/>
        <v>0</v>
      </c>
      <c r="X28" s="180">
        <f t="shared" si="13"/>
        <v>0</v>
      </c>
      <c r="Y28" s="181">
        <f t="shared" si="21"/>
        <v>0</v>
      </c>
      <c r="Z28" s="182">
        <f t="shared" si="22"/>
        <v>0</v>
      </c>
      <c r="AA28" s="135">
        <f t="shared" si="14"/>
        <v>0</v>
      </c>
      <c r="AB28" s="183">
        <f t="shared" si="15"/>
        <v>0</v>
      </c>
      <c r="AF28" s="183">
        <f t="shared" si="16"/>
        <v>0</v>
      </c>
      <c r="AG28" s="183">
        <f t="shared" si="23"/>
        <v>0</v>
      </c>
      <c r="AH28" s="305" t="str">
        <f t="shared" si="24"/>
        <v/>
      </c>
      <c r="AI28" s="305" t="str">
        <f t="shared" si="25"/>
        <v/>
      </c>
      <c r="AJ28" s="305" t="str">
        <f t="shared" si="26"/>
        <v/>
      </c>
      <c r="AL28" s="184"/>
    </row>
    <row r="29" spans="3:38" ht="27" hidden="1" x14ac:dyDescent="0.2">
      <c r="C29" s="264" t="str">
        <f t="shared" si="7"/>
        <v>T</v>
      </c>
      <c r="D29" s="273" t="str">
        <f t="shared" si="8"/>
        <v>T</v>
      </c>
      <c r="E29" s="21" t="s">
        <v>193</v>
      </c>
      <c r="F29" s="22">
        <f t="shared" si="0"/>
        <v>0</v>
      </c>
      <c r="G29" s="22">
        <f t="shared" si="1"/>
        <v>0</v>
      </c>
      <c r="H29" s="22">
        <f t="shared" si="2"/>
        <v>0</v>
      </c>
      <c r="I29" s="63">
        <f t="shared" si="3"/>
        <v>0</v>
      </c>
      <c r="J29" s="63">
        <f t="shared" si="4"/>
        <v>0</v>
      </c>
      <c r="K29" s="64">
        <f t="shared" si="5"/>
        <v>0</v>
      </c>
      <c r="L29" s="16">
        <f t="shared" si="6"/>
        <v>0</v>
      </c>
      <c r="M29" s="23">
        <f t="shared" si="27"/>
        <v>0</v>
      </c>
      <c r="N29" s="281">
        <f t="shared" si="17"/>
        <v>0</v>
      </c>
      <c r="O29" s="25"/>
      <c r="P29" s="25"/>
      <c r="Q29" s="25"/>
      <c r="R29" s="81" t="str">
        <f t="shared" si="10"/>
        <v/>
      </c>
      <c r="S29" s="111">
        <f t="shared" si="11"/>
        <v>0</v>
      </c>
      <c r="T29" s="111" t="str">
        <f t="shared" si="12"/>
        <v/>
      </c>
      <c r="U29" s="111">
        <f t="shared" si="18"/>
        <v>0</v>
      </c>
      <c r="V29" s="111">
        <f t="shared" si="19"/>
        <v>0</v>
      </c>
      <c r="W29" s="179">
        <f t="shared" si="20"/>
        <v>0</v>
      </c>
      <c r="X29" s="180">
        <f t="shared" si="13"/>
        <v>0</v>
      </c>
      <c r="Y29" s="181">
        <f t="shared" si="21"/>
        <v>0</v>
      </c>
      <c r="Z29" s="182">
        <f t="shared" si="22"/>
        <v>0</v>
      </c>
      <c r="AA29" s="135">
        <f t="shared" si="14"/>
        <v>0</v>
      </c>
      <c r="AB29" s="183">
        <f t="shared" si="15"/>
        <v>0</v>
      </c>
      <c r="AF29" s="183">
        <f t="shared" si="16"/>
        <v>0</v>
      </c>
      <c r="AG29" s="183">
        <f t="shared" si="23"/>
        <v>0</v>
      </c>
      <c r="AH29" s="305" t="str">
        <f t="shared" si="24"/>
        <v/>
      </c>
      <c r="AI29" s="305" t="str">
        <f t="shared" si="25"/>
        <v/>
      </c>
      <c r="AJ29" s="305" t="str">
        <f t="shared" si="26"/>
        <v/>
      </c>
      <c r="AL29" s="184"/>
    </row>
    <row r="30" spans="3:38" ht="27" hidden="1" x14ac:dyDescent="0.2">
      <c r="C30" s="264" t="str">
        <f t="shared" si="7"/>
        <v>T</v>
      </c>
      <c r="D30" s="273" t="str">
        <f t="shared" si="8"/>
        <v>T</v>
      </c>
      <c r="E30" s="21" t="s">
        <v>193</v>
      </c>
      <c r="F30" s="22">
        <f t="shared" si="0"/>
        <v>0</v>
      </c>
      <c r="G30" s="22">
        <f t="shared" si="1"/>
        <v>0</v>
      </c>
      <c r="H30" s="22">
        <f t="shared" si="2"/>
        <v>0</v>
      </c>
      <c r="I30" s="63">
        <f t="shared" si="3"/>
        <v>0</v>
      </c>
      <c r="J30" s="63">
        <f t="shared" si="4"/>
        <v>0</v>
      </c>
      <c r="K30" s="64">
        <f t="shared" si="5"/>
        <v>0</v>
      </c>
      <c r="L30" s="16">
        <f t="shared" si="6"/>
        <v>0</v>
      </c>
      <c r="M30" s="23">
        <f t="shared" si="27"/>
        <v>0</v>
      </c>
      <c r="N30" s="281">
        <f t="shared" si="17"/>
        <v>0</v>
      </c>
      <c r="O30" s="25"/>
      <c r="P30" s="25"/>
      <c r="Q30" s="25"/>
      <c r="R30" s="81" t="str">
        <f t="shared" si="10"/>
        <v/>
      </c>
      <c r="S30" s="111">
        <f t="shared" si="11"/>
        <v>0</v>
      </c>
      <c r="T30" s="111" t="str">
        <f t="shared" si="12"/>
        <v/>
      </c>
      <c r="U30" s="111">
        <f t="shared" si="18"/>
        <v>0</v>
      </c>
      <c r="V30" s="111">
        <f t="shared" si="19"/>
        <v>0</v>
      </c>
      <c r="W30" s="179">
        <f t="shared" si="20"/>
        <v>0</v>
      </c>
      <c r="X30" s="180">
        <f t="shared" si="13"/>
        <v>0</v>
      </c>
      <c r="Y30" s="181">
        <f t="shared" si="21"/>
        <v>0</v>
      </c>
      <c r="Z30" s="182">
        <f t="shared" si="22"/>
        <v>0</v>
      </c>
      <c r="AA30" s="135">
        <f t="shared" si="14"/>
        <v>0</v>
      </c>
      <c r="AB30" s="183">
        <f t="shared" si="15"/>
        <v>0</v>
      </c>
      <c r="AF30" s="183">
        <f t="shared" si="16"/>
        <v>0</v>
      </c>
      <c r="AG30" s="183">
        <f t="shared" si="23"/>
        <v>0</v>
      </c>
      <c r="AH30" s="305" t="str">
        <f t="shared" si="24"/>
        <v/>
      </c>
      <c r="AI30" s="305" t="str">
        <f t="shared" si="25"/>
        <v/>
      </c>
      <c r="AJ30" s="305" t="str">
        <f t="shared" si="26"/>
        <v/>
      </c>
      <c r="AL30" s="184"/>
    </row>
    <row r="31" spans="3:38" ht="27" hidden="1" x14ac:dyDescent="0.2">
      <c r="C31" s="264" t="str">
        <f t="shared" si="7"/>
        <v>T</v>
      </c>
      <c r="D31" s="273" t="str">
        <f t="shared" si="8"/>
        <v>T</v>
      </c>
      <c r="E31" s="21" t="s">
        <v>193</v>
      </c>
      <c r="F31" s="22">
        <f t="shared" si="0"/>
        <v>0</v>
      </c>
      <c r="G31" s="22">
        <f t="shared" si="1"/>
        <v>0</v>
      </c>
      <c r="H31" s="22">
        <f t="shared" si="2"/>
        <v>0</v>
      </c>
      <c r="I31" s="63">
        <f t="shared" si="3"/>
        <v>0</v>
      </c>
      <c r="J31" s="63">
        <f t="shared" si="4"/>
        <v>0</v>
      </c>
      <c r="K31" s="64">
        <f t="shared" si="5"/>
        <v>0</v>
      </c>
      <c r="L31" s="16">
        <f t="shared" si="6"/>
        <v>0</v>
      </c>
      <c r="M31" s="23">
        <f t="shared" si="27"/>
        <v>0</v>
      </c>
      <c r="N31" s="281">
        <f t="shared" si="17"/>
        <v>0</v>
      </c>
      <c r="O31" s="25"/>
      <c r="P31" s="25"/>
      <c r="Q31" s="25"/>
      <c r="R31" s="81" t="str">
        <f t="shared" si="10"/>
        <v/>
      </c>
      <c r="S31" s="111">
        <f t="shared" si="11"/>
        <v>0</v>
      </c>
      <c r="T31" s="111" t="str">
        <f t="shared" si="12"/>
        <v/>
      </c>
      <c r="U31" s="111">
        <f t="shared" si="18"/>
        <v>0</v>
      </c>
      <c r="V31" s="111">
        <f t="shared" si="19"/>
        <v>0</v>
      </c>
      <c r="W31" s="179">
        <f t="shared" si="20"/>
        <v>0</v>
      </c>
      <c r="X31" s="180">
        <f t="shared" si="13"/>
        <v>0</v>
      </c>
      <c r="Y31" s="181">
        <f t="shared" si="21"/>
        <v>0</v>
      </c>
      <c r="Z31" s="182">
        <f t="shared" si="22"/>
        <v>0</v>
      </c>
      <c r="AA31" s="135">
        <f t="shared" si="14"/>
        <v>0</v>
      </c>
      <c r="AB31" s="183">
        <f t="shared" si="15"/>
        <v>0</v>
      </c>
      <c r="AF31" s="183">
        <f t="shared" si="16"/>
        <v>0</v>
      </c>
      <c r="AG31" s="183">
        <f t="shared" si="23"/>
        <v>0</v>
      </c>
      <c r="AH31" s="305" t="str">
        <f t="shared" si="24"/>
        <v/>
      </c>
      <c r="AI31" s="305" t="str">
        <f t="shared" si="25"/>
        <v/>
      </c>
      <c r="AJ31" s="305" t="str">
        <f t="shared" si="26"/>
        <v/>
      </c>
      <c r="AL31" s="184"/>
    </row>
    <row r="32" spans="3:38" ht="27" hidden="1" x14ac:dyDescent="0.2">
      <c r="C32" s="264" t="str">
        <f t="shared" si="7"/>
        <v>T</v>
      </c>
      <c r="D32" s="273" t="str">
        <f t="shared" si="8"/>
        <v>T</v>
      </c>
      <c r="E32" s="21" t="s">
        <v>193</v>
      </c>
      <c r="F32" s="22">
        <f t="shared" si="0"/>
        <v>0</v>
      </c>
      <c r="G32" s="22">
        <f t="shared" si="1"/>
        <v>0</v>
      </c>
      <c r="H32" s="22">
        <f t="shared" si="2"/>
        <v>0</v>
      </c>
      <c r="I32" s="63">
        <f t="shared" si="3"/>
        <v>0</v>
      </c>
      <c r="J32" s="63">
        <f t="shared" si="4"/>
        <v>0</v>
      </c>
      <c r="K32" s="64">
        <f t="shared" si="5"/>
        <v>0</v>
      </c>
      <c r="L32" s="16">
        <f t="shared" si="6"/>
        <v>0</v>
      </c>
      <c r="M32" s="23">
        <f t="shared" si="27"/>
        <v>0</v>
      </c>
      <c r="N32" s="281">
        <f t="shared" si="17"/>
        <v>0</v>
      </c>
      <c r="O32" s="25"/>
      <c r="P32" s="25"/>
      <c r="Q32" s="25"/>
      <c r="R32" s="81" t="str">
        <f t="shared" si="10"/>
        <v/>
      </c>
      <c r="S32" s="111">
        <f t="shared" si="11"/>
        <v>0</v>
      </c>
      <c r="T32" s="111" t="str">
        <f t="shared" si="12"/>
        <v/>
      </c>
      <c r="U32" s="111">
        <f t="shared" si="18"/>
        <v>0</v>
      </c>
      <c r="V32" s="111">
        <f t="shared" si="19"/>
        <v>0</v>
      </c>
      <c r="W32" s="179">
        <f t="shared" si="20"/>
        <v>0</v>
      </c>
      <c r="X32" s="180">
        <f t="shared" si="13"/>
        <v>0</v>
      </c>
      <c r="Y32" s="181">
        <f t="shared" si="21"/>
        <v>0</v>
      </c>
      <c r="Z32" s="182">
        <f t="shared" si="22"/>
        <v>0</v>
      </c>
      <c r="AA32" s="135">
        <f t="shared" si="14"/>
        <v>0</v>
      </c>
      <c r="AB32" s="183">
        <f t="shared" si="15"/>
        <v>0</v>
      </c>
      <c r="AF32" s="183">
        <f t="shared" si="16"/>
        <v>0</v>
      </c>
      <c r="AG32" s="183">
        <f t="shared" si="23"/>
        <v>0</v>
      </c>
      <c r="AH32" s="305" t="str">
        <f t="shared" si="24"/>
        <v/>
      </c>
      <c r="AI32" s="305" t="str">
        <f t="shared" si="25"/>
        <v/>
      </c>
      <c r="AJ32" s="305" t="str">
        <f t="shared" si="26"/>
        <v/>
      </c>
      <c r="AL32" s="184"/>
    </row>
    <row r="33" spans="3:40" ht="27" hidden="1" x14ac:dyDescent="0.2">
      <c r="C33" s="264" t="str">
        <f t="shared" si="7"/>
        <v>T</v>
      </c>
      <c r="D33" s="273" t="str">
        <f t="shared" si="8"/>
        <v>T</v>
      </c>
      <c r="E33" s="21" t="s">
        <v>193</v>
      </c>
      <c r="F33" s="22">
        <f t="shared" si="0"/>
        <v>0</v>
      </c>
      <c r="G33" s="22">
        <f t="shared" si="1"/>
        <v>0</v>
      </c>
      <c r="H33" s="22">
        <f t="shared" si="2"/>
        <v>0</v>
      </c>
      <c r="I33" s="63">
        <f t="shared" si="3"/>
        <v>0</v>
      </c>
      <c r="J33" s="63">
        <f t="shared" si="4"/>
        <v>0</v>
      </c>
      <c r="K33" s="64">
        <f t="shared" si="5"/>
        <v>0</v>
      </c>
      <c r="L33" s="16">
        <f t="shared" si="6"/>
        <v>0</v>
      </c>
      <c r="M33" s="23">
        <f t="shared" si="27"/>
        <v>0</v>
      </c>
      <c r="N33" s="281">
        <f t="shared" si="17"/>
        <v>0</v>
      </c>
      <c r="O33" s="25"/>
      <c r="P33" s="25"/>
      <c r="Q33" s="25"/>
      <c r="R33" s="81" t="str">
        <f t="shared" si="10"/>
        <v/>
      </c>
      <c r="S33" s="111">
        <f t="shared" si="11"/>
        <v>0</v>
      </c>
      <c r="T33" s="111" t="str">
        <f t="shared" si="12"/>
        <v/>
      </c>
      <c r="U33" s="111">
        <f t="shared" si="18"/>
        <v>0</v>
      </c>
      <c r="V33" s="111">
        <f t="shared" si="19"/>
        <v>0</v>
      </c>
      <c r="W33" s="179">
        <f t="shared" si="20"/>
        <v>0</v>
      </c>
      <c r="X33" s="180">
        <f t="shared" si="13"/>
        <v>0</v>
      </c>
      <c r="Y33" s="181">
        <f t="shared" si="21"/>
        <v>0</v>
      </c>
      <c r="Z33" s="182">
        <f t="shared" si="22"/>
        <v>0</v>
      </c>
      <c r="AA33" s="135">
        <f t="shared" si="14"/>
        <v>0</v>
      </c>
      <c r="AB33" s="183">
        <f t="shared" si="15"/>
        <v>0</v>
      </c>
      <c r="AF33" s="183">
        <f t="shared" si="16"/>
        <v>0</v>
      </c>
      <c r="AG33" s="183">
        <f t="shared" si="23"/>
        <v>0</v>
      </c>
      <c r="AH33" s="305" t="str">
        <f t="shared" si="24"/>
        <v/>
      </c>
      <c r="AI33" s="305" t="str">
        <f t="shared" si="25"/>
        <v/>
      </c>
      <c r="AJ33" s="305" t="str">
        <f t="shared" si="26"/>
        <v/>
      </c>
      <c r="AL33" s="184"/>
    </row>
    <row r="34" spans="3:40" ht="27" hidden="1" x14ac:dyDescent="0.2">
      <c r="C34" s="264" t="str">
        <f t="shared" si="7"/>
        <v>T</v>
      </c>
      <c r="D34" s="273" t="str">
        <f t="shared" si="8"/>
        <v>T</v>
      </c>
      <c r="E34" s="21" t="s">
        <v>193</v>
      </c>
      <c r="F34" s="22">
        <f t="shared" si="0"/>
        <v>0</v>
      </c>
      <c r="G34" s="22">
        <f t="shared" si="1"/>
        <v>0</v>
      </c>
      <c r="H34" s="22">
        <f t="shared" si="2"/>
        <v>0</v>
      </c>
      <c r="I34" s="63">
        <f t="shared" si="3"/>
        <v>0</v>
      </c>
      <c r="J34" s="63">
        <f t="shared" si="4"/>
        <v>0</v>
      </c>
      <c r="K34" s="64">
        <f t="shared" si="5"/>
        <v>0</v>
      </c>
      <c r="L34" s="16">
        <f t="shared" si="6"/>
        <v>0</v>
      </c>
      <c r="M34" s="23">
        <f t="shared" si="27"/>
        <v>0</v>
      </c>
      <c r="N34" s="281">
        <f t="shared" si="17"/>
        <v>0</v>
      </c>
      <c r="O34" s="25"/>
      <c r="P34" s="25"/>
      <c r="Q34" s="25"/>
      <c r="R34" s="81" t="str">
        <f t="shared" si="10"/>
        <v/>
      </c>
      <c r="S34" s="111">
        <f t="shared" si="11"/>
        <v>0</v>
      </c>
      <c r="T34" s="111" t="str">
        <f t="shared" si="12"/>
        <v/>
      </c>
      <c r="U34" s="111">
        <f t="shared" si="18"/>
        <v>0</v>
      </c>
      <c r="V34" s="111">
        <f t="shared" si="19"/>
        <v>0</v>
      </c>
      <c r="W34" s="179">
        <f t="shared" si="20"/>
        <v>0</v>
      </c>
      <c r="X34" s="180">
        <f t="shared" si="13"/>
        <v>0</v>
      </c>
      <c r="Y34" s="181">
        <f t="shared" si="21"/>
        <v>0</v>
      </c>
      <c r="Z34" s="182">
        <f t="shared" si="22"/>
        <v>0</v>
      </c>
      <c r="AA34" s="135">
        <f t="shared" si="14"/>
        <v>0</v>
      </c>
      <c r="AB34" s="183">
        <f t="shared" si="15"/>
        <v>0</v>
      </c>
      <c r="AF34" s="183">
        <f t="shared" si="16"/>
        <v>0</v>
      </c>
      <c r="AG34" s="183">
        <f t="shared" si="23"/>
        <v>0</v>
      </c>
      <c r="AH34" s="305" t="str">
        <f t="shared" si="24"/>
        <v/>
      </c>
      <c r="AI34" s="305" t="str">
        <f t="shared" si="25"/>
        <v/>
      </c>
      <c r="AJ34" s="305" t="str">
        <f t="shared" si="26"/>
        <v/>
      </c>
      <c r="AL34" s="184"/>
    </row>
    <row r="35" spans="3:40" ht="27" hidden="1" x14ac:dyDescent="0.2">
      <c r="C35" s="264" t="str">
        <f t="shared" si="7"/>
        <v>T</v>
      </c>
      <c r="D35" s="273" t="str">
        <f t="shared" si="8"/>
        <v>T</v>
      </c>
      <c r="E35" s="21" t="s">
        <v>193</v>
      </c>
      <c r="F35" s="22">
        <f t="shared" si="0"/>
        <v>0</v>
      </c>
      <c r="G35" s="22">
        <f t="shared" si="1"/>
        <v>0</v>
      </c>
      <c r="H35" s="22">
        <f t="shared" si="2"/>
        <v>0</v>
      </c>
      <c r="I35" s="63">
        <f t="shared" si="3"/>
        <v>0</v>
      </c>
      <c r="J35" s="63">
        <f t="shared" si="4"/>
        <v>0</v>
      </c>
      <c r="K35" s="64">
        <f t="shared" si="5"/>
        <v>0</v>
      </c>
      <c r="L35" s="16">
        <f t="shared" si="6"/>
        <v>0</v>
      </c>
      <c r="M35" s="23">
        <f t="shared" si="27"/>
        <v>0</v>
      </c>
      <c r="N35" s="281">
        <f t="shared" si="17"/>
        <v>0</v>
      </c>
      <c r="O35" s="25"/>
      <c r="P35" s="25"/>
      <c r="Q35" s="25"/>
      <c r="R35" s="81" t="str">
        <f t="shared" si="10"/>
        <v/>
      </c>
      <c r="S35" s="111">
        <f t="shared" si="11"/>
        <v>0</v>
      </c>
      <c r="T35" s="111" t="str">
        <f t="shared" si="12"/>
        <v/>
      </c>
      <c r="U35" s="111">
        <f t="shared" si="18"/>
        <v>0</v>
      </c>
      <c r="V35" s="111">
        <f t="shared" si="19"/>
        <v>0</v>
      </c>
      <c r="W35" s="179">
        <f t="shared" si="20"/>
        <v>0</v>
      </c>
      <c r="X35" s="180">
        <f t="shared" si="13"/>
        <v>0</v>
      </c>
      <c r="Y35" s="181">
        <f t="shared" si="21"/>
        <v>0</v>
      </c>
      <c r="Z35" s="182">
        <f t="shared" si="22"/>
        <v>0</v>
      </c>
      <c r="AA35" s="135">
        <f t="shared" si="14"/>
        <v>0</v>
      </c>
      <c r="AB35" s="183">
        <f t="shared" si="15"/>
        <v>0</v>
      </c>
      <c r="AF35" s="183">
        <f t="shared" si="16"/>
        <v>0</v>
      </c>
      <c r="AG35" s="183">
        <f t="shared" si="23"/>
        <v>0</v>
      </c>
      <c r="AH35" s="305" t="str">
        <f t="shared" si="24"/>
        <v/>
      </c>
      <c r="AI35" s="305" t="str">
        <f t="shared" si="25"/>
        <v/>
      </c>
      <c r="AJ35" s="305" t="str">
        <f t="shared" si="26"/>
        <v/>
      </c>
      <c r="AL35" s="184"/>
    </row>
    <row r="36" spans="3:40" ht="27" hidden="1" x14ac:dyDescent="0.2">
      <c r="C36" s="264" t="str">
        <f t="shared" si="7"/>
        <v>T</v>
      </c>
      <c r="D36" s="273" t="str">
        <f t="shared" si="8"/>
        <v>T</v>
      </c>
      <c r="E36" s="21" t="s">
        <v>193</v>
      </c>
      <c r="F36" s="22">
        <f t="shared" si="0"/>
        <v>0</v>
      </c>
      <c r="G36" s="22">
        <f t="shared" si="1"/>
        <v>0</v>
      </c>
      <c r="H36" s="22">
        <f t="shared" si="2"/>
        <v>0</v>
      </c>
      <c r="I36" s="63">
        <f t="shared" si="3"/>
        <v>0</v>
      </c>
      <c r="J36" s="63">
        <f t="shared" si="4"/>
        <v>0</v>
      </c>
      <c r="K36" s="64">
        <f t="shared" si="5"/>
        <v>0</v>
      </c>
      <c r="L36" s="16">
        <f t="shared" si="6"/>
        <v>0</v>
      </c>
      <c r="M36" s="23">
        <f t="shared" si="27"/>
        <v>0</v>
      </c>
      <c r="N36" s="281">
        <f t="shared" si="17"/>
        <v>0</v>
      </c>
      <c r="O36" s="25"/>
      <c r="P36" s="25"/>
      <c r="Q36" s="25"/>
      <c r="R36" s="81" t="str">
        <f t="shared" si="10"/>
        <v/>
      </c>
      <c r="S36" s="111">
        <f t="shared" si="11"/>
        <v>0</v>
      </c>
      <c r="T36" s="111" t="str">
        <f t="shared" si="12"/>
        <v/>
      </c>
      <c r="U36" s="111">
        <f t="shared" si="18"/>
        <v>0</v>
      </c>
      <c r="V36" s="111">
        <f t="shared" si="19"/>
        <v>0</v>
      </c>
      <c r="W36" s="179">
        <f t="shared" si="20"/>
        <v>0</v>
      </c>
      <c r="X36" s="180">
        <f t="shared" si="13"/>
        <v>0</v>
      </c>
      <c r="Y36" s="181">
        <f t="shared" si="21"/>
        <v>0</v>
      </c>
      <c r="Z36" s="182">
        <f t="shared" si="22"/>
        <v>0</v>
      </c>
      <c r="AA36" s="135">
        <f t="shared" si="14"/>
        <v>0</v>
      </c>
      <c r="AB36" s="183">
        <f t="shared" si="15"/>
        <v>0</v>
      </c>
      <c r="AF36" s="183">
        <f t="shared" si="16"/>
        <v>0</v>
      </c>
      <c r="AG36" s="183">
        <f t="shared" si="23"/>
        <v>0</v>
      </c>
      <c r="AH36" s="305" t="str">
        <f t="shared" si="24"/>
        <v/>
      </c>
      <c r="AI36" s="305" t="str">
        <f t="shared" si="25"/>
        <v/>
      </c>
      <c r="AJ36" s="305" t="str">
        <f t="shared" si="26"/>
        <v/>
      </c>
      <c r="AL36" s="184"/>
    </row>
    <row r="37" spans="3:40" ht="27" hidden="1" x14ac:dyDescent="0.2">
      <c r="C37" s="264" t="str">
        <f t="shared" si="7"/>
        <v>T</v>
      </c>
      <c r="D37" s="273" t="str">
        <f t="shared" si="8"/>
        <v>T</v>
      </c>
      <c r="E37" s="21" t="s">
        <v>193</v>
      </c>
      <c r="F37" s="22">
        <f t="shared" si="0"/>
        <v>0</v>
      </c>
      <c r="G37" s="22">
        <f t="shared" si="1"/>
        <v>0</v>
      </c>
      <c r="H37" s="22">
        <f t="shared" si="2"/>
        <v>0</v>
      </c>
      <c r="I37" s="63">
        <f t="shared" si="3"/>
        <v>0</v>
      </c>
      <c r="J37" s="63">
        <f t="shared" si="4"/>
        <v>0</v>
      </c>
      <c r="K37" s="64">
        <f t="shared" si="5"/>
        <v>0</v>
      </c>
      <c r="L37" s="16">
        <f t="shared" si="6"/>
        <v>0</v>
      </c>
      <c r="M37" s="23">
        <f t="shared" si="27"/>
        <v>0</v>
      </c>
      <c r="N37" s="281">
        <f t="shared" si="17"/>
        <v>0</v>
      </c>
      <c r="O37" s="25"/>
      <c r="P37" s="25"/>
      <c r="Q37" s="25"/>
      <c r="R37" s="81" t="str">
        <f t="shared" si="10"/>
        <v/>
      </c>
      <c r="S37" s="111">
        <f t="shared" si="11"/>
        <v>0</v>
      </c>
      <c r="T37" s="111" t="str">
        <f t="shared" si="12"/>
        <v/>
      </c>
      <c r="U37" s="111">
        <f t="shared" si="18"/>
        <v>0</v>
      </c>
      <c r="V37" s="111">
        <f t="shared" si="19"/>
        <v>0</v>
      </c>
      <c r="W37" s="179">
        <f t="shared" si="20"/>
        <v>0</v>
      </c>
      <c r="X37" s="180">
        <f t="shared" si="13"/>
        <v>0</v>
      </c>
      <c r="Y37" s="181">
        <f t="shared" si="21"/>
        <v>0</v>
      </c>
      <c r="Z37" s="182">
        <f t="shared" si="22"/>
        <v>0</v>
      </c>
      <c r="AA37" s="135">
        <f t="shared" si="14"/>
        <v>0</v>
      </c>
      <c r="AB37" s="183">
        <f t="shared" si="15"/>
        <v>0</v>
      </c>
      <c r="AF37" s="183">
        <f t="shared" si="16"/>
        <v>0</v>
      </c>
      <c r="AG37" s="183">
        <f t="shared" si="23"/>
        <v>0</v>
      </c>
      <c r="AH37" s="305" t="str">
        <f t="shared" si="24"/>
        <v/>
      </c>
      <c r="AI37" s="305" t="str">
        <f t="shared" si="25"/>
        <v/>
      </c>
      <c r="AJ37" s="305" t="str">
        <f t="shared" si="26"/>
        <v/>
      </c>
      <c r="AL37" s="184"/>
    </row>
    <row r="38" spans="3:40" ht="27" hidden="1" x14ac:dyDescent="0.2">
      <c r="C38" s="264" t="str">
        <f t="shared" si="7"/>
        <v>T</v>
      </c>
      <c r="D38" s="273" t="str">
        <f t="shared" si="8"/>
        <v>T</v>
      </c>
      <c r="E38" s="21" t="s">
        <v>193</v>
      </c>
      <c r="F38" s="22">
        <f t="shared" si="0"/>
        <v>0</v>
      </c>
      <c r="G38" s="22">
        <f t="shared" si="1"/>
        <v>0</v>
      </c>
      <c r="H38" s="22">
        <f t="shared" si="2"/>
        <v>0</v>
      </c>
      <c r="I38" s="63">
        <f t="shared" si="3"/>
        <v>0</v>
      </c>
      <c r="J38" s="63">
        <f t="shared" si="4"/>
        <v>0</v>
      </c>
      <c r="K38" s="64">
        <f t="shared" si="5"/>
        <v>0</v>
      </c>
      <c r="L38" s="16">
        <f t="shared" si="6"/>
        <v>0</v>
      </c>
      <c r="M38" s="23">
        <f t="shared" si="27"/>
        <v>0</v>
      </c>
      <c r="N38" s="281">
        <f t="shared" si="17"/>
        <v>0</v>
      </c>
      <c r="O38" s="25"/>
      <c r="P38" s="25"/>
      <c r="Q38" s="25"/>
      <c r="R38" s="81" t="str">
        <f t="shared" si="10"/>
        <v/>
      </c>
      <c r="S38" s="111">
        <f t="shared" si="11"/>
        <v>0</v>
      </c>
      <c r="T38" s="111" t="str">
        <f t="shared" si="12"/>
        <v/>
      </c>
      <c r="U38" s="111">
        <f t="shared" si="18"/>
        <v>0</v>
      </c>
      <c r="V38" s="111">
        <f t="shared" si="19"/>
        <v>0</v>
      </c>
      <c r="W38" s="179">
        <f t="shared" si="20"/>
        <v>0</v>
      </c>
      <c r="X38" s="180">
        <f t="shared" si="13"/>
        <v>0</v>
      </c>
      <c r="Y38" s="181">
        <f t="shared" si="21"/>
        <v>0</v>
      </c>
      <c r="Z38" s="182">
        <f t="shared" si="22"/>
        <v>0</v>
      </c>
      <c r="AA38" s="135">
        <f t="shared" si="14"/>
        <v>0</v>
      </c>
      <c r="AB38" s="183">
        <f t="shared" si="15"/>
        <v>0</v>
      </c>
      <c r="AF38" s="183">
        <f t="shared" si="16"/>
        <v>0</v>
      </c>
      <c r="AG38" s="183">
        <f t="shared" si="23"/>
        <v>0</v>
      </c>
      <c r="AH38" s="305" t="str">
        <f t="shared" si="24"/>
        <v/>
      </c>
      <c r="AI38" s="305" t="str">
        <f t="shared" si="25"/>
        <v/>
      </c>
      <c r="AJ38" s="305" t="str">
        <f t="shared" si="26"/>
        <v/>
      </c>
      <c r="AL38" s="184"/>
    </row>
    <row r="39" spans="3:40" ht="27" hidden="1" x14ac:dyDescent="0.2">
      <c r="C39" s="264" t="str">
        <f t="shared" si="7"/>
        <v>T</v>
      </c>
      <c r="D39" s="273" t="str">
        <f t="shared" si="8"/>
        <v>T</v>
      </c>
      <c r="E39" s="21" t="s">
        <v>193</v>
      </c>
      <c r="F39" s="22">
        <f t="shared" si="0"/>
        <v>0</v>
      </c>
      <c r="G39" s="22">
        <f t="shared" si="1"/>
        <v>0</v>
      </c>
      <c r="H39" s="22">
        <f t="shared" si="2"/>
        <v>0</v>
      </c>
      <c r="I39" s="63">
        <f t="shared" si="3"/>
        <v>0</v>
      </c>
      <c r="J39" s="63">
        <f t="shared" si="4"/>
        <v>0</v>
      </c>
      <c r="K39" s="64">
        <f t="shared" si="5"/>
        <v>0</v>
      </c>
      <c r="L39" s="16">
        <f t="shared" si="6"/>
        <v>0</v>
      </c>
      <c r="M39" s="23">
        <f t="shared" si="27"/>
        <v>0</v>
      </c>
      <c r="N39" s="281">
        <f t="shared" si="17"/>
        <v>0</v>
      </c>
      <c r="O39" s="25"/>
      <c r="P39" s="25"/>
      <c r="Q39" s="25"/>
      <c r="R39" s="81" t="str">
        <f t="shared" si="10"/>
        <v/>
      </c>
      <c r="S39" s="111">
        <f t="shared" si="11"/>
        <v>0</v>
      </c>
      <c r="T39" s="111" t="str">
        <f t="shared" si="12"/>
        <v/>
      </c>
      <c r="U39" s="111">
        <f t="shared" si="18"/>
        <v>0</v>
      </c>
      <c r="V39" s="111">
        <f t="shared" si="19"/>
        <v>0</v>
      </c>
      <c r="W39" s="179">
        <f t="shared" si="20"/>
        <v>0</v>
      </c>
      <c r="X39" s="180">
        <f t="shared" si="13"/>
        <v>0</v>
      </c>
      <c r="Y39" s="181">
        <f t="shared" si="21"/>
        <v>0</v>
      </c>
      <c r="Z39" s="182">
        <f t="shared" si="22"/>
        <v>0</v>
      </c>
      <c r="AA39" s="135">
        <f t="shared" si="14"/>
        <v>0</v>
      </c>
      <c r="AB39" s="183">
        <f t="shared" si="15"/>
        <v>0</v>
      </c>
      <c r="AF39" s="183">
        <f t="shared" si="16"/>
        <v>0</v>
      </c>
      <c r="AG39" s="183">
        <f t="shared" si="23"/>
        <v>0</v>
      </c>
      <c r="AH39" s="305" t="str">
        <f t="shared" si="24"/>
        <v/>
      </c>
      <c r="AI39" s="305" t="str">
        <f t="shared" si="25"/>
        <v/>
      </c>
      <c r="AJ39" s="305" t="str">
        <f t="shared" si="26"/>
        <v/>
      </c>
      <c r="AL39" s="184"/>
    </row>
    <row r="40" spans="3:40" ht="27" hidden="1" x14ac:dyDescent="0.2">
      <c r="C40" s="264" t="str">
        <f t="shared" si="7"/>
        <v>T</v>
      </c>
      <c r="D40" s="273" t="str">
        <f t="shared" si="8"/>
        <v>T</v>
      </c>
      <c r="E40" s="21" t="s">
        <v>24</v>
      </c>
      <c r="F40" s="22"/>
      <c r="G40" s="22"/>
      <c r="H40" s="22"/>
      <c r="I40" s="63"/>
      <c r="J40" s="63"/>
      <c r="K40" s="64"/>
      <c r="L40" s="16"/>
      <c r="M40" s="23">
        <f t="shared" si="27"/>
        <v>0</v>
      </c>
      <c r="N40" s="281">
        <f t="shared" si="17"/>
        <v>0</v>
      </c>
      <c r="O40" s="25"/>
      <c r="P40" s="25"/>
      <c r="Q40" s="25"/>
      <c r="R40" s="81" t="str">
        <f t="shared" si="10"/>
        <v/>
      </c>
      <c r="S40" s="111">
        <f t="shared" si="11"/>
        <v>0</v>
      </c>
      <c r="T40" s="111" t="str">
        <f>IF(J40&lt;135,"",J40-$J$66)</f>
        <v/>
      </c>
      <c r="U40" s="111">
        <f t="shared" si="18"/>
        <v>0</v>
      </c>
      <c r="V40" s="111">
        <f t="shared" si="19"/>
        <v>0</v>
      </c>
      <c r="W40" s="179">
        <f t="shared" si="20"/>
        <v>0</v>
      </c>
      <c r="X40" s="180">
        <f t="shared" si="13"/>
        <v>0</v>
      </c>
      <c r="Y40" s="181">
        <f t="shared" si="21"/>
        <v>0</v>
      </c>
      <c r="Z40" s="182">
        <f t="shared" si="22"/>
        <v>0</v>
      </c>
      <c r="AA40" s="135">
        <f t="shared" si="14"/>
        <v>0</v>
      </c>
      <c r="AB40" s="183">
        <f t="shared" si="15"/>
        <v>0</v>
      </c>
      <c r="AF40" s="183">
        <f t="shared" si="16"/>
        <v>0</v>
      </c>
      <c r="AG40" s="183">
        <f t="shared" si="23"/>
        <v>0</v>
      </c>
      <c r="AH40" s="305" t="str">
        <f t="shared" si="24"/>
        <v/>
      </c>
      <c r="AI40" s="305" t="str">
        <f t="shared" si="25"/>
        <v/>
      </c>
      <c r="AJ40" s="305" t="str">
        <f t="shared" si="26"/>
        <v/>
      </c>
      <c r="AL40" s="184"/>
    </row>
    <row r="41" spans="3:40" ht="20.25" customHeight="1" x14ac:dyDescent="0.35">
      <c r="E41" s="26" t="s">
        <v>56</v>
      </c>
      <c r="F41" s="27"/>
      <c r="G41" s="28"/>
      <c r="H41" s="28"/>
      <c r="I41" s="28"/>
      <c r="K41" s="194"/>
      <c r="L41" s="195"/>
      <c r="M41" s="195"/>
      <c r="N41" s="93" t="s">
        <v>17</v>
      </c>
      <c r="O41" s="92">
        <f>SUM(O11:O40)</f>
        <v>480</v>
      </c>
      <c r="Q41" s="32"/>
      <c r="R41" s="32">
        <f>SUM(R11:R40)</f>
        <v>3</v>
      </c>
      <c r="S41" s="201">
        <f>SUM(S11:S40)</f>
        <v>41.753047024584049</v>
      </c>
      <c r="T41" s="166">
        <f>MAXA(T11:T40)</f>
        <v>0</v>
      </c>
      <c r="U41" s="200" t="s">
        <v>265</v>
      </c>
      <c r="V41" s="200">
        <f>10*LOG10(SUM(V11:V40))</f>
        <v>69.989428886118674</v>
      </c>
      <c r="AJ41" s="20"/>
      <c r="AM41" s="29"/>
    </row>
    <row r="42" spans="3:40" ht="20.100000000000001" customHeight="1" thickBot="1" x14ac:dyDescent="0.3">
      <c r="E42" s="30"/>
      <c r="F42" s="30"/>
      <c r="K42" s="31"/>
      <c r="T42" s="32"/>
      <c r="U42" s="32"/>
      <c r="AJ42" s="20"/>
      <c r="AM42" s="29"/>
    </row>
    <row r="43" spans="3:40" ht="20.25" customHeight="1" thickBot="1" x14ac:dyDescent="0.3">
      <c r="F43" s="33" t="s">
        <v>6</v>
      </c>
      <c r="G43" s="94">
        <v>480</v>
      </c>
      <c r="H43" s="405" t="str">
        <f>IF(G43=480,"VALUTAZIONE SU BASE GIORNALIERA", "VALUTAZIONE SU BASE SETTIMANALE")</f>
        <v>VALUTAZIONE SU BASE GIORNALIERA</v>
      </c>
      <c r="I43" s="406"/>
      <c r="J43" s="406"/>
      <c r="K43" s="406"/>
      <c r="L43" s="406"/>
      <c r="M43" s="406"/>
      <c r="N43" s="406"/>
      <c r="O43" s="407"/>
      <c r="AJ43" s="20"/>
      <c r="AM43" s="29"/>
    </row>
    <row r="44" spans="3:40" ht="23.25" customHeight="1" x14ac:dyDescent="0.35">
      <c r="F44" s="97" t="s">
        <v>218</v>
      </c>
      <c r="G44" s="95">
        <f>10*LOG(SUM(AG11:AG40))</f>
        <v>83.063400134006301</v>
      </c>
      <c r="H44" s="55" t="s">
        <v>75</v>
      </c>
      <c r="I44" s="35">
        <f>G44</f>
        <v>83.063400134006301</v>
      </c>
      <c r="J44" s="36" t="s">
        <v>19</v>
      </c>
      <c r="K44" s="37">
        <f>G46</f>
        <v>1.8749669619581024</v>
      </c>
      <c r="L44" s="185" t="s">
        <v>219</v>
      </c>
      <c r="M44" s="186"/>
      <c r="N44" s="38" t="s">
        <v>66</v>
      </c>
      <c r="O44" s="39">
        <f>I44+K44</f>
        <v>84.938367095964409</v>
      </c>
      <c r="AJ44" s="20"/>
      <c r="AM44" s="29"/>
    </row>
    <row r="45" spans="3:40" ht="24" customHeight="1" thickBot="1" x14ac:dyDescent="0.4">
      <c r="F45" s="34" t="s">
        <v>217</v>
      </c>
      <c r="G45" s="96">
        <f>SUM(W11:X40)</f>
        <v>1.2912768075057475</v>
      </c>
      <c r="H45" s="40"/>
      <c r="I45" s="41"/>
      <c r="J45" s="41"/>
      <c r="K45" s="41"/>
      <c r="L45" s="41"/>
      <c r="M45" s="41"/>
      <c r="N45" s="38" t="s">
        <v>258</v>
      </c>
      <c r="O45" s="39">
        <f>MAX(J11:J40)</f>
        <v>127.06204993518134</v>
      </c>
      <c r="AF45" s="42"/>
      <c r="AJ45" s="20"/>
    </row>
    <row r="46" spans="3:40" ht="23.25" customHeight="1" x14ac:dyDescent="0.35">
      <c r="F46" s="34" t="s">
        <v>287</v>
      </c>
      <c r="G46" s="96">
        <f>1.65*SQRT(G45)</f>
        <v>1.8749669619581024</v>
      </c>
      <c r="H46" s="408" t="str">
        <f>IF(AND((I44+K44)&lt;80,O45&lt;135),"CLASSE DI RISCHIO BASSO",IF(AND((I44+K44)&lt;85,O45&lt;137),"CLASSE DI RISCHIO MEDIO",IF(AND((I44+K44)&lt;87,O45&lt;140),"CLASSE DI RISCHIO ALTO","CLASSE DI RISCHIO ALTO")))</f>
        <v>CLASSE DI RISCHIO MEDIO</v>
      </c>
      <c r="I46" s="409"/>
      <c r="J46" s="409"/>
      <c r="K46" s="409"/>
      <c r="L46" s="409"/>
      <c r="M46" s="409"/>
      <c r="N46" s="409"/>
      <c r="O46" s="410"/>
      <c r="AJ46" s="20"/>
      <c r="AL46" s="187"/>
      <c r="AM46" s="187"/>
      <c r="AN46" s="188"/>
    </row>
    <row r="47" spans="3:40" ht="16.5" customHeight="1" thickBot="1" x14ac:dyDescent="0.25">
      <c r="H47" s="411"/>
      <c r="I47" s="412"/>
      <c r="J47" s="412"/>
      <c r="K47" s="412"/>
      <c r="L47" s="412"/>
      <c r="M47" s="412"/>
      <c r="N47" s="412"/>
      <c r="O47" s="413"/>
      <c r="AJ47" s="20"/>
      <c r="AN47" s="31"/>
    </row>
    <row r="48" spans="3:40" ht="20.100000000000001" customHeight="1" thickBot="1" x14ac:dyDescent="0.25">
      <c r="AF48" s="189"/>
      <c r="AH48" s="43"/>
      <c r="AJ48" s="43"/>
      <c r="AK48" s="43"/>
    </row>
    <row r="49" spans="2:27" ht="39" customHeight="1" x14ac:dyDescent="0.2">
      <c r="E49" s="432" t="str">
        <f>IF(AND((I44+K44)&lt;80,O45&lt;135),"",IF(AND((I44+K44)&lt;85,O45&lt;137),"Il datore di lavoro mette a disposizione dei lavoratori i D.P.I.-art. 193 comma 1-a-",IF(AND((I44+K44)&lt;87,O45&lt;140),"Dal calcolo del LEX8h è emerso il superamento del livello superiore d'azione, ai sensi dell'art. 193 comma 1b -il datore di lavoro esige che i lavoratori utilizzino gli otoprotettori-","Dal calcolo del LEX8h è emerso il superamento del limite di esposizione.")))</f>
        <v>Il datore di lavoro mette a disposizione dei lavoratori i D.P.I.-art. 193 comma 1-a-</v>
      </c>
      <c r="F49" s="433"/>
      <c r="G49" s="433"/>
      <c r="H49" s="433"/>
      <c r="I49" s="433"/>
      <c r="J49" s="433"/>
      <c r="K49" s="433"/>
      <c r="L49" s="433"/>
      <c r="M49" s="433"/>
      <c r="N49" s="433"/>
      <c r="O49" s="433"/>
      <c r="P49" s="434"/>
      <c r="Q49" s="82"/>
      <c r="R49" s="82"/>
      <c r="S49" s="82"/>
    </row>
    <row r="50" spans="2:27" ht="39" customHeight="1" thickBot="1" x14ac:dyDescent="0.25">
      <c r="E50" s="424" t="str">
        <f>IF(AND((I44+K44)&lt;80,O45&lt;135),"",IF(AND((I44+K44)&lt;87,O45&lt;140),"Si raccomanda dunque l'utilizzo dei D.P.I. ove gli stessi non costituiscano un rischio per la sicurezza del lavoratore e solo per le sorgenti sonore aventi emissione maggiore ad 80 dB(A) e/o 135 dB(C).","E' obbligatorio l'impiego dei D.P.I. per le sorgenti che superano gli 87 dB(A) e/o 135 dB(C), IL LIVELLO DI ESPOSIZIONE CONSEGUENTE E' QUELLO SOTTO RIPORTATO:"))</f>
        <v>Si raccomanda dunque l'utilizzo dei D.P.I. ove gli stessi non costituiscano un rischio per la sicurezza del lavoratore e solo per le sorgenti sonore aventi emissione maggiore ad 80 dB(A) e/o 135 dB(C).</v>
      </c>
      <c r="F50" s="425"/>
      <c r="G50" s="425"/>
      <c r="H50" s="425"/>
      <c r="I50" s="425"/>
      <c r="J50" s="425"/>
      <c r="K50" s="425"/>
      <c r="L50" s="425"/>
      <c r="M50" s="425"/>
      <c r="N50" s="425"/>
      <c r="O50" s="425"/>
      <c r="P50" s="426"/>
      <c r="Q50" s="82"/>
      <c r="R50" s="82"/>
      <c r="S50" s="82"/>
    </row>
    <row r="51" spans="2:27" ht="20.100000000000001" customHeight="1" x14ac:dyDescent="0.2"/>
    <row r="52" spans="2:27" ht="25.5" customHeight="1" x14ac:dyDescent="0.45">
      <c r="F52" s="414" t="s">
        <v>67</v>
      </c>
      <c r="G52" s="415"/>
      <c r="H52" s="415"/>
      <c r="I52" s="415"/>
      <c r="J52" s="415"/>
      <c r="K52" s="416" t="s">
        <v>187</v>
      </c>
      <c r="L52" s="416"/>
      <c r="M52" s="417" t="str">
        <f>IF(O44&gt;87,AM11,"Non previsto")</f>
        <v>Non previsto</v>
      </c>
      <c r="N52" s="418"/>
      <c r="O52" s="418"/>
    </row>
    <row r="53" spans="2:27" ht="25.5" customHeight="1" x14ac:dyDescent="0.45">
      <c r="E53" s="82"/>
      <c r="F53" s="415"/>
      <c r="G53" s="415"/>
      <c r="H53" s="415"/>
      <c r="I53" s="415"/>
      <c r="J53" s="415"/>
      <c r="K53" s="416" t="s">
        <v>68</v>
      </c>
      <c r="L53" s="416"/>
      <c r="M53" s="417" t="str">
        <f>IF(O45&gt;140,T41,"Non previsto")</f>
        <v>Non previsto</v>
      </c>
      <c r="N53" s="418"/>
      <c r="O53" s="418"/>
      <c r="W53" s="81"/>
    </row>
    <row r="54" spans="2:27" ht="30" customHeight="1" x14ac:dyDescent="0.2">
      <c r="W54" s="81"/>
    </row>
    <row r="55" spans="2:27" ht="30" customHeight="1" x14ac:dyDescent="0.2">
      <c r="E55" s="419" t="s">
        <v>33</v>
      </c>
      <c r="F55" s="420"/>
      <c r="G55" s="420"/>
      <c r="H55" s="420"/>
      <c r="I55" s="420"/>
      <c r="J55" s="420"/>
      <c r="K55" s="420"/>
      <c r="L55" s="420"/>
      <c r="M55" s="420"/>
      <c r="N55" s="420"/>
      <c r="O55" s="420"/>
      <c r="P55" s="420"/>
      <c r="Q55" s="307"/>
      <c r="R55" s="307"/>
      <c r="S55" s="307"/>
      <c r="T55" s="47"/>
      <c r="U55" s="47"/>
      <c r="W55" s="81"/>
    </row>
    <row r="56" spans="2:27" ht="30" customHeight="1" x14ac:dyDescent="0.2">
      <c r="E56" s="47" t="s">
        <v>30</v>
      </c>
      <c r="F56" s="58"/>
      <c r="G56" s="58"/>
      <c r="H56" s="58"/>
      <c r="I56" s="58"/>
      <c r="J56" s="58"/>
      <c r="K56" s="58"/>
      <c r="L56" s="58"/>
      <c r="M56" s="58"/>
      <c r="N56" s="58"/>
      <c r="O56" s="58"/>
      <c r="P56" s="58"/>
      <c r="Q56" s="58"/>
      <c r="R56" s="58"/>
      <c r="S56" s="58"/>
      <c r="T56" s="47"/>
      <c r="U56" s="47"/>
      <c r="W56" s="81"/>
      <c r="X56" s="47"/>
      <c r="Y56" s="47"/>
      <c r="Z56" s="47"/>
      <c r="AA56" s="47"/>
    </row>
    <row r="57" spans="2:27" ht="63.75" customHeight="1" x14ac:dyDescent="0.3">
      <c r="E57" s="384" t="s">
        <v>308</v>
      </c>
      <c r="F57" s="384"/>
      <c r="G57" s="384"/>
      <c r="H57" s="384"/>
      <c r="I57" s="384"/>
      <c r="J57" s="384"/>
      <c r="K57" s="384"/>
      <c r="L57" s="384"/>
      <c r="M57" s="384"/>
      <c r="N57" s="384"/>
      <c r="O57" s="384"/>
      <c r="P57" s="384"/>
      <c r="Q57" s="62"/>
      <c r="R57" s="44"/>
      <c r="S57" s="308"/>
      <c r="T57" s="47"/>
      <c r="U57" s="47"/>
      <c r="W57" s="81"/>
      <c r="X57" s="47"/>
      <c r="Y57" s="47"/>
      <c r="Z57" s="47"/>
      <c r="AA57" s="47"/>
    </row>
    <row r="58" spans="2:27" ht="20.100000000000001" customHeight="1" x14ac:dyDescent="0.2">
      <c r="E58" s="384"/>
      <c r="F58" s="384"/>
      <c r="G58" s="384"/>
      <c r="H58" s="384"/>
      <c r="I58" s="384"/>
      <c r="J58" s="384"/>
      <c r="K58" s="384"/>
      <c r="L58" s="384"/>
      <c r="M58" s="384"/>
      <c r="N58" s="384"/>
      <c r="O58" s="384"/>
      <c r="P58" s="384"/>
      <c r="Q58" s="308"/>
      <c r="R58" s="308"/>
      <c r="S58" s="308"/>
      <c r="T58" s="47"/>
      <c r="U58" s="47"/>
      <c r="V58" s="56"/>
      <c r="W58" s="52"/>
      <c r="X58" s="47"/>
      <c r="Y58" s="47"/>
      <c r="Z58" s="47"/>
      <c r="AA58" s="47"/>
    </row>
    <row r="59" spans="2:27" ht="9.9499999999999993" customHeight="1" thickBot="1" x14ac:dyDescent="0.25">
      <c r="V59" s="56"/>
      <c r="W59" s="52"/>
      <c r="X59" s="47"/>
      <c r="Y59" s="47"/>
      <c r="Z59" s="47"/>
      <c r="AA59" s="47"/>
    </row>
    <row r="60" spans="2:27" ht="55.5" customHeight="1" x14ac:dyDescent="0.25">
      <c r="B60" s="48"/>
      <c r="E60" s="385" t="s">
        <v>309</v>
      </c>
      <c r="F60" s="386"/>
      <c r="G60" s="386"/>
      <c r="H60" s="386"/>
      <c r="I60" s="386"/>
      <c r="J60" s="386"/>
      <c r="K60" s="386"/>
      <c r="L60" s="386"/>
      <c r="M60" s="386"/>
      <c r="N60" s="386"/>
      <c r="O60" s="386"/>
      <c r="P60" s="387"/>
      <c r="Q60" s="190"/>
      <c r="R60" s="190"/>
      <c r="S60" s="190"/>
      <c r="V60" s="56"/>
      <c r="W60" s="52"/>
      <c r="X60" s="47"/>
      <c r="Y60" s="47"/>
      <c r="Z60" s="47"/>
      <c r="AA60" s="47"/>
    </row>
    <row r="61" spans="2:27" ht="21" customHeight="1" x14ac:dyDescent="0.25">
      <c r="B61" s="48"/>
      <c r="E61" s="193" t="s">
        <v>34</v>
      </c>
      <c r="F61" s="302" t="s">
        <v>26</v>
      </c>
      <c r="G61" s="302" t="s">
        <v>28</v>
      </c>
      <c r="H61" s="373" t="s">
        <v>29</v>
      </c>
      <c r="I61" s="373"/>
      <c r="J61" s="114" t="s">
        <v>64</v>
      </c>
      <c r="K61" s="115" t="s">
        <v>12</v>
      </c>
      <c r="L61" s="116" t="s">
        <v>13</v>
      </c>
      <c r="M61" s="116" t="s">
        <v>14</v>
      </c>
      <c r="N61" s="388" t="s">
        <v>234</v>
      </c>
      <c r="O61" s="362"/>
      <c r="P61" s="377"/>
      <c r="Q61" s="54"/>
      <c r="R61" s="54"/>
      <c r="S61" s="54"/>
      <c r="V61" s="56"/>
      <c r="W61" s="52"/>
      <c r="X61" s="47"/>
      <c r="Y61" s="47"/>
      <c r="Z61" s="47"/>
      <c r="AA61" s="47"/>
    </row>
    <row r="62" spans="2:27" ht="21" customHeight="1" x14ac:dyDescent="0.25">
      <c r="B62" s="48"/>
      <c r="E62" s="193" t="s">
        <v>40</v>
      </c>
      <c r="F62" s="303" t="str">
        <f>VLOOKUP(E62,$E$112:$L$243,2,FALSE)</f>
        <v>Inserti espandibili</v>
      </c>
      <c r="G62" s="303" t="str">
        <f>VLOOKUP($E$62,$E$112:$L$243,3,FALSE)</f>
        <v>3M EAR</v>
      </c>
      <c r="H62" s="374" t="str">
        <f>VLOOKUP($E$62,$E$112:$L$243,4,FALSE)</f>
        <v>CLASSIC</v>
      </c>
      <c r="I62" s="374"/>
      <c r="J62" s="46">
        <f>VLOOKUP($E$62,$E$112:$L$243,5,FALSE)</f>
        <v>31</v>
      </c>
      <c r="K62" s="46">
        <f>VLOOKUP($E$62,$E$112:$L$243,6,FALSE)</f>
        <v>31</v>
      </c>
      <c r="L62" s="46">
        <f>VLOOKUP($E$62,$E$112:$L$243,7,FALSE)</f>
        <v>27</v>
      </c>
      <c r="M62" s="46">
        <f>VLOOKUP($E$62,$E$112:$L$243,8,FALSE)</f>
        <v>26</v>
      </c>
      <c r="N62" s="392">
        <f>IF(S41=0,"Non necessario",S41/R41)</f>
        <v>13.917682341528016</v>
      </c>
      <c r="O62" s="393"/>
      <c r="P62" s="394"/>
      <c r="Q62" s="196"/>
      <c r="R62" s="196"/>
      <c r="S62" s="196"/>
      <c r="V62" s="56"/>
      <c r="W62" s="56"/>
      <c r="X62" s="47"/>
      <c r="Y62" s="47"/>
      <c r="Z62" s="47"/>
      <c r="AA62" s="47"/>
    </row>
    <row r="63" spans="2:27" ht="21" customHeight="1" x14ac:dyDescent="0.25">
      <c r="B63" s="48"/>
      <c r="C63" s="48"/>
      <c r="D63" s="48"/>
      <c r="E63" s="395" t="s">
        <v>57</v>
      </c>
      <c r="F63" s="396"/>
      <c r="G63" s="396"/>
      <c r="H63" s="379">
        <v>0.5</v>
      </c>
      <c r="I63" s="379"/>
      <c r="J63" s="117">
        <f>H63*J62</f>
        <v>15.5</v>
      </c>
      <c r="K63" s="118">
        <f>K62*$H$63</f>
        <v>15.5</v>
      </c>
      <c r="L63" s="118">
        <f>L62*$H$63</f>
        <v>13.5</v>
      </c>
      <c r="M63" s="118">
        <f>M62*$H$63</f>
        <v>13</v>
      </c>
      <c r="N63" s="393"/>
      <c r="O63" s="393"/>
      <c r="P63" s="394"/>
      <c r="Q63" s="167"/>
      <c r="R63" s="167"/>
      <c r="S63" s="167"/>
      <c r="V63" s="56"/>
      <c r="W63" s="56"/>
      <c r="X63" s="47"/>
      <c r="Y63" s="47"/>
      <c r="Z63" s="47"/>
      <c r="AA63" s="47"/>
    </row>
    <row r="64" spans="2:27" ht="9.75" customHeight="1" x14ac:dyDescent="0.25">
      <c r="B64" s="48"/>
      <c r="C64" s="48"/>
      <c r="D64" s="48"/>
      <c r="E64" s="389"/>
      <c r="F64" s="390"/>
      <c r="G64" s="390"/>
      <c r="H64" s="390"/>
      <c r="I64" s="390"/>
      <c r="J64" s="390"/>
      <c r="K64" s="390"/>
      <c r="L64" s="390"/>
      <c r="M64" s="390"/>
      <c r="N64" s="390"/>
      <c r="O64" s="390"/>
      <c r="P64" s="391"/>
      <c r="Q64" s="167"/>
      <c r="R64" s="82"/>
      <c r="S64" s="82"/>
      <c r="V64" s="56"/>
      <c r="W64" s="56"/>
      <c r="X64" s="47"/>
      <c r="Y64" s="47"/>
      <c r="Z64" s="47"/>
      <c r="AA64" s="47"/>
    </row>
    <row r="65" spans="2:27" ht="24" customHeight="1" x14ac:dyDescent="0.25">
      <c r="B65" s="48"/>
      <c r="C65" s="48"/>
      <c r="D65" s="48"/>
      <c r="E65" s="361" t="s">
        <v>37</v>
      </c>
      <c r="F65" s="397"/>
      <c r="G65" s="398" t="s">
        <v>74</v>
      </c>
      <c r="H65" s="304" t="s">
        <v>240</v>
      </c>
      <c r="I65" s="119" t="s">
        <v>237</v>
      </c>
      <c r="J65" s="133">
        <f>IF(O44&lt;87,V41,(10*LOG10(SUM(AF11:AF40))))</f>
        <v>69.989428886118674</v>
      </c>
      <c r="K65" s="119" t="s">
        <v>238</v>
      </c>
      <c r="L65" s="119">
        <v>80</v>
      </c>
      <c r="M65" s="365" t="str">
        <f>IF(J65&lt;65,"IPERPROTEZIONE",IF(J65&lt;70,"ACCETTABILE",IF(J65&lt;75,"BUONA",IF(J65&lt;80,"ACCETTABILE","INSUFFICIENTE"))))</f>
        <v>ACCETTABILE</v>
      </c>
      <c r="N65" s="365"/>
      <c r="O65" s="365"/>
      <c r="P65" s="366"/>
      <c r="Q65" s="167"/>
      <c r="R65" s="82"/>
      <c r="S65" s="85"/>
      <c r="V65" s="56"/>
      <c r="W65" s="56"/>
      <c r="X65" s="47"/>
      <c r="Y65" s="47"/>
      <c r="Z65" s="47"/>
      <c r="AA65" s="47"/>
    </row>
    <row r="66" spans="2:27" ht="27" customHeight="1" thickBot="1" x14ac:dyDescent="0.3">
      <c r="B66" s="48"/>
      <c r="C66" s="48"/>
      <c r="D66" s="48"/>
      <c r="E66" s="367" t="s">
        <v>31</v>
      </c>
      <c r="F66" s="364"/>
      <c r="G66" s="399"/>
      <c r="H66" s="113" t="s">
        <v>241</v>
      </c>
      <c r="I66" s="112" t="s">
        <v>239</v>
      </c>
      <c r="J66" s="112">
        <f>M63-5</f>
        <v>8</v>
      </c>
      <c r="K66" s="112" t="s">
        <v>238</v>
      </c>
      <c r="L66" s="112">
        <v>135</v>
      </c>
      <c r="M66" s="368" t="str">
        <f>IF($O$45&lt;135,"VERIFICA NON NECESSARIA",IF(($O$45-J66)&lt;135,"IDONEO","INSUFFICIENTE"))</f>
        <v>VERIFICA NON NECESSARIA</v>
      </c>
      <c r="N66" s="368"/>
      <c r="O66" s="368"/>
      <c r="P66" s="369"/>
      <c r="Q66" s="167"/>
      <c r="R66" s="82"/>
      <c r="S66" s="86"/>
      <c r="V66" s="56"/>
      <c r="W66" s="56"/>
      <c r="X66" s="47"/>
      <c r="Y66" s="47"/>
      <c r="Z66" s="47"/>
      <c r="AA66" s="47"/>
    </row>
    <row r="67" spans="2:27" ht="12.6" customHeight="1" x14ac:dyDescent="0.3">
      <c r="B67" s="48"/>
      <c r="C67" s="48"/>
      <c r="D67" s="48"/>
      <c r="I67" s="61"/>
      <c r="J67" s="61"/>
      <c r="K67" s="50"/>
      <c r="L67" s="51"/>
      <c r="M67" s="51"/>
      <c r="N67" s="52"/>
      <c r="O67" s="53"/>
      <c r="P67" s="53"/>
      <c r="Q67" s="167"/>
      <c r="R67" s="53"/>
      <c r="S67" s="53"/>
      <c r="V67" s="56"/>
      <c r="W67" s="56"/>
      <c r="X67" s="47"/>
      <c r="Y67" s="47"/>
      <c r="Z67" s="47"/>
      <c r="AA67" s="47"/>
    </row>
    <row r="68" spans="2:27" ht="12.6" customHeight="1" thickBot="1" x14ac:dyDescent="0.35">
      <c r="B68" s="48"/>
      <c r="C68" s="48"/>
      <c r="D68" s="48"/>
      <c r="E68" s="49"/>
      <c r="F68" s="49"/>
      <c r="G68" s="49"/>
      <c r="H68" s="49"/>
      <c r="I68" s="49"/>
      <c r="J68" s="49"/>
      <c r="K68" s="50"/>
      <c r="L68" s="51"/>
      <c r="M68" s="51"/>
      <c r="N68" s="52"/>
      <c r="O68" s="53"/>
      <c r="P68" s="53"/>
      <c r="Q68" s="167"/>
      <c r="R68" s="53"/>
      <c r="S68" s="53"/>
      <c r="V68" s="56"/>
      <c r="W68" s="56"/>
      <c r="X68" s="47"/>
      <c r="Y68" s="47"/>
      <c r="Z68" s="47"/>
      <c r="AA68" s="47"/>
    </row>
    <row r="69" spans="2:27" ht="27" customHeight="1" x14ac:dyDescent="0.3">
      <c r="B69" s="48"/>
      <c r="C69" s="48"/>
      <c r="D69" s="48"/>
      <c r="E69" s="370" t="s">
        <v>263</v>
      </c>
      <c r="F69" s="371"/>
      <c r="G69" s="371"/>
      <c r="H69" s="371"/>
      <c r="I69" s="371"/>
      <c r="J69" s="371"/>
      <c r="K69" s="371"/>
      <c r="L69" s="371"/>
      <c r="M69" s="371"/>
      <c r="N69" s="371"/>
      <c r="O69" s="371"/>
      <c r="P69" s="372"/>
      <c r="Q69" s="167"/>
      <c r="R69" s="53"/>
      <c r="S69" s="53"/>
      <c r="V69" s="56"/>
      <c r="W69" s="56"/>
      <c r="X69" s="47"/>
      <c r="Y69" s="47"/>
      <c r="Z69" s="47"/>
      <c r="AA69" s="47"/>
    </row>
    <row r="70" spans="2:27" ht="21" customHeight="1" x14ac:dyDescent="0.25">
      <c r="B70" s="48"/>
      <c r="C70" s="48"/>
      <c r="D70" s="48"/>
      <c r="E70" s="193" t="s">
        <v>34</v>
      </c>
      <c r="F70" s="302" t="s">
        <v>26</v>
      </c>
      <c r="G70" s="302" t="s">
        <v>28</v>
      </c>
      <c r="H70" s="373" t="s">
        <v>29</v>
      </c>
      <c r="I70" s="373"/>
      <c r="J70" s="114" t="s">
        <v>64</v>
      </c>
      <c r="K70" s="115" t="s">
        <v>12</v>
      </c>
      <c r="L70" s="116" t="s">
        <v>13</v>
      </c>
      <c r="M70" s="116" t="s">
        <v>14</v>
      </c>
      <c r="N70" s="305" t="s">
        <v>69</v>
      </c>
      <c r="O70" s="305" t="s">
        <v>70</v>
      </c>
      <c r="P70" s="132" t="s">
        <v>15</v>
      </c>
      <c r="Q70" s="167"/>
      <c r="R70" s="54"/>
      <c r="S70" s="54"/>
      <c r="V70" s="56"/>
      <c r="W70" s="52"/>
      <c r="X70" s="47"/>
      <c r="Y70" s="47"/>
      <c r="Z70" s="47"/>
      <c r="AA70" s="47"/>
    </row>
    <row r="71" spans="2:27" ht="21" customHeight="1" x14ac:dyDescent="0.25">
      <c r="B71" s="48"/>
      <c r="C71" s="48"/>
      <c r="D71" s="48"/>
      <c r="E71" s="303" t="s">
        <v>36</v>
      </c>
      <c r="F71" s="303" t="str">
        <f>VLOOKUP(E71,$E$112:$L$243,2,FALSE)</f>
        <v>Cuffie auricolari</v>
      </c>
      <c r="G71" s="303" t="str">
        <f>VLOOKUP($E$71,$E$112:$L$243,3,FALSE)</f>
        <v>3M PELTOR</v>
      </c>
      <c r="H71" s="374" t="str">
        <f>VLOOKUP($E$71,$E$112:$L$243,4,FALSE)</f>
        <v>Optime I H510P3</v>
      </c>
      <c r="I71" s="374"/>
      <c r="J71" s="46">
        <f>VLOOKUP(E71,$E$112:$L$243,5,FALSE)</f>
        <v>26</v>
      </c>
      <c r="K71" s="46">
        <f>VLOOKUP($E$71,$E$112:$L$243,6,FALSE)</f>
        <v>32</v>
      </c>
      <c r="L71" s="46">
        <f>VLOOKUP($E$71,$E$112:$L$243,7,FALSE)</f>
        <v>23</v>
      </c>
      <c r="M71" s="46">
        <f>VLOOKUP($E$71,$E$112:$L$243,8,FALSE)</f>
        <v>15</v>
      </c>
      <c r="N71" s="375">
        <f>$AK$11</f>
        <v>86.813788467572707</v>
      </c>
      <c r="O71" s="375">
        <f>$AL$11</f>
        <v>87.48638352153975</v>
      </c>
      <c r="P71" s="376">
        <f>IF(($AL$11-$AK$11)&lt;=2,(L72-((K72-L72)/4)*($AL$11-$AK$11-2)),(L72-((L72-M72)/8)*($AL$11-$AK$11-2)))</f>
        <v>22.088661959288029</v>
      </c>
      <c r="Q71" s="167"/>
      <c r="R71" s="196"/>
      <c r="S71" s="196"/>
      <c r="V71" s="56"/>
      <c r="W71" s="56"/>
      <c r="X71" s="47"/>
      <c r="Y71" s="47"/>
      <c r="Z71" s="47"/>
      <c r="AA71" s="47"/>
    </row>
    <row r="72" spans="2:27" ht="21" customHeight="1" x14ac:dyDescent="0.25">
      <c r="B72" s="48"/>
      <c r="C72" s="48"/>
      <c r="D72" s="48"/>
      <c r="E72" s="191"/>
      <c r="F72" s="127"/>
      <c r="G72" s="128" t="s">
        <v>57</v>
      </c>
      <c r="H72" s="378">
        <v>0.85</v>
      </c>
      <c r="I72" s="379"/>
      <c r="J72" s="117">
        <f>H72*J71</f>
        <v>22.099999999999998</v>
      </c>
      <c r="K72" s="118">
        <f>K71*$H$72</f>
        <v>27.2</v>
      </c>
      <c r="L72" s="118">
        <f>L71*$H$72</f>
        <v>19.55</v>
      </c>
      <c r="M72" s="118">
        <f>M71*$H$72</f>
        <v>12.75</v>
      </c>
      <c r="N72" s="362"/>
      <c r="O72" s="362"/>
      <c r="P72" s="377"/>
      <c r="Q72" s="167"/>
      <c r="R72" s="167"/>
      <c r="S72" s="167"/>
      <c r="V72" s="56"/>
      <c r="W72" s="56"/>
      <c r="X72" s="47"/>
      <c r="Y72" s="47"/>
      <c r="Z72" s="47"/>
      <c r="AA72" s="47"/>
    </row>
    <row r="73" spans="2:27" ht="9" customHeight="1" x14ac:dyDescent="0.25">
      <c r="B73" s="48"/>
      <c r="C73" s="48"/>
      <c r="D73" s="48"/>
      <c r="E73" s="358"/>
      <c r="F73" s="359"/>
      <c r="G73" s="359"/>
      <c r="H73" s="359"/>
      <c r="I73" s="359"/>
      <c r="J73" s="359"/>
      <c r="K73" s="359"/>
      <c r="L73" s="359"/>
      <c r="M73" s="359"/>
      <c r="N73" s="359"/>
      <c r="O73" s="359"/>
      <c r="P73" s="360"/>
      <c r="Q73" s="167"/>
      <c r="R73" s="167"/>
      <c r="S73" s="167"/>
      <c r="V73" s="56"/>
      <c r="W73" s="56"/>
      <c r="X73" s="47"/>
      <c r="Y73" s="47"/>
      <c r="Z73" s="47"/>
      <c r="AA73" s="47"/>
    </row>
    <row r="74" spans="2:27" ht="21" customHeight="1" x14ac:dyDescent="0.25">
      <c r="B74" s="48"/>
      <c r="C74" s="48"/>
      <c r="D74" s="48"/>
      <c r="E74" s="361" t="s">
        <v>37</v>
      </c>
      <c r="F74" s="362"/>
      <c r="G74" s="363" t="s">
        <v>74</v>
      </c>
      <c r="H74" s="130" t="s">
        <v>185</v>
      </c>
      <c r="I74" s="131" t="s">
        <v>71</v>
      </c>
      <c r="J74" s="133">
        <f>$AK$11-P71</f>
        <v>64.725126508284674</v>
      </c>
      <c r="K74" s="131" t="s">
        <v>72</v>
      </c>
      <c r="L74" s="131">
        <v>80</v>
      </c>
      <c r="M74" s="365" t="str">
        <f>IF(J74&lt;65,"IPERPROTEZIONE",IF(J74&lt;70,"ACCETTABILE",IF(J74&lt;75,"BUONA",IF(J74&lt;80,"ACCETTABILE","INSUFFICIENTE"))))</f>
        <v>IPERPROTEZIONE</v>
      </c>
      <c r="N74" s="365"/>
      <c r="O74" s="365"/>
      <c r="P74" s="366"/>
      <c r="Q74" s="167"/>
      <c r="R74" s="85"/>
      <c r="S74" s="85"/>
      <c r="V74" s="56"/>
      <c r="W74" s="56"/>
      <c r="X74" s="47"/>
      <c r="Y74" s="47"/>
      <c r="Z74" s="47"/>
      <c r="AA74" s="47"/>
    </row>
    <row r="75" spans="2:27" ht="29.25" customHeight="1" thickBot="1" x14ac:dyDescent="0.3">
      <c r="B75" s="48"/>
      <c r="C75" s="48"/>
      <c r="D75" s="48"/>
      <c r="E75" s="367" t="s">
        <v>31</v>
      </c>
      <c r="F75" s="364"/>
      <c r="G75" s="364"/>
      <c r="H75" s="59" t="s">
        <v>186</v>
      </c>
      <c r="I75" s="60" t="s">
        <v>73</v>
      </c>
      <c r="J75" s="60">
        <f>M72-5</f>
        <v>7.75</v>
      </c>
      <c r="K75" s="60" t="s">
        <v>72</v>
      </c>
      <c r="L75" s="60">
        <v>135</v>
      </c>
      <c r="M75" s="368" t="str">
        <f>IF($O$45&lt;135,"VERIFICA NON NECESSARIA",IF(($O$45-J75)&lt;135,"IDONEO","INSUFFICIENTE"))</f>
        <v>VERIFICA NON NECESSARIA</v>
      </c>
      <c r="N75" s="368"/>
      <c r="O75" s="368"/>
      <c r="P75" s="369"/>
      <c r="Q75" s="167"/>
      <c r="R75" s="86"/>
      <c r="S75" s="86"/>
      <c r="V75" s="56"/>
      <c r="W75" s="56"/>
      <c r="X75" s="47"/>
      <c r="Y75" s="47"/>
      <c r="Z75" s="47"/>
      <c r="AA75" s="47"/>
    </row>
    <row r="76" spans="2:27" ht="25.5" customHeight="1" thickBot="1" x14ac:dyDescent="0.3">
      <c r="C76" s="48"/>
      <c r="D76" s="48"/>
      <c r="Q76" s="167"/>
      <c r="V76" s="56"/>
      <c r="W76" s="52"/>
      <c r="X76" s="47"/>
      <c r="Y76" s="47"/>
      <c r="Z76" s="47"/>
      <c r="AA76" s="47"/>
    </row>
    <row r="77" spans="2:27" ht="27" customHeight="1" x14ac:dyDescent="0.3">
      <c r="B77" s="48"/>
      <c r="C77" s="48"/>
      <c r="D77" s="48"/>
      <c r="E77" s="370" t="s">
        <v>264</v>
      </c>
      <c r="F77" s="371"/>
      <c r="G77" s="371"/>
      <c r="H77" s="371"/>
      <c r="I77" s="371"/>
      <c r="J77" s="371"/>
      <c r="K77" s="371"/>
      <c r="L77" s="371"/>
      <c r="M77" s="371"/>
      <c r="N77" s="371"/>
      <c r="O77" s="371"/>
      <c r="P77" s="372"/>
      <c r="Q77" s="167"/>
      <c r="R77" s="53"/>
      <c r="S77" s="53"/>
      <c r="V77" s="56"/>
      <c r="W77" s="56"/>
      <c r="X77" s="47"/>
      <c r="Y77" s="47"/>
      <c r="Z77" s="47"/>
      <c r="AA77" s="47"/>
    </row>
    <row r="78" spans="2:27" ht="21" customHeight="1" x14ac:dyDescent="0.25">
      <c r="B78" s="48"/>
      <c r="C78" s="48"/>
      <c r="D78" s="48"/>
      <c r="E78" s="193" t="s">
        <v>34</v>
      </c>
      <c r="F78" s="302" t="s">
        <v>26</v>
      </c>
      <c r="G78" s="302" t="s">
        <v>28</v>
      </c>
      <c r="H78" s="373" t="s">
        <v>29</v>
      </c>
      <c r="I78" s="373"/>
      <c r="J78" s="114" t="s">
        <v>64</v>
      </c>
      <c r="K78" s="115" t="s">
        <v>12</v>
      </c>
      <c r="L78" s="116" t="s">
        <v>13</v>
      </c>
      <c r="M78" s="116" t="s">
        <v>14</v>
      </c>
      <c r="N78" s="305" t="s">
        <v>69</v>
      </c>
      <c r="O78" s="305" t="s">
        <v>70</v>
      </c>
      <c r="P78" s="132" t="s">
        <v>15</v>
      </c>
      <c r="Q78" s="167"/>
      <c r="R78" s="54"/>
      <c r="S78" s="54"/>
      <c r="V78" s="56"/>
      <c r="W78" s="52"/>
      <c r="X78" s="47"/>
      <c r="Y78" s="47"/>
      <c r="Z78" s="47"/>
      <c r="AA78" s="47"/>
    </row>
    <row r="79" spans="2:27" ht="21" customHeight="1" x14ac:dyDescent="0.25">
      <c r="B79" s="48"/>
      <c r="E79" s="129" t="s">
        <v>38</v>
      </c>
      <c r="F79" s="126" t="str">
        <f>VLOOKUP(E79,$E$112:$L$243,2,FALSE)</f>
        <v>Cuffie auricolari</v>
      </c>
      <c r="G79" s="126" t="str">
        <f>VLOOKUP($E$79,$E$112:$L$243,3,FALSE)</f>
        <v>3M PELTOR</v>
      </c>
      <c r="H79" s="374" t="str">
        <f>VLOOKUP($E$79,$E$112:$L$243,4,FALSE)</f>
        <v>H505B</v>
      </c>
      <c r="I79" s="374"/>
      <c r="J79" s="46">
        <f>VLOOKUP(E79,$E$112:$L$243,5,FALSE)</f>
        <v>24</v>
      </c>
      <c r="K79" s="46">
        <f>VLOOKUP($E$79,$E$112:$L$243,6,FALSE)</f>
        <v>29</v>
      </c>
      <c r="L79" s="46">
        <f>VLOOKUP($E$79,$E$112:$L$243,7,FALSE)</f>
        <v>20</v>
      </c>
      <c r="M79" s="46">
        <f>VLOOKUP($E$79,$E$112:$L$243,8,FALSE)</f>
        <v>13</v>
      </c>
      <c r="N79" s="375">
        <f>$AK$11</f>
        <v>86.813788467572707</v>
      </c>
      <c r="O79" s="375">
        <f>$AL$11</f>
        <v>87.48638352153975</v>
      </c>
      <c r="P79" s="376">
        <f>IF(($AL$11-$AK$11)&lt;=2,(L80-((K80-L80)/4)*($AL$11-$AK$11-2)),(L80-((L80-M80)/8)*($AL$11-$AK$11-2)))</f>
        <v>19.538661959288028</v>
      </c>
      <c r="Q79" s="167"/>
      <c r="R79" s="196"/>
      <c r="S79" s="196"/>
      <c r="V79" s="56"/>
      <c r="W79" s="56"/>
      <c r="X79" s="47"/>
      <c r="Y79" s="47"/>
      <c r="Z79" s="47"/>
      <c r="AA79" s="47"/>
    </row>
    <row r="80" spans="2:27" ht="21" customHeight="1" x14ac:dyDescent="0.25">
      <c r="B80" s="48"/>
      <c r="C80" s="48"/>
      <c r="D80" s="48"/>
      <c r="E80" s="191"/>
      <c r="F80" s="127"/>
      <c r="G80" s="128" t="s">
        <v>57</v>
      </c>
      <c r="H80" s="378">
        <v>0.85</v>
      </c>
      <c r="I80" s="379"/>
      <c r="J80" s="117">
        <f>H80*J79</f>
        <v>20.399999999999999</v>
      </c>
      <c r="K80" s="118">
        <f>K79*$H$80</f>
        <v>24.65</v>
      </c>
      <c r="L80" s="118">
        <f>L79*$H$80</f>
        <v>17</v>
      </c>
      <c r="M80" s="118">
        <f>M79*$H$80</f>
        <v>11.049999999999999</v>
      </c>
      <c r="N80" s="362"/>
      <c r="O80" s="362"/>
      <c r="P80" s="377"/>
      <c r="Q80" s="167"/>
      <c r="R80" s="167"/>
      <c r="S80" s="167"/>
      <c r="V80" s="56"/>
      <c r="W80" s="56"/>
      <c r="X80" s="47"/>
      <c r="Y80" s="47"/>
      <c r="Z80" s="47"/>
      <c r="AA80" s="47"/>
    </row>
    <row r="81" spans="2:27" ht="9" customHeight="1" x14ac:dyDescent="0.25">
      <c r="B81" s="48"/>
      <c r="C81" s="48"/>
      <c r="D81" s="48"/>
      <c r="E81" s="358"/>
      <c r="F81" s="359"/>
      <c r="G81" s="359"/>
      <c r="H81" s="359"/>
      <c r="I81" s="359"/>
      <c r="J81" s="359"/>
      <c r="K81" s="359"/>
      <c r="L81" s="359"/>
      <c r="M81" s="359"/>
      <c r="N81" s="359"/>
      <c r="O81" s="359"/>
      <c r="P81" s="360"/>
      <c r="Q81" s="167"/>
      <c r="R81" s="167"/>
      <c r="S81" s="167"/>
      <c r="V81" s="56"/>
      <c r="W81" s="56"/>
      <c r="X81" s="47"/>
      <c r="Y81" s="47"/>
      <c r="Z81" s="47"/>
      <c r="AA81" s="47"/>
    </row>
    <row r="82" spans="2:27" ht="21" customHeight="1" x14ac:dyDescent="0.25">
      <c r="B82" s="48"/>
      <c r="C82" s="48"/>
      <c r="D82" s="48"/>
      <c r="E82" s="361" t="s">
        <v>37</v>
      </c>
      <c r="F82" s="362"/>
      <c r="G82" s="363" t="s">
        <v>74</v>
      </c>
      <c r="H82" s="130" t="s">
        <v>185</v>
      </c>
      <c r="I82" s="131" t="s">
        <v>71</v>
      </c>
      <c r="J82" s="133">
        <f>$AK$11-P79</f>
        <v>67.275126508284671</v>
      </c>
      <c r="K82" s="131" t="s">
        <v>72</v>
      </c>
      <c r="L82" s="131">
        <v>80</v>
      </c>
      <c r="M82" s="365" t="str">
        <f>IF(J82&lt;65,"IPERPROTEZIONE",IF(J82&lt;70,"ACCETTABILE",IF(J82&lt;75,"BUONA",IF(J82&lt;80,"ACCETTABILE","INSUFFICIENTE"))))</f>
        <v>ACCETTABILE</v>
      </c>
      <c r="N82" s="365"/>
      <c r="O82" s="365"/>
      <c r="P82" s="366"/>
      <c r="Q82" s="167"/>
      <c r="R82" s="85"/>
      <c r="S82" s="85"/>
      <c r="V82" s="56"/>
      <c r="W82" s="56"/>
      <c r="X82" s="47"/>
      <c r="Y82" s="47"/>
      <c r="Z82" s="47"/>
      <c r="AA82" s="47"/>
    </row>
    <row r="83" spans="2:27" ht="29.25" customHeight="1" thickBot="1" x14ac:dyDescent="0.3">
      <c r="B83" s="48"/>
      <c r="C83" s="48"/>
      <c r="D83" s="48"/>
      <c r="E83" s="367" t="s">
        <v>31</v>
      </c>
      <c r="F83" s="364"/>
      <c r="G83" s="364"/>
      <c r="H83" s="59" t="s">
        <v>186</v>
      </c>
      <c r="I83" s="60" t="s">
        <v>73</v>
      </c>
      <c r="J83" s="60">
        <f>M80-5</f>
        <v>6.0499999999999989</v>
      </c>
      <c r="K83" s="60" t="s">
        <v>72</v>
      </c>
      <c r="L83" s="60">
        <v>135</v>
      </c>
      <c r="M83" s="368" t="str">
        <f>IF($O$45&lt;135,"VERIFICA NON NECESSARIA",IF(($O$45-J83)&lt;135,"IDONEO","INSUFFICIENTE"))</f>
        <v>VERIFICA NON NECESSARIA</v>
      </c>
      <c r="N83" s="368"/>
      <c r="O83" s="368"/>
      <c r="P83" s="369"/>
      <c r="Q83" s="167"/>
      <c r="R83" s="86"/>
      <c r="S83" s="86"/>
      <c r="V83" s="56"/>
      <c r="W83" s="56"/>
      <c r="X83" s="47"/>
      <c r="Y83" s="47"/>
      <c r="Z83" s="47"/>
      <c r="AA83" s="47"/>
    </row>
    <row r="84" spans="2:27" ht="24" customHeight="1" thickBot="1" x14ac:dyDescent="0.3">
      <c r="C84" s="48"/>
      <c r="D84" s="48"/>
    </row>
    <row r="85" spans="2:27" ht="27" customHeight="1" x14ac:dyDescent="0.3">
      <c r="B85" s="48"/>
      <c r="C85" s="48"/>
      <c r="D85" s="48"/>
      <c r="E85" s="370" t="s">
        <v>264</v>
      </c>
      <c r="F85" s="371"/>
      <c r="G85" s="371"/>
      <c r="H85" s="371"/>
      <c r="I85" s="371"/>
      <c r="J85" s="371"/>
      <c r="K85" s="371"/>
      <c r="L85" s="371"/>
      <c r="M85" s="371"/>
      <c r="N85" s="371"/>
      <c r="O85" s="371"/>
      <c r="P85" s="372"/>
      <c r="Q85" s="167"/>
      <c r="R85" s="53"/>
      <c r="S85" s="53"/>
      <c r="V85" s="56"/>
      <c r="W85" s="56"/>
      <c r="X85" s="47"/>
      <c r="Y85" s="47"/>
      <c r="Z85" s="47"/>
      <c r="AA85" s="47"/>
    </row>
    <row r="86" spans="2:27" ht="21" customHeight="1" x14ac:dyDescent="0.25">
      <c r="B86" s="48"/>
      <c r="C86" s="48"/>
      <c r="D86" s="48"/>
      <c r="E86" s="193" t="s">
        <v>34</v>
      </c>
      <c r="F86" s="302" t="s">
        <v>26</v>
      </c>
      <c r="G86" s="302" t="s">
        <v>28</v>
      </c>
      <c r="H86" s="373" t="s">
        <v>29</v>
      </c>
      <c r="I86" s="373"/>
      <c r="J86" s="114" t="s">
        <v>64</v>
      </c>
      <c r="K86" s="115" t="s">
        <v>12</v>
      </c>
      <c r="L86" s="116" t="s">
        <v>13</v>
      </c>
      <c r="M86" s="116" t="s">
        <v>14</v>
      </c>
      <c r="N86" s="305" t="s">
        <v>69</v>
      </c>
      <c r="O86" s="305" t="s">
        <v>70</v>
      </c>
      <c r="P86" s="132" t="s">
        <v>15</v>
      </c>
      <c r="Q86" s="167"/>
      <c r="R86" s="54"/>
      <c r="S86" s="54"/>
      <c r="V86" s="56"/>
      <c r="W86" s="52"/>
      <c r="X86" s="47"/>
      <c r="Y86" s="47"/>
      <c r="Z86" s="47"/>
      <c r="AA86" s="47"/>
    </row>
    <row r="87" spans="2:27" ht="39.75" customHeight="1" x14ac:dyDescent="0.25">
      <c r="B87" s="48"/>
      <c r="E87" s="129" t="s">
        <v>40</v>
      </c>
      <c r="F87" s="126" t="str">
        <f>VLOOKUP(E87,$E$112:$L$243,2,FALSE)</f>
        <v>Inserti espandibili</v>
      </c>
      <c r="G87" s="126" t="str">
        <f>VLOOKUP($E$87,$E$112:$L$243,3,FALSE)</f>
        <v>3M EAR</v>
      </c>
      <c r="H87" s="382" t="str">
        <f>VLOOKUP($E$87,$E$112:$L$243,4,FALSE)</f>
        <v>CLASSIC</v>
      </c>
      <c r="I87" s="383"/>
      <c r="J87" s="46">
        <f>VLOOKUP(E87,$E$112:$L$243,5,FALSE)</f>
        <v>31</v>
      </c>
      <c r="K87" s="46">
        <f>VLOOKUP($E$87,$E$112:$L$243,6,FALSE)</f>
        <v>31</v>
      </c>
      <c r="L87" s="46">
        <f>VLOOKUP($E$87,$E$112:$L$243,7,FALSE)</f>
        <v>27</v>
      </c>
      <c r="M87" s="46">
        <f>VLOOKUP($E$87,$E$112:$L$243,8,FALSE)</f>
        <v>26</v>
      </c>
      <c r="N87" s="375">
        <f>$AK$11</f>
        <v>86.813788467572707</v>
      </c>
      <c r="O87" s="375">
        <f>$AL$11</f>
        <v>87.48638352153975</v>
      </c>
      <c r="P87" s="376">
        <f>IF(($AL$11-$AK$11)&lt;=2,(L88-((K88-L88)/4)*($AL$11-$AK$11-2)),(L88-((L88-M88)/8)*($AL$11-$AK$11-2)))</f>
        <v>18.412813214921425</v>
      </c>
      <c r="Q87" s="167"/>
      <c r="R87" s="196"/>
      <c r="S87" s="196"/>
      <c r="V87" s="56"/>
      <c r="W87" s="56"/>
      <c r="X87" s="47"/>
      <c r="Y87" s="47"/>
      <c r="Z87" s="47"/>
      <c r="AA87" s="47"/>
    </row>
    <row r="88" spans="2:27" ht="21" customHeight="1" x14ac:dyDescent="0.25">
      <c r="B88" s="48"/>
      <c r="C88" s="48"/>
      <c r="D88" s="48"/>
      <c r="E88" s="191"/>
      <c r="F88" s="127"/>
      <c r="G88" s="128" t="s">
        <v>57</v>
      </c>
      <c r="H88" s="378">
        <v>0.65</v>
      </c>
      <c r="I88" s="379"/>
      <c r="J88" s="117">
        <f>H88*J87</f>
        <v>20.150000000000002</v>
      </c>
      <c r="K88" s="118">
        <f>K87*$H$88</f>
        <v>20.150000000000002</v>
      </c>
      <c r="L88" s="118">
        <f>L87*$H$88</f>
        <v>17.55</v>
      </c>
      <c r="M88" s="118">
        <f>M87*$H$88</f>
        <v>16.900000000000002</v>
      </c>
      <c r="N88" s="362"/>
      <c r="O88" s="362"/>
      <c r="P88" s="377"/>
      <c r="Q88" s="167"/>
      <c r="R88" s="167"/>
      <c r="S88" s="167"/>
      <c r="V88" s="56"/>
      <c r="W88" s="56"/>
      <c r="X88" s="47"/>
      <c r="Y88" s="47"/>
      <c r="Z88" s="47"/>
      <c r="AA88" s="47"/>
    </row>
    <row r="89" spans="2:27" ht="9" customHeight="1" x14ac:dyDescent="0.25">
      <c r="B89" s="48"/>
      <c r="C89" s="48"/>
      <c r="D89" s="48"/>
      <c r="E89" s="358"/>
      <c r="F89" s="359"/>
      <c r="G89" s="359"/>
      <c r="H89" s="359"/>
      <c r="I89" s="359"/>
      <c r="J89" s="359"/>
      <c r="K89" s="359"/>
      <c r="L89" s="359"/>
      <c r="M89" s="359"/>
      <c r="N89" s="359"/>
      <c r="O89" s="359"/>
      <c r="P89" s="360"/>
      <c r="Q89" s="167"/>
      <c r="R89" s="167"/>
      <c r="S89" s="167"/>
      <c r="V89" s="56"/>
      <c r="W89" s="56"/>
      <c r="X89" s="47"/>
      <c r="Y89" s="47"/>
      <c r="Z89" s="47"/>
      <c r="AA89" s="47"/>
    </row>
    <row r="90" spans="2:27" ht="21" customHeight="1" x14ac:dyDescent="0.25">
      <c r="B90" s="48"/>
      <c r="C90" s="48"/>
      <c r="D90" s="48"/>
      <c r="E90" s="361" t="s">
        <v>37</v>
      </c>
      <c r="F90" s="362"/>
      <c r="G90" s="363" t="s">
        <v>74</v>
      </c>
      <c r="H90" s="130" t="s">
        <v>185</v>
      </c>
      <c r="I90" s="131" t="s">
        <v>71</v>
      </c>
      <c r="J90" s="133">
        <f>$AK$11-P87</f>
        <v>68.400975252651278</v>
      </c>
      <c r="K90" s="131" t="s">
        <v>72</v>
      </c>
      <c r="L90" s="131">
        <v>80</v>
      </c>
      <c r="M90" s="365" t="str">
        <f>IF(J90&lt;65,"IPERPROTEZIONE",IF(J90&lt;70,"ACCETTABILE",IF(J90&lt;75,"BUONA",IF(J90&lt;80,"ACCETTABILE","INSUFFICIENTE"))))</f>
        <v>ACCETTABILE</v>
      </c>
      <c r="N90" s="365"/>
      <c r="O90" s="365"/>
      <c r="P90" s="366"/>
      <c r="Q90" s="167"/>
      <c r="R90" s="85"/>
      <c r="S90" s="85"/>
      <c r="V90" s="56"/>
      <c r="W90" s="56"/>
      <c r="X90" s="47"/>
      <c r="Y90" s="47"/>
      <c r="Z90" s="47"/>
      <c r="AA90" s="47"/>
    </row>
    <row r="91" spans="2:27" ht="29.25" customHeight="1" thickBot="1" x14ac:dyDescent="0.3">
      <c r="B91" s="48"/>
      <c r="C91" s="48"/>
      <c r="D91" s="48"/>
      <c r="E91" s="367" t="s">
        <v>31</v>
      </c>
      <c r="F91" s="364"/>
      <c r="G91" s="364"/>
      <c r="H91" s="59" t="s">
        <v>186</v>
      </c>
      <c r="I91" s="60" t="s">
        <v>73</v>
      </c>
      <c r="J91" s="60">
        <f>M88-5</f>
        <v>11.900000000000002</v>
      </c>
      <c r="K91" s="60" t="s">
        <v>72</v>
      </c>
      <c r="L91" s="60">
        <v>135</v>
      </c>
      <c r="M91" s="368" t="str">
        <f>IF($O$45&lt;135,"VERIFICA NON NECESSARIA",IF(($O$45-J91)&lt;135,"IDONEO","INSUFFICIENTE"))</f>
        <v>VERIFICA NON NECESSARIA</v>
      </c>
      <c r="N91" s="368"/>
      <c r="O91" s="368"/>
      <c r="P91" s="369"/>
      <c r="Q91" s="167"/>
      <c r="R91" s="86"/>
      <c r="S91" s="86"/>
      <c r="V91" s="56"/>
      <c r="W91" s="56"/>
      <c r="X91" s="47"/>
      <c r="Y91" s="47"/>
      <c r="Z91" s="47"/>
      <c r="AA91" s="47"/>
    </row>
    <row r="92" spans="2:27" ht="18.75" thickBot="1" x14ac:dyDescent="0.3">
      <c r="C92" s="48"/>
      <c r="D92" s="48"/>
    </row>
    <row r="93" spans="2:27" ht="27" customHeight="1" x14ac:dyDescent="0.3">
      <c r="B93" s="48"/>
      <c r="C93" s="48"/>
      <c r="D93" s="48"/>
      <c r="E93" s="370" t="s">
        <v>264</v>
      </c>
      <c r="F93" s="371"/>
      <c r="G93" s="371"/>
      <c r="H93" s="371"/>
      <c r="I93" s="371"/>
      <c r="J93" s="371"/>
      <c r="K93" s="371"/>
      <c r="L93" s="371"/>
      <c r="M93" s="371"/>
      <c r="N93" s="371"/>
      <c r="O93" s="371"/>
      <c r="P93" s="372"/>
      <c r="Q93" s="167"/>
      <c r="R93" s="53"/>
      <c r="S93" s="53"/>
      <c r="V93" s="56"/>
      <c r="W93" s="56"/>
      <c r="X93" s="47"/>
      <c r="Y93" s="47"/>
      <c r="Z93" s="47"/>
      <c r="AA93" s="47"/>
    </row>
    <row r="94" spans="2:27" ht="21" customHeight="1" x14ac:dyDescent="0.25">
      <c r="B94" s="48"/>
      <c r="C94" s="48"/>
      <c r="D94" s="48"/>
      <c r="E94" s="193" t="s">
        <v>34</v>
      </c>
      <c r="F94" s="302" t="s">
        <v>26</v>
      </c>
      <c r="G94" s="302" t="s">
        <v>28</v>
      </c>
      <c r="H94" s="373" t="s">
        <v>29</v>
      </c>
      <c r="I94" s="373"/>
      <c r="J94" s="114" t="s">
        <v>64</v>
      </c>
      <c r="K94" s="115" t="s">
        <v>12</v>
      </c>
      <c r="L94" s="116" t="s">
        <v>13</v>
      </c>
      <c r="M94" s="116" t="s">
        <v>14</v>
      </c>
      <c r="N94" s="305" t="s">
        <v>69</v>
      </c>
      <c r="O94" s="305" t="s">
        <v>70</v>
      </c>
      <c r="P94" s="132" t="s">
        <v>15</v>
      </c>
      <c r="Q94" s="167"/>
      <c r="R94" s="54"/>
      <c r="S94" s="54"/>
      <c r="V94" s="56"/>
      <c r="W94" s="52"/>
      <c r="X94" s="47"/>
      <c r="Y94" s="47"/>
      <c r="Z94" s="47"/>
      <c r="AA94" s="47"/>
    </row>
    <row r="95" spans="2:27" ht="42.75" customHeight="1" x14ac:dyDescent="0.25">
      <c r="B95" s="48"/>
      <c r="E95" s="129" t="s">
        <v>41</v>
      </c>
      <c r="F95" s="126" t="str">
        <f>VLOOKUP(E95,$E$112:$L$243,2,FALSE)</f>
        <v>Inserti espandibili</v>
      </c>
      <c r="G95" s="126" t="str">
        <f>VLOOKUP($E$95,$E$112:$L$243,3,FALSE)</f>
        <v>UVEX</v>
      </c>
      <c r="H95" s="380" t="str">
        <f>VLOOKUP($E$95,$E$112:$L$243,4,FALSE)</f>
        <v>X-fit</v>
      </c>
      <c r="I95" s="381"/>
      <c r="J95" s="46">
        <f>VLOOKUP(E95,$E$112:$L$243,5,FALSE)</f>
        <v>37</v>
      </c>
      <c r="K95" s="46">
        <f>VLOOKUP($E$95,$E$112:$L$243,6,FALSE)</f>
        <v>36</v>
      </c>
      <c r="L95" s="46">
        <f>VLOOKUP($E$95,$E$112:$L$243,7,FALSE)</f>
        <v>35</v>
      </c>
      <c r="M95" s="46">
        <f>VLOOKUP($E$95,$E$112:$L$243,8,FALSE)</f>
        <v>34</v>
      </c>
      <c r="N95" s="375">
        <f>$AK$11</f>
        <v>86.813788467572707</v>
      </c>
      <c r="O95" s="375">
        <f>$AL$11</f>
        <v>87.48638352153975</v>
      </c>
      <c r="P95" s="376">
        <f>IF(($AL$11-$AK$11)&lt;=2,(L96-((K96-L96)/4)*($AL$11-$AK$11-2)),(L96-((L96-M96)/8)*($AL$11-$AK$11-2)))</f>
        <v>22.965703303730358</v>
      </c>
      <c r="Q95" s="167"/>
      <c r="R95" s="196"/>
      <c r="S95" s="196"/>
      <c r="V95" s="56"/>
      <c r="W95" s="56"/>
      <c r="X95" s="47"/>
      <c r="Y95" s="47"/>
      <c r="Z95" s="47"/>
      <c r="AA95" s="47"/>
    </row>
    <row r="96" spans="2:27" ht="21" customHeight="1" x14ac:dyDescent="0.25">
      <c r="B96" s="48"/>
      <c r="C96" s="48"/>
      <c r="D96" s="48"/>
      <c r="E96" s="191"/>
      <c r="F96" s="127"/>
      <c r="G96" s="128" t="s">
        <v>57</v>
      </c>
      <c r="H96" s="378">
        <v>0.65</v>
      </c>
      <c r="I96" s="379"/>
      <c r="J96" s="117">
        <f>H96*J95</f>
        <v>24.05</v>
      </c>
      <c r="K96" s="118">
        <f>K95*$H$96</f>
        <v>23.400000000000002</v>
      </c>
      <c r="L96" s="118">
        <f>L95*$H$96</f>
        <v>22.75</v>
      </c>
      <c r="M96" s="118">
        <f>M95*$H$96</f>
        <v>22.1</v>
      </c>
      <c r="N96" s="362"/>
      <c r="O96" s="362"/>
      <c r="P96" s="377"/>
      <c r="Q96" s="167"/>
      <c r="R96" s="167"/>
      <c r="S96" s="167"/>
      <c r="V96" s="56"/>
      <c r="W96" s="56"/>
      <c r="X96" s="47"/>
      <c r="Y96" s="47"/>
      <c r="Z96" s="47"/>
      <c r="AA96" s="47"/>
    </row>
    <row r="97" spans="2:27" ht="9" customHeight="1" x14ac:dyDescent="0.25">
      <c r="B97" s="48"/>
      <c r="C97" s="48"/>
      <c r="D97" s="48"/>
      <c r="E97" s="358"/>
      <c r="F97" s="359"/>
      <c r="G97" s="359"/>
      <c r="H97" s="359"/>
      <c r="I97" s="359"/>
      <c r="J97" s="359"/>
      <c r="K97" s="359"/>
      <c r="L97" s="359"/>
      <c r="M97" s="359"/>
      <c r="N97" s="359"/>
      <c r="O97" s="359"/>
      <c r="P97" s="360"/>
      <c r="Q97" s="167"/>
      <c r="R97" s="167"/>
      <c r="S97" s="167"/>
      <c r="V97" s="56"/>
      <c r="W97" s="56"/>
      <c r="X97" s="47"/>
      <c r="Y97" s="47"/>
      <c r="Z97" s="47"/>
      <c r="AA97" s="47"/>
    </row>
    <row r="98" spans="2:27" ht="21" customHeight="1" x14ac:dyDescent="0.25">
      <c r="B98" s="48"/>
      <c r="C98" s="48"/>
      <c r="D98" s="48"/>
      <c r="E98" s="361" t="s">
        <v>37</v>
      </c>
      <c r="F98" s="362"/>
      <c r="G98" s="363" t="s">
        <v>74</v>
      </c>
      <c r="H98" s="130" t="s">
        <v>185</v>
      </c>
      <c r="I98" s="131" t="s">
        <v>71</v>
      </c>
      <c r="J98" s="133">
        <f>$AK$11-P95</f>
        <v>63.848085163842349</v>
      </c>
      <c r="K98" s="131" t="s">
        <v>72</v>
      </c>
      <c r="L98" s="131">
        <v>80</v>
      </c>
      <c r="M98" s="365" t="str">
        <f>IF(J98&lt;65,"IPERPROTEZIONE",IF(J98&lt;70,"ACCETTABILE",IF(J98&lt;75,"BUONA",IF(J98&lt;80,"ACCETTABILE","INSUFFICIENTE"))))</f>
        <v>IPERPROTEZIONE</v>
      </c>
      <c r="N98" s="365"/>
      <c r="O98" s="365"/>
      <c r="P98" s="366"/>
      <c r="Q98" s="167"/>
      <c r="R98" s="85"/>
      <c r="S98" s="85"/>
      <c r="V98" s="56"/>
      <c r="W98" s="56"/>
      <c r="X98" s="47"/>
      <c r="Y98" s="47"/>
      <c r="Z98" s="47"/>
      <c r="AA98" s="47"/>
    </row>
    <row r="99" spans="2:27" ht="29.25" customHeight="1" thickBot="1" x14ac:dyDescent="0.3">
      <c r="B99" s="48"/>
      <c r="C99" s="48"/>
      <c r="D99" s="48"/>
      <c r="E99" s="367" t="s">
        <v>31</v>
      </c>
      <c r="F99" s="364"/>
      <c r="G99" s="364"/>
      <c r="H99" s="59" t="s">
        <v>186</v>
      </c>
      <c r="I99" s="60" t="s">
        <v>73</v>
      </c>
      <c r="J99" s="60">
        <f>M96-5</f>
        <v>17.100000000000001</v>
      </c>
      <c r="K99" s="60" t="s">
        <v>72</v>
      </c>
      <c r="L99" s="60">
        <v>135</v>
      </c>
      <c r="M99" s="368" t="str">
        <f>IF($O$45&lt;135,"VERIFICA NON NECESSARIA",IF(($O$45-J99)&lt;135,"IDONEO","INSUFFICIENTE"))</f>
        <v>VERIFICA NON NECESSARIA</v>
      </c>
      <c r="N99" s="368"/>
      <c r="O99" s="368"/>
      <c r="P99" s="369"/>
      <c r="Q99" s="167"/>
      <c r="R99" s="86"/>
      <c r="S99" s="86"/>
      <c r="V99" s="56"/>
      <c r="W99" s="56"/>
      <c r="X99" s="47"/>
      <c r="Y99" s="47"/>
      <c r="Z99" s="47"/>
      <c r="AA99" s="47"/>
    </row>
    <row r="100" spans="2:27" ht="18.75" thickBot="1" x14ac:dyDescent="0.3">
      <c r="C100" s="48"/>
      <c r="D100" s="48"/>
    </row>
    <row r="101" spans="2:27" ht="27" customHeight="1" x14ac:dyDescent="0.3">
      <c r="B101" s="48"/>
      <c r="C101" s="48"/>
      <c r="D101" s="48"/>
      <c r="E101" s="370" t="s">
        <v>264</v>
      </c>
      <c r="F101" s="371"/>
      <c r="G101" s="371"/>
      <c r="H101" s="371"/>
      <c r="I101" s="371"/>
      <c r="J101" s="371"/>
      <c r="K101" s="371"/>
      <c r="L101" s="371"/>
      <c r="M101" s="371"/>
      <c r="N101" s="371"/>
      <c r="O101" s="371"/>
      <c r="P101" s="372"/>
      <c r="Q101" s="167"/>
      <c r="R101" s="53"/>
      <c r="S101" s="53"/>
      <c r="V101" s="56"/>
      <c r="W101" s="56"/>
      <c r="X101" s="47"/>
      <c r="Y101" s="47"/>
      <c r="Z101" s="47"/>
      <c r="AA101" s="47"/>
    </row>
    <row r="102" spans="2:27" ht="21" customHeight="1" x14ac:dyDescent="0.25">
      <c r="B102" s="48"/>
      <c r="C102" s="48"/>
      <c r="D102" s="48"/>
      <c r="E102" s="193" t="s">
        <v>34</v>
      </c>
      <c r="F102" s="302" t="s">
        <v>26</v>
      </c>
      <c r="G102" s="302" t="s">
        <v>28</v>
      </c>
      <c r="H102" s="373" t="s">
        <v>29</v>
      </c>
      <c r="I102" s="373"/>
      <c r="J102" s="114" t="s">
        <v>64</v>
      </c>
      <c r="K102" s="115" t="s">
        <v>12</v>
      </c>
      <c r="L102" s="116" t="s">
        <v>13</v>
      </c>
      <c r="M102" s="116" t="s">
        <v>14</v>
      </c>
      <c r="N102" s="305" t="s">
        <v>69</v>
      </c>
      <c r="O102" s="305" t="s">
        <v>70</v>
      </c>
      <c r="P102" s="132" t="s">
        <v>15</v>
      </c>
      <c r="Q102" s="167"/>
      <c r="R102" s="54"/>
      <c r="S102" s="54"/>
      <c r="V102" s="56"/>
      <c r="W102" s="52"/>
      <c r="X102" s="47"/>
      <c r="Y102" s="47"/>
      <c r="Z102" s="47"/>
      <c r="AA102" s="47"/>
    </row>
    <row r="103" spans="2:27" ht="21" customHeight="1" x14ac:dyDescent="0.25">
      <c r="B103" s="48"/>
      <c r="E103" s="129" t="s">
        <v>44</v>
      </c>
      <c r="F103" s="126" t="str">
        <f>VLOOKUP(E103,$E$112:$L$243,2,FALSE)</f>
        <v>Inserti espandibili</v>
      </c>
      <c r="G103" s="126" t="str">
        <f>VLOOKUP($E$103,$E$112:$L$243,3,FALSE)</f>
        <v>3M EAR</v>
      </c>
      <c r="H103" s="374" t="str">
        <f>VLOOKUP($E$103,$E$112:$L$243,4,FALSE)</f>
        <v>soft FX</v>
      </c>
      <c r="I103" s="374"/>
      <c r="J103" s="46">
        <f>VLOOKUP(E103,$E$112:$L$243,5,FALSE)</f>
        <v>37</v>
      </c>
      <c r="K103" s="46">
        <f>VLOOKUP($E$103,$E$112:$L$243,6,FALSE)</f>
        <v>36</v>
      </c>
      <c r="L103" s="46">
        <f>VLOOKUP($E$103,$E$112:$L$243,7,FALSE)</f>
        <v>35</v>
      </c>
      <c r="M103" s="46">
        <f>VLOOKUP($E$103,$E$112:$L$243,8,FALSE)</f>
        <v>33</v>
      </c>
      <c r="N103" s="375">
        <f>$AK$11</f>
        <v>86.813788467572707</v>
      </c>
      <c r="O103" s="375">
        <f>$AL$11</f>
        <v>87.48638352153975</v>
      </c>
      <c r="P103" s="376">
        <f>IF(($AL$11-$AK$11)&lt;=2,(L104-((K104-L104)/4)*($AL$11-$AK$11-2)),(L104-((L104-M104)/8)*($AL$11-$AK$11-2)))</f>
        <v>30.032073551032003</v>
      </c>
      <c r="Q103" s="167"/>
      <c r="R103" s="196"/>
      <c r="S103" s="196"/>
      <c r="V103" s="56"/>
      <c r="W103" s="56"/>
      <c r="X103" s="47"/>
      <c r="Y103" s="47"/>
      <c r="Z103" s="47"/>
      <c r="AA103" s="47"/>
    </row>
    <row r="104" spans="2:27" ht="21" customHeight="1" x14ac:dyDescent="0.25">
      <c r="B104" s="48"/>
      <c r="C104" s="48"/>
      <c r="D104" s="48"/>
      <c r="E104" s="191"/>
      <c r="F104" s="127"/>
      <c r="G104" s="128" t="s">
        <v>57</v>
      </c>
      <c r="H104" s="378">
        <v>0.85</v>
      </c>
      <c r="I104" s="379"/>
      <c r="J104" s="117">
        <f>H104*J103</f>
        <v>31.45</v>
      </c>
      <c r="K104" s="118">
        <f>K103*$H$104</f>
        <v>30.599999999999998</v>
      </c>
      <c r="L104" s="118">
        <f>L103*$H$104</f>
        <v>29.75</v>
      </c>
      <c r="M104" s="118">
        <f>M103*$H$104</f>
        <v>28.05</v>
      </c>
      <c r="N104" s="362"/>
      <c r="O104" s="362"/>
      <c r="P104" s="377"/>
      <c r="Q104" s="167"/>
      <c r="R104" s="167"/>
      <c r="S104" s="167"/>
      <c r="V104" s="56"/>
      <c r="W104" s="56"/>
      <c r="X104" s="47"/>
      <c r="Y104" s="47"/>
      <c r="Z104" s="47"/>
      <c r="AA104" s="47"/>
    </row>
    <row r="105" spans="2:27" ht="9" customHeight="1" x14ac:dyDescent="0.25">
      <c r="B105" s="48"/>
      <c r="C105" s="48"/>
      <c r="D105" s="48"/>
      <c r="E105" s="358"/>
      <c r="F105" s="359"/>
      <c r="G105" s="359"/>
      <c r="H105" s="359"/>
      <c r="I105" s="359"/>
      <c r="J105" s="359"/>
      <c r="K105" s="359"/>
      <c r="L105" s="359"/>
      <c r="M105" s="359"/>
      <c r="N105" s="359"/>
      <c r="O105" s="359"/>
      <c r="P105" s="360"/>
      <c r="Q105" s="167"/>
      <c r="R105" s="167"/>
      <c r="S105" s="167"/>
      <c r="V105" s="56"/>
      <c r="W105" s="56"/>
      <c r="X105" s="47"/>
      <c r="Y105" s="47"/>
      <c r="Z105" s="47"/>
      <c r="AA105" s="47"/>
    </row>
    <row r="106" spans="2:27" ht="21" customHeight="1" x14ac:dyDescent="0.25">
      <c r="B106" s="48"/>
      <c r="C106" s="48"/>
      <c r="D106" s="48"/>
      <c r="E106" s="361" t="s">
        <v>37</v>
      </c>
      <c r="F106" s="362"/>
      <c r="G106" s="363" t="s">
        <v>74</v>
      </c>
      <c r="H106" s="130" t="s">
        <v>185</v>
      </c>
      <c r="I106" s="131" t="s">
        <v>71</v>
      </c>
      <c r="J106" s="133">
        <f>$AK$11-P103</f>
        <v>56.781714916540707</v>
      </c>
      <c r="K106" s="131" t="s">
        <v>72</v>
      </c>
      <c r="L106" s="131">
        <v>80</v>
      </c>
      <c r="M106" s="365" t="str">
        <f>IF(J106&lt;65,"IPERPROTEZIONE",IF(J106&lt;70,"ACCETTABILE",IF(J106&lt;75,"BUONA",IF(J106&lt;80,"ACCETTABILE","INSUFFICIENTE"))))</f>
        <v>IPERPROTEZIONE</v>
      </c>
      <c r="N106" s="365"/>
      <c r="O106" s="365"/>
      <c r="P106" s="366"/>
      <c r="Q106" s="167"/>
      <c r="R106" s="85"/>
      <c r="S106" s="85"/>
      <c r="V106" s="56"/>
      <c r="W106" s="56"/>
      <c r="X106" s="47"/>
      <c r="Y106" s="47"/>
      <c r="Z106" s="47"/>
      <c r="AA106" s="47"/>
    </row>
    <row r="107" spans="2:27" ht="29.25" customHeight="1" thickBot="1" x14ac:dyDescent="0.3">
      <c r="B107" s="48"/>
      <c r="C107" s="48"/>
      <c r="D107" s="48"/>
      <c r="E107" s="367" t="s">
        <v>32</v>
      </c>
      <c r="F107" s="364"/>
      <c r="G107" s="364"/>
      <c r="H107" s="59" t="s">
        <v>186</v>
      </c>
      <c r="I107" s="60" t="s">
        <v>73</v>
      </c>
      <c r="J107" s="60">
        <f>M104-5</f>
        <v>23.05</v>
      </c>
      <c r="K107" s="60" t="s">
        <v>72</v>
      </c>
      <c r="L107" s="60">
        <v>135</v>
      </c>
      <c r="M107" s="368" t="str">
        <f>IF($O$45&lt;135,"VERIFICA NON NECESSARIA",IF(($O$45-J107)&lt;135,"IDONEO","INSUFFICIENTE"))</f>
        <v>VERIFICA NON NECESSARIA</v>
      </c>
      <c r="N107" s="368"/>
      <c r="O107" s="368"/>
      <c r="P107" s="369"/>
      <c r="Q107" s="167"/>
      <c r="R107" s="86"/>
      <c r="S107" s="86"/>
      <c r="V107" s="56"/>
      <c r="W107" s="56"/>
      <c r="X107" s="47"/>
      <c r="Y107" s="47"/>
      <c r="Z107" s="47"/>
      <c r="AA107" s="47"/>
    </row>
    <row r="108" spans="2:27" ht="18" x14ac:dyDescent="0.25">
      <c r="C108" s="48"/>
      <c r="D108" s="48"/>
    </row>
    <row r="109" spans="2:27" ht="18" x14ac:dyDescent="0.25">
      <c r="C109" s="48"/>
      <c r="D109" s="48"/>
    </row>
    <row r="110" spans="2:27" ht="18" x14ac:dyDescent="0.25">
      <c r="C110" s="48"/>
      <c r="D110" s="48"/>
    </row>
    <row r="111" spans="2:27" ht="35.25" customHeight="1" x14ac:dyDescent="0.2">
      <c r="E111" s="305" t="s">
        <v>0</v>
      </c>
      <c r="F111" s="305" t="s">
        <v>184</v>
      </c>
      <c r="G111" s="305" t="s">
        <v>1</v>
      </c>
      <c r="H111" s="305" t="s">
        <v>2</v>
      </c>
      <c r="I111" s="305" t="s">
        <v>64</v>
      </c>
      <c r="J111" s="305" t="s">
        <v>12</v>
      </c>
      <c r="K111" s="305" t="s">
        <v>13</v>
      </c>
      <c r="L111" s="305" t="s">
        <v>14</v>
      </c>
    </row>
    <row r="112" spans="2:27" ht="20.25" customHeight="1" x14ac:dyDescent="0.2">
      <c r="E112" s="45" t="s">
        <v>36</v>
      </c>
      <c r="F112" s="45" t="s">
        <v>27</v>
      </c>
      <c r="G112" s="45" t="s">
        <v>582</v>
      </c>
      <c r="H112" s="45" t="s">
        <v>583</v>
      </c>
      <c r="I112" s="46">
        <v>26</v>
      </c>
      <c r="J112" s="46">
        <v>32</v>
      </c>
      <c r="K112" s="46">
        <v>23</v>
      </c>
      <c r="L112" s="46">
        <v>15</v>
      </c>
    </row>
    <row r="113" spans="5:12" ht="20.25" customHeight="1" x14ac:dyDescent="0.2">
      <c r="E113" s="45" t="s">
        <v>38</v>
      </c>
      <c r="F113" s="45" t="s">
        <v>27</v>
      </c>
      <c r="G113" s="45" t="s">
        <v>582</v>
      </c>
      <c r="H113" s="309" t="s">
        <v>584</v>
      </c>
      <c r="I113" s="46">
        <v>24</v>
      </c>
      <c r="J113" s="46">
        <v>29</v>
      </c>
      <c r="K113" s="46">
        <v>20</v>
      </c>
      <c r="L113" s="46">
        <v>13</v>
      </c>
    </row>
    <row r="114" spans="5:12" ht="20.25" customHeight="1" x14ac:dyDescent="0.2">
      <c r="E114" s="45" t="s">
        <v>40</v>
      </c>
      <c r="F114" s="45" t="s">
        <v>243</v>
      </c>
      <c r="G114" s="45" t="s">
        <v>585</v>
      </c>
      <c r="H114" s="45" t="s">
        <v>586</v>
      </c>
      <c r="I114" s="46">
        <v>31</v>
      </c>
      <c r="J114" s="46">
        <v>31</v>
      </c>
      <c r="K114" s="46">
        <v>27</v>
      </c>
      <c r="L114" s="46">
        <v>26</v>
      </c>
    </row>
    <row r="115" spans="5:12" ht="20.25" customHeight="1" x14ac:dyDescent="0.2">
      <c r="E115" s="45" t="s">
        <v>41</v>
      </c>
      <c r="F115" s="45" t="s">
        <v>243</v>
      </c>
      <c r="G115" s="45" t="s">
        <v>587</v>
      </c>
      <c r="H115" s="45" t="s">
        <v>588</v>
      </c>
      <c r="I115" s="46">
        <v>37</v>
      </c>
      <c r="J115" s="46">
        <v>36</v>
      </c>
      <c r="K115" s="46">
        <v>35</v>
      </c>
      <c r="L115" s="46">
        <v>34</v>
      </c>
    </row>
    <row r="116" spans="5:12" ht="20.25" customHeight="1" x14ac:dyDescent="0.2">
      <c r="E116" s="45" t="s">
        <v>42</v>
      </c>
      <c r="F116" s="45" t="s">
        <v>243</v>
      </c>
      <c r="G116" s="45" t="s">
        <v>585</v>
      </c>
      <c r="H116" s="45" t="s">
        <v>589</v>
      </c>
      <c r="I116" s="46">
        <v>29</v>
      </c>
      <c r="J116" s="46">
        <v>30</v>
      </c>
      <c r="K116" s="46">
        <v>35</v>
      </c>
      <c r="L116" s="46">
        <v>24</v>
      </c>
    </row>
    <row r="117" spans="5:12" ht="20.25" customHeight="1" x14ac:dyDescent="0.2">
      <c r="E117" s="45" t="s">
        <v>43</v>
      </c>
      <c r="F117" s="45" t="s">
        <v>244</v>
      </c>
      <c r="G117" s="45" t="s">
        <v>590</v>
      </c>
      <c r="H117" s="45" t="s">
        <v>591</v>
      </c>
      <c r="I117" s="46">
        <v>28</v>
      </c>
      <c r="J117" s="46">
        <v>27</v>
      </c>
      <c r="K117" s="46">
        <v>26</v>
      </c>
      <c r="L117" s="46">
        <v>25</v>
      </c>
    </row>
    <row r="118" spans="5:12" ht="20.25" customHeight="1" x14ac:dyDescent="0.2">
      <c r="E118" s="45" t="s">
        <v>44</v>
      </c>
      <c r="F118" s="45" t="s">
        <v>243</v>
      </c>
      <c r="G118" s="45" t="s">
        <v>585</v>
      </c>
      <c r="H118" s="45" t="s">
        <v>592</v>
      </c>
      <c r="I118" s="46">
        <v>37</v>
      </c>
      <c r="J118" s="46">
        <v>36</v>
      </c>
      <c r="K118" s="46">
        <v>35</v>
      </c>
      <c r="L118" s="46">
        <v>33</v>
      </c>
    </row>
    <row r="119" spans="5:12" ht="20.25" customHeight="1" x14ac:dyDescent="0.2">
      <c r="E119" s="45" t="s">
        <v>45</v>
      </c>
      <c r="F119" s="45"/>
      <c r="G119" s="45"/>
      <c r="H119" s="45"/>
      <c r="I119" s="46"/>
      <c r="J119" s="46"/>
      <c r="K119" s="46"/>
      <c r="L119" s="46"/>
    </row>
    <row r="120" spans="5:12" ht="20.25" customHeight="1" x14ac:dyDescent="0.2">
      <c r="E120" s="45" t="s">
        <v>46</v>
      </c>
      <c r="F120" s="45"/>
      <c r="G120" s="45"/>
      <c r="H120" s="45"/>
      <c r="I120" s="46"/>
      <c r="J120" s="46"/>
      <c r="K120" s="46"/>
      <c r="L120" s="46"/>
    </row>
    <row r="121" spans="5:12" ht="20.25" customHeight="1" x14ac:dyDescent="0.2">
      <c r="E121" s="45" t="s">
        <v>47</v>
      </c>
      <c r="F121" s="45"/>
      <c r="G121" s="45"/>
      <c r="H121" s="45"/>
      <c r="I121" s="46"/>
      <c r="J121" s="46"/>
      <c r="K121" s="46"/>
      <c r="L121" s="46"/>
    </row>
    <row r="122" spans="5:12" ht="20.25" customHeight="1" x14ac:dyDescent="0.2">
      <c r="E122" s="45" t="s">
        <v>48</v>
      </c>
      <c r="F122" s="45"/>
      <c r="G122" s="45"/>
      <c r="H122" s="45"/>
      <c r="I122" s="46"/>
      <c r="J122" s="46"/>
      <c r="K122" s="46"/>
      <c r="L122" s="46"/>
    </row>
    <row r="123" spans="5:12" ht="20.25" customHeight="1" x14ac:dyDescent="0.2">
      <c r="E123" s="45" t="s">
        <v>49</v>
      </c>
      <c r="F123" s="45"/>
      <c r="G123" s="45"/>
      <c r="H123" s="45"/>
      <c r="I123" s="46"/>
      <c r="J123" s="46"/>
      <c r="K123" s="46"/>
      <c r="L123" s="46"/>
    </row>
    <row r="124" spans="5:12" ht="20.25" customHeight="1" x14ac:dyDescent="0.2">
      <c r="E124" s="45" t="s">
        <v>50</v>
      </c>
      <c r="F124" s="45"/>
      <c r="G124" s="45"/>
      <c r="H124" s="45"/>
      <c r="I124" s="46"/>
      <c r="J124" s="46"/>
      <c r="K124" s="46"/>
      <c r="L124" s="46"/>
    </row>
    <row r="125" spans="5:12" ht="20.25" customHeight="1" x14ac:dyDescent="0.2">
      <c r="E125" s="45" t="s">
        <v>51</v>
      </c>
      <c r="F125" s="45"/>
      <c r="G125" s="45"/>
      <c r="H125" s="45"/>
      <c r="I125" s="46"/>
      <c r="J125" s="46"/>
      <c r="K125" s="46"/>
      <c r="L125" s="46"/>
    </row>
    <row r="126" spans="5:12" ht="20.25" customHeight="1" x14ac:dyDescent="0.2">
      <c r="E126" s="45" t="s">
        <v>35</v>
      </c>
      <c r="F126" s="45"/>
      <c r="G126" s="45"/>
      <c r="H126" s="45"/>
      <c r="I126" s="46"/>
      <c r="J126" s="46"/>
      <c r="K126" s="46"/>
      <c r="L126" s="46"/>
    </row>
    <row r="127" spans="5:12" ht="20.25" customHeight="1" x14ac:dyDescent="0.2">
      <c r="E127" s="45" t="s">
        <v>52</v>
      </c>
      <c r="F127" s="45"/>
      <c r="G127" s="45"/>
      <c r="H127" s="45"/>
      <c r="I127" s="46"/>
      <c r="J127" s="46"/>
      <c r="K127" s="46"/>
      <c r="L127" s="46"/>
    </row>
    <row r="128" spans="5:12" ht="20.25" customHeight="1" x14ac:dyDescent="0.2">
      <c r="E128" s="45" t="s">
        <v>53</v>
      </c>
      <c r="F128" s="45"/>
      <c r="G128" s="45"/>
      <c r="H128" s="45"/>
      <c r="I128" s="46"/>
      <c r="J128" s="46"/>
      <c r="K128" s="46"/>
      <c r="L128" s="46"/>
    </row>
    <row r="129" spans="5:12" ht="20.25" customHeight="1" x14ac:dyDescent="0.2">
      <c r="E129" s="45" t="s">
        <v>54</v>
      </c>
      <c r="F129" s="45"/>
      <c r="G129" s="45"/>
      <c r="H129" s="45"/>
      <c r="I129" s="46"/>
      <c r="J129" s="46"/>
      <c r="K129" s="46"/>
      <c r="L129" s="46"/>
    </row>
    <row r="130" spans="5:12" ht="20.25" x14ac:dyDescent="0.2">
      <c r="E130" s="45" t="s">
        <v>55</v>
      </c>
      <c r="F130" s="45"/>
      <c r="G130" s="45"/>
      <c r="H130" s="45"/>
      <c r="I130" s="46"/>
      <c r="J130" s="46"/>
      <c r="K130" s="46"/>
      <c r="L130" s="46"/>
    </row>
    <row r="131" spans="5:12" ht="20.25" x14ac:dyDescent="0.2">
      <c r="E131" s="45" t="s">
        <v>58</v>
      </c>
      <c r="F131" s="45"/>
      <c r="G131" s="45"/>
      <c r="H131" s="45"/>
      <c r="I131" s="46"/>
      <c r="J131" s="46"/>
      <c r="K131" s="46"/>
      <c r="L131" s="46"/>
    </row>
    <row r="132" spans="5:12" ht="20.25" x14ac:dyDescent="0.2">
      <c r="E132" s="45" t="s">
        <v>59</v>
      </c>
      <c r="F132" s="45"/>
      <c r="G132" s="45"/>
      <c r="H132" s="45"/>
      <c r="I132" s="46"/>
      <c r="J132" s="46"/>
      <c r="K132" s="46"/>
      <c r="L132" s="46"/>
    </row>
    <row r="133" spans="5:12" ht="20.25" x14ac:dyDescent="0.2">
      <c r="E133" s="45" t="s">
        <v>60</v>
      </c>
      <c r="F133" s="45"/>
      <c r="G133" s="45"/>
      <c r="H133" s="45"/>
      <c r="I133" s="46"/>
      <c r="J133" s="46"/>
      <c r="K133" s="46"/>
      <c r="L133" s="46"/>
    </row>
    <row r="134" spans="5:12" ht="20.25" x14ac:dyDescent="0.2">
      <c r="E134" s="45" t="s">
        <v>61</v>
      </c>
      <c r="F134" s="45"/>
      <c r="G134" s="45"/>
      <c r="H134" s="45"/>
      <c r="I134" s="46"/>
      <c r="J134" s="46"/>
      <c r="K134" s="46"/>
      <c r="L134" s="46"/>
    </row>
    <row r="135" spans="5:12" ht="20.25" x14ac:dyDescent="0.2">
      <c r="E135" s="45" t="s">
        <v>62</v>
      </c>
      <c r="F135" s="45"/>
      <c r="G135" s="45"/>
      <c r="H135" s="45"/>
      <c r="I135" s="46"/>
      <c r="J135" s="46"/>
      <c r="K135" s="46"/>
      <c r="L135" s="46"/>
    </row>
    <row r="136" spans="5:12" ht="20.25" x14ac:dyDescent="0.2">
      <c r="E136" s="45" t="s">
        <v>63</v>
      </c>
      <c r="F136" s="45"/>
      <c r="G136" s="45"/>
      <c r="H136" s="45"/>
      <c r="I136" s="46"/>
      <c r="J136" s="46"/>
      <c r="K136" s="46"/>
      <c r="L136" s="46"/>
    </row>
    <row r="137" spans="5:12" ht="20.25" x14ac:dyDescent="0.2">
      <c r="E137" s="45" t="s">
        <v>76</v>
      </c>
      <c r="F137" s="45"/>
      <c r="G137" s="45"/>
      <c r="H137" s="45"/>
      <c r="I137" s="46"/>
      <c r="J137" s="46"/>
      <c r="K137" s="46"/>
      <c r="L137" s="46"/>
    </row>
    <row r="138" spans="5:12" ht="20.25" x14ac:dyDescent="0.2">
      <c r="E138" s="45" t="s">
        <v>77</v>
      </c>
      <c r="F138" s="45"/>
      <c r="G138" s="45"/>
      <c r="H138" s="45"/>
      <c r="I138" s="46"/>
      <c r="J138" s="46"/>
      <c r="K138" s="46"/>
      <c r="L138" s="46"/>
    </row>
    <row r="139" spans="5:12" ht="20.25" x14ac:dyDescent="0.2">
      <c r="E139" s="45" t="s">
        <v>78</v>
      </c>
      <c r="F139" s="45"/>
      <c r="G139" s="45"/>
      <c r="H139" s="45"/>
      <c r="I139" s="46"/>
      <c r="J139" s="46"/>
      <c r="K139" s="46"/>
      <c r="L139" s="46"/>
    </row>
    <row r="140" spans="5:12" ht="20.25" x14ac:dyDescent="0.2">
      <c r="E140" s="45" t="s">
        <v>79</v>
      </c>
      <c r="F140" s="45"/>
      <c r="G140" s="45"/>
      <c r="H140" s="45"/>
      <c r="I140" s="46"/>
      <c r="J140" s="46"/>
      <c r="K140" s="46"/>
      <c r="L140" s="46"/>
    </row>
    <row r="141" spans="5:12" ht="20.25" x14ac:dyDescent="0.2">
      <c r="E141" s="45" t="s">
        <v>80</v>
      </c>
      <c r="F141" s="45"/>
      <c r="G141" s="45"/>
      <c r="H141" s="45"/>
      <c r="I141" s="46"/>
      <c r="J141" s="46"/>
      <c r="K141" s="46"/>
      <c r="L141" s="46"/>
    </row>
    <row r="142" spans="5:12" ht="20.25" x14ac:dyDescent="0.2">
      <c r="E142" s="45" t="s">
        <v>81</v>
      </c>
      <c r="F142" s="45"/>
      <c r="G142" s="45"/>
      <c r="H142" s="45"/>
      <c r="I142" s="46"/>
      <c r="J142" s="46"/>
      <c r="K142" s="46"/>
      <c r="L142" s="46"/>
    </row>
    <row r="143" spans="5:12" ht="20.25" x14ac:dyDescent="0.2">
      <c r="E143" s="45" t="s">
        <v>82</v>
      </c>
      <c r="F143" s="45"/>
      <c r="G143" s="45"/>
      <c r="H143" s="45"/>
      <c r="I143" s="46"/>
      <c r="J143" s="46"/>
      <c r="K143" s="46"/>
      <c r="L143" s="46"/>
    </row>
    <row r="144" spans="5:12" ht="20.25" x14ac:dyDescent="0.2">
      <c r="E144" s="45" t="s">
        <v>83</v>
      </c>
      <c r="F144" s="45"/>
      <c r="G144" s="45"/>
      <c r="H144" s="45"/>
      <c r="I144" s="46"/>
      <c r="J144" s="46"/>
      <c r="K144" s="46"/>
      <c r="L144" s="46"/>
    </row>
    <row r="145" spans="5:12" ht="20.25" x14ac:dyDescent="0.2">
      <c r="E145" s="45" t="s">
        <v>84</v>
      </c>
      <c r="F145" s="45"/>
      <c r="G145" s="45"/>
      <c r="H145" s="45"/>
      <c r="I145" s="46"/>
      <c r="J145" s="46"/>
      <c r="K145" s="46"/>
      <c r="L145" s="46"/>
    </row>
    <row r="146" spans="5:12" ht="20.25" x14ac:dyDescent="0.2">
      <c r="E146" s="45" t="s">
        <v>85</v>
      </c>
      <c r="F146" s="45"/>
      <c r="G146" s="45"/>
      <c r="H146" s="45"/>
      <c r="I146" s="46"/>
      <c r="J146" s="46"/>
      <c r="K146" s="46"/>
      <c r="L146" s="46"/>
    </row>
    <row r="147" spans="5:12" ht="20.25" x14ac:dyDescent="0.2">
      <c r="E147" s="45" t="s">
        <v>86</v>
      </c>
      <c r="F147" s="45"/>
      <c r="G147" s="45"/>
      <c r="H147" s="45"/>
      <c r="I147" s="46"/>
      <c r="J147" s="46"/>
      <c r="K147" s="46"/>
      <c r="L147" s="46"/>
    </row>
    <row r="148" spans="5:12" ht="20.25" x14ac:dyDescent="0.2">
      <c r="E148" s="45" t="s">
        <v>87</v>
      </c>
      <c r="F148" s="45"/>
      <c r="G148" s="45"/>
      <c r="H148" s="45"/>
      <c r="I148" s="46"/>
      <c r="J148" s="46"/>
      <c r="K148" s="46"/>
      <c r="L148" s="46"/>
    </row>
    <row r="149" spans="5:12" ht="20.25" x14ac:dyDescent="0.2">
      <c r="E149" s="45" t="s">
        <v>88</v>
      </c>
      <c r="F149" s="45"/>
      <c r="G149" s="45"/>
      <c r="H149" s="45"/>
      <c r="I149" s="46"/>
      <c r="J149" s="46"/>
      <c r="K149" s="46"/>
      <c r="L149" s="46"/>
    </row>
    <row r="150" spans="5:12" ht="20.25" x14ac:dyDescent="0.2">
      <c r="E150" s="45" t="s">
        <v>89</v>
      </c>
      <c r="F150" s="45"/>
      <c r="G150" s="45"/>
      <c r="H150" s="45"/>
      <c r="I150" s="46"/>
      <c r="J150" s="46"/>
      <c r="K150" s="46"/>
      <c r="L150" s="46"/>
    </row>
    <row r="151" spans="5:12" ht="20.25" x14ac:dyDescent="0.2">
      <c r="E151" s="45" t="s">
        <v>90</v>
      </c>
      <c r="F151" s="45"/>
      <c r="G151" s="45"/>
      <c r="H151" s="45"/>
      <c r="I151" s="46"/>
      <c r="J151" s="46"/>
      <c r="K151" s="46"/>
      <c r="L151" s="46"/>
    </row>
    <row r="152" spans="5:12" ht="20.25" x14ac:dyDescent="0.2">
      <c r="E152" s="45" t="s">
        <v>91</v>
      </c>
      <c r="F152" s="45"/>
      <c r="G152" s="45"/>
      <c r="H152" s="45"/>
      <c r="I152" s="46"/>
      <c r="J152" s="46"/>
      <c r="K152" s="46"/>
      <c r="L152" s="46"/>
    </row>
    <row r="153" spans="5:12" ht="20.25" x14ac:dyDescent="0.2">
      <c r="E153" s="45" t="s">
        <v>92</v>
      </c>
      <c r="F153" s="45"/>
      <c r="G153" s="45"/>
      <c r="H153" s="45"/>
      <c r="I153" s="46"/>
      <c r="J153" s="46"/>
      <c r="K153" s="46"/>
      <c r="L153" s="46"/>
    </row>
    <row r="154" spans="5:12" ht="20.25" x14ac:dyDescent="0.2">
      <c r="E154" s="45" t="s">
        <v>93</v>
      </c>
      <c r="F154" s="45"/>
      <c r="G154" s="45"/>
      <c r="H154" s="45"/>
      <c r="I154" s="46"/>
      <c r="J154" s="46"/>
      <c r="K154" s="46"/>
      <c r="L154" s="46"/>
    </row>
    <row r="155" spans="5:12" ht="20.25" x14ac:dyDescent="0.2">
      <c r="E155" s="45" t="s">
        <v>94</v>
      </c>
      <c r="F155" s="45"/>
      <c r="G155" s="45"/>
      <c r="H155" s="45"/>
      <c r="I155" s="46"/>
      <c r="J155" s="46"/>
      <c r="K155" s="46"/>
      <c r="L155" s="46"/>
    </row>
    <row r="156" spans="5:12" ht="20.25" x14ac:dyDescent="0.2">
      <c r="E156" s="45" t="s">
        <v>95</v>
      </c>
      <c r="F156" s="45"/>
      <c r="G156" s="45"/>
      <c r="H156" s="45"/>
      <c r="I156" s="46"/>
      <c r="J156" s="46"/>
      <c r="K156" s="46"/>
      <c r="L156" s="46"/>
    </row>
    <row r="157" spans="5:12" ht="20.25" x14ac:dyDescent="0.2">
      <c r="E157" s="45" t="s">
        <v>96</v>
      </c>
      <c r="F157" s="45"/>
      <c r="G157" s="45"/>
      <c r="H157" s="45"/>
      <c r="I157" s="46"/>
      <c r="J157" s="46"/>
      <c r="K157" s="46"/>
      <c r="L157" s="46"/>
    </row>
    <row r="158" spans="5:12" ht="20.25" x14ac:dyDescent="0.2">
      <c r="E158" s="45" t="s">
        <v>97</v>
      </c>
      <c r="F158" s="45"/>
      <c r="G158" s="45"/>
      <c r="H158" s="45"/>
      <c r="I158" s="46"/>
      <c r="J158" s="46"/>
      <c r="K158" s="46"/>
      <c r="L158" s="46"/>
    </row>
    <row r="159" spans="5:12" ht="20.25" x14ac:dyDescent="0.2">
      <c r="E159" s="45" t="s">
        <v>98</v>
      </c>
      <c r="F159" s="45"/>
      <c r="G159" s="45"/>
      <c r="H159" s="45"/>
      <c r="I159" s="46"/>
      <c r="J159" s="46"/>
      <c r="K159" s="46"/>
      <c r="L159" s="46"/>
    </row>
    <row r="160" spans="5:12" ht="20.25" x14ac:dyDescent="0.2">
      <c r="E160" s="45" t="s">
        <v>99</v>
      </c>
      <c r="F160" s="45"/>
      <c r="G160" s="45"/>
      <c r="H160" s="45"/>
      <c r="I160" s="46"/>
      <c r="J160" s="46"/>
      <c r="K160" s="46"/>
      <c r="L160" s="46"/>
    </row>
    <row r="161" spans="5:12" ht="20.25" x14ac:dyDescent="0.2">
      <c r="E161" s="45" t="s">
        <v>100</v>
      </c>
      <c r="F161" s="45"/>
      <c r="G161" s="45"/>
      <c r="H161" s="45"/>
      <c r="I161" s="46"/>
      <c r="J161" s="46"/>
      <c r="K161" s="46"/>
      <c r="L161" s="46"/>
    </row>
    <row r="162" spans="5:12" ht="20.25" x14ac:dyDescent="0.2">
      <c r="E162" s="45" t="s">
        <v>101</v>
      </c>
      <c r="F162" s="45"/>
      <c r="G162" s="45"/>
      <c r="H162" s="45"/>
      <c r="I162" s="46"/>
      <c r="J162" s="46"/>
      <c r="K162" s="46"/>
      <c r="L162" s="46"/>
    </row>
    <row r="163" spans="5:12" ht="20.25" x14ac:dyDescent="0.2">
      <c r="E163" s="45" t="s">
        <v>102</v>
      </c>
      <c r="F163" s="45"/>
      <c r="G163" s="45"/>
      <c r="H163" s="45"/>
      <c r="I163" s="46"/>
      <c r="J163" s="46"/>
      <c r="K163" s="46"/>
      <c r="L163" s="46"/>
    </row>
    <row r="164" spans="5:12" ht="20.25" x14ac:dyDescent="0.2">
      <c r="E164" s="45" t="s">
        <v>103</v>
      </c>
      <c r="F164" s="45"/>
      <c r="G164" s="45"/>
      <c r="H164" s="45"/>
      <c r="I164" s="46"/>
      <c r="J164" s="46"/>
      <c r="K164" s="46"/>
      <c r="L164" s="46"/>
    </row>
    <row r="165" spans="5:12" ht="20.25" x14ac:dyDescent="0.2">
      <c r="E165" s="45" t="s">
        <v>104</v>
      </c>
      <c r="F165" s="45"/>
      <c r="G165" s="45"/>
      <c r="H165" s="45"/>
      <c r="I165" s="46"/>
      <c r="J165" s="46"/>
      <c r="K165" s="46"/>
      <c r="L165" s="46"/>
    </row>
    <row r="166" spans="5:12" ht="20.25" x14ac:dyDescent="0.2">
      <c r="E166" s="45" t="s">
        <v>105</v>
      </c>
      <c r="F166" s="45"/>
      <c r="G166" s="45"/>
      <c r="H166" s="45"/>
      <c r="I166" s="46"/>
      <c r="J166" s="46"/>
      <c r="K166" s="46"/>
      <c r="L166" s="46"/>
    </row>
    <row r="167" spans="5:12" ht="20.25" x14ac:dyDescent="0.2">
      <c r="E167" s="45" t="s">
        <v>106</v>
      </c>
      <c r="F167" s="45"/>
      <c r="G167" s="45"/>
      <c r="H167" s="45"/>
      <c r="I167" s="46"/>
      <c r="J167" s="46"/>
      <c r="K167" s="46"/>
      <c r="L167" s="46"/>
    </row>
    <row r="168" spans="5:12" ht="20.25" x14ac:dyDescent="0.2">
      <c r="E168" s="45" t="s">
        <v>107</v>
      </c>
      <c r="F168" s="45"/>
      <c r="G168" s="45"/>
      <c r="H168" s="45"/>
      <c r="I168" s="46"/>
      <c r="J168" s="46"/>
      <c r="K168" s="46"/>
      <c r="L168" s="46"/>
    </row>
    <row r="169" spans="5:12" ht="20.25" x14ac:dyDescent="0.2">
      <c r="E169" s="45" t="s">
        <v>108</v>
      </c>
      <c r="F169" s="45"/>
      <c r="G169" s="45"/>
      <c r="H169" s="45"/>
      <c r="I169" s="46"/>
      <c r="J169" s="46"/>
      <c r="K169" s="46"/>
      <c r="L169" s="46"/>
    </row>
    <row r="170" spans="5:12" ht="20.25" x14ac:dyDescent="0.2">
      <c r="E170" s="45" t="s">
        <v>109</v>
      </c>
      <c r="F170" s="45"/>
      <c r="G170" s="45"/>
      <c r="H170" s="45"/>
      <c r="I170" s="46"/>
      <c r="J170" s="46"/>
      <c r="K170" s="46"/>
      <c r="L170" s="46"/>
    </row>
    <row r="171" spans="5:12" ht="20.25" x14ac:dyDescent="0.2">
      <c r="E171" s="45" t="s">
        <v>110</v>
      </c>
      <c r="F171" s="45"/>
      <c r="G171" s="45"/>
      <c r="H171" s="45"/>
      <c r="I171" s="46"/>
      <c r="J171" s="46"/>
      <c r="K171" s="46"/>
      <c r="L171" s="46"/>
    </row>
    <row r="172" spans="5:12" ht="20.25" x14ac:dyDescent="0.2">
      <c r="E172" s="45" t="s">
        <v>111</v>
      </c>
      <c r="F172" s="45"/>
      <c r="G172" s="45"/>
      <c r="H172" s="45"/>
      <c r="I172" s="46"/>
      <c r="J172" s="46"/>
      <c r="K172" s="46"/>
      <c r="L172" s="46"/>
    </row>
    <row r="173" spans="5:12" ht="20.25" x14ac:dyDescent="0.2">
      <c r="E173" s="45" t="s">
        <v>112</v>
      </c>
      <c r="F173" s="45"/>
      <c r="G173" s="45"/>
      <c r="H173" s="45"/>
      <c r="I173" s="46"/>
      <c r="J173" s="46"/>
      <c r="K173" s="46"/>
      <c r="L173" s="46"/>
    </row>
    <row r="174" spans="5:12" ht="20.25" x14ac:dyDescent="0.2">
      <c r="E174" s="45" t="s">
        <v>113</v>
      </c>
      <c r="F174" s="45"/>
      <c r="G174" s="45"/>
      <c r="H174" s="45"/>
      <c r="I174" s="46"/>
      <c r="J174" s="46"/>
      <c r="K174" s="46"/>
      <c r="L174" s="46"/>
    </row>
    <row r="175" spans="5:12" ht="20.25" x14ac:dyDescent="0.2">
      <c r="E175" s="45" t="s">
        <v>114</v>
      </c>
      <c r="F175" s="45"/>
      <c r="G175" s="45"/>
      <c r="H175" s="45"/>
      <c r="I175" s="46"/>
      <c r="J175" s="46"/>
      <c r="K175" s="46"/>
      <c r="L175" s="46"/>
    </row>
    <row r="176" spans="5:12" ht="20.25" x14ac:dyDescent="0.2">
      <c r="E176" s="45" t="s">
        <v>115</v>
      </c>
      <c r="F176" s="45"/>
      <c r="G176" s="45"/>
      <c r="H176" s="45"/>
      <c r="I176" s="46"/>
      <c r="J176" s="46"/>
      <c r="K176" s="46"/>
      <c r="L176" s="46"/>
    </row>
    <row r="177" spans="5:12" ht="20.25" x14ac:dyDescent="0.2">
      <c r="E177" s="45" t="s">
        <v>116</v>
      </c>
      <c r="F177" s="45"/>
      <c r="G177" s="45"/>
      <c r="H177" s="45"/>
      <c r="I177" s="46"/>
      <c r="J177" s="46"/>
      <c r="K177" s="46"/>
      <c r="L177" s="46"/>
    </row>
    <row r="178" spans="5:12" ht="20.25" x14ac:dyDescent="0.2">
      <c r="E178" s="45" t="s">
        <v>117</v>
      </c>
      <c r="F178" s="45"/>
      <c r="G178" s="45"/>
      <c r="H178" s="45"/>
      <c r="I178" s="46"/>
      <c r="J178" s="46"/>
      <c r="K178" s="46"/>
      <c r="L178" s="46"/>
    </row>
    <row r="179" spans="5:12" ht="20.25" x14ac:dyDescent="0.2">
      <c r="E179" s="45" t="s">
        <v>118</v>
      </c>
      <c r="F179" s="45"/>
      <c r="G179" s="45"/>
      <c r="H179" s="45"/>
      <c r="I179" s="46"/>
      <c r="J179" s="46"/>
      <c r="K179" s="46"/>
      <c r="L179" s="46"/>
    </row>
    <row r="180" spans="5:12" ht="20.25" x14ac:dyDescent="0.2">
      <c r="E180" s="45" t="s">
        <v>119</v>
      </c>
      <c r="F180" s="45"/>
      <c r="G180" s="45"/>
      <c r="H180" s="45"/>
      <c r="I180" s="46"/>
      <c r="J180" s="46"/>
      <c r="K180" s="46"/>
      <c r="L180" s="46"/>
    </row>
    <row r="181" spans="5:12" ht="20.25" x14ac:dyDescent="0.2">
      <c r="E181" s="45" t="s">
        <v>120</v>
      </c>
      <c r="F181" s="45"/>
      <c r="G181" s="45"/>
      <c r="H181" s="45"/>
      <c r="I181" s="46"/>
      <c r="J181" s="46"/>
      <c r="K181" s="46"/>
      <c r="L181" s="46"/>
    </row>
    <row r="182" spans="5:12" ht="20.25" x14ac:dyDescent="0.2">
      <c r="E182" s="45" t="s">
        <v>121</v>
      </c>
      <c r="F182" s="45"/>
      <c r="G182" s="45"/>
      <c r="H182" s="45"/>
      <c r="I182" s="46"/>
      <c r="J182" s="46"/>
      <c r="K182" s="46"/>
      <c r="L182" s="46"/>
    </row>
    <row r="183" spans="5:12" ht="20.25" x14ac:dyDescent="0.2">
      <c r="E183" s="45" t="s">
        <v>122</v>
      </c>
      <c r="F183" s="45"/>
      <c r="G183" s="45"/>
      <c r="H183" s="45"/>
      <c r="I183" s="46"/>
      <c r="J183" s="46"/>
      <c r="K183" s="46"/>
      <c r="L183" s="46"/>
    </row>
    <row r="184" spans="5:12" ht="20.25" x14ac:dyDescent="0.2">
      <c r="E184" s="45" t="s">
        <v>123</v>
      </c>
      <c r="F184" s="45"/>
      <c r="G184" s="45"/>
      <c r="H184" s="45"/>
      <c r="I184" s="46"/>
      <c r="J184" s="46"/>
      <c r="K184" s="46"/>
      <c r="L184" s="46"/>
    </row>
    <row r="185" spans="5:12" ht="20.25" x14ac:dyDescent="0.2">
      <c r="E185" s="45" t="s">
        <v>124</v>
      </c>
      <c r="F185" s="45"/>
      <c r="G185" s="45"/>
      <c r="H185" s="45"/>
      <c r="I185" s="46"/>
      <c r="J185" s="46"/>
      <c r="K185" s="46"/>
      <c r="L185" s="46"/>
    </row>
    <row r="186" spans="5:12" ht="20.25" x14ac:dyDescent="0.2">
      <c r="E186" s="45" t="s">
        <v>125</v>
      </c>
      <c r="F186" s="45"/>
      <c r="G186" s="45"/>
      <c r="H186" s="45"/>
      <c r="I186" s="46"/>
      <c r="J186" s="46"/>
      <c r="K186" s="46"/>
      <c r="L186" s="46"/>
    </row>
    <row r="187" spans="5:12" ht="20.25" x14ac:dyDescent="0.2">
      <c r="E187" s="45" t="s">
        <v>126</v>
      </c>
      <c r="F187" s="45"/>
      <c r="G187" s="45"/>
      <c r="H187" s="45"/>
      <c r="I187" s="46"/>
      <c r="J187" s="46"/>
      <c r="K187" s="46"/>
      <c r="L187" s="46"/>
    </row>
    <row r="188" spans="5:12" ht="20.25" x14ac:dyDescent="0.2">
      <c r="E188" s="45" t="s">
        <v>127</v>
      </c>
      <c r="F188" s="45"/>
      <c r="G188" s="45"/>
      <c r="H188" s="45"/>
      <c r="I188" s="46"/>
      <c r="J188" s="46"/>
      <c r="K188" s="46"/>
      <c r="L188" s="46"/>
    </row>
    <row r="189" spans="5:12" ht="20.25" x14ac:dyDescent="0.2">
      <c r="E189" s="45" t="s">
        <v>128</v>
      </c>
      <c r="F189" s="45"/>
      <c r="G189" s="45"/>
      <c r="H189" s="45"/>
      <c r="I189" s="46"/>
      <c r="J189" s="46"/>
      <c r="K189" s="46"/>
      <c r="L189" s="46"/>
    </row>
    <row r="190" spans="5:12" ht="20.25" x14ac:dyDescent="0.2">
      <c r="E190" s="45" t="s">
        <v>129</v>
      </c>
      <c r="F190" s="45"/>
      <c r="G190" s="45"/>
      <c r="H190" s="45"/>
      <c r="I190" s="46"/>
      <c r="J190" s="46"/>
      <c r="K190" s="46"/>
      <c r="L190" s="46"/>
    </row>
    <row r="191" spans="5:12" ht="20.25" x14ac:dyDescent="0.2">
      <c r="E191" s="45" t="s">
        <v>130</v>
      </c>
      <c r="F191" s="45"/>
      <c r="G191" s="45"/>
      <c r="H191" s="45"/>
      <c r="I191" s="46"/>
      <c r="J191" s="46"/>
      <c r="K191" s="46"/>
      <c r="L191" s="46"/>
    </row>
    <row r="192" spans="5:12" ht="20.25" x14ac:dyDescent="0.2">
      <c r="E192" s="45" t="s">
        <v>131</v>
      </c>
      <c r="F192" s="45"/>
      <c r="G192" s="45"/>
      <c r="H192" s="45"/>
      <c r="I192" s="46"/>
      <c r="J192" s="46"/>
      <c r="K192" s="46"/>
      <c r="L192" s="46"/>
    </row>
    <row r="193" spans="5:12" ht="20.25" x14ac:dyDescent="0.2">
      <c r="E193" s="45" t="s">
        <v>132</v>
      </c>
      <c r="F193" s="45"/>
      <c r="G193" s="45"/>
      <c r="H193" s="45"/>
      <c r="I193" s="46"/>
      <c r="J193" s="46"/>
      <c r="K193" s="46"/>
      <c r="L193" s="46"/>
    </row>
    <row r="194" spans="5:12" ht="20.25" x14ac:dyDescent="0.2">
      <c r="E194" s="45" t="s">
        <v>133</v>
      </c>
      <c r="F194" s="45"/>
      <c r="G194" s="45"/>
      <c r="H194" s="45"/>
      <c r="I194" s="46"/>
      <c r="J194" s="46"/>
      <c r="K194" s="46"/>
      <c r="L194" s="46"/>
    </row>
    <row r="195" spans="5:12" ht="20.25" x14ac:dyDescent="0.2">
      <c r="E195" s="45" t="s">
        <v>134</v>
      </c>
      <c r="F195" s="45"/>
      <c r="G195" s="45"/>
      <c r="H195" s="45"/>
      <c r="I195" s="46"/>
      <c r="J195" s="46"/>
      <c r="K195" s="46"/>
      <c r="L195" s="46"/>
    </row>
    <row r="196" spans="5:12" ht="20.25" x14ac:dyDescent="0.2">
      <c r="E196" s="45" t="s">
        <v>135</v>
      </c>
      <c r="F196" s="45"/>
      <c r="G196" s="45"/>
      <c r="H196" s="45"/>
      <c r="I196" s="46"/>
      <c r="J196" s="46"/>
      <c r="K196" s="46"/>
      <c r="L196" s="46"/>
    </row>
    <row r="197" spans="5:12" ht="20.25" x14ac:dyDescent="0.2">
      <c r="E197" s="45" t="s">
        <v>136</v>
      </c>
      <c r="F197" s="45"/>
      <c r="G197" s="45"/>
      <c r="H197" s="45"/>
      <c r="I197" s="46"/>
      <c r="J197" s="46"/>
      <c r="K197" s="46"/>
      <c r="L197" s="46"/>
    </row>
    <row r="198" spans="5:12" ht="20.25" x14ac:dyDescent="0.2">
      <c r="E198" s="45" t="s">
        <v>137</v>
      </c>
      <c r="F198" s="45"/>
      <c r="G198" s="45"/>
      <c r="H198" s="45"/>
      <c r="I198" s="46"/>
      <c r="J198" s="46"/>
      <c r="K198" s="46"/>
      <c r="L198" s="46"/>
    </row>
    <row r="199" spans="5:12" ht="20.25" x14ac:dyDescent="0.2">
      <c r="E199" s="45" t="s">
        <v>138</v>
      </c>
      <c r="F199" s="45"/>
      <c r="G199" s="45"/>
      <c r="H199" s="45"/>
      <c r="I199" s="46"/>
      <c r="J199" s="46"/>
      <c r="K199" s="46"/>
      <c r="L199" s="46"/>
    </row>
    <row r="200" spans="5:12" ht="20.25" x14ac:dyDescent="0.2">
      <c r="E200" s="45" t="s">
        <v>139</v>
      </c>
      <c r="F200" s="45"/>
      <c r="G200" s="45"/>
      <c r="H200" s="45"/>
      <c r="I200" s="46"/>
      <c r="J200" s="46"/>
      <c r="K200" s="46"/>
      <c r="L200" s="46"/>
    </row>
    <row r="201" spans="5:12" ht="20.25" x14ac:dyDescent="0.2">
      <c r="E201" s="45" t="s">
        <v>140</v>
      </c>
      <c r="F201" s="45"/>
      <c r="G201" s="45"/>
      <c r="H201" s="45"/>
      <c r="I201" s="46"/>
      <c r="J201" s="46"/>
      <c r="K201" s="46"/>
      <c r="L201" s="46"/>
    </row>
    <row r="202" spans="5:12" ht="20.25" x14ac:dyDescent="0.2">
      <c r="E202" s="45" t="s">
        <v>141</v>
      </c>
      <c r="F202" s="45"/>
      <c r="G202" s="45"/>
      <c r="H202" s="45"/>
      <c r="I202" s="46"/>
      <c r="J202" s="46"/>
      <c r="K202" s="46"/>
      <c r="L202" s="46"/>
    </row>
    <row r="203" spans="5:12" ht="20.25" x14ac:dyDescent="0.2">
      <c r="E203" s="45" t="s">
        <v>142</v>
      </c>
      <c r="F203" s="45"/>
      <c r="G203" s="45"/>
      <c r="H203" s="45"/>
      <c r="I203" s="46"/>
      <c r="J203" s="46"/>
      <c r="K203" s="46"/>
      <c r="L203" s="46"/>
    </row>
    <row r="204" spans="5:12" ht="20.25" x14ac:dyDescent="0.2">
      <c r="E204" s="45" t="s">
        <v>143</v>
      </c>
      <c r="F204" s="45"/>
      <c r="G204" s="45"/>
      <c r="H204" s="45"/>
      <c r="I204" s="46"/>
      <c r="J204" s="46"/>
      <c r="K204" s="46"/>
      <c r="L204" s="46"/>
    </row>
    <row r="205" spans="5:12" ht="20.25" x14ac:dyDescent="0.2">
      <c r="E205" s="45" t="s">
        <v>144</v>
      </c>
      <c r="F205" s="45"/>
      <c r="G205" s="45"/>
      <c r="H205" s="45"/>
      <c r="I205" s="46"/>
      <c r="J205" s="46"/>
      <c r="K205" s="46"/>
      <c r="L205" s="46"/>
    </row>
    <row r="206" spans="5:12" ht="20.25" x14ac:dyDescent="0.2">
      <c r="E206" s="45" t="s">
        <v>145</v>
      </c>
      <c r="F206" s="45"/>
      <c r="G206" s="45"/>
      <c r="H206" s="45"/>
      <c r="I206" s="46"/>
      <c r="J206" s="46"/>
      <c r="K206" s="46"/>
      <c r="L206" s="46"/>
    </row>
    <row r="207" spans="5:12" ht="20.25" x14ac:dyDescent="0.2">
      <c r="E207" s="45" t="s">
        <v>146</v>
      </c>
      <c r="F207" s="45"/>
      <c r="G207" s="45"/>
      <c r="H207" s="45"/>
      <c r="I207" s="46"/>
      <c r="J207" s="46"/>
      <c r="K207" s="46"/>
      <c r="L207" s="46"/>
    </row>
    <row r="208" spans="5:12" ht="20.25" x14ac:dyDescent="0.2">
      <c r="E208" s="45" t="s">
        <v>147</v>
      </c>
      <c r="F208" s="45"/>
      <c r="G208" s="45"/>
      <c r="H208" s="45"/>
      <c r="I208" s="46"/>
      <c r="J208" s="46"/>
      <c r="K208" s="46"/>
      <c r="L208" s="46"/>
    </row>
    <row r="209" spans="5:12" ht="20.25" x14ac:dyDescent="0.2">
      <c r="E209" s="45" t="s">
        <v>148</v>
      </c>
      <c r="F209" s="45"/>
      <c r="G209" s="45"/>
      <c r="H209" s="45"/>
      <c r="I209" s="46"/>
      <c r="J209" s="46"/>
      <c r="K209" s="46"/>
      <c r="L209" s="46"/>
    </row>
    <row r="210" spans="5:12" ht="20.25" x14ac:dyDescent="0.2">
      <c r="E210" s="45" t="s">
        <v>149</v>
      </c>
      <c r="F210" s="45"/>
      <c r="G210" s="45"/>
      <c r="H210" s="45"/>
      <c r="I210" s="46"/>
      <c r="J210" s="46"/>
      <c r="K210" s="46"/>
      <c r="L210" s="46"/>
    </row>
    <row r="211" spans="5:12" ht="20.25" x14ac:dyDescent="0.2">
      <c r="E211" s="45" t="s">
        <v>150</v>
      </c>
      <c r="F211" s="45"/>
      <c r="G211" s="45"/>
      <c r="H211" s="45"/>
      <c r="I211" s="46"/>
      <c r="J211" s="46"/>
      <c r="K211" s="46"/>
      <c r="L211" s="46"/>
    </row>
    <row r="212" spans="5:12" ht="20.25" x14ac:dyDescent="0.2">
      <c r="E212" s="45" t="s">
        <v>151</v>
      </c>
      <c r="F212" s="45"/>
      <c r="G212" s="45"/>
      <c r="H212" s="45"/>
      <c r="I212" s="46"/>
      <c r="J212" s="46"/>
      <c r="K212" s="46"/>
      <c r="L212" s="46"/>
    </row>
    <row r="213" spans="5:12" ht="20.25" x14ac:dyDescent="0.2">
      <c r="E213" s="45" t="s">
        <v>152</v>
      </c>
      <c r="F213" s="45"/>
      <c r="G213" s="45"/>
      <c r="H213" s="45"/>
      <c r="I213" s="46"/>
      <c r="J213" s="46"/>
      <c r="K213" s="46"/>
      <c r="L213" s="46"/>
    </row>
    <row r="214" spans="5:12" ht="20.25" x14ac:dyDescent="0.2">
      <c r="E214" s="45" t="s">
        <v>153</v>
      </c>
      <c r="F214" s="45"/>
      <c r="G214" s="45"/>
      <c r="H214" s="45"/>
      <c r="I214" s="46"/>
      <c r="J214" s="46"/>
      <c r="K214" s="46"/>
      <c r="L214" s="46"/>
    </row>
    <row r="215" spans="5:12" ht="20.25" x14ac:dyDescent="0.2">
      <c r="E215" s="45" t="s">
        <v>154</v>
      </c>
      <c r="F215" s="45"/>
      <c r="G215" s="45"/>
      <c r="H215" s="45"/>
      <c r="I215" s="46"/>
      <c r="J215" s="46"/>
      <c r="K215" s="46"/>
      <c r="L215" s="46"/>
    </row>
    <row r="216" spans="5:12" ht="20.25" x14ac:dyDescent="0.2">
      <c r="E216" s="45" t="s">
        <v>155</v>
      </c>
      <c r="F216" s="45"/>
      <c r="G216" s="45"/>
      <c r="H216" s="45"/>
      <c r="I216" s="46"/>
      <c r="J216" s="46"/>
      <c r="K216" s="46"/>
      <c r="L216" s="46"/>
    </row>
    <row r="217" spans="5:12" ht="20.25" x14ac:dyDescent="0.2">
      <c r="E217" s="45" t="s">
        <v>156</v>
      </c>
      <c r="F217" s="45"/>
      <c r="G217" s="45"/>
      <c r="H217" s="45"/>
      <c r="I217" s="46"/>
      <c r="J217" s="46"/>
      <c r="K217" s="46"/>
      <c r="L217" s="46"/>
    </row>
    <row r="218" spans="5:12" ht="20.25" x14ac:dyDescent="0.2">
      <c r="E218" s="45" t="s">
        <v>157</v>
      </c>
      <c r="F218" s="45"/>
      <c r="G218" s="45"/>
      <c r="H218" s="45"/>
      <c r="I218" s="46"/>
      <c r="J218" s="46"/>
      <c r="K218" s="46"/>
      <c r="L218" s="46"/>
    </row>
    <row r="219" spans="5:12" ht="20.25" x14ac:dyDescent="0.2">
      <c r="E219" s="45" t="s">
        <v>158</v>
      </c>
      <c r="F219" s="45"/>
      <c r="G219" s="45"/>
      <c r="H219" s="45"/>
      <c r="I219" s="46"/>
      <c r="J219" s="46"/>
      <c r="K219" s="46"/>
      <c r="L219" s="46"/>
    </row>
    <row r="220" spans="5:12" ht="20.25" x14ac:dyDescent="0.2">
      <c r="E220" s="45" t="s">
        <v>159</v>
      </c>
      <c r="F220" s="45"/>
      <c r="G220" s="45"/>
      <c r="H220" s="45"/>
      <c r="I220" s="46"/>
      <c r="J220" s="46"/>
      <c r="K220" s="46"/>
      <c r="L220" s="46"/>
    </row>
    <row r="221" spans="5:12" ht="20.25" x14ac:dyDescent="0.2">
      <c r="E221" s="45" t="s">
        <v>160</v>
      </c>
      <c r="F221" s="45"/>
      <c r="G221" s="45"/>
      <c r="H221" s="45"/>
      <c r="I221" s="46"/>
      <c r="J221" s="46"/>
      <c r="K221" s="46"/>
      <c r="L221" s="46"/>
    </row>
    <row r="222" spans="5:12" ht="20.25" x14ac:dyDescent="0.2">
      <c r="E222" s="45" t="s">
        <v>161</v>
      </c>
      <c r="F222" s="45"/>
      <c r="G222" s="45"/>
      <c r="H222" s="45"/>
      <c r="I222" s="46"/>
      <c r="J222" s="46"/>
      <c r="K222" s="46"/>
      <c r="L222" s="46"/>
    </row>
    <row r="223" spans="5:12" ht="20.25" x14ac:dyDescent="0.2">
      <c r="E223" s="45" t="s">
        <v>162</v>
      </c>
      <c r="F223" s="45"/>
      <c r="G223" s="45"/>
      <c r="H223" s="45"/>
      <c r="I223" s="46"/>
      <c r="J223" s="46"/>
      <c r="K223" s="46"/>
      <c r="L223" s="46"/>
    </row>
    <row r="224" spans="5:12" ht="20.25" x14ac:dyDescent="0.2">
      <c r="E224" s="45" t="s">
        <v>163</v>
      </c>
      <c r="F224" s="45"/>
      <c r="G224" s="45"/>
      <c r="H224" s="45"/>
      <c r="I224" s="46"/>
      <c r="J224" s="46"/>
      <c r="K224" s="46"/>
      <c r="L224" s="46"/>
    </row>
    <row r="225" spans="5:12" ht="20.25" x14ac:dyDescent="0.2">
      <c r="E225" s="45" t="s">
        <v>164</v>
      </c>
      <c r="F225" s="45"/>
      <c r="G225" s="45"/>
      <c r="H225" s="45"/>
      <c r="I225" s="46"/>
      <c r="J225" s="46"/>
      <c r="K225" s="46"/>
      <c r="L225" s="46"/>
    </row>
    <row r="226" spans="5:12" ht="20.25" x14ac:dyDescent="0.2">
      <c r="E226" s="45" t="s">
        <v>165</v>
      </c>
      <c r="F226" s="45"/>
      <c r="G226" s="45"/>
      <c r="H226" s="45"/>
      <c r="I226" s="46"/>
      <c r="J226" s="46"/>
      <c r="K226" s="46"/>
      <c r="L226" s="46"/>
    </row>
    <row r="227" spans="5:12" ht="20.25" x14ac:dyDescent="0.2">
      <c r="E227" s="45" t="s">
        <v>166</v>
      </c>
      <c r="F227" s="45"/>
      <c r="G227" s="45"/>
      <c r="H227" s="45"/>
      <c r="I227" s="46"/>
      <c r="J227" s="46"/>
      <c r="K227" s="46"/>
      <c r="L227" s="46"/>
    </row>
    <row r="228" spans="5:12" ht="20.25" x14ac:dyDescent="0.2">
      <c r="E228" s="45" t="s">
        <v>167</v>
      </c>
      <c r="F228" s="45"/>
      <c r="G228" s="45"/>
      <c r="H228" s="45"/>
      <c r="I228" s="46"/>
      <c r="J228" s="46"/>
      <c r="K228" s="46"/>
      <c r="L228" s="46"/>
    </row>
    <row r="229" spans="5:12" ht="20.25" x14ac:dyDescent="0.2">
      <c r="E229" s="45" t="s">
        <v>168</v>
      </c>
      <c r="F229" s="45"/>
      <c r="G229" s="45"/>
      <c r="H229" s="45"/>
      <c r="I229" s="46"/>
      <c r="J229" s="46"/>
      <c r="K229" s="46"/>
      <c r="L229" s="46"/>
    </row>
    <row r="230" spans="5:12" ht="20.25" x14ac:dyDescent="0.2">
      <c r="E230" s="45" t="s">
        <v>169</v>
      </c>
      <c r="F230" s="45"/>
      <c r="G230" s="45"/>
      <c r="H230" s="45"/>
      <c r="I230" s="46"/>
      <c r="J230" s="46"/>
      <c r="K230" s="46"/>
      <c r="L230" s="46"/>
    </row>
    <row r="231" spans="5:12" ht="20.25" x14ac:dyDescent="0.2">
      <c r="E231" s="45" t="s">
        <v>170</v>
      </c>
      <c r="F231" s="45"/>
      <c r="G231" s="45"/>
      <c r="H231" s="45"/>
      <c r="I231" s="46"/>
      <c r="J231" s="46"/>
      <c r="K231" s="46"/>
      <c r="L231" s="46"/>
    </row>
    <row r="232" spans="5:12" ht="20.25" x14ac:dyDescent="0.2">
      <c r="E232" s="45" t="s">
        <v>171</v>
      </c>
      <c r="F232" s="45"/>
      <c r="G232" s="45"/>
      <c r="H232" s="45"/>
      <c r="I232" s="46"/>
      <c r="J232" s="46"/>
      <c r="K232" s="46"/>
      <c r="L232" s="46"/>
    </row>
    <row r="233" spans="5:12" ht="20.25" x14ac:dyDescent="0.2">
      <c r="E233" s="45" t="s">
        <v>172</v>
      </c>
      <c r="F233" s="45"/>
      <c r="G233" s="45"/>
      <c r="H233" s="45"/>
      <c r="I233" s="46"/>
      <c r="J233" s="46"/>
      <c r="K233" s="46"/>
      <c r="L233" s="46"/>
    </row>
    <row r="234" spans="5:12" ht="20.25" x14ac:dyDescent="0.2">
      <c r="E234" s="45" t="s">
        <v>173</v>
      </c>
      <c r="F234" s="45"/>
      <c r="G234" s="45"/>
      <c r="H234" s="45"/>
      <c r="I234" s="46"/>
      <c r="J234" s="46"/>
      <c r="K234" s="46"/>
      <c r="L234" s="46"/>
    </row>
    <row r="235" spans="5:12" ht="20.25" x14ac:dyDescent="0.2">
      <c r="E235" s="45" t="s">
        <v>174</v>
      </c>
      <c r="F235" s="45"/>
      <c r="G235" s="45"/>
      <c r="H235" s="45"/>
      <c r="I235" s="46"/>
      <c r="J235" s="46"/>
      <c r="K235" s="46"/>
      <c r="L235" s="46"/>
    </row>
    <row r="236" spans="5:12" ht="20.25" x14ac:dyDescent="0.2">
      <c r="E236" s="45" t="s">
        <v>175</v>
      </c>
      <c r="F236" s="45"/>
      <c r="G236" s="45"/>
      <c r="H236" s="45"/>
      <c r="I236" s="46"/>
      <c r="J236" s="46"/>
      <c r="K236" s="46"/>
      <c r="L236" s="46"/>
    </row>
    <row r="237" spans="5:12" ht="20.25" x14ac:dyDescent="0.2">
      <c r="E237" s="45" t="s">
        <v>176</v>
      </c>
      <c r="F237" s="45"/>
      <c r="G237" s="45"/>
      <c r="H237" s="45"/>
      <c r="I237" s="46"/>
      <c r="J237" s="46"/>
      <c r="K237" s="46"/>
      <c r="L237" s="46"/>
    </row>
    <row r="238" spans="5:12" ht="20.25" x14ac:dyDescent="0.2">
      <c r="E238" s="45" t="s">
        <v>177</v>
      </c>
      <c r="F238" s="45"/>
      <c r="G238" s="45"/>
      <c r="H238" s="45"/>
      <c r="I238" s="46"/>
      <c r="J238" s="46"/>
      <c r="K238" s="46"/>
      <c r="L238" s="46"/>
    </row>
    <row r="239" spans="5:12" ht="20.25" x14ac:dyDescent="0.2">
      <c r="E239" s="45" t="s">
        <v>178</v>
      </c>
      <c r="F239" s="45"/>
      <c r="G239" s="45"/>
      <c r="H239" s="45"/>
      <c r="I239" s="46"/>
      <c r="J239" s="46"/>
      <c r="K239" s="46"/>
      <c r="L239" s="46"/>
    </row>
    <row r="240" spans="5:12" ht="20.25" x14ac:dyDescent="0.2">
      <c r="E240" s="45" t="s">
        <v>179</v>
      </c>
      <c r="F240" s="45"/>
      <c r="G240" s="45"/>
      <c r="H240" s="45"/>
      <c r="I240" s="46"/>
      <c r="J240" s="46"/>
      <c r="K240" s="46"/>
      <c r="L240" s="46"/>
    </row>
    <row r="241" spans="5:12" ht="20.25" x14ac:dyDescent="0.2">
      <c r="E241" s="45" t="s">
        <v>180</v>
      </c>
      <c r="F241" s="45"/>
      <c r="G241" s="45"/>
      <c r="H241" s="45"/>
      <c r="I241" s="46"/>
      <c r="J241" s="46"/>
      <c r="K241" s="46"/>
      <c r="L241" s="46"/>
    </row>
    <row r="242" spans="5:12" ht="20.25" x14ac:dyDescent="0.2">
      <c r="E242" s="45" t="s">
        <v>181</v>
      </c>
      <c r="F242" s="45"/>
      <c r="G242" s="45"/>
      <c r="H242" s="45"/>
      <c r="I242" s="46"/>
      <c r="J242" s="46"/>
      <c r="K242" s="46"/>
      <c r="L242" s="46"/>
    </row>
    <row r="243" spans="5:12" ht="20.25" x14ac:dyDescent="0.2">
      <c r="E243" s="45" t="s">
        <v>182</v>
      </c>
      <c r="F243" s="45"/>
      <c r="G243" s="45"/>
      <c r="H243" s="45"/>
      <c r="I243" s="46"/>
      <c r="J243" s="46"/>
      <c r="K243" s="46"/>
      <c r="L243" s="46"/>
    </row>
  </sheetData>
  <mergeCells count="98">
    <mergeCell ref="E105:P105"/>
    <mergeCell ref="E106:F106"/>
    <mergeCell ref="G106:G107"/>
    <mergeCell ref="M106:P106"/>
    <mergeCell ref="E107:F107"/>
    <mergeCell ref="M107:P107"/>
    <mergeCell ref="E101:P101"/>
    <mergeCell ref="H102:I102"/>
    <mergeCell ref="H103:I103"/>
    <mergeCell ref="N103:N104"/>
    <mergeCell ref="O103:O104"/>
    <mergeCell ref="P103:P104"/>
    <mergeCell ref="H104:I104"/>
    <mergeCell ref="E97:P97"/>
    <mergeCell ref="E98:F98"/>
    <mergeCell ref="G98:G99"/>
    <mergeCell ref="M98:P98"/>
    <mergeCell ref="E99:F99"/>
    <mergeCell ref="M99:P99"/>
    <mergeCell ref="E93:P93"/>
    <mergeCell ref="H94:I94"/>
    <mergeCell ref="H95:I95"/>
    <mergeCell ref="N95:N96"/>
    <mergeCell ref="O95:O96"/>
    <mergeCell ref="P95:P96"/>
    <mergeCell ref="H96:I96"/>
    <mergeCell ref="E89:P89"/>
    <mergeCell ref="E90:F90"/>
    <mergeCell ref="G90:G91"/>
    <mergeCell ref="M90:P90"/>
    <mergeCell ref="E91:F91"/>
    <mergeCell ref="M91:P91"/>
    <mergeCell ref="E85:P85"/>
    <mergeCell ref="H86:I86"/>
    <mergeCell ref="H87:I87"/>
    <mergeCell ref="N87:N88"/>
    <mergeCell ref="O87:O88"/>
    <mergeCell ref="P87:P88"/>
    <mergeCell ref="H88:I88"/>
    <mergeCell ref="E81:P81"/>
    <mergeCell ref="E82:F82"/>
    <mergeCell ref="G82:G83"/>
    <mergeCell ref="M82:P82"/>
    <mergeCell ref="E83:F83"/>
    <mergeCell ref="M83:P83"/>
    <mergeCell ref="E77:P77"/>
    <mergeCell ref="H78:I78"/>
    <mergeCell ref="H79:I79"/>
    <mergeCell ref="N79:N80"/>
    <mergeCell ref="O79:O80"/>
    <mergeCell ref="P79:P80"/>
    <mergeCell ref="H80:I80"/>
    <mergeCell ref="E73:P73"/>
    <mergeCell ref="E74:F74"/>
    <mergeCell ref="G74:G75"/>
    <mergeCell ref="M74:P74"/>
    <mergeCell ref="E75:F75"/>
    <mergeCell ref="M75:P75"/>
    <mergeCell ref="E69:P69"/>
    <mergeCell ref="H70:I70"/>
    <mergeCell ref="H71:I71"/>
    <mergeCell ref="N71:N72"/>
    <mergeCell ref="O71:O72"/>
    <mergeCell ref="P71:P72"/>
    <mergeCell ref="H72:I72"/>
    <mergeCell ref="E64:P64"/>
    <mergeCell ref="E65:F65"/>
    <mergeCell ref="G65:G66"/>
    <mergeCell ref="M65:P65"/>
    <mergeCell ref="E66:F66"/>
    <mergeCell ref="M66:P66"/>
    <mergeCell ref="H62:I62"/>
    <mergeCell ref="N62:P63"/>
    <mergeCell ref="E63:G63"/>
    <mergeCell ref="H63:I63"/>
    <mergeCell ref="F52:J53"/>
    <mergeCell ref="K52:L52"/>
    <mergeCell ref="M52:O52"/>
    <mergeCell ref="K53:L53"/>
    <mergeCell ref="M53:O53"/>
    <mergeCell ref="E55:P55"/>
    <mergeCell ref="E57:P57"/>
    <mergeCell ref="E58:P58"/>
    <mergeCell ref="E60:P60"/>
    <mergeCell ref="H61:I61"/>
    <mergeCell ref="N61:P61"/>
    <mergeCell ref="C9:D9"/>
    <mergeCell ref="F10:H10"/>
    <mergeCell ref="P10:Q10"/>
    <mergeCell ref="H43:O43"/>
    <mergeCell ref="H46:O47"/>
    <mergeCell ref="W9:X9"/>
    <mergeCell ref="AF9:AG9"/>
    <mergeCell ref="E50:P50"/>
    <mergeCell ref="F2:G2"/>
    <mergeCell ref="H2:I2"/>
    <mergeCell ref="J2:K2"/>
    <mergeCell ref="E49:P49"/>
  </mergeCells>
  <conditionalFormatting sqref="C11:C40">
    <cfRule type="containsText" dxfId="921" priority="11" operator="containsText" text="I">
      <formula>NOT(ISERROR(SEARCH("I",C11)))</formula>
    </cfRule>
    <cfRule type="containsText" dxfId="920" priority="12" operator="containsText" text="K">
      <formula>NOT(ISERROR(SEARCH("K",C11)))</formula>
    </cfRule>
  </conditionalFormatting>
  <conditionalFormatting sqref="C11:D40">
    <cfRule type="containsText" dxfId="919" priority="13" operator="containsText" text="T">
      <formula>NOT(ISERROR(SEARCH("T",C11)))</formula>
    </cfRule>
    <cfRule type="containsText" dxfId="918" priority="16" operator="containsText" text="L">
      <formula>NOT(ISERROR(SEARCH("L",C11)))</formula>
    </cfRule>
    <cfRule type="containsText" dxfId="917" priority="15" operator="containsText" text="J">
      <formula>NOT(ISERROR(SEARCH("J",C11)))</formula>
    </cfRule>
  </conditionalFormatting>
  <conditionalFormatting sqref="H46:O47">
    <cfRule type="containsText" dxfId="916" priority="2" operator="containsText" text="CLASSE DI RISCHIO MEDIO">
      <formula>NOT(ISERROR(SEARCH("CLASSE DI RISCHIO MEDIO",H46)))</formula>
    </cfRule>
    <cfRule type="containsText" dxfId="915" priority="3" operator="containsText" text="Classe di rischio basso">
      <formula>NOT(ISERROR(SEARCH("Classe di rischio basso",H46)))</formula>
    </cfRule>
    <cfRule type="colorScale" priority="4">
      <colorScale>
        <cfvo type="num" val="80"/>
        <cfvo type="num" val="85"/>
        <cfvo type="num" val="87"/>
        <color rgb="FF28F846"/>
        <color rgb="FF0070C0"/>
        <color rgb="FFFF0000"/>
      </colorScale>
    </cfRule>
    <cfRule type="containsText" dxfId="914" priority="1" operator="containsText" text="CLASSE DI RISCHIO ALTO">
      <formula>NOT(ISERROR(SEARCH("CLASSE DI RISCHIO ALTO",H46)))</formula>
    </cfRule>
  </conditionalFormatting>
  <conditionalFormatting sqref="J65">
    <cfRule type="cellIs" dxfId="913" priority="55" operator="greaterThan">
      <formula>80</formula>
    </cfRule>
    <cfRule type="cellIs" dxfId="912" priority="54" operator="between">
      <formula>70</formula>
      <formula>75</formula>
    </cfRule>
    <cfRule type="cellIs" dxfId="911" priority="53" operator="between">
      <formula>65.00000001</formula>
      <formula>69.999999</formula>
    </cfRule>
    <cfRule type="cellIs" dxfId="910" priority="52" operator="between">
      <formula>75.0000001</formula>
      <formula>79.99999999999</formula>
    </cfRule>
    <cfRule type="cellIs" dxfId="909" priority="56" operator="lessThan">
      <formula>65</formula>
    </cfRule>
  </conditionalFormatting>
  <conditionalFormatting sqref="J74">
    <cfRule type="cellIs" dxfId="908" priority="51" operator="lessThan">
      <formula>65</formula>
    </cfRule>
    <cfRule type="cellIs" dxfId="907" priority="50" operator="greaterThan">
      <formula>80</formula>
    </cfRule>
    <cfRule type="cellIs" dxfId="906" priority="47" operator="between">
      <formula>75.0000001</formula>
      <formula>79.99999999999</formula>
    </cfRule>
    <cfRule type="cellIs" dxfId="905" priority="48" operator="between">
      <formula>65.00000001</formula>
      <formula>69.999999</formula>
    </cfRule>
    <cfRule type="cellIs" dxfId="904" priority="49" operator="between">
      <formula>70</formula>
      <formula>75</formula>
    </cfRule>
  </conditionalFormatting>
  <conditionalFormatting sqref="J82">
    <cfRule type="cellIs" dxfId="903" priority="42" operator="between">
      <formula>75.0000001</formula>
      <formula>79.99999999999</formula>
    </cfRule>
    <cfRule type="cellIs" dxfId="902" priority="43" operator="between">
      <formula>65.00000001</formula>
      <formula>69.999999</formula>
    </cfRule>
    <cfRule type="cellIs" dxfId="901" priority="45" operator="greaterThan">
      <formula>80</formula>
    </cfRule>
    <cfRule type="cellIs" dxfId="900" priority="46" operator="lessThan">
      <formula>65</formula>
    </cfRule>
    <cfRule type="cellIs" dxfId="899" priority="44" operator="between">
      <formula>70</formula>
      <formula>75</formula>
    </cfRule>
  </conditionalFormatting>
  <conditionalFormatting sqref="J90">
    <cfRule type="cellIs" dxfId="898" priority="37" operator="between">
      <formula>75.0000001</formula>
      <formula>79.99999999999</formula>
    </cfRule>
    <cfRule type="cellIs" dxfId="897" priority="38" operator="between">
      <formula>65.00000001</formula>
      <formula>69.999999</formula>
    </cfRule>
    <cfRule type="cellIs" dxfId="896" priority="39" operator="between">
      <formula>70</formula>
      <formula>75</formula>
    </cfRule>
    <cfRule type="cellIs" dxfId="895" priority="40" operator="greaterThan">
      <formula>80</formula>
    </cfRule>
    <cfRule type="cellIs" dxfId="894" priority="41" operator="lessThan">
      <formula>65</formula>
    </cfRule>
  </conditionalFormatting>
  <conditionalFormatting sqref="J98">
    <cfRule type="cellIs" dxfId="893" priority="34" operator="between">
      <formula>70</formula>
      <formula>75</formula>
    </cfRule>
    <cfRule type="cellIs" dxfId="892" priority="28" operator="between">
      <formula>65.00000001</formula>
      <formula>69.999999</formula>
    </cfRule>
    <cfRule type="cellIs" dxfId="891" priority="30" operator="greaterThan">
      <formula>80</formula>
    </cfRule>
    <cfRule type="cellIs" dxfId="890" priority="31" operator="lessThan">
      <formula>65</formula>
    </cfRule>
    <cfRule type="cellIs" dxfId="889" priority="32" operator="between">
      <formula>75.0000001</formula>
      <formula>79.99999999999</formula>
    </cfRule>
    <cfRule type="cellIs" dxfId="888" priority="29" operator="between">
      <formula>70</formula>
      <formula>75</formula>
    </cfRule>
    <cfRule type="cellIs" dxfId="887" priority="33" operator="between">
      <formula>65.00000001</formula>
      <formula>69.999999</formula>
    </cfRule>
    <cfRule type="cellIs" dxfId="886" priority="27" operator="between">
      <formula>75.0000001</formula>
      <formula>79.99999999999</formula>
    </cfRule>
  </conditionalFormatting>
  <conditionalFormatting sqref="J106">
    <cfRule type="cellIs" dxfId="885" priority="17" operator="between">
      <formula>75.0000001</formula>
      <formula>79.99999999999</formula>
    </cfRule>
    <cfRule type="cellIs" dxfId="884" priority="18" operator="between">
      <formula>65.00000001</formula>
      <formula>69.999999</formula>
    </cfRule>
    <cfRule type="cellIs" dxfId="883" priority="19" operator="between">
      <formula>70</formula>
      <formula>75</formula>
    </cfRule>
    <cfRule type="cellIs" dxfId="882" priority="20" operator="greaterThan">
      <formula>80</formula>
    </cfRule>
    <cfRule type="cellIs" dxfId="881" priority="21" operator="lessThan">
      <formula>65</formula>
    </cfRule>
    <cfRule type="cellIs" dxfId="880" priority="24" operator="between">
      <formula>70</formula>
      <formula>75</formula>
    </cfRule>
    <cfRule type="cellIs" dxfId="879" priority="23" operator="between">
      <formula>65.00000001</formula>
      <formula>69.999999</formula>
    </cfRule>
    <cfRule type="cellIs" dxfId="878" priority="22" operator="between">
      <formula>75.0000001</formula>
      <formula>79.99999999999</formula>
    </cfRule>
  </conditionalFormatting>
  <conditionalFormatting sqref="N11:N40">
    <cfRule type="cellIs" dxfId="877" priority="5" operator="between">
      <formula>65.00000001</formula>
      <formula>69.999999</formula>
    </cfRule>
    <cfRule type="cellIs" dxfId="876" priority="6" operator="between">
      <formula>75.0000001</formula>
      <formula>79.99999999999</formula>
    </cfRule>
    <cfRule type="cellIs" dxfId="875" priority="8" operator="equal">
      <formula>0</formula>
    </cfRule>
    <cfRule type="cellIs" dxfId="874" priority="9" operator="between">
      <formula>0.1</formula>
      <formula>65</formula>
    </cfRule>
    <cfRule type="cellIs" dxfId="873" priority="10" operator="greaterThan">
      <formula>80</formula>
    </cfRule>
    <cfRule type="cellIs" dxfId="872" priority="7" operator="between">
      <formula>70</formula>
      <formula>75</formula>
    </cfRule>
  </conditionalFormatting>
  <dataValidations count="7">
    <dataValidation type="list" allowBlank="1" showInputMessage="1" showErrorMessage="1" sqref="E11:E39" xr:uid="{00000000-0002-0000-0F00-000000000000}">
      <formula1>Elenco_Misure</formula1>
    </dataValidation>
    <dataValidation type="list" allowBlank="1" showInputMessage="1" showErrorMessage="1" sqref="R57" xr:uid="{00000000-0002-0000-0F00-000001000000}">
      <formula1>#REF!</formula1>
    </dataValidation>
    <dataValidation type="list" allowBlank="1" showInputMessage="1" showErrorMessage="1" sqref="H72:I72 H104:I104 H96:I96 H88:I88 H80:I80 H63:I63" xr:uid="{00000000-0002-0000-0F00-000002000000}">
      <formula1>$I$3:$I$5</formula1>
    </dataValidation>
    <dataValidation type="list" allowBlank="1" showInputMessage="1" showErrorMessage="1" sqref="E71 E105 E103 E97 E95 E89 E87 E81 E79 E73 E62" xr:uid="{00000000-0002-0000-0F00-000003000000}">
      <formula1>$E$112:$E$243</formula1>
    </dataValidation>
    <dataValidation type="list" allowBlank="1" showInputMessage="1" showErrorMessage="1" sqref="R67:S69 O67:P68 R77:S77 R85:S85 R93:S93 R101:S101" xr:uid="{00000000-0002-0000-0F00-000004000000}">
      <formula1>$AA$5:$AA$7</formula1>
    </dataValidation>
    <dataValidation type="list" allowBlank="1" showInputMessage="1" showErrorMessage="1" sqref="E75 E107 E99 E91 E83 E66:F66" xr:uid="{00000000-0002-0000-0F00-000005000000}">
      <formula1>$K$3:$K$4</formula1>
    </dataValidation>
    <dataValidation type="list" allowBlank="1" showInputMessage="1" showErrorMessage="1" sqref="F112:F243" xr:uid="{00000000-0002-0000-0F00-000006000000}">
      <formula1>$L$3:$L$7</formula1>
    </dataValidation>
  </dataValidations>
  <pageMargins left="0.70866141732283472" right="0.70866141732283472" top="0.74803149606299213" bottom="0.74803149606299213" header="0.31496062992125984" footer="0.31496062992125984"/>
  <pageSetup paperSize="9" scale="44" orientation="portrait" r:id="rId1"/>
  <headerFooter>
    <oddHeader>&amp;A</oddHeader>
    <oddFooter>Pagina &amp;P di &amp;N</oddFooter>
  </headerFooter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0070C0"/>
    <pageSetUpPr fitToPage="1"/>
  </sheetPr>
  <dimension ref="B1:AN243"/>
  <sheetViews>
    <sheetView tabSelected="1" view="pageBreakPreview" zoomScale="55" zoomScaleNormal="75" zoomScaleSheetLayoutView="55" workbookViewId="0">
      <pane xSplit="2" ySplit="10" topLeftCell="C57" activePane="bottomRight" state="frozen"/>
      <selection activeCell="A56" sqref="A56:A57"/>
      <selection pane="topRight" activeCell="A56" sqref="A56:A57"/>
      <selection pane="bottomLeft" activeCell="A56" sqref="A56:A57"/>
      <selection pane="bottomRight" activeCell="A56" sqref="A56:A57"/>
    </sheetView>
  </sheetViews>
  <sheetFormatPr defaultRowHeight="12.75" x14ac:dyDescent="0.2"/>
  <cols>
    <col min="1" max="1" width="4.5703125" style="81" customWidth="1"/>
    <col min="2" max="2" width="7.5703125" style="81" customWidth="1"/>
    <col min="3" max="3" width="8.5703125" style="81" customWidth="1"/>
    <col min="4" max="4" width="8.85546875" style="81" customWidth="1"/>
    <col min="5" max="5" width="8.28515625" style="81" customWidth="1"/>
    <col min="6" max="6" width="35" style="81" customWidth="1"/>
    <col min="7" max="7" width="22.85546875" style="81" customWidth="1"/>
    <col min="8" max="8" width="20.140625" style="81" customWidth="1"/>
    <col min="9" max="9" width="9.42578125" style="81" customWidth="1"/>
    <col min="10" max="10" width="11.42578125" style="81" customWidth="1"/>
    <col min="11" max="11" width="11.7109375" style="81" customWidth="1"/>
    <col min="12" max="12" width="11" style="81" customWidth="1"/>
    <col min="13" max="13" width="11.42578125" style="81" customWidth="1"/>
    <col min="14" max="14" width="13.140625" style="81" customWidth="1"/>
    <col min="15" max="15" width="9.28515625" style="81" customWidth="1"/>
    <col min="16" max="17" width="9.140625" style="81" customWidth="1"/>
    <col min="18" max="18" width="7.85546875" style="81" hidden="1" customWidth="1"/>
    <col min="19" max="19" width="11.28515625" style="81" customWidth="1"/>
    <col min="20" max="20" width="16.5703125" style="81" bestFit="1" customWidth="1"/>
    <col min="21" max="21" width="21.28515625" style="81" customWidth="1"/>
    <col min="22" max="22" width="16.7109375" style="81" bestFit="1" customWidth="1"/>
    <col min="23" max="23" width="9.140625" style="167"/>
    <col min="24" max="24" width="12.5703125" style="167" customWidth="1"/>
    <col min="25" max="27" width="9.140625" style="167"/>
    <col min="28" max="28" width="15.28515625" style="167" bestFit="1" customWidth="1"/>
    <col min="29" max="29" width="12.140625" style="81" customWidth="1"/>
    <col min="30" max="30" width="9.140625" style="81"/>
    <col min="31" max="31" width="6" style="81" customWidth="1"/>
    <col min="32" max="32" width="13" style="81" customWidth="1"/>
    <col min="33" max="33" width="10.42578125" style="81" customWidth="1"/>
    <col min="34" max="34" width="22.42578125" style="81" customWidth="1"/>
    <col min="35" max="35" width="13.28515625" style="81" customWidth="1"/>
    <col min="36" max="36" width="16.140625" style="81" customWidth="1"/>
    <col min="37" max="37" width="9.5703125" style="81" bestFit="1" customWidth="1"/>
    <col min="38" max="38" width="9.140625" style="81"/>
    <col min="39" max="39" width="15.140625" style="81" customWidth="1"/>
    <col min="40" max="16384" width="9.140625" style="81"/>
  </cols>
  <sheetData>
    <row r="1" spans="3:39" ht="38.25" customHeight="1" x14ac:dyDescent="0.2"/>
    <row r="2" spans="3:39" ht="15.75" customHeight="1" x14ac:dyDescent="0.3">
      <c r="F2" s="427" t="s">
        <v>220</v>
      </c>
      <c r="G2" s="428"/>
      <c r="H2" s="429" t="s">
        <v>221</v>
      </c>
      <c r="I2" s="430"/>
      <c r="J2" s="431" t="s">
        <v>236</v>
      </c>
      <c r="K2" s="431" t="s">
        <v>31</v>
      </c>
      <c r="L2" s="168"/>
      <c r="M2" s="168"/>
      <c r="N2" s="169"/>
    </row>
    <row r="3" spans="3:39" ht="15.75" customHeight="1" x14ac:dyDescent="0.35">
      <c r="F3" s="98" t="s">
        <v>215</v>
      </c>
      <c r="G3" s="100">
        <v>0.7</v>
      </c>
      <c r="H3" s="102" t="s">
        <v>222</v>
      </c>
      <c r="I3" s="103">
        <v>0.5</v>
      </c>
      <c r="J3" s="170"/>
      <c r="K3" s="122" t="s">
        <v>32</v>
      </c>
      <c r="L3" s="121" t="s">
        <v>242</v>
      </c>
      <c r="M3" s="122"/>
      <c r="N3" s="171"/>
    </row>
    <row r="4" spans="3:39" ht="19.5" x14ac:dyDescent="0.35">
      <c r="F4" s="99" t="s">
        <v>216</v>
      </c>
      <c r="G4" s="101">
        <v>1</v>
      </c>
      <c r="H4" s="102" t="s">
        <v>223</v>
      </c>
      <c r="I4" s="103">
        <v>0.75</v>
      </c>
      <c r="J4" s="172"/>
      <c r="K4" s="125" t="s">
        <v>31</v>
      </c>
      <c r="L4" s="123" t="s">
        <v>243</v>
      </c>
      <c r="M4" s="120"/>
      <c r="N4" s="173"/>
    </row>
    <row r="5" spans="3:39" ht="22.5" x14ac:dyDescent="0.3">
      <c r="C5" s="263"/>
      <c r="D5" s="263"/>
      <c r="H5" s="104" t="s">
        <v>224</v>
      </c>
      <c r="I5" s="105">
        <v>0.3</v>
      </c>
      <c r="J5" s="82"/>
      <c r="K5" s="82"/>
      <c r="L5" s="123" t="s">
        <v>244</v>
      </c>
      <c r="M5" s="120"/>
      <c r="N5" s="173"/>
    </row>
    <row r="6" spans="3:39" ht="22.5" x14ac:dyDescent="0.3">
      <c r="C6" s="263"/>
      <c r="D6" s="263"/>
      <c r="G6" s="82"/>
      <c r="I6" s="82"/>
      <c r="J6" s="82"/>
      <c r="K6" s="82"/>
      <c r="L6" s="123" t="s">
        <v>27</v>
      </c>
      <c r="M6" s="120"/>
      <c r="N6" s="173"/>
    </row>
    <row r="7" spans="3:39" ht="23.25" x14ac:dyDescent="0.35">
      <c r="C7" s="263"/>
      <c r="D7" s="263"/>
      <c r="F7" s="198" t="s">
        <v>25</v>
      </c>
      <c r="G7" s="18"/>
      <c r="L7" s="124" t="s">
        <v>183</v>
      </c>
      <c r="M7" s="172"/>
      <c r="N7" s="174"/>
      <c r="T7" s="175"/>
      <c r="U7" s="175"/>
    </row>
    <row r="8" spans="3:39" ht="21.75" customHeight="1" x14ac:dyDescent="0.35">
      <c r="C8" s="263"/>
      <c r="D8" s="263"/>
      <c r="E8" s="18"/>
      <c r="F8" s="199" t="s">
        <v>565</v>
      </c>
      <c r="G8" s="82"/>
    </row>
    <row r="9" spans="3:39" ht="34.5" customHeight="1" x14ac:dyDescent="0.35">
      <c r="C9" s="400" t="s">
        <v>307</v>
      </c>
      <c r="D9" s="401"/>
      <c r="S9" s="197" t="s">
        <v>235</v>
      </c>
      <c r="T9" s="197" t="s">
        <v>235</v>
      </c>
      <c r="U9" s="19"/>
      <c r="W9" s="421" t="s">
        <v>261</v>
      </c>
      <c r="X9" s="422"/>
      <c r="Y9" s="176"/>
      <c r="Z9" s="177"/>
      <c r="AA9" s="177"/>
      <c r="AF9" s="400" t="s">
        <v>228</v>
      </c>
      <c r="AG9" s="423"/>
      <c r="AH9" s="178" t="s">
        <v>262</v>
      </c>
    </row>
    <row r="10" spans="3:39" ht="75" customHeight="1" x14ac:dyDescent="0.2">
      <c r="C10" s="277" t="s">
        <v>305</v>
      </c>
      <c r="D10" s="278" t="s">
        <v>306</v>
      </c>
      <c r="E10" s="280" t="s">
        <v>0</v>
      </c>
      <c r="F10" s="402" t="s">
        <v>23</v>
      </c>
      <c r="G10" s="402"/>
      <c r="H10" s="402"/>
      <c r="I10" s="87" t="s">
        <v>208</v>
      </c>
      <c r="J10" s="88" t="s">
        <v>252</v>
      </c>
      <c r="K10" s="88" t="s">
        <v>260</v>
      </c>
      <c r="L10" s="88" t="s">
        <v>259</v>
      </c>
      <c r="M10" s="89" t="s">
        <v>18</v>
      </c>
      <c r="N10" s="90" t="s">
        <v>209</v>
      </c>
      <c r="O10" s="91" t="s">
        <v>214</v>
      </c>
      <c r="P10" s="403" t="s">
        <v>213</v>
      </c>
      <c r="Q10" s="404"/>
      <c r="S10" s="197" t="s">
        <v>15</v>
      </c>
      <c r="T10" s="197" t="s">
        <v>233</v>
      </c>
      <c r="U10" s="197" t="s">
        <v>266</v>
      </c>
      <c r="V10" s="197" t="s">
        <v>16</v>
      </c>
      <c r="W10" s="2" t="s">
        <v>212</v>
      </c>
      <c r="X10" s="2" t="s">
        <v>211</v>
      </c>
      <c r="Y10" s="2" t="s">
        <v>225</v>
      </c>
      <c r="Z10" s="2" t="s">
        <v>226</v>
      </c>
      <c r="AA10" s="2" t="s">
        <v>227</v>
      </c>
      <c r="AB10" s="109" t="s">
        <v>210</v>
      </c>
      <c r="AF10" s="66" t="s">
        <v>267</v>
      </c>
      <c r="AG10" s="305" t="s">
        <v>229</v>
      </c>
      <c r="AH10" s="305">
        <f>SUM(AH11:AH40)</f>
        <v>170</v>
      </c>
      <c r="AI10" s="305" t="s">
        <v>21</v>
      </c>
      <c r="AJ10" s="305" t="s">
        <v>20</v>
      </c>
      <c r="AK10" s="305" t="s">
        <v>230</v>
      </c>
      <c r="AL10" s="305" t="s">
        <v>231</v>
      </c>
      <c r="AM10" s="305" t="s">
        <v>232</v>
      </c>
    </row>
    <row r="11" spans="3:39" ht="27" x14ac:dyDescent="0.2">
      <c r="C11" s="264" t="str">
        <f>IF(S11=0,"T",IF((K11-M11)&lt;65,"I",IF((K11-M11)&lt;70,"K",IF((K11-M11)&lt;75,"J",IF((K11-M11)&lt;80,"K","L")))))</f>
        <v>T</v>
      </c>
      <c r="D11" s="273" t="str">
        <f>IF(J11&lt;135,"T",IF((J11-$J$66)&lt;135,"J","L"))</f>
        <v>T</v>
      </c>
      <c r="E11" s="21" t="s">
        <v>399</v>
      </c>
      <c r="F11" s="22" t="str">
        <f t="shared" ref="F11:F39" si="0">VLOOKUP(E11,Misure_Campionate,2,FALSE)</f>
        <v>Attività di ufficio</v>
      </c>
      <c r="G11" s="22" t="str">
        <f t="shared" ref="G11:G39" si="1">VLOOKUP(E11,Misure_Campionate,3,FALSE)</f>
        <v>/</v>
      </c>
      <c r="H11" s="22" t="str">
        <f t="shared" ref="H11:H39" si="2">VLOOKUP(E11,Misure_Campionate,4,FALSE)</f>
        <v>/</v>
      </c>
      <c r="I11" s="63">
        <f t="shared" ref="I11:I39" si="3">VLOOKUP(E11,Misure_Campionate,12,FALSE)</f>
        <v>2.3469281972202842</v>
      </c>
      <c r="J11" s="63">
        <f t="shared" ref="J11:J39" si="4">VLOOKUP(E11,Misure_Campionate,13,FALSE)</f>
        <v>96.562049935181335</v>
      </c>
      <c r="K11" s="64">
        <f t="shared" ref="K11:K39" si="5">VLOOKUP(E11,Misure_Campionate,14,FALSE)</f>
        <v>55.442667808838564</v>
      </c>
      <c r="L11" s="16">
        <f t="shared" ref="L11:L39" si="6">VLOOKUP(E11,Misure_Campionate,15,FALSE)</f>
        <v>64.164963884220811</v>
      </c>
      <c r="M11" s="23">
        <f>S11</f>
        <v>0</v>
      </c>
      <c r="N11" s="281">
        <f>IF(M11=0,0,K11-M11)</f>
        <v>0</v>
      </c>
      <c r="O11" s="224">
        <v>150</v>
      </c>
      <c r="P11" s="25"/>
      <c r="Q11" s="25"/>
      <c r="R11" s="81" t="str">
        <f>IF(S11&gt;0,1,"")</f>
        <v/>
      </c>
      <c r="S11" s="111">
        <f>IF(K11&lt;80,0,IF((L11-K11)&lt;=2,($L$63-(($K$63-$L$63)/4)*(L11-K11-2)),($L$63-(($L$63-$M$63)/8)*(L11-K11-2))))</f>
        <v>0</v>
      </c>
      <c r="T11" s="111" t="str">
        <f>IF(J11&lt;135,"",J11-$J$66)</f>
        <v/>
      </c>
      <c r="U11" s="111">
        <f>K11-S11</f>
        <v>55.442667808838564</v>
      </c>
      <c r="V11" s="111">
        <f>O11/$G$43*10^(U11/10)</f>
        <v>109425.06230447658</v>
      </c>
      <c r="W11" s="179">
        <f>IF((Z11^2*(I11^2+$G$3^2+$G$4^2)&gt;0),(Z11^2*(I11^2+$G$3^2+$G$4^2)),0)</f>
        <v>4.5825335192647155E-6</v>
      </c>
      <c r="X11" s="180">
        <f>IF(W11=0,0,(AA11*Y11)^2)</f>
        <v>0</v>
      </c>
      <c r="Y11" s="181">
        <f>0.5*((P11-Q11)/60)</f>
        <v>0</v>
      </c>
      <c r="Z11" s="182">
        <f>O11/$G$43*10^((K11-$G$44)/10)</f>
        <v>8.0921443846593169E-4</v>
      </c>
      <c r="AA11" s="135">
        <f>IF(AB11=0,0,4.34*(Z11/AB11))</f>
        <v>1.4047962651768573E-3</v>
      </c>
      <c r="AB11" s="183">
        <f>O11/60</f>
        <v>2.5</v>
      </c>
      <c r="AF11" s="183">
        <f>IF(N11="0",0,O11/$G$43*10^(N11/10))</f>
        <v>0.3125</v>
      </c>
      <c r="AG11" s="183">
        <f>O11/$G$43*10^(K11/10)</f>
        <v>109425.06230447658</v>
      </c>
      <c r="AH11" s="305" t="str">
        <f>IF(K11&gt;80,O11,"")</f>
        <v/>
      </c>
      <c r="AI11" s="305" t="str">
        <f>IF(K11&gt;80,O11/$AH$10*10^(L11/10),"")</f>
        <v/>
      </c>
      <c r="AJ11" s="305" t="str">
        <f>IF(K11&gt;80,O11/$AH$10*10^(K11/10),"")</f>
        <v/>
      </c>
      <c r="AK11" s="110">
        <f>IF((MAX(K11:K40)&gt;80),10*LOG(SUM($AJ$11:$AJ$40)),"")</f>
        <v>85.366562593137672</v>
      </c>
      <c r="AL11" s="110">
        <f>IF((MAX(K11:K40)&gt;80),10*LOG(SUM($AI$11:$AI$40)),"")</f>
        <v>86.527734609282035</v>
      </c>
      <c r="AM11" s="110">
        <f>10*LOG(SUM(AF11:AF40))</f>
        <v>66.814553595205965</v>
      </c>
    </row>
    <row r="12" spans="3:39" ht="27" x14ac:dyDescent="0.2">
      <c r="C12" s="264" t="str">
        <f t="shared" ref="C12:C40" si="7">IF(S12=0,"T",IF((K12-M12)&lt;65,"I",IF((K12-M12)&lt;70,"K",IF((K12-M12)&lt;75,"J",IF((K12-M12)&lt;80,"K","L")))))</f>
        <v>K</v>
      </c>
      <c r="D12" s="273" t="str">
        <f t="shared" ref="D12:D40" si="8">IF(J12&lt;135,"T",IF((J12-$J$66)&lt;135,"J","L"))</f>
        <v>T</v>
      </c>
      <c r="E12" s="21" t="s">
        <v>411</v>
      </c>
      <c r="F12" s="22" t="str">
        <f t="shared" si="0"/>
        <v>Movimentazioni interne</v>
      </c>
      <c r="G12" s="22" t="str">
        <f t="shared" si="1"/>
        <v>/</v>
      </c>
      <c r="H12" s="22" t="str">
        <f t="shared" si="2"/>
        <v>/</v>
      </c>
      <c r="I12" s="63">
        <f t="shared" si="3"/>
        <v>0.53858377794159662</v>
      </c>
      <c r="J12" s="63">
        <f t="shared" si="4"/>
        <v>112.76204993518134</v>
      </c>
      <c r="K12" s="64">
        <f t="shared" si="5"/>
        <v>82.076792264517195</v>
      </c>
      <c r="L12" s="16">
        <f t="shared" si="6"/>
        <v>84.611254472828136</v>
      </c>
      <c r="M12" s="23">
        <f t="shared" ref="M12:M18" si="9">S12</f>
        <v>13.466596111980566</v>
      </c>
      <c r="N12" s="281">
        <f>IF(M12=0,0,K12-M12)</f>
        <v>68.610196152536631</v>
      </c>
      <c r="O12" s="225">
        <v>120</v>
      </c>
      <c r="P12" s="25"/>
      <c r="Q12" s="25"/>
      <c r="R12" s="81">
        <f t="shared" ref="R12:R40" si="10">IF(S12&gt;0,1,"")</f>
        <v>1</v>
      </c>
      <c r="S12" s="111">
        <f t="shared" ref="S12:S40" si="11">IF(K12&lt;80,0,IF((L12-K12)&lt;=2,($L$63-(($K$63-$L$63)/4)*(L12-K12-2)),($L$63-(($L$63-$M$63)/8)*(L12-K12-2))))</f>
        <v>13.466596111980566</v>
      </c>
      <c r="T12" s="111" t="str">
        <f t="shared" ref="T12:T39" si="12">IF(J12&lt;135,"",J12-$J$66)</f>
        <v/>
      </c>
      <c r="U12" s="111">
        <f>K12-S12</f>
        <v>68.610196152536631</v>
      </c>
      <c r="V12" s="111">
        <f>O12/$G$43*10^(U12/10)</f>
        <v>1815346.883313654</v>
      </c>
      <c r="W12" s="179">
        <f>IF((Z12^2*(I12^2+$G$3^2+$G$4^2)&gt;0),(Z12^2*(I12^2+$G$3^2+$G$4^2)),0)</f>
        <v>0.1583324014325844</v>
      </c>
      <c r="X12" s="180">
        <f t="shared" ref="X12:X40" si="13">IF(W12=0,0,(AA12*Y12)^2)</f>
        <v>0</v>
      </c>
      <c r="Y12" s="181">
        <f>0.5*((P12-Q12)/60)</f>
        <v>0</v>
      </c>
      <c r="Z12" s="182">
        <f>O12/$G$43*10^((K12-$G$44)/10)</f>
        <v>0.29824011329823635</v>
      </c>
      <c r="AA12" s="135">
        <f t="shared" ref="AA12:AA40" si="14">IF(AB12=0,0,4.34*(Z12/AB12))</f>
        <v>0.64718104585717284</v>
      </c>
      <c r="AB12" s="183">
        <f t="shared" ref="AB12:AB40" si="15">O12/60</f>
        <v>2</v>
      </c>
      <c r="AF12" s="183">
        <f t="shared" ref="AF12:AF40" si="16">IF(N12="0",0,O12/$G$43*10^(N12/10))</f>
        <v>1815346.883313654</v>
      </c>
      <c r="AG12" s="183">
        <f>O12/$G$43*10^(K12/10)</f>
        <v>40329165.457330942</v>
      </c>
      <c r="AH12" s="305">
        <f>IF(K12&gt;80,O12,"")</f>
        <v>120</v>
      </c>
      <c r="AI12" s="305">
        <f>IF(K12&gt;80,O12/$AH$10*10^(L12/10),"")</f>
        <v>204106940.0930829</v>
      </c>
      <c r="AJ12" s="305">
        <f>IF(K12&gt;80,O12/$AH$10*10^(K12/10),"")</f>
        <v>113870584.82069914</v>
      </c>
      <c r="AL12" s="184"/>
    </row>
    <row r="13" spans="3:39" ht="27" x14ac:dyDescent="0.2">
      <c r="C13" s="264" t="str">
        <f t="shared" si="7"/>
        <v>T</v>
      </c>
      <c r="D13" s="273" t="str">
        <f t="shared" si="8"/>
        <v>T</v>
      </c>
      <c r="E13" s="21" t="s">
        <v>382</v>
      </c>
      <c r="F13" s="22" t="str">
        <f t="shared" si="0"/>
        <v>Attività di magazzino</v>
      </c>
      <c r="G13" s="22" t="str">
        <f t="shared" si="1"/>
        <v>/</v>
      </c>
      <c r="H13" s="22" t="str">
        <f t="shared" si="2"/>
        <v>/</v>
      </c>
      <c r="I13" s="63">
        <f t="shared" si="3"/>
        <v>0.60111297969181376</v>
      </c>
      <c r="J13" s="63">
        <f t="shared" si="4"/>
        <v>105.66204993518133</v>
      </c>
      <c r="K13" s="64">
        <f t="shared" si="5"/>
        <v>72.243694101880209</v>
      </c>
      <c r="L13" s="16">
        <f t="shared" si="6"/>
        <v>75.536268029577073</v>
      </c>
      <c r="M13" s="23">
        <f t="shared" si="9"/>
        <v>0</v>
      </c>
      <c r="N13" s="281">
        <f t="shared" ref="N13:N40" si="17">IF(M13=0,0,K13-M13)</f>
        <v>0</v>
      </c>
      <c r="O13" s="225">
        <v>40</v>
      </c>
      <c r="P13" s="25"/>
      <c r="Q13" s="25"/>
      <c r="R13" s="81" t="str">
        <f t="shared" si="10"/>
        <v/>
      </c>
      <c r="S13" s="111">
        <f t="shared" si="11"/>
        <v>0</v>
      </c>
      <c r="T13" s="111" t="str">
        <f t="shared" si="12"/>
        <v/>
      </c>
      <c r="U13" s="111">
        <f t="shared" ref="U13:U40" si="18">K13-S13</f>
        <v>72.243694101880209</v>
      </c>
      <c r="V13" s="111">
        <f t="shared" ref="V13:V40" si="19">O13/$G$43*10^(U13/10)</f>
        <v>1396973.4882007428</v>
      </c>
      <c r="W13" s="179">
        <f t="shared" ref="W13:W40" si="20">IF((Z13^2*(I13^2+$G$3^2+$G$4^2)&gt;0),(Z13^2*(I13^2+$G$3^2+$G$4^2)),0)</f>
        <v>1.9758565301578157E-4</v>
      </c>
      <c r="X13" s="180">
        <f t="shared" si="13"/>
        <v>0</v>
      </c>
      <c r="Y13" s="181">
        <f t="shared" ref="Y13:Y40" si="21">0.5*((P13-Q13)/60)</f>
        <v>0</v>
      </c>
      <c r="Z13" s="182">
        <f t="shared" ref="Z13:Z40" si="22">O13/$G$43*10^((K13-$G$44)/10)</f>
        <v>1.0330824520443628E-2</v>
      </c>
      <c r="AA13" s="135">
        <f t="shared" si="14"/>
        <v>6.7253667628088015E-2</v>
      </c>
      <c r="AB13" s="183">
        <f t="shared" si="15"/>
        <v>0.66666666666666663</v>
      </c>
      <c r="AF13" s="183">
        <f t="shared" si="16"/>
        <v>8.3333333333333329E-2</v>
      </c>
      <c r="AG13" s="183">
        <f t="shared" ref="AG13:AG40" si="23">O13/$G$43*10^(K13/10)</f>
        <v>1396973.4882007428</v>
      </c>
      <c r="AH13" s="305" t="str">
        <f>IF(K13&gt;80,O13,"")</f>
        <v/>
      </c>
      <c r="AI13" s="305" t="str">
        <f>IF(K13&gt;80,O13/$AH$10*10^(L13/10),"")</f>
        <v/>
      </c>
      <c r="AJ13" s="305" t="str">
        <f>IF(K13&gt;80,O13/$AH$10*10^(K13/10),"")</f>
        <v/>
      </c>
      <c r="AL13" s="184"/>
    </row>
    <row r="14" spans="3:39" ht="27" x14ac:dyDescent="0.2">
      <c r="C14" s="264" t="str">
        <f t="shared" si="7"/>
        <v>T</v>
      </c>
      <c r="D14" s="273" t="str">
        <f>IF(J14&lt;135,"T",IF((J14-$J$66)&lt;135,"J","L"))</f>
        <v>T</v>
      </c>
      <c r="E14" s="21" t="s">
        <v>380</v>
      </c>
      <c r="F14" s="22" t="str">
        <f t="shared" si="0"/>
        <v>Movimentazioni esterne</v>
      </c>
      <c r="G14" s="22" t="str">
        <f t="shared" si="1"/>
        <v>/</v>
      </c>
      <c r="H14" s="22" t="str">
        <f t="shared" si="2"/>
        <v>/</v>
      </c>
      <c r="I14" s="63">
        <f t="shared" si="3"/>
        <v>1.2074733912476714</v>
      </c>
      <c r="J14" s="63">
        <f t="shared" si="4"/>
        <v>112.66204993518133</v>
      </c>
      <c r="K14" s="64">
        <f t="shared" si="5"/>
        <v>68.039342017960848</v>
      </c>
      <c r="L14" s="16">
        <f t="shared" si="6"/>
        <v>81.749975490063562</v>
      </c>
      <c r="M14" s="23">
        <f t="shared" si="9"/>
        <v>0</v>
      </c>
      <c r="N14" s="281">
        <f t="shared" si="17"/>
        <v>0</v>
      </c>
      <c r="O14" s="225">
        <v>60</v>
      </c>
      <c r="P14" s="25"/>
      <c r="Q14" s="25"/>
      <c r="R14" s="81" t="str">
        <f t="shared" si="10"/>
        <v/>
      </c>
      <c r="S14" s="111">
        <f t="shared" si="11"/>
        <v>0</v>
      </c>
      <c r="T14" s="111" t="str">
        <f>IF(J14&lt;135,"",J14-$J$66)</f>
        <v/>
      </c>
      <c r="U14" s="111">
        <f t="shared" si="18"/>
        <v>68.039342017960848</v>
      </c>
      <c r="V14" s="111">
        <f>O14/$G$43*10^(U14/10)</f>
        <v>795873.81237141532</v>
      </c>
      <c r="W14" s="179">
        <f t="shared" si="20"/>
        <v>1.02119427152077E-4</v>
      </c>
      <c r="X14" s="180">
        <f t="shared" si="13"/>
        <v>0</v>
      </c>
      <c r="Y14" s="181">
        <f t="shared" si="21"/>
        <v>0</v>
      </c>
      <c r="Z14" s="182">
        <f t="shared" si="22"/>
        <v>5.8856039613287784E-3</v>
      </c>
      <c r="AA14" s="135">
        <f t="shared" si="14"/>
        <v>2.5543521192166897E-2</v>
      </c>
      <c r="AB14" s="183">
        <f t="shared" si="15"/>
        <v>1</v>
      </c>
      <c r="AF14" s="183">
        <f t="shared" si="16"/>
        <v>0.125</v>
      </c>
      <c r="AG14" s="183">
        <f t="shared" si="23"/>
        <v>795873.81237141532</v>
      </c>
      <c r="AH14" s="305" t="str">
        <f t="shared" ref="AH14:AH40" si="24">IF(K14&gt;80,O14,"")</f>
        <v/>
      </c>
      <c r="AI14" s="305" t="str">
        <f t="shared" ref="AI14:AI40" si="25">IF(K14&gt;80,O14/$AH$10*10^(L14/10),"")</f>
        <v/>
      </c>
      <c r="AJ14" s="305" t="str">
        <f t="shared" ref="AJ14:AJ40" si="26">IF(K14&gt;80,O14/$AH$10*10^(K14/10),"")</f>
        <v/>
      </c>
      <c r="AL14" s="184"/>
    </row>
    <row r="15" spans="3:39" ht="36" x14ac:dyDescent="0.2">
      <c r="C15" s="264" t="str">
        <f t="shared" si="7"/>
        <v>J</v>
      </c>
      <c r="D15" s="273" t="str">
        <f t="shared" si="8"/>
        <v>T</v>
      </c>
      <c r="E15" s="21" t="s">
        <v>396</v>
      </c>
      <c r="F15" s="22" t="str">
        <f t="shared" si="0"/>
        <v xml:space="preserve">Montaggio e controllo qualità </v>
      </c>
      <c r="G15" s="22" t="str">
        <f t="shared" si="1"/>
        <v>/</v>
      </c>
      <c r="H15" s="22" t="str">
        <f t="shared" si="2"/>
        <v>/</v>
      </c>
      <c r="I15" s="63">
        <f t="shared" si="3"/>
        <v>0.67060402959833842</v>
      </c>
      <c r="J15" s="63">
        <f t="shared" si="4"/>
        <v>111.86204993518133</v>
      </c>
      <c r="K15" s="64">
        <f t="shared" si="5"/>
        <v>88.935972602540289</v>
      </c>
      <c r="L15" s="16">
        <f t="shared" si="6"/>
        <v>89.214213562373089</v>
      </c>
      <c r="M15" s="23">
        <f t="shared" si="9"/>
        <v>14.3608795200836</v>
      </c>
      <c r="N15" s="281">
        <f t="shared" si="17"/>
        <v>74.575093082456689</v>
      </c>
      <c r="O15" s="225">
        <v>50</v>
      </c>
      <c r="P15" s="25"/>
      <c r="Q15" s="25"/>
      <c r="R15" s="81">
        <f t="shared" si="10"/>
        <v>1</v>
      </c>
      <c r="S15" s="111">
        <f t="shared" si="11"/>
        <v>14.3608795200836</v>
      </c>
      <c r="T15" s="111" t="str">
        <f t="shared" si="12"/>
        <v/>
      </c>
      <c r="U15" s="111">
        <f t="shared" si="18"/>
        <v>74.575093082456689</v>
      </c>
      <c r="V15" s="111">
        <f t="shared" si="19"/>
        <v>2987019.6197521123</v>
      </c>
      <c r="W15" s="179">
        <f t="shared" si="20"/>
        <v>0.70515152186012964</v>
      </c>
      <c r="X15" s="180">
        <f t="shared" si="13"/>
        <v>0</v>
      </c>
      <c r="Y15" s="181">
        <f t="shared" si="21"/>
        <v>0</v>
      </c>
      <c r="Z15" s="182">
        <f t="shared" si="22"/>
        <v>0.60293826618388069</v>
      </c>
      <c r="AA15" s="135">
        <f t="shared" si="14"/>
        <v>3.1401024902856505</v>
      </c>
      <c r="AB15" s="183">
        <f t="shared" si="15"/>
        <v>0.83333333333333337</v>
      </c>
      <c r="AF15" s="183">
        <f t="shared" si="16"/>
        <v>2987019.6197521123</v>
      </c>
      <c r="AG15" s="183">
        <f t="shared" si="23"/>
        <v>81531611.655371919</v>
      </c>
      <c r="AH15" s="305">
        <f t="shared" si="24"/>
        <v>50</v>
      </c>
      <c r="AI15" s="305">
        <f t="shared" si="25"/>
        <v>245438359.34351066</v>
      </c>
      <c r="AJ15" s="305">
        <f t="shared" si="26"/>
        <v>230206903.49752071</v>
      </c>
      <c r="AL15" s="184"/>
    </row>
    <row r="16" spans="3:39" ht="36" x14ac:dyDescent="0.2">
      <c r="C16" s="264" t="str">
        <f t="shared" si="7"/>
        <v>T</v>
      </c>
      <c r="D16" s="273" t="str">
        <f t="shared" si="8"/>
        <v>T</v>
      </c>
      <c r="E16" s="21" t="s">
        <v>389</v>
      </c>
      <c r="F16" s="22" t="str">
        <f t="shared" si="0"/>
        <v>Movimentazioni in piazzale esterno</v>
      </c>
      <c r="G16" s="22" t="str">
        <f t="shared" si="1"/>
        <v>/</v>
      </c>
      <c r="H16" s="22" t="str">
        <f t="shared" si="2"/>
        <v>/</v>
      </c>
      <c r="I16" s="63">
        <f t="shared" si="3"/>
        <v>2.3928078908384225</v>
      </c>
      <c r="J16" s="63">
        <f t="shared" si="4"/>
        <v>101.86204993518133</v>
      </c>
      <c r="K16" s="64">
        <f t="shared" si="5"/>
        <v>79.46875113771064</v>
      </c>
      <c r="L16" s="16">
        <f t="shared" si="6"/>
        <v>84.003331957060041</v>
      </c>
      <c r="M16" s="23">
        <f t="shared" si="9"/>
        <v>0</v>
      </c>
      <c r="N16" s="281">
        <f t="shared" si="17"/>
        <v>0</v>
      </c>
      <c r="O16" s="225">
        <v>60</v>
      </c>
      <c r="P16" s="25"/>
      <c r="Q16" s="25"/>
      <c r="R16" s="81" t="str">
        <f t="shared" si="10"/>
        <v/>
      </c>
      <c r="S16" s="111">
        <f t="shared" si="11"/>
        <v>0</v>
      </c>
      <c r="T16" s="111" t="str">
        <f t="shared" si="12"/>
        <v/>
      </c>
      <c r="U16" s="111">
        <f t="shared" si="18"/>
        <v>79.46875113771064</v>
      </c>
      <c r="V16" s="111">
        <f t="shared" si="19"/>
        <v>11060764.019294269</v>
      </c>
      <c r="W16" s="179">
        <f t="shared" si="20"/>
        <v>4.8276092126225162E-2</v>
      </c>
      <c r="X16" s="180">
        <f t="shared" si="13"/>
        <v>0</v>
      </c>
      <c r="Y16" s="181">
        <f t="shared" si="21"/>
        <v>0</v>
      </c>
      <c r="Z16" s="182">
        <f t="shared" si="22"/>
        <v>8.1795977597640707E-2</v>
      </c>
      <c r="AA16" s="135">
        <f t="shared" si="14"/>
        <v>0.35499454277376064</v>
      </c>
      <c r="AB16" s="183">
        <f t="shared" si="15"/>
        <v>1</v>
      </c>
      <c r="AF16" s="183">
        <f t="shared" si="16"/>
        <v>0.125</v>
      </c>
      <c r="AG16" s="183">
        <f t="shared" si="23"/>
        <v>11060764.019294269</v>
      </c>
      <c r="AH16" s="305" t="str">
        <f t="shared" si="24"/>
        <v/>
      </c>
      <c r="AI16" s="305" t="str">
        <f t="shared" si="25"/>
        <v/>
      </c>
      <c r="AJ16" s="305" t="str">
        <f t="shared" si="26"/>
        <v/>
      </c>
      <c r="AL16" s="184"/>
    </row>
    <row r="17" spans="3:38" ht="27" hidden="1" x14ac:dyDescent="0.2">
      <c r="C17" s="264" t="str">
        <f t="shared" si="7"/>
        <v>T</v>
      </c>
      <c r="D17" s="273" t="str">
        <f t="shared" si="8"/>
        <v>T</v>
      </c>
      <c r="E17" s="21" t="s">
        <v>193</v>
      </c>
      <c r="F17" s="22">
        <f t="shared" si="0"/>
        <v>0</v>
      </c>
      <c r="G17" s="22">
        <f t="shared" si="1"/>
        <v>0</v>
      </c>
      <c r="H17" s="22">
        <f t="shared" si="2"/>
        <v>0</v>
      </c>
      <c r="I17" s="63">
        <f t="shared" si="3"/>
        <v>0</v>
      </c>
      <c r="J17" s="63">
        <f t="shared" si="4"/>
        <v>0</v>
      </c>
      <c r="K17" s="64">
        <f t="shared" si="5"/>
        <v>0</v>
      </c>
      <c r="L17" s="16">
        <f t="shared" si="6"/>
        <v>0</v>
      </c>
      <c r="M17" s="23">
        <f t="shared" si="9"/>
        <v>0</v>
      </c>
      <c r="N17" s="281">
        <f t="shared" si="17"/>
        <v>0</v>
      </c>
      <c r="O17" s="225"/>
      <c r="P17" s="25"/>
      <c r="Q17" s="25"/>
      <c r="R17" s="81" t="str">
        <f t="shared" si="10"/>
        <v/>
      </c>
      <c r="S17" s="111">
        <f t="shared" si="11"/>
        <v>0</v>
      </c>
      <c r="T17" s="111" t="str">
        <f t="shared" si="12"/>
        <v/>
      </c>
      <c r="U17" s="111">
        <f t="shared" si="18"/>
        <v>0</v>
      </c>
      <c r="V17" s="111">
        <f t="shared" si="19"/>
        <v>0</v>
      </c>
      <c r="W17" s="179">
        <f t="shared" si="20"/>
        <v>0</v>
      </c>
      <c r="X17" s="180">
        <f t="shared" si="13"/>
        <v>0</v>
      </c>
      <c r="Y17" s="181">
        <f t="shared" si="21"/>
        <v>0</v>
      </c>
      <c r="Z17" s="182">
        <f>O17/$G$43*10^((K17-$G$44)/10)</f>
        <v>0</v>
      </c>
      <c r="AA17" s="135">
        <f>IF(AB17=0,0,4.34*(Z17/AB17))</f>
        <v>0</v>
      </c>
      <c r="AB17" s="183">
        <f t="shared" si="15"/>
        <v>0</v>
      </c>
      <c r="AF17" s="183">
        <f t="shared" si="16"/>
        <v>0</v>
      </c>
      <c r="AG17" s="183">
        <f t="shared" si="23"/>
        <v>0</v>
      </c>
      <c r="AH17" s="305" t="str">
        <f t="shared" si="24"/>
        <v/>
      </c>
      <c r="AI17" s="305" t="str">
        <f t="shared" si="25"/>
        <v/>
      </c>
      <c r="AJ17" s="305" t="str">
        <f t="shared" si="26"/>
        <v/>
      </c>
      <c r="AL17" s="184"/>
    </row>
    <row r="18" spans="3:38" ht="27" hidden="1" x14ac:dyDescent="0.2">
      <c r="C18" s="264" t="str">
        <f t="shared" si="7"/>
        <v>T</v>
      </c>
      <c r="D18" s="273" t="str">
        <f t="shared" si="8"/>
        <v>T</v>
      </c>
      <c r="E18" s="21" t="s">
        <v>193</v>
      </c>
      <c r="F18" s="22">
        <f t="shared" si="0"/>
        <v>0</v>
      </c>
      <c r="G18" s="22">
        <f t="shared" si="1"/>
        <v>0</v>
      </c>
      <c r="H18" s="22">
        <f t="shared" si="2"/>
        <v>0</v>
      </c>
      <c r="I18" s="63">
        <f t="shared" si="3"/>
        <v>0</v>
      </c>
      <c r="J18" s="63">
        <f t="shared" si="4"/>
        <v>0</v>
      </c>
      <c r="K18" s="64">
        <f t="shared" si="5"/>
        <v>0</v>
      </c>
      <c r="L18" s="16">
        <f t="shared" si="6"/>
        <v>0</v>
      </c>
      <c r="M18" s="23">
        <f t="shared" si="9"/>
        <v>0</v>
      </c>
      <c r="N18" s="281">
        <f t="shared" si="17"/>
        <v>0</v>
      </c>
      <c r="O18" s="225"/>
      <c r="P18" s="25"/>
      <c r="Q18" s="25"/>
      <c r="R18" s="81" t="str">
        <f t="shared" si="10"/>
        <v/>
      </c>
      <c r="S18" s="111">
        <f t="shared" si="11"/>
        <v>0</v>
      </c>
      <c r="T18" s="111" t="str">
        <f t="shared" si="12"/>
        <v/>
      </c>
      <c r="U18" s="111">
        <f t="shared" si="18"/>
        <v>0</v>
      </c>
      <c r="V18" s="111">
        <f t="shared" si="19"/>
        <v>0</v>
      </c>
      <c r="W18" s="179">
        <f t="shared" si="20"/>
        <v>0</v>
      </c>
      <c r="X18" s="180">
        <f t="shared" si="13"/>
        <v>0</v>
      </c>
      <c r="Y18" s="181">
        <f t="shared" si="21"/>
        <v>0</v>
      </c>
      <c r="Z18" s="182">
        <f t="shared" si="22"/>
        <v>0</v>
      </c>
      <c r="AA18" s="135">
        <f t="shared" si="14"/>
        <v>0</v>
      </c>
      <c r="AB18" s="183">
        <f t="shared" si="15"/>
        <v>0</v>
      </c>
      <c r="AF18" s="183">
        <f t="shared" si="16"/>
        <v>0</v>
      </c>
      <c r="AG18" s="183">
        <f t="shared" si="23"/>
        <v>0</v>
      </c>
      <c r="AH18" s="305" t="str">
        <f t="shared" si="24"/>
        <v/>
      </c>
      <c r="AI18" s="305" t="str">
        <f t="shared" si="25"/>
        <v/>
      </c>
      <c r="AJ18" s="305" t="str">
        <f t="shared" si="26"/>
        <v/>
      </c>
      <c r="AL18" s="184"/>
    </row>
    <row r="19" spans="3:38" ht="27" hidden="1" x14ac:dyDescent="0.2">
      <c r="C19" s="264" t="str">
        <f t="shared" si="7"/>
        <v>T</v>
      </c>
      <c r="D19" s="273" t="str">
        <f t="shared" si="8"/>
        <v>T</v>
      </c>
      <c r="E19" s="21" t="s">
        <v>193</v>
      </c>
      <c r="F19" s="22">
        <f t="shared" si="0"/>
        <v>0</v>
      </c>
      <c r="G19" s="22">
        <f t="shared" si="1"/>
        <v>0</v>
      </c>
      <c r="H19" s="22">
        <f t="shared" si="2"/>
        <v>0</v>
      </c>
      <c r="I19" s="63">
        <f t="shared" si="3"/>
        <v>0</v>
      </c>
      <c r="J19" s="63">
        <f t="shared" si="4"/>
        <v>0</v>
      </c>
      <c r="K19" s="64">
        <f t="shared" si="5"/>
        <v>0</v>
      </c>
      <c r="L19" s="16">
        <f t="shared" si="6"/>
        <v>0</v>
      </c>
      <c r="M19" s="23">
        <f t="shared" ref="M19:M40" si="27">IF(AND($O$44&gt;87,K19&gt;80),S19,0)</f>
        <v>0</v>
      </c>
      <c r="N19" s="281">
        <f t="shared" si="17"/>
        <v>0</v>
      </c>
      <c r="O19" s="225"/>
      <c r="P19" s="25"/>
      <c r="Q19" s="25"/>
      <c r="R19" s="81" t="str">
        <f t="shared" si="10"/>
        <v/>
      </c>
      <c r="S19" s="111">
        <f t="shared" si="11"/>
        <v>0</v>
      </c>
      <c r="T19" s="111" t="str">
        <f t="shared" si="12"/>
        <v/>
      </c>
      <c r="U19" s="111">
        <f t="shared" si="18"/>
        <v>0</v>
      </c>
      <c r="V19" s="111">
        <f t="shared" si="19"/>
        <v>0</v>
      </c>
      <c r="W19" s="179">
        <f t="shared" si="20"/>
        <v>0</v>
      </c>
      <c r="X19" s="180">
        <f t="shared" si="13"/>
        <v>0</v>
      </c>
      <c r="Y19" s="181">
        <f t="shared" si="21"/>
        <v>0</v>
      </c>
      <c r="Z19" s="182">
        <f t="shared" si="22"/>
        <v>0</v>
      </c>
      <c r="AA19" s="135">
        <f t="shared" si="14"/>
        <v>0</v>
      </c>
      <c r="AB19" s="183">
        <f t="shared" si="15"/>
        <v>0</v>
      </c>
      <c r="AF19" s="183">
        <f t="shared" si="16"/>
        <v>0</v>
      </c>
      <c r="AG19" s="183">
        <f t="shared" si="23"/>
        <v>0</v>
      </c>
      <c r="AH19" s="305" t="str">
        <f t="shared" si="24"/>
        <v/>
      </c>
      <c r="AI19" s="305" t="str">
        <f t="shared" si="25"/>
        <v/>
      </c>
      <c r="AJ19" s="305" t="str">
        <f t="shared" si="26"/>
        <v/>
      </c>
      <c r="AL19" s="184"/>
    </row>
    <row r="20" spans="3:38" ht="27" hidden="1" x14ac:dyDescent="0.2">
      <c r="C20" s="264" t="str">
        <f t="shared" si="7"/>
        <v>T</v>
      </c>
      <c r="D20" s="273" t="str">
        <f t="shared" si="8"/>
        <v>T</v>
      </c>
      <c r="E20" s="21" t="s">
        <v>193</v>
      </c>
      <c r="F20" s="22">
        <f t="shared" si="0"/>
        <v>0</v>
      </c>
      <c r="G20" s="22">
        <f t="shared" si="1"/>
        <v>0</v>
      </c>
      <c r="H20" s="22">
        <f t="shared" si="2"/>
        <v>0</v>
      </c>
      <c r="I20" s="63">
        <f t="shared" si="3"/>
        <v>0</v>
      </c>
      <c r="J20" s="63">
        <f t="shared" si="4"/>
        <v>0</v>
      </c>
      <c r="K20" s="64">
        <f t="shared" si="5"/>
        <v>0</v>
      </c>
      <c r="L20" s="16">
        <f t="shared" si="6"/>
        <v>0</v>
      </c>
      <c r="M20" s="23">
        <f t="shared" si="27"/>
        <v>0</v>
      </c>
      <c r="N20" s="281">
        <f t="shared" si="17"/>
        <v>0</v>
      </c>
      <c r="O20" s="225"/>
      <c r="P20" s="25"/>
      <c r="Q20" s="25"/>
      <c r="R20" s="81" t="str">
        <f t="shared" si="10"/>
        <v/>
      </c>
      <c r="S20" s="111">
        <f t="shared" si="11"/>
        <v>0</v>
      </c>
      <c r="T20" s="111" t="str">
        <f t="shared" si="12"/>
        <v/>
      </c>
      <c r="U20" s="111">
        <f t="shared" si="18"/>
        <v>0</v>
      </c>
      <c r="V20" s="111">
        <f t="shared" si="19"/>
        <v>0</v>
      </c>
      <c r="W20" s="179">
        <f t="shared" si="20"/>
        <v>0</v>
      </c>
      <c r="X20" s="180">
        <f t="shared" si="13"/>
        <v>0</v>
      </c>
      <c r="Y20" s="181">
        <f t="shared" si="21"/>
        <v>0</v>
      </c>
      <c r="Z20" s="182">
        <f t="shared" si="22"/>
        <v>0</v>
      </c>
      <c r="AA20" s="135">
        <f t="shared" si="14"/>
        <v>0</v>
      </c>
      <c r="AB20" s="183">
        <f t="shared" si="15"/>
        <v>0</v>
      </c>
      <c r="AF20" s="183">
        <f t="shared" si="16"/>
        <v>0</v>
      </c>
      <c r="AG20" s="183">
        <f t="shared" si="23"/>
        <v>0</v>
      </c>
      <c r="AH20" s="305" t="str">
        <f t="shared" si="24"/>
        <v/>
      </c>
      <c r="AI20" s="305" t="str">
        <f t="shared" si="25"/>
        <v/>
      </c>
      <c r="AJ20" s="305" t="str">
        <f t="shared" si="26"/>
        <v/>
      </c>
      <c r="AL20" s="184"/>
    </row>
    <row r="21" spans="3:38" ht="27" hidden="1" x14ac:dyDescent="0.2">
      <c r="C21" s="264" t="str">
        <f t="shared" si="7"/>
        <v>T</v>
      </c>
      <c r="D21" s="273" t="str">
        <f t="shared" si="8"/>
        <v>T</v>
      </c>
      <c r="E21" s="21" t="s">
        <v>193</v>
      </c>
      <c r="F21" s="22">
        <f t="shared" si="0"/>
        <v>0</v>
      </c>
      <c r="G21" s="22">
        <f t="shared" si="1"/>
        <v>0</v>
      </c>
      <c r="H21" s="22">
        <f t="shared" si="2"/>
        <v>0</v>
      </c>
      <c r="I21" s="63">
        <f t="shared" si="3"/>
        <v>0</v>
      </c>
      <c r="J21" s="63">
        <f t="shared" si="4"/>
        <v>0</v>
      </c>
      <c r="K21" s="64">
        <f t="shared" si="5"/>
        <v>0</v>
      </c>
      <c r="L21" s="16">
        <f t="shared" si="6"/>
        <v>0</v>
      </c>
      <c r="M21" s="23">
        <f t="shared" si="27"/>
        <v>0</v>
      </c>
      <c r="N21" s="281">
        <f t="shared" si="17"/>
        <v>0</v>
      </c>
      <c r="O21" s="225"/>
      <c r="P21" s="25"/>
      <c r="Q21" s="25"/>
      <c r="R21" s="81" t="str">
        <f t="shared" si="10"/>
        <v/>
      </c>
      <c r="S21" s="111">
        <f t="shared" si="11"/>
        <v>0</v>
      </c>
      <c r="T21" s="111" t="str">
        <f t="shared" si="12"/>
        <v/>
      </c>
      <c r="U21" s="111">
        <f>K21-S21</f>
        <v>0</v>
      </c>
      <c r="V21" s="111">
        <f t="shared" si="19"/>
        <v>0</v>
      </c>
      <c r="W21" s="179">
        <f t="shared" si="20"/>
        <v>0</v>
      </c>
      <c r="X21" s="180">
        <f t="shared" si="13"/>
        <v>0</v>
      </c>
      <c r="Y21" s="181">
        <f t="shared" si="21"/>
        <v>0</v>
      </c>
      <c r="Z21" s="182">
        <f t="shared" si="22"/>
        <v>0</v>
      </c>
      <c r="AA21" s="135">
        <f t="shared" si="14"/>
        <v>0</v>
      </c>
      <c r="AB21" s="183">
        <f t="shared" si="15"/>
        <v>0</v>
      </c>
      <c r="AF21" s="183">
        <f t="shared" si="16"/>
        <v>0</v>
      </c>
      <c r="AG21" s="183">
        <f t="shared" si="23"/>
        <v>0</v>
      </c>
      <c r="AH21" s="305" t="str">
        <f t="shared" si="24"/>
        <v/>
      </c>
      <c r="AI21" s="305" t="str">
        <f t="shared" si="25"/>
        <v/>
      </c>
      <c r="AJ21" s="305" t="str">
        <f t="shared" si="26"/>
        <v/>
      </c>
      <c r="AL21" s="184"/>
    </row>
    <row r="22" spans="3:38" ht="27" hidden="1" x14ac:dyDescent="0.2">
      <c r="C22" s="264" t="str">
        <f t="shared" si="7"/>
        <v>T</v>
      </c>
      <c r="D22" s="273" t="str">
        <f t="shared" si="8"/>
        <v>T</v>
      </c>
      <c r="E22" s="21" t="s">
        <v>193</v>
      </c>
      <c r="F22" s="22">
        <f t="shared" si="0"/>
        <v>0</v>
      </c>
      <c r="G22" s="22">
        <f t="shared" si="1"/>
        <v>0</v>
      </c>
      <c r="H22" s="22">
        <f t="shared" si="2"/>
        <v>0</v>
      </c>
      <c r="I22" s="63">
        <f t="shared" si="3"/>
        <v>0</v>
      </c>
      <c r="J22" s="63">
        <f t="shared" si="4"/>
        <v>0</v>
      </c>
      <c r="K22" s="64">
        <f t="shared" si="5"/>
        <v>0</v>
      </c>
      <c r="L22" s="16">
        <f t="shared" si="6"/>
        <v>0</v>
      </c>
      <c r="M22" s="23">
        <f t="shared" si="27"/>
        <v>0</v>
      </c>
      <c r="N22" s="281">
        <f t="shared" si="17"/>
        <v>0</v>
      </c>
      <c r="O22" s="25"/>
      <c r="P22" s="25"/>
      <c r="Q22" s="25"/>
      <c r="R22" s="81" t="str">
        <f t="shared" si="10"/>
        <v/>
      </c>
      <c r="S22" s="111">
        <f t="shared" si="11"/>
        <v>0</v>
      </c>
      <c r="T22" s="111" t="str">
        <f t="shared" si="12"/>
        <v/>
      </c>
      <c r="U22" s="111">
        <f t="shared" si="18"/>
        <v>0</v>
      </c>
      <c r="V22" s="111">
        <f t="shared" si="19"/>
        <v>0</v>
      </c>
      <c r="W22" s="179">
        <f t="shared" si="20"/>
        <v>0</v>
      </c>
      <c r="X22" s="180">
        <f t="shared" si="13"/>
        <v>0</v>
      </c>
      <c r="Y22" s="181">
        <f t="shared" si="21"/>
        <v>0</v>
      </c>
      <c r="Z22" s="182">
        <f t="shared" si="22"/>
        <v>0</v>
      </c>
      <c r="AA22" s="135">
        <f t="shared" si="14"/>
        <v>0</v>
      </c>
      <c r="AB22" s="183">
        <f t="shared" si="15"/>
        <v>0</v>
      </c>
      <c r="AF22" s="183">
        <f t="shared" si="16"/>
        <v>0</v>
      </c>
      <c r="AG22" s="183">
        <f t="shared" si="23"/>
        <v>0</v>
      </c>
      <c r="AH22" s="305" t="str">
        <f t="shared" si="24"/>
        <v/>
      </c>
      <c r="AI22" s="305" t="str">
        <f t="shared" si="25"/>
        <v/>
      </c>
      <c r="AJ22" s="305" t="str">
        <f t="shared" si="26"/>
        <v/>
      </c>
      <c r="AL22" s="184"/>
    </row>
    <row r="23" spans="3:38" ht="27" hidden="1" x14ac:dyDescent="0.2">
      <c r="C23" s="264" t="str">
        <f t="shared" si="7"/>
        <v>T</v>
      </c>
      <c r="D23" s="273" t="str">
        <f t="shared" si="8"/>
        <v>T</v>
      </c>
      <c r="E23" s="21" t="s">
        <v>193</v>
      </c>
      <c r="F23" s="22">
        <f t="shared" si="0"/>
        <v>0</v>
      </c>
      <c r="G23" s="22">
        <f t="shared" si="1"/>
        <v>0</v>
      </c>
      <c r="H23" s="22">
        <f t="shared" si="2"/>
        <v>0</v>
      </c>
      <c r="I23" s="63">
        <f t="shared" si="3"/>
        <v>0</v>
      </c>
      <c r="J23" s="63">
        <f t="shared" si="4"/>
        <v>0</v>
      </c>
      <c r="K23" s="64">
        <f t="shared" si="5"/>
        <v>0</v>
      </c>
      <c r="L23" s="16">
        <f t="shared" si="6"/>
        <v>0</v>
      </c>
      <c r="M23" s="23">
        <f t="shared" si="27"/>
        <v>0</v>
      </c>
      <c r="N23" s="281">
        <f t="shared" si="17"/>
        <v>0</v>
      </c>
      <c r="O23" s="25"/>
      <c r="P23" s="25"/>
      <c r="Q23" s="25"/>
      <c r="R23" s="81" t="str">
        <f t="shared" si="10"/>
        <v/>
      </c>
      <c r="S23" s="111">
        <f t="shared" si="11"/>
        <v>0</v>
      </c>
      <c r="T23" s="111" t="str">
        <f t="shared" si="12"/>
        <v/>
      </c>
      <c r="U23" s="111">
        <f t="shared" si="18"/>
        <v>0</v>
      </c>
      <c r="V23" s="111">
        <f t="shared" si="19"/>
        <v>0</v>
      </c>
      <c r="W23" s="179">
        <f t="shared" si="20"/>
        <v>0</v>
      </c>
      <c r="X23" s="180">
        <f t="shared" si="13"/>
        <v>0</v>
      </c>
      <c r="Y23" s="181">
        <f t="shared" si="21"/>
        <v>0</v>
      </c>
      <c r="Z23" s="182">
        <f t="shared" si="22"/>
        <v>0</v>
      </c>
      <c r="AA23" s="135">
        <f t="shared" si="14"/>
        <v>0</v>
      </c>
      <c r="AB23" s="183">
        <f t="shared" si="15"/>
        <v>0</v>
      </c>
      <c r="AF23" s="183">
        <f t="shared" si="16"/>
        <v>0</v>
      </c>
      <c r="AG23" s="183">
        <f t="shared" si="23"/>
        <v>0</v>
      </c>
      <c r="AH23" s="305" t="str">
        <f t="shared" si="24"/>
        <v/>
      </c>
      <c r="AI23" s="305" t="str">
        <f t="shared" si="25"/>
        <v/>
      </c>
      <c r="AJ23" s="305" t="str">
        <f t="shared" si="26"/>
        <v/>
      </c>
      <c r="AL23" s="184"/>
    </row>
    <row r="24" spans="3:38" ht="27" hidden="1" x14ac:dyDescent="0.2">
      <c r="C24" s="264" t="str">
        <f t="shared" si="7"/>
        <v>T</v>
      </c>
      <c r="D24" s="273" t="str">
        <f t="shared" si="8"/>
        <v>T</v>
      </c>
      <c r="E24" s="21" t="s">
        <v>193</v>
      </c>
      <c r="F24" s="22">
        <f t="shared" si="0"/>
        <v>0</v>
      </c>
      <c r="G24" s="22">
        <f t="shared" si="1"/>
        <v>0</v>
      </c>
      <c r="H24" s="22">
        <f t="shared" si="2"/>
        <v>0</v>
      </c>
      <c r="I24" s="63">
        <f t="shared" si="3"/>
        <v>0</v>
      </c>
      <c r="J24" s="63">
        <f t="shared" si="4"/>
        <v>0</v>
      </c>
      <c r="K24" s="64">
        <f t="shared" si="5"/>
        <v>0</v>
      </c>
      <c r="L24" s="16">
        <f t="shared" si="6"/>
        <v>0</v>
      </c>
      <c r="M24" s="23">
        <f t="shared" si="27"/>
        <v>0</v>
      </c>
      <c r="N24" s="281">
        <f t="shared" si="17"/>
        <v>0</v>
      </c>
      <c r="O24" s="25"/>
      <c r="P24" s="25"/>
      <c r="Q24" s="25"/>
      <c r="R24" s="81" t="str">
        <f t="shared" si="10"/>
        <v/>
      </c>
      <c r="S24" s="111">
        <f t="shared" si="11"/>
        <v>0</v>
      </c>
      <c r="T24" s="111" t="str">
        <f t="shared" si="12"/>
        <v/>
      </c>
      <c r="U24" s="111">
        <f t="shared" si="18"/>
        <v>0</v>
      </c>
      <c r="V24" s="111">
        <f t="shared" si="19"/>
        <v>0</v>
      </c>
      <c r="W24" s="179">
        <f t="shared" si="20"/>
        <v>0</v>
      </c>
      <c r="X24" s="180">
        <f t="shared" si="13"/>
        <v>0</v>
      </c>
      <c r="Y24" s="181">
        <f t="shared" si="21"/>
        <v>0</v>
      </c>
      <c r="Z24" s="182">
        <f t="shared" si="22"/>
        <v>0</v>
      </c>
      <c r="AA24" s="135">
        <f t="shared" si="14"/>
        <v>0</v>
      </c>
      <c r="AB24" s="183">
        <f t="shared" si="15"/>
        <v>0</v>
      </c>
      <c r="AF24" s="183">
        <f t="shared" si="16"/>
        <v>0</v>
      </c>
      <c r="AG24" s="183">
        <f t="shared" si="23"/>
        <v>0</v>
      </c>
      <c r="AH24" s="305" t="str">
        <f t="shared" si="24"/>
        <v/>
      </c>
      <c r="AI24" s="305" t="str">
        <f t="shared" si="25"/>
        <v/>
      </c>
      <c r="AJ24" s="305" t="str">
        <f t="shared" si="26"/>
        <v/>
      </c>
      <c r="AL24" s="184"/>
    </row>
    <row r="25" spans="3:38" ht="27" hidden="1" x14ac:dyDescent="0.2">
      <c r="C25" s="264" t="str">
        <f t="shared" si="7"/>
        <v>T</v>
      </c>
      <c r="D25" s="273" t="str">
        <f t="shared" si="8"/>
        <v>T</v>
      </c>
      <c r="E25" s="21" t="s">
        <v>193</v>
      </c>
      <c r="F25" s="22">
        <f t="shared" si="0"/>
        <v>0</v>
      </c>
      <c r="G25" s="22">
        <f t="shared" si="1"/>
        <v>0</v>
      </c>
      <c r="H25" s="22">
        <f t="shared" si="2"/>
        <v>0</v>
      </c>
      <c r="I25" s="63">
        <f t="shared" si="3"/>
        <v>0</v>
      </c>
      <c r="J25" s="63">
        <f t="shared" si="4"/>
        <v>0</v>
      </c>
      <c r="K25" s="64">
        <f t="shared" si="5"/>
        <v>0</v>
      </c>
      <c r="L25" s="16">
        <f t="shared" si="6"/>
        <v>0</v>
      </c>
      <c r="M25" s="23">
        <f t="shared" si="27"/>
        <v>0</v>
      </c>
      <c r="N25" s="281">
        <f t="shared" si="17"/>
        <v>0</v>
      </c>
      <c r="O25" s="25"/>
      <c r="P25" s="25"/>
      <c r="Q25" s="25"/>
      <c r="R25" s="81" t="str">
        <f t="shared" si="10"/>
        <v/>
      </c>
      <c r="S25" s="111">
        <f t="shared" si="11"/>
        <v>0</v>
      </c>
      <c r="T25" s="111" t="str">
        <f t="shared" si="12"/>
        <v/>
      </c>
      <c r="U25" s="111">
        <f t="shared" si="18"/>
        <v>0</v>
      </c>
      <c r="V25" s="111">
        <f t="shared" si="19"/>
        <v>0</v>
      </c>
      <c r="W25" s="179">
        <f t="shared" si="20"/>
        <v>0</v>
      </c>
      <c r="X25" s="180">
        <f t="shared" si="13"/>
        <v>0</v>
      </c>
      <c r="Y25" s="181">
        <f t="shared" si="21"/>
        <v>0</v>
      </c>
      <c r="Z25" s="182">
        <f t="shared" si="22"/>
        <v>0</v>
      </c>
      <c r="AA25" s="135">
        <f t="shared" si="14"/>
        <v>0</v>
      </c>
      <c r="AB25" s="183">
        <f t="shared" si="15"/>
        <v>0</v>
      </c>
      <c r="AF25" s="183">
        <f t="shared" si="16"/>
        <v>0</v>
      </c>
      <c r="AG25" s="183">
        <f t="shared" si="23"/>
        <v>0</v>
      </c>
      <c r="AH25" s="305" t="str">
        <f t="shared" si="24"/>
        <v/>
      </c>
      <c r="AI25" s="305" t="str">
        <f t="shared" si="25"/>
        <v/>
      </c>
      <c r="AJ25" s="305" t="str">
        <f t="shared" si="26"/>
        <v/>
      </c>
      <c r="AL25" s="184"/>
    </row>
    <row r="26" spans="3:38" ht="27" hidden="1" x14ac:dyDescent="0.2">
      <c r="C26" s="264" t="str">
        <f t="shared" si="7"/>
        <v>T</v>
      </c>
      <c r="D26" s="273" t="str">
        <f t="shared" si="8"/>
        <v>T</v>
      </c>
      <c r="E26" s="21" t="s">
        <v>193</v>
      </c>
      <c r="F26" s="22">
        <f t="shared" si="0"/>
        <v>0</v>
      </c>
      <c r="G26" s="22">
        <f t="shared" si="1"/>
        <v>0</v>
      </c>
      <c r="H26" s="22">
        <f t="shared" si="2"/>
        <v>0</v>
      </c>
      <c r="I26" s="63">
        <f t="shared" si="3"/>
        <v>0</v>
      </c>
      <c r="J26" s="63">
        <f t="shared" si="4"/>
        <v>0</v>
      </c>
      <c r="K26" s="64">
        <f t="shared" si="5"/>
        <v>0</v>
      </c>
      <c r="L26" s="16">
        <f t="shared" si="6"/>
        <v>0</v>
      </c>
      <c r="M26" s="23">
        <f t="shared" si="27"/>
        <v>0</v>
      </c>
      <c r="N26" s="281">
        <f t="shared" si="17"/>
        <v>0</v>
      </c>
      <c r="O26" s="25"/>
      <c r="P26" s="25"/>
      <c r="Q26" s="25"/>
      <c r="R26" s="81" t="str">
        <f t="shared" si="10"/>
        <v/>
      </c>
      <c r="S26" s="111">
        <f t="shared" si="11"/>
        <v>0</v>
      </c>
      <c r="T26" s="111" t="str">
        <f t="shared" si="12"/>
        <v/>
      </c>
      <c r="U26" s="111">
        <f t="shared" si="18"/>
        <v>0</v>
      </c>
      <c r="V26" s="111">
        <f t="shared" si="19"/>
        <v>0</v>
      </c>
      <c r="W26" s="179">
        <f t="shared" si="20"/>
        <v>0</v>
      </c>
      <c r="X26" s="180">
        <f t="shared" si="13"/>
        <v>0</v>
      </c>
      <c r="Y26" s="181">
        <f t="shared" si="21"/>
        <v>0</v>
      </c>
      <c r="Z26" s="182">
        <f t="shared" si="22"/>
        <v>0</v>
      </c>
      <c r="AA26" s="135">
        <f t="shared" si="14"/>
        <v>0</v>
      </c>
      <c r="AB26" s="183">
        <f t="shared" si="15"/>
        <v>0</v>
      </c>
      <c r="AF26" s="183">
        <f t="shared" si="16"/>
        <v>0</v>
      </c>
      <c r="AG26" s="183">
        <f t="shared" si="23"/>
        <v>0</v>
      </c>
      <c r="AH26" s="305" t="str">
        <f t="shared" si="24"/>
        <v/>
      </c>
      <c r="AI26" s="305" t="str">
        <f t="shared" si="25"/>
        <v/>
      </c>
      <c r="AJ26" s="305" t="str">
        <f t="shared" si="26"/>
        <v/>
      </c>
      <c r="AL26" s="184"/>
    </row>
    <row r="27" spans="3:38" ht="27" hidden="1" x14ac:dyDescent="0.2">
      <c r="C27" s="264" t="str">
        <f t="shared" si="7"/>
        <v>T</v>
      </c>
      <c r="D27" s="273" t="str">
        <f t="shared" si="8"/>
        <v>T</v>
      </c>
      <c r="E27" s="21" t="s">
        <v>193</v>
      </c>
      <c r="F27" s="22">
        <f t="shared" si="0"/>
        <v>0</v>
      </c>
      <c r="G27" s="22">
        <f t="shared" si="1"/>
        <v>0</v>
      </c>
      <c r="H27" s="22">
        <f t="shared" si="2"/>
        <v>0</v>
      </c>
      <c r="I27" s="63">
        <f t="shared" si="3"/>
        <v>0</v>
      </c>
      <c r="J27" s="63">
        <f t="shared" si="4"/>
        <v>0</v>
      </c>
      <c r="K27" s="64">
        <f t="shared" si="5"/>
        <v>0</v>
      </c>
      <c r="L27" s="16">
        <f t="shared" si="6"/>
        <v>0</v>
      </c>
      <c r="M27" s="23">
        <f t="shared" si="27"/>
        <v>0</v>
      </c>
      <c r="N27" s="281">
        <f t="shared" si="17"/>
        <v>0</v>
      </c>
      <c r="O27" s="25"/>
      <c r="P27" s="25"/>
      <c r="Q27" s="25"/>
      <c r="R27" s="81" t="str">
        <f t="shared" si="10"/>
        <v/>
      </c>
      <c r="S27" s="111">
        <f t="shared" si="11"/>
        <v>0</v>
      </c>
      <c r="T27" s="111" t="str">
        <f t="shared" si="12"/>
        <v/>
      </c>
      <c r="U27" s="111">
        <f t="shared" si="18"/>
        <v>0</v>
      </c>
      <c r="V27" s="111">
        <f t="shared" si="19"/>
        <v>0</v>
      </c>
      <c r="W27" s="179">
        <f t="shared" si="20"/>
        <v>0</v>
      </c>
      <c r="X27" s="180">
        <f t="shared" si="13"/>
        <v>0</v>
      </c>
      <c r="Y27" s="181">
        <f t="shared" si="21"/>
        <v>0</v>
      </c>
      <c r="Z27" s="182">
        <f t="shared" si="22"/>
        <v>0</v>
      </c>
      <c r="AA27" s="135">
        <f t="shared" si="14"/>
        <v>0</v>
      </c>
      <c r="AB27" s="183">
        <f t="shared" si="15"/>
        <v>0</v>
      </c>
      <c r="AF27" s="183">
        <f t="shared" si="16"/>
        <v>0</v>
      </c>
      <c r="AG27" s="183">
        <f t="shared" si="23"/>
        <v>0</v>
      </c>
      <c r="AH27" s="305" t="str">
        <f t="shared" si="24"/>
        <v/>
      </c>
      <c r="AI27" s="305" t="str">
        <f t="shared" si="25"/>
        <v/>
      </c>
      <c r="AJ27" s="305" t="str">
        <f t="shared" si="26"/>
        <v/>
      </c>
      <c r="AL27" s="184"/>
    </row>
    <row r="28" spans="3:38" ht="27" hidden="1" x14ac:dyDescent="0.2">
      <c r="C28" s="264" t="str">
        <f t="shared" si="7"/>
        <v>T</v>
      </c>
      <c r="D28" s="273" t="str">
        <f t="shared" si="8"/>
        <v>T</v>
      </c>
      <c r="E28" s="21" t="s">
        <v>193</v>
      </c>
      <c r="F28" s="22">
        <f t="shared" si="0"/>
        <v>0</v>
      </c>
      <c r="G28" s="22">
        <f t="shared" si="1"/>
        <v>0</v>
      </c>
      <c r="H28" s="22">
        <f t="shared" si="2"/>
        <v>0</v>
      </c>
      <c r="I28" s="63">
        <f t="shared" si="3"/>
        <v>0</v>
      </c>
      <c r="J28" s="63">
        <f t="shared" si="4"/>
        <v>0</v>
      </c>
      <c r="K28" s="64">
        <f t="shared" si="5"/>
        <v>0</v>
      </c>
      <c r="L28" s="16">
        <f t="shared" si="6"/>
        <v>0</v>
      </c>
      <c r="M28" s="23">
        <f t="shared" si="27"/>
        <v>0</v>
      </c>
      <c r="N28" s="281">
        <f t="shared" si="17"/>
        <v>0</v>
      </c>
      <c r="O28" s="25"/>
      <c r="P28" s="25"/>
      <c r="Q28" s="25"/>
      <c r="R28" s="81" t="str">
        <f t="shared" si="10"/>
        <v/>
      </c>
      <c r="S28" s="111">
        <f t="shared" si="11"/>
        <v>0</v>
      </c>
      <c r="T28" s="111" t="str">
        <f t="shared" si="12"/>
        <v/>
      </c>
      <c r="U28" s="111">
        <f t="shared" si="18"/>
        <v>0</v>
      </c>
      <c r="V28" s="111">
        <f t="shared" si="19"/>
        <v>0</v>
      </c>
      <c r="W28" s="179">
        <f t="shared" si="20"/>
        <v>0</v>
      </c>
      <c r="X28" s="180">
        <f t="shared" si="13"/>
        <v>0</v>
      </c>
      <c r="Y28" s="181">
        <f t="shared" si="21"/>
        <v>0</v>
      </c>
      <c r="Z28" s="182">
        <f t="shared" si="22"/>
        <v>0</v>
      </c>
      <c r="AA28" s="135">
        <f t="shared" si="14"/>
        <v>0</v>
      </c>
      <c r="AB28" s="183">
        <f t="shared" si="15"/>
        <v>0</v>
      </c>
      <c r="AF28" s="183">
        <f t="shared" si="16"/>
        <v>0</v>
      </c>
      <c r="AG28" s="183">
        <f t="shared" si="23"/>
        <v>0</v>
      </c>
      <c r="AH28" s="305" t="str">
        <f t="shared" si="24"/>
        <v/>
      </c>
      <c r="AI28" s="305" t="str">
        <f t="shared" si="25"/>
        <v/>
      </c>
      <c r="AJ28" s="305" t="str">
        <f t="shared" si="26"/>
        <v/>
      </c>
      <c r="AL28" s="184"/>
    </row>
    <row r="29" spans="3:38" ht="27" hidden="1" x14ac:dyDescent="0.2">
      <c r="C29" s="264" t="str">
        <f t="shared" si="7"/>
        <v>T</v>
      </c>
      <c r="D29" s="273" t="str">
        <f t="shared" si="8"/>
        <v>T</v>
      </c>
      <c r="E29" s="21" t="s">
        <v>193</v>
      </c>
      <c r="F29" s="22">
        <f t="shared" si="0"/>
        <v>0</v>
      </c>
      <c r="G29" s="22">
        <f t="shared" si="1"/>
        <v>0</v>
      </c>
      <c r="H29" s="22">
        <f t="shared" si="2"/>
        <v>0</v>
      </c>
      <c r="I29" s="63">
        <f t="shared" si="3"/>
        <v>0</v>
      </c>
      <c r="J29" s="63">
        <f t="shared" si="4"/>
        <v>0</v>
      </c>
      <c r="K29" s="64">
        <f t="shared" si="5"/>
        <v>0</v>
      </c>
      <c r="L29" s="16">
        <f t="shared" si="6"/>
        <v>0</v>
      </c>
      <c r="M29" s="23">
        <f t="shared" si="27"/>
        <v>0</v>
      </c>
      <c r="N29" s="281">
        <f t="shared" si="17"/>
        <v>0</v>
      </c>
      <c r="O29" s="25"/>
      <c r="P29" s="25"/>
      <c r="Q29" s="25"/>
      <c r="R29" s="81" t="str">
        <f t="shared" si="10"/>
        <v/>
      </c>
      <c r="S29" s="111">
        <f t="shared" si="11"/>
        <v>0</v>
      </c>
      <c r="T29" s="111" t="str">
        <f t="shared" si="12"/>
        <v/>
      </c>
      <c r="U29" s="111">
        <f t="shared" si="18"/>
        <v>0</v>
      </c>
      <c r="V29" s="111">
        <f t="shared" si="19"/>
        <v>0</v>
      </c>
      <c r="W29" s="179">
        <f t="shared" si="20"/>
        <v>0</v>
      </c>
      <c r="X29" s="180">
        <f t="shared" si="13"/>
        <v>0</v>
      </c>
      <c r="Y29" s="181">
        <f t="shared" si="21"/>
        <v>0</v>
      </c>
      <c r="Z29" s="182">
        <f t="shared" si="22"/>
        <v>0</v>
      </c>
      <c r="AA29" s="135">
        <f t="shared" si="14"/>
        <v>0</v>
      </c>
      <c r="AB29" s="183">
        <f t="shared" si="15"/>
        <v>0</v>
      </c>
      <c r="AF29" s="183">
        <f t="shared" si="16"/>
        <v>0</v>
      </c>
      <c r="AG29" s="183">
        <f t="shared" si="23"/>
        <v>0</v>
      </c>
      <c r="AH29" s="305" t="str">
        <f t="shared" si="24"/>
        <v/>
      </c>
      <c r="AI29" s="305" t="str">
        <f t="shared" si="25"/>
        <v/>
      </c>
      <c r="AJ29" s="305" t="str">
        <f t="shared" si="26"/>
        <v/>
      </c>
      <c r="AL29" s="184"/>
    </row>
    <row r="30" spans="3:38" ht="27" hidden="1" x14ac:dyDescent="0.2">
      <c r="C30" s="264" t="str">
        <f t="shared" si="7"/>
        <v>T</v>
      </c>
      <c r="D30" s="273" t="str">
        <f t="shared" si="8"/>
        <v>T</v>
      </c>
      <c r="E30" s="21" t="s">
        <v>193</v>
      </c>
      <c r="F30" s="22">
        <f t="shared" si="0"/>
        <v>0</v>
      </c>
      <c r="G30" s="22">
        <f t="shared" si="1"/>
        <v>0</v>
      </c>
      <c r="H30" s="22">
        <f t="shared" si="2"/>
        <v>0</v>
      </c>
      <c r="I30" s="63">
        <f t="shared" si="3"/>
        <v>0</v>
      </c>
      <c r="J30" s="63">
        <f t="shared" si="4"/>
        <v>0</v>
      </c>
      <c r="K30" s="64">
        <f t="shared" si="5"/>
        <v>0</v>
      </c>
      <c r="L30" s="16">
        <f t="shared" si="6"/>
        <v>0</v>
      </c>
      <c r="M30" s="23">
        <f t="shared" si="27"/>
        <v>0</v>
      </c>
      <c r="N30" s="281">
        <f t="shared" si="17"/>
        <v>0</v>
      </c>
      <c r="O30" s="25"/>
      <c r="P30" s="25"/>
      <c r="Q30" s="25"/>
      <c r="R30" s="81" t="str">
        <f t="shared" si="10"/>
        <v/>
      </c>
      <c r="S30" s="111">
        <f t="shared" si="11"/>
        <v>0</v>
      </c>
      <c r="T30" s="111" t="str">
        <f t="shared" si="12"/>
        <v/>
      </c>
      <c r="U30" s="111">
        <f t="shared" si="18"/>
        <v>0</v>
      </c>
      <c r="V30" s="111">
        <f t="shared" si="19"/>
        <v>0</v>
      </c>
      <c r="W30" s="179">
        <f t="shared" si="20"/>
        <v>0</v>
      </c>
      <c r="X30" s="180">
        <f t="shared" si="13"/>
        <v>0</v>
      </c>
      <c r="Y30" s="181">
        <f t="shared" si="21"/>
        <v>0</v>
      </c>
      <c r="Z30" s="182">
        <f t="shared" si="22"/>
        <v>0</v>
      </c>
      <c r="AA30" s="135">
        <f t="shared" si="14"/>
        <v>0</v>
      </c>
      <c r="AB30" s="183">
        <f t="shared" si="15"/>
        <v>0</v>
      </c>
      <c r="AF30" s="183">
        <f t="shared" si="16"/>
        <v>0</v>
      </c>
      <c r="AG30" s="183">
        <f t="shared" si="23"/>
        <v>0</v>
      </c>
      <c r="AH30" s="305" t="str">
        <f t="shared" si="24"/>
        <v/>
      </c>
      <c r="AI30" s="305" t="str">
        <f t="shared" si="25"/>
        <v/>
      </c>
      <c r="AJ30" s="305" t="str">
        <f t="shared" si="26"/>
        <v/>
      </c>
      <c r="AL30" s="184"/>
    </row>
    <row r="31" spans="3:38" ht="27" hidden="1" x14ac:dyDescent="0.2">
      <c r="C31" s="264" t="str">
        <f t="shared" si="7"/>
        <v>T</v>
      </c>
      <c r="D31" s="273" t="str">
        <f t="shared" si="8"/>
        <v>T</v>
      </c>
      <c r="E31" s="21" t="s">
        <v>193</v>
      </c>
      <c r="F31" s="22">
        <f t="shared" si="0"/>
        <v>0</v>
      </c>
      <c r="G31" s="22">
        <f t="shared" si="1"/>
        <v>0</v>
      </c>
      <c r="H31" s="22">
        <f t="shared" si="2"/>
        <v>0</v>
      </c>
      <c r="I31" s="63">
        <f t="shared" si="3"/>
        <v>0</v>
      </c>
      <c r="J31" s="63">
        <f t="shared" si="4"/>
        <v>0</v>
      </c>
      <c r="K31" s="64">
        <f t="shared" si="5"/>
        <v>0</v>
      </c>
      <c r="L31" s="16">
        <f t="shared" si="6"/>
        <v>0</v>
      </c>
      <c r="M31" s="23">
        <f t="shared" si="27"/>
        <v>0</v>
      </c>
      <c r="N31" s="281">
        <f t="shared" si="17"/>
        <v>0</v>
      </c>
      <c r="O31" s="25"/>
      <c r="P31" s="25"/>
      <c r="Q31" s="25"/>
      <c r="R31" s="81" t="str">
        <f t="shared" si="10"/>
        <v/>
      </c>
      <c r="S31" s="111">
        <f t="shared" si="11"/>
        <v>0</v>
      </c>
      <c r="T31" s="111" t="str">
        <f t="shared" si="12"/>
        <v/>
      </c>
      <c r="U31" s="111">
        <f t="shared" si="18"/>
        <v>0</v>
      </c>
      <c r="V31" s="111">
        <f t="shared" si="19"/>
        <v>0</v>
      </c>
      <c r="W31" s="179">
        <f t="shared" si="20"/>
        <v>0</v>
      </c>
      <c r="X31" s="180">
        <f t="shared" si="13"/>
        <v>0</v>
      </c>
      <c r="Y31" s="181">
        <f t="shared" si="21"/>
        <v>0</v>
      </c>
      <c r="Z31" s="182">
        <f t="shared" si="22"/>
        <v>0</v>
      </c>
      <c r="AA31" s="135">
        <f t="shared" si="14"/>
        <v>0</v>
      </c>
      <c r="AB31" s="183">
        <f t="shared" si="15"/>
        <v>0</v>
      </c>
      <c r="AF31" s="183">
        <f t="shared" si="16"/>
        <v>0</v>
      </c>
      <c r="AG31" s="183">
        <f t="shared" si="23"/>
        <v>0</v>
      </c>
      <c r="AH31" s="305" t="str">
        <f t="shared" si="24"/>
        <v/>
      </c>
      <c r="AI31" s="305" t="str">
        <f t="shared" si="25"/>
        <v/>
      </c>
      <c r="AJ31" s="305" t="str">
        <f t="shared" si="26"/>
        <v/>
      </c>
      <c r="AL31" s="184"/>
    </row>
    <row r="32" spans="3:38" ht="27" hidden="1" x14ac:dyDescent="0.2">
      <c r="C32" s="264" t="str">
        <f t="shared" si="7"/>
        <v>T</v>
      </c>
      <c r="D32" s="273" t="str">
        <f t="shared" si="8"/>
        <v>T</v>
      </c>
      <c r="E32" s="21" t="s">
        <v>193</v>
      </c>
      <c r="F32" s="22">
        <f t="shared" si="0"/>
        <v>0</v>
      </c>
      <c r="G32" s="22">
        <f t="shared" si="1"/>
        <v>0</v>
      </c>
      <c r="H32" s="22">
        <f t="shared" si="2"/>
        <v>0</v>
      </c>
      <c r="I32" s="63">
        <f t="shared" si="3"/>
        <v>0</v>
      </c>
      <c r="J32" s="63">
        <f t="shared" si="4"/>
        <v>0</v>
      </c>
      <c r="K32" s="64">
        <f t="shared" si="5"/>
        <v>0</v>
      </c>
      <c r="L32" s="16">
        <f t="shared" si="6"/>
        <v>0</v>
      </c>
      <c r="M32" s="23">
        <f t="shared" si="27"/>
        <v>0</v>
      </c>
      <c r="N32" s="281">
        <f t="shared" si="17"/>
        <v>0</v>
      </c>
      <c r="O32" s="25"/>
      <c r="P32" s="25"/>
      <c r="Q32" s="25"/>
      <c r="R32" s="81" t="str">
        <f t="shared" si="10"/>
        <v/>
      </c>
      <c r="S32" s="111">
        <f t="shared" si="11"/>
        <v>0</v>
      </c>
      <c r="T32" s="111" t="str">
        <f t="shared" si="12"/>
        <v/>
      </c>
      <c r="U32" s="111">
        <f t="shared" si="18"/>
        <v>0</v>
      </c>
      <c r="V32" s="111">
        <f t="shared" si="19"/>
        <v>0</v>
      </c>
      <c r="W32" s="179">
        <f t="shared" si="20"/>
        <v>0</v>
      </c>
      <c r="X32" s="180">
        <f t="shared" si="13"/>
        <v>0</v>
      </c>
      <c r="Y32" s="181">
        <f t="shared" si="21"/>
        <v>0</v>
      </c>
      <c r="Z32" s="182">
        <f t="shared" si="22"/>
        <v>0</v>
      </c>
      <c r="AA32" s="135">
        <f t="shared" si="14"/>
        <v>0</v>
      </c>
      <c r="AB32" s="183">
        <f t="shared" si="15"/>
        <v>0</v>
      </c>
      <c r="AF32" s="183">
        <f t="shared" si="16"/>
        <v>0</v>
      </c>
      <c r="AG32" s="183">
        <f t="shared" si="23"/>
        <v>0</v>
      </c>
      <c r="AH32" s="305" t="str">
        <f t="shared" si="24"/>
        <v/>
      </c>
      <c r="AI32" s="305" t="str">
        <f t="shared" si="25"/>
        <v/>
      </c>
      <c r="AJ32" s="305" t="str">
        <f t="shared" si="26"/>
        <v/>
      </c>
      <c r="AL32" s="184"/>
    </row>
    <row r="33" spans="3:40" ht="27" hidden="1" x14ac:dyDescent="0.2">
      <c r="C33" s="264" t="str">
        <f t="shared" si="7"/>
        <v>T</v>
      </c>
      <c r="D33" s="273" t="str">
        <f t="shared" si="8"/>
        <v>T</v>
      </c>
      <c r="E33" s="21" t="s">
        <v>193</v>
      </c>
      <c r="F33" s="22">
        <f t="shared" si="0"/>
        <v>0</v>
      </c>
      <c r="G33" s="22">
        <f t="shared" si="1"/>
        <v>0</v>
      </c>
      <c r="H33" s="22">
        <f t="shared" si="2"/>
        <v>0</v>
      </c>
      <c r="I33" s="63">
        <f t="shared" si="3"/>
        <v>0</v>
      </c>
      <c r="J33" s="63">
        <f t="shared" si="4"/>
        <v>0</v>
      </c>
      <c r="K33" s="64">
        <f t="shared" si="5"/>
        <v>0</v>
      </c>
      <c r="L33" s="16">
        <f t="shared" si="6"/>
        <v>0</v>
      </c>
      <c r="M33" s="23">
        <f t="shared" si="27"/>
        <v>0</v>
      </c>
      <c r="N33" s="281">
        <f t="shared" si="17"/>
        <v>0</v>
      </c>
      <c r="O33" s="25"/>
      <c r="P33" s="25"/>
      <c r="Q33" s="25"/>
      <c r="R33" s="81" t="str">
        <f t="shared" si="10"/>
        <v/>
      </c>
      <c r="S33" s="111">
        <f t="shared" si="11"/>
        <v>0</v>
      </c>
      <c r="T33" s="111" t="str">
        <f t="shared" si="12"/>
        <v/>
      </c>
      <c r="U33" s="111">
        <f t="shared" si="18"/>
        <v>0</v>
      </c>
      <c r="V33" s="111">
        <f t="shared" si="19"/>
        <v>0</v>
      </c>
      <c r="W33" s="179">
        <f t="shared" si="20"/>
        <v>0</v>
      </c>
      <c r="X33" s="180">
        <f t="shared" si="13"/>
        <v>0</v>
      </c>
      <c r="Y33" s="181">
        <f t="shared" si="21"/>
        <v>0</v>
      </c>
      <c r="Z33" s="182">
        <f t="shared" si="22"/>
        <v>0</v>
      </c>
      <c r="AA33" s="135">
        <f t="shared" si="14"/>
        <v>0</v>
      </c>
      <c r="AB33" s="183">
        <f t="shared" si="15"/>
        <v>0</v>
      </c>
      <c r="AF33" s="183">
        <f t="shared" si="16"/>
        <v>0</v>
      </c>
      <c r="AG33" s="183">
        <f t="shared" si="23"/>
        <v>0</v>
      </c>
      <c r="AH33" s="305" t="str">
        <f t="shared" si="24"/>
        <v/>
      </c>
      <c r="AI33" s="305" t="str">
        <f t="shared" si="25"/>
        <v/>
      </c>
      <c r="AJ33" s="305" t="str">
        <f t="shared" si="26"/>
        <v/>
      </c>
      <c r="AL33" s="184"/>
    </row>
    <row r="34" spans="3:40" ht="27" hidden="1" x14ac:dyDescent="0.2">
      <c r="C34" s="264" t="str">
        <f t="shared" si="7"/>
        <v>T</v>
      </c>
      <c r="D34" s="273" t="str">
        <f t="shared" si="8"/>
        <v>T</v>
      </c>
      <c r="E34" s="21" t="s">
        <v>193</v>
      </c>
      <c r="F34" s="22">
        <f t="shared" si="0"/>
        <v>0</v>
      </c>
      <c r="G34" s="22">
        <f t="shared" si="1"/>
        <v>0</v>
      </c>
      <c r="H34" s="22">
        <f t="shared" si="2"/>
        <v>0</v>
      </c>
      <c r="I34" s="63">
        <f t="shared" si="3"/>
        <v>0</v>
      </c>
      <c r="J34" s="63">
        <f t="shared" si="4"/>
        <v>0</v>
      </c>
      <c r="K34" s="64">
        <f t="shared" si="5"/>
        <v>0</v>
      </c>
      <c r="L34" s="16">
        <f t="shared" si="6"/>
        <v>0</v>
      </c>
      <c r="M34" s="23">
        <f t="shared" si="27"/>
        <v>0</v>
      </c>
      <c r="N34" s="281">
        <f t="shared" si="17"/>
        <v>0</v>
      </c>
      <c r="O34" s="25"/>
      <c r="P34" s="25"/>
      <c r="Q34" s="25"/>
      <c r="R34" s="81" t="str">
        <f t="shared" si="10"/>
        <v/>
      </c>
      <c r="S34" s="111">
        <f t="shared" si="11"/>
        <v>0</v>
      </c>
      <c r="T34" s="111" t="str">
        <f t="shared" si="12"/>
        <v/>
      </c>
      <c r="U34" s="111">
        <f t="shared" si="18"/>
        <v>0</v>
      </c>
      <c r="V34" s="111">
        <f t="shared" si="19"/>
        <v>0</v>
      </c>
      <c r="W34" s="179">
        <f t="shared" si="20"/>
        <v>0</v>
      </c>
      <c r="X34" s="180">
        <f t="shared" si="13"/>
        <v>0</v>
      </c>
      <c r="Y34" s="181">
        <f t="shared" si="21"/>
        <v>0</v>
      </c>
      <c r="Z34" s="182">
        <f t="shared" si="22"/>
        <v>0</v>
      </c>
      <c r="AA34" s="135">
        <f t="shared" si="14"/>
        <v>0</v>
      </c>
      <c r="AB34" s="183">
        <f t="shared" si="15"/>
        <v>0</v>
      </c>
      <c r="AF34" s="183">
        <f t="shared" si="16"/>
        <v>0</v>
      </c>
      <c r="AG34" s="183">
        <f t="shared" si="23"/>
        <v>0</v>
      </c>
      <c r="AH34" s="305" t="str">
        <f t="shared" si="24"/>
        <v/>
      </c>
      <c r="AI34" s="305" t="str">
        <f t="shared" si="25"/>
        <v/>
      </c>
      <c r="AJ34" s="305" t="str">
        <f t="shared" si="26"/>
        <v/>
      </c>
      <c r="AL34" s="184"/>
    </row>
    <row r="35" spans="3:40" ht="27" hidden="1" x14ac:dyDescent="0.2">
      <c r="C35" s="264" t="str">
        <f t="shared" si="7"/>
        <v>T</v>
      </c>
      <c r="D35" s="273" t="str">
        <f t="shared" si="8"/>
        <v>T</v>
      </c>
      <c r="E35" s="21" t="s">
        <v>193</v>
      </c>
      <c r="F35" s="22">
        <f t="shared" si="0"/>
        <v>0</v>
      </c>
      <c r="G35" s="22">
        <f t="shared" si="1"/>
        <v>0</v>
      </c>
      <c r="H35" s="22">
        <f t="shared" si="2"/>
        <v>0</v>
      </c>
      <c r="I35" s="63">
        <f t="shared" si="3"/>
        <v>0</v>
      </c>
      <c r="J35" s="63">
        <f t="shared" si="4"/>
        <v>0</v>
      </c>
      <c r="K35" s="64">
        <f t="shared" si="5"/>
        <v>0</v>
      </c>
      <c r="L35" s="16">
        <f t="shared" si="6"/>
        <v>0</v>
      </c>
      <c r="M35" s="23">
        <f t="shared" si="27"/>
        <v>0</v>
      </c>
      <c r="N35" s="281">
        <f t="shared" si="17"/>
        <v>0</v>
      </c>
      <c r="O35" s="25"/>
      <c r="P35" s="25"/>
      <c r="Q35" s="25"/>
      <c r="R35" s="81" t="str">
        <f t="shared" si="10"/>
        <v/>
      </c>
      <c r="S35" s="111">
        <f t="shared" si="11"/>
        <v>0</v>
      </c>
      <c r="T35" s="111" t="str">
        <f t="shared" si="12"/>
        <v/>
      </c>
      <c r="U35" s="111">
        <f t="shared" si="18"/>
        <v>0</v>
      </c>
      <c r="V35" s="111">
        <f t="shared" si="19"/>
        <v>0</v>
      </c>
      <c r="W35" s="179">
        <f t="shared" si="20"/>
        <v>0</v>
      </c>
      <c r="X35" s="180">
        <f t="shared" si="13"/>
        <v>0</v>
      </c>
      <c r="Y35" s="181">
        <f t="shared" si="21"/>
        <v>0</v>
      </c>
      <c r="Z35" s="182">
        <f t="shared" si="22"/>
        <v>0</v>
      </c>
      <c r="AA35" s="135">
        <f t="shared" si="14"/>
        <v>0</v>
      </c>
      <c r="AB35" s="183">
        <f t="shared" si="15"/>
        <v>0</v>
      </c>
      <c r="AF35" s="183">
        <f t="shared" si="16"/>
        <v>0</v>
      </c>
      <c r="AG35" s="183">
        <f t="shared" si="23"/>
        <v>0</v>
      </c>
      <c r="AH35" s="305" t="str">
        <f t="shared" si="24"/>
        <v/>
      </c>
      <c r="AI35" s="305" t="str">
        <f t="shared" si="25"/>
        <v/>
      </c>
      <c r="AJ35" s="305" t="str">
        <f t="shared" si="26"/>
        <v/>
      </c>
      <c r="AL35" s="184"/>
    </row>
    <row r="36" spans="3:40" ht="27" hidden="1" x14ac:dyDescent="0.2">
      <c r="C36" s="264" t="str">
        <f t="shared" si="7"/>
        <v>T</v>
      </c>
      <c r="D36" s="273" t="str">
        <f t="shared" si="8"/>
        <v>T</v>
      </c>
      <c r="E36" s="21" t="s">
        <v>193</v>
      </c>
      <c r="F36" s="22">
        <f t="shared" si="0"/>
        <v>0</v>
      </c>
      <c r="G36" s="22">
        <f t="shared" si="1"/>
        <v>0</v>
      </c>
      <c r="H36" s="22">
        <f t="shared" si="2"/>
        <v>0</v>
      </c>
      <c r="I36" s="63">
        <f t="shared" si="3"/>
        <v>0</v>
      </c>
      <c r="J36" s="63">
        <f t="shared" si="4"/>
        <v>0</v>
      </c>
      <c r="K36" s="64">
        <f t="shared" si="5"/>
        <v>0</v>
      </c>
      <c r="L36" s="16">
        <f t="shared" si="6"/>
        <v>0</v>
      </c>
      <c r="M36" s="23">
        <f t="shared" si="27"/>
        <v>0</v>
      </c>
      <c r="N36" s="281">
        <f t="shared" si="17"/>
        <v>0</v>
      </c>
      <c r="O36" s="25"/>
      <c r="P36" s="25"/>
      <c r="Q36" s="25"/>
      <c r="R36" s="81" t="str">
        <f t="shared" si="10"/>
        <v/>
      </c>
      <c r="S36" s="111">
        <f t="shared" si="11"/>
        <v>0</v>
      </c>
      <c r="T36" s="111" t="str">
        <f t="shared" si="12"/>
        <v/>
      </c>
      <c r="U36" s="111">
        <f t="shared" si="18"/>
        <v>0</v>
      </c>
      <c r="V36" s="111">
        <f t="shared" si="19"/>
        <v>0</v>
      </c>
      <c r="W36" s="179">
        <f t="shared" si="20"/>
        <v>0</v>
      </c>
      <c r="X36" s="180">
        <f t="shared" si="13"/>
        <v>0</v>
      </c>
      <c r="Y36" s="181">
        <f t="shared" si="21"/>
        <v>0</v>
      </c>
      <c r="Z36" s="182">
        <f t="shared" si="22"/>
        <v>0</v>
      </c>
      <c r="AA36" s="135">
        <f t="shared" si="14"/>
        <v>0</v>
      </c>
      <c r="AB36" s="183">
        <f t="shared" si="15"/>
        <v>0</v>
      </c>
      <c r="AF36" s="183">
        <f t="shared" si="16"/>
        <v>0</v>
      </c>
      <c r="AG36" s="183">
        <f t="shared" si="23"/>
        <v>0</v>
      </c>
      <c r="AH36" s="305" t="str">
        <f t="shared" si="24"/>
        <v/>
      </c>
      <c r="AI36" s="305" t="str">
        <f t="shared" si="25"/>
        <v/>
      </c>
      <c r="AJ36" s="305" t="str">
        <f t="shared" si="26"/>
        <v/>
      </c>
      <c r="AL36" s="184"/>
    </row>
    <row r="37" spans="3:40" ht="27" hidden="1" x14ac:dyDescent="0.2">
      <c r="C37" s="264" t="str">
        <f t="shared" si="7"/>
        <v>T</v>
      </c>
      <c r="D37" s="273" t="str">
        <f t="shared" si="8"/>
        <v>T</v>
      </c>
      <c r="E37" s="21" t="s">
        <v>193</v>
      </c>
      <c r="F37" s="22">
        <f t="shared" si="0"/>
        <v>0</v>
      </c>
      <c r="G37" s="22">
        <f t="shared" si="1"/>
        <v>0</v>
      </c>
      <c r="H37" s="22">
        <f t="shared" si="2"/>
        <v>0</v>
      </c>
      <c r="I37" s="63">
        <f t="shared" si="3"/>
        <v>0</v>
      </c>
      <c r="J37" s="63">
        <f t="shared" si="4"/>
        <v>0</v>
      </c>
      <c r="K37" s="64">
        <f t="shared" si="5"/>
        <v>0</v>
      </c>
      <c r="L37" s="16">
        <f t="shared" si="6"/>
        <v>0</v>
      </c>
      <c r="M37" s="23">
        <f t="shared" si="27"/>
        <v>0</v>
      </c>
      <c r="N37" s="281">
        <f t="shared" si="17"/>
        <v>0</v>
      </c>
      <c r="O37" s="25"/>
      <c r="P37" s="25"/>
      <c r="Q37" s="25"/>
      <c r="R37" s="81" t="str">
        <f t="shared" si="10"/>
        <v/>
      </c>
      <c r="S37" s="111">
        <f t="shared" si="11"/>
        <v>0</v>
      </c>
      <c r="T37" s="111" t="str">
        <f t="shared" si="12"/>
        <v/>
      </c>
      <c r="U37" s="111">
        <f t="shared" si="18"/>
        <v>0</v>
      </c>
      <c r="V37" s="111">
        <f t="shared" si="19"/>
        <v>0</v>
      </c>
      <c r="W37" s="179">
        <f t="shared" si="20"/>
        <v>0</v>
      </c>
      <c r="X37" s="180">
        <f t="shared" si="13"/>
        <v>0</v>
      </c>
      <c r="Y37" s="181">
        <f t="shared" si="21"/>
        <v>0</v>
      </c>
      <c r="Z37" s="182">
        <f t="shared" si="22"/>
        <v>0</v>
      </c>
      <c r="AA37" s="135">
        <f t="shared" si="14"/>
        <v>0</v>
      </c>
      <c r="AB37" s="183">
        <f t="shared" si="15"/>
        <v>0</v>
      </c>
      <c r="AF37" s="183">
        <f t="shared" si="16"/>
        <v>0</v>
      </c>
      <c r="AG37" s="183">
        <f t="shared" si="23"/>
        <v>0</v>
      </c>
      <c r="AH37" s="305" t="str">
        <f t="shared" si="24"/>
        <v/>
      </c>
      <c r="AI37" s="305" t="str">
        <f t="shared" si="25"/>
        <v/>
      </c>
      <c r="AJ37" s="305" t="str">
        <f t="shared" si="26"/>
        <v/>
      </c>
      <c r="AL37" s="184"/>
    </row>
    <row r="38" spans="3:40" ht="27" hidden="1" x14ac:dyDescent="0.2">
      <c r="C38" s="264" t="str">
        <f t="shared" si="7"/>
        <v>T</v>
      </c>
      <c r="D38" s="273" t="str">
        <f t="shared" si="8"/>
        <v>T</v>
      </c>
      <c r="E38" s="21" t="s">
        <v>193</v>
      </c>
      <c r="F38" s="22">
        <f t="shared" si="0"/>
        <v>0</v>
      </c>
      <c r="G38" s="22">
        <f t="shared" si="1"/>
        <v>0</v>
      </c>
      <c r="H38" s="22">
        <f t="shared" si="2"/>
        <v>0</v>
      </c>
      <c r="I38" s="63">
        <f t="shared" si="3"/>
        <v>0</v>
      </c>
      <c r="J38" s="63">
        <f t="shared" si="4"/>
        <v>0</v>
      </c>
      <c r="K38" s="64">
        <f t="shared" si="5"/>
        <v>0</v>
      </c>
      <c r="L38" s="16">
        <f t="shared" si="6"/>
        <v>0</v>
      </c>
      <c r="M38" s="23">
        <f t="shared" si="27"/>
        <v>0</v>
      </c>
      <c r="N38" s="281">
        <f t="shared" si="17"/>
        <v>0</v>
      </c>
      <c r="O38" s="25"/>
      <c r="P38" s="25"/>
      <c r="Q38" s="25"/>
      <c r="R38" s="81" t="str">
        <f t="shared" si="10"/>
        <v/>
      </c>
      <c r="S38" s="111">
        <f t="shared" si="11"/>
        <v>0</v>
      </c>
      <c r="T38" s="111" t="str">
        <f t="shared" si="12"/>
        <v/>
      </c>
      <c r="U38" s="111">
        <f t="shared" si="18"/>
        <v>0</v>
      </c>
      <c r="V38" s="111">
        <f t="shared" si="19"/>
        <v>0</v>
      </c>
      <c r="W38" s="179">
        <f t="shared" si="20"/>
        <v>0</v>
      </c>
      <c r="X38" s="180">
        <f t="shared" si="13"/>
        <v>0</v>
      </c>
      <c r="Y38" s="181">
        <f t="shared" si="21"/>
        <v>0</v>
      </c>
      <c r="Z38" s="182">
        <f t="shared" si="22"/>
        <v>0</v>
      </c>
      <c r="AA38" s="135">
        <f t="shared" si="14"/>
        <v>0</v>
      </c>
      <c r="AB38" s="183">
        <f t="shared" si="15"/>
        <v>0</v>
      </c>
      <c r="AF38" s="183">
        <f t="shared" si="16"/>
        <v>0</v>
      </c>
      <c r="AG38" s="183">
        <f t="shared" si="23"/>
        <v>0</v>
      </c>
      <c r="AH38" s="305" t="str">
        <f t="shared" si="24"/>
        <v/>
      </c>
      <c r="AI38" s="305" t="str">
        <f t="shared" si="25"/>
        <v/>
      </c>
      <c r="AJ38" s="305" t="str">
        <f t="shared" si="26"/>
        <v/>
      </c>
      <c r="AL38" s="184"/>
    </row>
    <row r="39" spans="3:40" ht="27" hidden="1" x14ac:dyDescent="0.2">
      <c r="C39" s="264" t="str">
        <f t="shared" si="7"/>
        <v>T</v>
      </c>
      <c r="D39" s="273" t="str">
        <f t="shared" si="8"/>
        <v>T</v>
      </c>
      <c r="E39" s="21" t="s">
        <v>193</v>
      </c>
      <c r="F39" s="22">
        <f t="shared" si="0"/>
        <v>0</v>
      </c>
      <c r="G39" s="22">
        <f t="shared" si="1"/>
        <v>0</v>
      </c>
      <c r="H39" s="22">
        <f t="shared" si="2"/>
        <v>0</v>
      </c>
      <c r="I39" s="63">
        <f t="shared" si="3"/>
        <v>0</v>
      </c>
      <c r="J39" s="63">
        <f t="shared" si="4"/>
        <v>0</v>
      </c>
      <c r="K39" s="64">
        <f t="shared" si="5"/>
        <v>0</v>
      </c>
      <c r="L39" s="16">
        <f t="shared" si="6"/>
        <v>0</v>
      </c>
      <c r="M39" s="23">
        <f t="shared" si="27"/>
        <v>0</v>
      </c>
      <c r="N39" s="281">
        <f t="shared" si="17"/>
        <v>0</v>
      </c>
      <c r="O39" s="25"/>
      <c r="P39" s="25"/>
      <c r="Q39" s="25"/>
      <c r="R39" s="81" t="str">
        <f t="shared" si="10"/>
        <v/>
      </c>
      <c r="S39" s="111">
        <f t="shared" si="11"/>
        <v>0</v>
      </c>
      <c r="T39" s="111" t="str">
        <f t="shared" si="12"/>
        <v/>
      </c>
      <c r="U39" s="111">
        <f t="shared" si="18"/>
        <v>0</v>
      </c>
      <c r="V39" s="111">
        <f t="shared" si="19"/>
        <v>0</v>
      </c>
      <c r="W39" s="179">
        <f t="shared" si="20"/>
        <v>0</v>
      </c>
      <c r="X39" s="180">
        <f t="shared" si="13"/>
        <v>0</v>
      </c>
      <c r="Y39" s="181">
        <f t="shared" si="21"/>
        <v>0</v>
      </c>
      <c r="Z39" s="182">
        <f t="shared" si="22"/>
        <v>0</v>
      </c>
      <c r="AA39" s="135">
        <f t="shared" si="14"/>
        <v>0</v>
      </c>
      <c r="AB39" s="183">
        <f t="shared" si="15"/>
        <v>0</v>
      </c>
      <c r="AF39" s="183">
        <f t="shared" si="16"/>
        <v>0</v>
      </c>
      <c r="AG39" s="183">
        <f t="shared" si="23"/>
        <v>0</v>
      </c>
      <c r="AH39" s="305" t="str">
        <f t="shared" si="24"/>
        <v/>
      </c>
      <c r="AI39" s="305" t="str">
        <f t="shared" si="25"/>
        <v/>
      </c>
      <c r="AJ39" s="305" t="str">
        <f t="shared" si="26"/>
        <v/>
      </c>
      <c r="AL39" s="184"/>
    </row>
    <row r="40" spans="3:40" ht="27" hidden="1" x14ac:dyDescent="0.2">
      <c r="C40" s="264" t="str">
        <f t="shared" si="7"/>
        <v>T</v>
      </c>
      <c r="D40" s="273" t="str">
        <f t="shared" si="8"/>
        <v>T</v>
      </c>
      <c r="E40" s="21" t="s">
        <v>24</v>
      </c>
      <c r="F40" s="22"/>
      <c r="G40" s="22"/>
      <c r="H40" s="22"/>
      <c r="I40" s="63"/>
      <c r="J40" s="63"/>
      <c r="K40" s="64"/>
      <c r="L40" s="16"/>
      <c r="M40" s="23">
        <f t="shared" si="27"/>
        <v>0</v>
      </c>
      <c r="N40" s="281">
        <f t="shared" si="17"/>
        <v>0</v>
      </c>
      <c r="O40" s="25"/>
      <c r="P40" s="25"/>
      <c r="Q40" s="25"/>
      <c r="R40" s="81" t="str">
        <f t="shared" si="10"/>
        <v/>
      </c>
      <c r="S40" s="111">
        <f t="shared" si="11"/>
        <v>0</v>
      </c>
      <c r="T40" s="111" t="str">
        <f>IF(J40&lt;135,"",J40-$J$66)</f>
        <v/>
      </c>
      <c r="U40" s="111">
        <f t="shared" si="18"/>
        <v>0</v>
      </c>
      <c r="V40" s="111">
        <f t="shared" si="19"/>
        <v>0</v>
      </c>
      <c r="W40" s="179">
        <f t="shared" si="20"/>
        <v>0</v>
      </c>
      <c r="X40" s="180">
        <f t="shared" si="13"/>
        <v>0</v>
      </c>
      <c r="Y40" s="181">
        <f t="shared" si="21"/>
        <v>0</v>
      </c>
      <c r="Z40" s="182">
        <f t="shared" si="22"/>
        <v>0</v>
      </c>
      <c r="AA40" s="135">
        <f t="shared" si="14"/>
        <v>0</v>
      </c>
      <c r="AB40" s="183">
        <f t="shared" si="15"/>
        <v>0</v>
      </c>
      <c r="AF40" s="183">
        <f t="shared" si="16"/>
        <v>0</v>
      </c>
      <c r="AG40" s="183">
        <f t="shared" si="23"/>
        <v>0</v>
      </c>
      <c r="AH40" s="305" t="str">
        <f t="shared" si="24"/>
        <v/>
      </c>
      <c r="AI40" s="305" t="str">
        <f t="shared" si="25"/>
        <v/>
      </c>
      <c r="AJ40" s="305" t="str">
        <f t="shared" si="26"/>
        <v/>
      </c>
      <c r="AL40" s="184"/>
    </row>
    <row r="41" spans="3:40" ht="20.25" customHeight="1" x14ac:dyDescent="0.35">
      <c r="E41" s="26" t="s">
        <v>56</v>
      </c>
      <c r="F41" s="27"/>
      <c r="G41" s="28"/>
      <c r="H41" s="28"/>
      <c r="I41" s="28"/>
      <c r="K41" s="194"/>
      <c r="L41" s="195"/>
      <c r="M41" s="195"/>
      <c r="N41" s="93" t="s">
        <v>17</v>
      </c>
      <c r="O41" s="92">
        <f>SUM(O11:O40)</f>
        <v>480</v>
      </c>
      <c r="Q41" s="32"/>
      <c r="R41" s="32">
        <f>SUM(R11:R40)</f>
        <v>2</v>
      </c>
      <c r="S41" s="201">
        <f>SUM(S11:S40)</f>
        <v>27.827475632064164</v>
      </c>
      <c r="T41" s="166">
        <f>MAXA(T11:T40)</f>
        <v>0</v>
      </c>
      <c r="U41" s="200" t="s">
        <v>265</v>
      </c>
      <c r="V41" s="200">
        <f>10*LOG10(SUM(V11:V40))</f>
        <v>72.592450343977319</v>
      </c>
      <c r="AJ41" s="20"/>
      <c r="AM41" s="29"/>
    </row>
    <row r="42" spans="3:40" ht="20.100000000000001" customHeight="1" thickBot="1" x14ac:dyDescent="0.3">
      <c r="E42" s="30"/>
      <c r="F42" s="30"/>
      <c r="K42" s="31"/>
      <c r="T42" s="32"/>
      <c r="U42" s="32"/>
      <c r="AJ42" s="20"/>
      <c r="AM42" s="29"/>
    </row>
    <row r="43" spans="3:40" ht="20.25" customHeight="1" thickBot="1" x14ac:dyDescent="0.3">
      <c r="F43" s="33" t="s">
        <v>6</v>
      </c>
      <c r="G43" s="94">
        <v>480</v>
      </c>
      <c r="H43" s="405" t="str">
        <f>IF(G43=480,"VALUTAZIONE SU BASE GIORNALIERA", "VALUTAZIONE SU BASE SETTIMANALE")</f>
        <v>VALUTAZIONE SU BASE GIORNALIERA</v>
      </c>
      <c r="I43" s="406"/>
      <c r="J43" s="406"/>
      <c r="K43" s="406"/>
      <c r="L43" s="406"/>
      <c r="M43" s="406"/>
      <c r="N43" s="406"/>
      <c r="O43" s="407"/>
      <c r="AJ43" s="20"/>
      <c r="AM43" s="29"/>
    </row>
    <row r="44" spans="3:40" ht="23.25" customHeight="1" x14ac:dyDescent="0.35">
      <c r="F44" s="97" t="s">
        <v>218</v>
      </c>
      <c r="G44" s="95">
        <f>10*LOG(SUM(AG11:AG40))</f>
        <v>81.310531794659994</v>
      </c>
      <c r="H44" s="55" t="s">
        <v>75</v>
      </c>
      <c r="I44" s="35">
        <f>G44</f>
        <v>81.310531794659994</v>
      </c>
      <c r="J44" s="36" t="s">
        <v>19</v>
      </c>
      <c r="K44" s="37">
        <f>G46</f>
        <v>1.5757839525158026</v>
      </c>
      <c r="L44" s="185" t="s">
        <v>219</v>
      </c>
      <c r="M44" s="186"/>
      <c r="N44" s="38" t="s">
        <v>66</v>
      </c>
      <c r="O44" s="39">
        <f>I44+K44</f>
        <v>82.8863157471758</v>
      </c>
      <c r="AJ44" s="20"/>
      <c r="AM44" s="29"/>
    </row>
    <row r="45" spans="3:40" ht="24" customHeight="1" thickBot="1" x14ac:dyDescent="0.4">
      <c r="F45" s="34" t="s">
        <v>217</v>
      </c>
      <c r="G45" s="96">
        <f>SUM(W11:X40)</f>
        <v>0.91206430303262631</v>
      </c>
      <c r="H45" s="40"/>
      <c r="I45" s="41"/>
      <c r="J45" s="41"/>
      <c r="K45" s="41"/>
      <c r="L45" s="41"/>
      <c r="M45" s="41"/>
      <c r="N45" s="38" t="s">
        <v>258</v>
      </c>
      <c r="O45" s="39">
        <f>MAX(J11:J40)</f>
        <v>112.76204993518134</v>
      </c>
      <c r="AF45" s="42"/>
      <c r="AJ45" s="20"/>
    </row>
    <row r="46" spans="3:40" ht="23.25" customHeight="1" x14ac:dyDescent="0.35">
      <c r="F46" s="34" t="s">
        <v>287</v>
      </c>
      <c r="G46" s="96">
        <f>1.65*SQRT(G45)</f>
        <v>1.5757839525158026</v>
      </c>
      <c r="H46" s="408" t="str">
        <f>IF(AND((I44+K44)&lt;80,O45&lt;135),"CLASSE DI RISCHIO BASSO",IF(AND((I44+K44)&lt;85,O45&lt;137),"CLASSE DI RISCHIO MEDIO",IF(AND((I44+K44)&lt;87,O45&lt;140),"CLASSE DI RISCHIO ALTO","CLASSE DI RISCHIO ALTO")))</f>
        <v>CLASSE DI RISCHIO MEDIO</v>
      </c>
      <c r="I46" s="409"/>
      <c r="J46" s="409"/>
      <c r="K46" s="409"/>
      <c r="L46" s="409"/>
      <c r="M46" s="409"/>
      <c r="N46" s="409"/>
      <c r="O46" s="410"/>
      <c r="AJ46" s="20"/>
      <c r="AL46" s="187"/>
      <c r="AM46" s="187"/>
      <c r="AN46" s="188"/>
    </row>
    <row r="47" spans="3:40" ht="16.5" customHeight="1" thickBot="1" x14ac:dyDescent="0.25">
      <c r="H47" s="411"/>
      <c r="I47" s="412"/>
      <c r="J47" s="412"/>
      <c r="K47" s="412"/>
      <c r="L47" s="412"/>
      <c r="M47" s="412"/>
      <c r="N47" s="412"/>
      <c r="O47" s="413"/>
      <c r="AJ47" s="20"/>
      <c r="AN47" s="31"/>
    </row>
    <row r="48" spans="3:40" ht="20.100000000000001" customHeight="1" thickBot="1" x14ac:dyDescent="0.25">
      <c r="AF48" s="189"/>
      <c r="AH48" s="43"/>
      <c r="AJ48" s="43"/>
      <c r="AK48" s="43"/>
    </row>
    <row r="49" spans="2:27" ht="39" customHeight="1" x14ac:dyDescent="0.2">
      <c r="E49" s="432" t="str">
        <f>IF(AND((I44+K44)&lt;80,O45&lt;135),"",IF(AND((I44+K44)&lt;85,O45&lt;137),"Il datore di lavoro mette a disposizione dei lavoratori i D.P.I.-art. 193 comma 1-a-",IF(AND((I44+K44)&lt;87,O45&lt;140),"Dal calcolo del LEX8h è emerso il superamento del livello superiore d'azione, ai sensi dell'art. 193 comma 1b -il datore di lavoro esige che i lavoratori utilizzino gli otoprotettori-","Dal calcolo del LEX8h è emerso il superamento del limite di esposizione.")))</f>
        <v>Il datore di lavoro mette a disposizione dei lavoratori i D.P.I.-art. 193 comma 1-a-</v>
      </c>
      <c r="F49" s="433"/>
      <c r="G49" s="433"/>
      <c r="H49" s="433"/>
      <c r="I49" s="433"/>
      <c r="J49" s="433"/>
      <c r="K49" s="433"/>
      <c r="L49" s="433"/>
      <c r="M49" s="433"/>
      <c r="N49" s="433"/>
      <c r="O49" s="433"/>
      <c r="P49" s="434"/>
      <c r="Q49" s="82"/>
      <c r="R49" s="82"/>
      <c r="S49" s="82"/>
    </row>
    <row r="50" spans="2:27" ht="39" customHeight="1" thickBot="1" x14ac:dyDescent="0.25">
      <c r="E50" s="424" t="str">
        <f>IF(AND((I44+K44)&lt;80,O45&lt;135),"",IF(AND((I44+K44)&lt;87,O45&lt;140),"Si raccomanda dunque l'utilizzo dei D.P.I. ove gli stessi non costituiscano un rischio per la sicurezza del lavoratore e solo per le sorgenti sonore aventi emissione maggiore ad 80 dB(A) e/o 135 dB(C).","E' obbligatorio l'impiego dei D.P.I. per le sorgenti che superano gli 87 dB(A) e/o 135 dB(C), IL LIVELLO DI ESPOSIZIONE CONSEGUENTE E' QUELLO SOTTO RIPORTATO:"))</f>
        <v>Si raccomanda dunque l'utilizzo dei D.P.I. ove gli stessi non costituiscano un rischio per la sicurezza del lavoratore e solo per le sorgenti sonore aventi emissione maggiore ad 80 dB(A) e/o 135 dB(C).</v>
      </c>
      <c r="F50" s="425"/>
      <c r="G50" s="425"/>
      <c r="H50" s="425"/>
      <c r="I50" s="425"/>
      <c r="J50" s="425"/>
      <c r="K50" s="425"/>
      <c r="L50" s="425"/>
      <c r="M50" s="425"/>
      <c r="N50" s="425"/>
      <c r="O50" s="425"/>
      <c r="P50" s="426"/>
      <c r="Q50" s="82"/>
      <c r="R50" s="82"/>
      <c r="S50" s="82"/>
    </row>
    <row r="51" spans="2:27" ht="20.100000000000001" customHeight="1" x14ac:dyDescent="0.2"/>
    <row r="52" spans="2:27" ht="25.5" customHeight="1" x14ac:dyDescent="0.45">
      <c r="F52" s="414" t="s">
        <v>67</v>
      </c>
      <c r="G52" s="415"/>
      <c r="H52" s="415"/>
      <c r="I52" s="415"/>
      <c r="J52" s="415"/>
      <c r="K52" s="416" t="s">
        <v>187</v>
      </c>
      <c r="L52" s="416"/>
      <c r="M52" s="417" t="str">
        <f>IF(O44&gt;87,AM11,"Non previsto")</f>
        <v>Non previsto</v>
      </c>
      <c r="N52" s="418"/>
      <c r="O52" s="418"/>
    </row>
    <row r="53" spans="2:27" ht="25.5" customHeight="1" x14ac:dyDescent="0.45">
      <c r="E53" s="82"/>
      <c r="F53" s="415"/>
      <c r="G53" s="415"/>
      <c r="H53" s="415"/>
      <c r="I53" s="415"/>
      <c r="J53" s="415"/>
      <c r="K53" s="416" t="s">
        <v>68</v>
      </c>
      <c r="L53" s="416"/>
      <c r="M53" s="417" t="str">
        <f>IF(O45&gt;140,T41,"Non previsto")</f>
        <v>Non previsto</v>
      </c>
      <c r="N53" s="418"/>
      <c r="O53" s="418"/>
      <c r="W53" s="81"/>
    </row>
    <row r="54" spans="2:27" ht="30" customHeight="1" x14ac:dyDescent="0.2">
      <c r="W54" s="81"/>
    </row>
    <row r="55" spans="2:27" ht="30" customHeight="1" x14ac:dyDescent="0.2">
      <c r="E55" s="419" t="s">
        <v>33</v>
      </c>
      <c r="F55" s="420"/>
      <c r="G55" s="420"/>
      <c r="H55" s="420"/>
      <c r="I55" s="420"/>
      <c r="J55" s="420"/>
      <c r="K55" s="420"/>
      <c r="L55" s="420"/>
      <c r="M55" s="420"/>
      <c r="N55" s="420"/>
      <c r="O55" s="420"/>
      <c r="P55" s="420"/>
      <c r="Q55" s="307"/>
      <c r="R55" s="307"/>
      <c r="S55" s="307"/>
      <c r="T55" s="47"/>
      <c r="U55" s="47"/>
      <c r="W55" s="81"/>
    </row>
    <row r="56" spans="2:27" ht="30" customHeight="1" x14ac:dyDescent="0.2">
      <c r="E56" s="47" t="s">
        <v>30</v>
      </c>
      <c r="F56" s="58"/>
      <c r="G56" s="58"/>
      <c r="H56" s="58"/>
      <c r="I56" s="58"/>
      <c r="J56" s="58"/>
      <c r="K56" s="58"/>
      <c r="L56" s="58"/>
      <c r="M56" s="58"/>
      <c r="N56" s="58"/>
      <c r="O56" s="58"/>
      <c r="P56" s="58"/>
      <c r="Q56" s="58"/>
      <c r="R56" s="58"/>
      <c r="S56" s="58"/>
      <c r="T56" s="47"/>
      <c r="U56" s="47"/>
      <c r="W56" s="81"/>
      <c r="X56" s="47"/>
      <c r="Y56" s="47"/>
      <c r="Z56" s="47"/>
      <c r="AA56" s="47"/>
    </row>
    <row r="57" spans="2:27" ht="63.75" customHeight="1" x14ac:dyDescent="0.3">
      <c r="E57" s="384" t="s">
        <v>308</v>
      </c>
      <c r="F57" s="384"/>
      <c r="G57" s="384"/>
      <c r="H57" s="384"/>
      <c r="I57" s="384"/>
      <c r="J57" s="384"/>
      <c r="K57" s="384"/>
      <c r="L57" s="384"/>
      <c r="M57" s="384"/>
      <c r="N57" s="384"/>
      <c r="O57" s="384"/>
      <c r="P57" s="384"/>
      <c r="Q57" s="62"/>
      <c r="R57" s="44"/>
      <c r="S57" s="308"/>
      <c r="T57" s="47"/>
      <c r="U57" s="47"/>
      <c r="W57" s="81"/>
      <c r="X57" s="47"/>
      <c r="Y57" s="47"/>
      <c r="Z57" s="47"/>
      <c r="AA57" s="47"/>
    </row>
    <row r="58" spans="2:27" ht="20.100000000000001" customHeight="1" x14ac:dyDescent="0.2">
      <c r="E58" s="384"/>
      <c r="F58" s="384"/>
      <c r="G58" s="384"/>
      <c r="H58" s="384"/>
      <c r="I58" s="384"/>
      <c r="J58" s="384"/>
      <c r="K58" s="384"/>
      <c r="L58" s="384"/>
      <c r="M58" s="384"/>
      <c r="N58" s="384"/>
      <c r="O58" s="384"/>
      <c r="P58" s="384"/>
      <c r="Q58" s="308"/>
      <c r="R58" s="308"/>
      <c r="S58" s="308"/>
      <c r="T58" s="47"/>
      <c r="U58" s="47"/>
      <c r="V58" s="56"/>
      <c r="W58" s="52"/>
      <c r="X58" s="47"/>
      <c r="Y58" s="47"/>
      <c r="Z58" s="47"/>
      <c r="AA58" s="47"/>
    </row>
    <row r="59" spans="2:27" ht="9.9499999999999993" customHeight="1" thickBot="1" x14ac:dyDescent="0.25">
      <c r="V59" s="56"/>
      <c r="W59" s="52"/>
      <c r="X59" s="47"/>
      <c r="Y59" s="47"/>
      <c r="Z59" s="47"/>
      <c r="AA59" s="47"/>
    </row>
    <row r="60" spans="2:27" ht="55.5" customHeight="1" x14ac:dyDescent="0.25">
      <c r="B60" s="48"/>
      <c r="E60" s="385" t="s">
        <v>309</v>
      </c>
      <c r="F60" s="386"/>
      <c r="G60" s="386"/>
      <c r="H60" s="386"/>
      <c r="I60" s="386"/>
      <c r="J60" s="386"/>
      <c r="K60" s="386"/>
      <c r="L60" s="386"/>
      <c r="M60" s="386"/>
      <c r="N60" s="386"/>
      <c r="O60" s="386"/>
      <c r="P60" s="387"/>
      <c r="Q60" s="190"/>
      <c r="R60" s="190"/>
      <c r="S60" s="190"/>
      <c r="V60" s="56"/>
      <c r="W60" s="52"/>
      <c r="X60" s="47"/>
      <c r="Y60" s="47"/>
      <c r="Z60" s="47"/>
      <c r="AA60" s="47"/>
    </row>
    <row r="61" spans="2:27" ht="21" customHeight="1" x14ac:dyDescent="0.25">
      <c r="B61" s="48"/>
      <c r="E61" s="193" t="s">
        <v>34</v>
      </c>
      <c r="F61" s="302" t="s">
        <v>26</v>
      </c>
      <c r="G61" s="302" t="s">
        <v>28</v>
      </c>
      <c r="H61" s="373" t="s">
        <v>29</v>
      </c>
      <c r="I61" s="373"/>
      <c r="J61" s="114" t="s">
        <v>64</v>
      </c>
      <c r="K61" s="115" t="s">
        <v>12</v>
      </c>
      <c r="L61" s="116" t="s">
        <v>13</v>
      </c>
      <c r="M61" s="116" t="s">
        <v>14</v>
      </c>
      <c r="N61" s="388" t="s">
        <v>234</v>
      </c>
      <c r="O61" s="362"/>
      <c r="P61" s="377"/>
      <c r="Q61" s="54"/>
      <c r="R61" s="54"/>
      <c r="S61" s="54"/>
      <c r="V61" s="56"/>
      <c r="W61" s="52"/>
      <c r="X61" s="47"/>
      <c r="Y61" s="47"/>
      <c r="Z61" s="47"/>
      <c r="AA61" s="47"/>
    </row>
    <row r="62" spans="2:27" ht="21" customHeight="1" x14ac:dyDescent="0.25">
      <c r="B62" s="48"/>
      <c r="E62" s="193" t="s">
        <v>40</v>
      </c>
      <c r="F62" s="303" t="str">
        <f>VLOOKUP(E62,$E$112:$L$243,2,FALSE)</f>
        <v>Inserti espandibili</v>
      </c>
      <c r="G62" s="303" t="str">
        <f>VLOOKUP($E$62,$E$112:$L$243,3,FALSE)</f>
        <v>3M EAR</v>
      </c>
      <c r="H62" s="374" t="str">
        <f>VLOOKUP($E$62,$E$112:$L$243,4,FALSE)</f>
        <v>CLASSIC</v>
      </c>
      <c r="I62" s="374"/>
      <c r="J62" s="46">
        <f>VLOOKUP($E$62,$E$112:$L$243,5,FALSE)</f>
        <v>31</v>
      </c>
      <c r="K62" s="46">
        <f>VLOOKUP($E$62,$E$112:$L$243,6,FALSE)</f>
        <v>31</v>
      </c>
      <c r="L62" s="46">
        <f>VLOOKUP($E$62,$E$112:$L$243,7,FALSE)</f>
        <v>27</v>
      </c>
      <c r="M62" s="46">
        <f>VLOOKUP($E$62,$E$112:$L$243,8,FALSE)</f>
        <v>26</v>
      </c>
      <c r="N62" s="392">
        <f>IF(S41=0,"Non necessario",S41/R41)</f>
        <v>13.913737816032082</v>
      </c>
      <c r="O62" s="393"/>
      <c r="P62" s="394"/>
      <c r="Q62" s="196"/>
      <c r="R62" s="196"/>
      <c r="S62" s="196"/>
      <c r="V62" s="56"/>
      <c r="W62" s="56"/>
      <c r="X62" s="47"/>
      <c r="Y62" s="47"/>
      <c r="Z62" s="47"/>
      <c r="AA62" s="47"/>
    </row>
    <row r="63" spans="2:27" ht="21" customHeight="1" x14ac:dyDescent="0.25">
      <c r="B63" s="48"/>
      <c r="C63" s="48"/>
      <c r="D63" s="48"/>
      <c r="E63" s="395" t="s">
        <v>57</v>
      </c>
      <c r="F63" s="396"/>
      <c r="G63" s="396"/>
      <c r="H63" s="379">
        <v>0.5</v>
      </c>
      <c r="I63" s="379"/>
      <c r="J63" s="117">
        <f>H63*J62</f>
        <v>15.5</v>
      </c>
      <c r="K63" s="118">
        <f>K62*$H$63</f>
        <v>15.5</v>
      </c>
      <c r="L63" s="118">
        <f>L62*$H$63</f>
        <v>13.5</v>
      </c>
      <c r="M63" s="118">
        <f>M62*$H$63</f>
        <v>13</v>
      </c>
      <c r="N63" s="393"/>
      <c r="O63" s="393"/>
      <c r="P63" s="394"/>
      <c r="Q63" s="167"/>
      <c r="R63" s="167"/>
      <c r="S63" s="167"/>
      <c r="V63" s="56"/>
      <c r="W63" s="56"/>
      <c r="X63" s="47"/>
      <c r="Y63" s="47"/>
      <c r="Z63" s="47"/>
      <c r="AA63" s="47"/>
    </row>
    <row r="64" spans="2:27" ht="9.75" customHeight="1" x14ac:dyDescent="0.25">
      <c r="B64" s="48"/>
      <c r="C64" s="48"/>
      <c r="D64" s="48"/>
      <c r="E64" s="389"/>
      <c r="F64" s="390"/>
      <c r="G64" s="390"/>
      <c r="H64" s="390"/>
      <c r="I64" s="390"/>
      <c r="J64" s="390"/>
      <c r="K64" s="390"/>
      <c r="L64" s="390"/>
      <c r="M64" s="390"/>
      <c r="N64" s="390"/>
      <c r="O64" s="390"/>
      <c r="P64" s="391"/>
      <c r="Q64" s="167"/>
      <c r="R64" s="82"/>
      <c r="S64" s="82"/>
      <c r="V64" s="56"/>
      <c r="W64" s="56"/>
      <c r="X64" s="47"/>
      <c r="Y64" s="47"/>
      <c r="Z64" s="47"/>
      <c r="AA64" s="47"/>
    </row>
    <row r="65" spans="2:27" ht="24" customHeight="1" x14ac:dyDescent="0.25">
      <c r="B65" s="48"/>
      <c r="C65" s="48"/>
      <c r="D65" s="48"/>
      <c r="E65" s="361" t="s">
        <v>37</v>
      </c>
      <c r="F65" s="397"/>
      <c r="G65" s="398" t="s">
        <v>74</v>
      </c>
      <c r="H65" s="304" t="s">
        <v>240</v>
      </c>
      <c r="I65" s="119" t="s">
        <v>237</v>
      </c>
      <c r="J65" s="133">
        <f>IF(O44&lt;87,V41,(10*LOG10(SUM(AF11:AF40))))</f>
        <v>72.592450343977319</v>
      </c>
      <c r="K65" s="119" t="s">
        <v>238</v>
      </c>
      <c r="L65" s="119">
        <v>80</v>
      </c>
      <c r="M65" s="365" t="str">
        <f>IF(J65&lt;65,"IPERPROTEZIONE",IF(J65&lt;70,"ACCETTABILE",IF(J65&lt;75,"BUONA",IF(J65&lt;80,"ACCETTABILE","INSUFFICIENTE"))))</f>
        <v>BUONA</v>
      </c>
      <c r="N65" s="365"/>
      <c r="O65" s="365"/>
      <c r="P65" s="366"/>
      <c r="Q65" s="167"/>
      <c r="R65" s="82"/>
      <c r="S65" s="85"/>
      <c r="V65" s="56"/>
      <c r="W65" s="56"/>
      <c r="X65" s="47"/>
      <c r="Y65" s="47"/>
      <c r="Z65" s="47"/>
      <c r="AA65" s="47"/>
    </row>
    <row r="66" spans="2:27" ht="27" customHeight="1" thickBot="1" x14ac:dyDescent="0.3">
      <c r="B66" s="48"/>
      <c r="C66" s="48"/>
      <c r="D66" s="48"/>
      <c r="E66" s="367" t="s">
        <v>31</v>
      </c>
      <c r="F66" s="364"/>
      <c r="G66" s="399"/>
      <c r="H66" s="113" t="s">
        <v>241</v>
      </c>
      <c r="I66" s="112" t="s">
        <v>239</v>
      </c>
      <c r="J66" s="112">
        <f>M63-5</f>
        <v>8</v>
      </c>
      <c r="K66" s="112" t="s">
        <v>238</v>
      </c>
      <c r="L66" s="112">
        <v>135</v>
      </c>
      <c r="M66" s="368" t="str">
        <f>IF($O$45&lt;135,"VERIFICA NON NECESSARIA",IF(($O$45-J66)&lt;135,"IDONEO","INSUFFICIENTE"))</f>
        <v>VERIFICA NON NECESSARIA</v>
      </c>
      <c r="N66" s="368"/>
      <c r="O66" s="368"/>
      <c r="P66" s="369"/>
      <c r="Q66" s="167"/>
      <c r="R66" s="82"/>
      <c r="S66" s="86"/>
      <c r="V66" s="56"/>
      <c r="W66" s="56"/>
      <c r="X66" s="47"/>
      <c r="Y66" s="47"/>
      <c r="Z66" s="47"/>
      <c r="AA66" s="47"/>
    </row>
    <row r="67" spans="2:27" ht="12.6" customHeight="1" x14ac:dyDescent="0.3">
      <c r="B67" s="48"/>
      <c r="C67" s="48"/>
      <c r="D67" s="48"/>
      <c r="I67" s="61"/>
      <c r="J67" s="61"/>
      <c r="K67" s="50"/>
      <c r="L67" s="51"/>
      <c r="M67" s="51"/>
      <c r="N67" s="52"/>
      <c r="O67" s="53"/>
      <c r="P67" s="53"/>
      <c r="Q67" s="167"/>
      <c r="R67" s="53"/>
      <c r="S67" s="53"/>
      <c r="V67" s="56"/>
      <c r="W67" s="56"/>
      <c r="X67" s="47"/>
      <c r="Y67" s="47"/>
      <c r="Z67" s="47"/>
      <c r="AA67" s="47"/>
    </row>
    <row r="68" spans="2:27" ht="12.6" customHeight="1" thickBot="1" x14ac:dyDescent="0.35">
      <c r="B68" s="48"/>
      <c r="C68" s="48"/>
      <c r="D68" s="48"/>
      <c r="E68" s="49"/>
      <c r="F68" s="49"/>
      <c r="G68" s="49"/>
      <c r="H68" s="49"/>
      <c r="I68" s="49"/>
      <c r="J68" s="49"/>
      <c r="K68" s="50"/>
      <c r="L68" s="51"/>
      <c r="M68" s="51"/>
      <c r="N68" s="52"/>
      <c r="O68" s="53"/>
      <c r="P68" s="53"/>
      <c r="Q68" s="167"/>
      <c r="R68" s="53"/>
      <c r="S68" s="53"/>
      <c r="V68" s="56"/>
      <c r="W68" s="56"/>
      <c r="X68" s="47"/>
      <c r="Y68" s="47"/>
      <c r="Z68" s="47"/>
      <c r="AA68" s="47"/>
    </row>
    <row r="69" spans="2:27" ht="27" customHeight="1" x14ac:dyDescent="0.3">
      <c r="B69" s="48"/>
      <c r="C69" s="48"/>
      <c r="D69" s="48"/>
      <c r="E69" s="370" t="s">
        <v>263</v>
      </c>
      <c r="F69" s="371"/>
      <c r="G69" s="371"/>
      <c r="H69" s="371"/>
      <c r="I69" s="371"/>
      <c r="J69" s="371"/>
      <c r="K69" s="371"/>
      <c r="L69" s="371"/>
      <c r="M69" s="371"/>
      <c r="N69" s="371"/>
      <c r="O69" s="371"/>
      <c r="P69" s="372"/>
      <c r="Q69" s="167"/>
      <c r="R69" s="53"/>
      <c r="S69" s="53"/>
      <c r="V69" s="56"/>
      <c r="W69" s="56"/>
      <c r="X69" s="47"/>
      <c r="Y69" s="47"/>
      <c r="Z69" s="47"/>
      <c r="AA69" s="47"/>
    </row>
    <row r="70" spans="2:27" ht="21" customHeight="1" x14ac:dyDescent="0.25">
      <c r="B70" s="48"/>
      <c r="C70" s="48"/>
      <c r="D70" s="48"/>
      <c r="E70" s="193" t="s">
        <v>34</v>
      </c>
      <c r="F70" s="302" t="s">
        <v>26</v>
      </c>
      <c r="G70" s="302" t="s">
        <v>28</v>
      </c>
      <c r="H70" s="373" t="s">
        <v>29</v>
      </c>
      <c r="I70" s="373"/>
      <c r="J70" s="114" t="s">
        <v>64</v>
      </c>
      <c r="K70" s="115" t="s">
        <v>12</v>
      </c>
      <c r="L70" s="116" t="s">
        <v>13</v>
      </c>
      <c r="M70" s="116" t="s">
        <v>14</v>
      </c>
      <c r="N70" s="305" t="s">
        <v>69</v>
      </c>
      <c r="O70" s="305" t="s">
        <v>70</v>
      </c>
      <c r="P70" s="132" t="s">
        <v>15</v>
      </c>
      <c r="Q70" s="167"/>
      <c r="R70" s="54"/>
      <c r="S70" s="54"/>
      <c r="V70" s="56"/>
      <c r="W70" s="52"/>
      <c r="X70" s="47"/>
      <c r="Y70" s="47"/>
      <c r="Z70" s="47"/>
      <c r="AA70" s="47"/>
    </row>
    <row r="71" spans="2:27" ht="21" customHeight="1" x14ac:dyDescent="0.25">
      <c r="B71" s="48"/>
      <c r="C71" s="48"/>
      <c r="D71" s="48"/>
      <c r="E71" s="303" t="s">
        <v>36</v>
      </c>
      <c r="F71" s="303" t="str">
        <f>VLOOKUP(E71,$E$112:$L$243,2,FALSE)</f>
        <v>Cuffie auricolari</v>
      </c>
      <c r="G71" s="303" t="str">
        <f>VLOOKUP($E$71,$E$112:$L$243,3,FALSE)</f>
        <v>3M PELTOR</v>
      </c>
      <c r="H71" s="374" t="str">
        <f>VLOOKUP($E$71,$E$112:$L$243,4,FALSE)</f>
        <v>Optime I H510P3</v>
      </c>
      <c r="I71" s="374"/>
      <c r="J71" s="46">
        <f>VLOOKUP(E71,$E$112:$L$243,5,FALSE)</f>
        <v>26</v>
      </c>
      <c r="K71" s="46">
        <f>VLOOKUP($E$71,$E$112:$L$243,6,FALSE)</f>
        <v>32</v>
      </c>
      <c r="L71" s="46">
        <f>VLOOKUP($E$71,$E$112:$L$243,7,FALSE)</f>
        <v>23</v>
      </c>
      <c r="M71" s="46">
        <f>VLOOKUP($E$71,$E$112:$L$243,8,FALSE)</f>
        <v>15</v>
      </c>
      <c r="N71" s="375">
        <f>$AK$11</f>
        <v>85.366562593137672</v>
      </c>
      <c r="O71" s="375">
        <f>$AL$11</f>
        <v>86.527734609282035</v>
      </c>
      <c r="P71" s="376">
        <f>IF(($AL$11-$AK$11)&lt;=2,(L72-((K72-L72)/4)*($AL$11-$AK$11-2)),(L72-((L72-M72)/8)*($AL$11-$AK$11-2)))</f>
        <v>21.154258519123907</v>
      </c>
      <c r="Q71" s="167"/>
      <c r="R71" s="196"/>
      <c r="S71" s="196"/>
      <c r="V71" s="56"/>
      <c r="W71" s="56"/>
      <c r="X71" s="47"/>
      <c r="Y71" s="47"/>
      <c r="Z71" s="47"/>
      <c r="AA71" s="47"/>
    </row>
    <row r="72" spans="2:27" ht="21" customHeight="1" x14ac:dyDescent="0.25">
      <c r="B72" s="48"/>
      <c r="C72" s="48"/>
      <c r="D72" s="48"/>
      <c r="E72" s="191"/>
      <c r="F72" s="127"/>
      <c r="G72" s="128" t="s">
        <v>57</v>
      </c>
      <c r="H72" s="378">
        <v>0.85</v>
      </c>
      <c r="I72" s="379"/>
      <c r="J72" s="117">
        <f>H72*J71</f>
        <v>22.099999999999998</v>
      </c>
      <c r="K72" s="118">
        <f>K71*$H$72</f>
        <v>27.2</v>
      </c>
      <c r="L72" s="118">
        <f>L71*$H$72</f>
        <v>19.55</v>
      </c>
      <c r="M72" s="118">
        <f>M71*$H$72</f>
        <v>12.75</v>
      </c>
      <c r="N72" s="362"/>
      <c r="O72" s="362"/>
      <c r="P72" s="377"/>
      <c r="Q72" s="167"/>
      <c r="R72" s="167"/>
      <c r="S72" s="167"/>
      <c r="V72" s="56"/>
      <c r="W72" s="56"/>
      <c r="X72" s="47"/>
      <c r="Y72" s="47"/>
      <c r="Z72" s="47"/>
      <c r="AA72" s="47"/>
    </row>
    <row r="73" spans="2:27" ht="9" customHeight="1" x14ac:dyDescent="0.25">
      <c r="B73" s="48"/>
      <c r="C73" s="48"/>
      <c r="D73" s="48"/>
      <c r="E73" s="358"/>
      <c r="F73" s="359"/>
      <c r="G73" s="359"/>
      <c r="H73" s="359"/>
      <c r="I73" s="359"/>
      <c r="J73" s="359"/>
      <c r="K73" s="359"/>
      <c r="L73" s="359"/>
      <c r="M73" s="359"/>
      <c r="N73" s="359"/>
      <c r="O73" s="359"/>
      <c r="P73" s="360"/>
      <c r="Q73" s="167"/>
      <c r="R73" s="167"/>
      <c r="S73" s="167"/>
      <c r="V73" s="56"/>
      <c r="W73" s="56"/>
      <c r="X73" s="47"/>
      <c r="Y73" s="47"/>
      <c r="Z73" s="47"/>
      <c r="AA73" s="47"/>
    </row>
    <row r="74" spans="2:27" ht="21" customHeight="1" x14ac:dyDescent="0.25">
      <c r="B74" s="48"/>
      <c r="C74" s="48"/>
      <c r="D74" s="48"/>
      <c r="E74" s="361" t="s">
        <v>37</v>
      </c>
      <c r="F74" s="362"/>
      <c r="G74" s="363" t="s">
        <v>74</v>
      </c>
      <c r="H74" s="130" t="s">
        <v>185</v>
      </c>
      <c r="I74" s="131" t="s">
        <v>71</v>
      </c>
      <c r="J74" s="133">
        <f>$AK$11-P71</f>
        <v>64.212304074013758</v>
      </c>
      <c r="K74" s="131" t="s">
        <v>72</v>
      </c>
      <c r="L74" s="131">
        <v>80</v>
      </c>
      <c r="M74" s="365" t="str">
        <f>IF(J74&lt;65,"IPERPROTEZIONE",IF(J74&lt;70,"ACCETTABILE",IF(J74&lt;75,"BUONA",IF(J74&lt;80,"ACCETTABILE","INSUFFICIENTE"))))</f>
        <v>IPERPROTEZIONE</v>
      </c>
      <c r="N74" s="365"/>
      <c r="O74" s="365"/>
      <c r="P74" s="366"/>
      <c r="Q74" s="167"/>
      <c r="R74" s="85"/>
      <c r="S74" s="85"/>
      <c r="V74" s="56"/>
      <c r="W74" s="56"/>
      <c r="X74" s="47"/>
      <c r="Y74" s="47"/>
      <c r="Z74" s="47"/>
      <c r="AA74" s="47"/>
    </row>
    <row r="75" spans="2:27" ht="29.25" customHeight="1" thickBot="1" x14ac:dyDescent="0.3">
      <c r="B75" s="48"/>
      <c r="C75" s="48"/>
      <c r="D75" s="48"/>
      <c r="E75" s="367" t="s">
        <v>31</v>
      </c>
      <c r="F75" s="364"/>
      <c r="G75" s="364"/>
      <c r="H75" s="59" t="s">
        <v>186</v>
      </c>
      <c r="I75" s="60" t="s">
        <v>73</v>
      </c>
      <c r="J75" s="60">
        <f>M72-5</f>
        <v>7.75</v>
      </c>
      <c r="K75" s="60" t="s">
        <v>72</v>
      </c>
      <c r="L75" s="60">
        <v>135</v>
      </c>
      <c r="M75" s="368" t="str">
        <f>IF($O$45&lt;135,"VERIFICA NON NECESSARIA",IF(($O$45-J75)&lt;135,"IDONEO","INSUFFICIENTE"))</f>
        <v>VERIFICA NON NECESSARIA</v>
      </c>
      <c r="N75" s="368"/>
      <c r="O75" s="368"/>
      <c r="P75" s="369"/>
      <c r="Q75" s="167"/>
      <c r="R75" s="86"/>
      <c r="S75" s="86"/>
      <c r="V75" s="56"/>
      <c r="W75" s="56"/>
      <c r="X75" s="47"/>
      <c r="Y75" s="47"/>
      <c r="Z75" s="47"/>
      <c r="AA75" s="47"/>
    </row>
    <row r="76" spans="2:27" ht="25.5" customHeight="1" thickBot="1" x14ac:dyDescent="0.3">
      <c r="C76" s="48"/>
      <c r="D76" s="48"/>
      <c r="Q76" s="167"/>
      <c r="V76" s="56"/>
      <c r="W76" s="52"/>
      <c r="X76" s="47"/>
      <c r="Y76" s="47"/>
      <c r="Z76" s="47"/>
      <c r="AA76" s="47"/>
    </row>
    <row r="77" spans="2:27" ht="27" customHeight="1" x14ac:dyDescent="0.3">
      <c r="B77" s="48"/>
      <c r="C77" s="48"/>
      <c r="D77" s="48"/>
      <c r="E77" s="370" t="s">
        <v>264</v>
      </c>
      <c r="F77" s="371"/>
      <c r="G77" s="371"/>
      <c r="H77" s="371"/>
      <c r="I77" s="371"/>
      <c r="J77" s="371"/>
      <c r="K77" s="371"/>
      <c r="L77" s="371"/>
      <c r="M77" s="371"/>
      <c r="N77" s="371"/>
      <c r="O77" s="371"/>
      <c r="P77" s="372"/>
      <c r="Q77" s="167"/>
      <c r="R77" s="53"/>
      <c r="S77" s="53"/>
      <c r="V77" s="56"/>
      <c r="W77" s="56"/>
      <c r="X77" s="47"/>
      <c r="Y77" s="47"/>
      <c r="Z77" s="47"/>
      <c r="AA77" s="47"/>
    </row>
    <row r="78" spans="2:27" ht="21" customHeight="1" x14ac:dyDescent="0.25">
      <c r="B78" s="48"/>
      <c r="C78" s="48"/>
      <c r="D78" s="48"/>
      <c r="E78" s="193" t="s">
        <v>34</v>
      </c>
      <c r="F78" s="302" t="s">
        <v>26</v>
      </c>
      <c r="G78" s="302" t="s">
        <v>28</v>
      </c>
      <c r="H78" s="373" t="s">
        <v>29</v>
      </c>
      <c r="I78" s="373"/>
      <c r="J78" s="114" t="s">
        <v>64</v>
      </c>
      <c r="K78" s="115" t="s">
        <v>12</v>
      </c>
      <c r="L78" s="116" t="s">
        <v>13</v>
      </c>
      <c r="M78" s="116" t="s">
        <v>14</v>
      </c>
      <c r="N78" s="305" t="s">
        <v>69</v>
      </c>
      <c r="O78" s="305" t="s">
        <v>70</v>
      </c>
      <c r="P78" s="132" t="s">
        <v>15</v>
      </c>
      <c r="Q78" s="167"/>
      <c r="R78" s="54"/>
      <c r="S78" s="54"/>
      <c r="V78" s="56"/>
      <c r="W78" s="52"/>
      <c r="X78" s="47"/>
      <c r="Y78" s="47"/>
      <c r="Z78" s="47"/>
      <c r="AA78" s="47"/>
    </row>
    <row r="79" spans="2:27" ht="21" customHeight="1" x14ac:dyDescent="0.25">
      <c r="B79" s="48"/>
      <c r="E79" s="129" t="s">
        <v>38</v>
      </c>
      <c r="F79" s="126" t="str">
        <f>VLOOKUP(E79,$E$112:$L$243,2,FALSE)</f>
        <v>Cuffie auricolari</v>
      </c>
      <c r="G79" s="126" t="str">
        <f>VLOOKUP($E$79,$E$112:$L$243,3,FALSE)</f>
        <v>3M PELTOR</v>
      </c>
      <c r="H79" s="374" t="str">
        <f>VLOOKUP($E$79,$E$112:$L$243,4,FALSE)</f>
        <v>H505B</v>
      </c>
      <c r="I79" s="374"/>
      <c r="J79" s="46">
        <f>VLOOKUP(E79,$E$112:$L$243,5,FALSE)</f>
        <v>24</v>
      </c>
      <c r="K79" s="46">
        <f>VLOOKUP($E$79,$E$112:$L$243,6,FALSE)</f>
        <v>29</v>
      </c>
      <c r="L79" s="46">
        <f>VLOOKUP($E$79,$E$112:$L$243,7,FALSE)</f>
        <v>20</v>
      </c>
      <c r="M79" s="46">
        <f>VLOOKUP($E$79,$E$112:$L$243,8,FALSE)</f>
        <v>13</v>
      </c>
      <c r="N79" s="375">
        <f>$AK$11</f>
        <v>85.366562593137672</v>
      </c>
      <c r="O79" s="375">
        <f>$AL$11</f>
        <v>86.527734609282035</v>
      </c>
      <c r="P79" s="376">
        <f>IF(($AL$11-$AK$11)&lt;=2,(L80-((K80-L80)/4)*($AL$11-$AK$11-2)),(L80-((L80-M80)/8)*($AL$11-$AK$11-2)))</f>
        <v>18.604258519123906</v>
      </c>
      <c r="Q79" s="167"/>
      <c r="R79" s="196"/>
      <c r="S79" s="196"/>
      <c r="V79" s="56"/>
      <c r="W79" s="56"/>
      <c r="X79" s="47"/>
      <c r="Y79" s="47"/>
      <c r="Z79" s="47"/>
      <c r="AA79" s="47"/>
    </row>
    <row r="80" spans="2:27" ht="21" customHeight="1" x14ac:dyDescent="0.25">
      <c r="B80" s="48"/>
      <c r="C80" s="48"/>
      <c r="D80" s="48"/>
      <c r="E80" s="191"/>
      <c r="F80" s="127"/>
      <c r="G80" s="128" t="s">
        <v>57</v>
      </c>
      <c r="H80" s="378">
        <v>0.85</v>
      </c>
      <c r="I80" s="379"/>
      <c r="J80" s="117">
        <f>H80*J79</f>
        <v>20.399999999999999</v>
      </c>
      <c r="K80" s="118">
        <f>K79*$H$80</f>
        <v>24.65</v>
      </c>
      <c r="L80" s="118">
        <f>L79*$H$80</f>
        <v>17</v>
      </c>
      <c r="M80" s="118">
        <f>M79*$H$80</f>
        <v>11.049999999999999</v>
      </c>
      <c r="N80" s="362"/>
      <c r="O80" s="362"/>
      <c r="P80" s="377"/>
      <c r="Q80" s="167"/>
      <c r="R80" s="167"/>
      <c r="S80" s="167"/>
      <c r="V80" s="56"/>
      <c r="W80" s="56"/>
      <c r="X80" s="47"/>
      <c r="Y80" s="47"/>
      <c r="Z80" s="47"/>
      <c r="AA80" s="47"/>
    </row>
    <row r="81" spans="2:27" ht="9" customHeight="1" x14ac:dyDescent="0.25">
      <c r="B81" s="48"/>
      <c r="C81" s="48"/>
      <c r="D81" s="48"/>
      <c r="E81" s="358"/>
      <c r="F81" s="359"/>
      <c r="G81" s="359"/>
      <c r="H81" s="359"/>
      <c r="I81" s="359"/>
      <c r="J81" s="359"/>
      <c r="K81" s="359"/>
      <c r="L81" s="359"/>
      <c r="M81" s="359"/>
      <c r="N81" s="359"/>
      <c r="O81" s="359"/>
      <c r="P81" s="360"/>
      <c r="Q81" s="167"/>
      <c r="R81" s="167"/>
      <c r="S81" s="167"/>
      <c r="V81" s="56"/>
      <c r="W81" s="56"/>
      <c r="X81" s="47"/>
      <c r="Y81" s="47"/>
      <c r="Z81" s="47"/>
      <c r="AA81" s="47"/>
    </row>
    <row r="82" spans="2:27" ht="21" customHeight="1" x14ac:dyDescent="0.25">
      <c r="B82" s="48"/>
      <c r="C82" s="48"/>
      <c r="D82" s="48"/>
      <c r="E82" s="361" t="s">
        <v>37</v>
      </c>
      <c r="F82" s="362"/>
      <c r="G82" s="363" t="s">
        <v>74</v>
      </c>
      <c r="H82" s="130" t="s">
        <v>185</v>
      </c>
      <c r="I82" s="131" t="s">
        <v>71</v>
      </c>
      <c r="J82" s="133">
        <f>$AK$11-P79</f>
        <v>66.76230407401377</v>
      </c>
      <c r="K82" s="131" t="s">
        <v>72</v>
      </c>
      <c r="L82" s="131">
        <v>80</v>
      </c>
      <c r="M82" s="365" t="str">
        <f>IF(J82&lt;65,"IPERPROTEZIONE",IF(J82&lt;70,"ACCETTABILE",IF(J82&lt;75,"BUONA",IF(J82&lt;80,"ACCETTABILE","INSUFFICIENTE"))))</f>
        <v>ACCETTABILE</v>
      </c>
      <c r="N82" s="365"/>
      <c r="O82" s="365"/>
      <c r="P82" s="366"/>
      <c r="Q82" s="167"/>
      <c r="R82" s="85"/>
      <c r="S82" s="85"/>
      <c r="V82" s="56"/>
      <c r="W82" s="56"/>
      <c r="X82" s="47"/>
      <c r="Y82" s="47"/>
      <c r="Z82" s="47"/>
      <c r="AA82" s="47"/>
    </row>
    <row r="83" spans="2:27" ht="29.25" customHeight="1" thickBot="1" x14ac:dyDescent="0.3">
      <c r="B83" s="48"/>
      <c r="C83" s="48"/>
      <c r="D83" s="48"/>
      <c r="E83" s="367" t="s">
        <v>31</v>
      </c>
      <c r="F83" s="364"/>
      <c r="G83" s="364"/>
      <c r="H83" s="59" t="s">
        <v>186</v>
      </c>
      <c r="I83" s="60" t="s">
        <v>73</v>
      </c>
      <c r="J83" s="60">
        <f>M80-5</f>
        <v>6.0499999999999989</v>
      </c>
      <c r="K83" s="60" t="s">
        <v>72</v>
      </c>
      <c r="L83" s="60">
        <v>135</v>
      </c>
      <c r="M83" s="368" t="str">
        <f>IF($O$45&lt;135,"VERIFICA NON NECESSARIA",IF(($O$45-J83)&lt;135,"IDONEO","INSUFFICIENTE"))</f>
        <v>VERIFICA NON NECESSARIA</v>
      </c>
      <c r="N83" s="368"/>
      <c r="O83" s="368"/>
      <c r="P83" s="369"/>
      <c r="Q83" s="167"/>
      <c r="R83" s="86"/>
      <c r="S83" s="86"/>
      <c r="V83" s="56"/>
      <c r="W83" s="56"/>
      <c r="X83" s="47"/>
      <c r="Y83" s="47"/>
      <c r="Z83" s="47"/>
      <c r="AA83" s="47"/>
    </row>
    <row r="84" spans="2:27" ht="24" customHeight="1" thickBot="1" x14ac:dyDescent="0.3">
      <c r="C84" s="48"/>
      <c r="D84" s="48"/>
    </row>
    <row r="85" spans="2:27" ht="27" customHeight="1" x14ac:dyDescent="0.3">
      <c r="B85" s="48"/>
      <c r="C85" s="48"/>
      <c r="D85" s="48"/>
      <c r="E85" s="370" t="s">
        <v>264</v>
      </c>
      <c r="F85" s="371"/>
      <c r="G85" s="371"/>
      <c r="H85" s="371"/>
      <c r="I85" s="371"/>
      <c r="J85" s="371"/>
      <c r="K85" s="371"/>
      <c r="L85" s="371"/>
      <c r="M85" s="371"/>
      <c r="N85" s="371"/>
      <c r="O85" s="371"/>
      <c r="P85" s="372"/>
      <c r="Q85" s="167"/>
      <c r="R85" s="53"/>
      <c r="S85" s="53"/>
      <c r="V85" s="56"/>
      <c r="W85" s="56"/>
      <c r="X85" s="47"/>
      <c r="Y85" s="47"/>
      <c r="Z85" s="47"/>
      <c r="AA85" s="47"/>
    </row>
    <row r="86" spans="2:27" ht="21" customHeight="1" x14ac:dyDescent="0.25">
      <c r="B86" s="48"/>
      <c r="C86" s="48"/>
      <c r="D86" s="48"/>
      <c r="E86" s="193" t="s">
        <v>34</v>
      </c>
      <c r="F86" s="302" t="s">
        <v>26</v>
      </c>
      <c r="G86" s="302" t="s">
        <v>28</v>
      </c>
      <c r="H86" s="373" t="s">
        <v>29</v>
      </c>
      <c r="I86" s="373"/>
      <c r="J86" s="114" t="s">
        <v>64</v>
      </c>
      <c r="K86" s="115" t="s">
        <v>12</v>
      </c>
      <c r="L86" s="116" t="s">
        <v>13</v>
      </c>
      <c r="M86" s="116" t="s">
        <v>14</v>
      </c>
      <c r="N86" s="305" t="s">
        <v>69</v>
      </c>
      <c r="O86" s="305" t="s">
        <v>70</v>
      </c>
      <c r="P86" s="132" t="s">
        <v>15</v>
      </c>
      <c r="Q86" s="167"/>
      <c r="R86" s="54"/>
      <c r="S86" s="54"/>
      <c r="V86" s="56"/>
      <c r="W86" s="52"/>
      <c r="X86" s="47"/>
      <c r="Y86" s="47"/>
      <c r="Z86" s="47"/>
      <c r="AA86" s="47"/>
    </row>
    <row r="87" spans="2:27" ht="39.75" customHeight="1" x14ac:dyDescent="0.25">
      <c r="B87" s="48"/>
      <c r="E87" s="129" t="s">
        <v>40</v>
      </c>
      <c r="F87" s="126" t="str">
        <f>VLOOKUP(E87,$E$112:$L$243,2,FALSE)</f>
        <v>Inserti espandibili</v>
      </c>
      <c r="G87" s="126" t="str">
        <f>VLOOKUP($E$87,$E$112:$L$243,3,FALSE)</f>
        <v>3M EAR</v>
      </c>
      <c r="H87" s="382" t="str">
        <f>VLOOKUP($E$87,$E$112:$L$243,4,FALSE)</f>
        <v>CLASSIC</v>
      </c>
      <c r="I87" s="383"/>
      <c r="J87" s="46">
        <f>VLOOKUP(E87,$E$112:$L$243,5,FALSE)</f>
        <v>31</v>
      </c>
      <c r="K87" s="46">
        <f>VLOOKUP($E$87,$E$112:$L$243,6,FALSE)</f>
        <v>31</v>
      </c>
      <c r="L87" s="46">
        <f>VLOOKUP($E$87,$E$112:$L$243,7,FALSE)</f>
        <v>27</v>
      </c>
      <c r="M87" s="46">
        <f>VLOOKUP($E$87,$E$112:$L$243,8,FALSE)</f>
        <v>26</v>
      </c>
      <c r="N87" s="375">
        <f>$AK$11</f>
        <v>85.366562593137672</v>
      </c>
      <c r="O87" s="375">
        <f>$AL$11</f>
        <v>86.527734609282035</v>
      </c>
      <c r="P87" s="376">
        <f>IF(($AL$11-$AK$11)&lt;=2,(L88-((K88-L88)/4)*($AL$11-$AK$11-2)),(L88-((L88-M88)/8)*($AL$11-$AK$11-2)))</f>
        <v>18.095238189506166</v>
      </c>
      <c r="Q87" s="167"/>
      <c r="R87" s="196"/>
      <c r="S87" s="196"/>
      <c r="V87" s="56"/>
      <c r="W87" s="56"/>
      <c r="X87" s="47"/>
      <c r="Y87" s="47"/>
      <c r="Z87" s="47"/>
      <c r="AA87" s="47"/>
    </row>
    <row r="88" spans="2:27" ht="21" customHeight="1" x14ac:dyDescent="0.25">
      <c r="B88" s="48"/>
      <c r="C88" s="48"/>
      <c r="D88" s="48"/>
      <c r="E88" s="191"/>
      <c r="F88" s="127"/>
      <c r="G88" s="128" t="s">
        <v>57</v>
      </c>
      <c r="H88" s="378">
        <v>0.65</v>
      </c>
      <c r="I88" s="379"/>
      <c r="J88" s="117">
        <f>H88*J87</f>
        <v>20.150000000000002</v>
      </c>
      <c r="K88" s="118">
        <f>K87*$H$88</f>
        <v>20.150000000000002</v>
      </c>
      <c r="L88" s="118">
        <f>L87*$H$88</f>
        <v>17.55</v>
      </c>
      <c r="M88" s="118">
        <f>M87*$H$88</f>
        <v>16.900000000000002</v>
      </c>
      <c r="N88" s="362"/>
      <c r="O88" s="362"/>
      <c r="P88" s="377"/>
      <c r="Q88" s="167"/>
      <c r="R88" s="167"/>
      <c r="S88" s="167"/>
      <c r="V88" s="56"/>
      <c r="W88" s="56"/>
      <c r="X88" s="47"/>
      <c r="Y88" s="47"/>
      <c r="Z88" s="47"/>
      <c r="AA88" s="47"/>
    </row>
    <row r="89" spans="2:27" ht="9" customHeight="1" x14ac:dyDescent="0.25">
      <c r="B89" s="48"/>
      <c r="C89" s="48"/>
      <c r="D89" s="48"/>
      <c r="E89" s="358"/>
      <c r="F89" s="359"/>
      <c r="G89" s="359"/>
      <c r="H89" s="359"/>
      <c r="I89" s="359"/>
      <c r="J89" s="359"/>
      <c r="K89" s="359"/>
      <c r="L89" s="359"/>
      <c r="M89" s="359"/>
      <c r="N89" s="359"/>
      <c r="O89" s="359"/>
      <c r="P89" s="360"/>
      <c r="Q89" s="167"/>
      <c r="R89" s="167"/>
      <c r="S89" s="167"/>
      <c r="V89" s="56"/>
      <c r="W89" s="56"/>
      <c r="X89" s="47"/>
      <c r="Y89" s="47"/>
      <c r="Z89" s="47"/>
      <c r="AA89" s="47"/>
    </row>
    <row r="90" spans="2:27" ht="21" customHeight="1" x14ac:dyDescent="0.25">
      <c r="B90" s="48"/>
      <c r="C90" s="48"/>
      <c r="D90" s="48"/>
      <c r="E90" s="361" t="s">
        <v>37</v>
      </c>
      <c r="F90" s="362"/>
      <c r="G90" s="363" t="s">
        <v>74</v>
      </c>
      <c r="H90" s="130" t="s">
        <v>185</v>
      </c>
      <c r="I90" s="131" t="s">
        <v>71</v>
      </c>
      <c r="J90" s="133">
        <f>$AK$11-P87</f>
        <v>67.27132440363151</v>
      </c>
      <c r="K90" s="131" t="s">
        <v>72</v>
      </c>
      <c r="L90" s="131">
        <v>80</v>
      </c>
      <c r="M90" s="365" t="str">
        <f>IF(J90&lt;65,"IPERPROTEZIONE",IF(J90&lt;70,"ACCETTABILE",IF(J90&lt;75,"BUONA",IF(J90&lt;80,"ACCETTABILE","INSUFFICIENTE"))))</f>
        <v>ACCETTABILE</v>
      </c>
      <c r="N90" s="365"/>
      <c r="O90" s="365"/>
      <c r="P90" s="366"/>
      <c r="Q90" s="167"/>
      <c r="R90" s="85"/>
      <c r="S90" s="85"/>
      <c r="V90" s="56"/>
      <c r="W90" s="56"/>
      <c r="X90" s="47"/>
      <c r="Y90" s="47"/>
      <c r="Z90" s="47"/>
      <c r="AA90" s="47"/>
    </row>
    <row r="91" spans="2:27" ht="29.25" customHeight="1" thickBot="1" x14ac:dyDescent="0.3">
      <c r="B91" s="48"/>
      <c r="C91" s="48"/>
      <c r="D91" s="48"/>
      <c r="E91" s="367" t="s">
        <v>31</v>
      </c>
      <c r="F91" s="364"/>
      <c r="G91" s="364"/>
      <c r="H91" s="59" t="s">
        <v>186</v>
      </c>
      <c r="I91" s="60" t="s">
        <v>73</v>
      </c>
      <c r="J91" s="60">
        <f>M88-5</f>
        <v>11.900000000000002</v>
      </c>
      <c r="K91" s="60" t="s">
        <v>72</v>
      </c>
      <c r="L91" s="60">
        <v>135</v>
      </c>
      <c r="M91" s="368" t="str">
        <f>IF($O$45&lt;135,"VERIFICA NON NECESSARIA",IF(($O$45-J91)&lt;135,"IDONEO","INSUFFICIENTE"))</f>
        <v>VERIFICA NON NECESSARIA</v>
      </c>
      <c r="N91" s="368"/>
      <c r="O91" s="368"/>
      <c r="P91" s="369"/>
      <c r="Q91" s="167"/>
      <c r="R91" s="86"/>
      <c r="S91" s="86"/>
      <c r="V91" s="56"/>
      <c r="W91" s="56"/>
      <c r="X91" s="47"/>
      <c r="Y91" s="47"/>
      <c r="Z91" s="47"/>
      <c r="AA91" s="47"/>
    </row>
    <row r="92" spans="2:27" ht="18.75" thickBot="1" x14ac:dyDescent="0.3">
      <c r="C92" s="48"/>
      <c r="D92" s="48"/>
    </row>
    <row r="93" spans="2:27" ht="27" customHeight="1" x14ac:dyDescent="0.3">
      <c r="B93" s="48"/>
      <c r="C93" s="48"/>
      <c r="D93" s="48"/>
      <c r="E93" s="370" t="s">
        <v>264</v>
      </c>
      <c r="F93" s="371"/>
      <c r="G93" s="371"/>
      <c r="H93" s="371"/>
      <c r="I93" s="371"/>
      <c r="J93" s="371"/>
      <c r="K93" s="371"/>
      <c r="L93" s="371"/>
      <c r="M93" s="371"/>
      <c r="N93" s="371"/>
      <c r="O93" s="371"/>
      <c r="P93" s="372"/>
      <c r="Q93" s="167"/>
      <c r="R93" s="53"/>
      <c r="S93" s="53"/>
      <c r="V93" s="56"/>
      <c r="W93" s="56"/>
      <c r="X93" s="47"/>
      <c r="Y93" s="47"/>
      <c r="Z93" s="47"/>
      <c r="AA93" s="47"/>
    </row>
    <row r="94" spans="2:27" ht="21" customHeight="1" x14ac:dyDescent="0.25">
      <c r="B94" s="48"/>
      <c r="C94" s="48"/>
      <c r="D94" s="48"/>
      <c r="E94" s="193" t="s">
        <v>34</v>
      </c>
      <c r="F94" s="302" t="s">
        <v>26</v>
      </c>
      <c r="G94" s="302" t="s">
        <v>28</v>
      </c>
      <c r="H94" s="373" t="s">
        <v>29</v>
      </c>
      <c r="I94" s="373"/>
      <c r="J94" s="114" t="s">
        <v>64</v>
      </c>
      <c r="K94" s="115" t="s">
        <v>12</v>
      </c>
      <c r="L94" s="116" t="s">
        <v>13</v>
      </c>
      <c r="M94" s="116" t="s">
        <v>14</v>
      </c>
      <c r="N94" s="305" t="s">
        <v>69</v>
      </c>
      <c r="O94" s="305" t="s">
        <v>70</v>
      </c>
      <c r="P94" s="132" t="s">
        <v>15</v>
      </c>
      <c r="Q94" s="167"/>
      <c r="R94" s="54"/>
      <c r="S94" s="54"/>
      <c r="V94" s="56"/>
      <c r="W94" s="52"/>
      <c r="X94" s="47"/>
      <c r="Y94" s="47"/>
      <c r="Z94" s="47"/>
      <c r="AA94" s="47"/>
    </row>
    <row r="95" spans="2:27" ht="42.75" customHeight="1" x14ac:dyDescent="0.25">
      <c r="B95" s="48"/>
      <c r="E95" s="129" t="s">
        <v>41</v>
      </c>
      <c r="F95" s="126" t="str">
        <f>VLOOKUP(E95,$E$112:$L$243,2,FALSE)</f>
        <v>Inserti espandibili</v>
      </c>
      <c r="G95" s="126" t="str">
        <f>VLOOKUP($E$95,$E$112:$L$243,3,FALSE)</f>
        <v>UVEX</v>
      </c>
      <c r="H95" s="380" t="str">
        <f>VLOOKUP($E$95,$E$112:$L$243,4,FALSE)</f>
        <v>X-fit</v>
      </c>
      <c r="I95" s="381"/>
      <c r="J95" s="46">
        <f>VLOOKUP(E95,$E$112:$L$243,5,FALSE)</f>
        <v>37</v>
      </c>
      <c r="K95" s="46">
        <f>VLOOKUP($E$95,$E$112:$L$243,6,FALSE)</f>
        <v>36</v>
      </c>
      <c r="L95" s="46">
        <f>VLOOKUP($E$95,$E$112:$L$243,7,FALSE)</f>
        <v>35</v>
      </c>
      <c r="M95" s="46">
        <f>VLOOKUP($E$95,$E$112:$L$243,8,FALSE)</f>
        <v>34</v>
      </c>
      <c r="N95" s="375">
        <f>$AK$11</f>
        <v>85.366562593137672</v>
      </c>
      <c r="O95" s="375">
        <f>$AL$11</f>
        <v>86.527734609282035</v>
      </c>
      <c r="P95" s="376">
        <f>IF(($AL$11-$AK$11)&lt;=2,(L96-((K96-L96)/4)*($AL$11-$AK$11-2)),(L96-((L96-M96)/8)*($AL$11-$AK$11-2)))</f>
        <v>22.886309547376541</v>
      </c>
      <c r="Q95" s="167"/>
      <c r="R95" s="196"/>
      <c r="S95" s="196"/>
      <c r="V95" s="56"/>
      <c r="W95" s="56"/>
      <c r="X95" s="47"/>
      <c r="Y95" s="47"/>
      <c r="Z95" s="47"/>
      <c r="AA95" s="47"/>
    </row>
    <row r="96" spans="2:27" ht="21" customHeight="1" x14ac:dyDescent="0.25">
      <c r="B96" s="48"/>
      <c r="C96" s="48"/>
      <c r="D96" s="48"/>
      <c r="E96" s="191"/>
      <c r="F96" s="127"/>
      <c r="G96" s="128" t="s">
        <v>57</v>
      </c>
      <c r="H96" s="378">
        <v>0.65</v>
      </c>
      <c r="I96" s="379"/>
      <c r="J96" s="117">
        <f>H96*J95</f>
        <v>24.05</v>
      </c>
      <c r="K96" s="118">
        <f>K95*$H$96</f>
        <v>23.400000000000002</v>
      </c>
      <c r="L96" s="118">
        <f>L95*$H$96</f>
        <v>22.75</v>
      </c>
      <c r="M96" s="118">
        <f>M95*$H$96</f>
        <v>22.1</v>
      </c>
      <c r="N96" s="362"/>
      <c r="O96" s="362"/>
      <c r="P96" s="377"/>
      <c r="Q96" s="167"/>
      <c r="R96" s="167"/>
      <c r="S96" s="167"/>
      <c r="V96" s="56"/>
      <c r="W96" s="56"/>
      <c r="X96" s="47"/>
      <c r="Y96" s="47"/>
      <c r="Z96" s="47"/>
      <c r="AA96" s="47"/>
    </row>
    <row r="97" spans="2:27" ht="9" customHeight="1" x14ac:dyDescent="0.25">
      <c r="B97" s="48"/>
      <c r="C97" s="48"/>
      <c r="D97" s="48"/>
      <c r="E97" s="358"/>
      <c r="F97" s="359"/>
      <c r="G97" s="359"/>
      <c r="H97" s="359"/>
      <c r="I97" s="359"/>
      <c r="J97" s="359"/>
      <c r="K97" s="359"/>
      <c r="L97" s="359"/>
      <c r="M97" s="359"/>
      <c r="N97" s="359"/>
      <c r="O97" s="359"/>
      <c r="P97" s="360"/>
      <c r="Q97" s="167"/>
      <c r="R97" s="167"/>
      <c r="S97" s="167"/>
      <c r="V97" s="56"/>
      <c r="W97" s="56"/>
      <c r="X97" s="47"/>
      <c r="Y97" s="47"/>
      <c r="Z97" s="47"/>
      <c r="AA97" s="47"/>
    </row>
    <row r="98" spans="2:27" ht="21" customHeight="1" x14ac:dyDescent="0.25">
      <c r="B98" s="48"/>
      <c r="C98" s="48"/>
      <c r="D98" s="48"/>
      <c r="E98" s="361" t="s">
        <v>37</v>
      </c>
      <c r="F98" s="362"/>
      <c r="G98" s="363" t="s">
        <v>74</v>
      </c>
      <c r="H98" s="130" t="s">
        <v>185</v>
      </c>
      <c r="I98" s="131" t="s">
        <v>71</v>
      </c>
      <c r="J98" s="133">
        <f>$AK$11-P95</f>
        <v>62.480253045761131</v>
      </c>
      <c r="K98" s="131" t="s">
        <v>72</v>
      </c>
      <c r="L98" s="131">
        <v>80</v>
      </c>
      <c r="M98" s="365" t="str">
        <f>IF(J98&lt;65,"IPERPROTEZIONE",IF(J98&lt;70,"ACCETTABILE",IF(J98&lt;75,"BUONA",IF(J98&lt;80,"ACCETTABILE","INSUFFICIENTE"))))</f>
        <v>IPERPROTEZIONE</v>
      </c>
      <c r="N98" s="365"/>
      <c r="O98" s="365"/>
      <c r="P98" s="366"/>
      <c r="Q98" s="167"/>
      <c r="R98" s="85"/>
      <c r="S98" s="85"/>
      <c r="V98" s="56"/>
      <c r="W98" s="56"/>
      <c r="X98" s="47"/>
      <c r="Y98" s="47"/>
      <c r="Z98" s="47"/>
      <c r="AA98" s="47"/>
    </row>
    <row r="99" spans="2:27" ht="29.25" customHeight="1" thickBot="1" x14ac:dyDescent="0.3">
      <c r="B99" s="48"/>
      <c r="C99" s="48"/>
      <c r="D99" s="48"/>
      <c r="E99" s="367" t="s">
        <v>31</v>
      </c>
      <c r="F99" s="364"/>
      <c r="G99" s="364"/>
      <c r="H99" s="59" t="s">
        <v>186</v>
      </c>
      <c r="I99" s="60" t="s">
        <v>73</v>
      </c>
      <c r="J99" s="60">
        <f>M96-5</f>
        <v>17.100000000000001</v>
      </c>
      <c r="K99" s="60" t="s">
        <v>72</v>
      </c>
      <c r="L99" s="60">
        <v>135</v>
      </c>
      <c r="M99" s="368" t="str">
        <f>IF($O$45&lt;135,"VERIFICA NON NECESSARIA",IF(($O$45-J99)&lt;135,"IDONEO","INSUFFICIENTE"))</f>
        <v>VERIFICA NON NECESSARIA</v>
      </c>
      <c r="N99" s="368"/>
      <c r="O99" s="368"/>
      <c r="P99" s="369"/>
      <c r="Q99" s="167"/>
      <c r="R99" s="86"/>
      <c r="S99" s="86"/>
      <c r="V99" s="56"/>
      <c r="W99" s="56"/>
      <c r="X99" s="47"/>
      <c r="Y99" s="47"/>
      <c r="Z99" s="47"/>
      <c r="AA99" s="47"/>
    </row>
    <row r="100" spans="2:27" ht="18.75" thickBot="1" x14ac:dyDescent="0.3">
      <c r="C100" s="48"/>
      <c r="D100" s="48"/>
    </row>
    <row r="101" spans="2:27" ht="27" customHeight="1" x14ac:dyDescent="0.3">
      <c r="B101" s="48"/>
      <c r="C101" s="48"/>
      <c r="D101" s="48"/>
      <c r="E101" s="370" t="s">
        <v>264</v>
      </c>
      <c r="F101" s="371"/>
      <c r="G101" s="371"/>
      <c r="H101" s="371"/>
      <c r="I101" s="371"/>
      <c r="J101" s="371"/>
      <c r="K101" s="371"/>
      <c r="L101" s="371"/>
      <c r="M101" s="371"/>
      <c r="N101" s="371"/>
      <c r="O101" s="371"/>
      <c r="P101" s="372"/>
      <c r="Q101" s="167"/>
      <c r="R101" s="53"/>
      <c r="S101" s="53"/>
      <c r="V101" s="56"/>
      <c r="W101" s="56"/>
      <c r="X101" s="47"/>
      <c r="Y101" s="47"/>
      <c r="Z101" s="47"/>
      <c r="AA101" s="47"/>
    </row>
    <row r="102" spans="2:27" ht="21" customHeight="1" x14ac:dyDescent="0.25">
      <c r="B102" s="48"/>
      <c r="C102" s="48"/>
      <c r="D102" s="48"/>
      <c r="E102" s="193" t="s">
        <v>34</v>
      </c>
      <c r="F102" s="302" t="s">
        <v>26</v>
      </c>
      <c r="G102" s="302" t="s">
        <v>28</v>
      </c>
      <c r="H102" s="373" t="s">
        <v>29</v>
      </c>
      <c r="I102" s="373"/>
      <c r="J102" s="114" t="s">
        <v>64</v>
      </c>
      <c r="K102" s="115" t="s">
        <v>12</v>
      </c>
      <c r="L102" s="116" t="s">
        <v>13</v>
      </c>
      <c r="M102" s="116" t="s">
        <v>14</v>
      </c>
      <c r="N102" s="305" t="s">
        <v>69</v>
      </c>
      <c r="O102" s="305" t="s">
        <v>70</v>
      </c>
      <c r="P102" s="132" t="s">
        <v>15</v>
      </c>
      <c r="Q102" s="167"/>
      <c r="R102" s="54"/>
      <c r="S102" s="54"/>
      <c r="V102" s="56"/>
      <c r="W102" s="52"/>
      <c r="X102" s="47"/>
      <c r="Y102" s="47"/>
      <c r="Z102" s="47"/>
      <c r="AA102" s="47"/>
    </row>
    <row r="103" spans="2:27" ht="21" customHeight="1" x14ac:dyDescent="0.25">
      <c r="B103" s="48"/>
      <c r="E103" s="129" t="s">
        <v>44</v>
      </c>
      <c r="F103" s="126" t="str">
        <f>VLOOKUP(E103,$E$112:$L$243,2,FALSE)</f>
        <v>Inserti espandibili</v>
      </c>
      <c r="G103" s="126" t="str">
        <f>VLOOKUP($E$103,$E$112:$L$243,3,FALSE)</f>
        <v>3M EAR</v>
      </c>
      <c r="H103" s="374" t="str">
        <f>VLOOKUP($E$103,$E$112:$L$243,4,FALSE)</f>
        <v>soft FX</v>
      </c>
      <c r="I103" s="374"/>
      <c r="J103" s="46">
        <f>VLOOKUP(E103,$E$112:$L$243,5,FALSE)</f>
        <v>37</v>
      </c>
      <c r="K103" s="46">
        <f>VLOOKUP($E$103,$E$112:$L$243,6,FALSE)</f>
        <v>36</v>
      </c>
      <c r="L103" s="46">
        <f>VLOOKUP($E$103,$E$112:$L$243,7,FALSE)</f>
        <v>35</v>
      </c>
      <c r="M103" s="46">
        <f>VLOOKUP($E$103,$E$112:$L$243,8,FALSE)</f>
        <v>33</v>
      </c>
      <c r="N103" s="375">
        <f>$AK$11</f>
        <v>85.366562593137672</v>
      </c>
      <c r="O103" s="375">
        <f>$AL$11</f>
        <v>86.527734609282035</v>
      </c>
      <c r="P103" s="376">
        <f>IF(($AL$11-$AK$11)&lt;=2,(L104-((K104-L104)/4)*($AL$11-$AK$11-2)),(L104-((L104-M104)/8)*($AL$11-$AK$11-2)))</f>
        <v>29.928250946569321</v>
      </c>
      <c r="Q103" s="167"/>
      <c r="R103" s="196"/>
      <c r="S103" s="196"/>
      <c r="V103" s="56"/>
      <c r="W103" s="56"/>
      <c r="X103" s="47"/>
      <c r="Y103" s="47"/>
      <c r="Z103" s="47"/>
      <c r="AA103" s="47"/>
    </row>
    <row r="104" spans="2:27" ht="21" customHeight="1" x14ac:dyDescent="0.25">
      <c r="B104" s="48"/>
      <c r="C104" s="48"/>
      <c r="D104" s="48"/>
      <c r="E104" s="191"/>
      <c r="F104" s="127"/>
      <c r="G104" s="128" t="s">
        <v>57</v>
      </c>
      <c r="H104" s="378">
        <v>0.85</v>
      </c>
      <c r="I104" s="379"/>
      <c r="J104" s="117">
        <f>H104*J103</f>
        <v>31.45</v>
      </c>
      <c r="K104" s="118">
        <f>K103*$H$104</f>
        <v>30.599999999999998</v>
      </c>
      <c r="L104" s="118">
        <f>L103*$H$104</f>
        <v>29.75</v>
      </c>
      <c r="M104" s="118">
        <f>M103*$H$104</f>
        <v>28.05</v>
      </c>
      <c r="N104" s="362"/>
      <c r="O104" s="362"/>
      <c r="P104" s="377"/>
      <c r="Q104" s="167"/>
      <c r="R104" s="167"/>
      <c r="S104" s="167"/>
      <c r="V104" s="56"/>
      <c r="W104" s="56"/>
      <c r="X104" s="47"/>
      <c r="Y104" s="47"/>
      <c r="Z104" s="47"/>
      <c r="AA104" s="47"/>
    </row>
    <row r="105" spans="2:27" ht="9" customHeight="1" x14ac:dyDescent="0.25">
      <c r="B105" s="48"/>
      <c r="C105" s="48"/>
      <c r="D105" s="48"/>
      <c r="E105" s="358"/>
      <c r="F105" s="359"/>
      <c r="G105" s="359"/>
      <c r="H105" s="359"/>
      <c r="I105" s="359"/>
      <c r="J105" s="359"/>
      <c r="K105" s="359"/>
      <c r="L105" s="359"/>
      <c r="M105" s="359"/>
      <c r="N105" s="359"/>
      <c r="O105" s="359"/>
      <c r="P105" s="360"/>
      <c r="Q105" s="167"/>
      <c r="R105" s="167"/>
      <c r="S105" s="167"/>
      <c r="V105" s="56"/>
      <c r="W105" s="56"/>
      <c r="X105" s="47"/>
      <c r="Y105" s="47"/>
      <c r="Z105" s="47"/>
      <c r="AA105" s="47"/>
    </row>
    <row r="106" spans="2:27" ht="21" customHeight="1" x14ac:dyDescent="0.25">
      <c r="B106" s="48"/>
      <c r="C106" s="48"/>
      <c r="D106" s="48"/>
      <c r="E106" s="361" t="s">
        <v>37</v>
      </c>
      <c r="F106" s="362"/>
      <c r="G106" s="363" t="s">
        <v>74</v>
      </c>
      <c r="H106" s="130" t="s">
        <v>185</v>
      </c>
      <c r="I106" s="131" t="s">
        <v>71</v>
      </c>
      <c r="J106" s="133">
        <f>$AK$11-P103</f>
        <v>55.438311646568351</v>
      </c>
      <c r="K106" s="131" t="s">
        <v>72</v>
      </c>
      <c r="L106" s="131">
        <v>80</v>
      </c>
      <c r="M106" s="365" t="str">
        <f>IF(J106&lt;65,"IPERPROTEZIONE",IF(J106&lt;70,"ACCETTABILE",IF(J106&lt;75,"BUONA",IF(J106&lt;80,"ACCETTABILE","INSUFFICIENTE"))))</f>
        <v>IPERPROTEZIONE</v>
      </c>
      <c r="N106" s="365"/>
      <c r="O106" s="365"/>
      <c r="P106" s="366"/>
      <c r="Q106" s="167"/>
      <c r="R106" s="85"/>
      <c r="S106" s="85"/>
      <c r="V106" s="56"/>
      <c r="W106" s="56"/>
      <c r="X106" s="47"/>
      <c r="Y106" s="47"/>
      <c r="Z106" s="47"/>
      <c r="AA106" s="47"/>
    </row>
    <row r="107" spans="2:27" ht="29.25" customHeight="1" thickBot="1" x14ac:dyDescent="0.3">
      <c r="B107" s="48"/>
      <c r="C107" s="48"/>
      <c r="D107" s="48"/>
      <c r="E107" s="367" t="s">
        <v>32</v>
      </c>
      <c r="F107" s="364"/>
      <c r="G107" s="364"/>
      <c r="H107" s="59" t="s">
        <v>186</v>
      </c>
      <c r="I107" s="60" t="s">
        <v>73</v>
      </c>
      <c r="J107" s="60">
        <f>M104-5</f>
        <v>23.05</v>
      </c>
      <c r="K107" s="60" t="s">
        <v>72</v>
      </c>
      <c r="L107" s="60">
        <v>135</v>
      </c>
      <c r="M107" s="368" t="str">
        <f>IF($O$45&lt;135,"VERIFICA NON NECESSARIA",IF(($O$45-J107)&lt;135,"IDONEO","INSUFFICIENTE"))</f>
        <v>VERIFICA NON NECESSARIA</v>
      </c>
      <c r="N107" s="368"/>
      <c r="O107" s="368"/>
      <c r="P107" s="369"/>
      <c r="Q107" s="167"/>
      <c r="R107" s="86"/>
      <c r="S107" s="86"/>
      <c r="V107" s="56"/>
      <c r="W107" s="56"/>
      <c r="X107" s="47"/>
      <c r="Y107" s="47"/>
      <c r="Z107" s="47"/>
      <c r="AA107" s="47"/>
    </row>
    <row r="108" spans="2:27" ht="18" x14ac:dyDescent="0.25">
      <c r="C108" s="48"/>
      <c r="D108" s="48"/>
    </row>
    <row r="109" spans="2:27" ht="18" x14ac:dyDescent="0.25">
      <c r="C109" s="48"/>
      <c r="D109" s="48"/>
    </row>
    <row r="110" spans="2:27" ht="18" x14ac:dyDescent="0.25">
      <c r="C110" s="48"/>
      <c r="D110" s="48"/>
    </row>
    <row r="111" spans="2:27" ht="35.25" customHeight="1" x14ac:dyDescent="0.2">
      <c r="E111" s="305" t="s">
        <v>0</v>
      </c>
      <c r="F111" s="305" t="s">
        <v>184</v>
      </c>
      <c r="G111" s="305" t="s">
        <v>1</v>
      </c>
      <c r="H111" s="305" t="s">
        <v>2</v>
      </c>
      <c r="I111" s="305" t="s">
        <v>64</v>
      </c>
      <c r="J111" s="305" t="s">
        <v>12</v>
      </c>
      <c r="K111" s="305" t="s">
        <v>13</v>
      </c>
      <c r="L111" s="305" t="s">
        <v>14</v>
      </c>
    </row>
    <row r="112" spans="2:27" ht="20.25" customHeight="1" x14ac:dyDescent="0.2">
      <c r="E112" s="45" t="s">
        <v>36</v>
      </c>
      <c r="F112" s="45" t="s">
        <v>27</v>
      </c>
      <c r="G112" s="45" t="s">
        <v>582</v>
      </c>
      <c r="H112" s="45" t="s">
        <v>583</v>
      </c>
      <c r="I112" s="46">
        <v>26</v>
      </c>
      <c r="J112" s="46">
        <v>32</v>
      </c>
      <c r="K112" s="46">
        <v>23</v>
      </c>
      <c r="L112" s="46">
        <v>15</v>
      </c>
    </row>
    <row r="113" spans="5:12" ht="20.25" customHeight="1" x14ac:dyDescent="0.2">
      <c r="E113" s="45" t="s">
        <v>38</v>
      </c>
      <c r="F113" s="45" t="s">
        <v>27</v>
      </c>
      <c r="G113" s="45" t="s">
        <v>582</v>
      </c>
      <c r="H113" s="309" t="s">
        <v>584</v>
      </c>
      <c r="I113" s="46">
        <v>24</v>
      </c>
      <c r="J113" s="46">
        <v>29</v>
      </c>
      <c r="K113" s="46">
        <v>20</v>
      </c>
      <c r="L113" s="46">
        <v>13</v>
      </c>
    </row>
    <row r="114" spans="5:12" ht="20.25" customHeight="1" x14ac:dyDescent="0.2">
      <c r="E114" s="45" t="s">
        <v>40</v>
      </c>
      <c r="F114" s="45" t="s">
        <v>243</v>
      </c>
      <c r="G114" s="45" t="s">
        <v>585</v>
      </c>
      <c r="H114" s="45" t="s">
        <v>586</v>
      </c>
      <c r="I114" s="46">
        <v>31</v>
      </c>
      <c r="J114" s="46">
        <v>31</v>
      </c>
      <c r="K114" s="46">
        <v>27</v>
      </c>
      <c r="L114" s="46">
        <v>26</v>
      </c>
    </row>
    <row r="115" spans="5:12" ht="20.25" customHeight="1" x14ac:dyDescent="0.2">
      <c r="E115" s="45" t="s">
        <v>41</v>
      </c>
      <c r="F115" s="45" t="s">
        <v>243</v>
      </c>
      <c r="G115" s="45" t="s">
        <v>587</v>
      </c>
      <c r="H115" s="45" t="s">
        <v>588</v>
      </c>
      <c r="I115" s="46">
        <v>37</v>
      </c>
      <c r="J115" s="46">
        <v>36</v>
      </c>
      <c r="K115" s="46">
        <v>35</v>
      </c>
      <c r="L115" s="46">
        <v>34</v>
      </c>
    </row>
    <row r="116" spans="5:12" ht="20.25" customHeight="1" x14ac:dyDescent="0.2">
      <c r="E116" s="45" t="s">
        <v>42</v>
      </c>
      <c r="F116" s="45" t="s">
        <v>243</v>
      </c>
      <c r="G116" s="45" t="s">
        <v>585</v>
      </c>
      <c r="H116" s="45" t="s">
        <v>589</v>
      </c>
      <c r="I116" s="46">
        <v>29</v>
      </c>
      <c r="J116" s="46">
        <v>30</v>
      </c>
      <c r="K116" s="46">
        <v>35</v>
      </c>
      <c r="L116" s="46">
        <v>24</v>
      </c>
    </row>
    <row r="117" spans="5:12" ht="20.25" customHeight="1" x14ac:dyDescent="0.2">
      <c r="E117" s="45" t="s">
        <v>43</v>
      </c>
      <c r="F117" s="45" t="s">
        <v>244</v>
      </c>
      <c r="G117" s="45" t="s">
        <v>590</v>
      </c>
      <c r="H117" s="45" t="s">
        <v>591</v>
      </c>
      <c r="I117" s="46">
        <v>28</v>
      </c>
      <c r="J117" s="46">
        <v>27</v>
      </c>
      <c r="K117" s="46">
        <v>26</v>
      </c>
      <c r="L117" s="46">
        <v>25</v>
      </c>
    </row>
    <row r="118" spans="5:12" ht="20.25" customHeight="1" x14ac:dyDescent="0.2">
      <c r="E118" s="45" t="s">
        <v>44</v>
      </c>
      <c r="F118" s="45" t="s">
        <v>243</v>
      </c>
      <c r="G118" s="45" t="s">
        <v>585</v>
      </c>
      <c r="H118" s="45" t="s">
        <v>592</v>
      </c>
      <c r="I118" s="46">
        <v>37</v>
      </c>
      <c r="J118" s="46">
        <v>36</v>
      </c>
      <c r="K118" s="46">
        <v>35</v>
      </c>
      <c r="L118" s="46">
        <v>33</v>
      </c>
    </row>
    <row r="119" spans="5:12" ht="20.25" customHeight="1" x14ac:dyDescent="0.2">
      <c r="E119" s="45" t="s">
        <v>45</v>
      </c>
      <c r="F119" s="45"/>
      <c r="G119" s="45"/>
      <c r="H119" s="45"/>
      <c r="I119" s="46"/>
      <c r="J119" s="46"/>
      <c r="K119" s="46"/>
      <c r="L119" s="46"/>
    </row>
    <row r="120" spans="5:12" ht="20.25" customHeight="1" x14ac:dyDescent="0.2">
      <c r="E120" s="45" t="s">
        <v>46</v>
      </c>
      <c r="F120" s="45"/>
      <c r="G120" s="45"/>
      <c r="H120" s="45"/>
      <c r="I120" s="46"/>
      <c r="J120" s="46"/>
      <c r="K120" s="46"/>
      <c r="L120" s="46"/>
    </row>
    <row r="121" spans="5:12" ht="20.25" customHeight="1" x14ac:dyDescent="0.2">
      <c r="E121" s="45" t="s">
        <v>47</v>
      </c>
      <c r="F121" s="45"/>
      <c r="G121" s="45"/>
      <c r="H121" s="45"/>
      <c r="I121" s="46"/>
      <c r="J121" s="46"/>
      <c r="K121" s="46"/>
      <c r="L121" s="46"/>
    </row>
    <row r="122" spans="5:12" ht="20.25" customHeight="1" x14ac:dyDescent="0.2">
      <c r="E122" s="45" t="s">
        <v>48</v>
      </c>
      <c r="F122" s="45"/>
      <c r="G122" s="45"/>
      <c r="H122" s="45"/>
      <c r="I122" s="46"/>
      <c r="J122" s="46"/>
      <c r="K122" s="46"/>
      <c r="L122" s="46"/>
    </row>
    <row r="123" spans="5:12" ht="20.25" customHeight="1" x14ac:dyDescent="0.2">
      <c r="E123" s="45" t="s">
        <v>49</v>
      </c>
      <c r="F123" s="45"/>
      <c r="G123" s="45"/>
      <c r="H123" s="45"/>
      <c r="I123" s="46"/>
      <c r="J123" s="46"/>
      <c r="K123" s="46"/>
      <c r="L123" s="46"/>
    </row>
    <row r="124" spans="5:12" ht="20.25" customHeight="1" x14ac:dyDescent="0.2">
      <c r="E124" s="45" t="s">
        <v>50</v>
      </c>
      <c r="F124" s="45"/>
      <c r="G124" s="45"/>
      <c r="H124" s="45"/>
      <c r="I124" s="46"/>
      <c r="J124" s="46"/>
      <c r="K124" s="46"/>
      <c r="L124" s="46"/>
    </row>
    <row r="125" spans="5:12" ht="20.25" customHeight="1" x14ac:dyDescent="0.2">
      <c r="E125" s="45" t="s">
        <v>51</v>
      </c>
      <c r="F125" s="45"/>
      <c r="G125" s="45"/>
      <c r="H125" s="45"/>
      <c r="I125" s="46"/>
      <c r="J125" s="46"/>
      <c r="K125" s="46"/>
      <c r="L125" s="46"/>
    </row>
    <row r="126" spans="5:12" ht="20.25" customHeight="1" x14ac:dyDescent="0.2">
      <c r="E126" s="45" t="s">
        <v>35</v>
      </c>
      <c r="F126" s="45"/>
      <c r="G126" s="45"/>
      <c r="H126" s="45"/>
      <c r="I126" s="46"/>
      <c r="J126" s="46"/>
      <c r="K126" s="46"/>
      <c r="L126" s="46"/>
    </row>
    <row r="127" spans="5:12" ht="20.25" customHeight="1" x14ac:dyDescent="0.2">
      <c r="E127" s="45" t="s">
        <v>52</v>
      </c>
      <c r="F127" s="45"/>
      <c r="G127" s="45"/>
      <c r="H127" s="45"/>
      <c r="I127" s="46"/>
      <c r="J127" s="46"/>
      <c r="K127" s="46"/>
      <c r="L127" s="46"/>
    </row>
    <row r="128" spans="5:12" ht="20.25" customHeight="1" x14ac:dyDescent="0.2">
      <c r="E128" s="45" t="s">
        <v>53</v>
      </c>
      <c r="F128" s="45"/>
      <c r="G128" s="45"/>
      <c r="H128" s="45"/>
      <c r="I128" s="46"/>
      <c r="J128" s="46"/>
      <c r="K128" s="46"/>
      <c r="L128" s="46"/>
    </row>
    <row r="129" spans="5:12" ht="20.25" customHeight="1" x14ac:dyDescent="0.2">
      <c r="E129" s="45" t="s">
        <v>54</v>
      </c>
      <c r="F129" s="45"/>
      <c r="G129" s="45"/>
      <c r="H129" s="45"/>
      <c r="I129" s="46"/>
      <c r="J129" s="46"/>
      <c r="K129" s="46"/>
      <c r="L129" s="46"/>
    </row>
    <row r="130" spans="5:12" ht="20.25" x14ac:dyDescent="0.2">
      <c r="E130" s="45" t="s">
        <v>55</v>
      </c>
      <c r="F130" s="45"/>
      <c r="G130" s="45"/>
      <c r="H130" s="45"/>
      <c r="I130" s="46"/>
      <c r="J130" s="46"/>
      <c r="K130" s="46"/>
      <c r="L130" s="46"/>
    </row>
    <row r="131" spans="5:12" ht="20.25" x14ac:dyDescent="0.2">
      <c r="E131" s="45" t="s">
        <v>58</v>
      </c>
      <c r="F131" s="45"/>
      <c r="G131" s="45"/>
      <c r="H131" s="45"/>
      <c r="I131" s="46"/>
      <c r="J131" s="46"/>
      <c r="K131" s="46"/>
      <c r="L131" s="46"/>
    </row>
    <row r="132" spans="5:12" ht="20.25" x14ac:dyDescent="0.2">
      <c r="E132" s="45" t="s">
        <v>59</v>
      </c>
      <c r="F132" s="45"/>
      <c r="G132" s="45"/>
      <c r="H132" s="45"/>
      <c r="I132" s="46"/>
      <c r="J132" s="46"/>
      <c r="K132" s="46"/>
      <c r="L132" s="46"/>
    </row>
    <row r="133" spans="5:12" ht="20.25" x14ac:dyDescent="0.2">
      <c r="E133" s="45" t="s">
        <v>60</v>
      </c>
      <c r="F133" s="45"/>
      <c r="G133" s="45"/>
      <c r="H133" s="45"/>
      <c r="I133" s="46"/>
      <c r="J133" s="46"/>
      <c r="K133" s="46"/>
      <c r="L133" s="46"/>
    </row>
    <row r="134" spans="5:12" ht="20.25" x14ac:dyDescent="0.2">
      <c r="E134" s="45" t="s">
        <v>61</v>
      </c>
      <c r="F134" s="45"/>
      <c r="G134" s="45"/>
      <c r="H134" s="45"/>
      <c r="I134" s="46"/>
      <c r="J134" s="46"/>
      <c r="K134" s="46"/>
      <c r="L134" s="46"/>
    </row>
    <row r="135" spans="5:12" ht="20.25" x14ac:dyDescent="0.2">
      <c r="E135" s="45" t="s">
        <v>62</v>
      </c>
      <c r="F135" s="45"/>
      <c r="G135" s="45"/>
      <c r="H135" s="45"/>
      <c r="I135" s="46"/>
      <c r="J135" s="46"/>
      <c r="K135" s="46"/>
      <c r="L135" s="46"/>
    </row>
    <row r="136" spans="5:12" ht="20.25" x14ac:dyDescent="0.2">
      <c r="E136" s="45" t="s">
        <v>63</v>
      </c>
      <c r="F136" s="45"/>
      <c r="G136" s="45"/>
      <c r="H136" s="45"/>
      <c r="I136" s="46"/>
      <c r="J136" s="46"/>
      <c r="K136" s="46"/>
      <c r="L136" s="46"/>
    </row>
    <row r="137" spans="5:12" ht="20.25" x14ac:dyDescent="0.2">
      <c r="E137" s="45" t="s">
        <v>76</v>
      </c>
      <c r="F137" s="45"/>
      <c r="G137" s="45"/>
      <c r="H137" s="45"/>
      <c r="I137" s="46"/>
      <c r="J137" s="46"/>
      <c r="K137" s="46"/>
      <c r="L137" s="46"/>
    </row>
    <row r="138" spans="5:12" ht="20.25" x14ac:dyDescent="0.2">
      <c r="E138" s="45" t="s">
        <v>77</v>
      </c>
      <c r="F138" s="45"/>
      <c r="G138" s="45"/>
      <c r="H138" s="45"/>
      <c r="I138" s="46"/>
      <c r="J138" s="46"/>
      <c r="K138" s="46"/>
      <c r="L138" s="46"/>
    </row>
    <row r="139" spans="5:12" ht="20.25" x14ac:dyDescent="0.2">
      <c r="E139" s="45" t="s">
        <v>78</v>
      </c>
      <c r="F139" s="45"/>
      <c r="G139" s="45"/>
      <c r="H139" s="45"/>
      <c r="I139" s="46"/>
      <c r="J139" s="46"/>
      <c r="K139" s="46"/>
      <c r="L139" s="46"/>
    </row>
    <row r="140" spans="5:12" ht="20.25" x14ac:dyDescent="0.2">
      <c r="E140" s="45" t="s">
        <v>79</v>
      </c>
      <c r="F140" s="45"/>
      <c r="G140" s="45"/>
      <c r="H140" s="45"/>
      <c r="I140" s="46"/>
      <c r="J140" s="46"/>
      <c r="K140" s="46"/>
      <c r="L140" s="46"/>
    </row>
    <row r="141" spans="5:12" ht="20.25" x14ac:dyDescent="0.2">
      <c r="E141" s="45" t="s">
        <v>80</v>
      </c>
      <c r="F141" s="45"/>
      <c r="G141" s="45"/>
      <c r="H141" s="45"/>
      <c r="I141" s="46"/>
      <c r="J141" s="46"/>
      <c r="K141" s="46"/>
      <c r="L141" s="46"/>
    </row>
    <row r="142" spans="5:12" ht="20.25" x14ac:dyDescent="0.2">
      <c r="E142" s="45" t="s">
        <v>81</v>
      </c>
      <c r="F142" s="45"/>
      <c r="G142" s="45"/>
      <c r="H142" s="45"/>
      <c r="I142" s="46"/>
      <c r="J142" s="46"/>
      <c r="K142" s="46"/>
      <c r="L142" s="46"/>
    </row>
    <row r="143" spans="5:12" ht="20.25" x14ac:dyDescent="0.2">
      <c r="E143" s="45" t="s">
        <v>82</v>
      </c>
      <c r="F143" s="45"/>
      <c r="G143" s="45"/>
      <c r="H143" s="45"/>
      <c r="I143" s="46"/>
      <c r="J143" s="46"/>
      <c r="K143" s="46"/>
      <c r="L143" s="46"/>
    </row>
    <row r="144" spans="5:12" ht="20.25" x14ac:dyDescent="0.2">
      <c r="E144" s="45" t="s">
        <v>83</v>
      </c>
      <c r="F144" s="45"/>
      <c r="G144" s="45"/>
      <c r="H144" s="45"/>
      <c r="I144" s="46"/>
      <c r="J144" s="46"/>
      <c r="K144" s="46"/>
      <c r="L144" s="46"/>
    </row>
    <row r="145" spans="5:12" ht="20.25" x14ac:dyDescent="0.2">
      <c r="E145" s="45" t="s">
        <v>84</v>
      </c>
      <c r="F145" s="45"/>
      <c r="G145" s="45"/>
      <c r="H145" s="45"/>
      <c r="I145" s="46"/>
      <c r="J145" s="46"/>
      <c r="K145" s="46"/>
      <c r="L145" s="46"/>
    </row>
    <row r="146" spans="5:12" ht="20.25" x14ac:dyDescent="0.2">
      <c r="E146" s="45" t="s">
        <v>85</v>
      </c>
      <c r="F146" s="45"/>
      <c r="G146" s="45"/>
      <c r="H146" s="45"/>
      <c r="I146" s="46"/>
      <c r="J146" s="46"/>
      <c r="K146" s="46"/>
      <c r="L146" s="46"/>
    </row>
    <row r="147" spans="5:12" ht="20.25" x14ac:dyDescent="0.2">
      <c r="E147" s="45" t="s">
        <v>86</v>
      </c>
      <c r="F147" s="45"/>
      <c r="G147" s="45"/>
      <c r="H147" s="45"/>
      <c r="I147" s="46"/>
      <c r="J147" s="46"/>
      <c r="K147" s="46"/>
      <c r="L147" s="46"/>
    </row>
    <row r="148" spans="5:12" ht="20.25" x14ac:dyDescent="0.2">
      <c r="E148" s="45" t="s">
        <v>87</v>
      </c>
      <c r="F148" s="45"/>
      <c r="G148" s="45"/>
      <c r="H148" s="45"/>
      <c r="I148" s="46"/>
      <c r="J148" s="46"/>
      <c r="K148" s="46"/>
      <c r="L148" s="46"/>
    </row>
    <row r="149" spans="5:12" ht="20.25" x14ac:dyDescent="0.2">
      <c r="E149" s="45" t="s">
        <v>88</v>
      </c>
      <c r="F149" s="45"/>
      <c r="G149" s="45"/>
      <c r="H149" s="45"/>
      <c r="I149" s="46"/>
      <c r="J149" s="46"/>
      <c r="K149" s="46"/>
      <c r="L149" s="46"/>
    </row>
    <row r="150" spans="5:12" ht="20.25" x14ac:dyDescent="0.2">
      <c r="E150" s="45" t="s">
        <v>89</v>
      </c>
      <c r="F150" s="45"/>
      <c r="G150" s="45"/>
      <c r="H150" s="45"/>
      <c r="I150" s="46"/>
      <c r="J150" s="46"/>
      <c r="K150" s="46"/>
      <c r="L150" s="46"/>
    </row>
    <row r="151" spans="5:12" ht="20.25" x14ac:dyDescent="0.2">
      <c r="E151" s="45" t="s">
        <v>90</v>
      </c>
      <c r="F151" s="45"/>
      <c r="G151" s="45"/>
      <c r="H151" s="45"/>
      <c r="I151" s="46"/>
      <c r="J151" s="46"/>
      <c r="K151" s="46"/>
      <c r="L151" s="46"/>
    </row>
    <row r="152" spans="5:12" ht="20.25" x14ac:dyDescent="0.2">
      <c r="E152" s="45" t="s">
        <v>91</v>
      </c>
      <c r="F152" s="45"/>
      <c r="G152" s="45"/>
      <c r="H152" s="45"/>
      <c r="I152" s="46"/>
      <c r="J152" s="46"/>
      <c r="K152" s="46"/>
      <c r="L152" s="46"/>
    </row>
    <row r="153" spans="5:12" ht="20.25" x14ac:dyDescent="0.2">
      <c r="E153" s="45" t="s">
        <v>92</v>
      </c>
      <c r="F153" s="45"/>
      <c r="G153" s="45"/>
      <c r="H153" s="45"/>
      <c r="I153" s="46"/>
      <c r="J153" s="46"/>
      <c r="K153" s="46"/>
      <c r="L153" s="46"/>
    </row>
    <row r="154" spans="5:12" ht="20.25" x14ac:dyDescent="0.2">
      <c r="E154" s="45" t="s">
        <v>93</v>
      </c>
      <c r="F154" s="45"/>
      <c r="G154" s="45"/>
      <c r="H154" s="45"/>
      <c r="I154" s="46"/>
      <c r="J154" s="46"/>
      <c r="K154" s="46"/>
      <c r="L154" s="46"/>
    </row>
    <row r="155" spans="5:12" ht="20.25" x14ac:dyDescent="0.2">
      <c r="E155" s="45" t="s">
        <v>94</v>
      </c>
      <c r="F155" s="45"/>
      <c r="G155" s="45"/>
      <c r="H155" s="45"/>
      <c r="I155" s="46"/>
      <c r="J155" s="46"/>
      <c r="K155" s="46"/>
      <c r="L155" s="46"/>
    </row>
    <row r="156" spans="5:12" ht="20.25" x14ac:dyDescent="0.2">
      <c r="E156" s="45" t="s">
        <v>95</v>
      </c>
      <c r="F156" s="45"/>
      <c r="G156" s="45"/>
      <c r="H156" s="45"/>
      <c r="I156" s="46"/>
      <c r="J156" s="46"/>
      <c r="K156" s="46"/>
      <c r="L156" s="46"/>
    </row>
    <row r="157" spans="5:12" ht="20.25" x14ac:dyDescent="0.2">
      <c r="E157" s="45" t="s">
        <v>96</v>
      </c>
      <c r="F157" s="45"/>
      <c r="G157" s="45"/>
      <c r="H157" s="45"/>
      <c r="I157" s="46"/>
      <c r="J157" s="46"/>
      <c r="K157" s="46"/>
      <c r="L157" s="46"/>
    </row>
    <row r="158" spans="5:12" ht="20.25" x14ac:dyDescent="0.2">
      <c r="E158" s="45" t="s">
        <v>97</v>
      </c>
      <c r="F158" s="45"/>
      <c r="G158" s="45"/>
      <c r="H158" s="45"/>
      <c r="I158" s="46"/>
      <c r="J158" s="46"/>
      <c r="K158" s="46"/>
      <c r="L158" s="46"/>
    </row>
    <row r="159" spans="5:12" ht="20.25" x14ac:dyDescent="0.2">
      <c r="E159" s="45" t="s">
        <v>98</v>
      </c>
      <c r="F159" s="45"/>
      <c r="G159" s="45"/>
      <c r="H159" s="45"/>
      <c r="I159" s="46"/>
      <c r="J159" s="46"/>
      <c r="K159" s="46"/>
      <c r="L159" s="46"/>
    </row>
    <row r="160" spans="5:12" ht="20.25" x14ac:dyDescent="0.2">
      <c r="E160" s="45" t="s">
        <v>99</v>
      </c>
      <c r="F160" s="45"/>
      <c r="G160" s="45"/>
      <c r="H160" s="45"/>
      <c r="I160" s="46"/>
      <c r="J160" s="46"/>
      <c r="K160" s="46"/>
      <c r="L160" s="46"/>
    </row>
    <row r="161" spans="5:12" ht="20.25" x14ac:dyDescent="0.2">
      <c r="E161" s="45" t="s">
        <v>100</v>
      </c>
      <c r="F161" s="45"/>
      <c r="G161" s="45"/>
      <c r="H161" s="45"/>
      <c r="I161" s="46"/>
      <c r="J161" s="46"/>
      <c r="K161" s="46"/>
      <c r="L161" s="46"/>
    </row>
    <row r="162" spans="5:12" ht="20.25" x14ac:dyDescent="0.2">
      <c r="E162" s="45" t="s">
        <v>101</v>
      </c>
      <c r="F162" s="45"/>
      <c r="G162" s="45"/>
      <c r="H162" s="45"/>
      <c r="I162" s="46"/>
      <c r="J162" s="46"/>
      <c r="K162" s="46"/>
      <c r="L162" s="46"/>
    </row>
    <row r="163" spans="5:12" ht="20.25" x14ac:dyDescent="0.2">
      <c r="E163" s="45" t="s">
        <v>102</v>
      </c>
      <c r="F163" s="45"/>
      <c r="G163" s="45"/>
      <c r="H163" s="45"/>
      <c r="I163" s="46"/>
      <c r="J163" s="46"/>
      <c r="K163" s="46"/>
      <c r="L163" s="46"/>
    </row>
    <row r="164" spans="5:12" ht="20.25" x14ac:dyDescent="0.2">
      <c r="E164" s="45" t="s">
        <v>103</v>
      </c>
      <c r="F164" s="45"/>
      <c r="G164" s="45"/>
      <c r="H164" s="45"/>
      <c r="I164" s="46"/>
      <c r="J164" s="46"/>
      <c r="K164" s="46"/>
      <c r="L164" s="46"/>
    </row>
    <row r="165" spans="5:12" ht="20.25" x14ac:dyDescent="0.2">
      <c r="E165" s="45" t="s">
        <v>104</v>
      </c>
      <c r="F165" s="45"/>
      <c r="G165" s="45"/>
      <c r="H165" s="45"/>
      <c r="I165" s="46"/>
      <c r="J165" s="46"/>
      <c r="K165" s="46"/>
      <c r="L165" s="46"/>
    </row>
    <row r="166" spans="5:12" ht="20.25" x14ac:dyDescent="0.2">
      <c r="E166" s="45" t="s">
        <v>105</v>
      </c>
      <c r="F166" s="45"/>
      <c r="G166" s="45"/>
      <c r="H166" s="45"/>
      <c r="I166" s="46"/>
      <c r="J166" s="46"/>
      <c r="K166" s="46"/>
      <c r="L166" s="46"/>
    </row>
    <row r="167" spans="5:12" ht="20.25" x14ac:dyDescent="0.2">
      <c r="E167" s="45" t="s">
        <v>106</v>
      </c>
      <c r="F167" s="45"/>
      <c r="G167" s="45"/>
      <c r="H167" s="45"/>
      <c r="I167" s="46"/>
      <c r="J167" s="46"/>
      <c r="K167" s="46"/>
      <c r="L167" s="46"/>
    </row>
    <row r="168" spans="5:12" ht="20.25" x14ac:dyDescent="0.2">
      <c r="E168" s="45" t="s">
        <v>107</v>
      </c>
      <c r="F168" s="45"/>
      <c r="G168" s="45"/>
      <c r="H168" s="45"/>
      <c r="I168" s="46"/>
      <c r="J168" s="46"/>
      <c r="K168" s="46"/>
      <c r="L168" s="46"/>
    </row>
    <row r="169" spans="5:12" ht="20.25" x14ac:dyDescent="0.2">
      <c r="E169" s="45" t="s">
        <v>108</v>
      </c>
      <c r="F169" s="45"/>
      <c r="G169" s="45"/>
      <c r="H169" s="45"/>
      <c r="I169" s="46"/>
      <c r="J169" s="46"/>
      <c r="K169" s="46"/>
      <c r="L169" s="46"/>
    </row>
    <row r="170" spans="5:12" ht="20.25" x14ac:dyDescent="0.2">
      <c r="E170" s="45" t="s">
        <v>109</v>
      </c>
      <c r="F170" s="45"/>
      <c r="G170" s="45"/>
      <c r="H170" s="45"/>
      <c r="I170" s="46"/>
      <c r="J170" s="46"/>
      <c r="K170" s="46"/>
      <c r="L170" s="46"/>
    </row>
    <row r="171" spans="5:12" ht="20.25" x14ac:dyDescent="0.2">
      <c r="E171" s="45" t="s">
        <v>110</v>
      </c>
      <c r="F171" s="45"/>
      <c r="G171" s="45"/>
      <c r="H171" s="45"/>
      <c r="I171" s="46"/>
      <c r="J171" s="46"/>
      <c r="K171" s="46"/>
      <c r="L171" s="46"/>
    </row>
    <row r="172" spans="5:12" ht="20.25" x14ac:dyDescent="0.2">
      <c r="E172" s="45" t="s">
        <v>111</v>
      </c>
      <c r="F172" s="45"/>
      <c r="G172" s="45"/>
      <c r="H172" s="45"/>
      <c r="I172" s="46"/>
      <c r="J172" s="46"/>
      <c r="K172" s="46"/>
      <c r="L172" s="46"/>
    </row>
    <row r="173" spans="5:12" ht="20.25" x14ac:dyDescent="0.2">
      <c r="E173" s="45" t="s">
        <v>112</v>
      </c>
      <c r="F173" s="45"/>
      <c r="G173" s="45"/>
      <c r="H173" s="45"/>
      <c r="I173" s="46"/>
      <c r="J173" s="46"/>
      <c r="K173" s="46"/>
      <c r="L173" s="46"/>
    </row>
    <row r="174" spans="5:12" ht="20.25" x14ac:dyDescent="0.2">
      <c r="E174" s="45" t="s">
        <v>113</v>
      </c>
      <c r="F174" s="45"/>
      <c r="G174" s="45"/>
      <c r="H174" s="45"/>
      <c r="I174" s="46"/>
      <c r="J174" s="46"/>
      <c r="K174" s="46"/>
      <c r="L174" s="46"/>
    </row>
    <row r="175" spans="5:12" ht="20.25" x14ac:dyDescent="0.2">
      <c r="E175" s="45" t="s">
        <v>114</v>
      </c>
      <c r="F175" s="45"/>
      <c r="G175" s="45"/>
      <c r="H175" s="45"/>
      <c r="I175" s="46"/>
      <c r="J175" s="46"/>
      <c r="K175" s="46"/>
      <c r="L175" s="46"/>
    </row>
    <row r="176" spans="5:12" ht="20.25" x14ac:dyDescent="0.2">
      <c r="E176" s="45" t="s">
        <v>115</v>
      </c>
      <c r="F176" s="45"/>
      <c r="G176" s="45"/>
      <c r="H176" s="45"/>
      <c r="I176" s="46"/>
      <c r="J176" s="46"/>
      <c r="K176" s="46"/>
      <c r="L176" s="46"/>
    </row>
    <row r="177" spans="5:12" ht="20.25" x14ac:dyDescent="0.2">
      <c r="E177" s="45" t="s">
        <v>116</v>
      </c>
      <c r="F177" s="45"/>
      <c r="G177" s="45"/>
      <c r="H177" s="45"/>
      <c r="I177" s="46"/>
      <c r="J177" s="46"/>
      <c r="K177" s="46"/>
      <c r="L177" s="46"/>
    </row>
    <row r="178" spans="5:12" ht="20.25" x14ac:dyDescent="0.2">
      <c r="E178" s="45" t="s">
        <v>117</v>
      </c>
      <c r="F178" s="45"/>
      <c r="G178" s="45"/>
      <c r="H178" s="45"/>
      <c r="I178" s="46"/>
      <c r="J178" s="46"/>
      <c r="K178" s="46"/>
      <c r="L178" s="46"/>
    </row>
    <row r="179" spans="5:12" ht="20.25" x14ac:dyDescent="0.2">
      <c r="E179" s="45" t="s">
        <v>118</v>
      </c>
      <c r="F179" s="45"/>
      <c r="G179" s="45"/>
      <c r="H179" s="45"/>
      <c r="I179" s="46"/>
      <c r="J179" s="46"/>
      <c r="K179" s="46"/>
      <c r="L179" s="46"/>
    </row>
    <row r="180" spans="5:12" ht="20.25" x14ac:dyDescent="0.2">
      <c r="E180" s="45" t="s">
        <v>119</v>
      </c>
      <c r="F180" s="45"/>
      <c r="G180" s="45"/>
      <c r="H180" s="45"/>
      <c r="I180" s="46"/>
      <c r="J180" s="46"/>
      <c r="K180" s="46"/>
      <c r="L180" s="46"/>
    </row>
    <row r="181" spans="5:12" ht="20.25" x14ac:dyDescent="0.2">
      <c r="E181" s="45" t="s">
        <v>120</v>
      </c>
      <c r="F181" s="45"/>
      <c r="G181" s="45"/>
      <c r="H181" s="45"/>
      <c r="I181" s="46"/>
      <c r="J181" s="46"/>
      <c r="K181" s="46"/>
      <c r="L181" s="46"/>
    </row>
    <row r="182" spans="5:12" ht="20.25" x14ac:dyDescent="0.2">
      <c r="E182" s="45" t="s">
        <v>121</v>
      </c>
      <c r="F182" s="45"/>
      <c r="G182" s="45"/>
      <c r="H182" s="45"/>
      <c r="I182" s="46"/>
      <c r="J182" s="46"/>
      <c r="K182" s="46"/>
      <c r="L182" s="46"/>
    </row>
    <row r="183" spans="5:12" ht="20.25" x14ac:dyDescent="0.2">
      <c r="E183" s="45" t="s">
        <v>122</v>
      </c>
      <c r="F183" s="45"/>
      <c r="G183" s="45"/>
      <c r="H183" s="45"/>
      <c r="I183" s="46"/>
      <c r="J183" s="46"/>
      <c r="K183" s="46"/>
      <c r="L183" s="46"/>
    </row>
    <row r="184" spans="5:12" ht="20.25" x14ac:dyDescent="0.2">
      <c r="E184" s="45" t="s">
        <v>123</v>
      </c>
      <c r="F184" s="45"/>
      <c r="G184" s="45"/>
      <c r="H184" s="45"/>
      <c r="I184" s="46"/>
      <c r="J184" s="46"/>
      <c r="K184" s="46"/>
      <c r="L184" s="46"/>
    </row>
    <row r="185" spans="5:12" ht="20.25" x14ac:dyDescent="0.2">
      <c r="E185" s="45" t="s">
        <v>124</v>
      </c>
      <c r="F185" s="45"/>
      <c r="G185" s="45"/>
      <c r="H185" s="45"/>
      <c r="I185" s="46"/>
      <c r="J185" s="46"/>
      <c r="K185" s="46"/>
      <c r="L185" s="46"/>
    </row>
    <row r="186" spans="5:12" ht="20.25" x14ac:dyDescent="0.2">
      <c r="E186" s="45" t="s">
        <v>125</v>
      </c>
      <c r="F186" s="45"/>
      <c r="G186" s="45"/>
      <c r="H186" s="45"/>
      <c r="I186" s="46"/>
      <c r="J186" s="46"/>
      <c r="K186" s="46"/>
      <c r="L186" s="46"/>
    </row>
    <row r="187" spans="5:12" ht="20.25" x14ac:dyDescent="0.2">
      <c r="E187" s="45" t="s">
        <v>126</v>
      </c>
      <c r="F187" s="45"/>
      <c r="G187" s="45"/>
      <c r="H187" s="45"/>
      <c r="I187" s="46"/>
      <c r="J187" s="46"/>
      <c r="K187" s="46"/>
      <c r="L187" s="46"/>
    </row>
    <row r="188" spans="5:12" ht="20.25" x14ac:dyDescent="0.2">
      <c r="E188" s="45" t="s">
        <v>127</v>
      </c>
      <c r="F188" s="45"/>
      <c r="G188" s="45"/>
      <c r="H188" s="45"/>
      <c r="I188" s="46"/>
      <c r="J188" s="46"/>
      <c r="K188" s="46"/>
      <c r="L188" s="46"/>
    </row>
    <row r="189" spans="5:12" ht="20.25" x14ac:dyDescent="0.2">
      <c r="E189" s="45" t="s">
        <v>128</v>
      </c>
      <c r="F189" s="45"/>
      <c r="G189" s="45"/>
      <c r="H189" s="45"/>
      <c r="I189" s="46"/>
      <c r="J189" s="46"/>
      <c r="K189" s="46"/>
      <c r="L189" s="46"/>
    </row>
    <row r="190" spans="5:12" ht="20.25" x14ac:dyDescent="0.2">
      <c r="E190" s="45" t="s">
        <v>129</v>
      </c>
      <c r="F190" s="45"/>
      <c r="G190" s="45"/>
      <c r="H190" s="45"/>
      <c r="I190" s="46"/>
      <c r="J190" s="46"/>
      <c r="K190" s="46"/>
      <c r="L190" s="46"/>
    </row>
    <row r="191" spans="5:12" ht="20.25" x14ac:dyDescent="0.2">
      <c r="E191" s="45" t="s">
        <v>130</v>
      </c>
      <c r="F191" s="45"/>
      <c r="G191" s="45"/>
      <c r="H191" s="45"/>
      <c r="I191" s="46"/>
      <c r="J191" s="46"/>
      <c r="K191" s="46"/>
      <c r="L191" s="46"/>
    </row>
    <row r="192" spans="5:12" ht="20.25" x14ac:dyDescent="0.2">
      <c r="E192" s="45" t="s">
        <v>131</v>
      </c>
      <c r="F192" s="45"/>
      <c r="G192" s="45"/>
      <c r="H192" s="45"/>
      <c r="I192" s="46"/>
      <c r="J192" s="46"/>
      <c r="K192" s="46"/>
      <c r="L192" s="46"/>
    </row>
    <row r="193" spans="5:12" ht="20.25" x14ac:dyDescent="0.2">
      <c r="E193" s="45" t="s">
        <v>132</v>
      </c>
      <c r="F193" s="45"/>
      <c r="G193" s="45"/>
      <c r="H193" s="45"/>
      <c r="I193" s="46"/>
      <c r="J193" s="46"/>
      <c r="K193" s="46"/>
      <c r="L193" s="46"/>
    </row>
    <row r="194" spans="5:12" ht="20.25" x14ac:dyDescent="0.2">
      <c r="E194" s="45" t="s">
        <v>133</v>
      </c>
      <c r="F194" s="45"/>
      <c r="G194" s="45"/>
      <c r="H194" s="45"/>
      <c r="I194" s="46"/>
      <c r="J194" s="46"/>
      <c r="K194" s="46"/>
      <c r="L194" s="46"/>
    </row>
    <row r="195" spans="5:12" ht="20.25" x14ac:dyDescent="0.2">
      <c r="E195" s="45" t="s">
        <v>134</v>
      </c>
      <c r="F195" s="45"/>
      <c r="G195" s="45"/>
      <c r="H195" s="45"/>
      <c r="I195" s="46"/>
      <c r="J195" s="46"/>
      <c r="K195" s="46"/>
      <c r="L195" s="46"/>
    </row>
    <row r="196" spans="5:12" ht="20.25" x14ac:dyDescent="0.2">
      <c r="E196" s="45" t="s">
        <v>135</v>
      </c>
      <c r="F196" s="45"/>
      <c r="G196" s="45"/>
      <c r="H196" s="45"/>
      <c r="I196" s="46"/>
      <c r="J196" s="46"/>
      <c r="K196" s="46"/>
      <c r="L196" s="46"/>
    </row>
    <row r="197" spans="5:12" ht="20.25" x14ac:dyDescent="0.2">
      <c r="E197" s="45" t="s">
        <v>136</v>
      </c>
      <c r="F197" s="45"/>
      <c r="G197" s="45"/>
      <c r="H197" s="45"/>
      <c r="I197" s="46"/>
      <c r="J197" s="46"/>
      <c r="K197" s="46"/>
      <c r="L197" s="46"/>
    </row>
    <row r="198" spans="5:12" ht="20.25" x14ac:dyDescent="0.2">
      <c r="E198" s="45" t="s">
        <v>137</v>
      </c>
      <c r="F198" s="45"/>
      <c r="G198" s="45"/>
      <c r="H198" s="45"/>
      <c r="I198" s="46"/>
      <c r="J198" s="46"/>
      <c r="K198" s="46"/>
      <c r="L198" s="46"/>
    </row>
    <row r="199" spans="5:12" ht="20.25" x14ac:dyDescent="0.2">
      <c r="E199" s="45" t="s">
        <v>138</v>
      </c>
      <c r="F199" s="45"/>
      <c r="G199" s="45"/>
      <c r="H199" s="45"/>
      <c r="I199" s="46"/>
      <c r="J199" s="46"/>
      <c r="K199" s="46"/>
      <c r="L199" s="46"/>
    </row>
    <row r="200" spans="5:12" ht="20.25" x14ac:dyDescent="0.2">
      <c r="E200" s="45" t="s">
        <v>139</v>
      </c>
      <c r="F200" s="45"/>
      <c r="G200" s="45"/>
      <c r="H200" s="45"/>
      <c r="I200" s="46"/>
      <c r="J200" s="46"/>
      <c r="K200" s="46"/>
      <c r="L200" s="46"/>
    </row>
    <row r="201" spans="5:12" ht="20.25" x14ac:dyDescent="0.2">
      <c r="E201" s="45" t="s">
        <v>140</v>
      </c>
      <c r="F201" s="45"/>
      <c r="G201" s="45"/>
      <c r="H201" s="45"/>
      <c r="I201" s="46"/>
      <c r="J201" s="46"/>
      <c r="K201" s="46"/>
      <c r="L201" s="46"/>
    </row>
    <row r="202" spans="5:12" ht="20.25" x14ac:dyDescent="0.2">
      <c r="E202" s="45" t="s">
        <v>141</v>
      </c>
      <c r="F202" s="45"/>
      <c r="G202" s="45"/>
      <c r="H202" s="45"/>
      <c r="I202" s="46"/>
      <c r="J202" s="46"/>
      <c r="K202" s="46"/>
      <c r="L202" s="46"/>
    </row>
    <row r="203" spans="5:12" ht="20.25" x14ac:dyDescent="0.2">
      <c r="E203" s="45" t="s">
        <v>142</v>
      </c>
      <c r="F203" s="45"/>
      <c r="G203" s="45"/>
      <c r="H203" s="45"/>
      <c r="I203" s="46"/>
      <c r="J203" s="46"/>
      <c r="K203" s="46"/>
      <c r="L203" s="46"/>
    </row>
    <row r="204" spans="5:12" ht="20.25" x14ac:dyDescent="0.2">
      <c r="E204" s="45" t="s">
        <v>143</v>
      </c>
      <c r="F204" s="45"/>
      <c r="G204" s="45"/>
      <c r="H204" s="45"/>
      <c r="I204" s="46"/>
      <c r="J204" s="46"/>
      <c r="K204" s="46"/>
      <c r="L204" s="46"/>
    </row>
    <row r="205" spans="5:12" ht="20.25" x14ac:dyDescent="0.2">
      <c r="E205" s="45" t="s">
        <v>144</v>
      </c>
      <c r="F205" s="45"/>
      <c r="G205" s="45"/>
      <c r="H205" s="45"/>
      <c r="I205" s="46"/>
      <c r="J205" s="46"/>
      <c r="K205" s="46"/>
      <c r="L205" s="46"/>
    </row>
    <row r="206" spans="5:12" ht="20.25" x14ac:dyDescent="0.2">
      <c r="E206" s="45" t="s">
        <v>145</v>
      </c>
      <c r="F206" s="45"/>
      <c r="G206" s="45"/>
      <c r="H206" s="45"/>
      <c r="I206" s="46"/>
      <c r="J206" s="46"/>
      <c r="K206" s="46"/>
      <c r="L206" s="46"/>
    </row>
    <row r="207" spans="5:12" ht="20.25" x14ac:dyDescent="0.2">
      <c r="E207" s="45" t="s">
        <v>146</v>
      </c>
      <c r="F207" s="45"/>
      <c r="G207" s="45"/>
      <c r="H207" s="45"/>
      <c r="I207" s="46"/>
      <c r="J207" s="46"/>
      <c r="K207" s="46"/>
      <c r="L207" s="46"/>
    </row>
    <row r="208" spans="5:12" ht="20.25" x14ac:dyDescent="0.2">
      <c r="E208" s="45" t="s">
        <v>147</v>
      </c>
      <c r="F208" s="45"/>
      <c r="G208" s="45"/>
      <c r="H208" s="45"/>
      <c r="I208" s="46"/>
      <c r="J208" s="46"/>
      <c r="K208" s="46"/>
      <c r="L208" s="46"/>
    </row>
    <row r="209" spans="5:12" ht="20.25" x14ac:dyDescent="0.2">
      <c r="E209" s="45" t="s">
        <v>148</v>
      </c>
      <c r="F209" s="45"/>
      <c r="G209" s="45"/>
      <c r="H209" s="45"/>
      <c r="I209" s="46"/>
      <c r="J209" s="46"/>
      <c r="K209" s="46"/>
      <c r="L209" s="46"/>
    </row>
    <row r="210" spans="5:12" ht="20.25" x14ac:dyDescent="0.2">
      <c r="E210" s="45" t="s">
        <v>149</v>
      </c>
      <c r="F210" s="45"/>
      <c r="G210" s="45"/>
      <c r="H210" s="45"/>
      <c r="I210" s="46"/>
      <c r="J210" s="46"/>
      <c r="K210" s="46"/>
      <c r="L210" s="46"/>
    </row>
    <row r="211" spans="5:12" ht="20.25" x14ac:dyDescent="0.2">
      <c r="E211" s="45" t="s">
        <v>150</v>
      </c>
      <c r="F211" s="45"/>
      <c r="G211" s="45"/>
      <c r="H211" s="45"/>
      <c r="I211" s="46"/>
      <c r="J211" s="46"/>
      <c r="K211" s="46"/>
      <c r="L211" s="46"/>
    </row>
    <row r="212" spans="5:12" ht="20.25" x14ac:dyDescent="0.2">
      <c r="E212" s="45" t="s">
        <v>151</v>
      </c>
      <c r="F212" s="45"/>
      <c r="G212" s="45"/>
      <c r="H212" s="45"/>
      <c r="I212" s="46"/>
      <c r="J212" s="46"/>
      <c r="K212" s="46"/>
      <c r="L212" s="46"/>
    </row>
    <row r="213" spans="5:12" ht="20.25" x14ac:dyDescent="0.2">
      <c r="E213" s="45" t="s">
        <v>152</v>
      </c>
      <c r="F213" s="45"/>
      <c r="G213" s="45"/>
      <c r="H213" s="45"/>
      <c r="I213" s="46"/>
      <c r="J213" s="46"/>
      <c r="K213" s="46"/>
      <c r="L213" s="46"/>
    </row>
    <row r="214" spans="5:12" ht="20.25" x14ac:dyDescent="0.2">
      <c r="E214" s="45" t="s">
        <v>153</v>
      </c>
      <c r="F214" s="45"/>
      <c r="G214" s="45"/>
      <c r="H214" s="45"/>
      <c r="I214" s="46"/>
      <c r="J214" s="46"/>
      <c r="K214" s="46"/>
      <c r="L214" s="46"/>
    </row>
    <row r="215" spans="5:12" ht="20.25" x14ac:dyDescent="0.2">
      <c r="E215" s="45" t="s">
        <v>154</v>
      </c>
      <c r="F215" s="45"/>
      <c r="G215" s="45"/>
      <c r="H215" s="45"/>
      <c r="I215" s="46"/>
      <c r="J215" s="46"/>
      <c r="K215" s="46"/>
      <c r="L215" s="46"/>
    </row>
    <row r="216" spans="5:12" ht="20.25" x14ac:dyDescent="0.2">
      <c r="E216" s="45" t="s">
        <v>155</v>
      </c>
      <c r="F216" s="45"/>
      <c r="G216" s="45"/>
      <c r="H216" s="45"/>
      <c r="I216" s="46"/>
      <c r="J216" s="46"/>
      <c r="K216" s="46"/>
      <c r="L216" s="46"/>
    </row>
    <row r="217" spans="5:12" ht="20.25" x14ac:dyDescent="0.2">
      <c r="E217" s="45" t="s">
        <v>156</v>
      </c>
      <c r="F217" s="45"/>
      <c r="G217" s="45"/>
      <c r="H217" s="45"/>
      <c r="I217" s="46"/>
      <c r="J217" s="46"/>
      <c r="K217" s="46"/>
      <c r="L217" s="46"/>
    </row>
    <row r="218" spans="5:12" ht="20.25" x14ac:dyDescent="0.2">
      <c r="E218" s="45" t="s">
        <v>157</v>
      </c>
      <c r="F218" s="45"/>
      <c r="G218" s="45"/>
      <c r="H218" s="45"/>
      <c r="I218" s="46"/>
      <c r="J218" s="46"/>
      <c r="K218" s="46"/>
      <c r="L218" s="46"/>
    </row>
    <row r="219" spans="5:12" ht="20.25" x14ac:dyDescent="0.2">
      <c r="E219" s="45" t="s">
        <v>158</v>
      </c>
      <c r="F219" s="45"/>
      <c r="G219" s="45"/>
      <c r="H219" s="45"/>
      <c r="I219" s="46"/>
      <c r="J219" s="46"/>
      <c r="K219" s="46"/>
      <c r="L219" s="46"/>
    </row>
    <row r="220" spans="5:12" ht="20.25" x14ac:dyDescent="0.2">
      <c r="E220" s="45" t="s">
        <v>159</v>
      </c>
      <c r="F220" s="45"/>
      <c r="G220" s="45"/>
      <c r="H220" s="45"/>
      <c r="I220" s="46"/>
      <c r="J220" s="46"/>
      <c r="K220" s="46"/>
      <c r="L220" s="46"/>
    </row>
    <row r="221" spans="5:12" ht="20.25" x14ac:dyDescent="0.2">
      <c r="E221" s="45" t="s">
        <v>160</v>
      </c>
      <c r="F221" s="45"/>
      <c r="G221" s="45"/>
      <c r="H221" s="45"/>
      <c r="I221" s="46"/>
      <c r="J221" s="46"/>
      <c r="K221" s="46"/>
      <c r="L221" s="46"/>
    </row>
    <row r="222" spans="5:12" ht="20.25" x14ac:dyDescent="0.2">
      <c r="E222" s="45" t="s">
        <v>161</v>
      </c>
      <c r="F222" s="45"/>
      <c r="G222" s="45"/>
      <c r="H222" s="45"/>
      <c r="I222" s="46"/>
      <c r="J222" s="46"/>
      <c r="K222" s="46"/>
      <c r="L222" s="46"/>
    </row>
    <row r="223" spans="5:12" ht="20.25" x14ac:dyDescent="0.2">
      <c r="E223" s="45" t="s">
        <v>162</v>
      </c>
      <c r="F223" s="45"/>
      <c r="G223" s="45"/>
      <c r="H223" s="45"/>
      <c r="I223" s="46"/>
      <c r="J223" s="46"/>
      <c r="K223" s="46"/>
      <c r="L223" s="46"/>
    </row>
    <row r="224" spans="5:12" ht="20.25" x14ac:dyDescent="0.2">
      <c r="E224" s="45" t="s">
        <v>163</v>
      </c>
      <c r="F224" s="45"/>
      <c r="G224" s="45"/>
      <c r="H224" s="45"/>
      <c r="I224" s="46"/>
      <c r="J224" s="46"/>
      <c r="K224" s="46"/>
      <c r="L224" s="46"/>
    </row>
    <row r="225" spans="5:12" ht="20.25" x14ac:dyDescent="0.2">
      <c r="E225" s="45" t="s">
        <v>164</v>
      </c>
      <c r="F225" s="45"/>
      <c r="G225" s="45"/>
      <c r="H225" s="45"/>
      <c r="I225" s="46"/>
      <c r="J225" s="46"/>
      <c r="K225" s="46"/>
      <c r="L225" s="46"/>
    </row>
    <row r="226" spans="5:12" ht="20.25" x14ac:dyDescent="0.2">
      <c r="E226" s="45" t="s">
        <v>165</v>
      </c>
      <c r="F226" s="45"/>
      <c r="G226" s="45"/>
      <c r="H226" s="45"/>
      <c r="I226" s="46"/>
      <c r="J226" s="46"/>
      <c r="K226" s="46"/>
      <c r="L226" s="46"/>
    </row>
    <row r="227" spans="5:12" ht="20.25" x14ac:dyDescent="0.2">
      <c r="E227" s="45" t="s">
        <v>166</v>
      </c>
      <c r="F227" s="45"/>
      <c r="G227" s="45"/>
      <c r="H227" s="45"/>
      <c r="I227" s="46"/>
      <c r="J227" s="46"/>
      <c r="K227" s="46"/>
      <c r="L227" s="46"/>
    </row>
    <row r="228" spans="5:12" ht="20.25" x14ac:dyDescent="0.2">
      <c r="E228" s="45" t="s">
        <v>167</v>
      </c>
      <c r="F228" s="45"/>
      <c r="G228" s="45"/>
      <c r="H228" s="45"/>
      <c r="I228" s="46"/>
      <c r="J228" s="46"/>
      <c r="K228" s="46"/>
      <c r="L228" s="46"/>
    </row>
    <row r="229" spans="5:12" ht="20.25" x14ac:dyDescent="0.2">
      <c r="E229" s="45" t="s">
        <v>168</v>
      </c>
      <c r="F229" s="45"/>
      <c r="G229" s="45"/>
      <c r="H229" s="45"/>
      <c r="I229" s="46"/>
      <c r="J229" s="46"/>
      <c r="K229" s="46"/>
      <c r="L229" s="46"/>
    </row>
    <row r="230" spans="5:12" ht="20.25" x14ac:dyDescent="0.2">
      <c r="E230" s="45" t="s">
        <v>169</v>
      </c>
      <c r="F230" s="45"/>
      <c r="G230" s="45"/>
      <c r="H230" s="45"/>
      <c r="I230" s="46"/>
      <c r="J230" s="46"/>
      <c r="K230" s="46"/>
      <c r="L230" s="46"/>
    </row>
    <row r="231" spans="5:12" ht="20.25" x14ac:dyDescent="0.2">
      <c r="E231" s="45" t="s">
        <v>170</v>
      </c>
      <c r="F231" s="45"/>
      <c r="G231" s="45"/>
      <c r="H231" s="45"/>
      <c r="I231" s="46"/>
      <c r="J231" s="46"/>
      <c r="K231" s="46"/>
      <c r="L231" s="46"/>
    </row>
    <row r="232" spans="5:12" ht="20.25" x14ac:dyDescent="0.2">
      <c r="E232" s="45" t="s">
        <v>171</v>
      </c>
      <c r="F232" s="45"/>
      <c r="G232" s="45"/>
      <c r="H232" s="45"/>
      <c r="I232" s="46"/>
      <c r="J232" s="46"/>
      <c r="K232" s="46"/>
      <c r="L232" s="46"/>
    </row>
    <row r="233" spans="5:12" ht="20.25" x14ac:dyDescent="0.2">
      <c r="E233" s="45" t="s">
        <v>172</v>
      </c>
      <c r="F233" s="45"/>
      <c r="G233" s="45"/>
      <c r="H233" s="45"/>
      <c r="I233" s="46"/>
      <c r="J233" s="46"/>
      <c r="K233" s="46"/>
      <c r="L233" s="46"/>
    </row>
    <row r="234" spans="5:12" ht="20.25" x14ac:dyDescent="0.2">
      <c r="E234" s="45" t="s">
        <v>173</v>
      </c>
      <c r="F234" s="45"/>
      <c r="G234" s="45"/>
      <c r="H234" s="45"/>
      <c r="I234" s="46"/>
      <c r="J234" s="46"/>
      <c r="K234" s="46"/>
      <c r="L234" s="46"/>
    </row>
    <row r="235" spans="5:12" ht="20.25" x14ac:dyDescent="0.2">
      <c r="E235" s="45" t="s">
        <v>174</v>
      </c>
      <c r="F235" s="45"/>
      <c r="G235" s="45"/>
      <c r="H235" s="45"/>
      <c r="I235" s="46"/>
      <c r="J235" s="46"/>
      <c r="K235" s="46"/>
      <c r="L235" s="46"/>
    </row>
    <row r="236" spans="5:12" ht="20.25" x14ac:dyDescent="0.2">
      <c r="E236" s="45" t="s">
        <v>175</v>
      </c>
      <c r="F236" s="45"/>
      <c r="G236" s="45"/>
      <c r="H236" s="45"/>
      <c r="I236" s="46"/>
      <c r="J236" s="46"/>
      <c r="K236" s="46"/>
      <c r="L236" s="46"/>
    </row>
    <row r="237" spans="5:12" ht="20.25" x14ac:dyDescent="0.2">
      <c r="E237" s="45" t="s">
        <v>176</v>
      </c>
      <c r="F237" s="45"/>
      <c r="G237" s="45"/>
      <c r="H237" s="45"/>
      <c r="I237" s="46"/>
      <c r="J237" s="46"/>
      <c r="K237" s="46"/>
      <c r="L237" s="46"/>
    </row>
    <row r="238" spans="5:12" ht="20.25" x14ac:dyDescent="0.2">
      <c r="E238" s="45" t="s">
        <v>177</v>
      </c>
      <c r="F238" s="45"/>
      <c r="G238" s="45"/>
      <c r="H238" s="45"/>
      <c r="I238" s="46"/>
      <c r="J238" s="46"/>
      <c r="K238" s="46"/>
      <c r="L238" s="46"/>
    </row>
    <row r="239" spans="5:12" ht="20.25" x14ac:dyDescent="0.2">
      <c r="E239" s="45" t="s">
        <v>178</v>
      </c>
      <c r="F239" s="45"/>
      <c r="G239" s="45"/>
      <c r="H239" s="45"/>
      <c r="I239" s="46"/>
      <c r="J239" s="46"/>
      <c r="K239" s="46"/>
      <c r="L239" s="46"/>
    </row>
    <row r="240" spans="5:12" ht="20.25" x14ac:dyDescent="0.2">
      <c r="E240" s="45" t="s">
        <v>179</v>
      </c>
      <c r="F240" s="45"/>
      <c r="G240" s="45"/>
      <c r="H240" s="45"/>
      <c r="I240" s="46"/>
      <c r="J240" s="46"/>
      <c r="K240" s="46"/>
      <c r="L240" s="46"/>
    </row>
    <row r="241" spans="5:12" ht="20.25" x14ac:dyDescent="0.2">
      <c r="E241" s="45" t="s">
        <v>180</v>
      </c>
      <c r="F241" s="45"/>
      <c r="G241" s="45"/>
      <c r="H241" s="45"/>
      <c r="I241" s="46"/>
      <c r="J241" s="46"/>
      <c r="K241" s="46"/>
      <c r="L241" s="46"/>
    </row>
    <row r="242" spans="5:12" ht="20.25" x14ac:dyDescent="0.2">
      <c r="E242" s="45" t="s">
        <v>181</v>
      </c>
      <c r="F242" s="45"/>
      <c r="G242" s="45"/>
      <c r="H242" s="45"/>
      <c r="I242" s="46"/>
      <c r="J242" s="46"/>
      <c r="K242" s="46"/>
      <c r="L242" s="46"/>
    </row>
    <row r="243" spans="5:12" ht="20.25" x14ac:dyDescent="0.2">
      <c r="E243" s="45" t="s">
        <v>182</v>
      </c>
      <c r="F243" s="45"/>
      <c r="G243" s="45"/>
      <c r="H243" s="45"/>
      <c r="I243" s="46"/>
      <c r="J243" s="46"/>
      <c r="K243" s="46"/>
      <c r="L243" s="46"/>
    </row>
  </sheetData>
  <mergeCells count="98">
    <mergeCell ref="E105:P105"/>
    <mergeCell ref="E106:F106"/>
    <mergeCell ref="G106:G107"/>
    <mergeCell ref="M106:P106"/>
    <mergeCell ref="E107:F107"/>
    <mergeCell ref="M107:P107"/>
    <mergeCell ref="E101:P101"/>
    <mergeCell ref="H102:I102"/>
    <mergeCell ref="H103:I103"/>
    <mergeCell ref="N103:N104"/>
    <mergeCell ref="O103:O104"/>
    <mergeCell ref="P103:P104"/>
    <mergeCell ref="H104:I104"/>
    <mergeCell ref="E97:P97"/>
    <mergeCell ref="E98:F98"/>
    <mergeCell ref="G98:G99"/>
    <mergeCell ref="M98:P98"/>
    <mergeCell ref="E99:F99"/>
    <mergeCell ref="M99:P99"/>
    <mergeCell ref="E93:P93"/>
    <mergeCell ref="H94:I94"/>
    <mergeCell ref="H95:I95"/>
    <mergeCell ref="N95:N96"/>
    <mergeCell ref="O95:O96"/>
    <mergeCell ref="P95:P96"/>
    <mergeCell ref="H96:I96"/>
    <mergeCell ref="E89:P89"/>
    <mergeCell ref="E90:F90"/>
    <mergeCell ref="G90:G91"/>
    <mergeCell ref="M90:P90"/>
    <mergeCell ref="E91:F91"/>
    <mergeCell ref="M91:P91"/>
    <mergeCell ref="E85:P85"/>
    <mergeCell ref="H86:I86"/>
    <mergeCell ref="H87:I87"/>
    <mergeCell ref="N87:N88"/>
    <mergeCell ref="O87:O88"/>
    <mergeCell ref="P87:P88"/>
    <mergeCell ref="H88:I88"/>
    <mergeCell ref="E81:P81"/>
    <mergeCell ref="E82:F82"/>
    <mergeCell ref="G82:G83"/>
    <mergeCell ref="M82:P82"/>
    <mergeCell ref="E83:F83"/>
    <mergeCell ref="M83:P83"/>
    <mergeCell ref="E77:P77"/>
    <mergeCell ref="H78:I78"/>
    <mergeCell ref="H79:I79"/>
    <mergeCell ref="N79:N80"/>
    <mergeCell ref="O79:O80"/>
    <mergeCell ref="P79:P80"/>
    <mergeCell ref="H80:I80"/>
    <mergeCell ref="E73:P73"/>
    <mergeCell ref="E74:F74"/>
    <mergeCell ref="G74:G75"/>
    <mergeCell ref="M74:P74"/>
    <mergeCell ref="E75:F75"/>
    <mergeCell ref="M75:P75"/>
    <mergeCell ref="E69:P69"/>
    <mergeCell ref="H70:I70"/>
    <mergeCell ref="H71:I71"/>
    <mergeCell ref="N71:N72"/>
    <mergeCell ref="O71:O72"/>
    <mergeCell ref="P71:P72"/>
    <mergeCell ref="H72:I72"/>
    <mergeCell ref="E64:P64"/>
    <mergeCell ref="E65:F65"/>
    <mergeCell ref="G65:G66"/>
    <mergeCell ref="M65:P65"/>
    <mergeCell ref="E66:F66"/>
    <mergeCell ref="M66:P66"/>
    <mergeCell ref="H62:I62"/>
    <mergeCell ref="N62:P63"/>
    <mergeCell ref="E63:G63"/>
    <mergeCell ref="H63:I63"/>
    <mergeCell ref="F52:J53"/>
    <mergeCell ref="K52:L52"/>
    <mergeCell ref="M52:O52"/>
    <mergeCell ref="K53:L53"/>
    <mergeCell ref="M53:O53"/>
    <mergeCell ref="E55:P55"/>
    <mergeCell ref="E57:P57"/>
    <mergeCell ref="E58:P58"/>
    <mergeCell ref="E60:P60"/>
    <mergeCell ref="H61:I61"/>
    <mergeCell ref="N61:P61"/>
    <mergeCell ref="C9:D9"/>
    <mergeCell ref="F10:H10"/>
    <mergeCell ref="P10:Q10"/>
    <mergeCell ref="H43:O43"/>
    <mergeCell ref="H46:O47"/>
    <mergeCell ref="W9:X9"/>
    <mergeCell ref="AF9:AG9"/>
    <mergeCell ref="E50:P50"/>
    <mergeCell ref="F2:G2"/>
    <mergeCell ref="H2:I2"/>
    <mergeCell ref="J2:K2"/>
    <mergeCell ref="E49:P49"/>
  </mergeCells>
  <conditionalFormatting sqref="C11:C40">
    <cfRule type="containsText" dxfId="871" priority="11" operator="containsText" text="I">
      <formula>NOT(ISERROR(SEARCH("I",C11)))</formula>
    </cfRule>
    <cfRule type="containsText" dxfId="870" priority="12" operator="containsText" text="K">
      <formula>NOT(ISERROR(SEARCH("K",C11)))</formula>
    </cfRule>
  </conditionalFormatting>
  <conditionalFormatting sqref="C11:D40">
    <cfRule type="containsText" dxfId="869" priority="13" operator="containsText" text="T">
      <formula>NOT(ISERROR(SEARCH("T",C11)))</formula>
    </cfRule>
    <cfRule type="containsText" dxfId="868" priority="16" operator="containsText" text="L">
      <formula>NOT(ISERROR(SEARCH("L",C11)))</formula>
    </cfRule>
    <cfRule type="containsText" dxfId="867" priority="15" operator="containsText" text="J">
      <formula>NOT(ISERROR(SEARCH("J",C11)))</formula>
    </cfRule>
  </conditionalFormatting>
  <conditionalFormatting sqref="H46:O47">
    <cfRule type="containsText" dxfId="866" priority="2" operator="containsText" text="CLASSE DI RISCHIO MEDIO">
      <formula>NOT(ISERROR(SEARCH("CLASSE DI RISCHIO MEDIO",H46)))</formula>
    </cfRule>
    <cfRule type="containsText" dxfId="865" priority="3" operator="containsText" text="Classe di rischio basso">
      <formula>NOT(ISERROR(SEARCH("Classe di rischio basso",H46)))</formula>
    </cfRule>
    <cfRule type="colorScale" priority="4">
      <colorScale>
        <cfvo type="num" val="80"/>
        <cfvo type="num" val="85"/>
        <cfvo type="num" val="87"/>
        <color rgb="FF28F846"/>
        <color rgb="FF0070C0"/>
        <color rgb="FFFF0000"/>
      </colorScale>
    </cfRule>
    <cfRule type="containsText" dxfId="864" priority="1" operator="containsText" text="CLASSE DI RISCHIO ALTO">
      <formula>NOT(ISERROR(SEARCH("CLASSE DI RISCHIO ALTO",H46)))</formula>
    </cfRule>
  </conditionalFormatting>
  <conditionalFormatting sqref="J65">
    <cfRule type="cellIs" dxfId="863" priority="55" operator="greaterThan">
      <formula>80</formula>
    </cfRule>
    <cfRule type="cellIs" dxfId="862" priority="54" operator="between">
      <formula>70</formula>
      <formula>75</formula>
    </cfRule>
    <cfRule type="cellIs" dxfId="861" priority="53" operator="between">
      <formula>65.00000001</formula>
      <formula>69.999999</formula>
    </cfRule>
    <cfRule type="cellIs" dxfId="860" priority="52" operator="between">
      <formula>75.0000001</formula>
      <formula>79.99999999999</formula>
    </cfRule>
    <cfRule type="cellIs" dxfId="859" priority="56" operator="lessThan">
      <formula>65</formula>
    </cfRule>
  </conditionalFormatting>
  <conditionalFormatting sqref="J74">
    <cfRule type="cellIs" dxfId="858" priority="51" operator="lessThan">
      <formula>65</formula>
    </cfRule>
    <cfRule type="cellIs" dxfId="857" priority="50" operator="greaterThan">
      <formula>80</formula>
    </cfRule>
    <cfRule type="cellIs" dxfId="856" priority="47" operator="between">
      <formula>75.0000001</formula>
      <formula>79.99999999999</formula>
    </cfRule>
    <cfRule type="cellIs" dxfId="855" priority="48" operator="between">
      <formula>65.00000001</formula>
      <formula>69.999999</formula>
    </cfRule>
    <cfRule type="cellIs" dxfId="854" priority="49" operator="between">
      <formula>70</formula>
      <formula>75</formula>
    </cfRule>
  </conditionalFormatting>
  <conditionalFormatting sqref="J82">
    <cfRule type="cellIs" dxfId="853" priority="42" operator="between">
      <formula>75.0000001</formula>
      <formula>79.99999999999</formula>
    </cfRule>
    <cfRule type="cellIs" dxfId="852" priority="43" operator="between">
      <formula>65.00000001</formula>
      <formula>69.999999</formula>
    </cfRule>
    <cfRule type="cellIs" dxfId="851" priority="45" operator="greaterThan">
      <formula>80</formula>
    </cfRule>
    <cfRule type="cellIs" dxfId="850" priority="46" operator="lessThan">
      <formula>65</formula>
    </cfRule>
    <cfRule type="cellIs" dxfId="849" priority="44" operator="between">
      <formula>70</formula>
      <formula>75</formula>
    </cfRule>
  </conditionalFormatting>
  <conditionalFormatting sqref="J90">
    <cfRule type="cellIs" dxfId="848" priority="37" operator="between">
      <formula>75.0000001</formula>
      <formula>79.99999999999</formula>
    </cfRule>
    <cfRule type="cellIs" dxfId="847" priority="38" operator="between">
      <formula>65.00000001</formula>
      <formula>69.999999</formula>
    </cfRule>
    <cfRule type="cellIs" dxfId="846" priority="39" operator="between">
      <formula>70</formula>
      <formula>75</formula>
    </cfRule>
    <cfRule type="cellIs" dxfId="845" priority="40" operator="greaterThan">
      <formula>80</formula>
    </cfRule>
    <cfRule type="cellIs" dxfId="844" priority="41" operator="lessThan">
      <formula>65</formula>
    </cfRule>
  </conditionalFormatting>
  <conditionalFormatting sqref="J98">
    <cfRule type="cellIs" dxfId="843" priority="34" operator="between">
      <formula>70</formula>
      <formula>75</formula>
    </cfRule>
    <cfRule type="cellIs" dxfId="842" priority="28" operator="between">
      <formula>65.00000001</formula>
      <formula>69.999999</formula>
    </cfRule>
    <cfRule type="cellIs" dxfId="841" priority="30" operator="greaterThan">
      <formula>80</formula>
    </cfRule>
    <cfRule type="cellIs" dxfId="840" priority="31" operator="lessThan">
      <formula>65</formula>
    </cfRule>
    <cfRule type="cellIs" dxfId="839" priority="32" operator="between">
      <formula>75.0000001</formula>
      <formula>79.99999999999</formula>
    </cfRule>
    <cfRule type="cellIs" dxfId="838" priority="29" operator="between">
      <formula>70</formula>
      <formula>75</formula>
    </cfRule>
    <cfRule type="cellIs" dxfId="837" priority="33" operator="between">
      <formula>65.00000001</formula>
      <formula>69.999999</formula>
    </cfRule>
    <cfRule type="cellIs" dxfId="836" priority="27" operator="between">
      <formula>75.0000001</formula>
      <formula>79.99999999999</formula>
    </cfRule>
  </conditionalFormatting>
  <conditionalFormatting sqref="J106">
    <cfRule type="cellIs" dxfId="835" priority="17" operator="between">
      <formula>75.0000001</formula>
      <formula>79.99999999999</formula>
    </cfRule>
    <cfRule type="cellIs" dxfId="834" priority="18" operator="between">
      <formula>65.00000001</formula>
      <formula>69.999999</formula>
    </cfRule>
    <cfRule type="cellIs" dxfId="833" priority="19" operator="between">
      <formula>70</formula>
      <formula>75</formula>
    </cfRule>
    <cfRule type="cellIs" dxfId="832" priority="20" operator="greaterThan">
      <formula>80</formula>
    </cfRule>
    <cfRule type="cellIs" dxfId="831" priority="21" operator="lessThan">
      <formula>65</formula>
    </cfRule>
    <cfRule type="cellIs" dxfId="830" priority="24" operator="between">
      <formula>70</formula>
      <formula>75</formula>
    </cfRule>
    <cfRule type="cellIs" dxfId="829" priority="23" operator="between">
      <formula>65.00000001</formula>
      <formula>69.999999</formula>
    </cfRule>
    <cfRule type="cellIs" dxfId="828" priority="22" operator="between">
      <formula>75.0000001</formula>
      <formula>79.99999999999</formula>
    </cfRule>
  </conditionalFormatting>
  <conditionalFormatting sqref="N11:N40">
    <cfRule type="cellIs" dxfId="827" priority="5" operator="between">
      <formula>65.00000001</formula>
      <formula>69.999999</formula>
    </cfRule>
    <cfRule type="cellIs" dxfId="826" priority="6" operator="between">
      <formula>75.0000001</formula>
      <formula>79.99999999999</formula>
    </cfRule>
    <cfRule type="cellIs" dxfId="825" priority="8" operator="equal">
      <formula>0</formula>
    </cfRule>
    <cfRule type="cellIs" dxfId="824" priority="9" operator="between">
      <formula>0.1</formula>
      <formula>65</formula>
    </cfRule>
    <cfRule type="cellIs" dxfId="823" priority="10" operator="greaterThan">
      <formula>80</formula>
    </cfRule>
    <cfRule type="cellIs" dxfId="822" priority="7" operator="between">
      <formula>70</formula>
      <formula>75</formula>
    </cfRule>
  </conditionalFormatting>
  <dataValidations count="7">
    <dataValidation type="list" allowBlank="1" showInputMessage="1" showErrorMessage="1" sqref="F112:F243" xr:uid="{00000000-0002-0000-1200-000000000000}">
      <formula1>$L$3:$L$7</formula1>
    </dataValidation>
    <dataValidation type="list" allowBlank="1" showInputMessage="1" showErrorMessage="1" sqref="E75 E107 E99 E91 E83 E66:F66" xr:uid="{00000000-0002-0000-1200-000001000000}">
      <formula1>$K$3:$K$4</formula1>
    </dataValidation>
    <dataValidation type="list" allowBlank="1" showInputMessage="1" showErrorMessage="1" sqref="R67:S69 O67:P68 R77:S77 R85:S85 R93:S93 R101:S101" xr:uid="{00000000-0002-0000-1200-000002000000}">
      <formula1>$AA$5:$AA$7</formula1>
    </dataValidation>
    <dataValidation type="list" allowBlank="1" showInputMessage="1" showErrorMessage="1" sqref="E71 E105 E103 E97 E95 E89 E87 E81 E79 E73 E62" xr:uid="{00000000-0002-0000-1200-000003000000}">
      <formula1>$E$112:$E$243</formula1>
    </dataValidation>
    <dataValidation type="list" allowBlank="1" showInputMessage="1" showErrorMessage="1" sqref="H72:I72 H104:I104 H96:I96 H88:I88 H80:I80 H63:I63" xr:uid="{00000000-0002-0000-1200-000004000000}">
      <formula1>$I$3:$I$5</formula1>
    </dataValidation>
    <dataValidation type="list" allowBlank="1" showInputMessage="1" showErrorMessage="1" sqref="R57" xr:uid="{00000000-0002-0000-1200-000005000000}">
      <formula1>#REF!</formula1>
    </dataValidation>
    <dataValidation type="list" allowBlank="1" showInputMessage="1" showErrorMessage="1" sqref="E11:E39" xr:uid="{00000000-0002-0000-1200-000006000000}">
      <formula1>Elenco_Misure</formula1>
    </dataValidation>
  </dataValidations>
  <pageMargins left="0.70866141732283472" right="0.70866141732283472" top="0.74803149606299213" bottom="0.74803149606299213" header="0.31496062992125984" footer="0.31496062992125984"/>
  <pageSetup paperSize="9" scale="44" orientation="portrait" r:id="rId1"/>
  <headerFooter>
    <oddHeader>&amp;A</oddHeader>
    <oddFooter>Pagina &amp;P di &amp;N</oddFooter>
  </headerFooter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0070C0"/>
    <pageSetUpPr fitToPage="1"/>
  </sheetPr>
  <dimension ref="B1:AN243"/>
  <sheetViews>
    <sheetView tabSelected="1" view="pageBreakPreview" zoomScale="55" zoomScaleNormal="75" zoomScaleSheetLayoutView="55" workbookViewId="0">
      <pane xSplit="2" ySplit="10" topLeftCell="C44" activePane="bottomRight" state="frozen"/>
      <selection activeCell="A56" sqref="A56:A57"/>
      <selection pane="topRight" activeCell="A56" sqref="A56:A57"/>
      <selection pane="bottomLeft" activeCell="A56" sqref="A56:A57"/>
      <selection pane="bottomRight" activeCell="A56" sqref="A56:A57"/>
    </sheetView>
  </sheetViews>
  <sheetFormatPr defaultRowHeight="12.75" x14ac:dyDescent="0.2"/>
  <cols>
    <col min="1" max="1" width="4.5703125" style="81" customWidth="1"/>
    <col min="2" max="2" width="7.5703125" style="81" customWidth="1"/>
    <col min="3" max="3" width="8.5703125" style="81" customWidth="1"/>
    <col min="4" max="4" width="8.85546875" style="81" customWidth="1"/>
    <col min="5" max="5" width="8.28515625" style="81" customWidth="1"/>
    <col min="6" max="6" width="35" style="81" customWidth="1"/>
    <col min="7" max="7" width="22.85546875" style="81" customWidth="1"/>
    <col min="8" max="8" width="20.140625" style="81" customWidth="1"/>
    <col min="9" max="9" width="9.42578125" style="81" customWidth="1"/>
    <col min="10" max="10" width="11.42578125" style="81" customWidth="1"/>
    <col min="11" max="11" width="11.7109375" style="81" customWidth="1"/>
    <col min="12" max="12" width="11" style="81" customWidth="1"/>
    <col min="13" max="13" width="11.42578125" style="81" customWidth="1"/>
    <col min="14" max="14" width="13.140625" style="81" customWidth="1"/>
    <col min="15" max="15" width="9.28515625" style="81" customWidth="1"/>
    <col min="16" max="17" width="9.140625" style="81" customWidth="1"/>
    <col min="18" max="18" width="7.85546875" style="81" hidden="1" customWidth="1"/>
    <col min="19" max="19" width="11.28515625" style="81" customWidth="1"/>
    <col min="20" max="20" width="16.5703125" style="81" bestFit="1" customWidth="1"/>
    <col min="21" max="21" width="21.28515625" style="81" customWidth="1"/>
    <col min="22" max="22" width="16.7109375" style="81" bestFit="1" customWidth="1"/>
    <col min="23" max="23" width="9.140625" style="167"/>
    <col min="24" max="24" width="12.5703125" style="167" customWidth="1"/>
    <col min="25" max="27" width="9.140625" style="167"/>
    <col min="28" max="28" width="15.28515625" style="167" bestFit="1" customWidth="1"/>
    <col min="29" max="29" width="12.140625" style="81" customWidth="1"/>
    <col min="30" max="30" width="9.140625" style="81"/>
    <col min="31" max="31" width="6" style="81" customWidth="1"/>
    <col min="32" max="32" width="13" style="81" customWidth="1"/>
    <col min="33" max="33" width="10.42578125" style="81" customWidth="1"/>
    <col min="34" max="34" width="22.42578125" style="81" customWidth="1"/>
    <col min="35" max="35" width="13.28515625" style="81" customWidth="1"/>
    <col min="36" max="36" width="16.140625" style="81" customWidth="1"/>
    <col min="37" max="37" width="9.5703125" style="81" bestFit="1" customWidth="1"/>
    <col min="38" max="38" width="9.140625" style="81"/>
    <col min="39" max="39" width="15.140625" style="81" customWidth="1"/>
    <col min="40" max="16384" width="9.140625" style="81"/>
  </cols>
  <sheetData>
    <row r="1" spans="3:39" ht="38.25" customHeight="1" x14ac:dyDescent="0.2"/>
    <row r="2" spans="3:39" ht="15.75" customHeight="1" x14ac:dyDescent="0.3">
      <c r="F2" s="427" t="s">
        <v>220</v>
      </c>
      <c r="G2" s="428"/>
      <c r="H2" s="429" t="s">
        <v>221</v>
      </c>
      <c r="I2" s="430"/>
      <c r="J2" s="431" t="s">
        <v>236</v>
      </c>
      <c r="K2" s="431" t="s">
        <v>31</v>
      </c>
      <c r="L2" s="168"/>
      <c r="M2" s="168"/>
      <c r="N2" s="169"/>
    </row>
    <row r="3" spans="3:39" ht="15.75" customHeight="1" x14ac:dyDescent="0.35">
      <c r="F3" s="98" t="s">
        <v>215</v>
      </c>
      <c r="G3" s="100">
        <v>0.7</v>
      </c>
      <c r="H3" s="102" t="s">
        <v>222</v>
      </c>
      <c r="I3" s="103">
        <v>0.5</v>
      </c>
      <c r="J3" s="170"/>
      <c r="K3" s="122" t="s">
        <v>32</v>
      </c>
      <c r="L3" s="121" t="s">
        <v>242</v>
      </c>
      <c r="M3" s="122"/>
      <c r="N3" s="171"/>
    </row>
    <row r="4" spans="3:39" ht="19.5" x14ac:dyDescent="0.35">
      <c r="F4" s="99" t="s">
        <v>216</v>
      </c>
      <c r="G4" s="101">
        <v>1</v>
      </c>
      <c r="H4" s="102" t="s">
        <v>223</v>
      </c>
      <c r="I4" s="103">
        <v>0.75</v>
      </c>
      <c r="J4" s="172"/>
      <c r="K4" s="125" t="s">
        <v>31</v>
      </c>
      <c r="L4" s="123" t="s">
        <v>243</v>
      </c>
      <c r="M4" s="120"/>
      <c r="N4" s="173"/>
    </row>
    <row r="5" spans="3:39" ht="22.5" x14ac:dyDescent="0.3">
      <c r="C5" s="263"/>
      <c r="D5" s="263"/>
      <c r="H5" s="104" t="s">
        <v>224</v>
      </c>
      <c r="I5" s="105">
        <v>0.3</v>
      </c>
      <c r="J5" s="82"/>
      <c r="K5" s="82"/>
      <c r="L5" s="123" t="s">
        <v>244</v>
      </c>
      <c r="M5" s="120"/>
      <c r="N5" s="173"/>
    </row>
    <row r="6" spans="3:39" ht="22.5" x14ac:dyDescent="0.3">
      <c r="C6" s="263"/>
      <c r="D6" s="263"/>
      <c r="G6" s="82"/>
      <c r="I6" s="82"/>
      <c r="J6" s="82"/>
      <c r="K6" s="82"/>
      <c r="L6" s="123" t="s">
        <v>27</v>
      </c>
      <c r="M6" s="120"/>
      <c r="N6" s="173"/>
    </row>
    <row r="7" spans="3:39" ht="23.25" x14ac:dyDescent="0.35">
      <c r="C7" s="263"/>
      <c r="D7" s="263"/>
      <c r="F7" s="198" t="s">
        <v>25</v>
      </c>
      <c r="G7" s="18"/>
      <c r="L7" s="124" t="s">
        <v>183</v>
      </c>
      <c r="M7" s="172"/>
      <c r="N7" s="174"/>
      <c r="T7" s="175"/>
      <c r="U7" s="175"/>
    </row>
    <row r="8" spans="3:39" ht="21.75" customHeight="1" x14ac:dyDescent="0.35">
      <c r="C8" s="263"/>
      <c r="D8" s="263"/>
      <c r="E8" s="18"/>
      <c r="F8" s="199" t="s">
        <v>566</v>
      </c>
      <c r="G8" s="82"/>
    </row>
    <row r="9" spans="3:39" ht="34.5" customHeight="1" x14ac:dyDescent="0.35">
      <c r="C9" s="400" t="s">
        <v>307</v>
      </c>
      <c r="D9" s="401"/>
      <c r="S9" s="197" t="s">
        <v>235</v>
      </c>
      <c r="T9" s="197" t="s">
        <v>235</v>
      </c>
      <c r="U9" s="19"/>
      <c r="W9" s="421" t="s">
        <v>261</v>
      </c>
      <c r="X9" s="422"/>
      <c r="Y9" s="176"/>
      <c r="Z9" s="177"/>
      <c r="AA9" s="177"/>
      <c r="AF9" s="400" t="s">
        <v>228</v>
      </c>
      <c r="AG9" s="423"/>
      <c r="AH9" s="178" t="s">
        <v>262</v>
      </c>
    </row>
    <row r="10" spans="3:39" ht="75" customHeight="1" x14ac:dyDescent="0.2">
      <c r="C10" s="277" t="s">
        <v>305</v>
      </c>
      <c r="D10" s="278" t="s">
        <v>306</v>
      </c>
      <c r="E10" s="280" t="s">
        <v>0</v>
      </c>
      <c r="F10" s="402" t="s">
        <v>23</v>
      </c>
      <c r="G10" s="402"/>
      <c r="H10" s="402"/>
      <c r="I10" s="87" t="s">
        <v>208</v>
      </c>
      <c r="J10" s="88" t="s">
        <v>252</v>
      </c>
      <c r="K10" s="88" t="s">
        <v>260</v>
      </c>
      <c r="L10" s="88" t="s">
        <v>259</v>
      </c>
      <c r="M10" s="89" t="s">
        <v>18</v>
      </c>
      <c r="N10" s="90" t="s">
        <v>209</v>
      </c>
      <c r="O10" s="91" t="s">
        <v>214</v>
      </c>
      <c r="P10" s="403" t="s">
        <v>213</v>
      </c>
      <c r="Q10" s="404"/>
      <c r="S10" s="197" t="s">
        <v>15</v>
      </c>
      <c r="T10" s="197" t="s">
        <v>233</v>
      </c>
      <c r="U10" s="197" t="s">
        <v>266</v>
      </c>
      <c r="V10" s="197" t="s">
        <v>16</v>
      </c>
      <c r="W10" s="2" t="s">
        <v>212</v>
      </c>
      <c r="X10" s="2" t="s">
        <v>211</v>
      </c>
      <c r="Y10" s="2" t="s">
        <v>225</v>
      </c>
      <c r="Z10" s="2" t="s">
        <v>226</v>
      </c>
      <c r="AA10" s="2" t="s">
        <v>227</v>
      </c>
      <c r="AB10" s="109" t="s">
        <v>210</v>
      </c>
      <c r="AF10" s="66" t="s">
        <v>267</v>
      </c>
      <c r="AG10" s="305" t="s">
        <v>229</v>
      </c>
      <c r="AH10" s="305">
        <f>SUM(AH11:AH40)</f>
        <v>105</v>
      </c>
      <c r="AI10" s="305" t="s">
        <v>21</v>
      </c>
      <c r="AJ10" s="305" t="s">
        <v>20</v>
      </c>
      <c r="AK10" s="305" t="s">
        <v>230</v>
      </c>
      <c r="AL10" s="305" t="s">
        <v>231</v>
      </c>
      <c r="AM10" s="305" t="s">
        <v>232</v>
      </c>
    </row>
    <row r="11" spans="3:39" ht="27" x14ac:dyDescent="0.2">
      <c r="C11" s="264" t="str">
        <f>IF(S11=0,"T",IF((K11-M11)&lt;65,"I",IF((K11-M11)&lt;70,"K",IF((K11-M11)&lt;75,"J",IF((K11-M11)&lt;80,"K","L")))))</f>
        <v>T</v>
      </c>
      <c r="D11" s="273" t="str">
        <f>IF(J11&lt;135,"T",IF((J11-$J$66)&lt;135,"J","L"))</f>
        <v>T</v>
      </c>
      <c r="E11" s="21" t="s">
        <v>420</v>
      </c>
      <c r="F11" s="22" t="str">
        <f t="shared" ref="F11:F39" si="0">VLOOKUP(E11,Misure_Campionate,2,FALSE)</f>
        <v>Manutenzioni</v>
      </c>
      <c r="G11" s="22" t="str">
        <f t="shared" ref="G11:G39" si="1">VLOOKUP(E11,Misure_Campionate,3,FALSE)</f>
        <v>/</v>
      </c>
      <c r="H11" s="22" t="str">
        <f t="shared" ref="H11:H39" si="2">VLOOKUP(E11,Misure_Campionate,4,FALSE)</f>
        <v>/</v>
      </c>
      <c r="I11" s="63">
        <f t="shared" ref="I11:I39" si="3">VLOOKUP(E11,Misure_Campionate,12,FALSE)</f>
        <v>0.25450437948397198</v>
      </c>
      <c r="J11" s="63">
        <f t="shared" ref="J11:J39" si="4">VLOOKUP(E11,Misure_Campionate,13,FALSE)</f>
        <v>106.56204993518134</v>
      </c>
      <c r="K11" s="64">
        <f t="shared" ref="K11:K39" si="5">VLOOKUP(E11,Misure_Campionate,14,FALSE)</f>
        <v>73.186910647279689</v>
      </c>
      <c r="L11" s="16">
        <f t="shared" ref="L11:L39" si="6">VLOOKUP(E11,Misure_Campionate,15,FALSE)</f>
        <v>76.7</v>
      </c>
      <c r="M11" s="23">
        <f>S11</f>
        <v>0</v>
      </c>
      <c r="N11" s="281">
        <f>IF(M11=0,0,K11-M11)</f>
        <v>0</v>
      </c>
      <c r="O11" s="224">
        <v>60</v>
      </c>
      <c r="P11" s="25">
        <v>120</v>
      </c>
      <c r="Q11" s="25">
        <v>60</v>
      </c>
      <c r="R11" s="81" t="str">
        <f>IF(S11&gt;0,1,"")</f>
        <v/>
      </c>
      <c r="S11" s="111">
        <f>IF(K11&lt;80,0,IF((L11-K11)&lt;=2,($L$63-(($K$63-$L$63)/4)*(L11-K11-2)),($L$63-(($L$63-$M$63)/8)*(L11-K11-2))))</f>
        <v>0</v>
      </c>
      <c r="T11" s="111" t="str">
        <f>IF(J11&lt;135,"",J11-$J$66)</f>
        <v/>
      </c>
      <c r="U11" s="111">
        <f>K11-S11</f>
        <v>73.186910647279689</v>
      </c>
      <c r="V11" s="111">
        <f>O11/$G$43*10^(U11/10)</f>
        <v>2603760.7603685041</v>
      </c>
      <c r="W11" s="179">
        <f>IF((Z11^2*(I11^2+$G$3^2+$G$4^2)&gt;0),(Z11^2*(I11^2+$G$3^2+$G$4^2)),0)</f>
        <v>2.783781817927513E-3</v>
      </c>
      <c r="X11" s="180">
        <f>IF(W11=0,0,(AA11*Y11)^2)</f>
        <v>8.4311694334734764E-3</v>
      </c>
      <c r="Y11" s="181">
        <f>0.5*((P11-Q11)/60)</f>
        <v>0.5</v>
      </c>
      <c r="Z11" s="182">
        <f>O11/$G$43*10^((K11-$G$44)/10)</f>
        <v>4.2314009054768696E-2</v>
      </c>
      <c r="AA11" s="135">
        <f>IF(AB11=0,0,4.34*(Z11/AB11))</f>
        <v>0.18364279929769614</v>
      </c>
      <c r="AB11" s="183">
        <f>O11/60</f>
        <v>1</v>
      </c>
      <c r="AF11" s="183">
        <f>IF(N11="0",0,O11/$G$43*10^(N11/10))</f>
        <v>0.125</v>
      </c>
      <c r="AG11" s="183">
        <f>O11/$G$43*10^(K11/10)</f>
        <v>2603760.7603685041</v>
      </c>
      <c r="AH11" s="305" t="str">
        <f>IF(K11&gt;80,O11,"")</f>
        <v/>
      </c>
      <c r="AI11" s="305" t="str">
        <f>IF(K11&gt;80,O11/$AH$10*10^(L11/10),"")</f>
        <v/>
      </c>
      <c r="AJ11" s="305" t="str">
        <f>IF(K11&gt;80,O11/$AH$10*10^(K11/10),"")</f>
        <v/>
      </c>
      <c r="AK11" s="110">
        <f>IF((MAX(K11:K40)&gt;80),10*LOG(SUM($AJ$11:$AJ$40)),"")</f>
        <v>82.076792264517223</v>
      </c>
      <c r="AL11" s="110">
        <f>IF((MAX(K11:K40)&gt;80),10*LOG(SUM($AI$11:$AI$40)),"")</f>
        <v>84.611254472828136</v>
      </c>
      <c r="AM11" s="110">
        <f>10*LOG(SUM(AF11:AF40))</f>
        <v>62.009678905506263</v>
      </c>
    </row>
    <row r="12" spans="3:39" ht="27" x14ac:dyDescent="0.2">
      <c r="C12" s="264" t="str">
        <f t="shared" ref="C12:C40" si="7">IF(S12=0,"T",IF((K12-M12)&lt;65,"I",IF((K12-M12)&lt;70,"K",IF((K12-M12)&lt;75,"J",IF((K12-M12)&lt;80,"K","L")))))</f>
        <v>K</v>
      </c>
      <c r="D12" s="273" t="str">
        <f t="shared" ref="D12:D40" si="8">IF(J12&lt;135,"T",IF((J12-$J$66)&lt;135,"J","L"))</f>
        <v>T</v>
      </c>
      <c r="E12" s="21" t="s">
        <v>411</v>
      </c>
      <c r="F12" s="22" t="str">
        <f t="shared" si="0"/>
        <v>Movimentazioni interne</v>
      </c>
      <c r="G12" s="22" t="str">
        <f t="shared" si="1"/>
        <v>/</v>
      </c>
      <c r="H12" s="22" t="str">
        <f t="shared" si="2"/>
        <v>/</v>
      </c>
      <c r="I12" s="63">
        <f t="shared" si="3"/>
        <v>0.53858377794159662</v>
      </c>
      <c r="J12" s="63">
        <f t="shared" si="4"/>
        <v>112.76204993518134</v>
      </c>
      <c r="K12" s="64">
        <f t="shared" si="5"/>
        <v>82.076792264517195</v>
      </c>
      <c r="L12" s="16">
        <f t="shared" si="6"/>
        <v>84.611254472828136</v>
      </c>
      <c r="M12" s="23">
        <f t="shared" ref="M12:M18" si="9">S12</f>
        <v>13.466596111980566</v>
      </c>
      <c r="N12" s="281">
        <f>IF(M12=0,0,K12-M12)</f>
        <v>68.610196152536631</v>
      </c>
      <c r="O12" s="225">
        <v>105</v>
      </c>
      <c r="P12" s="25">
        <v>125</v>
      </c>
      <c r="Q12" s="25">
        <v>85</v>
      </c>
      <c r="R12" s="81">
        <f t="shared" ref="R12:R40" si="10">IF(S12&gt;0,1,"")</f>
        <v>1</v>
      </c>
      <c r="S12" s="111">
        <f t="shared" ref="S12:S40" si="11">IF(K12&lt;80,0,IF((L12-K12)&lt;=2,($L$63-(($K$63-$L$63)/4)*(L12-K12-2)),($L$63-(($L$63-$M$63)/8)*(L12-K12-2))))</f>
        <v>13.466596111980566</v>
      </c>
      <c r="T12" s="111" t="str">
        <f t="shared" ref="T12:T39" si="12">IF(J12&lt;135,"",J12-$J$66)</f>
        <v/>
      </c>
      <c r="U12" s="111">
        <f>K12-S12</f>
        <v>68.610196152536631</v>
      </c>
      <c r="V12" s="111">
        <f>O12/$G$43*10^(U12/10)</f>
        <v>1588428.5228994472</v>
      </c>
      <c r="W12" s="179">
        <f>IF((Z12^2*(I12^2+$G$3^2+$G$4^2)&gt;0),(Z12^2*(I12^2+$G$3^2+$G$4^2)),0)</f>
        <v>0.5854077365035556</v>
      </c>
      <c r="X12" s="180">
        <f t="shared" ref="X12:X40" si="13">IF(W12=0,0,(AA12*Y12)^2)</f>
        <v>0.22474064468898719</v>
      </c>
      <c r="Y12" s="181">
        <f>0.5*((P12-Q12)/60)</f>
        <v>0.33333333333333331</v>
      </c>
      <c r="Z12" s="182">
        <f>O12/$G$43*10^((K12-$G$44)/10)</f>
        <v>0.57346957947082755</v>
      </c>
      <c r="AA12" s="135">
        <f t="shared" ref="AA12:AA40" si="14">IF(AB12=0,0,4.34*(Z12/AB12))</f>
        <v>1.4222045570876523</v>
      </c>
      <c r="AB12" s="183">
        <f t="shared" ref="AB12:AB40" si="15">O12/60</f>
        <v>1.75</v>
      </c>
      <c r="AF12" s="183">
        <f t="shared" ref="AF12:AF40" si="16">IF(N12="0",0,O12/$G$43*10^(N12/10))</f>
        <v>1588428.5228994472</v>
      </c>
      <c r="AG12" s="183">
        <f>O12/$G$43*10^(K12/10)</f>
        <v>35288019.775164574</v>
      </c>
      <c r="AH12" s="305">
        <f>IF(K12&gt;80,O12,"")</f>
        <v>105</v>
      </c>
      <c r="AI12" s="305">
        <f>IF(K12&gt;80,O12/$AH$10*10^(L12/10),"")</f>
        <v>289151498.46520078</v>
      </c>
      <c r="AJ12" s="305">
        <f>IF(K12&gt;80,O12/$AH$10*10^(K12/10),"")</f>
        <v>161316661.82932377</v>
      </c>
      <c r="AL12" s="184"/>
    </row>
    <row r="13" spans="3:39" ht="27" x14ac:dyDescent="0.2">
      <c r="C13" s="264" t="str">
        <f t="shared" si="7"/>
        <v>T</v>
      </c>
      <c r="D13" s="273" t="str">
        <f t="shared" si="8"/>
        <v>T</v>
      </c>
      <c r="E13" s="21" t="s">
        <v>392</v>
      </c>
      <c r="F13" s="22" t="str">
        <f t="shared" si="0"/>
        <v>Attività di magazzino</v>
      </c>
      <c r="G13" s="22" t="str">
        <f t="shared" si="1"/>
        <v>/</v>
      </c>
      <c r="H13" s="22" t="str">
        <f t="shared" si="2"/>
        <v>/</v>
      </c>
      <c r="I13" s="63">
        <f t="shared" si="3"/>
        <v>0.88949592041040293</v>
      </c>
      <c r="J13" s="63">
        <f t="shared" si="4"/>
        <v>106.66204993518133</v>
      </c>
      <c r="K13" s="64">
        <f t="shared" si="5"/>
        <v>64.517957739708592</v>
      </c>
      <c r="L13" s="16">
        <f t="shared" si="6"/>
        <v>70.087464564563021</v>
      </c>
      <c r="M13" s="23">
        <f t="shared" si="9"/>
        <v>0</v>
      </c>
      <c r="N13" s="281">
        <f t="shared" ref="N13:N40" si="17">IF(M13=0,0,K13-M13)</f>
        <v>0</v>
      </c>
      <c r="O13" s="225">
        <v>105</v>
      </c>
      <c r="P13" s="25">
        <v>125</v>
      </c>
      <c r="Q13" s="25">
        <v>85</v>
      </c>
      <c r="R13" s="81" t="str">
        <f t="shared" si="10"/>
        <v/>
      </c>
      <c r="S13" s="111">
        <f t="shared" si="11"/>
        <v>0</v>
      </c>
      <c r="T13" s="111" t="str">
        <f t="shared" si="12"/>
        <v/>
      </c>
      <c r="U13" s="111">
        <f t="shared" ref="U13:U40" si="18">K13-S13</f>
        <v>64.517957739708592</v>
      </c>
      <c r="V13" s="111">
        <f t="shared" ref="V13:V40" si="19">O13/$G$43*10^(U13/10)</f>
        <v>619075.81157653441</v>
      </c>
      <c r="W13" s="179">
        <f t="shared" ref="W13:W40" si="20">IF((Z13^2*(I13^2+$G$3^2+$G$4^2)&gt;0),(Z13^2*(I13^2+$G$3^2+$G$4^2)),0)</f>
        <v>2.3089673817288924E-4</v>
      </c>
      <c r="X13" s="180">
        <f t="shared" si="13"/>
        <v>6.9169512907253061E-5</v>
      </c>
      <c r="Y13" s="181">
        <f t="shared" ref="Y13:Y40" si="21">0.5*((P13-Q13)/60)</f>
        <v>0.33333333333333331</v>
      </c>
      <c r="Z13" s="182">
        <f t="shared" ref="Z13:Z40" si="22">O13/$G$43*10^((K13-$G$44)/10)</f>
        <v>1.0060670663509933E-2</v>
      </c>
      <c r="AA13" s="135">
        <f t="shared" si="14"/>
        <v>2.4950463245504633E-2</v>
      </c>
      <c r="AB13" s="183">
        <f t="shared" si="15"/>
        <v>1.75</v>
      </c>
      <c r="AF13" s="183">
        <f t="shared" si="16"/>
        <v>0.21875</v>
      </c>
      <c r="AG13" s="183">
        <f t="shared" ref="AG13:AG40" si="23">O13/$G$43*10^(K13/10)</f>
        <v>619075.81157653441</v>
      </c>
      <c r="AH13" s="305" t="str">
        <f>IF(K13&gt;80,O13,"")</f>
        <v/>
      </c>
      <c r="AI13" s="305" t="str">
        <f>IF(K13&gt;80,O13/$AH$10*10^(L13/10),"")</f>
        <v/>
      </c>
      <c r="AJ13" s="305" t="str">
        <f>IF(K13&gt;80,O13/$AH$10*10^(K13/10),"")</f>
        <v/>
      </c>
      <c r="AL13" s="184"/>
    </row>
    <row r="14" spans="3:39" ht="27" x14ac:dyDescent="0.2">
      <c r="C14" s="264" t="str">
        <f t="shared" si="7"/>
        <v>T</v>
      </c>
      <c r="D14" s="273" t="str">
        <f>IF(J14&lt;135,"T",IF((J14-$J$66)&lt;135,"J","L"))</f>
        <v>T</v>
      </c>
      <c r="E14" s="21" t="s">
        <v>382</v>
      </c>
      <c r="F14" s="22" t="str">
        <f t="shared" si="0"/>
        <v>Attività di magazzino</v>
      </c>
      <c r="G14" s="22" t="str">
        <f t="shared" si="1"/>
        <v>/</v>
      </c>
      <c r="H14" s="22" t="str">
        <f t="shared" si="2"/>
        <v>/</v>
      </c>
      <c r="I14" s="63">
        <f t="shared" si="3"/>
        <v>0.60111297969181376</v>
      </c>
      <c r="J14" s="63">
        <f t="shared" si="4"/>
        <v>105.66204993518133</v>
      </c>
      <c r="K14" s="64">
        <f t="shared" si="5"/>
        <v>72.243694101880209</v>
      </c>
      <c r="L14" s="16">
        <f t="shared" si="6"/>
        <v>75.536268029577073</v>
      </c>
      <c r="M14" s="23">
        <f t="shared" si="9"/>
        <v>0</v>
      </c>
      <c r="N14" s="281">
        <f t="shared" si="17"/>
        <v>0</v>
      </c>
      <c r="O14" s="225">
        <v>105</v>
      </c>
      <c r="P14" s="25">
        <v>125</v>
      </c>
      <c r="Q14" s="25">
        <v>85</v>
      </c>
      <c r="R14" s="81" t="str">
        <f t="shared" si="10"/>
        <v/>
      </c>
      <c r="S14" s="111">
        <f t="shared" si="11"/>
        <v>0</v>
      </c>
      <c r="T14" s="111" t="str">
        <f>IF(J14&lt;135,"",J14-$J$66)</f>
        <v/>
      </c>
      <c r="U14" s="111">
        <f t="shared" si="18"/>
        <v>72.243694101880209</v>
      </c>
      <c r="V14" s="111">
        <f>O14/$G$43*10^(U14/10)</f>
        <v>3667055.4065269502</v>
      </c>
      <c r="W14" s="179">
        <f t="shared" si="20"/>
        <v>6.5748609864997223E-3</v>
      </c>
      <c r="X14" s="180">
        <f t="shared" si="13"/>
        <v>2.4269564864240391E-3</v>
      </c>
      <c r="Y14" s="181">
        <f t="shared" si="21"/>
        <v>0.33333333333333331</v>
      </c>
      <c r="Z14" s="182">
        <f t="shared" si="22"/>
        <v>5.9593729976236152E-2</v>
      </c>
      <c r="AA14" s="135">
        <f t="shared" si="14"/>
        <v>0.14779245034106564</v>
      </c>
      <c r="AB14" s="183">
        <f t="shared" si="15"/>
        <v>1.75</v>
      </c>
      <c r="AF14" s="183">
        <f t="shared" si="16"/>
        <v>0.21875</v>
      </c>
      <c r="AG14" s="183">
        <f t="shared" si="23"/>
        <v>3667055.4065269502</v>
      </c>
      <c r="AH14" s="305" t="str">
        <f t="shared" ref="AH14:AH40" si="24">IF(K14&gt;80,O14,"")</f>
        <v/>
      </c>
      <c r="AI14" s="305" t="str">
        <f t="shared" ref="AI14:AI40" si="25">IF(K14&gt;80,O14/$AH$10*10^(L14/10),"")</f>
        <v/>
      </c>
      <c r="AJ14" s="305" t="str">
        <f t="shared" ref="AJ14:AJ40" si="26">IF(K14&gt;80,O14/$AH$10*10^(K14/10),"")</f>
        <v/>
      </c>
      <c r="AL14" s="184"/>
    </row>
    <row r="15" spans="3:39" ht="36" x14ac:dyDescent="0.2">
      <c r="C15" s="264" t="str">
        <f t="shared" si="7"/>
        <v>T</v>
      </c>
      <c r="D15" s="273" t="str">
        <f t="shared" si="8"/>
        <v>T</v>
      </c>
      <c r="E15" s="21" t="s">
        <v>389</v>
      </c>
      <c r="F15" s="22" t="str">
        <f t="shared" si="0"/>
        <v>Movimentazioni in piazzale esterno</v>
      </c>
      <c r="G15" s="22" t="str">
        <f t="shared" si="1"/>
        <v>/</v>
      </c>
      <c r="H15" s="22" t="str">
        <f t="shared" si="2"/>
        <v>/</v>
      </c>
      <c r="I15" s="63">
        <f t="shared" si="3"/>
        <v>2.3928078908384225</v>
      </c>
      <c r="J15" s="63">
        <f t="shared" si="4"/>
        <v>101.86204993518133</v>
      </c>
      <c r="K15" s="64">
        <f t="shared" si="5"/>
        <v>79.46875113771064</v>
      </c>
      <c r="L15" s="16">
        <f t="shared" si="6"/>
        <v>84.003331957060041</v>
      </c>
      <c r="M15" s="23">
        <f t="shared" si="9"/>
        <v>0</v>
      </c>
      <c r="N15" s="281">
        <f t="shared" si="17"/>
        <v>0</v>
      </c>
      <c r="O15" s="225">
        <v>105</v>
      </c>
      <c r="P15" s="25">
        <v>125</v>
      </c>
      <c r="Q15" s="25">
        <v>85</v>
      </c>
      <c r="R15" s="81" t="str">
        <f t="shared" si="10"/>
        <v/>
      </c>
      <c r="S15" s="111">
        <f t="shared" si="11"/>
        <v>0</v>
      </c>
      <c r="T15" s="111" t="str">
        <f t="shared" si="12"/>
        <v/>
      </c>
      <c r="U15" s="111">
        <f t="shared" si="18"/>
        <v>79.46875113771064</v>
      </c>
      <c r="V15" s="111">
        <f t="shared" si="19"/>
        <v>19356337.033764973</v>
      </c>
      <c r="W15" s="179">
        <f t="shared" si="20"/>
        <v>0.71397130500502892</v>
      </c>
      <c r="X15" s="180">
        <f t="shared" si="13"/>
        <v>6.7619724496062655E-2</v>
      </c>
      <c r="Y15" s="181">
        <f t="shared" si="21"/>
        <v>0.33333333333333331</v>
      </c>
      <c r="Z15" s="182">
        <f t="shared" si="22"/>
        <v>0.31456201083465479</v>
      </c>
      <c r="AA15" s="135">
        <f t="shared" si="14"/>
        <v>0.78011378686994381</v>
      </c>
      <c r="AB15" s="183">
        <f t="shared" si="15"/>
        <v>1.75</v>
      </c>
      <c r="AF15" s="183">
        <f t="shared" si="16"/>
        <v>0.21875</v>
      </c>
      <c r="AG15" s="183">
        <f t="shared" si="23"/>
        <v>19356337.033764973</v>
      </c>
      <c r="AH15" s="305" t="str">
        <f t="shared" si="24"/>
        <v/>
      </c>
      <c r="AI15" s="305" t="str">
        <f t="shared" si="25"/>
        <v/>
      </c>
      <c r="AJ15" s="305" t="str">
        <f t="shared" si="26"/>
        <v/>
      </c>
      <c r="AL15" s="184"/>
    </row>
    <row r="16" spans="3:39" ht="27" hidden="1" x14ac:dyDescent="0.2">
      <c r="C16" s="264" t="str">
        <f t="shared" si="7"/>
        <v>T</v>
      </c>
      <c r="D16" s="273" t="str">
        <f t="shared" si="8"/>
        <v>T</v>
      </c>
      <c r="E16" s="21" t="s">
        <v>193</v>
      </c>
      <c r="F16" s="22">
        <f t="shared" si="0"/>
        <v>0</v>
      </c>
      <c r="G16" s="22">
        <f t="shared" si="1"/>
        <v>0</v>
      </c>
      <c r="H16" s="22">
        <f t="shared" si="2"/>
        <v>0</v>
      </c>
      <c r="I16" s="63">
        <f t="shared" si="3"/>
        <v>0</v>
      </c>
      <c r="J16" s="63">
        <f t="shared" si="4"/>
        <v>0</v>
      </c>
      <c r="K16" s="64">
        <f t="shared" si="5"/>
        <v>0</v>
      </c>
      <c r="L16" s="16">
        <f t="shared" si="6"/>
        <v>0</v>
      </c>
      <c r="M16" s="23">
        <f t="shared" si="9"/>
        <v>0</v>
      </c>
      <c r="N16" s="281">
        <f t="shared" si="17"/>
        <v>0</v>
      </c>
      <c r="O16" s="225"/>
      <c r="P16" s="25"/>
      <c r="Q16" s="25"/>
      <c r="R16" s="81" t="str">
        <f t="shared" si="10"/>
        <v/>
      </c>
      <c r="S16" s="111">
        <f t="shared" si="11"/>
        <v>0</v>
      </c>
      <c r="T16" s="111" t="str">
        <f t="shared" si="12"/>
        <v/>
      </c>
      <c r="U16" s="111">
        <f t="shared" si="18"/>
        <v>0</v>
      </c>
      <c r="V16" s="111">
        <f t="shared" si="19"/>
        <v>0</v>
      </c>
      <c r="W16" s="179">
        <f t="shared" si="20"/>
        <v>0</v>
      </c>
      <c r="X16" s="180">
        <f t="shared" si="13"/>
        <v>0</v>
      </c>
      <c r="Y16" s="181">
        <f t="shared" si="21"/>
        <v>0</v>
      </c>
      <c r="Z16" s="182">
        <f t="shared" si="22"/>
        <v>0</v>
      </c>
      <c r="AA16" s="135">
        <f t="shared" si="14"/>
        <v>0</v>
      </c>
      <c r="AB16" s="183">
        <f t="shared" si="15"/>
        <v>0</v>
      </c>
      <c r="AF16" s="183">
        <f t="shared" si="16"/>
        <v>0</v>
      </c>
      <c r="AG16" s="183">
        <f t="shared" si="23"/>
        <v>0</v>
      </c>
      <c r="AH16" s="305" t="str">
        <f t="shared" si="24"/>
        <v/>
      </c>
      <c r="AI16" s="305" t="str">
        <f t="shared" si="25"/>
        <v/>
      </c>
      <c r="AJ16" s="305" t="str">
        <f t="shared" si="26"/>
        <v/>
      </c>
      <c r="AL16" s="184"/>
    </row>
    <row r="17" spans="3:38" ht="27" hidden="1" x14ac:dyDescent="0.2">
      <c r="C17" s="264" t="str">
        <f t="shared" si="7"/>
        <v>T</v>
      </c>
      <c r="D17" s="273" t="str">
        <f t="shared" si="8"/>
        <v>T</v>
      </c>
      <c r="E17" s="21" t="s">
        <v>193</v>
      </c>
      <c r="F17" s="22">
        <f t="shared" si="0"/>
        <v>0</v>
      </c>
      <c r="G17" s="22">
        <f t="shared" si="1"/>
        <v>0</v>
      </c>
      <c r="H17" s="22">
        <f t="shared" si="2"/>
        <v>0</v>
      </c>
      <c r="I17" s="63">
        <f t="shared" si="3"/>
        <v>0</v>
      </c>
      <c r="J17" s="63">
        <f t="shared" si="4"/>
        <v>0</v>
      </c>
      <c r="K17" s="64">
        <f t="shared" si="5"/>
        <v>0</v>
      </c>
      <c r="L17" s="16">
        <f t="shared" si="6"/>
        <v>0</v>
      </c>
      <c r="M17" s="23">
        <f t="shared" si="9"/>
        <v>0</v>
      </c>
      <c r="N17" s="281">
        <f t="shared" si="17"/>
        <v>0</v>
      </c>
      <c r="O17" s="225"/>
      <c r="P17" s="25"/>
      <c r="Q17" s="25"/>
      <c r="R17" s="81" t="str">
        <f t="shared" si="10"/>
        <v/>
      </c>
      <c r="S17" s="111">
        <f t="shared" si="11"/>
        <v>0</v>
      </c>
      <c r="T17" s="111" t="str">
        <f t="shared" si="12"/>
        <v/>
      </c>
      <c r="U17" s="111">
        <f t="shared" si="18"/>
        <v>0</v>
      </c>
      <c r="V17" s="111">
        <f t="shared" si="19"/>
        <v>0</v>
      </c>
      <c r="W17" s="179">
        <f t="shared" si="20"/>
        <v>0</v>
      </c>
      <c r="X17" s="180">
        <f t="shared" si="13"/>
        <v>0</v>
      </c>
      <c r="Y17" s="181">
        <f t="shared" si="21"/>
        <v>0</v>
      </c>
      <c r="Z17" s="182">
        <f>O17/$G$43*10^((K17-$G$44)/10)</f>
        <v>0</v>
      </c>
      <c r="AA17" s="135">
        <f>IF(AB17=0,0,4.34*(Z17/AB17))</f>
        <v>0</v>
      </c>
      <c r="AB17" s="183">
        <f t="shared" si="15"/>
        <v>0</v>
      </c>
      <c r="AF17" s="183">
        <f t="shared" si="16"/>
        <v>0</v>
      </c>
      <c r="AG17" s="183">
        <f t="shared" si="23"/>
        <v>0</v>
      </c>
      <c r="AH17" s="305" t="str">
        <f t="shared" si="24"/>
        <v/>
      </c>
      <c r="AI17" s="305" t="str">
        <f t="shared" si="25"/>
        <v/>
      </c>
      <c r="AJ17" s="305" t="str">
        <f t="shared" si="26"/>
        <v/>
      </c>
      <c r="AL17" s="184"/>
    </row>
    <row r="18" spans="3:38" ht="27" hidden="1" x14ac:dyDescent="0.2">
      <c r="C18" s="264" t="str">
        <f t="shared" si="7"/>
        <v>T</v>
      </c>
      <c r="D18" s="273" t="str">
        <f t="shared" si="8"/>
        <v>T</v>
      </c>
      <c r="E18" s="21" t="s">
        <v>193</v>
      </c>
      <c r="F18" s="22">
        <f t="shared" si="0"/>
        <v>0</v>
      </c>
      <c r="G18" s="22">
        <f t="shared" si="1"/>
        <v>0</v>
      </c>
      <c r="H18" s="22">
        <f t="shared" si="2"/>
        <v>0</v>
      </c>
      <c r="I18" s="63">
        <f t="shared" si="3"/>
        <v>0</v>
      </c>
      <c r="J18" s="63">
        <f t="shared" si="4"/>
        <v>0</v>
      </c>
      <c r="K18" s="64">
        <f t="shared" si="5"/>
        <v>0</v>
      </c>
      <c r="L18" s="16">
        <f t="shared" si="6"/>
        <v>0</v>
      </c>
      <c r="M18" s="23">
        <f t="shared" si="9"/>
        <v>0</v>
      </c>
      <c r="N18" s="281">
        <f t="shared" si="17"/>
        <v>0</v>
      </c>
      <c r="O18" s="225"/>
      <c r="P18" s="25"/>
      <c r="Q18" s="25"/>
      <c r="R18" s="81" t="str">
        <f t="shared" si="10"/>
        <v/>
      </c>
      <c r="S18" s="111">
        <f t="shared" si="11"/>
        <v>0</v>
      </c>
      <c r="T18" s="111" t="str">
        <f t="shared" si="12"/>
        <v/>
      </c>
      <c r="U18" s="111">
        <f t="shared" si="18"/>
        <v>0</v>
      </c>
      <c r="V18" s="111">
        <f t="shared" si="19"/>
        <v>0</v>
      </c>
      <c r="W18" s="179">
        <f t="shared" si="20"/>
        <v>0</v>
      </c>
      <c r="X18" s="180">
        <f t="shared" si="13"/>
        <v>0</v>
      </c>
      <c r="Y18" s="181">
        <f t="shared" si="21"/>
        <v>0</v>
      </c>
      <c r="Z18" s="182">
        <f t="shared" si="22"/>
        <v>0</v>
      </c>
      <c r="AA18" s="135">
        <f t="shared" si="14"/>
        <v>0</v>
      </c>
      <c r="AB18" s="183">
        <f t="shared" si="15"/>
        <v>0</v>
      </c>
      <c r="AF18" s="183">
        <f t="shared" si="16"/>
        <v>0</v>
      </c>
      <c r="AG18" s="183">
        <f t="shared" si="23"/>
        <v>0</v>
      </c>
      <c r="AH18" s="305" t="str">
        <f t="shared" si="24"/>
        <v/>
      </c>
      <c r="AI18" s="305" t="str">
        <f t="shared" si="25"/>
        <v/>
      </c>
      <c r="AJ18" s="305" t="str">
        <f t="shared" si="26"/>
        <v/>
      </c>
      <c r="AL18" s="184"/>
    </row>
    <row r="19" spans="3:38" ht="27" hidden="1" x14ac:dyDescent="0.2">
      <c r="C19" s="264" t="str">
        <f t="shared" si="7"/>
        <v>T</v>
      </c>
      <c r="D19" s="273" t="str">
        <f t="shared" si="8"/>
        <v>T</v>
      </c>
      <c r="E19" s="21" t="s">
        <v>193</v>
      </c>
      <c r="F19" s="22">
        <f t="shared" si="0"/>
        <v>0</v>
      </c>
      <c r="G19" s="22">
        <f t="shared" si="1"/>
        <v>0</v>
      </c>
      <c r="H19" s="22">
        <f t="shared" si="2"/>
        <v>0</v>
      </c>
      <c r="I19" s="63">
        <f t="shared" si="3"/>
        <v>0</v>
      </c>
      <c r="J19" s="63">
        <f t="shared" si="4"/>
        <v>0</v>
      </c>
      <c r="K19" s="64">
        <f t="shared" si="5"/>
        <v>0</v>
      </c>
      <c r="L19" s="16">
        <f t="shared" si="6"/>
        <v>0</v>
      </c>
      <c r="M19" s="23">
        <f t="shared" ref="M19:M40" si="27">IF(AND($O$44&gt;87,K19&gt;80),S19,0)</f>
        <v>0</v>
      </c>
      <c r="N19" s="281">
        <f t="shared" si="17"/>
        <v>0</v>
      </c>
      <c r="O19" s="225"/>
      <c r="P19" s="25"/>
      <c r="Q19" s="25"/>
      <c r="R19" s="81" t="str">
        <f t="shared" si="10"/>
        <v/>
      </c>
      <c r="S19" s="111">
        <f t="shared" si="11"/>
        <v>0</v>
      </c>
      <c r="T19" s="111" t="str">
        <f t="shared" si="12"/>
        <v/>
      </c>
      <c r="U19" s="111">
        <f t="shared" si="18"/>
        <v>0</v>
      </c>
      <c r="V19" s="111">
        <f t="shared" si="19"/>
        <v>0</v>
      </c>
      <c r="W19" s="179">
        <f t="shared" si="20"/>
        <v>0</v>
      </c>
      <c r="X19" s="180">
        <f t="shared" si="13"/>
        <v>0</v>
      </c>
      <c r="Y19" s="181">
        <f t="shared" si="21"/>
        <v>0</v>
      </c>
      <c r="Z19" s="182">
        <f t="shared" si="22"/>
        <v>0</v>
      </c>
      <c r="AA19" s="135">
        <f t="shared" si="14"/>
        <v>0</v>
      </c>
      <c r="AB19" s="183">
        <f t="shared" si="15"/>
        <v>0</v>
      </c>
      <c r="AF19" s="183">
        <f t="shared" si="16"/>
        <v>0</v>
      </c>
      <c r="AG19" s="183">
        <f t="shared" si="23"/>
        <v>0</v>
      </c>
      <c r="AH19" s="305" t="str">
        <f t="shared" si="24"/>
        <v/>
      </c>
      <c r="AI19" s="305" t="str">
        <f t="shared" si="25"/>
        <v/>
      </c>
      <c r="AJ19" s="305" t="str">
        <f t="shared" si="26"/>
        <v/>
      </c>
      <c r="AL19" s="184"/>
    </row>
    <row r="20" spans="3:38" ht="27" hidden="1" x14ac:dyDescent="0.2">
      <c r="C20" s="264" t="str">
        <f t="shared" si="7"/>
        <v>T</v>
      </c>
      <c r="D20" s="273" t="str">
        <f t="shared" si="8"/>
        <v>T</v>
      </c>
      <c r="E20" s="21" t="s">
        <v>193</v>
      </c>
      <c r="F20" s="22">
        <f t="shared" si="0"/>
        <v>0</v>
      </c>
      <c r="G20" s="22">
        <f t="shared" si="1"/>
        <v>0</v>
      </c>
      <c r="H20" s="22">
        <f t="shared" si="2"/>
        <v>0</v>
      </c>
      <c r="I20" s="63">
        <f t="shared" si="3"/>
        <v>0</v>
      </c>
      <c r="J20" s="63">
        <f t="shared" si="4"/>
        <v>0</v>
      </c>
      <c r="K20" s="64">
        <f t="shared" si="5"/>
        <v>0</v>
      </c>
      <c r="L20" s="16">
        <f t="shared" si="6"/>
        <v>0</v>
      </c>
      <c r="M20" s="23">
        <f t="shared" si="27"/>
        <v>0</v>
      </c>
      <c r="N20" s="281">
        <f t="shared" si="17"/>
        <v>0</v>
      </c>
      <c r="O20" s="225"/>
      <c r="P20" s="25"/>
      <c r="Q20" s="25"/>
      <c r="R20" s="81" t="str">
        <f t="shared" si="10"/>
        <v/>
      </c>
      <c r="S20" s="111">
        <f t="shared" si="11"/>
        <v>0</v>
      </c>
      <c r="T20" s="111" t="str">
        <f t="shared" si="12"/>
        <v/>
      </c>
      <c r="U20" s="111">
        <f t="shared" si="18"/>
        <v>0</v>
      </c>
      <c r="V20" s="111">
        <f t="shared" si="19"/>
        <v>0</v>
      </c>
      <c r="W20" s="179">
        <f t="shared" si="20"/>
        <v>0</v>
      </c>
      <c r="X20" s="180">
        <f t="shared" si="13"/>
        <v>0</v>
      </c>
      <c r="Y20" s="181">
        <f t="shared" si="21"/>
        <v>0</v>
      </c>
      <c r="Z20" s="182">
        <f t="shared" si="22"/>
        <v>0</v>
      </c>
      <c r="AA20" s="135">
        <f t="shared" si="14"/>
        <v>0</v>
      </c>
      <c r="AB20" s="183">
        <f t="shared" si="15"/>
        <v>0</v>
      </c>
      <c r="AF20" s="183">
        <f t="shared" si="16"/>
        <v>0</v>
      </c>
      <c r="AG20" s="183">
        <f t="shared" si="23"/>
        <v>0</v>
      </c>
      <c r="AH20" s="305" t="str">
        <f t="shared" si="24"/>
        <v/>
      </c>
      <c r="AI20" s="305" t="str">
        <f t="shared" si="25"/>
        <v/>
      </c>
      <c r="AJ20" s="305" t="str">
        <f t="shared" si="26"/>
        <v/>
      </c>
      <c r="AL20" s="184"/>
    </row>
    <row r="21" spans="3:38" ht="27" hidden="1" x14ac:dyDescent="0.2">
      <c r="C21" s="264" t="str">
        <f t="shared" si="7"/>
        <v>T</v>
      </c>
      <c r="D21" s="273" t="str">
        <f t="shared" si="8"/>
        <v>T</v>
      </c>
      <c r="E21" s="21" t="s">
        <v>193</v>
      </c>
      <c r="F21" s="22">
        <f t="shared" si="0"/>
        <v>0</v>
      </c>
      <c r="G21" s="22">
        <f t="shared" si="1"/>
        <v>0</v>
      </c>
      <c r="H21" s="22">
        <f t="shared" si="2"/>
        <v>0</v>
      </c>
      <c r="I21" s="63">
        <f t="shared" si="3"/>
        <v>0</v>
      </c>
      <c r="J21" s="63">
        <f t="shared" si="4"/>
        <v>0</v>
      </c>
      <c r="K21" s="64">
        <f t="shared" si="5"/>
        <v>0</v>
      </c>
      <c r="L21" s="16">
        <f t="shared" si="6"/>
        <v>0</v>
      </c>
      <c r="M21" s="23">
        <f t="shared" si="27"/>
        <v>0</v>
      </c>
      <c r="N21" s="281">
        <f t="shared" si="17"/>
        <v>0</v>
      </c>
      <c r="O21" s="225"/>
      <c r="P21" s="25"/>
      <c r="Q21" s="25"/>
      <c r="R21" s="81" t="str">
        <f t="shared" si="10"/>
        <v/>
      </c>
      <c r="S21" s="111">
        <f t="shared" si="11"/>
        <v>0</v>
      </c>
      <c r="T21" s="111" t="str">
        <f t="shared" si="12"/>
        <v/>
      </c>
      <c r="U21" s="111">
        <f>K21-S21</f>
        <v>0</v>
      </c>
      <c r="V21" s="111">
        <f t="shared" si="19"/>
        <v>0</v>
      </c>
      <c r="W21" s="179">
        <f t="shared" si="20"/>
        <v>0</v>
      </c>
      <c r="X21" s="180">
        <f t="shared" si="13"/>
        <v>0</v>
      </c>
      <c r="Y21" s="181">
        <f t="shared" si="21"/>
        <v>0</v>
      </c>
      <c r="Z21" s="182">
        <f t="shared" si="22"/>
        <v>0</v>
      </c>
      <c r="AA21" s="135">
        <f t="shared" si="14"/>
        <v>0</v>
      </c>
      <c r="AB21" s="183">
        <f t="shared" si="15"/>
        <v>0</v>
      </c>
      <c r="AF21" s="183">
        <f t="shared" si="16"/>
        <v>0</v>
      </c>
      <c r="AG21" s="183">
        <f t="shared" si="23"/>
        <v>0</v>
      </c>
      <c r="AH21" s="305" t="str">
        <f t="shared" si="24"/>
        <v/>
      </c>
      <c r="AI21" s="305" t="str">
        <f t="shared" si="25"/>
        <v/>
      </c>
      <c r="AJ21" s="305" t="str">
        <f t="shared" si="26"/>
        <v/>
      </c>
      <c r="AL21" s="184"/>
    </row>
    <row r="22" spans="3:38" ht="27" hidden="1" x14ac:dyDescent="0.2">
      <c r="C22" s="264" t="str">
        <f t="shared" si="7"/>
        <v>T</v>
      </c>
      <c r="D22" s="273" t="str">
        <f t="shared" si="8"/>
        <v>T</v>
      </c>
      <c r="E22" s="21" t="s">
        <v>193</v>
      </c>
      <c r="F22" s="22">
        <f t="shared" si="0"/>
        <v>0</v>
      </c>
      <c r="G22" s="22">
        <f t="shared" si="1"/>
        <v>0</v>
      </c>
      <c r="H22" s="22">
        <f t="shared" si="2"/>
        <v>0</v>
      </c>
      <c r="I22" s="63">
        <f t="shared" si="3"/>
        <v>0</v>
      </c>
      <c r="J22" s="63">
        <f t="shared" si="4"/>
        <v>0</v>
      </c>
      <c r="K22" s="64">
        <f t="shared" si="5"/>
        <v>0</v>
      </c>
      <c r="L22" s="16">
        <f t="shared" si="6"/>
        <v>0</v>
      </c>
      <c r="M22" s="23">
        <f t="shared" si="27"/>
        <v>0</v>
      </c>
      <c r="N22" s="281">
        <f t="shared" si="17"/>
        <v>0</v>
      </c>
      <c r="O22" s="25"/>
      <c r="P22" s="25"/>
      <c r="Q22" s="25"/>
      <c r="R22" s="81" t="str">
        <f t="shared" si="10"/>
        <v/>
      </c>
      <c r="S22" s="111">
        <f t="shared" si="11"/>
        <v>0</v>
      </c>
      <c r="T22" s="111" t="str">
        <f t="shared" si="12"/>
        <v/>
      </c>
      <c r="U22" s="111">
        <f t="shared" si="18"/>
        <v>0</v>
      </c>
      <c r="V22" s="111">
        <f t="shared" si="19"/>
        <v>0</v>
      </c>
      <c r="W22" s="179">
        <f t="shared" si="20"/>
        <v>0</v>
      </c>
      <c r="X22" s="180">
        <f t="shared" si="13"/>
        <v>0</v>
      </c>
      <c r="Y22" s="181">
        <f t="shared" si="21"/>
        <v>0</v>
      </c>
      <c r="Z22" s="182">
        <f t="shared" si="22"/>
        <v>0</v>
      </c>
      <c r="AA22" s="135">
        <f t="shared" si="14"/>
        <v>0</v>
      </c>
      <c r="AB22" s="183">
        <f t="shared" si="15"/>
        <v>0</v>
      </c>
      <c r="AF22" s="183">
        <f t="shared" si="16"/>
        <v>0</v>
      </c>
      <c r="AG22" s="183">
        <f t="shared" si="23"/>
        <v>0</v>
      </c>
      <c r="AH22" s="305" t="str">
        <f t="shared" si="24"/>
        <v/>
      </c>
      <c r="AI22" s="305" t="str">
        <f t="shared" si="25"/>
        <v/>
      </c>
      <c r="AJ22" s="305" t="str">
        <f t="shared" si="26"/>
        <v/>
      </c>
      <c r="AL22" s="184"/>
    </row>
    <row r="23" spans="3:38" ht="27" hidden="1" x14ac:dyDescent="0.2">
      <c r="C23" s="264" t="str">
        <f t="shared" si="7"/>
        <v>T</v>
      </c>
      <c r="D23" s="273" t="str">
        <f t="shared" si="8"/>
        <v>T</v>
      </c>
      <c r="E23" s="21" t="s">
        <v>193</v>
      </c>
      <c r="F23" s="22">
        <f t="shared" si="0"/>
        <v>0</v>
      </c>
      <c r="G23" s="22">
        <f t="shared" si="1"/>
        <v>0</v>
      </c>
      <c r="H23" s="22">
        <f t="shared" si="2"/>
        <v>0</v>
      </c>
      <c r="I23" s="63">
        <f t="shared" si="3"/>
        <v>0</v>
      </c>
      <c r="J23" s="63">
        <f t="shared" si="4"/>
        <v>0</v>
      </c>
      <c r="K23" s="64">
        <f t="shared" si="5"/>
        <v>0</v>
      </c>
      <c r="L23" s="16">
        <f t="shared" si="6"/>
        <v>0</v>
      </c>
      <c r="M23" s="23">
        <f t="shared" si="27"/>
        <v>0</v>
      </c>
      <c r="N23" s="281">
        <f t="shared" si="17"/>
        <v>0</v>
      </c>
      <c r="O23" s="25"/>
      <c r="P23" s="25"/>
      <c r="Q23" s="25"/>
      <c r="R23" s="81" t="str">
        <f t="shared" si="10"/>
        <v/>
      </c>
      <c r="S23" s="111">
        <f t="shared" si="11"/>
        <v>0</v>
      </c>
      <c r="T23" s="111" t="str">
        <f t="shared" si="12"/>
        <v/>
      </c>
      <c r="U23" s="111">
        <f t="shared" si="18"/>
        <v>0</v>
      </c>
      <c r="V23" s="111">
        <f t="shared" si="19"/>
        <v>0</v>
      </c>
      <c r="W23" s="179">
        <f t="shared" si="20"/>
        <v>0</v>
      </c>
      <c r="X23" s="180">
        <f t="shared" si="13"/>
        <v>0</v>
      </c>
      <c r="Y23" s="181">
        <f t="shared" si="21"/>
        <v>0</v>
      </c>
      <c r="Z23" s="182">
        <f t="shared" si="22"/>
        <v>0</v>
      </c>
      <c r="AA23" s="135">
        <f t="shared" si="14"/>
        <v>0</v>
      </c>
      <c r="AB23" s="183">
        <f t="shared" si="15"/>
        <v>0</v>
      </c>
      <c r="AF23" s="183">
        <f t="shared" si="16"/>
        <v>0</v>
      </c>
      <c r="AG23" s="183">
        <f t="shared" si="23"/>
        <v>0</v>
      </c>
      <c r="AH23" s="305" t="str">
        <f t="shared" si="24"/>
        <v/>
      </c>
      <c r="AI23" s="305" t="str">
        <f t="shared" si="25"/>
        <v/>
      </c>
      <c r="AJ23" s="305" t="str">
        <f t="shared" si="26"/>
        <v/>
      </c>
      <c r="AL23" s="184"/>
    </row>
    <row r="24" spans="3:38" ht="27" hidden="1" x14ac:dyDescent="0.2">
      <c r="C24" s="264" t="str">
        <f t="shared" si="7"/>
        <v>T</v>
      </c>
      <c r="D24" s="273" t="str">
        <f t="shared" si="8"/>
        <v>T</v>
      </c>
      <c r="E24" s="21" t="s">
        <v>193</v>
      </c>
      <c r="F24" s="22">
        <f t="shared" si="0"/>
        <v>0</v>
      </c>
      <c r="G24" s="22">
        <f t="shared" si="1"/>
        <v>0</v>
      </c>
      <c r="H24" s="22">
        <f t="shared" si="2"/>
        <v>0</v>
      </c>
      <c r="I24" s="63">
        <f t="shared" si="3"/>
        <v>0</v>
      </c>
      <c r="J24" s="63">
        <f t="shared" si="4"/>
        <v>0</v>
      </c>
      <c r="K24" s="64">
        <f t="shared" si="5"/>
        <v>0</v>
      </c>
      <c r="L24" s="16">
        <f t="shared" si="6"/>
        <v>0</v>
      </c>
      <c r="M24" s="23">
        <f t="shared" si="27"/>
        <v>0</v>
      </c>
      <c r="N24" s="281">
        <f t="shared" si="17"/>
        <v>0</v>
      </c>
      <c r="O24" s="25"/>
      <c r="P24" s="25"/>
      <c r="Q24" s="25"/>
      <c r="R24" s="81" t="str">
        <f t="shared" si="10"/>
        <v/>
      </c>
      <c r="S24" s="111">
        <f t="shared" si="11"/>
        <v>0</v>
      </c>
      <c r="T24" s="111" t="str">
        <f t="shared" si="12"/>
        <v/>
      </c>
      <c r="U24" s="111">
        <f t="shared" si="18"/>
        <v>0</v>
      </c>
      <c r="V24" s="111">
        <f t="shared" si="19"/>
        <v>0</v>
      </c>
      <c r="W24" s="179">
        <f t="shared" si="20"/>
        <v>0</v>
      </c>
      <c r="X24" s="180">
        <f t="shared" si="13"/>
        <v>0</v>
      </c>
      <c r="Y24" s="181">
        <f t="shared" si="21"/>
        <v>0</v>
      </c>
      <c r="Z24" s="182">
        <f t="shared" si="22"/>
        <v>0</v>
      </c>
      <c r="AA24" s="135">
        <f t="shared" si="14"/>
        <v>0</v>
      </c>
      <c r="AB24" s="183">
        <f t="shared" si="15"/>
        <v>0</v>
      </c>
      <c r="AF24" s="183">
        <f t="shared" si="16"/>
        <v>0</v>
      </c>
      <c r="AG24" s="183">
        <f t="shared" si="23"/>
        <v>0</v>
      </c>
      <c r="AH24" s="305" t="str">
        <f t="shared" si="24"/>
        <v/>
      </c>
      <c r="AI24" s="305" t="str">
        <f t="shared" si="25"/>
        <v/>
      </c>
      <c r="AJ24" s="305" t="str">
        <f t="shared" si="26"/>
        <v/>
      </c>
      <c r="AL24" s="184"/>
    </row>
    <row r="25" spans="3:38" ht="27" hidden="1" x14ac:dyDescent="0.2">
      <c r="C25" s="264" t="str">
        <f t="shared" si="7"/>
        <v>T</v>
      </c>
      <c r="D25" s="273" t="str">
        <f t="shared" si="8"/>
        <v>T</v>
      </c>
      <c r="E25" s="21" t="s">
        <v>193</v>
      </c>
      <c r="F25" s="22">
        <f t="shared" si="0"/>
        <v>0</v>
      </c>
      <c r="G25" s="22">
        <f t="shared" si="1"/>
        <v>0</v>
      </c>
      <c r="H25" s="22">
        <f t="shared" si="2"/>
        <v>0</v>
      </c>
      <c r="I25" s="63">
        <f t="shared" si="3"/>
        <v>0</v>
      </c>
      <c r="J25" s="63">
        <f t="shared" si="4"/>
        <v>0</v>
      </c>
      <c r="K25" s="64">
        <f t="shared" si="5"/>
        <v>0</v>
      </c>
      <c r="L25" s="16">
        <f t="shared" si="6"/>
        <v>0</v>
      </c>
      <c r="M25" s="23">
        <f t="shared" si="27"/>
        <v>0</v>
      </c>
      <c r="N25" s="281">
        <f t="shared" si="17"/>
        <v>0</v>
      </c>
      <c r="O25" s="25"/>
      <c r="P25" s="25"/>
      <c r="Q25" s="25"/>
      <c r="R25" s="81" t="str">
        <f t="shared" si="10"/>
        <v/>
      </c>
      <c r="S25" s="111">
        <f t="shared" si="11"/>
        <v>0</v>
      </c>
      <c r="T25" s="111" t="str">
        <f t="shared" si="12"/>
        <v/>
      </c>
      <c r="U25" s="111">
        <f t="shared" si="18"/>
        <v>0</v>
      </c>
      <c r="V25" s="111">
        <f t="shared" si="19"/>
        <v>0</v>
      </c>
      <c r="W25" s="179">
        <f t="shared" si="20"/>
        <v>0</v>
      </c>
      <c r="X25" s="180">
        <f t="shared" si="13"/>
        <v>0</v>
      </c>
      <c r="Y25" s="181">
        <f t="shared" si="21"/>
        <v>0</v>
      </c>
      <c r="Z25" s="182">
        <f t="shared" si="22"/>
        <v>0</v>
      </c>
      <c r="AA25" s="135">
        <f t="shared" si="14"/>
        <v>0</v>
      </c>
      <c r="AB25" s="183">
        <f t="shared" si="15"/>
        <v>0</v>
      </c>
      <c r="AF25" s="183">
        <f t="shared" si="16"/>
        <v>0</v>
      </c>
      <c r="AG25" s="183">
        <f t="shared" si="23"/>
        <v>0</v>
      </c>
      <c r="AH25" s="305" t="str">
        <f t="shared" si="24"/>
        <v/>
      </c>
      <c r="AI25" s="305" t="str">
        <f t="shared" si="25"/>
        <v/>
      </c>
      <c r="AJ25" s="305" t="str">
        <f t="shared" si="26"/>
        <v/>
      </c>
      <c r="AL25" s="184"/>
    </row>
    <row r="26" spans="3:38" ht="27" hidden="1" x14ac:dyDescent="0.2">
      <c r="C26" s="264" t="str">
        <f t="shared" si="7"/>
        <v>T</v>
      </c>
      <c r="D26" s="273" t="str">
        <f t="shared" si="8"/>
        <v>T</v>
      </c>
      <c r="E26" s="21" t="s">
        <v>193</v>
      </c>
      <c r="F26" s="22">
        <f t="shared" si="0"/>
        <v>0</v>
      </c>
      <c r="G26" s="22">
        <f t="shared" si="1"/>
        <v>0</v>
      </c>
      <c r="H26" s="22">
        <f t="shared" si="2"/>
        <v>0</v>
      </c>
      <c r="I26" s="63">
        <f t="shared" si="3"/>
        <v>0</v>
      </c>
      <c r="J26" s="63">
        <f t="shared" si="4"/>
        <v>0</v>
      </c>
      <c r="K26" s="64">
        <f t="shared" si="5"/>
        <v>0</v>
      </c>
      <c r="L26" s="16">
        <f t="shared" si="6"/>
        <v>0</v>
      </c>
      <c r="M26" s="23">
        <f t="shared" si="27"/>
        <v>0</v>
      </c>
      <c r="N26" s="281">
        <f t="shared" si="17"/>
        <v>0</v>
      </c>
      <c r="O26" s="25"/>
      <c r="P26" s="25"/>
      <c r="Q26" s="25"/>
      <c r="R26" s="81" t="str">
        <f t="shared" si="10"/>
        <v/>
      </c>
      <c r="S26" s="111">
        <f t="shared" si="11"/>
        <v>0</v>
      </c>
      <c r="T26" s="111" t="str">
        <f t="shared" si="12"/>
        <v/>
      </c>
      <c r="U26" s="111">
        <f t="shared" si="18"/>
        <v>0</v>
      </c>
      <c r="V26" s="111">
        <f t="shared" si="19"/>
        <v>0</v>
      </c>
      <c r="W26" s="179">
        <f t="shared" si="20"/>
        <v>0</v>
      </c>
      <c r="X26" s="180">
        <f t="shared" si="13"/>
        <v>0</v>
      </c>
      <c r="Y26" s="181">
        <f t="shared" si="21"/>
        <v>0</v>
      </c>
      <c r="Z26" s="182">
        <f t="shared" si="22"/>
        <v>0</v>
      </c>
      <c r="AA26" s="135">
        <f t="shared" si="14"/>
        <v>0</v>
      </c>
      <c r="AB26" s="183">
        <f t="shared" si="15"/>
        <v>0</v>
      </c>
      <c r="AF26" s="183">
        <f t="shared" si="16"/>
        <v>0</v>
      </c>
      <c r="AG26" s="183">
        <f t="shared" si="23"/>
        <v>0</v>
      </c>
      <c r="AH26" s="305" t="str">
        <f t="shared" si="24"/>
        <v/>
      </c>
      <c r="AI26" s="305" t="str">
        <f t="shared" si="25"/>
        <v/>
      </c>
      <c r="AJ26" s="305" t="str">
        <f t="shared" si="26"/>
        <v/>
      </c>
      <c r="AL26" s="184"/>
    </row>
    <row r="27" spans="3:38" ht="27" hidden="1" x14ac:dyDescent="0.2">
      <c r="C27" s="264" t="str">
        <f t="shared" si="7"/>
        <v>T</v>
      </c>
      <c r="D27" s="273" t="str">
        <f t="shared" si="8"/>
        <v>T</v>
      </c>
      <c r="E27" s="21" t="s">
        <v>193</v>
      </c>
      <c r="F27" s="22">
        <f t="shared" si="0"/>
        <v>0</v>
      </c>
      <c r="G27" s="22">
        <f t="shared" si="1"/>
        <v>0</v>
      </c>
      <c r="H27" s="22">
        <f t="shared" si="2"/>
        <v>0</v>
      </c>
      <c r="I27" s="63">
        <f t="shared" si="3"/>
        <v>0</v>
      </c>
      <c r="J27" s="63">
        <f t="shared" si="4"/>
        <v>0</v>
      </c>
      <c r="K27" s="64">
        <f t="shared" si="5"/>
        <v>0</v>
      </c>
      <c r="L27" s="16">
        <f t="shared" si="6"/>
        <v>0</v>
      </c>
      <c r="M27" s="23">
        <f t="shared" si="27"/>
        <v>0</v>
      </c>
      <c r="N27" s="281">
        <f t="shared" si="17"/>
        <v>0</v>
      </c>
      <c r="O27" s="25"/>
      <c r="P27" s="25"/>
      <c r="Q27" s="25"/>
      <c r="R27" s="81" t="str">
        <f t="shared" si="10"/>
        <v/>
      </c>
      <c r="S27" s="111">
        <f t="shared" si="11"/>
        <v>0</v>
      </c>
      <c r="T27" s="111" t="str">
        <f t="shared" si="12"/>
        <v/>
      </c>
      <c r="U27" s="111">
        <f t="shared" si="18"/>
        <v>0</v>
      </c>
      <c r="V27" s="111">
        <f t="shared" si="19"/>
        <v>0</v>
      </c>
      <c r="W27" s="179">
        <f t="shared" si="20"/>
        <v>0</v>
      </c>
      <c r="X27" s="180">
        <f t="shared" si="13"/>
        <v>0</v>
      </c>
      <c r="Y27" s="181">
        <f t="shared" si="21"/>
        <v>0</v>
      </c>
      <c r="Z27" s="182">
        <f t="shared" si="22"/>
        <v>0</v>
      </c>
      <c r="AA27" s="135">
        <f t="shared" si="14"/>
        <v>0</v>
      </c>
      <c r="AB27" s="183">
        <f t="shared" si="15"/>
        <v>0</v>
      </c>
      <c r="AF27" s="183">
        <f t="shared" si="16"/>
        <v>0</v>
      </c>
      <c r="AG27" s="183">
        <f t="shared" si="23"/>
        <v>0</v>
      </c>
      <c r="AH27" s="305" t="str">
        <f t="shared" si="24"/>
        <v/>
      </c>
      <c r="AI27" s="305" t="str">
        <f t="shared" si="25"/>
        <v/>
      </c>
      <c r="AJ27" s="305" t="str">
        <f t="shared" si="26"/>
        <v/>
      </c>
      <c r="AL27" s="184"/>
    </row>
    <row r="28" spans="3:38" ht="27" hidden="1" x14ac:dyDescent="0.2">
      <c r="C28" s="264" t="str">
        <f t="shared" si="7"/>
        <v>T</v>
      </c>
      <c r="D28" s="273" t="str">
        <f t="shared" si="8"/>
        <v>T</v>
      </c>
      <c r="E28" s="21" t="s">
        <v>193</v>
      </c>
      <c r="F28" s="22">
        <f t="shared" si="0"/>
        <v>0</v>
      </c>
      <c r="G28" s="22">
        <f t="shared" si="1"/>
        <v>0</v>
      </c>
      <c r="H28" s="22">
        <f t="shared" si="2"/>
        <v>0</v>
      </c>
      <c r="I28" s="63">
        <f t="shared" si="3"/>
        <v>0</v>
      </c>
      <c r="J28" s="63">
        <f t="shared" si="4"/>
        <v>0</v>
      </c>
      <c r="K28" s="64">
        <f t="shared" si="5"/>
        <v>0</v>
      </c>
      <c r="L28" s="16">
        <f t="shared" si="6"/>
        <v>0</v>
      </c>
      <c r="M28" s="23">
        <f t="shared" si="27"/>
        <v>0</v>
      </c>
      <c r="N28" s="281">
        <f t="shared" si="17"/>
        <v>0</v>
      </c>
      <c r="O28" s="25"/>
      <c r="P28" s="25"/>
      <c r="Q28" s="25"/>
      <c r="R28" s="81" t="str">
        <f t="shared" si="10"/>
        <v/>
      </c>
      <c r="S28" s="111">
        <f t="shared" si="11"/>
        <v>0</v>
      </c>
      <c r="T28" s="111" t="str">
        <f t="shared" si="12"/>
        <v/>
      </c>
      <c r="U28" s="111">
        <f t="shared" si="18"/>
        <v>0</v>
      </c>
      <c r="V28" s="111">
        <f t="shared" si="19"/>
        <v>0</v>
      </c>
      <c r="W28" s="179">
        <f t="shared" si="20"/>
        <v>0</v>
      </c>
      <c r="X28" s="180">
        <f t="shared" si="13"/>
        <v>0</v>
      </c>
      <c r="Y28" s="181">
        <f t="shared" si="21"/>
        <v>0</v>
      </c>
      <c r="Z28" s="182">
        <f t="shared" si="22"/>
        <v>0</v>
      </c>
      <c r="AA28" s="135">
        <f t="shared" si="14"/>
        <v>0</v>
      </c>
      <c r="AB28" s="183">
        <f t="shared" si="15"/>
        <v>0</v>
      </c>
      <c r="AF28" s="183">
        <f t="shared" si="16"/>
        <v>0</v>
      </c>
      <c r="AG28" s="183">
        <f t="shared" si="23"/>
        <v>0</v>
      </c>
      <c r="AH28" s="305" t="str">
        <f t="shared" si="24"/>
        <v/>
      </c>
      <c r="AI28" s="305" t="str">
        <f t="shared" si="25"/>
        <v/>
      </c>
      <c r="AJ28" s="305" t="str">
        <f t="shared" si="26"/>
        <v/>
      </c>
      <c r="AL28" s="184"/>
    </row>
    <row r="29" spans="3:38" ht="27" hidden="1" x14ac:dyDescent="0.2">
      <c r="C29" s="264" t="str">
        <f t="shared" si="7"/>
        <v>T</v>
      </c>
      <c r="D29" s="273" t="str">
        <f t="shared" si="8"/>
        <v>T</v>
      </c>
      <c r="E29" s="21" t="s">
        <v>193</v>
      </c>
      <c r="F29" s="22">
        <f t="shared" si="0"/>
        <v>0</v>
      </c>
      <c r="G29" s="22">
        <f t="shared" si="1"/>
        <v>0</v>
      </c>
      <c r="H29" s="22">
        <f t="shared" si="2"/>
        <v>0</v>
      </c>
      <c r="I29" s="63">
        <f t="shared" si="3"/>
        <v>0</v>
      </c>
      <c r="J29" s="63">
        <f t="shared" si="4"/>
        <v>0</v>
      </c>
      <c r="K29" s="64">
        <f t="shared" si="5"/>
        <v>0</v>
      </c>
      <c r="L29" s="16">
        <f t="shared" si="6"/>
        <v>0</v>
      </c>
      <c r="M29" s="23">
        <f t="shared" si="27"/>
        <v>0</v>
      </c>
      <c r="N29" s="281">
        <f t="shared" si="17"/>
        <v>0</v>
      </c>
      <c r="O29" s="25"/>
      <c r="P29" s="25"/>
      <c r="Q29" s="25"/>
      <c r="R29" s="81" t="str">
        <f t="shared" si="10"/>
        <v/>
      </c>
      <c r="S29" s="111">
        <f t="shared" si="11"/>
        <v>0</v>
      </c>
      <c r="T29" s="111" t="str">
        <f t="shared" si="12"/>
        <v/>
      </c>
      <c r="U29" s="111">
        <f t="shared" si="18"/>
        <v>0</v>
      </c>
      <c r="V29" s="111">
        <f t="shared" si="19"/>
        <v>0</v>
      </c>
      <c r="W29" s="179">
        <f t="shared" si="20"/>
        <v>0</v>
      </c>
      <c r="X29" s="180">
        <f t="shared" si="13"/>
        <v>0</v>
      </c>
      <c r="Y29" s="181">
        <f t="shared" si="21"/>
        <v>0</v>
      </c>
      <c r="Z29" s="182">
        <f t="shared" si="22"/>
        <v>0</v>
      </c>
      <c r="AA29" s="135">
        <f t="shared" si="14"/>
        <v>0</v>
      </c>
      <c r="AB29" s="183">
        <f t="shared" si="15"/>
        <v>0</v>
      </c>
      <c r="AF29" s="183">
        <f t="shared" si="16"/>
        <v>0</v>
      </c>
      <c r="AG29" s="183">
        <f t="shared" si="23"/>
        <v>0</v>
      </c>
      <c r="AH29" s="305" t="str">
        <f t="shared" si="24"/>
        <v/>
      </c>
      <c r="AI29" s="305" t="str">
        <f t="shared" si="25"/>
        <v/>
      </c>
      <c r="AJ29" s="305" t="str">
        <f t="shared" si="26"/>
        <v/>
      </c>
      <c r="AL29" s="184"/>
    </row>
    <row r="30" spans="3:38" ht="27" hidden="1" x14ac:dyDescent="0.2">
      <c r="C30" s="264" t="str">
        <f t="shared" si="7"/>
        <v>T</v>
      </c>
      <c r="D30" s="273" t="str">
        <f t="shared" si="8"/>
        <v>T</v>
      </c>
      <c r="E30" s="21" t="s">
        <v>193</v>
      </c>
      <c r="F30" s="22">
        <f t="shared" si="0"/>
        <v>0</v>
      </c>
      <c r="G30" s="22">
        <f t="shared" si="1"/>
        <v>0</v>
      </c>
      <c r="H30" s="22">
        <f t="shared" si="2"/>
        <v>0</v>
      </c>
      <c r="I30" s="63">
        <f t="shared" si="3"/>
        <v>0</v>
      </c>
      <c r="J30" s="63">
        <f t="shared" si="4"/>
        <v>0</v>
      </c>
      <c r="K30" s="64">
        <f t="shared" si="5"/>
        <v>0</v>
      </c>
      <c r="L30" s="16">
        <f t="shared" si="6"/>
        <v>0</v>
      </c>
      <c r="M30" s="23">
        <f t="shared" si="27"/>
        <v>0</v>
      </c>
      <c r="N30" s="281">
        <f t="shared" si="17"/>
        <v>0</v>
      </c>
      <c r="O30" s="25"/>
      <c r="P30" s="25"/>
      <c r="Q30" s="25"/>
      <c r="R30" s="81" t="str">
        <f t="shared" si="10"/>
        <v/>
      </c>
      <c r="S30" s="111">
        <f t="shared" si="11"/>
        <v>0</v>
      </c>
      <c r="T30" s="111" t="str">
        <f t="shared" si="12"/>
        <v/>
      </c>
      <c r="U30" s="111">
        <f t="shared" si="18"/>
        <v>0</v>
      </c>
      <c r="V30" s="111">
        <f t="shared" si="19"/>
        <v>0</v>
      </c>
      <c r="W30" s="179">
        <f t="shared" si="20"/>
        <v>0</v>
      </c>
      <c r="X30" s="180">
        <f t="shared" si="13"/>
        <v>0</v>
      </c>
      <c r="Y30" s="181">
        <f t="shared" si="21"/>
        <v>0</v>
      </c>
      <c r="Z30" s="182">
        <f t="shared" si="22"/>
        <v>0</v>
      </c>
      <c r="AA30" s="135">
        <f t="shared" si="14"/>
        <v>0</v>
      </c>
      <c r="AB30" s="183">
        <f t="shared" si="15"/>
        <v>0</v>
      </c>
      <c r="AF30" s="183">
        <f t="shared" si="16"/>
        <v>0</v>
      </c>
      <c r="AG30" s="183">
        <f t="shared" si="23"/>
        <v>0</v>
      </c>
      <c r="AH30" s="305" t="str">
        <f t="shared" si="24"/>
        <v/>
      </c>
      <c r="AI30" s="305" t="str">
        <f t="shared" si="25"/>
        <v/>
      </c>
      <c r="AJ30" s="305" t="str">
        <f t="shared" si="26"/>
        <v/>
      </c>
      <c r="AL30" s="184"/>
    </row>
    <row r="31" spans="3:38" ht="27" hidden="1" x14ac:dyDescent="0.2">
      <c r="C31" s="264" t="str">
        <f t="shared" si="7"/>
        <v>T</v>
      </c>
      <c r="D31" s="273" t="str">
        <f t="shared" si="8"/>
        <v>T</v>
      </c>
      <c r="E31" s="21" t="s">
        <v>193</v>
      </c>
      <c r="F31" s="22">
        <f t="shared" si="0"/>
        <v>0</v>
      </c>
      <c r="G31" s="22">
        <f t="shared" si="1"/>
        <v>0</v>
      </c>
      <c r="H31" s="22">
        <f t="shared" si="2"/>
        <v>0</v>
      </c>
      <c r="I31" s="63">
        <f t="shared" si="3"/>
        <v>0</v>
      </c>
      <c r="J31" s="63">
        <f t="shared" si="4"/>
        <v>0</v>
      </c>
      <c r="K31" s="64">
        <f t="shared" si="5"/>
        <v>0</v>
      </c>
      <c r="L31" s="16">
        <f t="shared" si="6"/>
        <v>0</v>
      </c>
      <c r="M31" s="23">
        <f t="shared" si="27"/>
        <v>0</v>
      </c>
      <c r="N31" s="281">
        <f t="shared" si="17"/>
        <v>0</v>
      </c>
      <c r="O31" s="25"/>
      <c r="P31" s="25"/>
      <c r="Q31" s="25"/>
      <c r="R31" s="81" t="str">
        <f t="shared" si="10"/>
        <v/>
      </c>
      <c r="S31" s="111">
        <f t="shared" si="11"/>
        <v>0</v>
      </c>
      <c r="T31" s="111" t="str">
        <f t="shared" si="12"/>
        <v/>
      </c>
      <c r="U31" s="111">
        <f t="shared" si="18"/>
        <v>0</v>
      </c>
      <c r="V31" s="111">
        <f t="shared" si="19"/>
        <v>0</v>
      </c>
      <c r="W31" s="179">
        <f t="shared" si="20"/>
        <v>0</v>
      </c>
      <c r="X31" s="180">
        <f t="shared" si="13"/>
        <v>0</v>
      </c>
      <c r="Y31" s="181">
        <f t="shared" si="21"/>
        <v>0</v>
      </c>
      <c r="Z31" s="182">
        <f t="shared" si="22"/>
        <v>0</v>
      </c>
      <c r="AA31" s="135">
        <f t="shared" si="14"/>
        <v>0</v>
      </c>
      <c r="AB31" s="183">
        <f t="shared" si="15"/>
        <v>0</v>
      </c>
      <c r="AF31" s="183">
        <f t="shared" si="16"/>
        <v>0</v>
      </c>
      <c r="AG31" s="183">
        <f t="shared" si="23"/>
        <v>0</v>
      </c>
      <c r="AH31" s="305" t="str">
        <f t="shared" si="24"/>
        <v/>
      </c>
      <c r="AI31" s="305" t="str">
        <f t="shared" si="25"/>
        <v/>
      </c>
      <c r="AJ31" s="305" t="str">
        <f t="shared" si="26"/>
        <v/>
      </c>
      <c r="AL31" s="184"/>
    </row>
    <row r="32" spans="3:38" ht="27" hidden="1" x14ac:dyDescent="0.2">
      <c r="C32" s="264" t="str">
        <f t="shared" si="7"/>
        <v>T</v>
      </c>
      <c r="D32" s="273" t="str">
        <f t="shared" si="8"/>
        <v>T</v>
      </c>
      <c r="E32" s="21" t="s">
        <v>193</v>
      </c>
      <c r="F32" s="22">
        <f t="shared" si="0"/>
        <v>0</v>
      </c>
      <c r="G32" s="22">
        <f t="shared" si="1"/>
        <v>0</v>
      </c>
      <c r="H32" s="22">
        <f t="shared" si="2"/>
        <v>0</v>
      </c>
      <c r="I32" s="63">
        <f t="shared" si="3"/>
        <v>0</v>
      </c>
      <c r="J32" s="63">
        <f t="shared" si="4"/>
        <v>0</v>
      </c>
      <c r="K32" s="64">
        <f t="shared" si="5"/>
        <v>0</v>
      </c>
      <c r="L32" s="16">
        <f t="shared" si="6"/>
        <v>0</v>
      </c>
      <c r="M32" s="23">
        <f t="shared" si="27"/>
        <v>0</v>
      </c>
      <c r="N32" s="281">
        <f t="shared" si="17"/>
        <v>0</v>
      </c>
      <c r="O32" s="25"/>
      <c r="P32" s="25"/>
      <c r="Q32" s="25"/>
      <c r="R32" s="81" t="str">
        <f t="shared" si="10"/>
        <v/>
      </c>
      <c r="S32" s="111">
        <f t="shared" si="11"/>
        <v>0</v>
      </c>
      <c r="T32" s="111" t="str">
        <f t="shared" si="12"/>
        <v/>
      </c>
      <c r="U32" s="111">
        <f t="shared" si="18"/>
        <v>0</v>
      </c>
      <c r="V32" s="111">
        <f t="shared" si="19"/>
        <v>0</v>
      </c>
      <c r="W32" s="179">
        <f t="shared" si="20"/>
        <v>0</v>
      </c>
      <c r="X32" s="180">
        <f t="shared" si="13"/>
        <v>0</v>
      </c>
      <c r="Y32" s="181">
        <f t="shared" si="21"/>
        <v>0</v>
      </c>
      <c r="Z32" s="182">
        <f t="shared" si="22"/>
        <v>0</v>
      </c>
      <c r="AA32" s="135">
        <f t="shared" si="14"/>
        <v>0</v>
      </c>
      <c r="AB32" s="183">
        <f t="shared" si="15"/>
        <v>0</v>
      </c>
      <c r="AF32" s="183">
        <f t="shared" si="16"/>
        <v>0</v>
      </c>
      <c r="AG32" s="183">
        <f t="shared" si="23"/>
        <v>0</v>
      </c>
      <c r="AH32" s="305" t="str">
        <f t="shared" si="24"/>
        <v/>
      </c>
      <c r="AI32" s="305" t="str">
        <f t="shared" si="25"/>
        <v/>
      </c>
      <c r="AJ32" s="305" t="str">
        <f t="shared" si="26"/>
        <v/>
      </c>
      <c r="AL32" s="184"/>
    </row>
    <row r="33" spans="3:40" ht="27" hidden="1" x14ac:dyDescent="0.2">
      <c r="C33" s="264" t="str">
        <f t="shared" si="7"/>
        <v>T</v>
      </c>
      <c r="D33" s="273" t="str">
        <f t="shared" si="8"/>
        <v>T</v>
      </c>
      <c r="E33" s="21" t="s">
        <v>193</v>
      </c>
      <c r="F33" s="22">
        <f t="shared" si="0"/>
        <v>0</v>
      </c>
      <c r="G33" s="22">
        <f t="shared" si="1"/>
        <v>0</v>
      </c>
      <c r="H33" s="22">
        <f t="shared" si="2"/>
        <v>0</v>
      </c>
      <c r="I33" s="63">
        <f t="shared" si="3"/>
        <v>0</v>
      </c>
      <c r="J33" s="63">
        <f t="shared" si="4"/>
        <v>0</v>
      </c>
      <c r="K33" s="64">
        <f t="shared" si="5"/>
        <v>0</v>
      </c>
      <c r="L33" s="16">
        <f t="shared" si="6"/>
        <v>0</v>
      </c>
      <c r="M33" s="23">
        <f t="shared" si="27"/>
        <v>0</v>
      </c>
      <c r="N33" s="281">
        <f t="shared" si="17"/>
        <v>0</v>
      </c>
      <c r="O33" s="25"/>
      <c r="P33" s="25"/>
      <c r="Q33" s="25"/>
      <c r="R33" s="81" t="str">
        <f t="shared" si="10"/>
        <v/>
      </c>
      <c r="S33" s="111">
        <f t="shared" si="11"/>
        <v>0</v>
      </c>
      <c r="T33" s="111" t="str">
        <f t="shared" si="12"/>
        <v/>
      </c>
      <c r="U33" s="111">
        <f t="shared" si="18"/>
        <v>0</v>
      </c>
      <c r="V33" s="111">
        <f t="shared" si="19"/>
        <v>0</v>
      </c>
      <c r="W33" s="179">
        <f t="shared" si="20"/>
        <v>0</v>
      </c>
      <c r="X33" s="180">
        <f t="shared" si="13"/>
        <v>0</v>
      </c>
      <c r="Y33" s="181">
        <f t="shared" si="21"/>
        <v>0</v>
      </c>
      <c r="Z33" s="182">
        <f t="shared" si="22"/>
        <v>0</v>
      </c>
      <c r="AA33" s="135">
        <f t="shared" si="14"/>
        <v>0</v>
      </c>
      <c r="AB33" s="183">
        <f t="shared" si="15"/>
        <v>0</v>
      </c>
      <c r="AF33" s="183">
        <f t="shared" si="16"/>
        <v>0</v>
      </c>
      <c r="AG33" s="183">
        <f t="shared" si="23"/>
        <v>0</v>
      </c>
      <c r="AH33" s="305" t="str">
        <f t="shared" si="24"/>
        <v/>
      </c>
      <c r="AI33" s="305" t="str">
        <f t="shared" si="25"/>
        <v/>
      </c>
      <c r="AJ33" s="305" t="str">
        <f t="shared" si="26"/>
        <v/>
      </c>
      <c r="AL33" s="184"/>
    </row>
    <row r="34" spans="3:40" ht="27" hidden="1" x14ac:dyDescent="0.2">
      <c r="C34" s="264" t="str">
        <f t="shared" si="7"/>
        <v>T</v>
      </c>
      <c r="D34" s="273" t="str">
        <f t="shared" si="8"/>
        <v>T</v>
      </c>
      <c r="E34" s="21" t="s">
        <v>193</v>
      </c>
      <c r="F34" s="22">
        <f t="shared" si="0"/>
        <v>0</v>
      </c>
      <c r="G34" s="22">
        <f t="shared" si="1"/>
        <v>0</v>
      </c>
      <c r="H34" s="22">
        <f t="shared" si="2"/>
        <v>0</v>
      </c>
      <c r="I34" s="63">
        <f t="shared" si="3"/>
        <v>0</v>
      </c>
      <c r="J34" s="63">
        <f t="shared" si="4"/>
        <v>0</v>
      </c>
      <c r="K34" s="64">
        <f t="shared" si="5"/>
        <v>0</v>
      </c>
      <c r="L34" s="16">
        <f t="shared" si="6"/>
        <v>0</v>
      </c>
      <c r="M34" s="23">
        <f t="shared" si="27"/>
        <v>0</v>
      </c>
      <c r="N34" s="281">
        <f t="shared" si="17"/>
        <v>0</v>
      </c>
      <c r="O34" s="25"/>
      <c r="P34" s="25"/>
      <c r="Q34" s="25"/>
      <c r="R34" s="81" t="str">
        <f t="shared" si="10"/>
        <v/>
      </c>
      <c r="S34" s="111">
        <f t="shared" si="11"/>
        <v>0</v>
      </c>
      <c r="T34" s="111" t="str">
        <f t="shared" si="12"/>
        <v/>
      </c>
      <c r="U34" s="111">
        <f t="shared" si="18"/>
        <v>0</v>
      </c>
      <c r="V34" s="111">
        <f t="shared" si="19"/>
        <v>0</v>
      </c>
      <c r="W34" s="179">
        <f t="shared" si="20"/>
        <v>0</v>
      </c>
      <c r="X34" s="180">
        <f t="shared" si="13"/>
        <v>0</v>
      </c>
      <c r="Y34" s="181">
        <f t="shared" si="21"/>
        <v>0</v>
      </c>
      <c r="Z34" s="182">
        <f t="shared" si="22"/>
        <v>0</v>
      </c>
      <c r="AA34" s="135">
        <f t="shared" si="14"/>
        <v>0</v>
      </c>
      <c r="AB34" s="183">
        <f t="shared" si="15"/>
        <v>0</v>
      </c>
      <c r="AF34" s="183">
        <f t="shared" si="16"/>
        <v>0</v>
      </c>
      <c r="AG34" s="183">
        <f t="shared" si="23"/>
        <v>0</v>
      </c>
      <c r="AH34" s="305" t="str">
        <f t="shared" si="24"/>
        <v/>
      </c>
      <c r="AI34" s="305" t="str">
        <f t="shared" si="25"/>
        <v/>
      </c>
      <c r="AJ34" s="305" t="str">
        <f t="shared" si="26"/>
        <v/>
      </c>
      <c r="AL34" s="184"/>
    </row>
    <row r="35" spans="3:40" ht="27" hidden="1" x14ac:dyDescent="0.2">
      <c r="C35" s="264" t="str">
        <f t="shared" si="7"/>
        <v>T</v>
      </c>
      <c r="D35" s="273" t="str">
        <f t="shared" si="8"/>
        <v>T</v>
      </c>
      <c r="E35" s="21" t="s">
        <v>193</v>
      </c>
      <c r="F35" s="22">
        <f t="shared" si="0"/>
        <v>0</v>
      </c>
      <c r="G35" s="22">
        <f t="shared" si="1"/>
        <v>0</v>
      </c>
      <c r="H35" s="22">
        <f t="shared" si="2"/>
        <v>0</v>
      </c>
      <c r="I35" s="63">
        <f t="shared" si="3"/>
        <v>0</v>
      </c>
      <c r="J35" s="63">
        <f t="shared" si="4"/>
        <v>0</v>
      </c>
      <c r="K35" s="64">
        <f t="shared" si="5"/>
        <v>0</v>
      </c>
      <c r="L35" s="16">
        <f t="shared" si="6"/>
        <v>0</v>
      </c>
      <c r="M35" s="23">
        <f t="shared" si="27"/>
        <v>0</v>
      </c>
      <c r="N35" s="281">
        <f t="shared" si="17"/>
        <v>0</v>
      </c>
      <c r="O35" s="25"/>
      <c r="P35" s="25"/>
      <c r="Q35" s="25"/>
      <c r="R35" s="81" t="str">
        <f t="shared" si="10"/>
        <v/>
      </c>
      <c r="S35" s="111">
        <f t="shared" si="11"/>
        <v>0</v>
      </c>
      <c r="T35" s="111" t="str">
        <f t="shared" si="12"/>
        <v/>
      </c>
      <c r="U35" s="111">
        <f t="shared" si="18"/>
        <v>0</v>
      </c>
      <c r="V35" s="111">
        <f t="shared" si="19"/>
        <v>0</v>
      </c>
      <c r="W35" s="179">
        <f t="shared" si="20"/>
        <v>0</v>
      </c>
      <c r="X35" s="180">
        <f t="shared" si="13"/>
        <v>0</v>
      </c>
      <c r="Y35" s="181">
        <f t="shared" si="21"/>
        <v>0</v>
      </c>
      <c r="Z35" s="182">
        <f t="shared" si="22"/>
        <v>0</v>
      </c>
      <c r="AA35" s="135">
        <f t="shared" si="14"/>
        <v>0</v>
      </c>
      <c r="AB35" s="183">
        <f t="shared" si="15"/>
        <v>0</v>
      </c>
      <c r="AF35" s="183">
        <f t="shared" si="16"/>
        <v>0</v>
      </c>
      <c r="AG35" s="183">
        <f t="shared" si="23"/>
        <v>0</v>
      </c>
      <c r="AH35" s="305" t="str">
        <f t="shared" si="24"/>
        <v/>
      </c>
      <c r="AI35" s="305" t="str">
        <f t="shared" si="25"/>
        <v/>
      </c>
      <c r="AJ35" s="305" t="str">
        <f t="shared" si="26"/>
        <v/>
      </c>
      <c r="AL35" s="184"/>
    </row>
    <row r="36" spans="3:40" ht="27" hidden="1" x14ac:dyDescent="0.2">
      <c r="C36" s="264" t="str">
        <f t="shared" si="7"/>
        <v>T</v>
      </c>
      <c r="D36" s="273" t="str">
        <f t="shared" si="8"/>
        <v>T</v>
      </c>
      <c r="E36" s="21" t="s">
        <v>193</v>
      </c>
      <c r="F36" s="22">
        <f t="shared" si="0"/>
        <v>0</v>
      </c>
      <c r="G36" s="22">
        <f t="shared" si="1"/>
        <v>0</v>
      </c>
      <c r="H36" s="22">
        <f t="shared" si="2"/>
        <v>0</v>
      </c>
      <c r="I36" s="63">
        <f t="shared" si="3"/>
        <v>0</v>
      </c>
      <c r="J36" s="63">
        <f t="shared" si="4"/>
        <v>0</v>
      </c>
      <c r="K36" s="64">
        <f t="shared" si="5"/>
        <v>0</v>
      </c>
      <c r="L36" s="16">
        <f t="shared" si="6"/>
        <v>0</v>
      </c>
      <c r="M36" s="23">
        <f t="shared" si="27"/>
        <v>0</v>
      </c>
      <c r="N36" s="281">
        <f t="shared" si="17"/>
        <v>0</v>
      </c>
      <c r="O36" s="25"/>
      <c r="P36" s="25"/>
      <c r="Q36" s="25"/>
      <c r="R36" s="81" t="str">
        <f t="shared" si="10"/>
        <v/>
      </c>
      <c r="S36" s="111">
        <f t="shared" si="11"/>
        <v>0</v>
      </c>
      <c r="T36" s="111" t="str">
        <f t="shared" si="12"/>
        <v/>
      </c>
      <c r="U36" s="111">
        <f t="shared" si="18"/>
        <v>0</v>
      </c>
      <c r="V36" s="111">
        <f t="shared" si="19"/>
        <v>0</v>
      </c>
      <c r="W36" s="179">
        <f t="shared" si="20"/>
        <v>0</v>
      </c>
      <c r="X36" s="180">
        <f t="shared" si="13"/>
        <v>0</v>
      </c>
      <c r="Y36" s="181">
        <f t="shared" si="21"/>
        <v>0</v>
      </c>
      <c r="Z36" s="182">
        <f t="shared" si="22"/>
        <v>0</v>
      </c>
      <c r="AA36" s="135">
        <f t="shared" si="14"/>
        <v>0</v>
      </c>
      <c r="AB36" s="183">
        <f t="shared" si="15"/>
        <v>0</v>
      </c>
      <c r="AF36" s="183">
        <f t="shared" si="16"/>
        <v>0</v>
      </c>
      <c r="AG36" s="183">
        <f t="shared" si="23"/>
        <v>0</v>
      </c>
      <c r="AH36" s="305" t="str">
        <f t="shared" si="24"/>
        <v/>
      </c>
      <c r="AI36" s="305" t="str">
        <f t="shared" si="25"/>
        <v/>
      </c>
      <c r="AJ36" s="305" t="str">
        <f t="shared" si="26"/>
        <v/>
      </c>
      <c r="AL36" s="184"/>
    </row>
    <row r="37" spans="3:40" ht="27" hidden="1" x14ac:dyDescent="0.2">
      <c r="C37" s="264" t="str">
        <f t="shared" si="7"/>
        <v>T</v>
      </c>
      <c r="D37" s="273" t="str">
        <f t="shared" si="8"/>
        <v>T</v>
      </c>
      <c r="E37" s="21" t="s">
        <v>193</v>
      </c>
      <c r="F37" s="22">
        <f t="shared" si="0"/>
        <v>0</v>
      </c>
      <c r="G37" s="22">
        <f t="shared" si="1"/>
        <v>0</v>
      </c>
      <c r="H37" s="22">
        <f t="shared" si="2"/>
        <v>0</v>
      </c>
      <c r="I37" s="63">
        <f t="shared" si="3"/>
        <v>0</v>
      </c>
      <c r="J37" s="63">
        <f t="shared" si="4"/>
        <v>0</v>
      </c>
      <c r="K37" s="64">
        <f t="shared" si="5"/>
        <v>0</v>
      </c>
      <c r="L37" s="16">
        <f t="shared" si="6"/>
        <v>0</v>
      </c>
      <c r="M37" s="23">
        <f t="shared" si="27"/>
        <v>0</v>
      </c>
      <c r="N37" s="281">
        <f t="shared" si="17"/>
        <v>0</v>
      </c>
      <c r="O37" s="25"/>
      <c r="P37" s="25"/>
      <c r="Q37" s="25"/>
      <c r="R37" s="81" t="str">
        <f t="shared" si="10"/>
        <v/>
      </c>
      <c r="S37" s="111">
        <f t="shared" si="11"/>
        <v>0</v>
      </c>
      <c r="T37" s="111" t="str">
        <f t="shared" si="12"/>
        <v/>
      </c>
      <c r="U37" s="111">
        <f t="shared" si="18"/>
        <v>0</v>
      </c>
      <c r="V37" s="111">
        <f t="shared" si="19"/>
        <v>0</v>
      </c>
      <c r="W37" s="179">
        <f t="shared" si="20"/>
        <v>0</v>
      </c>
      <c r="X37" s="180">
        <f t="shared" si="13"/>
        <v>0</v>
      </c>
      <c r="Y37" s="181">
        <f t="shared" si="21"/>
        <v>0</v>
      </c>
      <c r="Z37" s="182">
        <f t="shared" si="22"/>
        <v>0</v>
      </c>
      <c r="AA37" s="135">
        <f t="shared" si="14"/>
        <v>0</v>
      </c>
      <c r="AB37" s="183">
        <f t="shared" si="15"/>
        <v>0</v>
      </c>
      <c r="AF37" s="183">
        <f t="shared" si="16"/>
        <v>0</v>
      </c>
      <c r="AG37" s="183">
        <f t="shared" si="23"/>
        <v>0</v>
      </c>
      <c r="AH37" s="305" t="str">
        <f t="shared" si="24"/>
        <v/>
      </c>
      <c r="AI37" s="305" t="str">
        <f t="shared" si="25"/>
        <v/>
      </c>
      <c r="AJ37" s="305" t="str">
        <f t="shared" si="26"/>
        <v/>
      </c>
      <c r="AL37" s="184"/>
    </row>
    <row r="38" spans="3:40" ht="27" hidden="1" x14ac:dyDescent="0.2">
      <c r="C38" s="264" t="str">
        <f t="shared" si="7"/>
        <v>T</v>
      </c>
      <c r="D38" s="273" t="str">
        <f t="shared" si="8"/>
        <v>T</v>
      </c>
      <c r="E38" s="21" t="s">
        <v>193</v>
      </c>
      <c r="F38" s="22">
        <f t="shared" si="0"/>
        <v>0</v>
      </c>
      <c r="G38" s="22">
        <f t="shared" si="1"/>
        <v>0</v>
      </c>
      <c r="H38" s="22">
        <f t="shared" si="2"/>
        <v>0</v>
      </c>
      <c r="I38" s="63">
        <f t="shared" si="3"/>
        <v>0</v>
      </c>
      <c r="J38" s="63">
        <f t="shared" si="4"/>
        <v>0</v>
      </c>
      <c r="K38" s="64">
        <f t="shared" si="5"/>
        <v>0</v>
      </c>
      <c r="L38" s="16">
        <f t="shared" si="6"/>
        <v>0</v>
      </c>
      <c r="M38" s="23">
        <f t="shared" si="27"/>
        <v>0</v>
      </c>
      <c r="N38" s="281">
        <f t="shared" si="17"/>
        <v>0</v>
      </c>
      <c r="O38" s="25"/>
      <c r="P38" s="25"/>
      <c r="Q38" s="25"/>
      <c r="R38" s="81" t="str">
        <f t="shared" si="10"/>
        <v/>
      </c>
      <c r="S38" s="111">
        <f t="shared" si="11"/>
        <v>0</v>
      </c>
      <c r="T38" s="111" t="str">
        <f t="shared" si="12"/>
        <v/>
      </c>
      <c r="U38" s="111">
        <f t="shared" si="18"/>
        <v>0</v>
      </c>
      <c r="V38" s="111">
        <f t="shared" si="19"/>
        <v>0</v>
      </c>
      <c r="W38" s="179">
        <f t="shared" si="20"/>
        <v>0</v>
      </c>
      <c r="X38" s="180">
        <f t="shared" si="13"/>
        <v>0</v>
      </c>
      <c r="Y38" s="181">
        <f t="shared" si="21"/>
        <v>0</v>
      </c>
      <c r="Z38" s="182">
        <f t="shared" si="22"/>
        <v>0</v>
      </c>
      <c r="AA38" s="135">
        <f t="shared" si="14"/>
        <v>0</v>
      </c>
      <c r="AB38" s="183">
        <f t="shared" si="15"/>
        <v>0</v>
      </c>
      <c r="AF38" s="183">
        <f t="shared" si="16"/>
        <v>0</v>
      </c>
      <c r="AG38" s="183">
        <f t="shared" si="23"/>
        <v>0</v>
      </c>
      <c r="AH38" s="305" t="str">
        <f t="shared" si="24"/>
        <v/>
      </c>
      <c r="AI38" s="305" t="str">
        <f t="shared" si="25"/>
        <v/>
      </c>
      <c r="AJ38" s="305" t="str">
        <f t="shared" si="26"/>
        <v/>
      </c>
      <c r="AL38" s="184"/>
    </row>
    <row r="39" spans="3:40" ht="27" hidden="1" x14ac:dyDescent="0.2">
      <c r="C39" s="264" t="str">
        <f t="shared" si="7"/>
        <v>T</v>
      </c>
      <c r="D39" s="273" t="str">
        <f t="shared" si="8"/>
        <v>T</v>
      </c>
      <c r="E39" s="21" t="s">
        <v>193</v>
      </c>
      <c r="F39" s="22">
        <f t="shared" si="0"/>
        <v>0</v>
      </c>
      <c r="G39" s="22">
        <f t="shared" si="1"/>
        <v>0</v>
      </c>
      <c r="H39" s="22">
        <f t="shared" si="2"/>
        <v>0</v>
      </c>
      <c r="I39" s="63">
        <f t="shared" si="3"/>
        <v>0</v>
      </c>
      <c r="J39" s="63">
        <f t="shared" si="4"/>
        <v>0</v>
      </c>
      <c r="K39" s="64">
        <f t="shared" si="5"/>
        <v>0</v>
      </c>
      <c r="L39" s="16">
        <f t="shared" si="6"/>
        <v>0</v>
      </c>
      <c r="M39" s="23">
        <f t="shared" si="27"/>
        <v>0</v>
      </c>
      <c r="N39" s="281">
        <f t="shared" si="17"/>
        <v>0</v>
      </c>
      <c r="O39" s="25"/>
      <c r="P39" s="25"/>
      <c r="Q39" s="25"/>
      <c r="R39" s="81" t="str">
        <f t="shared" si="10"/>
        <v/>
      </c>
      <c r="S39" s="111">
        <f t="shared" si="11"/>
        <v>0</v>
      </c>
      <c r="T39" s="111" t="str">
        <f t="shared" si="12"/>
        <v/>
      </c>
      <c r="U39" s="111">
        <f t="shared" si="18"/>
        <v>0</v>
      </c>
      <c r="V39" s="111">
        <f t="shared" si="19"/>
        <v>0</v>
      </c>
      <c r="W39" s="179">
        <f t="shared" si="20"/>
        <v>0</v>
      </c>
      <c r="X39" s="180">
        <f t="shared" si="13"/>
        <v>0</v>
      </c>
      <c r="Y39" s="181">
        <f t="shared" si="21"/>
        <v>0</v>
      </c>
      <c r="Z39" s="182">
        <f t="shared" si="22"/>
        <v>0</v>
      </c>
      <c r="AA39" s="135">
        <f t="shared" si="14"/>
        <v>0</v>
      </c>
      <c r="AB39" s="183">
        <f t="shared" si="15"/>
        <v>0</v>
      </c>
      <c r="AF39" s="183">
        <f t="shared" si="16"/>
        <v>0</v>
      </c>
      <c r="AG39" s="183">
        <f t="shared" si="23"/>
        <v>0</v>
      </c>
      <c r="AH39" s="305" t="str">
        <f t="shared" si="24"/>
        <v/>
      </c>
      <c r="AI39" s="305" t="str">
        <f t="shared" si="25"/>
        <v/>
      </c>
      <c r="AJ39" s="305" t="str">
        <f t="shared" si="26"/>
        <v/>
      </c>
      <c r="AL39" s="184"/>
    </row>
    <row r="40" spans="3:40" ht="27" hidden="1" x14ac:dyDescent="0.2">
      <c r="C40" s="264" t="str">
        <f t="shared" si="7"/>
        <v>T</v>
      </c>
      <c r="D40" s="273" t="str">
        <f t="shared" si="8"/>
        <v>T</v>
      </c>
      <c r="E40" s="21" t="s">
        <v>24</v>
      </c>
      <c r="F40" s="22"/>
      <c r="G40" s="22"/>
      <c r="H40" s="22"/>
      <c r="I40" s="63"/>
      <c r="J40" s="63"/>
      <c r="K40" s="64"/>
      <c r="L40" s="16"/>
      <c r="M40" s="23">
        <f t="shared" si="27"/>
        <v>0</v>
      </c>
      <c r="N40" s="281">
        <f t="shared" si="17"/>
        <v>0</v>
      </c>
      <c r="O40" s="25"/>
      <c r="P40" s="25"/>
      <c r="Q40" s="25"/>
      <c r="R40" s="81" t="str">
        <f t="shared" si="10"/>
        <v/>
      </c>
      <c r="S40" s="111">
        <f t="shared" si="11"/>
        <v>0</v>
      </c>
      <c r="T40" s="111" t="str">
        <f>IF(J40&lt;135,"",J40-$J$66)</f>
        <v/>
      </c>
      <c r="U40" s="111">
        <f t="shared" si="18"/>
        <v>0</v>
      </c>
      <c r="V40" s="111">
        <f t="shared" si="19"/>
        <v>0</v>
      </c>
      <c r="W40" s="179">
        <f t="shared" si="20"/>
        <v>0</v>
      </c>
      <c r="X40" s="180">
        <f t="shared" si="13"/>
        <v>0</v>
      </c>
      <c r="Y40" s="181">
        <f t="shared" si="21"/>
        <v>0</v>
      </c>
      <c r="Z40" s="182">
        <f t="shared" si="22"/>
        <v>0</v>
      </c>
      <c r="AA40" s="135">
        <f t="shared" si="14"/>
        <v>0</v>
      </c>
      <c r="AB40" s="183">
        <f t="shared" si="15"/>
        <v>0</v>
      </c>
      <c r="AF40" s="183">
        <f t="shared" si="16"/>
        <v>0</v>
      </c>
      <c r="AG40" s="183">
        <f t="shared" si="23"/>
        <v>0</v>
      </c>
      <c r="AH40" s="305" t="str">
        <f t="shared" si="24"/>
        <v/>
      </c>
      <c r="AI40" s="305" t="str">
        <f t="shared" si="25"/>
        <v/>
      </c>
      <c r="AJ40" s="305" t="str">
        <f t="shared" si="26"/>
        <v/>
      </c>
      <c r="AL40" s="184"/>
    </row>
    <row r="41" spans="3:40" ht="20.25" customHeight="1" x14ac:dyDescent="0.35">
      <c r="E41" s="26" t="s">
        <v>56</v>
      </c>
      <c r="F41" s="27"/>
      <c r="G41" s="28"/>
      <c r="H41" s="28"/>
      <c r="I41" s="28"/>
      <c r="K41" s="194"/>
      <c r="L41" s="195"/>
      <c r="M41" s="195"/>
      <c r="N41" s="93" t="s">
        <v>17</v>
      </c>
      <c r="O41" s="92">
        <f>SUM(O11:O40)</f>
        <v>480</v>
      </c>
      <c r="Q41" s="32"/>
      <c r="R41" s="32">
        <f>SUM(R11:R40)</f>
        <v>1</v>
      </c>
      <c r="S41" s="201">
        <f>SUM(S11:S40)</f>
        <v>13.466596111980566</v>
      </c>
      <c r="T41" s="166">
        <f>MAXA(T11:T40)</f>
        <v>0</v>
      </c>
      <c r="U41" s="200" t="s">
        <v>265</v>
      </c>
      <c r="V41" s="200">
        <f>10*LOG10(SUM(V11:V40))</f>
        <v>74.445858823156556</v>
      </c>
      <c r="AJ41" s="20"/>
      <c r="AM41" s="29"/>
    </row>
    <row r="42" spans="3:40" ht="20.100000000000001" customHeight="1" thickBot="1" x14ac:dyDescent="0.3">
      <c r="E42" s="30"/>
      <c r="F42" s="30"/>
      <c r="K42" s="31"/>
      <c r="T42" s="32"/>
      <c r="U42" s="32"/>
      <c r="AJ42" s="20"/>
      <c r="AM42" s="29"/>
    </row>
    <row r="43" spans="3:40" ht="20.25" customHeight="1" thickBot="1" x14ac:dyDescent="0.3">
      <c r="F43" s="33" t="s">
        <v>6</v>
      </c>
      <c r="G43" s="94">
        <v>480</v>
      </c>
      <c r="H43" s="405" t="str">
        <f>IF(G43=480,"VALUTAZIONE SU BASE GIORNALIERA", "VALUTAZIONE SU BASE SETTIMANALE")</f>
        <v>VALUTAZIONE SU BASE GIORNALIERA</v>
      </c>
      <c r="I43" s="406"/>
      <c r="J43" s="406"/>
      <c r="K43" s="406"/>
      <c r="L43" s="406"/>
      <c r="M43" s="406"/>
      <c r="N43" s="406"/>
      <c r="O43" s="407"/>
      <c r="AJ43" s="20"/>
      <c r="AM43" s="29"/>
    </row>
    <row r="44" spans="3:40" ht="23.25" customHeight="1" x14ac:dyDescent="0.35">
      <c r="F44" s="97" t="s">
        <v>218</v>
      </c>
      <c r="G44" s="95">
        <f>10*LOG(SUM(AG11:AG40))</f>
        <v>77.891169030811653</v>
      </c>
      <c r="H44" s="55" t="s">
        <v>75</v>
      </c>
      <c r="I44" s="35">
        <f>G44</f>
        <v>77.891169030811653</v>
      </c>
      <c r="J44" s="36" t="s">
        <v>19</v>
      </c>
      <c r="K44" s="37">
        <f>G46</f>
        <v>2.0950817713955603</v>
      </c>
      <c r="L44" s="185" t="s">
        <v>219</v>
      </c>
      <c r="M44" s="186"/>
      <c r="N44" s="38" t="s">
        <v>66</v>
      </c>
      <c r="O44" s="39">
        <f>I44+K44</f>
        <v>79.986250802207209</v>
      </c>
      <c r="AJ44" s="20"/>
      <c r="AM44" s="29"/>
    </row>
    <row r="45" spans="3:40" ht="24" customHeight="1" thickBot="1" x14ac:dyDescent="0.4">
      <c r="F45" s="34" t="s">
        <v>217</v>
      </c>
      <c r="G45" s="96">
        <f>SUM(W11:X40)</f>
        <v>1.612256245669039</v>
      </c>
      <c r="H45" s="40"/>
      <c r="I45" s="41"/>
      <c r="J45" s="41"/>
      <c r="K45" s="41"/>
      <c r="L45" s="41"/>
      <c r="M45" s="41"/>
      <c r="N45" s="38" t="s">
        <v>258</v>
      </c>
      <c r="O45" s="39">
        <f>MAX(J11:J40)</f>
        <v>112.76204993518134</v>
      </c>
      <c r="AF45" s="42"/>
      <c r="AJ45" s="20"/>
    </row>
    <row r="46" spans="3:40" ht="23.25" customHeight="1" x14ac:dyDescent="0.35">
      <c r="F46" s="34" t="s">
        <v>287</v>
      </c>
      <c r="G46" s="96">
        <f>1.65*SQRT(G45)</f>
        <v>2.0950817713955603</v>
      </c>
      <c r="H46" s="408" t="str">
        <f>IF(AND((I44+K44)&lt;80,O45&lt;135),"CLASSE DI RISCHIO BASSO",IF(AND((I44+K44)&lt;85,O45&lt;137),"CLASSE DI RISCHIO MEDIO",IF(AND((I44+K44)&lt;87,O45&lt;140),"CLASSE DI RISCHIO ALTO","CLASSE DI RISCHIO ALTO")))</f>
        <v>CLASSE DI RISCHIO BASSO</v>
      </c>
      <c r="I46" s="409"/>
      <c r="J46" s="409"/>
      <c r="K46" s="409"/>
      <c r="L46" s="409"/>
      <c r="M46" s="409"/>
      <c r="N46" s="409"/>
      <c r="O46" s="410"/>
      <c r="AJ46" s="20"/>
      <c r="AL46" s="187"/>
      <c r="AM46" s="187"/>
      <c r="AN46" s="188"/>
    </row>
    <row r="47" spans="3:40" ht="16.5" customHeight="1" thickBot="1" x14ac:dyDescent="0.25">
      <c r="H47" s="411"/>
      <c r="I47" s="412"/>
      <c r="J47" s="412"/>
      <c r="K47" s="412"/>
      <c r="L47" s="412"/>
      <c r="M47" s="412"/>
      <c r="N47" s="412"/>
      <c r="O47" s="413"/>
      <c r="AJ47" s="20"/>
      <c r="AN47" s="31"/>
    </row>
    <row r="48" spans="3:40" ht="20.100000000000001" customHeight="1" thickBot="1" x14ac:dyDescent="0.25">
      <c r="AF48" s="189"/>
      <c r="AH48" s="43"/>
      <c r="AJ48" s="43"/>
      <c r="AK48" s="43"/>
    </row>
    <row r="49" spans="2:27" ht="39" customHeight="1" x14ac:dyDescent="0.2">
      <c r="E49" s="432" t="str">
        <f>IF(AND((I44+K44)&lt;80,O45&lt;135),"",IF(AND((I44+K44)&lt;85,O45&lt;137),"Il datore di lavoro mette a disposizione dei lavoratori i D.P.I.-art. 193 comma 1-a-",IF(AND((I44+K44)&lt;87,O45&lt;140),"Dal calcolo del LEX8h è emerso il superamento del livello superiore d'azione, ai sensi dell'art. 193 comma 1b -il datore di lavoro esige che i lavoratori utilizzino gli otoprotettori-","Dal calcolo del LEX8h è emerso il superamento del limite di esposizione.")))</f>
        <v/>
      </c>
      <c r="F49" s="433"/>
      <c r="G49" s="433"/>
      <c r="H49" s="433"/>
      <c r="I49" s="433"/>
      <c r="J49" s="433"/>
      <c r="K49" s="433"/>
      <c r="L49" s="433"/>
      <c r="M49" s="433"/>
      <c r="N49" s="433"/>
      <c r="O49" s="433"/>
      <c r="P49" s="434"/>
      <c r="Q49" s="82"/>
      <c r="R49" s="82"/>
      <c r="S49" s="82"/>
    </row>
    <row r="50" spans="2:27" ht="39" customHeight="1" thickBot="1" x14ac:dyDescent="0.25">
      <c r="E50" s="424" t="str">
        <f>IF(AND((I44+K44)&lt;80,O45&lt;135),"",IF(AND((I44+K44)&lt;87,O45&lt;140),"Si raccomanda dunque l'utilizzo dei D.P.I. ove gli stessi non costituiscano un rischio per la sicurezza del lavoratore e solo per le sorgenti sonore aventi emissione maggiore ad 80 dB(A) e/o 135 dB(C).","E' obbligatorio l'impiego dei D.P.I. per le sorgenti che superano gli 87 dB(A) e/o 135 dB(C), IL LIVELLO DI ESPOSIZIONE CONSEGUENTE E' QUELLO SOTTO RIPORTATO:"))</f>
        <v/>
      </c>
      <c r="F50" s="425"/>
      <c r="G50" s="425"/>
      <c r="H50" s="425"/>
      <c r="I50" s="425"/>
      <c r="J50" s="425"/>
      <c r="K50" s="425"/>
      <c r="L50" s="425"/>
      <c r="M50" s="425"/>
      <c r="N50" s="425"/>
      <c r="O50" s="425"/>
      <c r="P50" s="426"/>
      <c r="Q50" s="82"/>
      <c r="R50" s="82"/>
      <c r="S50" s="82"/>
    </row>
    <row r="51" spans="2:27" ht="20.100000000000001" customHeight="1" x14ac:dyDescent="0.2"/>
    <row r="52" spans="2:27" ht="25.5" customHeight="1" x14ac:dyDescent="0.45">
      <c r="F52" s="414" t="s">
        <v>67</v>
      </c>
      <c r="G52" s="415"/>
      <c r="H52" s="415"/>
      <c r="I52" s="415"/>
      <c r="J52" s="415"/>
      <c r="K52" s="416" t="s">
        <v>187</v>
      </c>
      <c r="L52" s="416"/>
      <c r="M52" s="417" t="str">
        <f>IF(O44&gt;87,AM11,"Non previsto")</f>
        <v>Non previsto</v>
      </c>
      <c r="N52" s="418"/>
      <c r="O52" s="418"/>
    </row>
    <row r="53" spans="2:27" ht="25.5" customHeight="1" x14ac:dyDescent="0.45">
      <c r="E53" s="82"/>
      <c r="F53" s="415"/>
      <c r="G53" s="415"/>
      <c r="H53" s="415"/>
      <c r="I53" s="415"/>
      <c r="J53" s="415"/>
      <c r="K53" s="416" t="s">
        <v>68</v>
      </c>
      <c r="L53" s="416"/>
      <c r="M53" s="417" t="str">
        <f>IF(O45&gt;140,T41,"Non previsto")</f>
        <v>Non previsto</v>
      </c>
      <c r="N53" s="418"/>
      <c r="O53" s="418"/>
      <c r="W53" s="81"/>
    </row>
    <row r="54" spans="2:27" ht="30" customHeight="1" x14ac:dyDescent="0.2">
      <c r="W54" s="81"/>
    </row>
    <row r="55" spans="2:27" ht="30" customHeight="1" x14ac:dyDescent="0.2">
      <c r="E55" s="419" t="s">
        <v>33</v>
      </c>
      <c r="F55" s="420"/>
      <c r="G55" s="420"/>
      <c r="H55" s="420"/>
      <c r="I55" s="420"/>
      <c r="J55" s="420"/>
      <c r="K55" s="420"/>
      <c r="L55" s="420"/>
      <c r="M55" s="420"/>
      <c r="N55" s="420"/>
      <c r="O55" s="420"/>
      <c r="P55" s="420"/>
      <c r="Q55" s="307"/>
      <c r="R55" s="307"/>
      <c r="S55" s="307"/>
      <c r="T55" s="47"/>
      <c r="U55" s="47"/>
      <c r="W55" s="81"/>
    </row>
    <row r="56" spans="2:27" ht="30" customHeight="1" x14ac:dyDescent="0.2">
      <c r="E56" s="47" t="s">
        <v>30</v>
      </c>
      <c r="F56" s="58"/>
      <c r="G56" s="58"/>
      <c r="H56" s="58"/>
      <c r="I56" s="58"/>
      <c r="J56" s="58"/>
      <c r="K56" s="58"/>
      <c r="L56" s="58"/>
      <c r="M56" s="58"/>
      <c r="N56" s="58"/>
      <c r="O56" s="58"/>
      <c r="P56" s="58"/>
      <c r="Q56" s="58"/>
      <c r="R56" s="58"/>
      <c r="S56" s="58"/>
      <c r="T56" s="47"/>
      <c r="U56" s="47"/>
      <c r="W56" s="81"/>
      <c r="X56" s="47"/>
      <c r="Y56" s="47"/>
      <c r="Z56" s="47"/>
      <c r="AA56" s="47"/>
    </row>
    <row r="57" spans="2:27" ht="63.75" customHeight="1" x14ac:dyDescent="0.3">
      <c r="E57" s="384" t="s">
        <v>308</v>
      </c>
      <c r="F57" s="384"/>
      <c r="G57" s="384"/>
      <c r="H57" s="384"/>
      <c r="I57" s="384"/>
      <c r="J57" s="384"/>
      <c r="K57" s="384"/>
      <c r="L57" s="384"/>
      <c r="M57" s="384"/>
      <c r="N57" s="384"/>
      <c r="O57" s="384"/>
      <c r="P57" s="384"/>
      <c r="Q57" s="62"/>
      <c r="R57" s="44"/>
      <c r="S57" s="308"/>
      <c r="T57" s="47"/>
      <c r="U57" s="47"/>
      <c r="W57" s="81"/>
      <c r="X57" s="47"/>
      <c r="Y57" s="47"/>
      <c r="Z57" s="47"/>
      <c r="AA57" s="47"/>
    </row>
    <row r="58" spans="2:27" ht="20.100000000000001" customHeight="1" x14ac:dyDescent="0.2">
      <c r="E58" s="384"/>
      <c r="F58" s="384"/>
      <c r="G58" s="384"/>
      <c r="H58" s="384"/>
      <c r="I58" s="384"/>
      <c r="J58" s="384"/>
      <c r="K58" s="384"/>
      <c r="L58" s="384"/>
      <c r="M58" s="384"/>
      <c r="N58" s="384"/>
      <c r="O58" s="384"/>
      <c r="P58" s="384"/>
      <c r="Q58" s="308"/>
      <c r="R58" s="308"/>
      <c r="S58" s="308"/>
      <c r="T58" s="47"/>
      <c r="U58" s="47"/>
      <c r="V58" s="56"/>
      <c r="W58" s="52"/>
      <c r="X58" s="47"/>
      <c r="Y58" s="47"/>
      <c r="Z58" s="47"/>
      <c r="AA58" s="47"/>
    </row>
    <row r="59" spans="2:27" ht="9.9499999999999993" customHeight="1" thickBot="1" x14ac:dyDescent="0.25">
      <c r="V59" s="56"/>
      <c r="W59" s="52"/>
      <c r="X59" s="47"/>
      <c r="Y59" s="47"/>
      <c r="Z59" s="47"/>
      <c r="AA59" s="47"/>
    </row>
    <row r="60" spans="2:27" ht="55.5" customHeight="1" x14ac:dyDescent="0.25">
      <c r="B60" s="48"/>
      <c r="E60" s="385" t="s">
        <v>309</v>
      </c>
      <c r="F60" s="386"/>
      <c r="G60" s="386"/>
      <c r="H60" s="386"/>
      <c r="I60" s="386"/>
      <c r="J60" s="386"/>
      <c r="K60" s="386"/>
      <c r="L60" s="386"/>
      <c r="M60" s="386"/>
      <c r="N60" s="386"/>
      <c r="O60" s="386"/>
      <c r="P60" s="387"/>
      <c r="Q60" s="190"/>
      <c r="R60" s="190"/>
      <c r="S60" s="190"/>
      <c r="V60" s="56"/>
      <c r="W60" s="52"/>
      <c r="X60" s="47"/>
      <c r="Y60" s="47"/>
      <c r="Z60" s="47"/>
      <c r="AA60" s="47"/>
    </row>
    <row r="61" spans="2:27" ht="21" customHeight="1" x14ac:dyDescent="0.25">
      <c r="B61" s="48"/>
      <c r="E61" s="193" t="s">
        <v>34</v>
      </c>
      <c r="F61" s="302" t="s">
        <v>26</v>
      </c>
      <c r="G61" s="302" t="s">
        <v>28</v>
      </c>
      <c r="H61" s="373" t="s">
        <v>29</v>
      </c>
      <c r="I61" s="373"/>
      <c r="J61" s="114" t="s">
        <v>64</v>
      </c>
      <c r="K61" s="115" t="s">
        <v>12</v>
      </c>
      <c r="L61" s="116" t="s">
        <v>13</v>
      </c>
      <c r="M61" s="116" t="s">
        <v>14</v>
      </c>
      <c r="N61" s="388" t="s">
        <v>234</v>
      </c>
      <c r="O61" s="362"/>
      <c r="P61" s="377"/>
      <c r="Q61" s="54"/>
      <c r="R61" s="54"/>
      <c r="S61" s="54"/>
      <c r="V61" s="56"/>
      <c r="W61" s="52"/>
      <c r="X61" s="47"/>
      <c r="Y61" s="47"/>
      <c r="Z61" s="47"/>
      <c r="AA61" s="47"/>
    </row>
    <row r="62" spans="2:27" ht="21" customHeight="1" x14ac:dyDescent="0.25">
      <c r="B62" s="48"/>
      <c r="E62" s="193" t="s">
        <v>40</v>
      </c>
      <c r="F62" s="303" t="str">
        <f>VLOOKUP(E62,$E$112:$L$243,2,FALSE)</f>
        <v>Inserti espandibili</v>
      </c>
      <c r="G62" s="303" t="str">
        <f>VLOOKUP($E$62,$E$112:$L$243,3,FALSE)</f>
        <v>3M EAR</v>
      </c>
      <c r="H62" s="374" t="str">
        <f>VLOOKUP($E$62,$E$112:$L$243,4,FALSE)</f>
        <v>CLASSIC</v>
      </c>
      <c r="I62" s="374"/>
      <c r="J62" s="46">
        <f>VLOOKUP($E$62,$E$112:$L$243,5,FALSE)</f>
        <v>31</v>
      </c>
      <c r="K62" s="46">
        <f>VLOOKUP($E$62,$E$112:$L$243,6,FALSE)</f>
        <v>31</v>
      </c>
      <c r="L62" s="46">
        <f>VLOOKUP($E$62,$E$112:$L$243,7,FALSE)</f>
        <v>27</v>
      </c>
      <c r="M62" s="46">
        <f>VLOOKUP($E$62,$E$112:$L$243,8,FALSE)</f>
        <v>26</v>
      </c>
      <c r="N62" s="392">
        <f>IF(S41=0,"Non necessario",S41/R41)</f>
        <v>13.466596111980566</v>
      </c>
      <c r="O62" s="393"/>
      <c r="P62" s="394"/>
      <c r="Q62" s="196"/>
      <c r="R62" s="196"/>
      <c r="S62" s="196"/>
      <c r="V62" s="56"/>
      <c r="W62" s="56"/>
      <c r="X62" s="47"/>
      <c r="Y62" s="47"/>
      <c r="Z62" s="47"/>
      <c r="AA62" s="47"/>
    </row>
    <row r="63" spans="2:27" ht="21" customHeight="1" x14ac:dyDescent="0.25">
      <c r="B63" s="48"/>
      <c r="C63" s="48"/>
      <c r="D63" s="48"/>
      <c r="E63" s="395" t="s">
        <v>57</v>
      </c>
      <c r="F63" s="396"/>
      <c r="G63" s="396"/>
      <c r="H63" s="379">
        <v>0.5</v>
      </c>
      <c r="I63" s="379"/>
      <c r="J63" s="117">
        <f>H63*J62</f>
        <v>15.5</v>
      </c>
      <c r="K63" s="118">
        <f>K62*$H$63</f>
        <v>15.5</v>
      </c>
      <c r="L63" s="118">
        <f>L62*$H$63</f>
        <v>13.5</v>
      </c>
      <c r="M63" s="118">
        <f>M62*$H$63</f>
        <v>13</v>
      </c>
      <c r="N63" s="393"/>
      <c r="O63" s="393"/>
      <c r="P63" s="394"/>
      <c r="Q63" s="167"/>
      <c r="R63" s="167"/>
      <c r="S63" s="167"/>
      <c r="V63" s="56"/>
      <c r="W63" s="56"/>
      <c r="X63" s="47"/>
      <c r="Y63" s="47"/>
      <c r="Z63" s="47"/>
      <c r="AA63" s="47"/>
    </row>
    <row r="64" spans="2:27" ht="9.75" customHeight="1" x14ac:dyDescent="0.25">
      <c r="B64" s="48"/>
      <c r="C64" s="48"/>
      <c r="D64" s="48"/>
      <c r="E64" s="389"/>
      <c r="F64" s="390"/>
      <c r="G64" s="390"/>
      <c r="H64" s="390"/>
      <c r="I64" s="390"/>
      <c r="J64" s="390"/>
      <c r="K64" s="390"/>
      <c r="L64" s="390"/>
      <c r="M64" s="390"/>
      <c r="N64" s="390"/>
      <c r="O64" s="390"/>
      <c r="P64" s="391"/>
      <c r="Q64" s="167"/>
      <c r="R64" s="82"/>
      <c r="S64" s="82"/>
      <c r="V64" s="56"/>
      <c r="W64" s="56"/>
      <c r="X64" s="47"/>
      <c r="Y64" s="47"/>
      <c r="Z64" s="47"/>
      <c r="AA64" s="47"/>
    </row>
    <row r="65" spans="2:27" ht="24" customHeight="1" x14ac:dyDescent="0.25">
      <c r="B65" s="48"/>
      <c r="C65" s="48"/>
      <c r="D65" s="48"/>
      <c r="E65" s="361" t="s">
        <v>37</v>
      </c>
      <c r="F65" s="397"/>
      <c r="G65" s="398" t="s">
        <v>74</v>
      </c>
      <c r="H65" s="304" t="s">
        <v>240</v>
      </c>
      <c r="I65" s="119" t="s">
        <v>237</v>
      </c>
      <c r="J65" s="133">
        <f>IF(O44&lt;87,V41,(10*LOG10(SUM(AF11:AF40))))</f>
        <v>74.445858823156556</v>
      </c>
      <c r="K65" s="119" t="s">
        <v>238</v>
      </c>
      <c r="L65" s="119">
        <v>80</v>
      </c>
      <c r="M65" s="365" t="str">
        <f>IF(J65&lt;65,"IPERPROTEZIONE",IF(J65&lt;70,"ACCETTABILE",IF(J65&lt;75,"BUONA",IF(J65&lt;80,"ACCETTABILE","INSUFFICIENTE"))))</f>
        <v>BUONA</v>
      </c>
      <c r="N65" s="365"/>
      <c r="O65" s="365"/>
      <c r="P65" s="366"/>
      <c r="Q65" s="167"/>
      <c r="R65" s="82"/>
      <c r="S65" s="85"/>
      <c r="V65" s="56"/>
      <c r="W65" s="56"/>
      <c r="X65" s="47"/>
      <c r="Y65" s="47"/>
      <c r="Z65" s="47"/>
      <c r="AA65" s="47"/>
    </row>
    <row r="66" spans="2:27" ht="27" customHeight="1" thickBot="1" x14ac:dyDescent="0.3">
      <c r="B66" s="48"/>
      <c r="C66" s="48"/>
      <c r="D66" s="48"/>
      <c r="E66" s="367" t="s">
        <v>31</v>
      </c>
      <c r="F66" s="364"/>
      <c r="G66" s="399"/>
      <c r="H66" s="113" t="s">
        <v>241</v>
      </c>
      <c r="I66" s="112" t="s">
        <v>239</v>
      </c>
      <c r="J66" s="112">
        <f>M63-5</f>
        <v>8</v>
      </c>
      <c r="K66" s="112" t="s">
        <v>238</v>
      </c>
      <c r="L66" s="112">
        <v>135</v>
      </c>
      <c r="M66" s="368" t="str">
        <f>IF($O$45&lt;135,"VERIFICA NON NECESSARIA",IF(($O$45-J66)&lt;135,"IDONEO","INSUFFICIENTE"))</f>
        <v>VERIFICA NON NECESSARIA</v>
      </c>
      <c r="N66" s="368"/>
      <c r="O66" s="368"/>
      <c r="P66" s="369"/>
      <c r="Q66" s="167"/>
      <c r="R66" s="82"/>
      <c r="S66" s="86"/>
      <c r="V66" s="56"/>
      <c r="W66" s="56"/>
      <c r="X66" s="47"/>
      <c r="Y66" s="47"/>
      <c r="Z66" s="47"/>
      <c r="AA66" s="47"/>
    </row>
    <row r="67" spans="2:27" ht="12.6" customHeight="1" x14ac:dyDescent="0.3">
      <c r="B67" s="48"/>
      <c r="C67" s="48"/>
      <c r="D67" s="48"/>
      <c r="I67" s="61"/>
      <c r="J67" s="61"/>
      <c r="K67" s="50"/>
      <c r="L67" s="51"/>
      <c r="M67" s="51"/>
      <c r="N67" s="52"/>
      <c r="O67" s="53"/>
      <c r="P67" s="53"/>
      <c r="Q67" s="167"/>
      <c r="R67" s="53"/>
      <c r="S67" s="53"/>
      <c r="V67" s="56"/>
      <c r="W67" s="56"/>
      <c r="X67" s="47"/>
      <c r="Y67" s="47"/>
      <c r="Z67" s="47"/>
      <c r="AA67" s="47"/>
    </row>
    <row r="68" spans="2:27" ht="12.6" customHeight="1" thickBot="1" x14ac:dyDescent="0.35">
      <c r="B68" s="48"/>
      <c r="C68" s="48"/>
      <c r="D68" s="48"/>
      <c r="E68" s="49"/>
      <c r="F68" s="49"/>
      <c r="G68" s="49"/>
      <c r="H68" s="49"/>
      <c r="I68" s="49"/>
      <c r="J68" s="49"/>
      <c r="K68" s="50"/>
      <c r="L68" s="51"/>
      <c r="M68" s="51"/>
      <c r="N68" s="52"/>
      <c r="O68" s="53"/>
      <c r="P68" s="53"/>
      <c r="Q68" s="167"/>
      <c r="R68" s="53"/>
      <c r="S68" s="53"/>
      <c r="V68" s="56"/>
      <c r="W68" s="56"/>
      <c r="X68" s="47"/>
      <c r="Y68" s="47"/>
      <c r="Z68" s="47"/>
      <c r="AA68" s="47"/>
    </row>
    <row r="69" spans="2:27" ht="27" customHeight="1" x14ac:dyDescent="0.3">
      <c r="B69" s="48"/>
      <c r="C69" s="48"/>
      <c r="D69" s="48"/>
      <c r="E69" s="370" t="s">
        <v>263</v>
      </c>
      <c r="F69" s="371"/>
      <c r="G69" s="371"/>
      <c r="H69" s="371"/>
      <c r="I69" s="371"/>
      <c r="J69" s="371"/>
      <c r="K69" s="371"/>
      <c r="L69" s="371"/>
      <c r="M69" s="371"/>
      <c r="N69" s="371"/>
      <c r="O69" s="371"/>
      <c r="P69" s="372"/>
      <c r="Q69" s="167"/>
      <c r="R69" s="53"/>
      <c r="S69" s="53"/>
      <c r="V69" s="56"/>
      <c r="W69" s="56"/>
      <c r="X69" s="47"/>
      <c r="Y69" s="47"/>
      <c r="Z69" s="47"/>
      <c r="AA69" s="47"/>
    </row>
    <row r="70" spans="2:27" ht="21" customHeight="1" x14ac:dyDescent="0.25">
      <c r="B70" s="48"/>
      <c r="C70" s="48"/>
      <c r="D70" s="48"/>
      <c r="E70" s="193" t="s">
        <v>34</v>
      </c>
      <c r="F70" s="302" t="s">
        <v>26</v>
      </c>
      <c r="G70" s="302" t="s">
        <v>28</v>
      </c>
      <c r="H70" s="373" t="s">
        <v>29</v>
      </c>
      <c r="I70" s="373"/>
      <c r="J70" s="114" t="s">
        <v>64</v>
      </c>
      <c r="K70" s="115" t="s">
        <v>12</v>
      </c>
      <c r="L70" s="116" t="s">
        <v>13</v>
      </c>
      <c r="M70" s="116" t="s">
        <v>14</v>
      </c>
      <c r="N70" s="305" t="s">
        <v>69</v>
      </c>
      <c r="O70" s="305" t="s">
        <v>70</v>
      </c>
      <c r="P70" s="132" t="s">
        <v>15</v>
      </c>
      <c r="Q70" s="167"/>
      <c r="R70" s="54"/>
      <c r="S70" s="54"/>
      <c r="V70" s="56"/>
      <c r="W70" s="52"/>
      <c r="X70" s="47"/>
      <c r="Y70" s="47"/>
      <c r="Z70" s="47"/>
      <c r="AA70" s="47"/>
    </row>
    <row r="71" spans="2:27" ht="21" customHeight="1" x14ac:dyDescent="0.25">
      <c r="B71" s="48"/>
      <c r="C71" s="48"/>
      <c r="D71" s="48"/>
      <c r="E71" s="303" t="s">
        <v>38</v>
      </c>
      <c r="F71" s="303" t="str">
        <f>VLOOKUP(E71,$E$112:$L$243,2,FALSE)</f>
        <v>Cuffie auricolari</v>
      </c>
      <c r="G71" s="303" t="str">
        <f>VLOOKUP($E$71,$E$112:$L$243,3,FALSE)</f>
        <v>3M PELTOR</v>
      </c>
      <c r="H71" s="374" t="str">
        <f>VLOOKUP($E$71,$E$112:$L$243,4,FALSE)</f>
        <v>H505B</v>
      </c>
      <c r="I71" s="374"/>
      <c r="J71" s="46">
        <f>VLOOKUP(E71,$E$112:$L$243,5,FALSE)</f>
        <v>24</v>
      </c>
      <c r="K71" s="46">
        <f>VLOOKUP($E$71,$E$112:$L$243,6,FALSE)</f>
        <v>29</v>
      </c>
      <c r="L71" s="46">
        <f>VLOOKUP($E$71,$E$112:$L$243,7,FALSE)</f>
        <v>20</v>
      </c>
      <c r="M71" s="46">
        <f>VLOOKUP($E$71,$E$112:$L$243,8,FALSE)</f>
        <v>13</v>
      </c>
      <c r="N71" s="375">
        <f>$AK$11</f>
        <v>82.076792264517223</v>
      </c>
      <c r="O71" s="375">
        <f>$AL$11</f>
        <v>84.611254472828136</v>
      </c>
      <c r="P71" s="376">
        <f>IF(($AL$11-$AK$11)&lt;=2,(L72-((K72-L72)/4)*($AL$11-$AK$11-2)),(L72-((L72-M72)/8)*($AL$11-$AK$11-2)))</f>
        <v>16.602493732568757</v>
      </c>
      <c r="Q71" s="167"/>
      <c r="R71" s="196"/>
      <c r="S71" s="196"/>
      <c r="V71" s="56"/>
      <c r="W71" s="56"/>
      <c r="X71" s="47"/>
      <c r="Y71" s="47"/>
      <c r="Z71" s="47"/>
      <c r="AA71" s="47"/>
    </row>
    <row r="72" spans="2:27" ht="21" customHeight="1" x14ac:dyDescent="0.25">
      <c r="B72" s="48"/>
      <c r="C72" s="48"/>
      <c r="D72" s="48"/>
      <c r="E72" s="191"/>
      <c r="F72" s="127"/>
      <c r="G72" s="128" t="s">
        <v>57</v>
      </c>
      <c r="H72" s="378">
        <v>0.85</v>
      </c>
      <c r="I72" s="379"/>
      <c r="J72" s="117">
        <f>H72*J71</f>
        <v>20.399999999999999</v>
      </c>
      <c r="K72" s="118">
        <f>K71*$H$72</f>
        <v>24.65</v>
      </c>
      <c r="L72" s="118">
        <f>L71*$H$72</f>
        <v>17</v>
      </c>
      <c r="M72" s="118">
        <f>M71*$H$72</f>
        <v>11.049999999999999</v>
      </c>
      <c r="N72" s="362"/>
      <c r="O72" s="362"/>
      <c r="P72" s="377"/>
      <c r="Q72" s="167"/>
      <c r="R72" s="167"/>
      <c r="S72" s="167"/>
      <c r="V72" s="56"/>
      <c r="W72" s="56"/>
      <c r="X72" s="47"/>
      <c r="Y72" s="47"/>
      <c r="Z72" s="47"/>
      <c r="AA72" s="47"/>
    </row>
    <row r="73" spans="2:27" ht="9" customHeight="1" x14ac:dyDescent="0.25">
      <c r="B73" s="48"/>
      <c r="C73" s="48"/>
      <c r="D73" s="48"/>
      <c r="E73" s="358"/>
      <c r="F73" s="359"/>
      <c r="G73" s="359"/>
      <c r="H73" s="359"/>
      <c r="I73" s="359"/>
      <c r="J73" s="359"/>
      <c r="K73" s="359"/>
      <c r="L73" s="359"/>
      <c r="M73" s="359"/>
      <c r="N73" s="359"/>
      <c r="O73" s="359"/>
      <c r="P73" s="360"/>
      <c r="Q73" s="167"/>
      <c r="R73" s="167"/>
      <c r="S73" s="167"/>
      <c r="V73" s="56"/>
      <c r="W73" s="56"/>
      <c r="X73" s="47"/>
      <c r="Y73" s="47"/>
      <c r="Z73" s="47"/>
      <c r="AA73" s="47"/>
    </row>
    <row r="74" spans="2:27" ht="21" customHeight="1" x14ac:dyDescent="0.25">
      <c r="B74" s="48"/>
      <c r="C74" s="48"/>
      <c r="D74" s="48"/>
      <c r="E74" s="361" t="s">
        <v>37</v>
      </c>
      <c r="F74" s="362"/>
      <c r="G74" s="363" t="s">
        <v>74</v>
      </c>
      <c r="H74" s="130" t="s">
        <v>185</v>
      </c>
      <c r="I74" s="131" t="s">
        <v>71</v>
      </c>
      <c r="J74" s="133">
        <f>$AK$11-P71</f>
        <v>65.474298531948463</v>
      </c>
      <c r="K74" s="131" t="s">
        <v>72</v>
      </c>
      <c r="L74" s="131">
        <v>80</v>
      </c>
      <c r="M74" s="365" t="str">
        <f>IF(J74&lt;65,"IPERPROTEZIONE",IF(J74&lt;70,"ACCETTABILE",IF(J74&lt;75,"BUONA",IF(J74&lt;80,"ACCETTABILE","INSUFFICIENTE"))))</f>
        <v>ACCETTABILE</v>
      </c>
      <c r="N74" s="365"/>
      <c r="O74" s="365"/>
      <c r="P74" s="366"/>
      <c r="Q74" s="167"/>
      <c r="R74" s="85"/>
      <c r="S74" s="85"/>
      <c r="V74" s="56"/>
      <c r="W74" s="56"/>
      <c r="X74" s="47"/>
      <c r="Y74" s="47"/>
      <c r="Z74" s="47"/>
      <c r="AA74" s="47"/>
    </row>
    <row r="75" spans="2:27" ht="29.25" customHeight="1" thickBot="1" x14ac:dyDescent="0.3">
      <c r="B75" s="48"/>
      <c r="C75" s="48"/>
      <c r="D75" s="48"/>
      <c r="E75" s="367" t="s">
        <v>31</v>
      </c>
      <c r="F75" s="364"/>
      <c r="G75" s="364"/>
      <c r="H75" s="59" t="s">
        <v>186</v>
      </c>
      <c r="I75" s="60" t="s">
        <v>73</v>
      </c>
      <c r="J75" s="60">
        <f>M72-5</f>
        <v>6.0499999999999989</v>
      </c>
      <c r="K75" s="60" t="s">
        <v>72</v>
      </c>
      <c r="L75" s="60">
        <v>135</v>
      </c>
      <c r="M75" s="368" t="str">
        <f>IF($O$45&lt;135,"VERIFICA NON NECESSARIA",IF(($O$45-J75)&lt;135,"IDONEO","INSUFFICIENTE"))</f>
        <v>VERIFICA NON NECESSARIA</v>
      </c>
      <c r="N75" s="368"/>
      <c r="O75" s="368"/>
      <c r="P75" s="369"/>
      <c r="Q75" s="167"/>
      <c r="R75" s="86"/>
      <c r="S75" s="86"/>
      <c r="V75" s="56"/>
      <c r="W75" s="56"/>
      <c r="X75" s="47"/>
      <c r="Y75" s="47"/>
      <c r="Z75" s="47"/>
      <c r="AA75" s="47"/>
    </row>
    <row r="76" spans="2:27" ht="25.5" customHeight="1" thickBot="1" x14ac:dyDescent="0.3">
      <c r="C76" s="48"/>
      <c r="D76" s="48"/>
      <c r="Q76" s="167"/>
      <c r="V76" s="56"/>
      <c r="W76" s="52"/>
      <c r="X76" s="47"/>
      <c r="Y76" s="47"/>
      <c r="Z76" s="47"/>
      <c r="AA76" s="47"/>
    </row>
    <row r="77" spans="2:27" ht="27" customHeight="1" x14ac:dyDescent="0.3">
      <c r="B77" s="48"/>
      <c r="C77" s="48"/>
      <c r="D77" s="48"/>
      <c r="E77" s="370" t="s">
        <v>264</v>
      </c>
      <c r="F77" s="371"/>
      <c r="G77" s="371"/>
      <c r="H77" s="371"/>
      <c r="I77" s="371"/>
      <c r="J77" s="371"/>
      <c r="K77" s="371"/>
      <c r="L77" s="371"/>
      <c r="M77" s="371"/>
      <c r="N77" s="371"/>
      <c r="O77" s="371"/>
      <c r="P77" s="372"/>
      <c r="Q77" s="167"/>
      <c r="R77" s="53"/>
      <c r="S77" s="53"/>
      <c r="V77" s="56"/>
      <c r="W77" s="56"/>
      <c r="X77" s="47"/>
      <c r="Y77" s="47"/>
      <c r="Z77" s="47"/>
      <c r="AA77" s="47"/>
    </row>
    <row r="78" spans="2:27" ht="21" customHeight="1" x14ac:dyDescent="0.25">
      <c r="B78" s="48"/>
      <c r="C78" s="48"/>
      <c r="D78" s="48"/>
      <c r="E78" s="193" t="s">
        <v>34</v>
      </c>
      <c r="F78" s="302" t="s">
        <v>26</v>
      </c>
      <c r="G78" s="302" t="s">
        <v>28</v>
      </c>
      <c r="H78" s="373" t="s">
        <v>29</v>
      </c>
      <c r="I78" s="373"/>
      <c r="J78" s="114" t="s">
        <v>64</v>
      </c>
      <c r="K78" s="115" t="s">
        <v>12</v>
      </c>
      <c r="L78" s="116" t="s">
        <v>13</v>
      </c>
      <c r="M78" s="116" t="s">
        <v>14</v>
      </c>
      <c r="N78" s="305" t="s">
        <v>69</v>
      </c>
      <c r="O78" s="305" t="s">
        <v>70</v>
      </c>
      <c r="P78" s="132" t="s">
        <v>15</v>
      </c>
      <c r="Q78" s="167"/>
      <c r="R78" s="54"/>
      <c r="S78" s="54"/>
      <c r="V78" s="56"/>
      <c r="W78" s="52"/>
      <c r="X78" s="47"/>
      <c r="Y78" s="47"/>
      <c r="Z78" s="47"/>
      <c r="AA78" s="47"/>
    </row>
    <row r="79" spans="2:27" ht="21" customHeight="1" x14ac:dyDescent="0.25">
      <c r="B79" s="48"/>
      <c r="E79" s="129" t="s">
        <v>40</v>
      </c>
      <c r="F79" s="126" t="str">
        <f>VLOOKUP(E79,$E$112:$L$243,2,FALSE)</f>
        <v>Inserti espandibili</v>
      </c>
      <c r="G79" s="126" t="str">
        <f>VLOOKUP($E$79,$E$112:$L$243,3,FALSE)</f>
        <v>3M EAR</v>
      </c>
      <c r="H79" s="374" t="str">
        <f>VLOOKUP($E$79,$E$112:$L$243,4,FALSE)</f>
        <v>CLASSIC</v>
      </c>
      <c r="I79" s="374"/>
      <c r="J79" s="46">
        <f>VLOOKUP(E79,$E$112:$L$243,5,FALSE)</f>
        <v>31</v>
      </c>
      <c r="K79" s="46">
        <f>VLOOKUP($E$79,$E$112:$L$243,6,FALSE)</f>
        <v>31</v>
      </c>
      <c r="L79" s="46">
        <f>VLOOKUP($E$79,$E$112:$L$243,7,FALSE)</f>
        <v>27</v>
      </c>
      <c r="M79" s="46">
        <f>VLOOKUP($E$79,$E$112:$L$243,8,FALSE)</f>
        <v>26</v>
      </c>
      <c r="N79" s="375">
        <f>$AK$11</f>
        <v>82.076792264517223</v>
      </c>
      <c r="O79" s="375">
        <f>$AL$11</f>
        <v>84.611254472828136</v>
      </c>
      <c r="P79" s="376">
        <f>IF(($AL$11-$AK$11)&lt;=2,(L80-((K80-L80)/4)*($AL$11-$AK$11-2)),(L80-((L80-M80)/8)*($AL$11-$AK$11-2)))</f>
        <v>17.506574945574741</v>
      </c>
      <c r="Q79" s="167"/>
      <c r="R79" s="196"/>
      <c r="S79" s="196"/>
      <c r="V79" s="56"/>
      <c r="W79" s="56"/>
      <c r="X79" s="47"/>
      <c r="Y79" s="47"/>
      <c r="Z79" s="47"/>
      <c r="AA79" s="47"/>
    </row>
    <row r="80" spans="2:27" ht="21" customHeight="1" x14ac:dyDescent="0.25">
      <c r="B80" s="48"/>
      <c r="C80" s="48"/>
      <c r="D80" s="48"/>
      <c r="E80" s="191"/>
      <c r="F80" s="127"/>
      <c r="G80" s="128" t="s">
        <v>57</v>
      </c>
      <c r="H80" s="378">
        <v>0.65</v>
      </c>
      <c r="I80" s="379"/>
      <c r="J80" s="117">
        <f>H80*J79</f>
        <v>20.150000000000002</v>
      </c>
      <c r="K80" s="118">
        <f>K79*$H$80</f>
        <v>20.150000000000002</v>
      </c>
      <c r="L80" s="118">
        <f>L79*$H$80</f>
        <v>17.55</v>
      </c>
      <c r="M80" s="118">
        <f>M79*$H$80</f>
        <v>16.900000000000002</v>
      </c>
      <c r="N80" s="362"/>
      <c r="O80" s="362"/>
      <c r="P80" s="377"/>
      <c r="Q80" s="167"/>
      <c r="R80" s="167"/>
      <c r="S80" s="167"/>
      <c r="V80" s="56"/>
      <c r="W80" s="56"/>
      <c r="X80" s="47"/>
      <c r="Y80" s="47"/>
      <c r="Z80" s="47"/>
      <c r="AA80" s="47"/>
    </row>
    <row r="81" spans="2:27" ht="9" customHeight="1" x14ac:dyDescent="0.25">
      <c r="B81" s="48"/>
      <c r="C81" s="48"/>
      <c r="D81" s="48"/>
      <c r="E81" s="358"/>
      <c r="F81" s="359"/>
      <c r="G81" s="359"/>
      <c r="H81" s="359"/>
      <c r="I81" s="359"/>
      <c r="J81" s="359"/>
      <c r="K81" s="359"/>
      <c r="L81" s="359"/>
      <c r="M81" s="359"/>
      <c r="N81" s="359"/>
      <c r="O81" s="359"/>
      <c r="P81" s="360"/>
      <c r="Q81" s="167"/>
      <c r="R81" s="167"/>
      <c r="S81" s="167"/>
      <c r="V81" s="56"/>
      <c r="W81" s="56"/>
      <c r="X81" s="47"/>
      <c r="Y81" s="47"/>
      <c r="Z81" s="47"/>
      <c r="AA81" s="47"/>
    </row>
    <row r="82" spans="2:27" ht="21" customHeight="1" x14ac:dyDescent="0.25">
      <c r="B82" s="48"/>
      <c r="C82" s="48"/>
      <c r="D82" s="48"/>
      <c r="E82" s="361" t="s">
        <v>37</v>
      </c>
      <c r="F82" s="362"/>
      <c r="G82" s="363" t="s">
        <v>74</v>
      </c>
      <c r="H82" s="130" t="s">
        <v>185</v>
      </c>
      <c r="I82" s="131" t="s">
        <v>71</v>
      </c>
      <c r="J82" s="133">
        <f>$AK$11-P79</f>
        <v>64.570217318942483</v>
      </c>
      <c r="K82" s="131" t="s">
        <v>72</v>
      </c>
      <c r="L82" s="131">
        <v>80</v>
      </c>
      <c r="M82" s="365" t="str">
        <f>IF(J82&lt;65,"IPERPROTEZIONE",IF(J82&lt;70,"ACCETTABILE",IF(J82&lt;75,"BUONA",IF(J82&lt;80,"ACCETTABILE","INSUFFICIENTE"))))</f>
        <v>IPERPROTEZIONE</v>
      </c>
      <c r="N82" s="365"/>
      <c r="O82" s="365"/>
      <c r="P82" s="366"/>
      <c r="Q82" s="167"/>
      <c r="R82" s="85"/>
      <c r="S82" s="85"/>
      <c r="V82" s="56"/>
      <c r="W82" s="56"/>
      <c r="X82" s="47"/>
      <c r="Y82" s="47"/>
      <c r="Z82" s="47"/>
      <c r="AA82" s="47"/>
    </row>
    <row r="83" spans="2:27" ht="29.25" customHeight="1" thickBot="1" x14ac:dyDescent="0.3">
      <c r="B83" s="48"/>
      <c r="C83" s="48"/>
      <c r="D83" s="48"/>
      <c r="E83" s="367" t="s">
        <v>31</v>
      </c>
      <c r="F83" s="364"/>
      <c r="G83" s="364"/>
      <c r="H83" s="59" t="s">
        <v>186</v>
      </c>
      <c r="I83" s="60" t="s">
        <v>73</v>
      </c>
      <c r="J83" s="60">
        <f>M80-5</f>
        <v>11.900000000000002</v>
      </c>
      <c r="K83" s="60" t="s">
        <v>72</v>
      </c>
      <c r="L83" s="60">
        <v>135</v>
      </c>
      <c r="M83" s="368" t="str">
        <f>IF($O$45&lt;135,"VERIFICA NON NECESSARIA",IF(($O$45-J83)&lt;135,"IDONEO","INSUFFICIENTE"))</f>
        <v>VERIFICA NON NECESSARIA</v>
      </c>
      <c r="N83" s="368"/>
      <c r="O83" s="368"/>
      <c r="P83" s="369"/>
      <c r="Q83" s="167"/>
      <c r="R83" s="86"/>
      <c r="S83" s="86"/>
      <c r="V83" s="56"/>
      <c r="W83" s="56"/>
      <c r="X83" s="47"/>
      <c r="Y83" s="47"/>
      <c r="Z83" s="47"/>
      <c r="AA83" s="47"/>
    </row>
    <row r="84" spans="2:27" ht="24" customHeight="1" thickBot="1" x14ac:dyDescent="0.3">
      <c r="C84" s="48"/>
      <c r="D84" s="48"/>
    </row>
    <row r="85" spans="2:27" ht="27" customHeight="1" x14ac:dyDescent="0.3">
      <c r="B85" s="48"/>
      <c r="C85" s="48"/>
      <c r="D85" s="48"/>
      <c r="E85" s="370" t="s">
        <v>264</v>
      </c>
      <c r="F85" s="371"/>
      <c r="G85" s="371"/>
      <c r="H85" s="371"/>
      <c r="I85" s="371"/>
      <c r="J85" s="371"/>
      <c r="K85" s="371"/>
      <c r="L85" s="371"/>
      <c r="M85" s="371"/>
      <c r="N85" s="371"/>
      <c r="O85" s="371"/>
      <c r="P85" s="372"/>
      <c r="Q85" s="167"/>
      <c r="R85" s="53"/>
      <c r="S85" s="53"/>
      <c r="V85" s="56"/>
      <c r="W85" s="56"/>
      <c r="X85" s="47"/>
      <c r="Y85" s="47"/>
      <c r="Z85" s="47"/>
      <c r="AA85" s="47"/>
    </row>
    <row r="86" spans="2:27" ht="21" customHeight="1" x14ac:dyDescent="0.25">
      <c r="B86" s="48"/>
      <c r="C86" s="48"/>
      <c r="D86" s="48"/>
      <c r="E86" s="193" t="s">
        <v>34</v>
      </c>
      <c r="F86" s="302" t="s">
        <v>26</v>
      </c>
      <c r="G86" s="302" t="s">
        <v>28</v>
      </c>
      <c r="H86" s="373" t="s">
        <v>29</v>
      </c>
      <c r="I86" s="373"/>
      <c r="J86" s="114" t="s">
        <v>64</v>
      </c>
      <c r="K86" s="115" t="s">
        <v>12</v>
      </c>
      <c r="L86" s="116" t="s">
        <v>13</v>
      </c>
      <c r="M86" s="116" t="s">
        <v>14</v>
      </c>
      <c r="N86" s="305" t="s">
        <v>69</v>
      </c>
      <c r="O86" s="305" t="s">
        <v>70</v>
      </c>
      <c r="P86" s="132" t="s">
        <v>15</v>
      </c>
      <c r="Q86" s="167"/>
      <c r="R86" s="54"/>
      <c r="S86" s="54"/>
      <c r="V86" s="56"/>
      <c r="W86" s="52"/>
      <c r="X86" s="47"/>
      <c r="Y86" s="47"/>
      <c r="Z86" s="47"/>
      <c r="AA86" s="47"/>
    </row>
    <row r="87" spans="2:27" ht="39.75" customHeight="1" x14ac:dyDescent="0.25">
      <c r="B87" s="48"/>
      <c r="E87" s="129" t="s">
        <v>41</v>
      </c>
      <c r="F87" s="126" t="str">
        <f>VLOOKUP(E87,$E$112:$L$243,2,FALSE)</f>
        <v>Inserti espandibili</v>
      </c>
      <c r="G87" s="126" t="str">
        <f>VLOOKUP($E$87,$E$112:$L$243,3,FALSE)</f>
        <v>UVEX</v>
      </c>
      <c r="H87" s="382" t="str">
        <f>VLOOKUP($E$87,$E$112:$L$243,4,FALSE)</f>
        <v>X-fit</v>
      </c>
      <c r="I87" s="383"/>
      <c r="J87" s="46">
        <f>VLOOKUP(E87,$E$112:$L$243,5,FALSE)</f>
        <v>37</v>
      </c>
      <c r="K87" s="46">
        <f>VLOOKUP($E$87,$E$112:$L$243,6,FALSE)</f>
        <v>36</v>
      </c>
      <c r="L87" s="46">
        <f>VLOOKUP($E$87,$E$112:$L$243,7,FALSE)</f>
        <v>35</v>
      </c>
      <c r="M87" s="46">
        <f>VLOOKUP($E$87,$E$112:$L$243,8,FALSE)</f>
        <v>34</v>
      </c>
      <c r="N87" s="375">
        <f>$AK$11</f>
        <v>82.076792264517223</v>
      </c>
      <c r="O87" s="375">
        <f>$AL$11</f>
        <v>84.611254472828136</v>
      </c>
      <c r="P87" s="376">
        <f>IF(($AL$11-$AK$11)&lt;=2,(L88-((K88-L88)/4)*($AL$11-$AK$11-2)),(L88-((L88-M88)/8)*($AL$11-$AK$11-2)))</f>
        <v>22.70657494557474</v>
      </c>
      <c r="Q87" s="167"/>
      <c r="R87" s="196"/>
      <c r="S87" s="196"/>
      <c r="V87" s="56"/>
      <c r="W87" s="56"/>
      <c r="X87" s="47"/>
      <c r="Y87" s="47"/>
      <c r="Z87" s="47"/>
      <c r="AA87" s="47"/>
    </row>
    <row r="88" spans="2:27" ht="21" customHeight="1" x14ac:dyDescent="0.25">
      <c r="B88" s="48"/>
      <c r="C88" s="48"/>
      <c r="D88" s="48"/>
      <c r="E88" s="191"/>
      <c r="F88" s="127"/>
      <c r="G88" s="128" t="s">
        <v>57</v>
      </c>
      <c r="H88" s="378">
        <v>0.65</v>
      </c>
      <c r="I88" s="379"/>
      <c r="J88" s="117">
        <f>H88*J87</f>
        <v>24.05</v>
      </c>
      <c r="K88" s="118">
        <f>K87*$H$88</f>
        <v>23.400000000000002</v>
      </c>
      <c r="L88" s="118">
        <f>L87*$H$88</f>
        <v>22.75</v>
      </c>
      <c r="M88" s="118">
        <f>M87*$H$88</f>
        <v>22.1</v>
      </c>
      <c r="N88" s="362"/>
      <c r="O88" s="362"/>
      <c r="P88" s="377"/>
      <c r="Q88" s="167"/>
      <c r="R88" s="167"/>
      <c r="S88" s="167"/>
      <c r="V88" s="56"/>
      <c r="W88" s="56"/>
      <c r="X88" s="47"/>
      <c r="Y88" s="47"/>
      <c r="Z88" s="47"/>
      <c r="AA88" s="47"/>
    </row>
    <row r="89" spans="2:27" ht="9" customHeight="1" x14ac:dyDescent="0.25">
      <c r="B89" s="48"/>
      <c r="C89" s="48"/>
      <c r="D89" s="48"/>
      <c r="E89" s="358"/>
      <c r="F89" s="359"/>
      <c r="G89" s="359"/>
      <c r="H89" s="359"/>
      <c r="I89" s="359"/>
      <c r="J89" s="359"/>
      <c r="K89" s="359"/>
      <c r="L89" s="359"/>
      <c r="M89" s="359"/>
      <c r="N89" s="359"/>
      <c r="O89" s="359"/>
      <c r="P89" s="360"/>
      <c r="Q89" s="167"/>
      <c r="R89" s="167"/>
      <c r="S89" s="167"/>
      <c r="V89" s="56"/>
      <c r="W89" s="56"/>
      <c r="X89" s="47"/>
      <c r="Y89" s="47"/>
      <c r="Z89" s="47"/>
      <c r="AA89" s="47"/>
    </row>
    <row r="90" spans="2:27" ht="21" customHeight="1" x14ac:dyDescent="0.25">
      <c r="B90" s="48"/>
      <c r="C90" s="48"/>
      <c r="D90" s="48"/>
      <c r="E90" s="361" t="s">
        <v>37</v>
      </c>
      <c r="F90" s="362"/>
      <c r="G90" s="363" t="s">
        <v>74</v>
      </c>
      <c r="H90" s="130" t="s">
        <v>185</v>
      </c>
      <c r="I90" s="131" t="s">
        <v>71</v>
      </c>
      <c r="J90" s="133">
        <f>$AK$11-P87</f>
        <v>59.37021731894248</v>
      </c>
      <c r="K90" s="131" t="s">
        <v>72</v>
      </c>
      <c r="L90" s="131">
        <v>80</v>
      </c>
      <c r="M90" s="365" t="str">
        <f>IF(J90&lt;65,"IPERPROTEZIONE",IF(J90&lt;70,"ACCETTABILE",IF(J90&lt;75,"BUONA",IF(J90&lt;80,"ACCETTABILE","INSUFFICIENTE"))))</f>
        <v>IPERPROTEZIONE</v>
      </c>
      <c r="N90" s="365"/>
      <c r="O90" s="365"/>
      <c r="P90" s="366"/>
      <c r="Q90" s="167"/>
      <c r="R90" s="85"/>
      <c r="S90" s="85"/>
      <c r="V90" s="56"/>
      <c r="W90" s="56"/>
      <c r="X90" s="47"/>
      <c r="Y90" s="47"/>
      <c r="Z90" s="47"/>
      <c r="AA90" s="47"/>
    </row>
    <row r="91" spans="2:27" ht="29.25" customHeight="1" thickBot="1" x14ac:dyDescent="0.3">
      <c r="B91" s="48"/>
      <c r="C91" s="48"/>
      <c r="D91" s="48"/>
      <c r="E91" s="367" t="s">
        <v>31</v>
      </c>
      <c r="F91" s="364"/>
      <c r="G91" s="364"/>
      <c r="H91" s="59" t="s">
        <v>186</v>
      </c>
      <c r="I91" s="60" t="s">
        <v>73</v>
      </c>
      <c r="J91" s="60">
        <f>M88-5</f>
        <v>17.100000000000001</v>
      </c>
      <c r="K91" s="60" t="s">
        <v>72</v>
      </c>
      <c r="L91" s="60">
        <v>135</v>
      </c>
      <c r="M91" s="368" t="str">
        <f>IF($O$45&lt;135,"VERIFICA NON NECESSARIA",IF(($O$45-J91)&lt;135,"IDONEO","INSUFFICIENTE"))</f>
        <v>VERIFICA NON NECESSARIA</v>
      </c>
      <c r="N91" s="368"/>
      <c r="O91" s="368"/>
      <c r="P91" s="369"/>
      <c r="Q91" s="167"/>
      <c r="R91" s="86"/>
      <c r="S91" s="86"/>
      <c r="V91" s="56"/>
      <c r="W91" s="56"/>
      <c r="X91" s="47"/>
      <c r="Y91" s="47"/>
      <c r="Z91" s="47"/>
      <c r="AA91" s="47"/>
    </row>
    <row r="92" spans="2:27" ht="18.75" thickBot="1" x14ac:dyDescent="0.3">
      <c r="C92" s="48"/>
      <c r="D92" s="48"/>
    </row>
    <row r="93" spans="2:27" ht="27" customHeight="1" x14ac:dyDescent="0.3">
      <c r="B93" s="48"/>
      <c r="C93" s="48"/>
      <c r="D93" s="48"/>
      <c r="E93" s="370" t="s">
        <v>264</v>
      </c>
      <c r="F93" s="371"/>
      <c r="G93" s="371"/>
      <c r="H93" s="371"/>
      <c r="I93" s="371"/>
      <c r="J93" s="371"/>
      <c r="K93" s="371"/>
      <c r="L93" s="371"/>
      <c r="M93" s="371"/>
      <c r="N93" s="371"/>
      <c r="O93" s="371"/>
      <c r="P93" s="372"/>
      <c r="Q93" s="167"/>
      <c r="R93" s="53"/>
      <c r="S93" s="53"/>
      <c r="V93" s="56"/>
      <c r="W93" s="56"/>
      <c r="X93" s="47"/>
      <c r="Y93" s="47"/>
      <c r="Z93" s="47"/>
      <c r="AA93" s="47"/>
    </row>
    <row r="94" spans="2:27" ht="21" customHeight="1" x14ac:dyDescent="0.25">
      <c r="B94" s="48"/>
      <c r="C94" s="48"/>
      <c r="D94" s="48"/>
      <c r="E94" s="193" t="s">
        <v>34</v>
      </c>
      <c r="F94" s="302" t="s">
        <v>26</v>
      </c>
      <c r="G94" s="302" t="s">
        <v>28</v>
      </c>
      <c r="H94" s="373" t="s">
        <v>29</v>
      </c>
      <c r="I94" s="373"/>
      <c r="J94" s="114" t="s">
        <v>64</v>
      </c>
      <c r="K94" s="115" t="s">
        <v>12</v>
      </c>
      <c r="L94" s="116" t="s">
        <v>13</v>
      </c>
      <c r="M94" s="116" t="s">
        <v>14</v>
      </c>
      <c r="N94" s="305" t="s">
        <v>69</v>
      </c>
      <c r="O94" s="305" t="s">
        <v>70</v>
      </c>
      <c r="P94" s="132" t="s">
        <v>15</v>
      </c>
      <c r="Q94" s="167"/>
      <c r="R94" s="54"/>
      <c r="S94" s="54"/>
      <c r="V94" s="56"/>
      <c r="W94" s="52"/>
      <c r="X94" s="47"/>
      <c r="Y94" s="47"/>
      <c r="Z94" s="47"/>
      <c r="AA94" s="47"/>
    </row>
    <row r="95" spans="2:27" ht="42.75" customHeight="1" x14ac:dyDescent="0.25">
      <c r="B95" s="48"/>
      <c r="E95" s="129" t="s">
        <v>42</v>
      </c>
      <c r="F95" s="126" t="str">
        <f>VLOOKUP(E95,$E$112:$L$243,2,FALSE)</f>
        <v>Inserti espandibili</v>
      </c>
      <c r="G95" s="126" t="str">
        <f>VLOOKUP($E$95,$E$112:$L$243,3,FALSE)</f>
        <v>3M EAR</v>
      </c>
      <c r="H95" s="380" t="str">
        <f>VLOOKUP($E$95,$E$112:$L$243,4,FALSE)</f>
        <v>Ultrafit</v>
      </c>
      <c r="I95" s="381"/>
      <c r="J95" s="46">
        <f>VLOOKUP(E95,$E$112:$L$243,5,FALSE)</f>
        <v>29</v>
      </c>
      <c r="K95" s="46">
        <f>VLOOKUP($E$95,$E$112:$L$243,6,FALSE)</f>
        <v>30</v>
      </c>
      <c r="L95" s="46">
        <f>VLOOKUP($E$95,$E$112:$L$243,7,FALSE)</f>
        <v>35</v>
      </c>
      <c r="M95" s="46">
        <f>VLOOKUP($E$95,$E$112:$L$243,8,FALSE)</f>
        <v>24</v>
      </c>
      <c r="N95" s="375">
        <f>$AK$11</f>
        <v>82.076792264517223</v>
      </c>
      <c r="O95" s="375">
        <f>$AL$11</f>
        <v>84.611254472828136</v>
      </c>
      <c r="P95" s="376">
        <f>IF(($AL$11-$AK$11)&lt;=2,(L96-((K96-L96)/4)*($AL$11-$AK$11-2)),(L96-((L96-M96)/8)*($AL$11-$AK$11-2)))</f>
        <v>22.272324401322123</v>
      </c>
      <c r="Q95" s="167"/>
      <c r="R95" s="196"/>
      <c r="S95" s="196"/>
      <c r="V95" s="56"/>
      <c r="W95" s="56"/>
      <c r="X95" s="47"/>
      <c r="Y95" s="47"/>
      <c r="Z95" s="47"/>
      <c r="AA95" s="47"/>
    </row>
    <row r="96" spans="2:27" ht="21" customHeight="1" x14ac:dyDescent="0.25">
      <c r="B96" s="48"/>
      <c r="C96" s="48"/>
      <c r="D96" s="48"/>
      <c r="E96" s="191"/>
      <c r="F96" s="127"/>
      <c r="G96" s="128" t="s">
        <v>57</v>
      </c>
      <c r="H96" s="378">
        <v>0.65</v>
      </c>
      <c r="I96" s="379"/>
      <c r="J96" s="117">
        <f>H96*J95</f>
        <v>18.850000000000001</v>
      </c>
      <c r="K96" s="118">
        <f>K95*$H$96</f>
        <v>19.5</v>
      </c>
      <c r="L96" s="118">
        <f>L95*$H$96</f>
        <v>22.75</v>
      </c>
      <c r="M96" s="118">
        <f>M95*$H$96</f>
        <v>15.600000000000001</v>
      </c>
      <c r="N96" s="362"/>
      <c r="O96" s="362"/>
      <c r="P96" s="377"/>
      <c r="Q96" s="167"/>
      <c r="R96" s="167"/>
      <c r="S96" s="167"/>
      <c r="V96" s="56"/>
      <c r="W96" s="56"/>
      <c r="X96" s="47"/>
      <c r="Y96" s="47"/>
      <c r="Z96" s="47"/>
      <c r="AA96" s="47"/>
    </row>
    <row r="97" spans="2:27" ht="9" customHeight="1" x14ac:dyDescent="0.25">
      <c r="B97" s="48"/>
      <c r="C97" s="48"/>
      <c r="D97" s="48"/>
      <c r="E97" s="358"/>
      <c r="F97" s="359"/>
      <c r="G97" s="359"/>
      <c r="H97" s="359"/>
      <c r="I97" s="359"/>
      <c r="J97" s="359"/>
      <c r="K97" s="359"/>
      <c r="L97" s="359"/>
      <c r="M97" s="359"/>
      <c r="N97" s="359"/>
      <c r="O97" s="359"/>
      <c r="P97" s="360"/>
      <c r="Q97" s="167"/>
      <c r="R97" s="167"/>
      <c r="S97" s="167"/>
      <c r="V97" s="56"/>
      <c r="W97" s="56"/>
      <c r="X97" s="47"/>
      <c r="Y97" s="47"/>
      <c r="Z97" s="47"/>
      <c r="AA97" s="47"/>
    </row>
    <row r="98" spans="2:27" ht="21" customHeight="1" x14ac:dyDescent="0.25">
      <c r="B98" s="48"/>
      <c r="C98" s="48"/>
      <c r="D98" s="48"/>
      <c r="E98" s="361" t="s">
        <v>37</v>
      </c>
      <c r="F98" s="362"/>
      <c r="G98" s="363" t="s">
        <v>74</v>
      </c>
      <c r="H98" s="130" t="s">
        <v>185</v>
      </c>
      <c r="I98" s="131" t="s">
        <v>71</v>
      </c>
      <c r="J98" s="133">
        <f>$AK$11-P95</f>
        <v>59.8044678631951</v>
      </c>
      <c r="K98" s="131" t="s">
        <v>72</v>
      </c>
      <c r="L98" s="131">
        <v>80</v>
      </c>
      <c r="M98" s="365" t="str">
        <f>IF(J98&lt;65,"IPERPROTEZIONE",IF(J98&lt;70,"ACCETTABILE",IF(J98&lt;75,"BUONA",IF(J98&lt;80,"ACCETTABILE","INSUFFICIENTE"))))</f>
        <v>IPERPROTEZIONE</v>
      </c>
      <c r="N98" s="365"/>
      <c r="O98" s="365"/>
      <c r="P98" s="366"/>
      <c r="Q98" s="167"/>
      <c r="R98" s="85"/>
      <c r="S98" s="85"/>
      <c r="V98" s="56"/>
      <c r="W98" s="56"/>
      <c r="X98" s="47"/>
      <c r="Y98" s="47"/>
      <c r="Z98" s="47"/>
      <c r="AA98" s="47"/>
    </row>
    <row r="99" spans="2:27" ht="29.25" customHeight="1" thickBot="1" x14ac:dyDescent="0.3">
      <c r="B99" s="48"/>
      <c r="C99" s="48"/>
      <c r="D99" s="48"/>
      <c r="E99" s="367" t="s">
        <v>31</v>
      </c>
      <c r="F99" s="364"/>
      <c r="G99" s="364"/>
      <c r="H99" s="59" t="s">
        <v>186</v>
      </c>
      <c r="I99" s="60" t="s">
        <v>73</v>
      </c>
      <c r="J99" s="60">
        <f>M96-5</f>
        <v>10.600000000000001</v>
      </c>
      <c r="K99" s="60" t="s">
        <v>72</v>
      </c>
      <c r="L99" s="60">
        <v>135</v>
      </c>
      <c r="M99" s="368" t="str">
        <f>IF($O$45&lt;135,"VERIFICA NON NECESSARIA",IF(($O$45-J99)&lt;135,"IDONEO","INSUFFICIENTE"))</f>
        <v>VERIFICA NON NECESSARIA</v>
      </c>
      <c r="N99" s="368"/>
      <c r="O99" s="368"/>
      <c r="P99" s="369"/>
      <c r="Q99" s="167"/>
      <c r="R99" s="86"/>
      <c r="S99" s="86"/>
      <c r="V99" s="56"/>
      <c r="W99" s="56"/>
      <c r="X99" s="47"/>
      <c r="Y99" s="47"/>
      <c r="Z99" s="47"/>
      <c r="AA99" s="47"/>
    </row>
    <row r="100" spans="2:27" ht="18.75" thickBot="1" x14ac:dyDescent="0.3">
      <c r="C100" s="48"/>
      <c r="D100" s="48"/>
    </row>
    <row r="101" spans="2:27" ht="27" customHeight="1" x14ac:dyDescent="0.3">
      <c r="B101" s="48"/>
      <c r="C101" s="48"/>
      <c r="D101" s="48"/>
      <c r="E101" s="370" t="s">
        <v>264</v>
      </c>
      <c r="F101" s="371"/>
      <c r="G101" s="371"/>
      <c r="H101" s="371"/>
      <c r="I101" s="371"/>
      <c r="J101" s="371"/>
      <c r="K101" s="371"/>
      <c r="L101" s="371"/>
      <c r="M101" s="371"/>
      <c r="N101" s="371"/>
      <c r="O101" s="371"/>
      <c r="P101" s="372"/>
      <c r="Q101" s="167"/>
      <c r="R101" s="53"/>
      <c r="S101" s="53"/>
      <c r="V101" s="56"/>
      <c r="W101" s="56"/>
      <c r="X101" s="47"/>
      <c r="Y101" s="47"/>
      <c r="Z101" s="47"/>
      <c r="AA101" s="47"/>
    </row>
    <row r="102" spans="2:27" ht="21" customHeight="1" x14ac:dyDescent="0.25">
      <c r="B102" s="48"/>
      <c r="C102" s="48"/>
      <c r="D102" s="48"/>
      <c r="E102" s="193" t="s">
        <v>34</v>
      </c>
      <c r="F102" s="302" t="s">
        <v>26</v>
      </c>
      <c r="G102" s="302" t="s">
        <v>28</v>
      </c>
      <c r="H102" s="373" t="s">
        <v>29</v>
      </c>
      <c r="I102" s="373"/>
      <c r="J102" s="114" t="s">
        <v>64</v>
      </c>
      <c r="K102" s="115" t="s">
        <v>12</v>
      </c>
      <c r="L102" s="116" t="s">
        <v>13</v>
      </c>
      <c r="M102" s="116" t="s">
        <v>14</v>
      </c>
      <c r="N102" s="305" t="s">
        <v>69</v>
      </c>
      <c r="O102" s="305" t="s">
        <v>70</v>
      </c>
      <c r="P102" s="132" t="s">
        <v>15</v>
      </c>
      <c r="Q102" s="167"/>
      <c r="R102" s="54"/>
      <c r="S102" s="54"/>
      <c r="V102" s="56"/>
      <c r="W102" s="52"/>
      <c r="X102" s="47"/>
      <c r="Y102" s="47"/>
      <c r="Z102" s="47"/>
      <c r="AA102" s="47"/>
    </row>
    <row r="103" spans="2:27" ht="21" customHeight="1" x14ac:dyDescent="0.25">
      <c r="B103" s="48"/>
      <c r="E103" s="129" t="s">
        <v>44</v>
      </c>
      <c r="F103" s="126" t="str">
        <f>VLOOKUP(E103,$E$112:$L$243,2,FALSE)</f>
        <v>Inserti espandibili</v>
      </c>
      <c r="G103" s="126" t="str">
        <f>VLOOKUP($E$103,$E$112:$L$243,3,FALSE)</f>
        <v>3M EAR</v>
      </c>
      <c r="H103" s="374" t="str">
        <f>VLOOKUP($E$103,$E$112:$L$243,4,FALSE)</f>
        <v>soft FX</v>
      </c>
      <c r="I103" s="374"/>
      <c r="J103" s="46">
        <f>VLOOKUP(E103,$E$112:$L$243,5,FALSE)</f>
        <v>37</v>
      </c>
      <c r="K103" s="46">
        <f>VLOOKUP($E$103,$E$112:$L$243,6,FALSE)</f>
        <v>36</v>
      </c>
      <c r="L103" s="46">
        <f>VLOOKUP($E$103,$E$112:$L$243,7,FALSE)</f>
        <v>35</v>
      </c>
      <c r="M103" s="46">
        <f>VLOOKUP($E$103,$E$112:$L$243,8,FALSE)</f>
        <v>33</v>
      </c>
      <c r="N103" s="375">
        <f>$AK$11</f>
        <v>82.076792264517223</v>
      </c>
      <c r="O103" s="375">
        <f>$AL$11</f>
        <v>84.611254472828136</v>
      </c>
      <c r="P103" s="376">
        <f>IF(($AL$11-$AK$11)&lt;=2,(L104-((K104-L104)/4)*($AL$11-$AK$11-2)),(L104-((L104-M104)/8)*($AL$11-$AK$11-2)))</f>
        <v>29.636426780733931</v>
      </c>
      <c r="Q103" s="167"/>
      <c r="R103" s="196"/>
      <c r="S103" s="196"/>
      <c r="V103" s="56"/>
      <c r="W103" s="56"/>
      <c r="X103" s="47"/>
      <c r="Y103" s="47"/>
      <c r="Z103" s="47"/>
      <c r="AA103" s="47"/>
    </row>
    <row r="104" spans="2:27" ht="21" customHeight="1" x14ac:dyDescent="0.25">
      <c r="B104" s="48"/>
      <c r="C104" s="48"/>
      <c r="D104" s="48"/>
      <c r="E104" s="191"/>
      <c r="F104" s="127"/>
      <c r="G104" s="128" t="s">
        <v>57</v>
      </c>
      <c r="H104" s="378">
        <v>0.85</v>
      </c>
      <c r="I104" s="379"/>
      <c r="J104" s="117">
        <f>H104*J103</f>
        <v>31.45</v>
      </c>
      <c r="K104" s="118">
        <f>K103*$H$104</f>
        <v>30.599999999999998</v>
      </c>
      <c r="L104" s="118">
        <f>L103*$H$104</f>
        <v>29.75</v>
      </c>
      <c r="M104" s="118">
        <f>M103*$H$104</f>
        <v>28.05</v>
      </c>
      <c r="N104" s="362"/>
      <c r="O104" s="362"/>
      <c r="P104" s="377"/>
      <c r="Q104" s="167"/>
      <c r="R104" s="167"/>
      <c r="S104" s="167"/>
      <c r="V104" s="56"/>
      <c r="W104" s="56"/>
      <c r="X104" s="47"/>
      <c r="Y104" s="47"/>
      <c r="Z104" s="47"/>
      <c r="AA104" s="47"/>
    </row>
    <row r="105" spans="2:27" ht="9" customHeight="1" x14ac:dyDescent="0.25">
      <c r="B105" s="48"/>
      <c r="C105" s="48"/>
      <c r="D105" s="48"/>
      <c r="E105" s="358"/>
      <c r="F105" s="359"/>
      <c r="G105" s="359"/>
      <c r="H105" s="359"/>
      <c r="I105" s="359"/>
      <c r="J105" s="359"/>
      <c r="K105" s="359"/>
      <c r="L105" s="359"/>
      <c r="M105" s="359"/>
      <c r="N105" s="359"/>
      <c r="O105" s="359"/>
      <c r="P105" s="360"/>
      <c r="Q105" s="167"/>
      <c r="R105" s="167"/>
      <c r="S105" s="167"/>
      <c r="V105" s="56"/>
      <c r="W105" s="56"/>
      <c r="X105" s="47"/>
      <c r="Y105" s="47"/>
      <c r="Z105" s="47"/>
      <c r="AA105" s="47"/>
    </row>
    <row r="106" spans="2:27" ht="21" customHeight="1" x14ac:dyDescent="0.25">
      <c r="B106" s="48"/>
      <c r="C106" s="48"/>
      <c r="D106" s="48"/>
      <c r="E106" s="361" t="s">
        <v>37</v>
      </c>
      <c r="F106" s="362"/>
      <c r="G106" s="363" t="s">
        <v>74</v>
      </c>
      <c r="H106" s="130" t="s">
        <v>185</v>
      </c>
      <c r="I106" s="131" t="s">
        <v>71</v>
      </c>
      <c r="J106" s="133">
        <f>$AK$11-P103</f>
        <v>52.440365483783296</v>
      </c>
      <c r="K106" s="131" t="s">
        <v>72</v>
      </c>
      <c r="L106" s="131">
        <v>80</v>
      </c>
      <c r="M106" s="365" t="str">
        <f>IF(J106&lt;65,"IPERPROTEZIONE",IF(J106&lt;70,"ACCETTABILE",IF(J106&lt;75,"BUONA",IF(J106&lt;80,"ACCETTABILE","INSUFFICIENTE"))))</f>
        <v>IPERPROTEZIONE</v>
      </c>
      <c r="N106" s="365"/>
      <c r="O106" s="365"/>
      <c r="P106" s="366"/>
      <c r="Q106" s="167"/>
      <c r="R106" s="85"/>
      <c r="S106" s="85"/>
      <c r="V106" s="56"/>
      <c r="W106" s="56"/>
      <c r="X106" s="47"/>
      <c r="Y106" s="47"/>
      <c r="Z106" s="47"/>
      <c r="AA106" s="47"/>
    </row>
    <row r="107" spans="2:27" ht="29.25" customHeight="1" thickBot="1" x14ac:dyDescent="0.3">
      <c r="B107" s="48"/>
      <c r="C107" s="48"/>
      <c r="D107" s="48"/>
      <c r="E107" s="367" t="s">
        <v>32</v>
      </c>
      <c r="F107" s="364"/>
      <c r="G107" s="364"/>
      <c r="H107" s="59" t="s">
        <v>186</v>
      </c>
      <c r="I107" s="60" t="s">
        <v>73</v>
      </c>
      <c r="J107" s="60">
        <f>M104-5</f>
        <v>23.05</v>
      </c>
      <c r="K107" s="60" t="s">
        <v>72</v>
      </c>
      <c r="L107" s="60">
        <v>135</v>
      </c>
      <c r="M107" s="368" t="str">
        <f>IF($O$45&lt;135,"VERIFICA NON NECESSARIA",IF(($O$45-J107)&lt;135,"IDONEO","INSUFFICIENTE"))</f>
        <v>VERIFICA NON NECESSARIA</v>
      </c>
      <c r="N107" s="368"/>
      <c r="O107" s="368"/>
      <c r="P107" s="369"/>
      <c r="Q107" s="167"/>
      <c r="R107" s="86"/>
      <c r="S107" s="86"/>
      <c r="V107" s="56"/>
      <c r="W107" s="56"/>
      <c r="X107" s="47"/>
      <c r="Y107" s="47"/>
      <c r="Z107" s="47"/>
      <c r="AA107" s="47"/>
    </row>
    <row r="108" spans="2:27" ht="18" x14ac:dyDescent="0.25">
      <c r="C108" s="48"/>
      <c r="D108" s="48"/>
    </row>
    <row r="109" spans="2:27" ht="18" x14ac:dyDescent="0.25">
      <c r="C109" s="48"/>
      <c r="D109" s="48"/>
    </row>
    <row r="110" spans="2:27" ht="18" x14ac:dyDescent="0.25">
      <c r="C110" s="48"/>
      <c r="D110" s="48"/>
    </row>
    <row r="111" spans="2:27" ht="35.25" customHeight="1" x14ac:dyDescent="0.2">
      <c r="E111" s="305" t="s">
        <v>0</v>
      </c>
      <c r="F111" s="305" t="s">
        <v>184</v>
      </c>
      <c r="G111" s="305" t="s">
        <v>1</v>
      </c>
      <c r="H111" s="305" t="s">
        <v>2</v>
      </c>
      <c r="I111" s="305" t="s">
        <v>64</v>
      </c>
      <c r="J111" s="305" t="s">
        <v>12</v>
      </c>
      <c r="K111" s="305" t="s">
        <v>13</v>
      </c>
      <c r="L111" s="305" t="s">
        <v>14</v>
      </c>
    </row>
    <row r="112" spans="2:27" ht="20.25" customHeight="1" x14ac:dyDescent="0.2">
      <c r="E112" s="45" t="s">
        <v>36</v>
      </c>
      <c r="F112" s="45" t="s">
        <v>27</v>
      </c>
      <c r="G112" s="45" t="s">
        <v>582</v>
      </c>
      <c r="H112" s="45" t="s">
        <v>583</v>
      </c>
      <c r="I112" s="46">
        <v>26</v>
      </c>
      <c r="J112" s="46">
        <v>32</v>
      </c>
      <c r="K112" s="46">
        <v>23</v>
      </c>
      <c r="L112" s="46">
        <v>15</v>
      </c>
    </row>
    <row r="113" spans="5:12" ht="20.25" customHeight="1" x14ac:dyDescent="0.2">
      <c r="E113" s="45" t="s">
        <v>38</v>
      </c>
      <c r="F113" s="45" t="s">
        <v>27</v>
      </c>
      <c r="G113" s="45" t="s">
        <v>582</v>
      </c>
      <c r="H113" s="309" t="s">
        <v>584</v>
      </c>
      <c r="I113" s="46">
        <v>24</v>
      </c>
      <c r="J113" s="46">
        <v>29</v>
      </c>
      <c r="K113" s="46">
        <v>20</v>
      </c>
      <c r="L113" s="46">
        <v>13</v>
      </c>
    </row>
    <row r="114" spans="5:12" ht="20.25" customHeight="1" x14ac:dyDescent="0.2">
      <c r="E114" s="45" t="s">
        <v>40</v>
      </c>
      <c r="F114" s="45" t="s">
        <v>243</v>
      </c>
      <c r="G114" s="45" t="s">
        <v>585</v>
      </c>
      <c r="H114" s="45" t="s">
        <v>586</v>
      </c>
      <c r="I114" s="46">
        <v>31</v>
      </c>
      <c r="J114" s="46">
        <v>31</v>
      </c>
      <c r="K114" s="46">
        <v>27</v>
      </c>
      <c r="L114" s="46">
        <v>26</v>
      </c>
    </row>
    <row r="115" spans="5:12" ht="20.25" customHeight="1" x14ac:dyDescent="0.2">
      <c r="E115" s="45" t="s">
        <v>41</v>
      </c>
      <c r="F115" s="45" t="s">
        <v>243</v>
      </c>
      <c r="G115" s="45" t="s">
        <v>587</v>
      </c>
      <c r="H115" s="45" t="s">
        <v>588</v>
      </c>
      <c r="I115" s="46">
        <v>37</v>
      </c>
      <c r="J115" s="46">
        <v>36</v>
      </c>
      <c r="K115" s="46">
        <v>35</v>
      </c>
      <c r="L115" s="46">
        <v>34</v>
      </c>
    </row>
    <row r="116" spans="5:12" ht="20.25" customHeight="1" x14ac:dyDescent="0.2">
      <c r="E116" s="45" t="s">
        <v>42</v>
      </c>
      <c r="F116" s="45" t="s">
        <v>243</v>
      </c>
      <c r="G116" s="45" t="s">
        <v>585</v>
      </c>
      <c r="H116" s="45" t="s">
        <v>589</v>
      </c>
      <c r="I116" s="46">
        <v>29</v>
      </c>
      <c r="J116" s="46">
        <v>30</v>
      </c>
      <c r="K116" s="46">
        <v>35</v>
      </c>
      <c r="L116" s="46">
        <v>24</v>
      </c>
    </row>
    <row r="117" spans="5:12" ht="20.25" customHeight="1" x14ac:dyDescent="0.2">
      <c r="E117" s="45" t="s">
        <v>43</v>
      </c>
      <c r="F117" s="45" t="s">
        <v>244</v>
      </c>
      <c r="G117" s="45" t="s">
        <v>590</v>
      </c>
      <c r="H117" s="45" t="s">
        <v>591</v>
      </c>
      <c r="I117" s="46">
        <v>28</v>
      </c>
      <c r="J117" s="46">
        <v>27</v>
      </c>
      <c r="K117" s="46">
        <v>26</v>
      </c>
      <c r="L117" s="46">
        <v>25</v>
      </c>
    </row>
    <row r="118" spans="5:12" ht="20.25" customHeight="1" x14ac:dyDescent="0.2">
      <c r="E118" s="45" t="s">
        <v>44</v>
      </c>
      <c r="F118" s="45" t="s">
        <v>243</v>
      </c>
      <c r="G118" s="45" t="s">
        <v>585</v>
      </c>
      <c r="H118" s="45" t="s">
        <v>592</v>
      </c>
      <c r="I118" s="46">
        <v>37</v>
      </c>
      <c r="J118" s="46">
        <v>36</v>
      </c>
      <c r="K118" s="46">
        <v>35</v>
      </c>
      <c r="L118" s="46">
        <v>33</v>
      </c>
    </row>
    <row r="119" spans="5:12" ht="20.25" customHeight="1" x14ac:dyDescent="0.2">
      <c r="E119" s="45" t="s">
        <v>45</v>
      </c>
      <c r="F119" s="45"/>
      <c r="G119" s="45"/>
      <c r="H119" s="45"/>
      <c r="I119" s="46"/>
      <c r="J119" s="46"/>
      <c r="K119" s="46"/>
      <c r="L119" s="46"/>
    </row>
    <row r="120" spans="5:12" ht="20.25" customHeight="1" x14ac:dyDescent="0.2">
      <c r="E120" s="45" t="s">
        <v>46</v>
      </c>
      <c r="F120" s="45"/>
      <c r="G120" s="45"/>
      <c r="H120" s="45"/>
      <c r="I120" s="46"/>
      <c r="J120" s="46"/>
      <c r="K120" s="46"/>
      <c r="L120" s="46"/>
    </row>
    <row r="121" spans="5:12" ht="20.25" customHeight="1" x14ac:dyDescent="0.2">
      <c r="E121" s="45" t="s">
        <v>47</v>
      </c>
      <c r="F121" s="45"/>
      <c r="G121" s="45"/>
      <c r="H121" s="45"/>
      <c r="I121" s="46"/>
      <c r="J121" s="46"/>
      <c r="K121" s="46"/>
      <c r="L121" s="46"/>
    </row>
    <row r="122" spans="5:12" ht="20.25" customHeight="1" x14ac:dyDescent="0.2">
      <c r="E122" s="45" t="s">
        <v>48</v>
      </c>
      <c r="F122" s="45"/>
      <c r="G122" s="45"/>
      <c r="H122" s="45"/>
      <c r="I122" s="46"/>
      <c r="J122" s="46"/>
      <c r="K122" s="46"/>
      <c r="L122" s="46"/>
    </row>
    <row r="123" spans="5:12" ht="20.25" customHeight="1" x14ac:dyDescent="0.2">
      <c r="E123" s="45" t="s">
        <v>49</v>
      </c>
      <c r="F123" s="45"/>
      <c r="G123" s="45"/>
      <c r="H123" s="45"/>
      <c r="I123" s="46"/>
      <c r="J123" s="46"/>
      <c r="K123" s="46"/>
      <c r="L123" s="46"/>
    </row>
    <row r="124" spans="5:12" ht="20.25" customHeight="1" x14ac:dyDescent="0.2">
      <c r="E124" s="45" t="s">
        <v>50</v>
      </c>
      <c r="F124" s="45"/>
      <c r="G124" s="45"/>
      <c r="H124" s="45"/>
      <c r="I124" s="46"/>
      <c r="J124" s="46"/>
      <c r="K124" s="46"/>
      <c r="L124" s="46"/>
    </row>
    <row r="125" spans="5:12" ht="20.25" customHeight="1" x14ac:dyDescent="0.2">
      <c r="E125" s="45" t="s">
        <v>51</v>
      </c>
      <c r="F125" s="45"/>
      <c r="G125" s="45"/>
      <c r="H125" s="45"/>
      <c r="I125" s="46"/>
      <c r="J125" s="46"/>
      <c r="K125" s="46"/>
      <c r="L125" s="46"/>
    </row>
    <row r="126" spans="5:12" ht="20.25" customHeight="1" x14ac:dyDescent="0.2">
      <c r="E126" s="45" t="s">
        <v>35</v>
      </c>
      <c r="F126" s="45"/>
      <c r="G126" s="45"/>
      <c r="H126" s="45"/>
      <c r="I126" s="46"/>
      <c r="J126" s="46"/>
      <c r="K126" s="46"/>
      <c r="L126" s="46"/>
    </row>
    <row r="127" spans="5:12" ht="20.25" customHeight="1" x14ac:dyDescent="0.2">
      <c r="E127" s="45" t="s">
        <v>52</v>
      </c>
      <c r="F127" s="45"/>
      <c r="G127" s="45"/>
      <c r="H127" s="45"/>
      <c r="I127" s="46"/>
      <c r="J127" s="46"/>
      <c r="K127" s="46"/>
      <c r="L127" s="46"/>
    </row>
    <row r="128" spans="5:12" ht="20.25" customHeight="1" x14ac:dyDescent="0.2">
      <c r="E128" s="45" t="s">
        <v>53</v>
      </c>
      <c r="F128" s="45"/>
      <c r="G128" s="45"/>
      <c r="H128" s="45"/>
      <c r="I128" s="46"/>
      <c r="J128" s="46"/>
      <c r="K128" s="46"/>
      <c r="L128" s="46"/>
    </row>
    <row r="129" spans="5:12" ht="20.25" customHeight="1" x14ac:dyDescent="0.2">
      <c r="E129" s="45" t="s">
        <v>54</v>
      </c>
      <c r="F129" s="45"/>
      <c r="G129" s="45"/>
      <c r="H129" s="45"/>
      <c r="I129" s="46"/>
      <c r="J129" s="46"/>
      <c r="K129" s="46"/>
      <c r="L129" s="46"/>
    </row>
    <row r="130" spans="5:12" ht="20.25" x14ac:dyDescent="0.2">
      <c r="E130" s="45" t="s">
        <v>55</v>
      </c>
      <c r="F130" s="45"/>
      <c r="G130" s="45"/>
      <c r="H130" s="45"/>
      <c r="I130" s="46"/>
      <c r="J130" s="46"/>
      <c r="K130" s="46"/>
      <c r="L130" s="46"/>
    </row>
    <row r="131" spans="5:12" ht="20.25" x14ac:dyDescent="0.2">
      <c r="E131" s="45" t="s">
        <v>58</v>
      </c>
      <c r="F131" s="45"/>
      <c r="G131" s="45"/>
      <c r="H131" s="45"/>
      <c r="I131" s="46"/>
      <c r="J131" s="46"/>
      <c r="K131" s="46"/>
      <c r="L131" s="46"/>
    </row>
    <row r="132" spans="5:12" ht="20.25" x14ac:dyDescent="0.2">
      <c r="E132" s="45" t="s">
        <v>59</v>
      </c>
      <c r="F132" s="45"/>
      <c r="G132" s="45"/>
      <c r="H132" s="45"/>
      <c r="I132" s="46"/>
      <c r="J132" s="46"/>
      <c r="K132" s="46"/>
      <c r="L132" s="46"/>
    </row>
    <row r="133" spans="5:12" ht="20.25" x14ac:dyDescent="0.2">
      <c r="E133" s="45" t="s">
        <v>60</v>
      </c>
      <c r="F133" s="45"/>
      <c r="G133" s="45"/>
      <c r="H133" s="45"/>
      <c r="I133" s="46"/>
      <c r="J133" s="46"/>
      <c r="K133" s="46"/>
      <c r="L133" s="46"/>
    </row>
    <row r="134" spans="5:12" ht="20.25" x14ac:dyDescent="0.2">
      <c r="E134" s="45" t="s">
        <v>61</v>
      </c>
      <c r="F134" s="45"/>
      <c r="G134" s="45"/>
      <c r="H134" s="45"/>
      <c r="I134" s="46"/>
      <c r="J134" s="46"/>
      <c r="K134" s="46"/>
      <c r="L134" s="46"/>
    </row>
    <row r="135" spans="5:12" ht="20.25" x14ac:dyDescent="0.2">
      <c r="E135" s="45" t="s">
        <v>62</v>
      </c>
      <c r="F135" s="45"/>
      <c r="G135" s="45"/>
      <c r="H135" s="45"/>
      <c r="I135" s="46"/>
      <c r="J135" s="46"/>
      <c r="K135" s="46"/>
      <c r="L135" s="46"/>
    </row>
    <row r="136" spans="5:12" ht="20.25" x14ac:dyDescent="0.2">
      <c r="E136" s="45" t="s">
        <v>63</v>
      </c>
      <c r="F136" s="45"/>
      <c r="G136" s="45"/>
      <c r="H136" s="45"/>
      <c r="I136" s="46"/>
      <c r="J136" s="46"/>
      <c r="K136" s="46"/>
      <c r="L136" s="46"/>
    </row>
    <row r="137" spans="5:12" ht="20.25" x14ac:dyDescent="0.2">
      <c r="E137" s="45" t="s">
        <v>76</v>
      </c>
      <c r="F137" s="45"/>
      <c r="G137" s="45"/>
      <c r="H137" s="45"/>
      <c r="I137" s="46"/>
      <c r="J137" s="46"/>
      <c r="K137" s="46"/>
      <c r="L137" s="46"/>
    </row>
    <row r="138" spans="5:12" ht="20.25" x14ac:dyDescent="0.2">
      <c r="E138" s="45" t="s">
        <v>77</v>
      </c>
      <c r="F138" s="45"/>
      <c r="G138" s="45"/>
      <c r="H138" s="45"/>
      <c r="I138" s="46"/>
      <c r="J138" s="46"/>
      <c r="K138" s="46"/>
      <c r="L138" s="46"/>
    </row>
    <row r="139" spans="5:12" ht="20.25" x14ac:dyDescent="0.2">
      <c r="E139" s="45" t="s">
        <v>78</v>
      </c>
      <c r="F139" s="45"/>
      <c r="G139" s="45"/>
      <c r="H139" s="45"/>
      <c r="I139" s="46"/>
      <c r="J139" s="46"/>
      <c r="K139" s="46"/>
      <c r="L139" s="46"/>
    </row>
    <row r="140" spans="5:12" ht="20.25" x14ac:dyDescent="0.2">
      <c r="E140" s="45" t="s">
        <v>79</v>
      </c>
      <c r="F140" s="45"/>
      <c r="G140" s="45"/>
      <c r="H140" s="45"/>
      <c r="I140" s="46"/>
      <c r="J140" s="46"/>
      <c r="K140" s="46"/>
      <c r="L140" s="46"/>
    </row>
    <row r="141" spans="5:12" ht="20.25" x14ac:dyDescent="0.2">
      <c r="E141" s="45" t="s">
        <v>80</v>
      </c>
      <c r="F141" s="45"/>
      <c r="G141" s="45"/>
      <c r="H141" s="45"/>
      <c r="I141" s="46"/>
      <c r="J141" s="46"/>
      <c r="K141" s="46"/>
      <c r="L141" s="46"/>
    </row>
    <row r="142" spans="5:12" ht="20.25" x14ac:dyDescent="0.2">
      <c r="E142" s="45" t="s">
        <v>81</v>
      </c>
      <c r="F142" s="45"/>
      <c r="G142" s="45"/>
      <c r="H142" s="45"/>
      <c r="I142" s="46"/>
      <c r="J142" s="46"/>
      <c r="K142" s="46"/>
      <c r="L142" s="46"/>
    </row>
    <row r="143" spans="5:12" ht="20.25" x14ac:dyDescent="0.2">
      <c r="E143" s="45" t="s">
        <v>82</v>
      </c>
      <c r="F143" s="45"/>
      <c r="G143" s="45"/>
      <c r="H143" s="45"/>
      <c r="I143" s="46"/>
      <c r="J143" s="46"/>
      <c r="K143" s="46"/>
      <c r="L143" s="46"/>
    </row>
    <row r="144" spans="5:12" ht="20.25" x14ac:dyDescent="0.2">
      <c r="E144" s="45" t="s">
        <v>83</v>
      </c>
      <c r="F144" s="45"/>
      <c r="G144" s="45"/>
      <c r="H144" s="45"/>
      <c r="I144" s="46"/>
      <c r="J144" s="46"/>
      <c r="K144" s="46"/>
      <c r="L144" s="46"/>
    </row>
    <row r="145" spans="5:12" ht="20.25" x14ac:dyDescent="0.2">
      <c r="E145" s="45" t="s">
        <v>84</v>
      </c>
      <c r="F145" s="45"/>
      <c r="G145" s="45"/>
      <c r="H145" s="45"/>
      <c r="I145" s="46"/>
      <c r="J145" s="46"/>
      <c r="K145" s="46"/>
      <c r="L145" s="46"/>
    </row>
    <row r="146" spans="5:12" ht="20.25" x14ac:dyDescent="0.2">
      <c r="E146" s="45" t="s">
        <v>85</v>
      </c>
      <c r="F146" s="45"/>
      <c r="G146" s="45"/>
      <c r="H146" s="45"/>
      <c r="I146" s="46"/>
      <c r="J146" s="46"/>
      <c r="K146" s="46"/>
      <c r="L146" s="46"/>
    </row>
    <row r="147" spans="5:12" ht="20.25" x14ac:dyDescent="0.2">
      <c r="E147" s="45" t="s">
        <v>86</v>
      </c>
      <c r="F147" s="45"/>
      <c r="G147" s="45"/>
      <c r="H147" s="45"/>
      <c r="I147" s="46"/>
      <c r="J147" s="46"/>
      <c r="K147" s="46"/>
      <c r="L147" s="46"/>
    </row>
    <row r="148" spans="5:12" ht="20.25" x14ac:dyDescent="0.2">
      <c r="E148" s="45" t="s">
        <v>87</v>
      </c>
      <c r="F148" s="45"/>
      <c r="G148" s="45"/>
      <c r="H148" s="45"/>
      <c r="I148" s="46"/>
      <c r="J148" s="46"/>
      <c r="K148" s="46"/>
      <c r="L148" s="46"/>
    </row>
    <row r="149" spans="5:12" ht="20.25" x14ac:dyDescent="0.2">
      <c r="E149" s="45" t="s">
        <v>88</v>
      </c>
      <c r="F149" s="45"/>
      <c r="G149" s="45"/>
      <c r="H149" s="45"/>
      <c r="I149" s="46"/>
      <c r="J149" s="46"/>
      <c r="K149" s="46"/>
      <c r="L149" s="46"/>
    </row>
    <row r="150" spans="5:12" ht="20.25" x14ac:dyDescent="0.2">
      <c r="E150" s="45" t="s">
        <v>89</v>
      </c>
      <c r="F150" s="45"/>
      <c r="G150" s="45"/>
      <c r="H150" s="45"/>
      <c r="I150" s="46"/>
      <c r="J150" s="46"/>
      <c r="K150" s="46"/>
      <c r="L150" s="46"/>
    </row>
    <row r="151" spans="5:12" ht="20.25" x14ac:dyDescent="0.2">
      <c r="E151" s="45" t="s">
        <v>90</v>
      </c>
      <c r="F151" s="45"/>
      <c r="G151" s="45"/>
      <c r="H151" s="45"/>
      <c r="I151" s="46"/>
      <c r="J151" s="46"/>
      <c r="K151" s="46"/>
      <c r="L151" s="46"/>
    </row>
    <row r="152" spans="5:12" ht="20.25" x14ac:dyDescent="0.2">
      <c r="E152" s="45" t="s">
        <v>91</v>
      </c>
      <c r="F152" s="45"/>
      <c r="G152" s="45"/>
      <c r="H152" s="45"/>
      <c r="I152" s="46"/>
      <c r="J152" s="46"/>
      <c r="K152" s="46"/>
      <c r="L152" s="46"/>
    </row>
    <row r="153" spans="5:12" ht="20.25" x14ac:dyDescent="0.2">
      <c r="E153" s="45" t="s">
        <v>92</v>
      </c>
      <c r="F153" s="45"/>
      <c r="G153" s="45"/>
      <c r="H153" s="45"/>
      <c r="I153" s="46"/>
      <c r="J153" s="46"/>
      <c r="K153" s="46"/>
      <c r="L153" s="46"/>
    </row>
    <row r="154" spans="5:12" ht="20.25" x14ac:dyDescent="0.2">
      <c r="E154" s="45" t="s">
        <v>93</v>
      </c>
      <c r="F154" s="45"/>
      <c r="G154" s="45"/>
      <c r="H154" s="45"/>
      <c r="I154" s="46"/>
      <c r="J154" s="46"/>
      <c r="K154" s="46"/>
      <c r="L154" s="46"/>
    </row>
    <row r="155" spans="5:12" ht="20.25" x14ac:dyDescent="0.2">
      <c r="E155" s="45" t="s">
        <v>94</v>
      </c>
      <c r="F155" s="45"/>
      <c r="G155" s="45"/>
      <c r="H155" s="45"/>
      <c r="I155" s="46"/>
      <c r="J155" s="46"/>
      <c r="K155" s="46"/>
      <c r="L155" s="46"/>
    </row>
    <row r="156" spans="5:12" ht="20.25" x14ac:dyDescent="0.2">
      <c r="E156" s="45" t="s">
        <v>95</v>
      </c>
      <c r="F156" s="45"/>
      <c r="G156" s="45"/>
      <c r="H156" s="45"/>
      <c r="I156" s="46"/>
      <c r="J156" s="46"/>
      <c r="K156" s="46"/>
      <c r="L156" s="46"/>
    </row>
    <row r="157" spans="5:12" ht="20.25" x14ac:dyDescent="0.2">
      <c r="E157" s="45" t="s">
        <v>96</v>
      </c>
      <c r="F157" s="45"/>
      <c r="G157" s="45"/>
      <c r="H157" s="45"/>
      <c r="I157" s="46"/>
      <c r="J157" s="46"/>
      <c r="K157" s="46"/>
      <c r="L157" s="46"/>
    </row>
    <row r="158" spans="5:12" ht="20.25" x14ac:dyDescent="0.2">
      <c r="E158" s="45" t="s">
        <v>97</v>
      </c>
      <c r="F158" s="45"/>
      <c r="G158" s="45"/>
      <c r="H158" s="45"/>
      <c r="I158" s="46"/>
      <c r="J158" s="46"/>
      <c r="K158" s="46"/>
      <c r="L158" s="46"/>
    </row>
    <row r="159" spans="5:12" ht="20.25" x14ac:dyDescent="0.2">
      <c r="E159" s="45" t="s">
        <v>98</v>
      </c>
      <c r="F159" s="45"/>
      <c r="G159" s="45"/>
      <c r="H159" s="45"/>
      <c r="I159" s="46"/>
      <c r="J159" s="46"/>
      <c r="K159" s="46"/>
      <c r="L159" s="46"/>
    </row>
    <row r="160" spans="5:12" ht="20.25" x14ac:dyDescent="0.2">
      <c r="E160" s="45" t="s">
        <v>99</v>
      </c>
      <c r="F160" s="45"/>
      <c r="G160" s="45"/>
      <c r="H160" s="45"/>
      <c r="I160" s="46"/>
      <c r="J160" s="46"/>
      <c r="K160" s="46"/>
      <c r="L160" s="46"/>
    </row>
    <row r="161" spans="5:12" ht="20.25" x14ac:dyDescent="0.2">
      <c r="E161" s="45" t="s">
        <v>100</v>
      </c>
      <c r="F161" s="45"/>
      <c r="G161" s="45"/>
      <c r="H161" s="45"/>
      <c r="I161" s="46"/>
      <c r="J161" s="46"/>
      <c r="K161" s="46"/>
      <c r="L161" s="46"/>
    </row>
    <row r="162" spans="5:12" ht="20.25" x14ac:dyDescent="0.2">
      <c r="E162" s="45" t="s">
        <v>101</v>
      </c>
      <c r="F162" s="45"/>
      <c r="G162" s="45"/>
      <c r="H162" s="45"/>
      <c r="I162" s="46"/>
      <c r="J162" s="46"/>
      <c r="K162" s="46"/>
      <c r="L162" s="46"/>
    </row>
    <row r="163" spans="5:12" ht="20.25" x14ac:dyDescent="0.2">
      <c r="E163" s="45" t="s">
        <v>102</v>
      </c>
      <c r="F163" s="45"/>
      <c r="G163" s="45"/>
      <c r="H163" s="45"/>
      <c r="I163" s="46"/>
      <c r="J163" s="46"/>
      <c r="K163" s="46"/>
      <c r="L163" s="46"/>
    </row>
    <row r="164" spans="5:12" ht="20.25" x14ac:dyDescent="0.2">
      <c r="E164" s="45" t="s">
        <v>103</v>
      </c>
      <c r="F164" s="45"/>
      <c r="G164" s="45"/>
      <c r="H164" s="45"/>
      <c r="I164" s="46"/>
      <c r="J164" s="46"/>
      <c r="K164" s="46"/>
      <c r="L164" s="46"/>
    </row>
    <row r="165" spans="5:12" ht="20.25" x14ac:dyDescent="0.2">
      <c r="E165" s="45" t="s">
        <v>104</v>
      </c>
      <c r="F165" s="45"/>
      <c r="G165" s="45"/>
      <c r="H165" s="45"/>
      <c r="I165" s="46"/>
      <c r="J165" s="46"/>
      <c r="K165" s="46"/>
      <c r="L165" s="46"/>
    </row>
    <row r="166" spans="5:12" ht="20.25" x14ac:dyDescent="0.2">
      <c r="E166" s="45" t="s">
        <v>105</v>
      </c>
      <c r="F166" s="45"/>
      <c r="G166" s="45"/>
      <c r="H166" s="45"/>
      <c r="I166" s="46"/>
      <c r="J166" s="46"/>
      <c r="K166" s="46"/>
      <c r="L166" s="46"/>
    </row>
    <row r="167" spans="5:12" ht="20.25" x14ac:dyDescent="0.2">
      <c r="E167" s="45" t="s">
        <v>106</v>
      </c>
      <c r="F167" s="45"/>
      <c r="G167" s="45"/>
      <c r="H167" s="45"/>
      <c r="I167" s="46"/>
      <c r="J167" s="46"/>
      <c r="K167" s="46"/>
      <c r="L167" s="46"/>
    </row>
    <row r="168" spans="5:12" ht="20.25" x14ac:dyDescent="0.2">
      <c r="E168" s="45" t="s">
        <v>107</v>
      </c>
      <c r="F168" s="45"/>
      <c r="G168" s="45"/>
      <c r="H168" s="45"/>
      <c r="I168" s="46"/>
      <c r="J168" s="46"/>
      <c r="K168" s="46"/>
      <c r="L168" s="46"/>
    </row>
    <row r="169" spans="5:12" ht="20.25" x14ac:dyDescent="0.2">
      <c r="E169" s="45" t="s">
        <v>108</v>
      </c>
      <c r="F169" s="45"/>
      <c r="G169" s="45"/>
      <c r="H169" s="45"/>
      <c r="I169" s="46"/>
      <c r="J169" s="46"/>
      <c r="K169" s="46"/>
      <c r="L169" s="46"/>
    </row>
    <row r="170" spans="5:12" ht="20.25" x14ac:dyDescent="0.2">
      <c r="E170" s="45" t="s">
        <v>109</v>
      </c>
      <c r="F170" s="45"/>
      <c r="G170" s="45"/>
      <c r="H170" s="45"/>
      <c r="I170" s="46"/>
      <c r="J170" s="46"/>
      <c r="K170" s="46"/>
      <c r="L170" s="46"/>
    </row>
    <row r="171" spans="5:12" ht="20.25" x14ac:dyDescent="0.2">
      <c r="E171" s="45" t="s">
        <v>110</v>
      </c>
      <c r="F171" s="45"/>
      <c r="G171" s="45"/>
      <c r="H171" s="45"/>
      <c r="I171" s="46"/>
      <c r="J171" s="46"/>
      <c r="K171" s="46"/>
      <c r="L171" s="46"/>
    </row>
    <row r="172" spans="5:12" ht="20.25" x14ac:dyDescent="0.2">
      <c r="E172" s="45" t="s">
        <v>111</v>
      </c>
      <c r="F172" s="45"/>
      <c r="G172" s="45"/>
      <c r="H172" s="45"/>
      <c r="I172" s="46"/>
      <c r="J172" s="46"/>
      <c r="K172" s="46"/>
      <c r="L172" s="46"/>
    </row>
    <row r="173" spans="5:12" ht="20.25" x14ac:dyDescent="0.2">
      <c r="E173" s="45" t="s">
        <v>112</v>
      </c>
      <c r="F173" s="45"/>
      <c r="G173" s="45"/>
      <c r="H173" s="45"/>
      <c r="I173" s="46"/>
      <c r="J173" s="46"/>
      <c r="K173" s="46"/>
      <c r="L173" s="46"/>
    </row>
    <row r="174" spans="5:12" ht="20.25" x14ac:dyDescent="0.2">
      <c r="E174" s="45" t="s">
        <v>113</v>
      </c>
      <c r="F174" s="45"/>
      <c r="G174" s="45"/>
      <c r="H174" s="45"/>
      <c r="I174" s="46"/>
      <c r="J174" s="46"/>
      <c r="K174" s="46"/>
      <c r="L174" s="46"/>
    </row>
    <row r="175" spans="5:12" ht="20.25" x14ac:dyDescent="0.2">
      <c r="E175" s="45" t="s">
        <v>114</v>
      </c>
      <c r="F175" s="45"/>
      <c r="G175" s="45"/>
      <c r="H175" s="45"/>
      <c r="I175" s="46"/>
      <c r="J175" s="46"/>
      <c r="K175" s="46"/>
      <c r="L175" s="46"/>
    </row>
    <row r="176" spans="5:12" ht="20.25" x14ac:dyDescent="0.2">
      <c r="E176" s="45" t="s">
        <v>115</v>
      </c>
      <c r="F176" s="45"/>
      <c r="G176" s="45"/>
      <c r="H176" s="45"/>
      <c r="I176" s="46"/>
      <c r="J176" s="46"/>
      <c r="K176" s="46"/>
      <c r="L176" s="46"/>
    </row>
    <row r="177" spans="5:12" ht="20.25" x14ac:dyDescent="0.2">
      <c r="E177" s="45" t="s">
        <v>116</v>
      </c>
      <c r="F177" s="45"/>
      <c r="G177" s="45"/>
      <c r="H177" s="45"/>
      <c r="I177" s="46"/>
      <c r="J177" s="46"/>
      <c r="K177" s="46"/>
      <c r="L177" s="46"/>
    </row>
    <row r="178" spans="5:12" ht="20.25" x14ac:dyDescent="0.2">
      <c r="E178" s="45" t="s">
        <v>117</v>
      </c>
      <c r="F178" s="45"/>
      <c r="G178" s="45"/>
      <c r="H178" s="45"/>
      <c r="I178" s="46"/>
      <c r="J178" s="46"/>
      <c r="K178" s="46"/>
      <c r="L178" s="46"/>
    </row>
    <row r="179" spans="5:12" ht="20.25" x14ac:dyDescent="0.2">
      <c r="E179" s="45" t="s">
        <v>118</v>
      </c>
      <c r="F179" s="45"/>
      <c r="G179" s="45"/>
      <c r="H179" s="45"/>
      <c r="I179" s="46"/>
      <c r="J179" s="46"/>
      <c r="K179" s="46"/>
      <c r="L179" s="46"/>
    </row>
    <row r="180" spans="5:12" ht="20.25" x14ac:dyDescent="0.2">
      <c r="E180" s="45" t="s">
        <v>119</v>
      </c>
      <c r="F180" s="45"/>
      <c r="G180" s="45"/>
      <c r="H180" s="45"/>
      <c r="I180" s="46"/>
      <c r="J180" s="46"/>
      <c r="K180" s="46"/>
      <c r="L180" s="46"/>
    </row>
    <row r="181" spans="5:12" ht="20.25" x14ac:dyDescent="0.2">
      <c r="E181" s="45" t="s">
        <v>120</v>
      </c>
      <c r="F181" s="45"/>
      <c r="G181" s="45"/>
      <c r="H181" s="45"/>
      <c r="I181" s="46"/>
      <c r="J181" s="46"/>
      <c r="K181" s="46"/>
      <c r="L181" s="46"/>
    </row>
    <row r="182" spans="5:12" ht="20.25" x14ac:dyDescent="0.2">
      <c r="E182" s="45" t="s">
        <v>121</v>
      </c>
      <c r="F182" s="45"/>
      <c r="G182" s="45"/>
      <c r="H182" s="45"/>
      <c r="I182" s="46"/>
      <c r="J182" s="46"/>
      <c r="K182" s="46"/>
      <c r="L182" s="46"/>
    </row>
    <row r="183" spans="5:12" ht="20.25" x14ac:dyDescent="0.2">
      <c r="E183" s="45" t="s">
        <v>122</v>
      </c>
      <c r="F183" s="45"/>
      <c r="G183" s="45"/>
      <c r="H183" s="45"/>
      <c r="I183" s="46"/>
      <c r="J183" s="46"/>
      <c r="K183" s="46"/>
      <c r="L183" s="46"/>
    </row>
    <row r="184" spans="5:12" ht="20.25" x14ac:dyDescent="0.2">
      <c r="E184" s="45" t="s">
        <v>123</v>
      </c>
      <c r="F184" s="45"/>
      <c r="G184" s="45"/>
      <c r="H184" s="45"/>
      <c r="I184" s="46"/>
      <c r="J184" s="46"/>
      <c r="K184" s="46"/>
      <c r="L184" s="46"/>
    </row>
    <row r="185" spans="5:12" ht="20.25" x14ac:dyDescent="0.2">
      <c r="E185" s="45" t="s">
        <v>124</v>
      </c>
      <c r="F185" s="45"/>
      <c r="G185" s="45"/>
      <c r="H185" s="45"/>
      <c r="I185" s="46"/>
      <c r="J185" s="46"/>
      <c r="K185" s="46"/>
      <c r="L185" s="46"/>
    </row>
    <row r="186" spans="5:12" ht="20.25" x14ac:dyDescent="0.2">
      <c r="E186" s="45" t="s">
        <v>125</v>
      </c>
      <c r="F186" s="45"/>
      <c r="G186" s="45"/>
      <c r="H186" s="45"/>
      <c r="I186" s="46"/>
      <c r="J186" s="46"/>
      <c r="K186" s="46"/>
      <c r="L186" s="46"/>
    </row>
    <row r="187" spans="5:12" ht="20.25" x14ac:dyDescent="0.2">
      <c r="E187" s="45" t="s">
        <v>126</v>
      </c>
      <c r="F187" s="45"/>
      <c r="G187" s="45"/>
      <c r="H187" s="45"/>
      <c r="I187" s="46"/>
      <c r="J187" s="46"/>
      <c r="K187" s="46"/>
      <c r="L187" s="46"/>
    </row>
    <row r="188" spans="5:12" ht="20.25" x14ac:dyDescent="0.2">
      <c r="E188" s="45" t="s">
        <v>127</v>
      </c>
      <c r="F188" s="45"/>
      <c r="G188" s="45"/>
      <c r="H188" s="45"/>
      <c r="I188" s="46"/>
      <c r="J188" s="46"/>
      <c r="K188" s="46"/>
      <c r="L188" s="46"/>
    </row>
    <row r="189" spans="5:12" ht="20.25" x14ac:dyDescent="0.2">
      <c r="E189" s="45" t="s">
        <v>128</v>
      </c>
      <c r="F189" s="45"/>
      <c r="G189" s="45"/>
      <c r="H189" s="45"/>
      <c r="I189" s="46"/>
      <c r="J189" s="46"/>
      <c r="K189" s="46"/>
      <c r="L189" s="46"/>
    </row>
    <row r="190" spans="5:12" ht="20.25" x14ac:dyDescent="0.2">
      <c r="E190" s="45" t="s">
        <v>129</v>
      </c>
      <c r="F190" s="45"/>
      <c r="G190" s="45"/>
      <c r="H190" s="45"/>
      <c r="I190" s="46"/>
      <c r="J190" s="46"/>
      <c r="K190" s="46"/>
      <c r="L190" s="46"/>
    </row>
    <row r="191" spans="5:12" ht="20.25" x14ac:dyDescent="0.2">
      <c r="E191" s="45" t="s">
        <v>130</v>
      </c>
      <c r="F191" s="45"/>
      <c r="G191" s="45"/>
      <c r="H191" s="45"/>
      <c r="I191" s="46"/>
      <c r="J191" s="46"/>
      <c r="K191" s="46"/>
      <c r="L191" s="46"/>
    </row>
    <row r="192" spans="5:12" ht="20.25" x14ac:dyDescent="0.2">
      <c r="E192" s="45" t="s">
        <v>131</v>
      </c>
      <c r="F192" s="45"/>
      <c r="G192" s="45"/>
      <c r="H192" s="45"/>
      <c r="I192" s="46"/>
      <c r="J192" s="46"/>
      <c r="K192" s="46"/>
      <c r="L192" s="46"/>
    </row>
    <row r="193" spans="5:12" ht="20.25" x14ac:dyDescent="0.2">
      <c r="E193" s="45" t="s">
        <v>132</v>
      </c>
      <c r="F193" s="45"/>
      <c r="G193" s="45"/>
      <c r="H193" s="45"/>
      <c r="I193" s="46"/>
      <c r="J193" s="46"/>
      <c r="K193" s="46"/>
      <c r="L193" s="46"/>
    </row>
    <row r="194" spans="5:12" ht="20.25" x14ac:dyDescent="0.2">
      <c r="E194" s="45" t="s">
        <v>133</v>
      </c>
      <c r="F194" s="45"/>
      <c r="G194" s="45"/>
      <c r="H194" s="45"/>
      <c r="I194" s="46"/>
      <c r="J194" s="46"/>
      <c r="K194" s="46"/>
      <c r="L194" s="46"/>
    </row>
    <row r="195" spans="5:12" ht="20.25" x14ac:dyDescent="0.2">
      <c r="E195" s="45" t="s">
        <v>134</v>
      </c>
      <c r="F195" s="45"/>
      <c r="G195" s="45"/>
      <c r="H195" s="45"/>
      <c r="I195" s="46"/>
      <c r="J195" s="46"/>
      <c r="K195" s="46"/>
      <c r="L195" s="46"/>
    </row>
    <row r="196" spans="5:12" ht="20.25" x14ac:dyDescent="0.2">
      <c r="E196" s="45" t="s">
        <v>135</v>
      </c>
      <c r="F196" s="45"/>
      <c r="G196" s="45"/>
      <c r="H196" s="45"/>
      <c r="I196" s="46"/>
      <c r="J196" s="46"/>
      <c r="K196" s="46"/>
      <c r="L196" s="46"/>
    </row>
    <row r="197" spans="5:12" ht="20.25" x14ac:dyDescent="0.2">
      <c r="E197" s="45" t="s">
        <v>136</v>
      </c>
      <c r="F197" s="45"/>
      <c r="G197" s="45"/>
      <c r="H197" s="45"/>
      <c r="I197" s="46"/>
      <c r="J197" s="46"/>
      <c r="K197" s="46"/>
      <c r="L197" s="46"/>
    </row>
    <row r="198" spans="5:12" ht="20.25" x14ac:dyDescent="0.2">
      <c r="E198" s="45" t="s">
        <v>137</v>
      </c>
      <c r="F198" s="45"/>
      <c r="G198" s="45"/>
      <c r="H198" s="45"/>
      <c r="I198" s="46"/>
      <c r="J198" s="46"/>
      <c r="K198" s="46"/>
      <c r="L198" s="46"/>
    </row>
    <row r="199" spans="5:12" ht="20.25" x14ac:dyDescent="0.2">
      <c r="E199" s="45" t="s">
        <v>138</v>
      </c>
      <c r="F199" s="45"/>
      <c r="G199" s="45"/>
      <c r="H199" s="45"/>
      <c r="I199" s="46"/>
      <c r="J199" s="46"/>
      <c r="K199" s="46"/>
      <c r="L199" s="46"/>
    </row>
    <row r="200" spans="5:12" ht="20.25" x14ac:dyDescent="0.2">
      <c r="E200" s="45" t="s">
        <v>139</v>
      </c>
      <c r="F200" s="45"/>
      <c r="G200" s="45"/>
      <c r="H200" s="45"/>
      <c r="I200" s="46"/>
      <c r="J200" s="46"/>
      <c r="K200" s="46"/>
      <c r="L200" s="46"/>
    </row>
    <row r="201" spans="5:12" ht="20.25" x14ac:dyDescent="0.2">
      <c r="E201" s="45" t="s">
        <v>140</v>
      </c>
      <c r="F201" s="45"/>
      <c r="G201" s="45"/>
      <c r="H201" s="45"/>
      <c r="I201" s="46"/>
      <c r="J201" s="46"/>
      <c r="K201" s="46"/>
      <c r="L201" s="46"/>
    </row>
    <row r="202" spans="5:12" ht="20.25" x14ac:dyDescent="0.2">
      <c r="E202" s="45" t="s">
        <v>141</v>
      </c>
      <c r="F202" s="45"/>
      <c r="G202" s="45"/>
      <c r="H202" s="45"/>
      <c r="I202" s="46"/>
      <c r="J202" s="46"/>
      <c r="K202" s="46"/>
      <c r="L202" s="46"/>
    </row>
    <row r="203" spans="5:12" ht="20.25" x14ac:dyDescent="0.2">
      <c r="E203" s="45" t="s">
        <v>142</v>
      </c>
      <c r="F203" s="45"/>
      <c r="G203" s="45"/>
      <c r="H203" s="45"/>
      <c r="I203" s="46"/>
      <c r="J203" s="46"/>
      <c r="K203" s="46"/>
      <c r="L203" s="46"/>
    </row>
    <row r="204" spans="5:12" ht="20.25" x14ac:dyDescent="0.2">
      <c r="E204" s="45" t="s">
        <v>143</v>
      </c>
      <c r="F204" s="45"/>
      <c r="G204" s="45"/>
      <c r="H204" s="45"/>
      <c r="I204" s="46"/>
      <c r="J204" s="46"/>
      <c r="K204" s="46"/>
      <c r="L204" s="46"/>
    </row>
    <row r="205" spans="5:12" ht="20.25" x14ac:dyDescent="0.2">
      <c r="E205" s="45" t="s">
        <v>144</v>
      </c>
      <c r="F205" s="45"/>
      <c r="G205" s="45"/>
      <c r="H205" s="45"/>
      <c r="I205" s="46"/>
      <c r="J205" s="46"/>
      <c r="K205" s="46"/>
      <c r="L205" s="46"/>
    </row>
    <row r="206" spans="5:12" ht="20.25" x14ac:dyDescent="0.2">
      <c r="E206" s="45" t="s">
        <v>145</v>
      </c>
      <c r="F206" s="45"/>
      <c r="G206" s="45"/>
      <c r="H206" s="45"/>
      <c r="I206" s="46"/>
      <c r="J206" s="46"/>
      <c r="K206" s="46"/>
      <c r="L206" s="46"/>
    </row>
    <row r="207" spans="5:12" ht="20.25" x14ac:dyDescent="0.2">
      <c r="E207" s="45" t="s">
        <v>146</v>
      </c>
      <c r="F207" s="45"/>
      <c r="G207" s="45"/>
      <c r="H207" s="45"/>
      <c r="I207" s="46"/>
      <c r="J207" s="46"/>
      <c r="K207" s="46"/>
      <c r="L207" s="46"/>
    </row>
    <row r="208" spans="5:12" ht="20.25" x14ac:dyDescent="0.2">
      <c r="E208" s="45" t="s">
        <v>147</v>
      </c>
      <c r="F208" s="45"/>
      <c r="G208" s="45"/>
      <c r="H208" s="45"/>
      <c r="I208" s="46"/>
      <c r="J208" s="46"/>
      <c r="K208" s="46"/>
      <c r="L208" s="46"/>
    </row>
    <row r="209" spans="5:12" ht="20.25" x14ac:dyDescent="0.2">
      <c r="E209" s="45" t="s">
        <v>148</v>
      </c>
      <c r="F209" s="45"/>
      <c r="G209" s="45"/>
      <c r="H209" s="45"/>
      <c r="I209" s="46"/>
      <c r="J209" s="46"/>
      <c r="K209" s="46"/>
      <c r="L209" s="46"/>
    </row>
    <row r="210" spans="5:12" ht="20.25" x14ac:dyDescent="0.2">
      <c r="E210" s="45" t="s">
        <v>149</v>
      </c>
      <c r="F210" s="45"/>
      <c r="G210" s="45"/>
      <c r="H210" s="45"/>
      <c r="I210" s="46"/>
      <c r="J210" s="46"/>
      <c r="K210" s="46"/>
      <c r="L210" s="46"/>
    </row>
    <row r="211" spans="5:12" ht="20.25" x14ac:dyDescent="0.2">
      <c r="E211" s="45" t="s">
        <v>150</v>
      </c>
      <c r="F211" s="45"/>
      <c r="G211" s="45"/>
      <c r="H211" s="45"/>
      <c r="I211" s="46"/>
      <c r="J211" s="46"/>
      <c r="K211" s="46"/>
      <c r="L211" s="46"/>
    </row>
    <row r="212" spans="5:12" ht="20.25" x14ac:dyDescent="0.2">
      <c r="E212" s="45" t="s">
        <v>151</v>
      </c>
      <c r="F212" s="45"/>
      <c r="G212" s="45"/>
      <c r="H212" s="45"/>
      <c r="I212" s="46"/>
      <c r="J212" s="46"/>
      <c r="K212" s="46"/>
      <c r="L212" s="46"/>
    </row>
    <row r="213" spans="5:12" ht="20.25" x14ac:dyDescent="0.2">
      <c r="E213" s="45" t="s">
        <v>152</v>
      </c>
      <c r="F213" s="45"/>
      <c r="G213" s="45"/>
      <c r="H213" s="45"/>
      <c r="I213" s="46"/>
      <c r="J213" s="46"/>
      <c r="K213" s="46"/>
      <c r="L213" s="46"/>
    </row>
    <row r="214" spans="5:12" ht="20.25" x14ac:dyDescent="0.2">
      <c r="E214" s="45" t="s">
        <v>153</v>
      </c>
      <c r="F214" s="45"/>
      <c r="G214" s="45"/>
      <c r="H214" s="45"/>
      <c r="I214" s="46"/>
      <c r="J214" s="46"/>
      <c r="K214" s="46"/>
      <c r="L214" s="46"/>
    </row>
    <row r="215" spans="5:12" ht="20.25" x14ac:dyDescent="0.2">
      <c r="E215" s="45" t="s">
        <v>154</v>
      </c>
      <c r="F215" s="45"/>
      <c r="G215" s="45"/>
      <c r="H215" s="45"/>
      <c r="I215" s="46"/>
      <c r="J215" s="46"/>
      <c r="K215" s="46"/>
      <c r="L215" s="46"/>
    </row>
    <row r="216" spans="5:12" ht="20.25" x14ac:dyDescent="0.2">
      <c r="E216" s="45" t="s">
        <v>155</v>
      </c>
      <c r="F216" s="45"/>
      <c r="G216" s="45"/>
      <c r="H216" s="45"/>
      <c r="I216" s="46"/>
      <c r="J216" s="46"/>
      <c r="K216" s="46"/>
      <c r="L216" s="46"/>
    </row>
    <row r="217" spans="5:12" ht="20.25" x14ac:dyDescent="0.2">
      <c r="E217" s="45" t="s">
        <v>156</v>
      </c>
      <c r="F217" s="45"/>
      <c r="G217" s="45"/>
      <c r="H217" s="45"/>
      <c r="I217" s="46"/>
      <c r="J217" s="46"/>
      <c r="K217" s="46"/>
      <c r="L217" s="46"/>
    </row>
    <row r="218" spans="5:12" ht="20.25" x14ac:dyDescent="0.2">
      <c r="E218" s="45" t="s">
        <v>157</v>
      </c>
      <c r="F218" s="45"/>
      <c r="G218" s="45"/>
      <c r="H218" s="45"/>
      <c r="I218" s="46"/>
      <c r="J218" s="46"/>
      <c r="K218" s="46"/>
      <c r="L218" s="46"/>
    </row>
    <row r="219" spans="5:12" ht="20.25" x14ac:dyDescent="0.2">
      <c r="E219" s="45" t="s">
        <v>158</v>
      </c>
      <c r="F219" s="45"/>
      <c r="G219" s="45"/>
      <c r="H219" s="45"/>
      <c r="I219" s="46"/>
      <c r="J219" s="46"/>
      <c r="K219" s="46"/>
      <c r="L219" s="46"/>
    </row>
    <row r="220" spans="5:12" ht="20.25" x14ac:dyDescent="0.2">
      <c r="E220" s="45" t="s">
        <v>159</v>
      </c>
      <c r="F220" s="45"/>
      <c r="G220" s="45"/>
      <c r="H220" s="45"/>
      <c r="I220" s="46"/>
      <c r="J220" s="46"/>
      <c r="K220" s="46"/>
      <c r="L220" s="46"/>
    </row>
    <row r="221" spans="5:12" ht="20.25" x14ac:dyDescent="0.2">
      <c r="E221" s="45" t="s">
        <v>160</v>
      </c>
      <c r="F221" s="45"/>
      <c r="G221" s="45"/>
      <c r="H221" s="45"/>
      <c r="I221" s="46"/>
      <c r="J221" s="46"/>
      <c r="K221" s="46"/>
      <c r="L221" s="46"/>
    </row>
    <row r="222" spans="5:12" ht="20.25" x14ac:dyDescent="0.2">
      <c r="E222" s="45" t="s">
        <v>161</v>
      </c>
      <c r="F222" s="45"/>
      <c r="G222" s="45"/>
      <c r="H222" s="45"/>
      <c r="I222" s="46"/>
      <c r="J222" s="46"/>
      <c r="K222" s="46"/>
      <c r="L222" s="46"/>
    </row>
    <row r="223" spans="5:12" ht="20.25" x14ac:dyDescent="0.2">
      <c r="E223" s="45" t="s">
        <v>162</v>
      </c>
      <c r="F223" s="45"/>
      <c r="G223" s="45"/>
      <c r="H223" s="45"/>
      <c r="I223" s="46"/>
      <c r="J223" s="46"/>
      <c r="K223" s="46"/>
      <c r="L223" s="46"/>
    </row>
    <row r="224" spans="5:12" ht="20.25" x14ac:dyDescent="0.2">
      <c r="E224" s="45" t="s">
        <v>163</v>
      </c>
      <c r="F224" s="45"/>
      <c r="G224" s="45"/>
      <c r="H224" s="45"/>
      <c r="I224" s="46"/>
      <c r="J224" s="46"/>
      <c r="K224" s="46"/>
      <c r="L224" s="46"/>
    </row>
    <row r="225" spans="5:12" ht="20.25" x14ac:dyDescent="0.2">
      <c r="E225" s="45" t="s">
        <v>164</v>
      </c>
      <c r="F225" s="45"/>
      <c r="G225" s="45"/>
      <c r="H225" s="45"/>
      <c r="I225" s="46"/>
      <c r="J225" s="46"/>
      <c r="K225" s="46"/>
      <c r="L225" s="46"/>
    </row>
    <row r="226" spans="5:12" ht="20.25" x14ac:dyDescent="0.2">
      <c r="E226" s="45" t="s">
        <v>165</v>
      </c>
      <c r="F226" s="45"/>
      <c r="G226" s="45"/>
      <c r="H226" s="45"/>
      <c r="I226" s="46"/>
      <c r="J226" s="46"/>
      <c r="K226" s="46"/>
      <c r="L226" s="46"/>
    </row>
    <row r="227" spans="5:12" ht="20.25" x14ac:dyDescent="0.2">
      <c r="E227" s="45" t="s">
        <v>166</v>
      </c>
      <c r="F227" s="45"/>
      <c r="G227" s="45"/>
      <c r="H227" s="45"/>
      <c r="I227" s="46"/>
      <c r="J227" s="46"/>
      <c r="K227" s="46"/>
      <c r="L227" s="46"/>
    </row>
    <row r="228" spans="5:12" ht="20.25" x14ac:dyDescent="0.2">
      <c r="E228" s="45" t="s">
        <v>167</v>
      </c>
      <c r="F228" s="45"/>
      <c r="G228" s="45"/>
      <c r="H228" s="45"/>
      <c r="I228" s="46"/>
      <c r="J228" s="46"/>
      <c r="K228" s="46"/>
      <c r="L228" s="46"/>
    </row>
    <row r="229" spans="5:12" ht="20.25" x14ac:dyDescent="0.2">
      <c r="E229" s="45" t="s">
        <v>168</v>
      </c>
      <c r="F229" s="45"/>
      <c r="G229" s="45"/>
      <c r="H229" s="45"/>
      <c r="I229" s="46"/>
      <c r="J229" s="46"/>
      <c r="K229" s="46"/>
      <c r="L229" s="46"/>
    </row>
    <row r="230" spans="5:12" ht="20.25" x14ac:dyDescent="0.2">
      <c r="E230" s="45" t="s">
        <v>169</v>
      </c>
      <c r="F230" s="45"/>
      <c r="G230" s="45"/>
      <c r="H230" s="45"/>
      <c r="I230" s="46"/>
      <c r="J230" s="46"/>
      <c r="K230" s="46"/>
      <c r="L230" s="46"/>
    </row>
    <row r="231" spans="5:12" ht="20.25" x14ac:dyDescent="0.2">
      <c r="E231" s="45" t="s">
        <v>170</v>
      </c>
      <c r="F231" s="45"/>
      <c r="G231" s="45"/>
      <c r="H231" s="45"/>
      <c r="I231" s="46"/>
      <c r="J231" s="46"/>
      <c r="K231" s="46"/>
      <c r="L231" s="46"/>
    </row>
    <row r="232" spans="5:12" ht="20.25" x14ac:dyDescent="0.2">
      <c r="E232" s="45" t="s">
        <v>171</v>
      </c>
      <c r="F232" s="45"/>
      <c r="G232" s="45"/>
      <c r="H232" s="45"/>
      <c r="I232" s="46"/>
      <c r="J232" s="46"/>
      <c r="K232" s="46"/>
      <c r="L232" s="46"/>
    </row>
    <row r="233" spans="5:12" ht="20.25" x14ac:dyDescent="0.2">
      <c r="E233" s="45" t="s">
        <v>172</v>
      </c>
      <c r="F233" s="45"/>
      <c r="G233" s="45"/>
      <c r="H233" s="45"/>
      <c r="I233" s="46"/>
      <c r="J233" s="46"/>
      <c r="K233" s="46"/>
      <c r="L233" s="46"/>
    </row>
    <row r="234" spans="5:12" ht="20.25" x14ac:dyDescent="0.2">
      <c r="E234" s="45" t="s">
        <v>173</v>
      </c>
      <c r="F234" s="45"/>
      <c r="G234" s="45"/>
      <c r="H234" s="45"/>
      <c r="I234" s="46"/>
      <c r="J234" s="46"/>
      <c r="K234" s="46"/>
      <c r="L234" s="46"/>
    </row>
    <row r="235" spans="5:12" ht="20.25" x14ac:dyDescent="0.2">
      <c r="E235" s="45" t="s">
        <v>174</v>
      </c>
      <c r="F235" s="45"/>
      <c r="G235" s="45"/>
      <c r="H235" s="45"/>
      <c r="I235" s="46"/>
      <c r="J235" s="46"/>
      <c r="K235" s="46"/>
      <c r="L235" s="46"/>
    </row>
    <row r="236" spans="5:12" ht="20.25" x14ac:dyDescent="0.2">
      <c r="E236" s="45" t="s">
        <v>175</v>
      </c>
      <c r="F236" s="45"/>
      <c r="G236" s="45"/>
      <c r="H236" s="45"/>
      <c r="I236" s="46"/>
      <c r="J236" s="46"/>
      <c r="K236" s="46"/>
      <c r="L236" s="46"/>
    </row>
    <row r="237" spans="5:12" ht="20.25" x14ac:dyDescent="0.2">
      <c r="E237" s="45" t="s">
        <v>176</v>
      </c>
      <c r="F237" s="45"/>
      <c r="G237" s="45"/>
      <c r="H237" s="45"/>
      <c r="I237" s="46"/>
      <c r="J237" s="46"/>
      <c r="K237" s="46"/>
      <c r="L237" s="46"/>
    </row>
    <row r="238" spans="5:12" ht="20.25" x14ac:dyDescent="0.2">
      <c r="E238" s="45" t="s">
        <v>177</v>
      </c>
      <c r="F238" s="45"/>
      <c r="G238" s="45"/>
      <c r="H238" s="45"/>
      <c r="I238" s="46"/>
      <c r="J238" s="46"/>
      <c r="K238" s="46"/>
      <c r="L238" s="46"/>
    </row>
    <row r="239" spans="5:12" ht="20.25" x14ac:dyDescent="0.2">
      <c r="E239" s="45" t="s">
        <v>178</v>
      </c>
      <c r="F239" s="45"/>
      <c r="G239" s="45"/>
      <c r="H239" s="45"/>
      <c r="I239" s="46"/>
      <c r="J239" s="46"/>
      <c r="K239" s="46"/>
      <c r="L239" s="46"/>
    </row>
    <row r="240" spans="5:12" ht="20.25" x14ac:dyDescent="0.2">
      <c r="E240" s="45" t="s">
        <v>179</v>
      </c>
      <c r="F240" s="45"/>
      <c r="G240" s="45"/>
      <c r="H240" s="45"/>
      <c r="I240" s="46"/>
      <c r="J240" s="46"/>
      <c r="K240" s="46"/>
      <c r="L240" s="46"/>
    </row>
    <row r="241" spans="5:12" ht="20.25" x14ac:dyDescent="0.2">
      <c r="E241" s="45" t="s">
        <v>180</v>
      </c>
      <c r="F241" s="45"/>
      <c r="G241" s="45"/>
      <c r="H241" s="45"/>
      <c r="I241" s="46"/>
      <c r="J241" s="46"/>
      <c r="K241" s="46"/>
      <c r="L241" s="46"/>
    </row>
    <row r="242" spans="5:12" ht="20.25" x14ac:dyDescent="0.2">
      <c r="E242" s="45" t="s">
        <v>181</v>
      </c>
      <c r="F242" s="45"/>
      <c r="G242" s="45"/>
      <c r="H242" s="45"/>
      <c r="I242" s="46"/>
      <c r="J242" s="46"/>
      <c r="K242" s="46"/>
      <c r="L242" s="46"/>
    </row>
    <row r="243" spans="5:12" ht="20.25" x14ac:dyDescent="0.2">
      <c r="E243" s="45" t="s">
        <v>182</v>
      </c>
      <c r="F243" s="45"/>
      <c r="G243" s="45"/>
      <c r="H243" s="45"/>
      <c r="I243" s="46"/>
      <c r="J243" s="46"/>
      <c r="K243" s="46"/>
      <c r="L243" s="46"/>
    </row>
  </sheetData>
  <mergeCells count="98">
    <mergeCell ref="E105:P105"/>
    <mergeCell ref="E106:F106"/>
    <mergeCell ref="G106:G107"/>
    <mergeCell ref="M106:P106"/>
    <mergeCell ref="E107:F107"/>
    <mergeCell ref="M107:P107"/>
    <mergeCell ref="E101:P101"/>
    <mergeCell ref="H102:I102"/>
    <mergeCell ref="H103:I103"/>
    <mergeCell ref="N103:N104"/>
    <mergeCell ref="O103:O104"/>
    <mergeCell ref="P103:P104"/>
    <mergeCell ref="H104:I104"/>
    <mergeCell ref="E97:P97"/>
    <mergeCell ref="E98:F98"/>
    <mergeCell ref="G98:G99"/>
    <mergeCell ref="M98:P98"/>
    <mergeCell ref="E99:F99"/>
    <mergeCell ref="M99:P99"/>
    <mergeCell ref="E93:P93"/>
    <mergeCell ref="H94:I94"/>
    <mergeCell ref="H95:I95"/>
    <mergeCell ref="N95:N96"/>
    <mergeCell ref="O95:O96"/>
    <mergeCell ref="P95:P96"/>
    <mergeCell ref="H96:I96"/>
    <mergeCell ref="E89:P89"/>
    <mergeCell ref="E90:F90"/>
    <mergeCell ref="G90:G91"/>
    <mergeCell ref="M90:P90"/>
    <mergeCell ref="E91:F91"/>
    <mergeCell ref="M91:P91"/>
    <mergeCell ref="E85:P85"/>
    <mergeCell ref="H86:I86"/>
    <mergeCell ref="H87:I87"/>
    <mergeCell ref="N87:N88"/>
    <mergeCell ref="O87:O88"/>
    <mergeCell ref="P87:P88"/>
    <mergeCell ref="H88:I88"/>
    <mergeCell ref="E81:P81"/>
    <mergeCell ref="E82:F82"/>
    <mergeCell ref="G82:G83"/>
    <mergeCell ref="M82:P82"/>
    <mergeCell ref="E83:F83"/>
    <mergeCell ref="M83:P83"/>
    <mergeCell ref="E77:P77"/>
    <mergeCell ref="H78:I78"/>
    <mergeCell ref="H79:I79"/>
    <mergeCell ref="N79:N80"/>
    <mergeCell ref="O79:O80"/>
    <mergeCell ref="P79:P80"/>
    <mergeCell ref="H80:I80"/>
    <mergeCell ref="E73:P73"/>
    <mergeCell ref="E74:F74"/>
    <mergeCell ref="G74:G75"/>
    <mergeCell ref="M74:P74"/>
    <mergeCell ref="E75:F75"/>
    <mergeCell ref="M75:P75"/>
    <mergeCell ref="E69:P69"/>
    <mergeCell ref="H70:I70"/>
    <mergeCell ref="H71:I71"/>
    <mergeCell ref="N71:N72"/>
    <mergeCell ref="O71:O72"/>
    <mergeCell ref="P71:P72"/>
    <mergeCell ref="H72:I72"/>
    <mergeCell ref="E64:P64"/>
    <mergeCell ref="E65:F65"/>
    <mergeCell ref="G65:G66"/>
    <mergeCell ref="M65:P65"/>
    <mergeCell ref="E66:F66"/>
    <mergeCell ref="M66:P66"/>
    <mergeCell ref="H62:I62"/>
    <mergeCell ref="N62:P63"/>
    <mergeCell ref="E63:G63"/>
    <mergeCell ref="H63:I63"/>
    <mergeCell ref="F52:J53"/>
    <mergeCell ref="K52:L52"/>
    <mergeCell ref="M52:O52"/>
    <mergeCell ref="K53:L53"/>
    <mergeCell ref="M53:O53"/>
    <mergeCell ref="E55:P55"/>
    <mergeCell ref="E57:P57"/>
    <mergeCell ref="E58:P58"/>
    <mergeCell ref="E60:P60"/>
    <mergeCell ref="H61:I61"/>
    <mergeCell ref="N61:P61"/>
    <mergeCell ref="C9:D9"/>
    <mergeCell ref="F10:H10"/>
    <mergeCell ref="P10:Q10"/>
    <mergeCell ref="H43:O43"/>
    <mergeCell ref="H46:O47"/>
    <mergeCell ref="W9:X9"/>
    <mergeCell ref="AF9:AG9"/>
    <mergeCell ref="E50:P50"/>
    <mergeCell ref="F2:G2"/>
    <mergeCell ref="H2:I2"/>
    <mergeCell ref="J2:K2"/>
    <mergeCell ref="E49:P49"/>
  </mergeCells>
  <conditionalFormatting sqref="C11:C40">
    <cfRule type="containsText" dxfId="821" priority="11" operator="containsText" text="I">
      <formula>NOT(ISERROR(SEARCH("I",C11)))</formula>
    </cfRule>
    <cfRule type="containsText" dxfId="820" priority="12" operator="containsText" text="K">
      <formula>NOT(ISERROR(SEARCH("K",C11)))</formula>
    </cfRule>
  </conditionalFormatting>
  <conditionalFormatting sqref="C11:D40">
    <cfRule type="containsText" dxfId="819" priority="13" operator="containsText" text="T">
      <formula>NOT(ISERROR(SEARCH("T",C11)))</formula>
    </cfRule>
    <cfRule type="containsText" dxfId="818" priority="16" operator="containsText" text="L">
      <formula>NOT(ISERROR(SEARCH("L",C11)))</formula>
    </cfRule>
    <cfRule type="containsText" dxfId="817" priority="15" operator="containsText" text="J">
      <formula>NOT(ISERROR(SEARCH("J",C11)))</formula>
    </cfRule>
  </conditionalFormatting>
  <conditionalFormatting sqref="H46:O47">
    <cfRule type="containsText" dxfId="816" priority="2" operator="containsText" text="CLASSE DI RISCHIO MEDIO">
      <formula>NOT(ISERROR(SEARCH("CLASSE DI RISCHIO MEDIO",H46)))</formula>
    </cfRule>
    <cfRule type="containsText" dxfId="815" priority="3" operator="containsText" text="Classe di rischio basso">
      <formula>NOT(ISERROR(SEARCH("Classe di rischio basso",H46)))</formula>
    </cfRule>
    <cfRule type="colorScale" priority="4">
      <colorScale>
        <cfvo type="num" val="80"/>
        <cfvo type="num" val="85"/>
        <cfvo type="num" val="87"/>
        <color rgb="FF28F846"/>
        <color rgb="FF0070C0"/>
        <color rgb="FFFF0000"/>
      </colorScale>
    </cfRule>
    <cfRule type="containsText" dxfId="814" priority="1" operator="containsText" text="CLASSE DI RISCHIO ALTO">
      <formula>NOT(ISERROR(SEARCH("CLASSE DI RISCHIO ALTO",H46)))</formula>
    </cfRule>
  </conditionalFormatting>
  <conditionalFormatting sqref="J65">
    <cfRule type="cellIs" dxfId="813" priority="55" operator="greaterThan">
      <formula>80</formula>
    </cfRule>
    <cfRule type="cellIs" dxfId="812" priority="54" operator="between">
      <formula>70</formula>
      <formula>75</formula>
    </cfRule>
    <cfRule type="cellIs" dxfId="811" priority="53" operator="between">
      <formula>65.00000001</formula>
      <formula>69.999999</formula>
    </cfRule>
    <cfRule type="cellIs" dxfId="810" priority="52" operator="between">
      <formula>75.0000001</formula>
      <formula>79.99999999999</formula>
    </cfRule>
    <cfRule type="cellIs" dxfId="809" priority="56" operator="lessThan">
      <formula>65</formula>
    </cfRule>
  </conditionalFormatting>
  <conditionalFormatting sqref="J74">
    <cfRule type="cellIs" dxfId="808" priority="51" operator="lessThan">
      <formula>65</formula>
    </cfRule>
    <cfRule type="cellIs" dxfId="807" priority="50" operator="greaterThan">
      <formula>80</formula>
    </cfRule>
    <cfRule type="cellIs" dxfId="806" priority="47" operator="between">
      <formula>75.0000001</formula>
      <formula>79.99999999999</formula>
    </cfRule>
    <cfRule type="cellIs" dxfId="805" priority="48" operator="between">
      <formula>65.00000001</formula>
      <formula>69.999999</formula>
    </cfRule>
    <cfRule type="cellIs" dxfId="804" priority="49" operator="between">
      <formula>70</formula>
      <formula>75</formula>
    </cfRule>
  </conditionalFormatting>
  <conditionalFormatting sqref="J82">
    <cfRule type="cellIs" dxfId="803" priority="42" operator="between">
      <formula>75.0000001</formula>
      <formula>79.99999999999</formula>
    </cfRule>
    <cfRule type="cellIs" dxfId="802" priority="43" operator="between">
      <formula>65.00000001</formula>
      <formula>69.999999</formula>
    </cfRule>
    <cfRule type="cellIs" dxfId="801" priority="45" operator="greaterThan">
      <formula>80</formula>
    </cfRule>
    <cfRule type="cellIs" dxfId="800" priority="46" operator="lessThan">
      <formula>65</formula>
    </cfRule>
    <cfRule type="cellIs" dxfId="799" priority="44" operator="between">
      <formula>70</formula>
      <formula>75</formula>
    </cfRule>
  </conditionalFormatting>
  <conditionalFormatting sqref="J90">
    <cfRule type="cellIs" dxfId="798" priority="37" operator="between">
      <formula>75.0000001</formula>
      <formula>79.99999999999</formula>
    </cfRule>
    <cfRule type="cellIs" dxfId="797" priority="38" operator="between">
      <formula>65.00000001</formula>
      <formula>69.999999</formula>
    </cfRule>
    <cfRule type="cellIs" dxfId="796" priority="39" operator="between">
      <formula>70</formula>
      <formula>75</formula>
    </cfRule>
    <cfRule type="cellIs" dxfId="795" priority="40" operator="greaterThan">
      <formula>80</formula>
    </cfRule>
    <cfRule type="cellIs" dxfId="794" priority="41" operator="lessThan">
      <formula>65</formula>
    </cfRule>
  </conditionalFormatting>
  <conditionalFormatting sqref="J98">
    <cfRule type="cellIs" dxfId="793" priority="34" operator="between">
      <formula>70</formula>
      <formula>75</formula>
    </cfRule>
    <cfRule type="cellIs" dxfId="792" priority="28" operator="between">
      <formula>65.00000001</formula>
      <formula>69.999999</formula>
    </cfRule>
    <cfRule type="cellIs" dxfId="791" priority="30" operator="greaterThan">
      <formula>80</formula>
    </cfRule>
    <cfRule type="cellIs" dxfId="790" priority="31" operator="lessThan">
      <formula>65</formula>
    </cfRule>
    <cfRule type="cellIs" dxfId="789" priority="32" operator="between">
      <formula>75.0000001</formula>
      <formula>79.99999999999</formula>
    </cfRule>
    <cfRule type="cellIs" dxfId="788" priority="29" operator="between">
      <formula>70</formula>
      <formula>75</formula>
    </cfRule>
    <cfRule type="cellIs" dxfId="787" priority="33" operator="between">
      <formula>65.00000001</formula>
      <formula>69.999999</formula>
    </cfRule>
    <cfRule type="cellIs" dxfId="786" priority="27" operator="between">
      <formula>75.0000001</formula>
      <formula>79.99999999999</formula>
    </cfRule>
  </conditionalFormatting>
  <conditionalFormatting sqref="J106">
    <cfRule type="cellIs" dxfId="785" priority="17" operator="between">
      <formula>75.0000001</formula>
      <formula>79.99999999999</formula>
    </cfRule>
    <cfRule type="cellIs" dxfId="784" priority="18" operator="between">
      <formula>65.00000001</formula>
      <formula>69.999999</formula>
    </cfRule>
    <cfRule type="cellIs" dxfId="783" priority="19" operator="between">
      <formula>70</formula>
      <formula>75</formula>
    </cfRule>
    <cfRule type="cellIs" dxfId="782" priority="20" operator="greaterThan">
      <formula>80</formula>
    </cfRule>
    <cfRule type="cellIs" dxfId="781" priority="21" operator="lessThan">
      <formula>65</formula>
    </cfRule>
    <cfRule type="cellIs" dxfId="780" priority="24" operator="between">
      <formula>70</formula>
      <formula>75</formula>
    </cfRule>
    <cfRule type="cellIs" dxfId="779" priority="23" operator="between">
      <formula>65.00000001</formula>
      <formula>69.999999</formula>
    </cfRule>
    <cfRule type="cellIs" dxfId="778" priority="22" operator="between">
      <formula>75.0000001</formula>
      <formula>79.99999999999</formula>
    </cfRule>
  </conditionalFormatting>
  <conditionalFormatting sqref="N11:N40">
    <cfRule type="cellIs" dxfId="777" priority="5" operator="between">
      <formula>65.00000001</formula>
      <formula>69.999999</formula>
    </cfRule>
    <cfRule type="cellIs" dxfId="776" priority="6" operator="between">
      <formula>75.0000001</formula>
      <formula>79.99999999999</formula>
    </cfRule>
    <cfRule type="cellIs" dxfId="775" priority="8" operator="equal">
      <formula>0</formula>
    </cfRule>
    <cfRule type="cellIs" dxfId="774" priority="9" operator="between">
      <formula>0.1</formula>
      <formula>65</formula>
    </cfRule>
    <cfRule type="cellIs" dxfId="773" priority="10" operator="greaterThan">
      <formula>80</formula>
    </cfRule>
    <cfRule type="cellIs" dxfId="772" priority="7" operator="between">
      <formula>70</formula>
      <formula>75</formula>
    </cfRule>
  </conditionalFormatting>
  <dataValidations count="7">
    <dataValidation type="list" allowBlank="1" showInputMessage="1" showErrorMessage="1" sqref="F112:F243" xr:uid="{00000000-0002-0000-0E00-000000000000}">
      <formula1>$L$3:$L$7</formula1>
    </dataValidation>
    <dataValidation type="list" allowBlank="1" showInputMessage="1" showErrorMessage="1" sqref="E75 E107 E99 E91 E83 E66:F66" xr:uid="{00000000-0002-0000-0E00-000001000000}">
      <formula1>$K$3:$K$4</formula1>
    </dataValidation>
    <dataValidation type="list" allowBlank="1" showInputMessage="1" showErrorMessage="1" sqref="R67:S69 O67:P68 R77:S77 R85:S85 R93:S93 R101:S101" xr:uid="{00000000-0002-0000-0E00-000002000000}">
      <formula1>$AA$5:$AA$7</formula1>
    </dataValidation>
    <dataValidation type="list" allowBlank="1" showInputMessage="1" showErrorMessage="1" sqref="E71 E105 E103 E97 E95 E89 E87 E81 E79 E73 E62" xr:uid="{00000000-0002-0000-0E00-000003000000}">
      <formula1>$E$112:$E$243</formula1>
    </dataValidation>
    <dataValidation type="list" allowBlank="1" showInputMessage="1" showErrorMessage="1" sqref="H72:I72 H104:I104 H96:I96 H88:I88 H80:I80 H63:I63" xr:uid="{00000000-0002-0000-0E00-000004000000}">
      <formula1>$I$3:$I$5</formula1>
    </dataValidation>
    <dataValidation type="list" allowBlank="1" showInputMessage="1" showErrorMessage="1" sqref="R57" xr:uid="{00000000-0002-0000-0E00-000005000000}">
      <formula1>#REF!</formula1>
    </dataValidation>
    <dataValidation type="list" allowBlank="1" showInputMessage="1" showErrorMessage="1" sqref="E11:E39" xr:uid="{00000000-0002-0000-0E00-000006000000}">
      <formula1>Elenco_Misure</formula1>
    </dataValidation>
  </dataValidations>
  <pageMargins left="0.70866141732283472" right="0.70866141732283472" top="0.74803149606299213" bottom="0.74803149606299213" header="0.31496062992125984" footer="0.31496062992125984"/>
  <pageSetup paperSize="9" scale="44" orientation="portrait" r:id="rId1"/>
  <headerFooter>
    <oddHeader>&amp;A</oddHeader>
    <oddFooter>Pagina &amp;P di &amp;N</oddFooter>
  </headerFooter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0070C0"/>
    <pageSetUpPr fitToPage="1"/>
  </sheetPr>
  <dimension ref="B1:AN243"/>
  <sheetViews>
    <sheetView tabSelected="1" view="pageBreakPreview" zoomScale="50" zoomScaleNormal="75" zoomScaleSheetLayoutView="50" workbookViewId="0">
      <pane xSplit="2" ySplit="10" topLeftCell="C42" activePane="bottomRight" state="frozen"/>
      <selection activeCell="A56" sqref="A56:A57"/>
      <selection pane="topRight" activeCell="A56" sqref="A56:A57"/>
      <selection pane="bottomLeft" activeCell="A56" sqref="A56:A57"/>
      <selection pane="bottomRight" activeCell="A56" sqref="A56:A57"/>
    </sheetView>
  </sheetViews>
  <sheetFormatPr defaultRowHeight="12.75" x14ac:dyDescent="0.2"/>
  <cols>
    <col min="1" max="1" width="4.5703125" style="81" customWidth="1"/>
    <col min="2" max="2" width="7.5703125" style="81" customWidth="1"/>
    <col min="3" max="3" width="8.5703125" style="81" customWidth="1"/>
    <col min="4" max="4" width="8.85546875" style="81" customWidth="1"/>
    <col min="5" max="5" width="8.28515625" style="81" customWidth="1"/>
    <col min="6" max="6" width="35" style="81" customWidth="1"/>
    <col min="7" max="7" width="22.85546875" style="81" customWidth="1"/>
    <col min="8" max="8" width="20.140625" style="81" customWidth="1"/>
    <col min="9" max="9" width="9.42578125" style="81" customWidth="1"/>
    <col min="10" max="10" width="11.42578125" style="81" customWidth="1"/>
    <col min="11" max="11" width="11.7109375" style="81" customWidth="1"/>
    <col min="12" max="12" width="11" style="81" customWidth="1"/>
    <col min="13" max="13" width="11.42578125" style="81" customWidth="1"/>
    <col min="14" max="14" width="13.140625" style="81" customWidth="1"/>
    <col min="15" max="15" width="9.28515625" style="81" customWidth="1"/>
    <col min="16" max="17" width="9.140625" style="81" customWidth="1"/>
    <col min="18" max="18" width="7.85546875" style="81" hidden="1" customWidth="1"/>
    <col min="19" max="19" width="11.28515625" style="81" customWidth="1"/>
    <col min="20" max="20" width="16.5703125" style="81" bestFit="1" customWidth="1"/>
    <col min="21" max="21" width="21.28515625" style="81" customWidth="1"/>
    <col min="22" max="22" width="16.7109375" style="81" bestFit="1" customWidth="1"/>
    <col min="23" max="23" width="9.140625" style="167"/>
    <col min="24" max="24" width="12.5703125" style="167" customWidth="1"/>
    <col min="25" max="27" width="9.140625" style="167"/>
    <col min="28" max="28" width="15.28515625" style="167" bestFit="1" customWidth="1"/>
    <col min="29" max="29" width="12.140625" style="81" customWidth="1"/>
    <col min="30" max="30" width="9.140625" style="81"/>
    <col min="31" max="31" width="6" style="81" customWidth="1"/>
    <col min="32" max="32" width="13" style="81" customWidth="1"/>
    <col min="33" max="33" width="10.42578125" style="81" customWidth="1"/>
    <col min="34" max="34" width="22.42578125" style="81" customWidth="1"/>
    <col min="35" max="35" width="13.28515625" style="81" customWidth="1"/>
    <col min="36" max="36" width="16.140625" style="81" customWidth="1"/>
    <col min="37" max="37" width="9.5703125" style="81" bestFit="1" customWidth="1"/>
    <col min="38" max="38" width="9.140625" style="81"/>
    <col min="39" max="39" width="15.140625" style="81" customWidth="1"/>
    <col min="40" max="16384" width="9.140625" style="81"/>
  </cols>
  <sheetData>
    <row r="1" spans="3:39" ht="38.25" customHeight="1" x14ac:dyDescent="0.2"/>
    <row r="2" spans="3:39" ht="15.75" customHeight="1" x14ac:dyDescent="0.3">
      <c r="F2" s="427" t="s">
        <v>220</v>
      </c>
      <c r="G2" s="428"/>
      <c r="H2" s="429" t="s">
        <v>221</v>
      </c>
      <c r="I2" s="430"/>
      <c r="J2" s="431" t="s">
        <v>236</v>
      </c>
      <c r="K2" s="431" t="s">
        <v>31</v>
      </c>
      <c r="L2" s="168"/>
      <c r="M2" s="168"/>
      <c r="N2" s="169"/>
    </row>
    <row r="3" spans="3:39" ht="15.75" customHeight="1" x14ac:dyDescent="0.35">
      <c r="F3" s="98" t="s">
        <v>215</v>
      </c>
      <c r="G3" s="100">
        <v>0.7</v>
      </c>
      <c r="H3" s="102" t="s">
        <v>222</v>
      </c>
      <c r="I3" s="103">
        <v>0.5</v>
      </c>
      <c r="J3" s="170"/>
      <c r="K3" s="122" t="s">
        <v>32</v>
      </c>
      <c r="L3" s="121" t="s">
        <v>242</v>
      </c>
      <c r="M3" s="122"/>
      <c r="N3" s="171"/>
    </row>
    <row r="4" spans="3:39" ht="19.5" x14ac:dyDescent="0.35">
      <c r="F4" s="99" t="s">
        <v>216</v>
      </c>
      <c r="G4" s="101">
        <v>1</v>
      </c>
      <c r="H4" s="102" t="s">
        <v>223</v>
      </c>
      <c r="I4" s="103">
        <v>0.75</v>
      </c>
      <c r="J4" s="172"/>
      <c r="K4" s="125" t="s">
        <v>31</v>
      </c>
      <c r="L4" s="123" t="s">
        <v>243</v>
      </c>
      <c r="M4" s="120"/>
      <c r="N4" s="173"/>
    </row>
    <row r="5" spans="3:39" ht="22.5" x14ac:dyDescent="0.3">
      <c r="C5" s="263"/>
      <c r="D5" s="263"/>
      <c r="H5" s="104" t="s">
        <v>224</v>
      </c>
      <c r="I5" s="105">
        <v>0.3</v>
      </c>
      <c r="J5" s="82"/>
      <c r="K5" s="82"/>
      <c r="L5" s="123" t="s">
        <v>244</v>
      </c>
      <c r="M5" s="120"/>
      <c r="N5" s="173"/>
    </row>
    <row r="6" spans="3:39" ht="22.5" x14ac:dyDescent="0.3">
      <c r="C6" s="263"/>
      <c r="D6" s="263"/>
      <c r="G6" s="82"/>
      <c r="I6" s="82"/>
      <c r="J6" s="82"/>
      <c r="K6" s="82"/>
      <c r="L6" s="123" t="s">
        <v>27</v>
      </c>
      <c r="M6" s="120"/>
      <c r="N6" s="173"/>
    </row>
    <row r="7" spans="3:39" ht="23.25" x14ac:dyDescent="0.35">
      <c r="C7" s="263"/>
      <c r="D7" s="263"/>
      <c r="F7" s="198" t="s">
        <v>25</v>
      </c>
      <c r="G7" s="18"/>
      <c r="L7" s="124" t="s">
        <v>183</v>
      </c>
      <c r="M7" s="172"/>
      <c r="N7" s="174"/>
      <c r="T7" s="175"/>
      <c r="U7" s="175"/>
    </row>
    <row r="8" spans="3:39" ht="21.75" customHeight="1" x14ac:dyDescent="0.35">
      <c r="C8" s="263"/>
      <c r="D8" s="263"/>
      <c r="E8" s="18"/>
      <c r="F8" s="199" t="s">
        <v>567</v>
      </c>
      <c r="G8" s="82"/>
    </row>
    <row r="9" spans="3:39" ht="34.5" customHeight="1" x14ac:dyDescent="0.35">
      <c r="C9" s="400" t="s">
        <v>307</v>
      </c>
      <c r="D9" s="401"/>
      <c r="S9" s="197" t="s">
        <v>235</v>
      </c>
      <c r="T9" s="197" t="s">
        <v>235</v>
      </c>
      <c r="U9" s="19"/>
      <c r="W9" s="421" t="s">
        <v>261</v>
      </c>
      <c r="X9" s="422"/>
      <c r="Y9" s="176"/>
      <c r="Z9" s="177"/>
      <c r="AA9" s="177"/>
      <c r="AF9" s="400" t="s">
        <v>228</v>
      </c>
      <c r="AG9" s="423"/>
      <c r="AH9" s="178" t="s">
        <v>262</v>
      </c>
    </row>
    <row r="10" spans="3:39" ht="75" customHeight="1" x14ac:dyDescent="0.2">
      <c r="C10" s="277" t="s">
        <v>305</v>
      </c>
      <c r="D10" s="278" t="s">
        <v>306</v>
      </c>
      <c r="E10" s="280" t="s">
        <v>0</v>
      </c>
      <c r="F10" s="402" t="s">
        <v>23</v>
      </c>
      <c r="G10" s="402"/>
      <c r="H10" s="402"/>
      <c r="I10" s="87" t="s">
        <v>208</v>
      </c>
      <c r="J10" s="88" t="s">
        <v>252</v>
      </c>
      <c r="K10" s="88" t="s">
        <v>260</v>
      </c>
      <c r="L10" s="88" t="s">
        <v>259</v>
      </c>
      <c r="M10" s="89" t="s">
        <v>18</v>
      </c>
      <c r="N10" s="90" t="s">
        <v>209</v>
      </c>
      <c r="O10" s="91" t="s">
        <v>214</v>
      </c>
      <c r="P10" s="403" t="s">
        <v>213</v>
      </c>
      <c r="Q10" s="404"/>
      <c r="S10" s="197" t="s">
        <v>15</v>
      </c>
      <c r="T10" s="197" t="s">
        <v>233</v>
      </c>
      <c r="U10" s="197" t="s">
        <v>266</v>
      </c>
      <c r="V10" s="197" t="s">
        <v>16</v>
      </c>
      <c r="W10" s="2" t="s">
        <v>212</v>
      </c>
      <c r="X10" s="2" t="s">
        <v>211</v>
      </c>
      <c r="Y10" s="2" t="s">
        <v>225</v>
      </c>
      <c r="Z10" s="2" t="s">
        <v>226</v>
      </c>
      <c r="AA10" s="2" t="s">
        <v>227</v>
      </c>
      <c r="AB10" s="109" t="s">
        <v>210</v>
      </c>
      <c r="AF10" s="66" t="s">
        <v>267</v>
      </c>
      <c r="AG10" s="305" t="s">
        <v>229</v>
      </c>
      <c r="AH10" s="305">
        <f>SUM(AH11:AH40)</f>
        <v>360</v>
      </c>
      <c r="AI10" s="305" t="s">
        <v>21</v>
      </c>
      <c r="AJ10" s="305" t="s">
        <v>20</v>
      </c>
      <c r="AK10" s="305" t="s">
        <v>230</v>
      </c>
      <c r="AL10" s="305" t="s">
        <v>231</v>
      </c>
      <c r="AM10" s="305" t="s">
        <v>232</v>
      </c>
    </row>
    <row r="11" spans="3:39" ht="27" x14ac:dyDescent="0.2">
      <c r="C11" s="264" t="str">
        <f>IF(S11=0,"T",IF((K11-M11)&lt;65,"I",IF((K11-M11)&lt;70,"K",IF((K11-M11)&lt;75,"J",IF((K11-M11)&lt;80,"K","L")))))</f>
        <v>K</v>
      </c>
      <c r="D11" s="273" t="str">
        <f>IF(J11&lt;135,"T",IF((J11-$J$66)&lt;135,"J","L"))</f>
        <v>T</v>
      </c>
      <c r="E11" s="21" t="s">
        <v>555</v>
      </c>
      <c r="F11" s="22" t="str">
        <f t="shared" ref="F11:F39" si="0">VLOOKUP(E11,Misure_Campionate,2,FALSE)</f>
        <v>Sabbiatura</v>
      </c>
      <c r="G11" s="22" t="str">
        <f t="shared" ref="G11:G39" si="1">VLOOKUP(E11,Misure_Campionate,3,FALSE)</f>
        <v>/</v>
      </c>
      <c r="H11" s="22" t="str">
        <f t="shared" ref="H11:H39" si="2">VLOOKUP(E11,Misure_Campionate,4,FALSE)</f>
        <v>/</v>
      </c>
      <c r="I11" s="63">
        <f t="shared" ref="I11:I39" si="3">VLOOKUP(E11,Misure_Campionate,12,FALSE)</f>
        <v>1.0930549823356379</v>
      </c>
      <c r="J11" s="63">
        <f t="shared" ref="J11:J39" si="4">VLOOKUP(E11,Misure_Campionate,13,FALSE)</f>
        <v>129.06204993518134</v>
      </c>
      <c r="K11" s="64">
        <f t="shared" ref="K11:K39" si="5">VLOOKUP(E11,Misure_Campionate,14,FALSE)</f>
        <v>92.8775049588765</v>
      </c>
      <c r="L11" s="16">
        <f t="shared" ref="L11:L39" si="6">VLOOKUP(E11,Misure_Campionate,15,FALSE)</f>
        <v>95.363954886261624</v>
      </c>
      <c r="M11" s="23">
        <f>S11</f>
        <v>13.469596879538429</v>
      </c>
      <c r="N11" s="281">
        <f>IF(M11=0,0,K11-M11)</f>
        <v>79.407908079338071</v>
      </c>
      <c r="O11" s="224">
        <v>300</v>
      </c>
      <c r="P11" s="25"/>
      <c r="Q11" s="25"/>
      <c r="R11" s="81">
        <f>IF(S11&gt;0,1,"")</f>
        <v>1</v>
      </c>
      <c r="S11" s="111">
        <f>IF(K11&lt;80,0,IF((L11-K11)&lt;=2,($L$63-(($K$63-$L$63)/4)*(L11-K11-2)),($L$63-(($L$63-$M$63)/8)*(L11-K11-2))))</f>
        <v>13.469596879538429</v>
      </c>
      <c r="T11" s="111" t="str">
        <f>IF(J11&lt;135,"",J11-$J$66)</f>
        <v/>
      </c>
      <c r="U11" s="111">
        <f>K11-S11</f>
        <v>79.407908079338071</v>
      </c>
      <c r="V11" s="111">
        <f>O11/$G$43*10^(U11/10)</f>
        <v>54534435.911518112</v>
      </c>
      <c r="W11" s="179">
        <f>IF((Z11^2*(I11^2+$G$3^2+$G$4^2)&gt;0),(Z11^2*(I11^2+$G$3^2+$G$4^2)),0)</f>
        <v>2.384358190946745E-3</v>
      </c>
      <c r="X11" s="180">
        <f>IF(W11=0,0,(AA11*Y11)^2)</f>
        <v>0</v>
      </c>
      <c r="Y11" s="181">
        <f>0.5*((P11-Q11)/60)</f>
        <v>0</v>
      </c>
      <c r="Z11" s="182">
        <f>O11/$G$43*10^((K11-$G$44)/10)</f>
        <v>2.9801098367854058E-2</v>
      </c>
      <c r="AA11" s="135">
        <f>IF(AB11=0,0,4.34*(Z11/AB11))</f>
        <v>2.586735338329732E-2</v>
      </c>
      <c r="AB11" s="183">
        <f>O11/60</f>
        <v>5</v>
      </c>
      <c r="AF11" s="183">
        <f>IF(N11="0",0,O11/$G$43*10^(N11/10))</f>
        <v>54534435.911518112</v>
      </c>
      <c r="AG11" s="183">
        <f>O11/$G$43*10^(K11/10)</f>
        <v>1212356968.9114001</v>
      </c>
      <c r="AH11" s="305">
        <f>IF(K11&gt;80,O11,"")</f>
        <v>300</v>
      </c>
      <c r="AI11" s="305">
        <f>IF(K11&gt;80,O11/$AH$10*10^(L11/10),"")</f>
        <v>2865591251.1691933</v>
      </c>
      <c r="AJ11" s="305">
        <f>IF(K11&gt;80,O11/$AH$10*10^(K11/10),"")</f>
        <v>1616475958.5485334</v>
      </c>
      <c r="AK11" s="110">
        <f>IF((MAX(K11:K40)&gt;80),10*LOG(SUM($AJ$11:$AJ$40)),"")</f>
        <v>107.34333382861244</v>
      </c>
      <c r="AL11" s="110">
        <f>IF((MAX(K11:K40)&gt;80),10*LOG(SUM($AI$11:$AI$40)),"")</f>
        <v>108.95354922533588</v>
      </c>
      <c r="AM11" s="110">
        <f>10*LOG(SUM(AF11:AF40))</f>
        <v>92.391447028651882</v>
      </c>
    </row>
    <row r="12" spans="3:39" ht="72" x14ac:dyDescent="0.2">
      <c r="C12" s="264" t="str">
        <f t="shared" ref="C12:C40" si="7">IF(S12=0,"T",IF((K12-M12)&lt;65,"I",IF((K12-M12)&lt;70,"K",IF((K12-M12)&lt;75,"J",IF((K12-M12)&lt;80,"K","L")))))</f>
        <v>L</v>
      </c>
      <c r="D12" s="273" t="str">
        <f t="shared" ref="D12:D40" si="8">IF(J12&lt;135,"T",IF((J12-$J$66)&lt;135,"J","L"))</f>
        <v>J</v>
      </c>
      <c r="E12" s="21" t="s">
        <v>424</v>
      </c>
      <c r="F12" s="22" t="str">
        <f t="shared" si="0"/>
        <v>Preparazione verniciatura - operazioni di pulizia pezzi in uscita dalla sabbiatura con aria compressa</v>
      </c>
      <c r="G12" s="22" t="str">
        <f t="shared" si="1"/>
        <v>/</v>
      </c>
      <c r="H12" s="22" t="str">
        <f t="shared" si="2"/>
        <v>/</v>
      </c>
      <c r="I12" s="63">
        <f t="shared" si="3"/>
        <v>2.0233480850507015</v>
      </c>
      <c r="J12" s="63">
        <f t="shared" si="4"/>
        <v>136.16204993518133</v>
      </c>
      <c r="K12" s="64">
        <f t="shared" si="5"/>
        <v>114.99345301411572</v>
      </c>
      <c r="L12" s="16">
        <f t="shared" si="6"/>
        <v>116.57374307244682</v>
      </c>
      <c r="M12" s="23">
        <f t="shared" ref="M12:M18" si="9">S12</f>
        <v>13.709854970834449</v>
      </c>
      <c r="N12" s="281">
        <f>IF(M12=0,0,K12-M12)</f>
        <v>101.28359804328127</v>
      </c>
      <c r="O12" s="225">
        <v>60</v>
      </c>
      <c r="P12" s="25"/>
      <c r="Q12" s="25"/>
      <c r="R12" s="81">
        <f t="shared" ref="R12:R40" si="10">IF(S12&gt;0,1,"")</f>
        <v>1</v>
      </c>
      <c r="S12" s="111">
        <f t="shared" ref="S12:S40" si="11">IF(K12&lt;80,0,IF((L12-K12)&lt;=2,($L$63-(($K$63-$L$63)/4)*(L12-K12-2)),($L$63-(($L$63-$M$63)/8)*(L12-K12-2))))</f>
        <v>13.709854970834449</v>
      </c>
      <c r="T12" s="111">
        <f t="shared" ref="T12:T39" si="12">IF(J12&lt;135,"",J12-$J$66)</f>
        <v>128.16204993518133</v>
      </c>
      <c r="U12" s="111">
        <f>K12-S12</f>
        <v>101.28359804328127</v>
      </c>
      <c r="V12" s="111">
        <f>O12/$G$43*10^(U12/10)</f>
        <v>1679847345.1421518</v>
      </c>
      <c r="W12" s="179">
        <f>IF((Z12^2*(I12^2+$G$3^2+$G$4^2)&gt;0),(Z12^2*(I12^2+$G$3^2+$G$4^2)),0)</f>
        <v>5.2559919447461576</v>
      </c>
      <c r="X12" s="180">
        <f t="shared" ref="X12:X40" si="13">IF(W12=0,0,(AA12*Y12)^2)</f>
        <v>0</v>
      </c>
      <c r="Y12" s="181">
        <f>0.5*((P12-Q12)/60)</f>
        <v>0</v>
      </c>
      <c r="Z12" s="182">
        <f>O12/$G$43*10^((K12-$G$44)/10)</f>
        <v>0.97019062161773062</v>
      </c>
      <c r="AA12" s="135">
        <f t="shared" ref="AA12:AA40" si="14">IF(AB12=0,0,4.34*(Z12/AB12))</f>
        <v>4.2106272978209507</v>
      </c>
      <c r="AB12" s="183">
        <f t="shared" ref="AB12:AB40" si="15">O12/60</f>
        <v>1</v>
      </c>
      <c r="AF12" s="183">
        <f t="shared" ref="AF12:AF40" si="16">IF(N12="0",0,O12/$G$43*10^(N12/10))</f>
        <v>1679847345.1421518</v>
      </c>
      <c r="AG12" s="183">
        <f>O12/$G$43*10^(K12/10)</f>
        <v>39468926506.396965</v>
      </c>
      <c r="AH12" s="305">
        <f>IF(K12&gt;80,O12,"")</f>
        <v>60</v>
      </c>
      <c r="AI12" s="305">
        <f>IF(K12&gt;80,O12/$AH$10*10^(L12/10),"")</f>
        <v>75722170983.931854</v>
      </c>
      <c r="AJ12" s="305">
        <f>IF(K12&gt;80,O12/$AH$10*10^(K12/10),"")</f>
        <v>52625235341.862617</v>
      </c>
      <c r="AL12" s="184"/>
    </row>
    <row r="13" spans="3:39" ht="36" x14ac:dyDescent="0.2">
      <c r="C13" s="264" t="str">
        <f t="shared" si="7"/>
        <v>T</v>
      </c>
      <c r="D13" s="273" t="str">
        <f t="shared" si="8"/>
        <v>T</v>
      </c>
      <c r="E13" s="21" t="s">
        <v>419</v>
      </c>
      <c r="F13" s="22" t="str">
        <f t="shared" si="0"/>
        <v>Movimentazioni in piazzale esterno con gru a torre</v>
      </c>
      <c r="G13" s="22" t="str">
        <f t="shared" si="1"/>
        <v>/</v>
      </c>
      <c r="H13" s="22" t="str">
        <f t="shared" si="2"/>
        <v>/</v>
      </c>
      <c r="I13" s="63">
        <f t="shared" si="3"/>
        <v>1.0262294954533553</v>
      </c>
      <c r="J13" s="63">
        <f t="shared" si="4"/>
        <v>99.762049935181338</v>
      </c>
      <c r="K13" s="64">
        <f t="shared" si="5"/>
        <v>61.294893263947827</v>
      </c>
      <c r="L13" s="16">
        <f t="shared" si="6"/>
        <v>70.846369965264273</v>
      </c>
      <c r="M13" s="23">
        <f t="shared" si="9"/>
        <v>0</v>
      </c>
      <c r="N13" s="281">
        <f t="shared" ref="N13:N40" si="17">IF(M13=0,0,K13-M13)</f>
        <v>0</v>
      </c>
      <c r="O13" s="225">
        <v>120</v>
      </c>
      <c r="P13" s="25"/>
      <c r="Q13" s="25"/>
      <c r="R13" s="81" t="str">
        <f t="shared" si="10"/>
        <v/>
      </c>
      <c r="S13" s="111">
        <f t="shared" si="11"/>
        <v>0</v>
      </c>
      <c r="T13" s="111" t="str">
        <f t="shared" si="12"/>
        <v/>
      </c>
      <c r="U13" s="111">
        <f t="shared" ref="U13:U40" si="18">K13-S13</f>
        <v>61.294893263947827</v>
      </c>
      <c r="V13" s="111">
        <f t="shared" ref="V13:V40" si="19">O13/$G$43*10^(U13/10)</f>
        <v>336844.40264847153</v>
      </c>
      <c r="W13" s="179">
        <f t="shared" ref="W13:W40" si="20">IF((Z13^2*(I13^2+$G$3^2+$G$4^2)&gt;0),(Z13^2*(I13^2+$G$3^2+$G$4^2)),0)</f>
        <v>1.743546947872592E-10</v>
      </c>
      <c r="X13" s="180">
        <f t="shared" si="13"/>
        <v>0</v>
      </c>
      <c r="Y13" s="181">
        <f t="shared" ref="Y13:Y40" si="21">0.5*((P13-Q13)/60)</f>
        <v>0</v>
      </c>
      <c r="Z13" s="182">
        <f t="shared" ref="Z13:Z40" si="22">O13/$G$43*10^((K13-$G$44)/10)</f>
        <v>8.280014414402867E-6</v>
      </c>
      <c r="AA13" s="135">
        <f t="shared" si="14"/>
        <v>1.7967631279254222E-5</v>
      </c>
      <c r="AB13" s="183">
        <f t="shared" si="15"/>
        <v>2</v>
      </c>
      <c r="AF13" s="183">
        <f t="shared" si="16"/>
        <v>0.25</v>
      </c>
      <c r="AG13" s="183">
        <f t="shared" ref="AG13:AG40" si="23">O13/$G$43*10^(K13/10)</f>
        <v>336844.40264847153</v>
      </c>
      <c r="AH13" s="305" t="str">
        <f>IF(K13&gt;80,O13,"")</f>
        <v/>
      </c>
      <c r="AI13" s="305" t="str">
        <f>IF(K13&gt;80,O13/$AH$10*10^(L13/10),"")</f>
        <v/>
      </c>
      <c r="AJ13" s="305" t="str">
        <f>IF(K13&gt;80,O13/$AH$10*10^(K13/10),"")</f>
        <v/>
      </c>
      <c r="AL13" s="184"/>
    </row>
    <row r="14" spans="3:39" ht="27" hidden="1" x14ac:dyDescent="0.2">
      <c r="C14" s="264" t="str">
        <f t="shared" si="7"/>
        <v>T</v>
      </c>
      <c r="D14" s="273" t="str">
        <f>IF(J14&lt;135,"T",IF((J14-$J$66)&lt;135,"J","L"))</f>
        <v>T</v>
      </c>
      <c r="E14" s="21" t="s">
        <v>193</v>
      </c>
      <c r="F14" s="22">
        <f t="shared" si="0"/>
        <v>0</v>
      </c>
      <c r="G14" s="22">
        <f t="shared" si="1"/>
        <v>0</v>
      </c>
      <c r="H14" s="22">
        <f t="shared" si="2"/>
        <v>0</v>
      </c>
      <c r="I14" s="63">
        <f t="shared" si="3"/>
        <v>0</v>
      </c>
      <c r="J14" s="63">
        <f t="shared" si="4"/>
        <v>0</v>
      </c>
      <c r="K14" s="64">
        <f t="shared" si="5"/>
        <v>0</v>
      </c>
      <c r="L14" s="16">
        <f t="shared" si="6"/>
        <v>0</v>
      </c>
      <c r="M14" s="23">
        <f t="shared" si="9"/>
        <v>0</v>
      </c>
      <c r="N14" s="281">
        <f t="shared" si="17"/>
        <v>0</v>
      </c>
      <c r="O14" s="225"/>
      <c r="P14" s="25"/>
      <c r="Q14" s="25"/>
      <c r="R14" s="81" t="str">
        <f t="shared" si="10"/>
        <v/>
      </c>
      <c r="S14" s="111">
        <f t="shared" si="11"/>
        <v>0</v>
      </c>
      <c r="T14" s="111" t="str">
        <f>IF(J14&lt;135,"",J14-$J$66)</f>
        <v/>
      </c>
      <c r="U14" s="111">
        <f t="shared" si="18"/>
        <v>0</v>
      </c>
      <c r="V14" s="111">
        <f>O14/$G$43*10^(U14/10)</f>
        <v>0</v>
      </c>
      <c r="W14" s="179">
        <f t="shared" si="20"/>
        <v>0</v>
      </c>
      <c r="X14" s="180">
        <f t="shared" si="13"/>
        <v>0</v>
      </c>
      <c r="Y14" s="181">
        <f t="shared" si="21"/>
        <v>0</v>
      </c>
      <c r="Z14" s="182">
        <f t="shared" si="22"/>
        <v>0</v>
      </c>
      <c r="AA14" s="135">
        <f t="shared" si="14"/>
        <v>0</v>
      </c>
      <c r="AB14" s="183">
        <f t="shared" si="15"/>
        <v>0</v>
      </c>
      <c r="AF14" s="183">
        <f t="shared" si="16"/>
        <v>0</v>
      </c>
      <c r="AG14" s="183">
        <f t="shared" si="23"/>
        <v>0</v>
      </c>
      <c r="AH14" s="305" t="str">
        <f t="shared" ref="AH14:AH40" si="24">IF(K14&gt;80,O14,"")</f>
        <v/>
      </c>
      <c r="AI14" s="305" t="str">
        <f t="shared" ref="AI14:AI40" si="25">IF(K14&gt;80,O14/$AH$10*10^(L14/10),"")</f>
        <v/>
      </c>
      <c r="AJ14" s="305" t="str">
        <f t="shared" ref="AJ14:AJ40" si="26">IF(K14&gt;80,O14/$AH$10*10^(K14/10),"")</f>
        <v/>
      </c>
      <c r="AL14" s="184"/>
    </row>
    <row r="15" spans="3:39" ht="27" hidden="1" x14ac:dyDescent="0.2">
      <c r="C15" s="264" t="str">
        <f t="shared" si="7"/>
        <v>T</v>
      </c>
      <c r="D15" s="273" t="str">
        <f t="shared" si="8"/>
        <v>T</v>
      </c>
      <c r="E15" s="21" t="s">
        <v>193</v>
      </c>
      <c r="F15" s="22">
        <f t="shared" si="0"/>
        <v>0</v>
      </c>
      <c r="G15" s="22">
        <f t="shared" si="1"/>
        <v>0</v>
      </c>
      <c r="H15" s="22">
        <f t="shared" si="2"/>
        <v>0</v>
      </c>
      <c r="I15" s="63">
        <f t="shared" si="3"/>
        <v>0</v>
      </c>
      <c r="J15" s="63">
        <f t="shared" si="4"/>
        <v>0</v>
      </c>
      <c r="K15" s="64">
        <f t="shared" si="5"/>
        <v>0</v>
      </c>
      <c r="L15" s="16">
        <f t="shared" si="6"/>
        <v>0</v>
      </c>
      <c r="M15" s="23">
        <f t="shared" si="9"/>
        <v>0</v>
      </c>
      <c r="N15" s="281">
        <f t="shared" si="17"/>
        <v>0</v>
      </c>
      <c r="O15" s="225"/>
      <c r="P15" s="25"/>
      <c r="Q15" s="25"/>
      <c r="R15" s="81" t="str">
        <f t="shared" si="10"/>
        <v/>
      </c>
      <c r="S15" s="111">
        <f t="shared" si="11"/>
        <v>0</v>
      </c>
      <c r="T15" s="111" t="str">
        <f t="shared" si="12"/>
        <v/>
      </c>
      <c r="U15" s="111">
        <f t="shared" si="18"/>
        <v>0</v>
      </c>
      <c r="V15" s="111">
        <f t="shared" si="19"/>
        <v>0</v>
      </c>
      <c r="W15" s="179">
        <f t="shared" si="20"/>
        <v>0</v>
      </c>
      <c r="X15" s="180">
        <f t="shared" si="13"/>
        <v>0</v>
      </c>
      <c r="Y15" s="181">
        <f t="shared" si="21"/>
        <v>0</v>
      </c>
      <c r="Z15" s="182">
        <f t="shared" si="22"/>
        <v>0</v>
      </c>
      <c r="AA15" s="135">
        <f t="shared" si="14"/>
        <v>0</v>
      </c>
      <c r="AB15" s="183">
        <f t="shared" si="15"/>
        <v>0</v>
      </c>
      <c r="AF15" s="183">
        <f t="shared" si="16"/>
        <v>0</v>
      </c>
      <c r="AG15" s="183">
        <f t="shared" si="23"/>
        <v>0</v>
      </c>
      <c r="AH15" s="305" t="str">
        <f t="shared" si="24"/>
        <v/>
      </c>
      <c r="AI15" s="305" t="str">
        <f t="shared" si="25"/>
        <v/>
      </c>
      <c r="AJ15" s="305" t="str">
        <f t="shared" si="26"/>
        <v/>
      </c>
      <c r="AL15" s="184"/>
    </row>
    <row r="16" spans="3:39" ht="27" hidden="1" x14ac:dyDescent="0.2">
      <c r="C16" s="264" t="str">
        <f t="shared" si="7"/>
        <v>T</v>
      </c>
      <c r="D16" s="273" t="str">
        <f t="shared" si="8"/>
        <v>T</v>
      </c>
      <c r="E16" s="21" t="s">
        <v>193</v>
      </c>
      <c r="F16" s="22">
        <f t="shared" si="0"/>
        <v>0</v>
      </c>
      <c r="G16" s="22">
        <f t="shared" si="1"/>
        <v>0</v>
      </c>
      <c r="H16" s="22">
        <f t="shared" si="2"/>
        <v>0</v>
      </c>
      <c r="I16" s="63">
        <f t="shared" si="3"/>
        <v>0</v>
      </c>
      <c r="J16" s="63">
        <f t="shared" si="4"/>
        <v>0</v>
      </c>
      <c r="K16" s="64">
        <f t="shared" si="5"/>
        <v>0</v>
      </c>
      <c r="L16" s="16">
        <f t="shared" si="6"/>
        <v>0</v>
      </c>
      <c r="M16" s="23">
        <f t="shared" si="9"/>
        <v>0</v>
      </c>
      <c r="N16" s="281">
        <f t="shared" si="17"/>
        <v>0</v>
      </c>
      <c r="O16" s="225"/>
      <c r="P16" s="25"/>
      <c r="Q16" s="25"/>
      <c r="R16" s="81" t="str">
        <f t="shared" si="10"/>
        <v/>
      </c>
      <c r="S16" s="111">
        <f t="shared" si="11"/>
        <v>0</v>
      </c>
      <c r="T16" s="111" t="str">
        <f t="shared" si="12"/>
        <v/>
      </c>
      <c r="U16" s="111">
        <f t="shared" si="18"/>
        <v>0</v>
      </c>
      <c r="V16" s="111">
        <f t="shared" si="19"/>
        <v>0</v>
      </c>
      <c r="W16" s="179">
        <f t="shared" si="20"/>
        <v>0</v>
      </c>
      <c r="X16" s="180">
        <f t="shared" si="13"/>
        <v>0</v>
      </c>
      <c r="Y16" s="181">
        <f t="shared" si="21"/>
        <v>0</v>
      </c>
      <c r="Z16" s="182">
        <f t="shared" si="22"/>
        <v>0</v>
      </c>
      <c r="AA16" s="135">
        <f t="shared" si="14"/>
        <v>0</v>
      </c>
      <c r="AB16" s="183">
        <f t="shared" si="15"/>
        <v>0</v>
      </c>
      <c r="AF16" s="183">
        <f t="shared" si="16"/>
        <v>0</v>
      </c>
      <c r="AG16" s="183">
        <f t="shared" si="23"/>
        <v>0</v>
      </c>
      <c r="AH16" s="305" t="str">
        <f t="shared" si="24"/>
        <v/>
      </c>
      <c r="AI16" s="305" t="str">
        <f t="shared" si="25"/>
        <v/>
      </c>
      <c r="AJ16" s="305" t="str">
        <f t="shared" si="26"/>
        <v/>
      </c>
      <c r="AL16" s="184"/>
    </row>
    <row r="17" spans="3:38" ht="27" hidden="1" x14ac:dyDescent="0.2">
      <c r="C17" s="264" t="str">
        <f t="shared" si="7"/>
        <v>T</v>
      </c>
      <c r="D17" s="273" t="str">
        <f t="shared" si="8"/>
        <v>T</v>
      </c>
      <c r="E17" s="21" t="s">
        <v>193</v>
      </c>
      <c r="F17" s="22">
        <f t="shared" si="0"/>
        <v>0</v>
      </c>
      <c r="G17" s="22">
        <f t="shared" si="1"/>
        <v>0</v>
      </c>
      <c r="H17" s="22">
        <f t="shared" si="2"/>
        <v>0</v>
      </c>
      <c r="I17" s="63">
        <f t="shared" si="3"/>
        <v>0</v>
      </c>
      <c r="J17" s="63">
        <f t="shared" si="4"/>
        <v>0</v>
      </c>
      <c r="K17" s="64">
        <f t="shared" si="5"/>
        <v>0</v>
      </c>
      <c r="L17" s="16">
        <f t="shared" si="6"/>
        <v>0</v>
      </c>
      <c r="M17" s="23">
        <f t="shared" si="9"/>
        <v>0</v>
      </c>
      <c r="N17" s="281">
        <f t="shared" si="17"/>
        <v>0</v>
      </c>
      <c r="O17" s="225"/>
      <c r="P17" s="25"/>
      <c r="Q17" s="25"/>
      <c r="R17" s="81" t="str">
        <f t="shared" si="10"/>
        <v/>
      </c>
      <c r="S17" s="111">
        <f t="shared" si="11"/>
        <v>0</v>
      </c>
      <c r="T17" s="111" t="str">
        <f t="shared" si="12"/>
        <v/>
      </c>
      <c r="U17" s="111">
        <f t="shared" si="18"/>
        <v>0</v>
      </c>
      <c r="V17" s="111">
        <f t="shared" si="19"/>
        <v>0</v>
      </c>
      <c r="W17" s="179">
        <f t="shared" si="20"/>
        <v>0</v>
      </c>
      <c r="X17" s="180">
        <f t="shared" si="13"/>
        <v>0</v>
      </c>
      <c r="Y17" s="181">
        <f t="shared" si="21"/>
        <v>0</v>
      </c>
      <c r="Z17" s="182">
        <f>O17/$G$43*10^((K17-$G$44)/10)</f>
        <v>0</v>
      </c>
      <c r="AA17" s="135">
        <f>IF(AB17=0,0,4.34*(Z17/AB17))</f>
        <v>0</v>
      </c>
      <c r="AB17" s="183">
        <f t="shared" si="15"/>
        <v>0</v>
      </c>
      <c r="AF17" s="183">
        <f t="shared" si="16"/>
        <v>0</v>
      </c>
      <c r="AG17" s="183">
        <f t="shared" si="23"/>
        <v>0</v>
      </c>
      <c r="AH17" s="305" t="str">
        <f t="shared" si="24"/>
        <v/>
      </c>
      <c r="AI17" s="305" t="str">
        <f t="shared" si="25"/>
        <v/>
      </c>
      <c r="AJ17" s="305" t="str">
        <f t="shared" si="26"/>
        <v/>
      </c>
      <c r="AL17" s="184"/>
    </row>
    <row r="18" spans="3:38" ht="27" hidden="1" x14ac:dyDescent="0.2">
      <c r="C18" s="264" t="str">
        <f t="shared" si="7"/>
        <v>T</v>
      </c>
      <c r="D18" s="273" t="str">
        <f t="shared" si="8"/>
        <v>T</v>
      </c>
      <c r="E18" s="21" t="s">
        <v>193</v>
      </c>
      <c r="F18" s="22">
        <f t="shared" si="0"/>
        <v>0</v>
      </c>
      <c r="G18" s="22">
        <f t="shared" si="1"/>
        <v>0</v>
      </c>
      <c r="H18" s="22">
        <f t="shared" si="2"/>
        <v>0</v>
      </c>
      <c r="I18" s="63">
        <f t="shared" si="3"/>
        <v>0</v>
      </c>
      <c r="J18" s="63">
        <f t="shared" si="4"/>
        <v>0</v>
      </c>
      <c r="K18" s="64">
        <f t="shared" si="5"/>
        <v>0</v>
      </c>
      <c r="L18" s="16">
        <f t="shared" si="6"/>
        <v>0</v>
      </c>
      <c r="M18" s="23">
        <f t="shared" si="9"/>
        <v>0</v>
      </c>
      <c r="N18" s="281">
        <f t="shared" si="17"/>
        <v>0</v>
      </c>
      <c r="O18" s="225"/>
      <c r="P18" s="25"/>
      <c r="Q18" s="25"/>
      <c r="R18" s="81" t="str">
        <f t="shared" si="10"/>
        <v/>
      </c>
      <c r="S18" s="111">
        <f t="shared" si="11"/>
        <v>0</v>
      </c>
      <c r="T18" s="111" t="str">
        <f t="shared" si="12"/>
        <v/>
      </c>
      <c r="U18" s="111">
        <f t="shared" si="18"/>
        <v>0</v>
      </c>
      <c r="V18" s="111">
        <f t="shared" si="19"/>
        <v>0</v>
      </c>
      <c r="W18" s="179">
        <f t="shared" si="20"/>
        <v>0</v>
      </c>
      <c r="X18" s="180">
        <f t="shared" si="13"/>
        <v>0</v>
      </c>
      <c r="Y18" s="181">
        <f t="shared" si="21"/>
        <v>0</v>
      </c>
      <c r="Z18" s="182">
        <f t="shared" si="22"/>
        <v>0</v>
      </c>
      <c r="AA18" s="135">
        <f t="shared" si="14"/>
        <v>0</v>
      </c>
      <c r="AB18" s="183">
        <f t="shared" si="15"/>
        <v>0</v>
      </c>
      <c r="AF18" s="183">
        <f t="shared" si="16"/>
        <v>0</v>
      </c>
      <c r="AG18" s="183">
        <f t="shared" si="23"/>
        <v>0</v>
      </c>
      <c r="AH18" s="305" t="str">
        <f t="shared" si="24"/>
        <v/>
      </c>
      <c r="AI18" s="305" t="str">
        <f t="shared" si="25"/>
        <v/>
      </c>
      <c r="AJ18" s="305" t="str">
        <f t="shared" si="26"/>
        <v/>
      </c>
      <c r="AL18" s="184"/>
    </row>
    <row r="19" spans="3:38" ht="27" hidden="1" x14ac:dyDescent="0.2">
      <c r="C19" s="264" t="str">
        <f t="shared" si="7"/>
        <v>T</v>
      </c>
      <c r="D19" s="273" t="str">
        <f t="shared" si="8"/>
        <v>T</v>
      </c>
      <c r="E19" s="21" t="s">
        <v>193</v>
      </c>
      <c r="F19" s="22">
        <f t="shared" si="0"/>
        <v>0</v>
      </c>
      <c r="G19" s="22">
        <f t="shared" si="1"/>
        <v>0</v>
      </c>
      <c r="H19" s="22">
        <f t="shared" si="2"/>
        <v>0</v>
      </c>
      <c r="I19" s="63">
        <f t="shared" si="3"/>
        <v>0</v>
      </c>
      <c r="J19" s="63">
        <f t="shared" si="4"/>
        <v>0</v>
      </c>
      <c r="K19" s="64">
        <f t="shared" si="5"/>
        <v>0</v>
      </c>
      <c r="L19" s="16">
        <f t="shared" si="6"/>
        <v>0</v>
      </c>
      <c r="M19" s="23">
        <f t="shared" ref="M19:M40" si="27">IF(AND($O$44&gt;87,K19&gt;80),S19,0)</f>
        <v>0</v>
      </c>
      <c r="N19" s="281">
        <f t="shared" si="17"/>
        <v>0</v>
      </c>
      <c r="O19" s="225"/>
      <c r="P19" s="25"/>
      <c r="Q19" s="25"/>
      <c r="R19" s="81" t="str">
        <f t="shared" si="10"/>
        <v/>
      </c>
      <c r="S19" s="111">
        <f t="shared" si="11"/>
        <v>0</v>
      </c>
      <c r="T19" s="111" t="str">
        <f t="shared" si="12"/>
        <v/>
      </c>
      <c r="U19" s="111">
        <f t="shared" si="18"/>
        <v>0</v>
      </c>
      <c r="V19" s="111">
        <f t="shared" si="19"/>
        <v>0</v>
      </c>
      <c r="W19" s="179">
        <f t="shared" si="20"/>
        <v>0</v>
      </c>
      <c r="X19" s="180">
        <f t="shared" si="13"/>
        <v>0</v>
      </c>
      <c r="Y19" s="181">
        <f t="shared" si="21"/>
        <v>0</v>
      </c>
      <c r="Z19" s="182">
        <f t="shared" si="22"/>
        <v>0</v>
      </c>
      <c r="AA19" s="135">
        <f t="shared" si="14"/>
        <v>0</v>
      </c>
      <c r="AB19" s="183">
        <f t="shared" si="15"/>
        <v>0</v>
      </c>
      <c r="AF19" s="183">
        <f t="shared" si="16"/>
        <v>0</v>
      </c>
      <c r="AG19" s="183">
        <f t="shared" si="23"/>
        <v>0</v>
      </c>
      <c r="AH19" s="305" t="str">
        <f t="shared" si="24"/>
        <v/>
      </c>
      <c r="AI19" s="305" t="str">
        <f t="shared" si="25"/>
        <v/>
      </c>
      <c r="AJ19" s="305" t="str">
        <f t="shared" si="26"/>
        <v/>
      </c>
      <c r="AL19" s="184"/>
    </row>
    <row r="20" spans="3:38" ht="27" hidden="1" x14ac:dyDescent="0.2">
      <c r="C20" s="264" t="str">
        <f t="shared" si="7"/>
        <v>T</v>
      </c>
      <c r="D20" s="273" t="str">
        <f t="shared" si="8"/>
        <v>T</v>
      </c>
      <c r="E20" s="21" t="s">
        <v>193</v>
      </c>
      <c r="F20" s="22">
        <f t="shared" si="0"/>
        <v>0</v>
      </c>
      <c r="G20" s="22">
        <f t="shared" si="1"/>
        <v>0</v>
      </c>
      <c r="H20" s="22">
        <f t="shared" si="2"/>
        <v>0</v>
      </c>
      <c r="I20" s="63">
        <f t="shared" si="3"/>
        <v>0</v>
      </c>
      <c r="J20" s="63">
        <f t="shared" si="4"/>
        <v>0</v>
      </c>
      <c r="K20" s="64">
        <f t="shared" si="5"/>
        <v>0</v>
      </c>
      <c r="L20" s="16">
        <f t="shared" si="6"/>
        <v>0</v>
      </c>
      <c r="M20" s="23">
        <f t="shared" si="27"/>
        <v>0</v>
      </c>
      <c r="N20" s="281">
        <f t="shared" si="17"/>
        <v>0</v>
      </c>
      <c r="O20" s="225"/>
      <c r="P20" s="25"/>
      <c r="Q20" s="25"/>
      <c r="R20" s="81" t="str">
        <f t="shared" si="10"/>
        <v/>
      </c>
      <c r="S20" s="111">
        <f t="shared" si="11"/>
        <v>0</v>
      </c>
      <c r="T20" s="111" t="str">
        <f t="shared" si="12"/>
        <v/>
      </c>
      <c r="U20" s="111">
        <f t="shared" si="18"/>
        <v>0</v>
      </c>
      <c r="V20" s="111">
        <f t="shared" si="19"/>
        <v>0</v>
      </c>
      <c r="W20" s="179">
        <f t="shared" si="20"/>
        <v>0</v>
      </c>
      <c r="X20" s="180">
        <f t="shared" si="13"/>
        <v>0</v>
      </c>
      <c r="Y20" s="181">
        <f t="shared" si="21"/>
        <v>0</v>
      </c>
      <c r="Z20" s="182">
        <f t="shared" si="22"/>
        <v>0</v>
      </c>
      <c r="AA20" s="135">
        <f t="shared" si="14"/>
        <v>0</v>
      </c>
      <c r="AB20" s="183">
        <f t="shared" si="15"/>
        <v>0</v>
      </c>
      <c r="AF20" s="183">
        <f t="shared" si="16"/>
        <v>0</v>
      </c>
      <c r="AG20" s="183">
        <f t="shared" si="23"/>
        <v>0</v>
      </c>
      <c r="AH20" s="305" t="str">
        <f t="shared" si="24"/>
        <v/>
      </c>
      <c r="AI20" s="305" t="str">
        <f t="shared" si="25"/>
        <v/>
      </c>
      <c r="AJ20" s="305" t="str">
        <f t="shared" si="26"/>
        <v/>
      </c>
      <c r="AL20" s="184"/>
    </row>
    <row r="21" spans="3:38" ht="27" hidden="1" x14ac:dyDescent="0.2">
      <c r="C21" s="264" t="str">
        <f t="shared" si="7"/>
        <v>T</v>
      </c>
      <c r="D21" s="273" t="str">
        <f t="shared" si="8"/>
        <v>T</v>
      </c>
      <c r="E21" s="21" t="s">
        <v>193</v>
      </c>
      <c r="F21" s="22">
        <f t="shared" si="0"/>
        <v>0</v>
      </c>
      <c r="G21" s="22">
        <f t="shared" si="1"/>
        <v>0</v>
      </c>
      <c r="H21" s="22">
        <f t="shared" si="2"/>
        <v>0</v>
      </c>
      <c r="I21" s="63">
        <f t="shared" si="3"/>
        <v>0</v>
      </c>
      <c r="J21" s="63">
        <f t="shared" si="4"/>
        <v>0</v>
      </c>
      <c r="K21" s="64">
        <f t="shared" si="5"/>
        <v>0</v>
      </c>
      <c r="L21" s="16">
        <f t="shared" si="6"/>
        <v>0</v>
      </c>
      <c r="M21" s="23">
        <f t="shared" si="27"/>
        <v>0</v>
      </c>
      <c r="N21" s="281">
        <f t="shared" si="17"/>
        <v>0</v>
      </c>
      <c r="O21" s="225"/>
      <c r="P21" s="25"/>
      <c r="Q21" s="25"/>
      <c r="R21" s="81" t="str">
        <f t="shared" si="10"/>
        <v/>
      </c>
      <c r="S21" s="111">
        <f t="shared" si="11"/>
        <v>0</v>
      </c>
      <c r="T21" s="111" t="str">
        <f t="shared" si="12"/>
        <v/>
      </c>
      <c r="U21" s="111">
        <f>K21-S21</f>
        <v>0</v>
      </c>
      <c r="V21" s="111">
        <f t="shared" si="19"/>
        <v>0</v>
      </c>
      <c r="W21" s="179">
        <f t="shared" si="20"/>
        <v>0</v>
      </c>
      <c r="X21" s="180">
        <f t="shared" si="13"/>
        <v>0</v>
      </c>
      <c r="Y21" s="181">
        <f t="shared" si="21"/>
        <v>0</v>
      </c>
      <c r="Z21" s="182">
        <f t="shared" si="22"/>
        <v>0</v>
      </c>
      <c r="AA21" s="135">
        <f t="shared" si="14"/>
        <v>0</v>
      </c>
      <c r="AB21" s="183">
        <f t="shared" si="15"/>
        <v>0</v>
      </c>
      <c r="AF21" s="183">
        <f t="shared" si="16"/>
        <v>0</v>
      </c>
      <c r="AG21" s="183">
        <f t="shared" si="23"/>
        <v>0</v>
      </c>
      <c r="AH21" s="305" t="str">
        <f t="shared" si="24"/>
        <v/>
      </c>
      <c r="AI21" s="305" t="str">
        <f t="shared" si="25"/>
        <v/>
      </c>
      <c r="AJ21" s="305" t="str">
        <f t="shared" si="26"/>
        <v/>
      </c>
      <c r="AL21" s="184"/>
    </row>
    <row r="22" spans="3:38" ht="27" hidden="1" x14ac:dyDescent="0.2">
      <c r="C22" s="264" t="str">
        <f t="shared" si="7"/>
        <v>T</v>
      </c>
      <c r="D22" s="273" t="str">
        <f t="shared" si="8"/>
        <v>T</v>
      </c>
      <c r="E22" s="21" t="s">
        <v>193</v>
      </c>
      <c r="F22" s="22">
        <f t="shared" si="0"/>
        <v>0</v>
      </c>
      <c r="G22" s="22">
        <f t="shared" si="1"/>
        <v>0</v>
      </c>
      <c r="H22" s="22">
        <f t="shared" si="2"/>
        <v>0</v>
      </c>
      <c r="I22" s="63">
        <f t="shared" si="3"/>
        <v>0</v>
      </c>
      <c r="J22" s="63">
        <f t="shared" si="4"/>
        <v>0</v>
      </c>
      <c r="K22" s="64">
        <f t="shared" si="5"/>
        <v>0</v>
      </c>
      <c r="L22" s="16">
        <f t="shared" si="6"/>
        <v>0</v>
      </c>
      <c r="M22" s="23">
        <f t="shared" si="27"/>
        <v>0</v>
      </c>
      <c r="N22" s="281">
        <f t="shared" si="17"/>
        <v>0</v>
      </c>
      <c r="O22" s="25"/>
      <c r="P22" s="25"/>
      <c r="Q22" s="25"/>
      <c r="R22" s="81" t="str">
        <f t="shared" si="10"/>
        <v/>
      </c>
      <c r="S22" s="111">
        <f t="shared" si="11"/>
        <v>0</v>
      </c>
      <c r="T22" s="111" t="str">
        <f t="shared" si="12"/>
        <v/>
      </c>
      <c r="U22" s="111">
        <f t="shared" si="18"/>
        <v>0</v>
      </c>
      <c r="V22" s="111">
        <f t="shared" si="19"/>
        <v>0</v>
      </c>
      <c r="W22" s="179">
        <f t="shared" si="20"/>
        <v>0</v>
      </c>
      <c r="X22" s="180">
        <f t="shared" si="13"/>
        <v>0</v>
      </c>
      <c r="Y22" s="181">
        <f t="shared" si="21"/>
        <v>0</v>
      </c>
      <c r="Z22" s="182">
        <f t="shared" si="22"/>
        <v>0</v>
      </c>
      <c r="AA22" s="135">
        <f t="shared" si="14"/>
        <v>0</v>
      </c>
      <c r="AB22" s="183">
        <f t="shared" si="15"/>
        <v>0</v>
      </c>
      <c r="AF22" s="183">
        <f t="shared" si="16"/>
        <v>0</v>
      </c>
      <c r="AG22" s="183">
        <f t="shared" si="23"/>
        <v>0</v>
      </c>
      <c r="AH22" s="305" t="str">
        <f t="shared" si="24"/>
        <v/>
      </c>
      <c r="AI22" s="305" t="str">
        <f t="shared" si="25"/>
        <v/>
      </c>
      <c r="AJ22" s="305" t="str">
        <f t="shared" si="26"/>
        <v/>
      </c>
      <c r="AL22" s="184"/>
    </row>
    <row r="23" spans="3:38" ht="27" hidden="1" x14ac:dyDescent="0.2">
      <c r="C23" s="264" t="str">
        <f t="shared" si="7"/>
        <v>T</v>
      </c>
      <c r="D23" s="273" t="str">
        <f t="shared" si="8"/>
        <v>T</v>
      </c>
      <c r="E23" s="21" t="s">
        <v>193</v>
      </c>
      <c r="F23" s="22">
        <f t="shared" si="0"/>
        <v>0</v>
      </c>
      <c r="G23" s="22">
        <f t="shared" si="1"/>
        <v>0</v>
      </c>
      <c r="H23" s="22">
        <f t="shared" si="2"/>
        <v>0</v>
      </c>
      <c r="I23" s="63">
        <f t="shared" si="3"/>
        <v>0</v>
      </c>
      <c r="J23" s="63">
        <f t="shared" si="4"/>
        <v>0</v>
      </c>
      <c r="K23" s="64">
        <f t="shared" si="5"/>
        <v>0</v>
      </c>
      <c r="L23" s="16">
        <f t="shared" si="6"/>
        <v>0</v>
      </c>
      <c r="M23" s="23">
        <f t="shared" si="27"/>
        <v>0</v>
      </c>
      <c r="N23" s="281">
        <f t="shared" si="17"/>
        <v>0</v>
      </c>
      <c r="O23" s="25"/>
      <c r="P23" s="25"/>
      <c r="Q23" s="25"/>
      <c r="R23" s="81" t="str">
        <f t="shared" si="10"/>
        <v/>
      </c>
      <c r="S23" s="111">
        <f t="shared" si="11"/>
        <v>0</v>
      </c>
      <c r="T23" s="111" t="str">
        <f t="shared" si="12"/>
        <v/>
      </c>
      <c r="U23" s="111">
        <f t="shared" si="18"/>
        <v>0</v>
      </c>
      <c r="V23" s="111">
        <f t="shared" si="19"/>
        <v>0</v>
      </c>
      <c r="W23" s="179">
        <f t="shared" si="20"/>
        <v>0</v>
      </c>
      <c r="X23" s="180">
        <f t="shared" si="13"/>
        <v>0</v>
      </c>
      <c r="Y23" s="181">
        <f t="shared" si="21"/>
        <v>0</v>
      </c>
      <c r="Z23" s="182">
        <f t="shared" si="22"/>
        <v>0</v>
      </c>
      <c r="AA23" s="135">
        <f t="shared" si="14"/>
        <v>0</v>
      </c>
      <c r="AB23" s="183">
        <f t="shared" si="15"/>
        <v>0</v>
      </c>
      <c r="AF23" s="183">
        <f t="shared" si="16"/>
        <v>0</v>
      </c>
      <c r="AG23" s="183">
        <f t="shared" si="23"/>
        <v>0</v>
      </c>
      <c r="AH23" s="305" t="str">
        <f t="shared" si="24"/>
        <v/>
      </c>
      <c r="AI23" s="305" t="str">
        <f t="shared" si="25"/>
        <v/>
      </c>
      <c r="AJ23" s="305" t="str">
        <f t="shared" si="26"/>
        <v/>
      </c>
      <c r="AL23" s="184"/>
    </row>
    <row r="24" spans="3:38" ht="27" hidden="1" x14ac:dyDescent="0.2">
      <c r="C24" s="264" t="str">
        <f t="shared" si="7"/>
        <v>T</v>
      </c>
      <c r="D24" s="273" t="str">
        <f t="shared" si="8"/>
        <v>T</v>
      </c>
      <c r="E24" s="21" t="s">
        <v>193</v>
      </c>
      <c r="F24" s="22">
        <f t="shared" si="0"/>
        <v>0</v>
      </c>
      <c r="G24" s="22">
        <f t="shared" si="1"/>
        <v>0</v>
      </c>
      <c r="H24" s="22">
        <f t="shared" si="2"/>
        <v>0</v>
      </c>
      <c r="I24" s="63">
        <f t="shared" si="3"/>
        <v>0</v>
      </c>
      <c r="J24" s="63">
        <f t="shared" si="4"/>
        <v>0</v>
      </c>
      <c r="K24" s="64">
        <f t="shared" si="5"/>
        <v>0</v>
      </c>
      <c r="L24" s="16">
        <f t="shared" si="6"/>
        <v>0</v>
      </c>
      <c r="M24" s="23">
        <f t="shared" si="27"/>
        <v>0</v>
      </c>
      <c r="N24" s="281">
        <f t="shared" si="17"/>
        <v>0</v>
      </c>
      <c r="O24" s="25"/>
      <c r="P24" s="25"/>
      <c r="Q24" s="25"/>
      <c r="R24" s="81" t="str">
        <f t="shared" si="10"/>
        <v/>
      </c>
      <c r="S24" s="111">
        <f t="shared" si="11"/>
        <v>0</v>
      </c>
      <c r="T24" s="111" t="str">
        <f t="shared" si="12"/>
        <v/>
      </c>
      <c r="U24" s="111">
        <f t="shared" si="18"/>
        <v>0</v>
      </c>
      <c r="V24" s="111">
        <f t="shared" si="19"/>
        <v>0</v>
      </c>
      <c r="W24" s="179">
        <f t="shared" si="20"/>
        <v>0</v>
      </c>
      <c r="X24" s="180">
        <f t="shared" si="13"/>
        <v>0</v>
      </c>
      <c r="Y24" s="181">
        <f t="shared" si="21"/>
        <v>0</v>
      </c>
      <c r="Z24" s="182">
        <f t="shared" si="22"/>
        <v>0</v>
      </c>
      <c r="AA24" s="135">
        <f t="shared" si="14"/>
        <v>0</v>
      </c>
      <c r="AB24" s="183">
        <f t="shared" si="15"/>
        <v>0</v>
      </c>
      <c r="AF24" s="183">
        <f t="shared" si="16"/>
        <v>0</v>
      </c>
      <c r="AG24" s="183">
        <f t="shared" si="23"/>
        <v>0</v>
      </c>
      <c r="AH24" s="305" t="str">
        <f t="shared" si="24"/>
        <v/>
      </c>
      <c r="AI24" s="305" t="str">
        <f t="shared" si="25"/>
        <v/>
      </c>
      <c r="AJ24" s="305" t="str">
        <f t="shared" si="26"/>
        <v/>
      </c>
      <c r="AL24" s="184"/>
    </row>
    <row r="25" spans="3:38" ht="27" hidden="1" x14ac:dyDescent="0.2">
      <c r="C25" s="264" t="str">
        <f t="shared" si="7"/>
        <v>T</v>
      </c>
      <c r="D25" s="273" t="str">
        <f t="shared" si="8"/>
        <v>T</v>
      </c>
      <c r="E25" s="21" t="s">
        <v>193</v>
      </c>
      <c r="F25" s="22">
        <f t="shared" si="0"/>
        <v>0</v>
      </c>
      <c r="G25" s="22">
        <f t="shared" si="1"/>
        <v>0</v>
      </c>
      <c r="H25" s="22">
        <f t="shared" si="2"/>
        <v>0</v>
      </c>
      <c r="I25" s="63">
        <f t="shared" si="3"/>
        <v>0</v>
      </c>
      <c r="J25" s="63">
        <f t="shared" si="4"/>
        <v>0</v>
      </c>
      <c r="K25" s="64">
        <f t="shared" si="5"/>
        <v>0</v>
      </c>
      <c r="L25" s="16">
        <f t="shared" si="6"/>
        <v>0</v>
      </c>
      <c r="M25" s="23">
        <f t="shared" si="27"/>
        <v>0</v>
      </c>
      <c r="N25" s="281">
        <f t="shared" si="17"/>
        <v>0</v>
      </c>
      <c r="O25" s="25"/>
      <c r="P25" s="25"/>
      <c r="Q25" s="25"/>
      <c r="R25" s="81" t="str">
        <f t="shared" si="10"/>
        <v/>
      </c>
      <c r="S25" s="111">
        <f t="shared" si="11"/>
        <v>0</v>
      </c>
      <c r="T25" s="111" t="str">
        <f t="shared" si="12"/>
        <v/>
      </c>
      <c r="U25" s="111">
        <f t="shared" si="18"/>
        <v>0</v>
      </c>
      <c r="V25" s="111">
        <f t="shared" si="19"/>
        <v>0</v>
      </c>
      <c r="W25" s="179">
        <f t="shared" si="20"/>
        <v>0</v>
      </c>
      <c r="X25" s="180">
        <f t="shared" si="13"/>
        <v>0</v>
      </c>
      <c r="Y25" s="181">
        <f t="shared" si="21"/>
        <v>0</v>
      </c>
      <c r="Z25" s="182">
        <f t="shared" si="22"/>
        <v>0</v>
      </c>
      <c r="AA25" s="135">
        <f t="shared" si="14"/>
        <v>0</v>
      </c>
      <c r="AB25" s="183">
        <f t="shared" si="15"/>
        <v>0</v>
      </c>
      <c r="AF25" s="183">
        <f t="shared" si="16"/>
        <v>0</v>
      </c>
      <c r="AG25" s="183">
        <f t="shared" si="23"/>
        <v>0</v>
      </c>
      <c r="AH25" s="305" t="str">
        <f t="shared" si="24"/>
        <v/>
      </c>
      <c r="AI25" s="305" t="str">
        <f t="shared" si="25"/>
        <v/>
      </c>
      <c r="AJ25" s="305" t="str">
        <f t="shared" si="26"/>
        <v/>
      </c>
      <c r="AL25" s="184"/>
    </row>
    <row r="26" spans="3:38" ht="27" hidden="1" x14ac:dyDescent="0.2">
      <c r="C26" s="264" t="str">
        <f t="shared" si="7"/>
        <v>T</v>
      </c>
      <c r="D26" s="273" t="str">
        <f t="shared" si="8"/>
        <v>T</v>
      </c>
      <c r="E26" s="21" t="s">
        <v>193</v>
      </c>
      <c r="F26" s="22">
        <f t="shared" si="0"/>
        <v>0</v>
      </c>
      <c r="G26" s="22">
        <f t="shared" si="1"/>
        <v>0</v>
      </c>
      <c r="H26" s="22">
        <f t="shared" si="2"/>
        <v>0</v>
      </c>
      <c r="I26" s="63">
        <f t="shared" si="3"/>
        <v>0</v>
      </c>
      <c r="J26" s="63">
        <f t="shared" si="4"/>
        <v>0</v>
      </c>
      <c r="K26" s="64">
        <f t="shared" si="5"/>
        <v>0</v>
      </c>
      <c r="L26" s="16">
        <f t="shared" si="6"/>
        <v>0</v>
      </c>
      <c r="M26" s="23">
        <f t="shared" si="27"/>
        <v>0</v>
      </c>
      <c r="N26" s="281">
        <f t="shared" si="17"/>
        <v>0</v>
      </c>
      <c r="O26" s="25"/>
      <c r="P26" s="25"/>
      <c r="Q26" s="25"/>
      <c r="R26" s="81" t="str">
        <f t="shared" si="10"/>
        <v/>
      </c>
      <c r="S26" s="111">
        <f t="shared" si="11"/>
        <v>0</v>
      </c>
      <c r="T26" s="111" t="str">
        <f t="shared" si="12"/>
        <v/>
      </c>
      <c r="U26" s="111">
        <f t="shared" si="18"/>
        <v>0</v>
      </c>
      <c r="V26" s="111">
        <f t="shared" si="19"/>
        <v>0</v>
      </c>
      <c r="W26" s="179">
        <f t="shared" si="20"/>
        <v>0</v>
      </c>
      <c r="X26" s="180">
        <f t="shared" si="13"/>
        <v>0</v>
      </c>
      <c r="Y26" s="181">
        <f t="shared" si="21"/>
        <v>0</v>
      </c>
      <c r="Z26" s="182">
        <f t="shared" si="22"/>
        <v>0</v>
      </c>
      <c r="AA26" s="135">
        <f t="shared" si="14"/>
        <v>0</v>
      </c>
      <c r="AB26" s="183">
        <f t="shared" si="15"/>
        <v>0</v>
      </c>
      <c r="AF26" s="183">
        <f t="shared" si="16"/>
        <v>0</v>
      </c>
      <c r="AG26" s="183">
        <f t="shared" si="23"/>
        <v>0</v>
      </c>
      <c r="AH26" s="305" t="str">
        <f t="shared" si="24"/>
        <v/>
      </c>
      <c r="AI26" s="305" t="str">
        <f t="shared" si="25"/>
        <v/>
      </c>
      <c r="AJ26" s="305" t="str">
        <f t="shared" si="26"/>
        <v/>
      </c>
      <c r="AL26" s="184"/>
    </row>
    <row r="27" spans="3:38" ht="27" hidden="1" x14ac:dyDescent="0.2">
      <c r="C27" s="264" t="str">
        <f t="shared" si="7"/>
        <v>T</v>
      </c>
      <c r="D27" s="273" t="str">
        <f t="shared" si="8"/>
        <v>T</v>
      </c>
      <c r="E27" s="21" t="s">
        <v>193</v>
      </c>
      <c r="F27" s="22">
        <f t="shared" si="0"/>
        <v>0</v>
      </c>
      <c r="G27" s="22">
        <f t="shared" si="1"/>
        <v>0</v>
      </c>
      <c r="H27" s="22">
        <f t="shared" si="2"/>
        <v>0</v>
      </c>
      <c r="I27" s="63">
        <f t="shared" si="3"/>
        <v>0</v>
      </c>
      <c r="J27" s="63">
        <f t="shared" si="4"/>
        <v>0</v>
      </c>
      <c r="K27" s="64">
        <f t="shared" si="5"/>
        <v>0</v>
      </c>
      <c r="L27" s="16">
        <f t="shared" si="6"/>
        <v>0</v>
      </c>
      <c r="M27" s="23">
        <f t="shared" si="27"/>
        <v>0</v>
      </c>
      <c r="N27" s="281">
        <f t="shared" si="17"/>
        <v>0</v>
      </c>
      <c r="O27" s="25"/>
      <c r="P27" s="25"/>
      <c r="Q27" s="25"/>
      <c r="R27" s="81" t="str">
        <f t="shared" si="10"/>
        <v/>
      </c>
      <c r="S27" s="111">
        <f t="shared" si="11"/>
        <v>0</v>
      </c>
      <c r="T27" s="111" t="str">
        <f t="shared" si="12"/>
        <v/>
      </c>
      <c r="U27" s="111">
        <f t="shared" si="18"/>
        <v>0</v>
      </c>
      <c r="V27" s="111">
        <f t="shared" si="19"/>
        <v>0</v>
      </c>
      <c r="W27" s="179">
        <f t="shared" si="20"/>
        <v>0</v>
      </c>
      <c r="X27" s="180">
        <f t="shared" si="13"/>
        <v>0</v>
      </c>
      <c r="Y27" s="181">
        <f t="shared" si="21"/>
        <v>0</v>
      </c>
      <c r="Z27" s="182">
        <f t="shared" si="22"/>
        <v>0</v>
      </c>
      <c r="AA27" s="135">
        <f t="shared" si="14"/>
        <v>0</v>
      </c>
      <c r="AB27" s="183">
        <f t="shared" si="15"/>
        <v>0</v>
      </c>
      <c r="AF27" s="183">
        <f t="shared" si="16"/>
        <v>0</v>
      </c>
      <c r="AG27" s="183">
        <f t="shared" si="23"/>
        <v>0</v>
      </c>
      <c r="AH27" s="305" t="str">
        <f t="shared" si="24"/>
        <v/>
      </c>
      <c r="AI27" s="305" t="str">
        <f t="shared" si="25"/>
        <v/>
      </c>
      <c r="AJ27" s="305" t="str">
        <f t="shared" si="26"/>
        <v/>
      </c>
      <c r="AL27" s="184"/>
    </row>
    <row r="28" spans="3:38" ht="27" hidden="1" x14ac:dyDescent="0.2">
      <c r="C28" s="264" t="str">
        <f t="shared" si="7"/>
        <v>T</v>
      </c>
      <c r="D28" s="273" t="str">
        <f t="shared" si="8"/>
        <v>T</v>
      </c>
      <c r="E28" s="21" t="s">
        <v>193</v>
      </c>
      <c r="F28" s="22">
        <f t="shared" si="0"/>
        <v>0</v>
      </c>
      <c r="G28" s="22">
        <f t="shared" si="1"/>
        <v>0</v>
      </c>
      <c r="H28" s="22">
        <f t="shared" si="2"/>
        <v>0</v>
      </c>
      <c r="I28" s="63">
        <f t="shared" si="3"/>
        <v>0</v>
      </c>
      <c r="J28" s="63">
        <f t="shared" si="4"/>
        <v>0</v>
      </c>
      <c r="K28" s="64">
        <f t="shared" si="5"/>
        <v>0</v>
      </c>
      <c r="L28" s="16">
        <f t="shared" si="6"/>
        <v>0</v>
      </c>
      <c r="M28" s="23">
        <f t="shared" si="27"/>
        <v>0</v>
      </c>
      <c r="N28" s="281">
        <f t="shared" si="17"/>
        <v>0</v>
      </c>
      <c r="O28" s="25"/>
      <c r="P28" s="25"/>
      <c r="Q28" s="25"/>
      <c r="R28" s="81" t="str">
        <f t="shared" si="10"/>
        <v/>
      </c>
      <c r="S28" s="111">
        <f t="shared" si="11"/>
        <v>0</v>
      </c>
      <c r="T28" s="111" t="str">
        <f t="shared" si="12"/>
        <v/>
      </c>
      <c r="U28" s="111">
        <f t="shared" si="18"/>
        <v>0</v>
      </c>
      <c r="V28" s="111">
        <f t="shared" si="19"/>
        <v>0</v>
      </c>
      <c r="W28" s="179">
        <f t="shared" si="20"/>
        <v>0</v>
      </c>
      <c r="X28" s="180">
        <f t="shared" si="13"/>
        <v>0</v>
      </c>
      <c r="Y28" s="181">
        <f t="shared" si="21"/>
        <v>0</v>
      </c>
      <c r="Z28" s="182">
        <f t="shared" si="22"/>
        <v>0</v>
      </c>
      <c r="AA28" s="135">
        <f t="shared" si="14"/>
        <v>0</v>
      </c>
      <c r="AB28" s="183">
        <f t="shared" si="15"/>
        <v>0</v>
      </c>
      <c r="AF28" s="183">
        <f t="shared" si="16"/>
        <v>0</v>
      </c>
      <c r="AG28" s="183">
        <f t="shared" si="23"/>
        <v>0</v>
      </c>
      <c r="AH28" s="305" t="str">
        <f t="shared" si="24"/>
        <v/>
      </c>
      <c r="AI28" s="305" t="str">
        <f t="shared" si="25"/>
        <v/>
      </c>
      <c r="AJ28" s="305" t="str">
        <f t="shared" si="26"/>
        <v/>
      </c>
      <c r="AL28" s="184"/>
    </row>
    <row r="29" spans="3:38" ht="27" hidden="1" x14ac:dyDescent="0.2">
      <c r="C29" s="264" t="str">
        <f t="shared" si="7"/>
        <v>T</v>
      </c>
      <c r="D29" s="273" t="str">
        <f t="shared" si="8"/>
        <v>T</v>
      </c>
      <c r="E29" s="21" t="s">
        <v>193</v>
      </c>
      <c r="F29" s="22">
        <f t="shared" si="0"/>
        <v>0</v>
      </c>
      <c r="G29" s="22">
        <f t="shared" si="1"/>
        <v>0</v>
      </c>
      <c r="H29" s="22">
        <f t="shared" si="2"/>
        <v>0</v>
      </c>
      <c r="I29" s="63">
        <f t="shared" si="3"/>
        <v>0</v>
      </c>
      <c r="J29" s="63">
        <f t="shared" si="4"/>
        <v>0</v>
      </c>
      <c r="K29" s="64">
        <f t="shared" si="5"/>
        <v>0</v>
      </c>
      <c r="L29" s="16">
        <f t="shared" si="6"/>
        <v>0</v>
      </c>
      <c r="M29" s="23">
        <f t="shared" si="27"/>
        <v>0</v>
      </c>
      <c r="N29" s="281">
        <f t="shared" si="17"/>
        <v>0</v>
      </c>
      <c r="O29" s="25"/>
      <c r="P29" s="25"/>
      <c r="Q29" s="25"/>
      <c r="R29" s="81" t="str">
        <f t="shared" si="10"/>
        <v/>
      </c>
      <c r="S29" s="111">
        <f t="shared" si="11"/>
        <v>0</v>
      </c>
      <c r="T29" s="111" t="str">
        <f t="shared" si="12"/>
        <v/>
      </c>
      <c r="U29" s="111">
        <f t="shared" si="18"/>
        <v>0</v>
      </c>
      <c r="V29" s="111">
        <f t="shared" si="19"/>
        <v>0</v>
      </c>
      <c r="W29" s="179">
        <f t="shared" si="20"/>
        <v>0</v>
      </c>
      <c r="X29" s="180">
        <f t="shared" si="13"/>
        <v>0</v>
      </c>
      <c r="Y29" s="181">
        <f t="shared" si="21"/>
        <v>0</v>
      </c>
      <c r="Z29" s="182">
        <f t="shared" si="22"/>
        <v>0</v>
      </c>
      <c r="AA29" s="135">
        <f t="shared" si="14"/>
        <v>0</v>
      </c>
      <c r="AB29" s="183">
        <f t="shared" si="15"/>
        <v>0</v>
      </c>
      <c r="AF29" s="183">
        <f t="shared" si="16"/>
        <v>0</v>
      </c>
      <c r="AG29" s="183">
        <f t="shared" si="23"/>
        <v>0</v>
      </c>
      <c r="AH29" s="305" t="str">
        <f t="shared" si="24"/>
        <v/>
      </c>
      <c r="AI29" s="305" t="str">
        <f t="shared" si="25"/>
        <v/>
      </c>
      <c r="AJ29" s="305" t="str">
        <f t="shared" si="26"/>
        <v/>
      </c>
      <c r="AL29" s="184"/>
    </row>
    <row r="30" spans="3:38" ht="27" hidden="1" x14ac:dyDescent="0.2">
      <c r="C30" s="264" t="str">
        <f t="shared" si="7"/>
        <v>T</v>
      </c>
      <c r="D30" s="273" t="str">
        <f t="shared" si="8"/>
        <v>T</v>
      </c>
      <c r="E30" s="21" t="s">
        <v>193</v>
      </c>
      <c r="F30" s="22">
        <f t="shared" si="0"/>
        <v>0</v>
      </c>
      <c r="G30" s="22">
        <f t="shared" si="1"/>
        <v>0</v>
      </c>
      <c r="H30" s="22">
        <f t="shared" si="2"/>
        <v>0</v>
      </c>
      <c r="I30" s="63">
        <f t="shared" si="3"/>
        <v>0</v>
      </c>
      <c r="J30" s="63">
        <f t="shared" si="4"/>
        <v>0</v>
      </c>
      <c r="K30" s="64">
        <f t="shared" si="5"/>
        <v>0</v>
      </c>
      <c r="L30" s="16">
        <f t="shared" si="6"/>
        <v>0</v>
      </c>
      <c r="M30" s="23">
        <f t="shared" si="27"/>
        <v>0</v>
      </c>
      <c r="N30" s="281">
        <f t="shared" si="17"/>
        <v>0</v>
      </c>
      <c r="O30" s="25"/>
      <c r="P30" s="25"/>
      <c r="Q30" s="25"/>
      <c r="R30" s="81" t="str">
        <f t="shared" si="10"/>
        <v/>
      </c>
      <c r="S30" s="111">
        <f t="shared" si="11"/>
        <v>0</v>
      </c>
      <c r="T30" s="111" t="str">
        <f t="shared" si="12"/>
        <v/>
      </c>
      <c r="U30" s="111">
        <f t="shared" si="18"/>
        <v>0</v>
      </c>
      <c r="V30" s="111">
        <f t="shared" si="19"/>
        <v>0</v>
      </c>
      <c r="W30" s="179">
        <f t="shared" si="20"/>
        <v>0</v>
      </c>
      <c r="X30" s="180">
        <f t="shared" si="13"/>
        <v>0</v>
      </c>
      <c r="Y30" s="181">
        <f t="shared" si="21"/>
        <v>0</v>
      </c>
      <c r="Z30" s="182">
        <f t="shared" si="22"/>
        <v>0</v>
      </c>
      <c r="AA30" s="135">
        <f t="shared" si="14"/>
        <v>0</v>
      </c>
      <c r="AB30" s="183">
        <f t="shared" si="15"/>
        <v>0</v>
      </c>
      <c r="AF30" s="183">
        <f t="shared" si="16"/>
        <v>0</v>
      </c>
      <c r="AG30" s="183">
        <f t="shared" si="23"/>
        <v>0</v>
      </c>
      <c r="AH30" s="305" t="str">
        <f t="shared" si="24"/>
        <v/>
      </c>
      <c r="AI30" s="305" t="str">
        <f t="shared" si="25"/>
        <v/>
      </c>
      <c r="AJ30" s="305" t="str">
        <f t="shared" si="26"/>
        <v/>
      </c>
      <c r="AL30" s="184"/>
    </row>
    <row r="31" spans="3:38" ht="27" hidden="1" x14ac:dyDescent="0.2">
      <c r="C31" s="264" t="str">
        <f t="shared" si="7"/>
        <v>T</v>
      </c>
      <c r="D31" s="273" t="str">
        <f t="shared" si="8"/>
        <v>T</v>
      </c>
      <c r="E31" s="21" t="s">
        <v>193</v>
      </c>
      <c r="F31" s="22">
        <f t="shared" si="0"/>
        <v>0</v>
      </c>
      <c r="G31" s="22">
        <f t="shared" si="1"/>
        <v>0</v>
      </c>
      <c r="H31" s="22">
        <f t="shared" si="2"/>
        <v>0</v>
      </c>
      <c r="I31" s="63">
        <f t="shared" si="3"/>
        <v>0</v>
      </c>
      <c r="J31" s="63">
        <f t="shared" si="4"/>
        <v>0</v>
      </c>
      <c r="K31" s="64">
        <f t="shared" si="5"/>
        <v>0</v>
      </c>
      <c r="L31" s="16">
        <f t="shared" si="6"/>
        <v>0</v>
      </c>
      <c r="M31" s="23">
        <f t="shared" si="27"/>
        <v>0</v>
      </c>
      <c r="N31" s="281">
        <f t="shared" si="17"/>
        <v>0</v>
      </c>
      <c r="O31" s="25"/>
      <c r="P31" s="25"/>
      <c r="Q31" s="25"/>
      <c r="R31" s="81" t="str">
        <f t="shared" si="10"/>
        <v/>
      </c>
      <c r="S31" s="111">
        <f t="shared" si="11"/>
        <v>0</v>
      </c>
      <c r="T31" s="111" t="str">
        <f t="shared" si="12"/>
        <v/>
      </c>
      <c r="U31" s="111">
        <f t="shared" si="18"/>
        <v>0</v>
      </c>
      <c r="V31" s="111">
        <f t="shared" si="19"/>
        <v>0</v>
      </c>
      <c r="W31" s="179">
        <f t="shared" si="20"/>
        <v>0</v>
      </c>
      <c r="X31" s="180">
        <f t="shared" si="13"/>
        <v>0</v>
      </c>
      <c r="Y31" s="181">
        <f t="shared" si="21"/>
        <v>0</v>
      </c>
      <c r="Z31" s="182">
        <f t="shared" si="22"/>
        <v>0</v>
      </c>
      <c r="AA31" s="135">
        <f t="shared" si="14"/>
        <v>0</v>
      </c>
      <c r="AB31" s="183">
        <f t="shared" si="15"/>
        <v>0</v>
      </c>
      <c r="AF31" s="183">
        <f t="shared" si="16"/>
        <v>0</v>
      </c>
      <c r="AG31" s="183">
        <f t="shared" si="23"/>
        <v>0</v>
      </c>
      <c r="AH31" s="305" t="str">
        <f t="shared" si="24"/>
        <v/>
      </c>
      <c r="AI31" s="305" t="str">
        <f t="shared" si="25"/>
        <v/>
      </c>
      <c r="AJ31" s="305" t="str">
        <f t="shared" si="26"/>
        <v/>
      </c>
      <c r="AL31" s="184"/>
    </row>
    <row r="32" spans="3:38" ht="27" hidden="1" x14ac:dyDescent="0.2">
      <c r="C32" s="264" t="str">
        <f t="shared" si="7"/>
        <v>T</v>
      </c>
      <c r="D32" s="273" t="str">
        <f t="shared" si="8"/>
        <v>T</v>
      </c>
      <c r="E32" s="21" t="s">
        <v>193</v>
      </c>
      <c r="F32" s="22">
        <f t="shared" si="0"/>
        <v>0</v>
      </c>
      <c r="G32" s="22">
        <f t="shared" si="1"/>
        <v>0</v>
      </c>
      <c r="H32" s="22">
        <f t="shared" si="2"/>
        <v>0</v>
      </c>
      <c r="I32" s="63">
        <f t="shared" si="3"/>
        <v>0</v>
      </c>
      <c r="J32" s="63">
        <f t="shared" si="4"/>
        <v>0</v>
      </c>
      <c r="K32" s="64">
        <f t="shared" si="5"/>
        <v>0</v>
      </c>
      <c r="L32" s="16">
        <f t="shared" si="6"/>
        <v>0</v>
      </c>
      <c r="M32" s="23">
        <f t="shared" si="27"/>
        <v>0</v>
      </c>
      <c r="N32" s="281">
        <f t="shared" si="17"/>
        <v>0</v>
      </c>
      <c r="O32" s="25"/>
      <c r="P32" s="25"/>
      <c r="Q32" s="25"/>
      <c r="R32" s="81" t="str">
        <f t="shared" si="10"/>
        <v/>
      </c>
      <c r="S32" s="111">
        <f t="shared" si="11"/>
        <v>0</v>
      </c>
      <c r="T32" s="111" t="str">
        <f t="shared" si="12"/>
        <v/>
      </c>
      <c r="U32" s="111">
        <f t="shared" si="18"/>
        <v>0</v>
      </c>
      <c r="V32" s="111">
        <f t="shared" si="19"/>
        <v>0</v>
      </c>
      <c r="W32" s="179">
        <f t="shared" si="20"/>
        <v>0</v>
      </c>
      <c r="X32" s="180">
        <f t="shared" si="13"/>
        <v>0</v>
      </c>
      <c r="Y32" s="181">
        <f t="shared" si="21"/>
        <v>0</v>
      </c>
      <c r="Z32" s="182">
        <f t="shared" si="22"/>
        <v>0</v>
      </c>
      <c r="AA32" s="135">
        <f t="shared" si="14"/>
        <v>0</v>
      </c>
      <c r="AB32" s="183">
        <f t="shared" si="15"/>
        <v>0</v>
      </c>
      <c r="AF32" s="183">
        <f t="shared" si="16"/>
        <v>0</v>
      </c>
      <c r="AG32" s="183">
        <f t="shared" si="23"/>
        <v>0</v>
      </c>
      <c r="AH32" s="305" t="str">
        <f t="shared" si="24"/>
        <v/>
      </c>
      <c r="AI32" s="305" t="str">
        <f t="shared" si="25"/>
        <v/>
      </c>
      <c r="AJ32" s="305" t="str">
        <f t="shared" si="26"/>
        <v/>
      </c>
      <c r="AL32" s="184"/>
    </row>
    <row r="33" spans="3:40" ht="27" hidden="1" x14ac:dyDescent="0.2">
      <c r="C33" s="264" t="str">
        <f t="shared" si="7"/>
        <v>T</v>
      </c>
      <c r="D33" s="273" t="str">
        <f t="shared" si="8"/>
        <v>T</v>
      </c>
      <c r="E33" s="21" t="s">
        <v>193</v>
      </c>
      <c r="F33" s="22">
        <f t="shared" si="0"/>
        <v>0</v>
      </c>
      <c r="G33" s="22">
        <f t="shared" si="1"/>
        <v>0</v>
      </c>
      <c r="H33" s="22">
        <f t="shared" si="2"/>
        <v>0</v>
      </c>
      <c r="I33" s="63">
        <f t="shared" si="3"/>
        <v>0</v>
      </c>
      <c r="J33" s="63">
        <f t="shared" si="4"/>
        <v>0</v>
      </c>
      <c r="K33" s="64">
        <f t="shared" si="5"/>
        <v>0</v>
      </c>
      <c r="L33" s="16">
        <f t="shared" si="6"/>
        <v>0</v>
      </c>
      <c r="M33" s="23">
        <f t="shared" si="27"/>
        <v>0</v>
      </c>
      <c r="N33" s="281">
        <f t="shared" si="17"/>
        <v>0</v>
      </c>
      <c r="O33" s="25"/>
      <c r="P33" s="25"/>
      <c r="Q33" s="25"/>
      <c r="R33" s="81" t="str">
        <f t="shared" si="10"/>
        <v/>
      </c>
      <c r="S33" s="111">
        <f t="shared" si="11"/>
        <v>0</v>
      </c>
      <c r="T33" s="111" t="str">
        <f t="shared" si="12"/>
        <v/>
      </c>
      <c r="U33" s="111">
        <f t="shared" si="18"/>
        <v>0</v>
      </c>
      <c r="V33" s="111">
        <f t="shared" si="19"/>
        <v>0</v>
      </c>
      <c r="W33" s="179">
        <f t="shared" si="20"/>
        <v>0</v>
      </c>
      <c r="X33" s="180">
        <f t="shared" si="13"/>
        <v>0</v>
      </c>
      <c r="Y33" s="181">
        <f t="shared" si="21"/>
        <v>0</v>
      </c>
      <c r="Z33" s="182">
        <f t="shared" si="22"/>
        <v>0</v>
      </c>
      <c r="AA33" s="135">
        <f t="shared" si="14"/>
        <v>0</v>
      </c>
      <c r="AB33" s="183">
        <f t="shared" si="15"/>
        <v>0</v>
      </c>
      <c r="AF33" s="183">
        <f t="shared" si="16"/>
        <v>0</v>
      </c>
      <c r="AG33" s="183">
        <f t="shared" si="23"/>
        <v>0</v>
      </c>
      <c r="AH33" s="305" t="str">
        <f t="shared" si="24"/>
        <v/>
      </c>
      <c r="AI33" s="305" t="str">
        <f t="shared" si="25"/>
        <v/>
      </c>
      <c r="AJ33" s="305" t="str">
        <f t="shared" si="26"/>
        <v/>
      </c>
      <c r="AL33" s="184"/>
    </row>
    <row r="34" spans="3:40" ht="27" hidden="1" x14ac:dyDescent="0.2">
      <c r="C34" s="264" t="str">
        <f t="shared" si="7"/>
        <v>T</v>
      </c>
      <c r="D34" s="273" t="str">
        <f t="shared" si="8"/>
        <v>T</v>
      </c>
      <c r="E34" s="21" t="s">
        <v>193</v>
      </c>
      <c r="F34" s="22">
        <f t="shared" si="0"/>
        <v>0</v>
      </c>
      <c r="G34" s="22">
        <f t="shared" si="1"/>
        <v>0</v>
      </c>
      <c r="H34" s="22">
        <f t="shared" si="2"/>
        <v>0</v>
      </c>
      <c r="I34" s="63">
        <f t="shared" si="3"/>
        <v>0</v>
      </c>
      <c r="J34" s="63">
        <f t="shared" si="4"/>
        <v>0</v>
      </c>
      <c r="K34" s="64">
        <f t="shared" si="5"/>
        <v>0</v>
      </c>
      <c r="L34" s="16">
        <f t="shared" si="6"/>
        <v>0</v>
      </c>
      <c r="M34" s="23">
        <f t="shared" si="27"/>
        <v>0</v>
      </c>
      <c r="N34" s="281">
        <f t="shared" si="17"/>
        <v>0</v>
      </c>
      <c r="O34" s="25"/>
      <c r="P34" s="25"/>
      <c r="Q34" s="25"/>
      <c r="R34" s="81" t="str">
        <f t="shared" si="10"/>
        <v/>
      </c>
      <c r="S34" s="111">
        <f t="shared" si="11"/>
        <v>0</v>
      </c>
      <c r="T34" s="111" t="str">
        <f t="shared" si="12"/>
        <v/>
      </c>
      <c r="U34" s="111">
        <f t="shared" si="18"/>
        <v>0</v>
      </c>
      <c r="V34" s="111">
        <f t="shared" si="19"/>
        <v>0</v>
      </c>
      <c r="W34" s="179">
        <f t="shared" si="20"/>
        <v>0</v>
      </c>
      <c r="X34" s="180">
        <f t="shared" si="13"/>
        <v>0</v>
      </c>
      <c r="Y34" s="181">
        <f t="shared" si="21"/>
        <v>0</v>
      </c>
      <c r="Z34" s="182">
        <f t="shared" si="22"/>
        <v>0</v>
      </c>
      <c r="AA34" s="135">
        <f t="shared" si="14"/>
        <v>0</v>
      </c>
      <c r="AB34" s="183">
        <f t="shared" si="15"/>
        <v>0</v>
      </c>
      <c r="AF34" s="183">
        <f t="shared" si="16"/>
        <v>0</v>
      </c>
      <c r="AG34" s="183">
        <f t="shared" si="23"/>
        <v>0</v>
      </c>
      <c r="AH34" s="305" t="str">
        <f t="shared" si="24"/>
        <v/>
      </c>
      <c r="AI34" s="305" t="str">
        <f t="shared" si="25"/>
        <v/>
      </c>
      <c r="AJ34" s="305" t="str">
        <f t="shared" si="26"/>
        <v/>
      </c>
      <c r="AL34" s="184"/>
    </row>
    <row r="35" spans="3:40" ht="27" hidden="1" x14ac:dyDescent="0.2">
      <c r="C35" s="264" t="str">
        <f t="shared" si="7"/>
        <v>T</v>
      </c>
      <c r="D35" s="273" t="str">
        <f t="shared" si="8"/>
        <v>T</v>
      </c>
      <c r="E35" s="21" t="s">
        <v>193</v>
      </c>
      <c r="F35" s="22">
        <f t="shared" si="0"/>
        <v>0</v>
      </c>
      <c r="G35" s="22">
        <f t="shared" si="1"/>
        <v>0</v>
      </c>
      <c r="H35" s="22">
        <f t="shared" si="2"/>
        <v>0</v>
      </c>
      <c r="I35" s="63">
        <f t="shared" si="3"/>
        <v>0</v>
      </c>
      <c r="J35" s="63">
        <f t="shared" si="4"/>
        <v>0</v>
      </c>
      <c r="K35" s="64">
        <f t="shared" si="5"/>
        <v>0</v>
      </c>
      <c r="L35" s="16">
        <f t="shared" si="6"/>
        <v>0</v>
      </c>
      <c r="M35" s="23">
        <f t="shared" si="27"/>
        <v>0</v>
      </c>
      <c r="N35" s="281">
        <f t="shared" si="17"/>
        <v>0</v>
      </c>
      <c r="O35" s="25"/>
      <c r="P35" s="25"/>
      <c r="Q35" s="25"/>
      <c r="R35" s="81" t="str">
        <f t="shared" si="10"/>
        <v/>
      </c>
      <c r="S35" s="111">
        <f t="shared" si="11"/>
        <v>0</v>
      </c>
      <c r="T35" s="111" t="str">
        <f t="shared" si="12"/>
        <v/>
      </c>
      <c r="U35" s="111">
        <f t="shared" si="18"/>
        <v>0</v>
      </c>
      <c r="V35" s="111">
        <f t="shared" si="19"/>
        <v>0</v>
      </c>
      <c r="W35" s="179">
        <f t="shared" si="20"/>
        <v>0</v>
      </c>
      <c r="X35" s="180">
        <f t="shared" si="13"/>
        <v>0</v>
      </c>
      <c r="Y35" s="181">
        <f t="shared" si="21"/>
        <v>0</v>
      </c>
      <c r="Z35" s="182">
        <f t="shared" si="22"/>
        <v>0</v>
      </c>
      <c r="AA35" s="135">
        <f t="shared" si="14"/>
        <v>0</v>
      </c>
      <c r="AB35" s="183">
        <f t="shared" si="15"/>
        <v>0</v>
      </c>
      <c r="AF35" s="183">
        <f t="shared" si="16"/>
        <v>0</v>
      </c>
      <c r="AG35" s="183">
        <f t="shared" si="23"/>
        <v>0</v>
      </c>
      <c r="AH35" s="305" t="str">
        <f t="shared" si="24"/>
        <v/>
      </c>
      <c r="AI35" s="305" t="str">
        <f t="shared" si="25"/>
        <v/>
      </c>
      <c r="AJ35" s="305" t="str">
        <f t="shared" si="26"/>
        <v/>
      </c>
      <c r="AL35" s="184"/>
    </row>
    <row r="36" spans="3:40" ht="27" hidden="1" x14ac:dyDescent="0.2">
      <c r="C36" s="264" t="str">
        <f t="shared" si="7"/>
        <v>T</v>
      </c>
      <c r="D36" s="273" t="str">
        <f t="shared" si="8"/>
        <v>T</v>
      </c>
      <c r="E36" s="21" t="s">
        <v>193</v>
      </c>
      <c r="F36" s="22">
        <f t="shared" si="0"/>
        <v>0</v>
      </c>
      <c r="G36" s="22">
        <f t="shared" si="1"/>
        <v>0</v>
      </c>
      <c r="H36" s="22">
        <f t="shared" si="2"/>
        <v>0</v>
      </c>
      <c r="I36" s="63">
        <f t="shared" si="3"/>
        <v>0</v>
      </c>
      <c r="J36" s="63">
        <f t="shared" si="4"/>
        <v>0</v>
      </c>
      <c r="K36" s="64">
        <f t="shared" si="5"/>
        <v>0</v>
      </c>
      <c r="L36" s="16">
        <f t="shared" si="6"/>
        <v>0</v>
      </c>
      <c r="M36" s="23">
        <f t="shared" si="27"/>
        <v>0</v>
      </c>
      <c r="N36" s="281">
        <f t="shared" si="17"/>
        <v>0</v>
      </c>
      <c r="O36" s="25"/>
      <c r="P36" s="25"/>
      <c r="Q36" s="25"/>
      <c r="R36" s="81" t="str">
        <f t="shared" si="10"/>
        <v/>
      </c>
      <c r="S36" s="111">
        <f t="shared" si="11"/>
        <v>0</v>
      </c>
      <c r="T36" s="111" t="str">
        <f t="shared" si="12"/>
        <v/>
      </c>
      <c r="U36" s="111">
        <f t="shared" si="18"/>
        <v>0</v>
      </c>
      <c r="V36" s="111">
        <f t="shared" si="19"/>
        <v>0</v>
      </c>
      <c r="W36" s="179">
        <f t="shared" si="20"/>
        <v>0</v>
      </c>
      <c r="X36" s="180">
        <f t="shared" si="13"/>
        <v>0</v>
      </c>
      <c r="Y36" s="181">
        <f t="shared" si="21"/>
        <v>0</v>
      </c>
      <c r="Z36" s="182">
        <f t="shared" si="22"/>
        <v>0</v>
      </c>
      <c r="AA36" s="135">
        <f t="shared" si="14"/>
        <v>0</v>
      </c>
      <c r="AB36" s="183">
        <f t="shared" si="15"/>
        <v>0</v>
      </c>
      <c r="AF36" s="183">
        <f t="shared" si="16"/>
        <v>0</v>
      </c>
      <c r="AG36" s="183">
        <f t="shared" si="23"/>
        <v>0</v>
      </c>
      <c r="AH36" s="305" t="str">
        <f t="shared" si="24"/>
        <v/>
      </c>
      <c r="AI36" s="305" t="str">
        <f t="shared" si="25"/>
        <v/>
      </c>
      <c r="AJ36" s="305" t="str">
        <f t="shared" si="26"/>
        <v/>
      </c>
      <c r="AL36" s="184"/>
    </row>
    <row r="37" spans="3:40" ht="27" hidden="1" x14ac:dyDescent="0.2">
      <c r="C37" s="264" t="str">
        <f t="shared" si="7"/>
        <v>T</v>
      </c>
      <c r="D37" s="273" t="str">
        <f t="shared" si="8"/>
        <v>T</v>
      </c>
      <c r="E37" s="21" t="s">
        <v>193</v>
      </c>
      <c r="F37" s="22">
        <f t="shared" si="0"/>
        <v>0</v>
      </c>
      <c r="G37" s="22">
        <f t="shared" si="1"/>
        <v>0</v>
      </c>
      <c r="H37" s="22">
        <f t="shared" si="2"/>
        <v>0</v>
      </c>
      <c r="I37" s="63">
        <f t="shared" si="3"/>
        <v>0</v>
      </c>
      <c r="J37" s="63">
        <f t="shared" si="4"/>
        <v>0</v>
      </c>
      <c r="K37" s="64">
        <f t="shared" si="5"/>
        <v>0</v>
      </c>
      <c r="L37" s="16">
        <f t="shared" si="6"/>
        <v>0</v>
      </c>
      <c r="M37" s="23">
        <f t="shared" si="27"/>
        <v>0</v>
      </c>
      <c r="N37" s="281">
        <f t="shared" si="17"/>
        <v>0</v>
      </c>
      <c r="O37" s="25"/>
      <c r="P37" s="25"/>
      <c r="Q37" s="25"/>
      <c r="R37" s="81" t="str">
        <f t="shared" si="10"/>
        <v/>
      </c>
      <c r="S37" s="111">
        <f t="shared" si="11"/>
        <v>0</v>
      </c>
      <c r="T37" s="111" t="str">
        <f t="shared" si="12"/>
        <v/>
      </c>
      <c r="U37" s="111">
        <f t="shared" si="18"/>
        <v>0</v>
      </c>
      <c r="V37" s="111">
        <f t="shared" si="19"/>
        <v>0</v>
      </c>
      <c r="W37" s="179">
        <f t="shared" si="20"/>
        <v>0</v>
      </c>
      <c r="X37" s="180">
        <f t="shared" si="13"/>
        <v>0</v>
      </c>
      <c r="Y37" s="181">
        <f t="shared" si="21"/>
        <v>0</v>
      </c>
      <c r="Z37" s="182">
        <f t="shared" si="22"/>
        <v>0</v>
      </c>
      <c r="AA37" s="135">
        <f t="shared" si="14"/>
        <v>0</v>
      </c>
      <c r="AB37" s="183">
        <f t="shared" si="15"/>
        <v>0</v>
      </c>
      <c r="AF37" s="183">
        <f t="shared" si="16"/>
        <v>0</v>
      </c>
      <c r="AG37" s="183">
        <f t="shared" si="23"/>
        <v>0</v>
      </c>
      <c r="AH37" s="305" t="str">
        <f t="shared" si="24"/>
        <v/>
      </c>
      <c r="AI37" s="305" t="str">
        <f t="shared" si="25"/>
        <v/>
      </c>
      <c r="AJ37" s="305" t="str">
        <f t="shared" si="26"/>
        <v/>
      </c>
      <c r="AL37" s="184"/>
    </row>
    <row r="38" spans="3:40" ht="27" hidden="1" x14ac:dyDescent="0.2">
      <c r="C38" s="264" t="str">
        <f t="shared" si="7"/>
        <v>T</v>
      </c>
      <c r="D38" s="273" t="str">
        <f t="shared" si="8"/>
        <v>T</v>
      </c>
      <c r="E38" s="21" t="s">
        <v>193</v>
      </c>
      <c r="F38" s="22">
        <f t="shared" si="0"/>
        <v>0</v>
      </c>
      <c r="G38" s="22">
        <f t="shared" si="1"/>
        <v>0</v>
      </c>
      <c r="H38" s="22">
        <f t="shared" si="2"/>
        <v>0</v>
      </c>
      <c r="I38" s="63">
        <f t="shared" si="3"/>
        <v>0</v>
      </c>
      <c r="J38" s="63">
        <f t="shared" si="4"/>
        <v>0</v>
      </c>
      <c r="K38" s="64">
        <f t="shared" si="5"/>
        <v>0</v>
      </c>
      <c r="L38" s="16">
        <f t="shared" si="6"/>
        <v>0</v>
      </c>
      <c r="M38" s="23">
        <f t="shared" si="27"/>
        <v>0</v>
      </c>
      <c r="N38" s="281">
        <f t="shared" si="17"/>
        <v>0</v>
      </c>
      <c r="O38" s="25"/>
      <c r="P38" s="25"/>
      <c r="Q38" s="25"/>
      <c r="R38" s="81" t="str">
        <f t="shared" si="10"/>
        <v/>
      </c>
      <c r="S38" s="111">
        <f t="shared" si="11"/>
        <v>0</v>
      </c>
      <c r="T38" s="111" t="str">
        <f t="shared" si="12"/>
        <v/>
      </c>
      <c r="U38" s="111">
        <f t="shared" si="18"/>
        <v>0</v>
      </c>
      <c r="V38" s="111">
        <f t="shared" si="19"/>
        <v>0</v>
      </c>
      <c r="W38" s="179">
        <f t="shared" si="20"/>
        <v>0</v>
      </c>
      <c r="X38" s="180">
        <f t="shared" si="13"/>
        <v>0</v>
      </c>
      <c r="Y38" s="181">
        <f t="shared" si="21"/>
        <v>0</v>
      </c>
      <c r="Z38" s="182">
        <f t="shared" si="22"/>
        <v>0</v>
      </c>
      <c r="AA38" s="135">
        <f t="shared" si="14"/>
        <v>0</v>
      </c>
      <c r="AB38" s="183">
        <f t="shared" si="15"/>
        <v>0</v>
      </c>
      <c r="AF38" s="183">
        <f t="shared" si="16"/>
        <v>0</v>
      </c>
      <c r="AG38" s="183">
        <f t="shared" si="23"/>
        <v>0</v>
      </c>
      <c r="AH38" s="305" t="str">
        <f t="shared" si="24"/>
        <v/>
      </c>
      <c r="AI38" s="305" t="str">
        <f t="shared" si="25"/>
        <v/>
      </c>
      <c r="AJ38" s="305" t="str">
        <f t="shared" si="26"/>
        <v/>
      </c>
      <c r="AL38" s="184"/>
    </row>
    <row r="39" spans="3:40" ht="27" hidden="1" x14ac:dyDescent="0.2">
      <c r="C39" s="264" t="str">
        <f t="shared" si="7"/>
        <v>T</v>
      </c>
      <c r="D39" s="273" t="str">
        <f t="shared" si="8"/>
        <v>T</v>
      </c>
      <c r="E39" s="21" t="s">
        <v>193</v>
      </c>
      <c r="F39" s="22">
        <f t="shared" si="0"/>
        <v>0</v>
      </c>
      <c r="G39" s="22">
        <f t="shared" si="1"/>
        <v>0</v>
      </c>
      <c r="H39" s="22">
        <f t="shared" si="2"/>
        <v>0</v>
      </c>
      <c r="I39" s="63">
        <f t="shared" si="3"/>
        <v>0</v>
      </c>
      <c r="J39" s="63">
        <f t="shared" si="4"/>
        <v>0</v>
      </c>
      <c r="K39" s="64">
        <f t="shared" si="5"/>
        <v>0</v>
      </c>
      <c r="L39" s="16">
        <f t="shared" si="6"/>
        <v>0</v>
      </c>
      <c r="M39" s="23">
        <f t="shared" si="27"/>
        <v>0</v>
      </c>
      <c r="N39" s="281">
        <f t="shared" si="17"/>
        <v>0</v>
      </c>
      <c r="O39" s="25"/>
      <c r="P39" s="25"/>
      <c r="Q39" s="25"/>
      <c r="R39" s="81" t="str">
        <f t="shared" si="10"/>
        <v/>
      </c>
      <c r="S39" s="111">
        <f t="shared" si="11"/>
        <v>0</v>
      </c>
      <c r="T39" s="111" t="str">
        <f t="shared" si="12"/>
        <v/>
      </c>
      <c r="U39" s="111">
        <f t="shared" si="18"/>
        <v>0</v>
      </c>
      <c r="V39" s="111">
        <f t="shared" si="19"/>
        <v>0</v>
      </c>
      <c r="W39" s="179">
        <f t="shared" si="20"/>
        <v>0</v>
      </c>
      <c r="X39" s="180">
        <f t="shared" si="13"/>
        <v>0</v>
      </c>
      <c r="Y39" s="181">
        <f t="shared" si="21"/>
        <v>0</v>
      </c>
      <c r="Z39" s="182">
        <f t="shared" si="22"/>
        <v>0</v>
      </c>
      <c r="AA39" s="135">
        <f t="shared" si="14"/>
        <v>0</v>
      </c>
      <c r="AB39" s="183">
        <f t="shared" si="15"/>
        <v>0</v>
      </c>
      <c r="AF39" s="183">
        <f t="shared" si="16"/>
        <v>0</v>
      </c>
      <c r="AG39" s="183">
        <f t="shared" si="23"/>
        <v>0</v>
      </c>
      <c r="AH39" s="305" t="str">
        <f t="shared" si="24"/>
        <v/>
      </c>
      <c r="AI39" s="305" t="str">
        <f t="shared" si="25"/>
        <v/>
      </c>
      <c r="AJ39" s="305" t="str">
        <f t="shared" si="26"/>
        <v/>
      </c>
      <c r="AL39" s="184"/>
    </row>
    <row r="40" spans="3:40" ht="27" hidden="1" x14ac:dyDescent="0.2">
      <c r="C40" s="264" t="str">
        <f t="shared" si="7"/>
        <v>T</v>
      </c>
      <c r="D40" s="273" t="str">
        <f t="shared" si="8"/>
        <v>T</v>
      </c>
      <c r="E40" s="21" t="s">
        <v>24</v>
      </c>
      <c r="F40" s="22"/>
      <c r="G40" s="22"/>
      <c r="H40" s="22"/>
      <c r="I40" s="63"/>
      <c r="J40" s="63"/>
      <c r="K40" s="64"/>
      <c r="L40" s="16"/>
      <c r="M40" s="23">
        <f t="shared" si="27"/>
        <v>0</v>
      </c>
      <c r="N40" s="281">
        <f t="shared" si="17"/>
        <v>0</v>
      </c>
      <c r="O40" s="25"/>
      <c r="P40" s="25"/>
      <c r="Q40" s="25"/>
      <c r="R40" s="81" t="str">
        <f t="shared" si="10"/>
        <v/>
      </c>
      <c r="S40" s="111">
        <f t="shared" si="11"/>
        <v>0</v>
      </c>
      <c r="T40" s="111" t="str">
        <f>IF(J40&lt;135,"",J40-$J$66)</f>
        <v/>
      </c>
      <c r="U40" s="111">
        <f t="shared" si="18"/>
        <v>0</v>
      </c>
      <c r="V40" s="111">
        <f t="shared" si="19"/>
        <v>0</v>
      </c>
      <c r="W40" s="179">
        <f t="shared" si="20"/>
        <v>0</v>
      </c>
      <c r="X40" s="180">
        <f t="shared" si="13"/>
        <v>0</v>
      </c>
      <c r="Y40" s="181">
        <f t="shared" si="21"/>
        <v>0</v>
      </c>
      <c r="Z40" s="182">
        <f t="shared" si="22"/>
        <v>0</v>
      </c>
      <c r="AA40" s="135">
        <f t="shared" si="14"/>
        <v>0</v>
      </c>
      <c r="AB40" s="183">
        <f t="shared" si="15"/>
        <v>0</v>
      </c>
      <c r="AF40" s="183">
        <f t="shared" si="16"/>
        <v>0</v>
      </c>
      <c r="AG40" s="183">
        <f t="shared" si="23"/>
        <v>0</v>
      </c>
      <c r="AH40" s="305" t="str">
        <f t="shared" si="24"/>
        <v/>
      </c>
      <c r="AI40" s="305" t="str">
        <f t="shared" si="25"/>
        <v/>
      </c>
      <c r="AJ40" s="305" t="str">
        <f t="shared" si="26"/>
        <v/>
      </c>
      <c r="AL40" s="184"/>
    </row>
    <row r="41" spans="3:40" ht="20.25" customHeight="1" x14ac:dyDescent="0.35">
      <c r="E41" s="26" t="s">
        <v>56</v>
      </c>
      <c r="F41" s="27"/>
      <c r="G41" s="28"/>
      <c r="H41" s="28"/>
      <c r="I41" s="28"/>
      <c r="K41" s="194"/>
      <c r="L41" s="195"/>
      <c r="M41" s="195"/>
      <c r="N41" s="93" t="s">
        <v>17</v>
      </c>
      <c r="O41" s="92">
        <f>SUM(O11:O40)</f>
        <v>480</v>
      </c>
      <c r="Q41" s="32"/>
      <c r="R41" s="32">
        <f>SUM(R11:R40)</f>
        <v>2</v>
      </c>
      <c r="S41" s="201">
        <f>SUM(S11:S40)</f>
        <v>27.179451850372878</v>
      </c>
      <c r="T41" s="166">
        <f>MAXA(T11:T40)</f>
        <v>128.16204993518133</v>
      </c>
      <c r="U41" s="200" t="s">
        <v>265</v>
      </c>
      <c r="V41" s="200">
        <f>10*LOG10(SUM(V11:V40))</f>
        <v>92.392290414775445</v>
      </c>
      <c r="AJ41" s="20"/>
      <c r="AM41" s="29"/>
    </row>
    <row r="42" spans="3:40" ht="20.100000000000001" customHeight="1" thickBot="1" x14ac:dyDescent="0.3">
      <c r="E42" s="30"/>
      <c r="F42" s="30"/>
      <c r="K42" s="31"/>
      <c r="T42" s="32"/>
      <c r="U42" s="32"/>
      <c r="AJ42" s="20"/>
      <c r="AM42" s="29"/>
    </row>
    <row r="43" spans="3:40" ht="20.25" customHeight="1" thickBot="1" x14ac:dyDescent="0.3">
      <c r="F43" s="33" t="s">
        <v>6</v>
      </c>
      <c r="G43" s="94">
        <v>480</v>
      </c>
      <c r="H43" s="405" t="str">
        <f>IF(G43=480,"VALUTAZIONE SU BASE GIORNALIERA", "VALUTAZIONE SU BASE SETTIMANALE")</f>
        <v>VALUTAZIONE SU BASE GIORNALIERA</v>
      </c>
      <c r="I43" s="406"/>
      <c r="J43" s="406"/>
      <c r="K43" s="406"/>
      <c r="L43" s="406"/>
      <c r="M43" s="406"/>
      <c r="N43" s="406"/>
      <c r="O43" s="407"/>
      <c r="AJ43" s="20"/>
      <c r="AM43" s="29"/>
    </row>
    <row r="44" spans="3:40" ht="23.25" customHeight="1" x14ac:dyDescent="0.35">
      <c r="F44" s="97" t="s">
        <v>218</v>
      </c>
      <c r="G44" s="95">
        <f>10*LOG(SUM(AG11:AG40))</f>
        <v>106.09398242232402</v>
      </c>
      <c r="H44" s="55" t="s">
        <v>75</v>
      </c>
      <c r="I44" s="35">
        <f>G44</f>
        <v>106.09398242232402</v>
      </c>
      <c r="J44" s="36" t="s">
        <v>19</v>
      </c>
      <c r="K44" s="37">
        <f>G46</f>
        <v>3.7836397139818878</v>
      </c>
      <c r="L44" s="185" t="s">
        <v>219</v>
      </c>
      <c r="M44" s="186"/>
      <c r="N44" s="38" t="s">
        <v>66</v>
      </c>
      <c r="O44" s="39">
        <f>I44+K44</f>
        <v>109.8776221363059</v>
      </c>
      <c r="AJ44" s="20"/>
      <c r="AM44" s="29"/>
    </row>
    <row r="45" spans="3:40" ht="24" customHeight="1" thickBot="1" x14ac:dyDescent="0.4">
      <c r="F45" s="34" t="s">
        <v>217</v>
      </c>
      <c r="G45" s="96">
        <f>SUM(W11:X40)</f>
        <v>5.2583763031114588</v>
      </c>
      <c r="H45" s="40"/>
      <c r="I45" s="41"/>
      <c r="J45" s="41"/>
      <c r="K45" s="41"/>
      <c r="L45" s="41"/>
      <c r="M45" s="41"/>
      <c r="N45" s="38" t="s">
        <v>258</v>
      </c>
      <c r="O45" s="39">
        <f>MAX(J11:J40)</f>
        <v>136.16204993518133</v>
      </c>
      <c r="AF45" s="42"/>
      <c r="AJ45" s="20"/>
    </row>
    <row r="46" spans="3:40" ht="23.25" customHeight="1" x14ac:dyDescent="0.35">
      <c r="F46" s="34" t="s">
        <v>287</v>
      </c>
      <c r="G46" s="96">
        <f>1.65*SQRT(G45)</f>
        <v>3.7836397139818878</v>
      </c>
      <c r="H46" s="408" t="str">
        <f>IF(AND((I44+K44)&lt;80,O45&lt;135),"CLASSE DI RISCHIO BASSO",IF(AND((I44+K44)&lt;85,O45&lt;137),"CLASSE DI RISCHIO MEDIO",IF(AND((I44+K44)&lt;87,O45&lt;140),"CLASSE DI RISCHIO ALTO","CLASSE DI RISCHIO ALTO")))</f>
        <v>CLASSE DI RISCHIO ALTO</v>
      </c>
      <c r="I46" s="409"/>
      <c r="J46" s="409"/>
      <c r="K46" s="409"/>
      <c r="L46" s="409"/>
      <c r="M46" s="409"/>
      <c r="N46" s="409"/>
      <c r="O46" s="410"/>
      <c r="AJ46" s="20"/>
      <c r="AL46" s="187"/>
      <c r="AM46" s="187"/>
      <c r="AN46" s="188"/>
    </row>
    <row r="47" spans="3:40" ht="16.5" customHeight="1" thickBot="1" x14ac:dyDescent="0.25">
      <c r="H47" s="411"/>
      <c r="I47" s="412"/>
      <c r="J47" s="412"/>
      <c r="K47" s="412"/>
      <c r="L47" s="412"/>
      <c r="M47" s="412"/>
      <c r="N47" s="412"/>
      <c r="O47" s="413"/>
      <c r="AJ47" s="20"/>
      <c r="AN47" s="31"/>
    </row>
    <row r="48" spans="3:40" ht="20.100000000000001" customHeight="1" thickBot="1" x14ac:dyDescent="0.25">
      <c r="AF48" s="189"/>
      <c r="AH48" s="43"/>
      <c r="AJ48" s="43"/>
      <c r="AK48" s="43"/>
    </row>
    <row r="49" spans="2:27" ht="39" customHeight="1" x14ac:dyDescent="0.2">
      <c r="E49" s="432" t="str">
        <f>IF(AND((I44+K44)&lt;80,O45&lt;135),"",IF(AND((I44+K44)&lt;85,O45&lt;137),"Il datore di lavoro mette a disposizione dei lavoratori i D.P.I.-art. 193 comma 1-a-",IF(AND((I44+K44)&lt;87,O45&lt;140),"Dal calcolo del LEX8h è emerso il superamento del livello superiore d'azione, ai sensi dell'art. 193 comma 1b -il datore di lavoro esige che i lavoratori utilizzino gli otoprotettori-","Dal calcolo del LEX8h è emerso il superamento del limite di esposizione.")))</f>
        <v>Dal calcolo del LEX8h è emerso il superamento del limite di esposizione.</v>
      </c>
      <c r="F49" s="433"/>
      <c r="G49" s="433"/>
      <c r="H49" s="433"/>
      <c r="I49" s="433"/>
      <c r="J49" s="433"/>
      <c r="K49" s="433"/>
      <c r="L49" s="433"/>
      <c r="M49" s="433"/>
      <c r="N49" s="433"/>
      <c r="O49" s="433"/>
      <c r="P49" s="434"/>
      <c r="Q49" s="82"/>
      <c r="R49" s="82"/>
      <c r="S49" s="82"/>
    </row>
    <row r="50" spans="2:27" ht="39" customHeight="1" thickBot="1" x14ac:dyDescent="0.25">
      <c r="E50" s="424" t="str">
        <f>IF(AND((I44+K44)&lt;80,O45&lt;135),"",IF(AND((I44+K44)&lt;87,O45&lt;140),"Si raccomanda dunque l'utilizzo dei D.P.I. ove gli stessi non costituiscano un rischio per la sicurezza del lavoratore e solo per le sorgenti sonore aventi emissione maggiore ad 80 dB(A) e/o 135 dB(C).","E' obbligatorio l'impiego dei D.P.I. per le sorgenti che superano gli 87 dB(A) e/o 135 dB(C), IL LIVELLO DI ESPOSIZIONE CONSEGUENTE E' QUELLO SOTTO RIPORTATO:"))</f>
        <v>E' obbligatorio l'impiego dei D.P.I. per le sorgenti che superano gli 87 dB(A) e/o 135 dB(C), IL LIVELLO DI ESPOSIZIONE CONSEGUENTE E' QUELLO SOTTO RIPORTATO:</v>
      </c>
      <c r="F50" s="425"/>
      <c r="G50" s="425"/>
      <c r="H50" s="425"/>
      <c r="I50" s="425"/>
      <c r="J50" s="425"/>
      <c r="K50" s="425"/>
      <c r="L50" s="425"/>
      <c r="M50" s="425"/>
      <c r="N50" s="425"/>
      <c r="O50" s="425"/>
      <c r="P50" s="426"/>
      <c r="Q50" s="82"/>
      <c r="R50" s="82"/>
      <c r="S50" s="82"/>
    </row>
    <row r="51" spans="2:27" ht="20.100000000000001" customHeight="1" x14ac:dyDescent="0.2"/>
    <row r="52" spans="2:27" ht="25.5" customHeight="1" x14ac:dyDescent="0.45">
      <c r="F52" s="414" t="s">
        <v>67</v>
      </c>
      <c r="G52" s="415"/>
      <c r="H52" s="415"/>
      <c r="I52" s="415"/>
      <c r="J52" s="415"/>
      <c r="K52" s="416" t="s">
        <v>187</v>
      </c>
      <c r="L52" s="416"/>
      <c r="M52" s="417">
        <f>IF(O44&gt;87,AM11,"Non previsto")</f>
        <v>92.391447028651882</v>
      </c>
      <c r="N52" s="418"/>
      <c r="O52" s="418"/>
    </row>
    <row r="53" spans="2:27" ht="25.5" customHeight="1" x14ac:dyDescent="0.45">
      <c r="E53" s="82"/>
      <c r="F53" s="415"/>
      <c r="G53" s="415"/>
      <c r="H53" s="415"/>
      <c r="I53" s="415"/>
      <c r="J53" s="415"/>
      <c r="K53" s="416" t="s">
        <v>68</v>
      </c>
      <c r="L53" s="416"/>
      <c r="M53" s="417" t="str">
        <f>IF(O45&gt;140,T41,"Non previsto")</f>
        <v>Non previsto</v>
      </c>
      <c r="N53" s="418"/>
      <c r="O53" s="418"/>
      <c r="W53" s="81"/>
    </row>
    <row r="54" spans="2:27" ht="30" customHeight="1" x14ac:dyDescent="0.2">
      <c r="W54" s="81"/>
    </row>
    <row r="55" spans="2:27" ht="30" customHeight="1" x14ac:dyDescent="0.2">
      <c r="E55" s="419" t="s">
        <v>33</v>
      </c>
      <c r="F55" s="420"/>
      <c r="G55" s="420"/>
      <c r="H55" s="420"/>
      <c r="I55" s="420"/>
      <c r="J55" s="420"/>
      <c r="K55" s="420"/>
      <c r="L55" s="420"/>
      <c r="M55" s="420"/>
      <c r="N55" s="420"/>
      <c r="O55" s="420"/>
      <c r="P55" s="420"/>
      <c r="Q55" s="307"/>
      <c r="R55" s="307"/>
      <c r="S55" s="307"/>
      <c r="T55" s="47"/>
      <c r="U55" s="47"/>
      <c r="W55" s="81"/>
    </row>
    <row r="56" spans="2:27" ht="30" customHeight="1" x14ac:dyDescent="0.2">
      <c r="E56" s="47" t="s">
        <v>30</v>
      </c>
      <c r="F56" s="58"/>
      <c r="G56" s="58"/>
      <c r="H56" s="58"/>
      <c r="I56" s="58"/>
      <c r="J56" s="58"/>
      <c r="K56" s="58"/>
      <c r="L56" s="58"/>
      <c r="M56" s="58"/>
      <c r="N56" s="58"/>
      <c r="O56" s="58"/>
      <c r="P56" s="58"/>
      <c r="Q56" s="58"/>
      <c r="R56" s="58"/>
      <c r="S56" s="58"/>
      <c r="T56" s="47"/>
      <c r="U56" s="47"/>
      <c r="W56" s="81"/>
      <c r="X56" s="47"/>
      <c r="Y56" s="47"/>
      <c r="Z56" s="47"/>
      <c r="AA56" s="47"/>
    </row>
    <row r="57" spans="2:27" ht="63.75" customHeight="1" x14ac:dyDescent="0.3">
      <c r="E57" s="384" t="s">
        <v>308</v>
      </c>
      <c r="F57" s="384"/>
      <c r="G57" s="384"/>
      <c r="H57" s="384"/>
      <c r="I57" s="384"/>
      <c r="J57" s="384"/>
      <c r="K57" s="384"/>
      <c r="L57" s="384"/>
      <c r="M57" s="384"/>
      <c r="N57" s="384"/>
      <c r="O57" s="384"/>
      <c r="P57" s="384"/>
      <c r="Q57" s="62"/>
      <c r="R57" s="44"/>
      <c r="S57" s="308"/>
      <c r="T57" s="47"/>
      <c r="U57" s="47"/>
      <c r="W57" s="81"/>
      <c r="X57" s="47"/>
      <c r="Y57" s="47"/>
      <c r="Z57" s="47"/>
      <c r="AA57" s="47"/>
    </row>
    <row r="58" spans="2:27" ht="20.100000000000001" customHeight="1" x14ac:dyDescent="0.2">
      <c r="E58" s="384"/>
      <c r="F58" s="384"/>
      <c r="G58" s="384"/>
      <c r="H58" s="384"/>
      <c r="I58" s="384"/>
      <c r="J58" s="384"/>
      <c r="K58" s="384"/>
      <c r="L58" s="384"/>
      <c r="M58" s="384"/>
      <c r="N58" s="384"/>
      <c r="O58" s="384"/>
      <c r="P58" s="384"/>
      <c r="Q58" s="308"/>
      <c r="R58" s="308"/>
      <c r="S58" s="308"/>
      <c r="T58" s="47"/>
      <c r="U58" s="47"/>
      <c r="V58" s="56"/>
      <c r="W58" s="52"/>
      <c r="X58" s="47"/>
      <c r="Y58" s="47"/>
      <c r="Z58" s="47"/>
      <c r="AA58" s="47"/>
    </row>
    <row r="59" spans="2:27" ht="9.9499999999999993" customHeight="1" thickBot="1" x14ac:dyDescent="0.25">
      <c r="V59" s="56"/>
      <c r="W59" s="52"/>
      <c r="X59" s="47"/>
      <c r="Y59" s="47"/>
      <c r="Z59" s="47"/>
      <c r="AA59" s="47"/>
    </row>
    <row r="60" spans="2:27" ht="55.5" customHeight="1" x14ac:dyDescent="0.25">
      <c r="B60" s="48"/>
      <c r="E60" s="385" t="s">
        <v>309</v>
      </c>
      <c r="F60" s="386"/>
      <c r="G60" s="386"/>
      <c r="H60" s="386"/>
      <c r="I60" s="386"/>
      <c r="J60" s="386"/>
      <c r="K60" s="386"/>
      <c r="L60" s="386"/>
      <c r="M60" s="386"/>
      <c r="N60" s="386"/>
      <c r="O60" s="386"/>
      <c r="P60" s="387"/>
      <c r="Q60" s="190"/>
      <c r="R60" s="190"/>
      <c r="S60" s="190"/>
      <c r="V60" s="56"/>
      <c r="W60" s="52"/>
      <c r="X60" s="47"/>
      <c r="Y60" s="47"/>
      <c r="Z60" s="47"/>
      <c r="AA60" s="47"/>
    </row>
    <row r="61" spans="2:27" ht="21" customHeight="1" x14ac:dyDescent="0.25">
      <c r="B61" s="48"/>
      <c r="E61" s="193" t="s">
        <v>34</v>
      </c>
      <c r="F61" s="302" t="s">
        <v>26</v>
      </c>
      <c r="G61" s="302" t="s">
        <v>28</v>
      </c>
      <c r="H61" s="373" t="s">
        <v>29</v>
      </c>
      <c r="I61" s="373"/>
      <c r="J61" s="114" t="s">
        <v>64</v>
      </c>
      <c r="K61" s="115" t="s">
        <v>12</v>
      </c>
      <c r="L61" s="116" t="s">
        <v>13</v>
      </c>
      <c r="M61" s="116" t="s">
        <v>14</v>
      </c>
      <c r="N61" s="388" t="s">
        <v>234</v>
      </c>
      <c r="O61" s="362"/>
      <c r="P61" s="377"/>
      <c r="Q61" s="54"/>
      <c r="R61" s="54"/>
      <c r="S61" s="54"/>
      <c r="V61" s="56"/>
      <c r="W61" s="52"/>
      <c r="X61" s="47"/>
      <c r="Y61" s="47"/>
      <c r="Z61" s="47"/>
      <c r="AA61" s="47"/>
    </row>
    <row r="62" spans="2:27" ht="21" customHeight="1" x14ac:dyDescent="0.25">
      <c r="B62" s="48"/>
      <c r="E62" s="193" t="s">
        <v>40</v>
      </c>
      <c r="F62" s="303" t="str">
        <f>VLOOKUP(E62,$E$112:$L$243,2,FALSE)</f>
        <v>Inserti espandibili</v>
      </c>
      <c r="G62" s="303" t="str">
        <f>VLOOKUP($E$62,$E$112:$L$243,3,FALSE)</f>
        <v>3M EAR</v>
      </c>
      <c r="H62" s="374" t="str">
        <f>VLOOKUP($E$62,$E$112:$L$243,4,FALSE)</f>
        <v>CLASSIC</v>
      </c>
      <c r="I62" s="374"/>
      <c r="J62" s="46">
        <f>VLOOKUP($E$62,$E$112:$L$243,5,FALSE)</f>
        <v>31</v>
      </c>
      <c r="K62" s="46">
        <f>VLOOKUP($E$62,$E$112:$L$243,6,FALSE)</f>
        <v>31</v>
      </c>
      <c r="L62" s="46">
        <f>VLOOKUP($E$62,$E$112:$L$243,7,FALSE)</f>
        <v>27</v>
      </c>
      <c r="M62" s="46">
        <f>VLOOKUP($E$62,$E$112:$L$243,8,FALSE)</f>
        <v>26</v>
      </c>
      <c r="N62" s="392">
        <f>IF(S41=0,"Non necessario",S41/R41)</f>
        <v>13.589725925186439</v>
      </c>
      <c r="O62" s="393"/>
      <c r="P62" s="394"/>
      <c r="Q62" s="196"/>
      <c r="R62" s="196"/>
      <c r="S62" s="196"/>
      <c r="V62" s="56"/>
      <c r="W62" s="56"/>
      <c r="X62" s="47"/>
      <c r="Y62" s="47"/>
      <c r="Z62" s="47"/>
      <c r="AA62" s="47"/>
    </row>
    <row r="63" spans="2:27" ht="21" customHeight="1" x14ac:dyDescent="0.25">
      <c r="B63" s="48"/>
      <c r="C63" s="48"/>
      <c r="D63" s="48"/>
      <c r="E63" s="395" t="s">
        <v>57</v>
      </c>
      <c r="F63" s="396"/>
      <c r="G63" s="396"/>
      <c r="H63" s="379">
        <v>0.5</v>
      </c>
      <c r="I63" s="379"/>
      <c r="J63" s="117">
        <f>H63*J62</f>
        <v>15.5</v>
      </c>
      <c r="K63" s="118">
        <f>K62*$H$63</f>
        <v>15.5</v>
      </c>
      <c r="L63" s="118">
        <f>L62*$H$63</f>
        <v>13.5</v>
      </c>
      <c r="M63" s="118">
        <f>M62*$H$63</f>
        <v>13</v>
      </c>
      <c r="N63" s="393"/>
      <c r="O63" s="393"/>
      <c r="P63" s="394"/>
      <c r="Q63" s="167"/>
      <c r="R63" s="167"/>
      <c r="S63" s="167"/>
      <c r="V63" s="56"/>
      <c r="W63" s="56"/>
      <c r="X63" s="47"/>
      <c r="Y63" s="47"/>
      <c r="Z63" s="47"/>
      <c r="AA63" s="47"/>
    </row>
    <row r="64" spans="2:27" ht="9.75" customHeight="1" x14ac:dyDescent="0.25">
      <c r="B64" s="48"/>
      <c r="C64" s="48"/>
      <c r="D64" s="48"/>
      <c r="E64" s="389"/>
      <c r="F64" s="390"/>
      <c r="G64" s="390"/>
      <c r="H64" s="390"/>
      <c r="I64" s="390"/>
      <c r="J64" s="390"/>
      <c r="K64" s="390"/>
      <c r="L64" s="390"/>
      <c r="M64" s="390"/>
      <c r="N64" s="390"/>
      <c r="O64" s="390"/>
      <c r="P64" s="391"/>
      <c r="Q64" s="167"/>
      <c r="R64" s="82"/>
      <c r="S64" s="82"/>
      <c r="V64" s="56"/>
      <c r="W64" s="56"/>
      <c r="X64" s="47"/>
      <c r="Y64" s="47"/>
      <c r="Z64" s="47"/>
      <c r="AA64" s="47"/>
    </row>
    <row r="65" spans="2:27" ht="24" customHeight="1" x14ac:dyDescent="0.25">
      <c r="B65" s="48"/>
      <c r="C65" s="48"/>
      <c r="D65" s="48"/>
      <c r="E65" s="361" t="s">
        <v>37</v>
      </c>
      <c r="F65" s="397"/>
      <c r="G65" s="398" t="s">
        <v>74</v>
      </c>
      <c r="H65" s="304" t="s">
        <v>240</v>
      </c>
      <c r="I65" s="119" t="s">
        <v>237</v>
      </c>
      <c r="J65" s="133">
        <f>IF(O44&lt;87,V41,(10*LOG10(SUM(AF11:AF40))))</f>
        <v>92.391447028651882</v>
      </c>
      <c r="K65" s="119" t="s">
        <v>238</v>
      </c>
      <c r="L65" s="119">
        <v>80</v>
      </c>
      <c r="M65" s="365" t="str">
        <f>IF(J65&lt;65,"IPERPROTEZIONE",IF(J65&lt;70,"ACCETTABILE",IF(J65&lt;75,"BUONA",IF(J65&lt;80,"ACCETTABILE","INSUFFICIENTE"))))</f>
        <v>INSUFFICIENTE</v>
      </c>
      <c r="N65" s="365"/>
      <c r="O65" s="365"/>
      <c r="P65" s="366"/>
      <c r="Q65" s="167"/>
      <c r="R65" s="82"/>
      <c r="S65" s="85"/>
      <c r="V65" s="56"/>
      <c r="W65" s="56"/>
      <c r="X65" s="47"/>
      <c r="Y65" s="47"/>
      <c r="Z65" s="47"/>
      <c r="AA65" s="47"/>
    </row>
    <row r="66" spans="2:27" ht="27" customHeight="1" thickBot="1" x14ac:dyDescent="0.3">
      <c r="B66" s="48"/>
      <c r="C66" s="48"/>
      <c r="D66" s="48"/>
      <c r="E66" s="367" t="s">
        <v>31</v>
      </c>
      <c r="F66" s="364"/>
      <c r="G66" s="399"/>
      <c r="H66" s="113" t="s">
        <v>241</v>
      </c>
      <c r="I66" s="112" t="s">
        <v>239</v>
      </c>
      <c r="J66" s="112">
        <f>M63-5</f>
        <v>8</v>
      </c>
      <c r="K66" s="112" t="s">
        <v>238</v>
      </c>
      <c r="L66" s="112">
        <v>135</v>
      </c>
      <c r="M66" s="368" t="str">
        <f>IF($O$45&lt;135,"VERIFICA NON NECESSARIA",IF(($O$45-J66)&lt;135,"IDONEO","INSUFFICIENTE"))</f>
        <v>IDONEO</v>
      </c>
      <c r="N66" s="368"/>
      <c r="O66" s="368"/>
      <c r="P66" s="369"/>
      <c r="Q66" s="167"/>
      <c r="R66" s="82"/>
      <c r="S66" s="86"/>
      <c r="V66" s="56"/>
      <c r="W66" s="56"/>
      <c r="X66" s="47"/>
      <c r="Y66" s="47"/>
      <c r="Z66" s="47"/>
      <c r="AA66" s="47"/>
    </row>
    <row r="67" spans="2:27" ht="12.6" customHeight="1" x14ac:dyDescent="0.3">
      <c r="B67" s="48"/>
      <c r="C67" s="48"/>
      <c r="D67" s="48"/>
      <c r="I67" s="61"/>
      <c r="J67" s="61"/>
      <c r="K67" s="50"/>
      <c r="L67" s="51"/>
      <c r="M67" s="51"/>
      <c r="N67" s="52"/>
      <c r="O67" s="53"/>
      <c r="P67" s="53"/>
      <c r="Q67" s="167"/>
      <c r="R67" s="53"/>
      <c r="S67" s="53"/>
      <c r="V67" s="56"/>
      <c r="W67" s="56"/>
      <c r="X67" s="47"/>
      <c r="Y67" s="47"/>
      <c r="Z67" s="47"/>
      <c r="AA67" s="47"/>
    </row>
    <row r="68" spans="2:27" ht="12.6" customHeight="1" thickBot="1" x14ac:dyDescent="0.35">
      <c r="B68" s="48"/>
      <c r="C68" s="48"/>
      <c r="D68" s="48"/>
      <c r="E68" s="49"/>
      <c r="F68" s="49"/>
      <c r="G68" s="49"/>
      <c r="H68" s="49"/>
      <c r="I68" s="49"/>
      <c r="J68" s="49"/>
      <c r="K68" s="50"/>
      <c r="L68" s="51"/>
      <c r="M68" s="51"/>
      <c r="N68" s="52"/>
      <c r="O68" s="53"/>
      <c r="P68" s="53"/>
      <c r="Q68" s="167"/>
      <c r="R68" s="53"/>
      <c r="S68" s="53"/>
      <c r="V68" s="56"/>
      <c r="W68" s="56"/>
      <c r="X68" s="47"/>
      <c r="Y68" s="47"/>
      <c r="Z68" s="47"/>
      <c r="AA68" s="47"/>
    </row>
    <row r="69" spans="2:27" ht="27" customHeight="1" x14ac:dyDescent="0.3">
      <c r="B69" s="48"/>
      <c r="C69" s="48"/>
      <c r="D69" s="48"/>
      <c r="E69" s="370" t="s">
        <v>263</v>
      </c>
      <c r="F69" s="371"/>
      <c r="G69" s="371"/>
      <c r="H69" s="371"/>
      <c r="I69" s="371"/>
      <c r="J69" s="371"/>
      <c r="K69" s="371"/>
      <c r="L69" s="371"/>
      <c r="M69" s="371"/>
      <c r="N69" s="371"/>
      <c r="O69" s="371"/>
      <c r="P69" s="372"/>
      <c r="Q69" s="167"/>
      <c r="R69" s="53"/>
      <c r="S69" s="53"/>
      <c r="V69" s="56"/>
      <c r="W69" s="56"/>
      <c r="X69" s="47"/>
      <c r="Y69" s="47"/>
      <c r="Z69" s="47"/>
      <c r="AA69" s="47"/>
    </row>
    <row r="70" spans="2:27" ht="21" customHeight="1" x14ac:dyDescent="0.25">
      <c r="B70" s="48"/>
      <c r="C70" s="48"/>
      <c r="D70" s="48"/>
      <c r="E70" s="193" t="s">
        <v>34</v>
      </c>
      <c r="F70" s="302" t="s">
        <v>26</v>
      </c>
      <c r="G70" s="302" t="s">
        <v>28</v>
      </c>
      <c r="H70" s="373" t="s">
        <v>29</v>
      </c>
      <c r="I70" s="373"/>
      <c r="J70" s="114" t="s">
        <v>64</v>
      </c>
      <c r="K70" s="115" t="s">
        <v>12</v>
      </c>
      <c r="L70" s="116" t="s">
        <v>13</v>
      </c>
      <c r="M70" s="116" t="s">
        <v>14</v>
      </c>
      <c r="N70" s="305" t="s">
        <v>69</v>
      </c>
      <c r="O70" s="305" t="s">
        <v>70</v>
      </c>
      <c r="P70" s="132" t="s">
        <v>15</v>
      </c>
      <c r="Q70" s="167"/>
      <c r="R70" s="54"/>
      <c r="S70" s="54"/>
      <c r="V70" s="56"/>
      <c r="W70" s="52"/>
      <c r="X70" s="47"/>
      <c r="Y70" s="47"/>
      <c r="Z70" s="47"/>
      <c r="AA70" s="47"/>
    </row>
    <row r="71" spans="2:27" ht="21" customHeight="1" x14ac:dyDescent="0.25">
      <c r="B71" s="48"/>
      <c r="C71" s="48"/>
      <c r="D71" s="48"/>
      <c r="E71" s="303" t="s">
        <v>36</v>
      </c>
      <c r="F71" s="303" t="str">
        <f>VLOOKUP(E71,$E$112:$L$243,2,FALSE)</f>
        <v>Cuffie auricolari</v>
      </c>
      <c r="G71" s="303" t="str">
        <f>VLOOKUP($E$71,$E$112:$L$243,3,FALSE)</f>
        <v>3M PELTOR</v>
      </c>
      <c r="H71" s="374" t="str">
        <f>VLOOKUP($E$71,$E$112:$L$243,4,FALSE)</f>
        <v>Optime I H510P3</v>
      </c>
      <c r="I71" s="374"/>
      <c r="J71" s="46">
        <f>VLOOKUP(E71,$E$112:$L$243,5,FALSE)</f>
        <v>26</v>
      </c>
      <c r="K71" s="46">
        <f>VLOOKUP($E$71,$E$112:$L$243,6,FALSE)</f>
        <v>32</v>
      </c>
      <c r="L71" s="46">
        <f>VLOOKUP($E$71,$E$112:$L$243,7,FALSE)</f>
        <v>23</v>
      </c>
      <c r="M71" s="46">
        <f>VLOOKUP($E$71,$E$112:$L$243,8,FALSE)</f>
        <v>15</v>
      </c>
      <c r="N71" s="375">
        <f>$AK$11</f>
        <v>107.34333382861244</v>
      </c>
      <c r="O71" s="375">
        <f>$AL$11</f>
        <v>108.95354922533588</v>
      </c>
      <c r="P71" s="376">
        <f>IF(($AL$11-$AK$11)&lt;=2,(L72-((K72-L72)/4)*($AL$11-$AK$11-2)),(L72-((L72-M72)/8)*($AL$11-$AK$11-2)))</f>
        <v>20.295463053766436</v>
      </c>
      <c r="Q71" s="167"/>
      <c r="R71" s="196"/>
      <c r="S71" s="196"/>
      <c r="V71" s="56"/>
      <c r="W71" s="56"/>
      <c r="X71" s="47"/>
      <c r="Y71" s="47"/>
      <c r="Z71" s="47"/>
      <c r="AA71" s="47"/>
    </row>
    <row r="72" spans="2:27" ht="21" customHeight="1" x14ac:dyDescent="0.25">
      <c r="B72" s="48"/>
      <c r="C72" s="48"/>
      <c r="D72" s="48"/>
      <c r="E72" s="191"/>
      <c r="F72" s="127"/>
      <c r="G72" s="128" t="s">
        <v>57</v>
      </c>
      <c r="H72" s="378">
        <v>0.85</v>
      </c>
      <c r="I72" s="379"/>
      <c r="J72" s="117">
        <f>H72*J71</f>
        <v>22.099999999999998</v>
      </c>
      <c r="K72" s="118">
        <f>K71*$H$72</f>
        <v>27.2</v>
      </c>
      <c r="L72" s="118">
        <f>L71*$H$72</f>
        <v>19.55</v>
      </c>
      <c r="M72" s="118">
        <f>M71*$H$72</f>
        <v>12.75</v>
      </c>
      <c r="N72" s="362"/>
      <c r="O72" s="362"/>
      <c r="P72" s="377"/>
      <c r="Q72" s="167"/>
      <c r="R72" s="167"/>
      <c r="S72" s="167"/>
      <c r="V72" s="56"/>
      <c r="W72" s="56"/>
      <c r="X72" s="47"/>
      <c r="Y72" s="47"/>
      <c r="Z72" s="47"/>
      <c r="AA72" s="47"/>
    </row>
    <row r="73" spans="2:27" ht="9" customHeight="1" x14ac:dyDescent="0.25">
      <c r="B73" s="48"/>
      <c r="C73" s="48"/>
      <c r="D73" s="48"/>
      <c r="E73" s="358"/>
      <c r="F73" s="359"/>
      <c r="G73" s="359"/>
      <c r="H73" s="359"/>
      <c r="I73" s="359"/>
      <c r="J73" s="359"/>
      <c r="K73" s="359"/>
      <c r="L73" s="359"/>
      <c r="M73" s="359"/>
      <c r="N73" s="359"/>
      <c r="O73" s="359"/>
      <c r="P73" s="360"/>
      <c r="Q73" s="167"/>
      <c r="R73" s="167"/>
      <c r="S73" s="167"/>
      <c r="V73" s="56"/>
      <c r="W73" s="56"/>
      <c r="X73" s="47"/>
      <c r="Y73" s="47"/>
      <c r="Z73" s="47"/>
      <c r="AA73" s="47"/>
    </row>
    <row r="74" spans="2:27" ht="21" customHeight="1" x14ac:dyDescent="0.25">
      <c r="B74" s="48"/>
      <c r="C74" s="48"/>
      <c r="D74" s="48"/>
      <c r="E74" s="361" t="s">
        <v>37</v>
      </c>
      <c r="F74" s="362"/>
      <c r="G74" s="363" t="s">
        <v>74</v>
      </c>
      <c r="H74" s="130" t="s">
        <v>185</v>
      </c>
      <c r="I74" s="131" t="s">
        <v>71</v>
      </c>
      <c r="J74" s="133">
        <f>$AK$11-P71</f>
        <v>87.047870774846004</v>
      </c>
      <c r="K74" s="131" t="s">
        <v>72</v>
      </c>
      <c r="L74" s="131">
        <v>80</v>
      </c>
      <c r="M74" s="365" t="str">
        <f>IF(J74&lt;65,"IPERPROTEZIONE",IF(J74&lt;70,"ACCETTABILE",IF(J74&lt;75,"BUONA",IF(J74&lt;80,"ACCETTABILE","INSUFFICIENTE"))))</f>
        <v>INSUFFICIENTE</v>
      </c>
      <c r="N74" s="365"/>
      <c r="O74" s="365"/>
      <c r="P74" s="366"/>
      <c r="Q74" s="167"/>
      <c r="R74" s="85"/>
      <c r="S74" s="85"/>
      <c r="V74" s="56"/>
      <c r="W74" s="56"/>
      <c r="X74" s="47"/>
      <c r="Y74" s="47"/>
      <c r="Z74" s="47"/>
      <c r="AA74" s="47"/>
    </row>
    <row r="75" spans="2:27" ht="29.25" customHeight="1" thickBot="1" x14ac:dyDescent="0.3">
      <c r="B75" s="48"/>
      <c r="C75" s="48"/>
      <c r="D75" s="48"/>
      <c r="E75" s="367" t="s">
        <v>31</v>
      </c>
      <c r="F75" s="364"/>
      <c r="G75" s="364"/>
      <c r="H75" s="59" t="s">
        <v>186</v>
      </c>
      <c r="I75" s="60" t="s">
        <v>73</v>
      </c>
      <c r="J75" s="60">
        <f>M72-5</f>
        <v>7.75</v>
      </c>
      <c r="K75" s="60" t="s">
        <v>72</v>
      </c>
      <c r="L75" s="60">
        <v>135</v>
      </c>
      <c r="M75" s="368" t="str">
        <f>IF($O$45&lt;135,"VERIFICA NON NECESSARIA",IF(($O$45-J75)&lt;135,"IDONEO","INSUFFICIENTE"))</f>
        <v>IDONEO</v>
      </c>
      <c r="N75" s="368"/>
      <c r="O75" s="368"/>
      <c r="P75" s="369"/>
      <c r="Q75" s="167"/>
      <c r="R75" s="86"/>
      <c r="S75" s="86"/>
      <c r="V75" s="56"/>
      <c r="W75" s="56"/>
      <c r="X75" s="47"/>
      <c r="Y75" s="47"/>
      <c r="Z75" s="47"/>
      <c r="AA75" s="47"/>
    </row>
    <row r="76" spans="2:27" ht="25.5" customHeight="1" thickBot="1" x14ac:dyDescent="0.3">
      <c r="C76" s="48"/>
      <c r="D76" s="48"/>
      <c r="Q76" s="167"/>
      <c r="V76" s="56"/>
      <c r="W76" s="52"/>
      <c r="X76" s="47"/>
      <c r="Y76" s="47"/>
      <c r="Z76" s="47"/>
      <c r="AA76" s="47"/>
    </row>
    <row r="77" spans="2:27" ht="27" customHeight="1" x14ac:dyDescent="0.3">
      <c r="B77" s="48"/>
      <c r="C77" s="48"/>
      <c r="D77" s="48"/>
      <c r="E77" s="370" t="s">
        <v>264</v>
      </c>
      <c r="F77" s="371"/>
      <c r="G77" s="371"/>
      <c r="H77" s="371"/>
      <c r="I77" s="371"/>
      <c r="J77" s="371"/>
      <c r="K77" s="371"/>
      <c r="L77" s="371"/>
      <c r="M77" s="371"/>
      <c r="N77" s="371"/>
      <c r="O77" s="371"/>
      <c r="P77" s="372"/>
      <c r="Q77" s="167"/>
      <c r="R77" s="53"/>
      <c r="S77" s="53"/>
      <c r="V77" s="56"/>
      <c r="W77" s="56"/>
      <c r="X77" s="47"/>
      <c r="Y77" s="47"/>
      <c r="Z77" s="47"/>
      <c r="AA77" s="47"/>
    </row>
    <row r="78" spans="2:27" ht="21" customHeight="1" x14ac:dyDescent="0.25">
      <c r="B78" s="48"/>
      <c r="C78" s="48"/>
      <c r="D78" s="48"/>
      <c r="E78" s="193" t="s">
        <v>34</v>
      </c>
      <c r="F78" s="302" t="s">
        <v>26</v>
      </c>
      <c r="G78" s="302" t="s">
        <v>28</v>
      </c>
      <c r="H78" s="373" t="s">
        <v>29</v>
      </c>
      <c r="I78" s="373"/>
      <c r="J78" s="114" t="s">
        <v>64</v>
      </c>
      <c r="K78" s="115" t="s">
        <v>12</v>
      </c>
      <c r="L78" s="116" t="s">
        <v>13</v>
      </c>
      <c r="M78" s="116" t="s">
        <v>14</v>
      </c>
      <c r="N78" s="305" t="s">
        <v>69</v>
      </c>
      <c r="O78" s="305" t="s">
        <v>70</v>
      </c>
      <c r="P78" s="132" t="s">
        <v>15</v>
      </c>
      <c r="Q78" s="167"/>
      <c r="R78" s="54"/>
      <c r="S78" s="54"/>
      <c r="V78" s="56"/>
      <c r="W78" s="52"/>
      <c r="X78" s="47"/>
      <c r="Y78" s="47"/>
      <c r="Z78" s="47"/>
      <c r="AA78" s="47"/>
    </row>
    <row r="79" spans="2:27" ht="21" customHeight="1" x14ac:dyDescent="0.25">
      <c r="B79" s="48"/>
      <c r="E79" s="129" t="s">
        <v>38</v>
      </c>
      <c r="F79" s="126" t="str">
        <f>VLOOKUP(E79,$E$112:$L$243,2,FALSE)</f>
        <v>Cuffie auricolari</v>
      </c>
      <c r="G79" s="126" t="str">
        <f>VLOOKUP($E$79,$E$112:$L$243,3,FALSE)</f>
        <v>3M PELTOR</v>
      </c>
      <c r="H79" s="374" t="str">
        <f>VLOOKUP($E$79,$E$112:$L$243,4,FALSE)</f>
        <v>H505B</v>
      </c>
      <c r="I79" s="374"/>
      <c r="J79" s="46">
        <f>VLOOKUP(E79,$E$112:$L$243,5,FALSE)</f>
        <v>24</v>
      </c>
      <c r="K79" s="46">
        <f>VLOOKUP($E$79,$E$112:$L$243,6,FALSE)</f>
        <v>29</v>
      </c>
      <c r="L79" s="46">
        <f>VLOOKUP($E$79,$E$112:$L$243,7,FALSE)</f>
        <v>20</v>
      </c>
      <c r="M79" s="46">
        <f>VLOOKUP($E$79,$E$112:$L$243,8,FALSE)</f>
        <v>13</v>
      </c>
      <c r="N79" s="375">
        <f>$AK$11</f>
        <v>107.34333382861244</v>
      </c>
      <c r="O79" s="375">
        <f>$AL$11</f>
        <v>108.95354922533588</v>
      </c>
      <c r="P79" s="376">
        <f>IF(($AL$11-$AK$11)&lt;=2,(L80-((K80-L80)/4)*($AL$11-$AK$11-2)),(L80-((L80-M80)/8)*($AL$11-$AK$11-2)))</f>
        <v>17.745463053766436</v>
      </c>
      <c r="Q79" s="167"/>
      <c r="R79" s="196"/>
      <c r="S79" s="196"/>
      <c r="V79" s="56"/>
      <c r="W79" s="56"/>
      <c r="X79" s="47"/>
      <c r="Y79" s="47"/>
      <c r="Z79" s="47"/>
      <c r="AA79" s="47"/>
    </row>
    <row r="80" spans="2:27" ht="21" customHeight="1" x14ac:dyDescent="0.25">
      <c r="B80" s="48"/>
      <c r="C80" s="48"/>
      <c r="D80" s="48"/>
      <c r="E80" s="191"/>
      <c r="F80" s="127"/>
      <c r="G80" s="128" t="s">
        <v>57</v>
      </c>
      <c r="H80" s="378">
        <v>0.85</v>
      </c>
      <c r="I80" s="379"/>
      <c r="J80" s="117">
        <f>H80*J79</f>
        <v>20.399999999999999</v>
      </c>
      <c r="K80" s="118">
        <f>K79*$H$80</f>
        <v>24.65</v>
      </c>
      <c r="L80" s="118">
        <f>L79*$H$80</f>
        <v>17</v>
      </c>
      <c r="M80" s="118">
        <f>M79*$H$80</f>
        <v>11.049999999999999</v>
      </c>
      <c r="N80" s="362"/>
      <c r="O80" s="362"/>
      <c r="P80" s="377"/>
      <c r="Q80" s="167"/>
      <c r="R80" s="167"/>
      <c r="S80" s="167"/>
      <c r="V80" s="56"/>
      <c r="W80" s="56"/>
      <c r="X80" s="47"/>
      <c r="Y80" s="47"/>
      <c r="Z80" s="47"/>
      <c r="AA80" s="47"/>
    </row>
    <row r="81" spans="2:27" ht="9" customHeight="1" x14ac:dyDescent="0.25">
      <c r="B81" s="48"/>
      <c r="C81" s="48"/>
      <c r="D81" s="48"/>
      <c r="E81" s="358"/>
      <c r="F81" s="359"/>
      <c r="G81" s="359"/>
      <c r="H81" s="359"/>
      <c r="I81" s="359"/>
      <c r="J81" s="359"/>
      <c r="K81" s="359"/>
      <c r="L81" s="359"/>
      <c r="M81" s="359"/>
      <c r="N81" s="359"/>
      <c r="O81" s="359"/>
      <c r="P81" s="360"/>
      <c r="Q81" s="167"/>
      <c r="R81" s="167"/>
      <c r="S81" s="167"/>
      <c r="V81" s="56"/>
      <c r="W81" s="56"/>
      <c r="X81" s="47"/>
      <c r="Y81" s="47"/>
      <c r="Z81" s="47"/>
      <c r="AA81" s="47"/>
    </row>
    <row r="82" spans="2:27" ht="21" customHeight="1" x14ac:dyDescent="0.25">
      <c r="B82" s="48"/>
      <c r="C82" s="48"/>
      <c r="D82" s="48"/>
      <c r="E82" s="361" t="s">
        <v>37</v>
      </c>
      <c r="F82" s="362"/>
      <c r="G82" s="363" t="s">
        <v>74</v>
      </c>
      <c r="H82" s="130" t="s">
        <v>185</v>
      </c>
      <c r="I82" s="131" t="s">
        <v>71</v>
      </c>
      <c r="J82" s="133">
        <f>$AK$11-P79</f>
        <v>89.597870774846001</v>
      </c>
      <c r="K82" s="131" t="s">
        <v>72</v>
      </c>
      <c r="L82" s="131">
        <v>80</v>
      </c>
      <c r="M82" s="365" t="str">
        <f>IF(J82&lt;65,"IPERPROTEZIONE",IF(J82&lt;70,"ACCETTABILE",IF(J82&lt;75,"BUONA",IF(J82&lt;80,"ACCETTABILE","INSUFFICIENTE"))))</f>
        <v>INSUFFICIENTE</v>
      </c>
      <c r="N82" s="365"/>
      <c r="O82" s="365"/>
      <c r="P82" s="366"/>
      <c r="Q82" s="167"/>
      <c r="R82" s="85"/>
      <c r="S82" s="85"/>
      <c r="V82" s="56"/>
      <c r="W82" s="56"/>
      <c r="X82" s="47"/>
      <c r="Y82" s="47"/>
      <c r="Z82" s="47"/>
      <c r="AA82" s="47"/>
    </row>
    <row r="83" spans="2:27" ht="29.25" customHeight="1" thickBot="1" x14ac:dyDescent="0.3">
      <c r="B83" s="48"/>
      <c r="C83" s="48"/>
      <c r="D83" s="48"/>
      <c r="E83" s="367" t="s">
        <v>31</v>
      </c>
      <c r="F83" s="364"/>
      <c r="G83" s="364"/>
      <c r="H83" s="59" t="s">
        <v>186</v>
      </c>
      <c r="I83" s="60" t="s">
        <v>73</v>
      </c>
      <c r="J83" s="60">
        <f>M80-5</f>
        <v>6.0499999999999989</v>
      </c>
      <c r="K83" s="60" t="s">
        <v>72</v>
      </c>
      <c r="L83" s="60">
        <v>135</v>
      </c>
      <c r="M83" s="368" t="str">
        <f>IF($O$45&lt;135,"VERIFICA NON NECESSARIA",IF(($O$45-J83)&lt;135,"IDONEO","INSUFFICIENTE"))</f>
        <v>IDONEO</v>
      </c>
      <c r="N83" s="368"/>
      <c r="O83" s="368"/>
      <c r="P83" s="369"/>
      <c r="Q83" s="167"/>
      <c r="R83" s="86"/>
      <c r="S83" s="86"/>
      <c r="V83" s="56"/>
      <c r="W83" s="56"/>
      <c r="X83" s="47"/>
      <c r="Y83" s="47"/>
      <c r="Z83" s="47"/>
      <c r="AA83" s="47"/>
    </row>
    <row r="84" spans="2:27" ht="24" customHeight="1" thickBot="1" x14ac:dyDescent="0.3">
      <c r="C84" s="48"/>
      <c r="D84" s="48"/>
    </row>
    <row r="85" spans="2:27" ht="27" customHeight="1" x14ac:dyDescent="0.3">
      <c r="B85" s="48"/>
      <c r="C85" s="48"/>
      <c r="D85" s="48"/>
      <c r="E85" s="370" t="s">
        <v>264</v>
      </c>
      <c r="F85" s="371"/>
      <c r="G85" s="371"/>
      <c r="H85" s="371"/>
      <c r="I85" s="371"/>
      <c r="J85" s="371"/>
      <c r="K85" s="371"/>
      <c r="L85" s="371"/>
      <c r="M85" s="371"/>
      <c r="N85" s="371"/>
      <c r="O85" s="371"/>
      <c r="P85" s="372"/>
      <c r="Q85" s="167"/>
      <c r="R85" s="53"/>
      <c r="S85" s="53"/>
      <c r="V85" s="56"/>
      <c r="W85" s="56"/>
      <c r="X85" s="47"/>
      <c r="Y85" s="47"/>
      <c r="Z85" s="47"/>
      <c r="AA85" s="47"/>
    </row>
    <row r="86" spans="2:27" ht="21" customHeight="1" x14ac:dyDescent="0.25">
      <c r="B86" s="48"/>
      <c r="C86" s="48"/>
      <c r="D86" s="48"/>
      <c r="E86" s="193" t="s">
        <v>34</v>
      </c>
      <c r="F86" s="302" t="s">
        <v>26</v>
      </c>
      <c r="G86" s="302" t="s">
        <v>28</v>
      </c>
      <c r="H86" s="373" t="s">
        <v>29</v>
      </c>
      <c r="I86" s="373"/>
      <c r="J86" s="114" t="s">
        <v>64</v>
      </c>
      <c r="K86" s="115" t="s">
        <v>12</v>
      </c>
      <c r="L86" s="116" t="s">
        <v>13</v>
      </c>
      <c r="M86" s="116" t="s">
        <v>14</v>
      </c>
      <c r="N86" s="305" t="s">
        <v>69</v>
      </c>
      <c r="O86" s="305" t="s">
        <v>70</v>
      </c>
      <c r="P86" s="132" t="s">
        <v>15</v>
      </c>
      <c r="Q86" s="167"/>
      <c r="R86" s="54"/>
      <c r="S86" s="54"/>
      <c r="V86" s="56"/>
      <c r="W86" s="52"/>
      <c r="X86" s="47"/>
      <c r="Y86" s="47"/>
      <c r="Z86" s="47"/>
      <c r="AA86" s="47"/>
    </row>
    <row r="87" spans="2:27" ht="39.75" customHeight="1" x14ac:dyDescent="0.25">
      <c r="B87" s="48"/>
      <c r="E87" s="129" t="s">
        <v>40</v>
      </c>
      <c r="F87" s="126" t="str">
        <f>VLOOKUP(E87,$E$112:$L$243,2,FALSE)</f>
        <v>Inserti espandibili</v>
      </c>
      <c r="G87" s="126" t="str">
        <f>VLOOKUP($E$87,$E$112:$L$243,3,FALSE)</f>
        <v>3M EAR</v>
      </c>
      <c r="H87" s="382" t="str">
        <f>VLOOKUP($E$87,$E$112:$L$243,4,FALSE)</f>
        <v>CLASSIC</v>
      </c>
      <c r="I87" s="383"/>
      <c r="J87" s="46">
        <f>VLOOKUP(E87,$E$112:$L$243,5,FALSE)</f>
        <v>31</v>
      </c>
      <c r="K87" s="46">
        <f>VLOOKUP($E$87,$E$112:$L$243,6,FALSE)</f>
        <v>31</v>
      </c>
      <c r="L87" s="46">
        <f>VLOOKUP($E$87,$E$112:$L$243,7,FALSE)</f>
        <v>27</v>
      </c>
      <c r="M87" s="46">
        <f>VLOOKUP($E$87,$E$112:$L$243,8,FALSE)</f>
        <v>26</v>
      </c>
      <c r="N87" s="375">
        <f>$AK$11</f>
        <v>107.34333382861244</v>
      </c>
      <c r="O87" s="375">
        <f>$AL$11</f>
        <v>108.95354922533588</v>
      </c>
      <c r="P87" s="376">
        <f>IF(($AL$11-$AK$11)&lt;=2,(L88-((K88-L88)/4)*($AL$11-$AK$11-2)),(L88-((L88-M88)/8)*($AL$11-$AK$11-2)))</f>
        <v>17.803359992129771</v>
      </c>
      <c r="Q87" s="167"/>
      <c r="R87" s="196"/>
      <c r="S87" s="196"/>
      <c r="V87" s="56"/>
      <c r="W87" s="56"/>
      <c r="X87" s="47"/>
      <c r="Y87" s="47"/>
      <c r="Z87" s="47"/>
      <c r="AA87" s="47"/>
    </row>
    <row r="88" spans="2:27" ht="21" customHeight="1" x14ac:dyDescent="0.25">
      <c r="B88" s="48"/>
      <c r="C88" s="48"/>
      <c r="D88" s="48"/>
      <c r="E88" s="191"/>
      <c r="F88" s="127"/>
      <c r="G88" s="128" t="s">
        <v>57</v>
      </c>
      <c r="H88" s="378">
        <v>0.65</v>
      </c>
      <c r="I88" s="379"/>
      <c r="J88" s="117">
        <f>H88*J87</f>
        <v>20.150000000000002</v>
      </c>
      <c r="K88" s="118">
        <f>K87*$H$88</f>
        <v>20.150000000000002</v>
      </c>
      <c r="L88" s="118">
        <f>L87*$H$88</f>
        <v>17.55</v>
      </c>
      <c r="M88" s="118">
        <f>M87*$H$88</f>
        <v>16.900000000000002</v>
      </c>
      <c r="N88" s="362"/>
      <c r="O88" s="362"/>
      <c r="P88" s="377"/>
      <c r="Q88" s="167"/>
      <c r="R88" s="167"/>
      <c r="S88" s="167"/>
      <c r="V88" s="56"/>
      <c r="W88" s="56"/>
      <c r="X88" s="47"/>
      <c r="Y88" s="47"/>
      <c r="Z88" s="47"/>
      <c r="AA88" s="47"/>
    </row>
    <row r="89" spans="2:27" ht="9" customHeight="1" x14ac:dyDescent="0.25">
      <c r="B89" s="48"/>
      <c r="C89" s="48"/>
      <c r="D89" s="48"/>
      <c r="E89" s="358"/>
      <c r="F89" s="359"/>
      <c r="G89" s="359"/>
      <c r="H89" s="359"/>
      <c r="I89" s="359"/>
      <c r="J89" s="359"/>
      <c r="K89" s="359"/>
      <c r="L89" s="359"/>
      <c r="M89" s="359"/>
      <c r="N89" s="359"/>
      <c r="O89" s="359"/>
      <c r="P89" s="360"/>
      <c r="Q89" s="167"/>
      <c r="R89" s="167"/>
      <c r="S89" s="167"/>
      <c r="V89" s="56"/>
      <c r="W89" s="56"/>
      <c r="X89" s="47"/>
      <c r="Y89" s="47"/>
      <c r="Z89" s="47"/>
      <c r="AA89" s="47"/>
    </row>
    <row r="90" spans="2:27" ht="21" customHeight="1" x14ac:dyDescent="0.25">
      <c r="B90" s="48"/>
      <c r="C90" s="48"/>
      <c r="D90" s="48"/>
      <c r="E90" s="361" t="s">
        <v>37</v>
      </c>
      <c r="F90" s="362"/>
      <c r="G90" s="363" t="s">
        <v>74</v>
      </c>
      <c r="H90" s="130" t="s">
        <v>185</v>
      </c>
      <c r="I90" s="131" t="s">
        <v>71</v>
      </c>
      <c r="J90" s="133">
        <f>$AK$11-P87</f>
        <v>89.539973836482673</v>
      </c>
      <c r="K90" s="131" t="s">
        <v>72</v>
      </c>
      <c r="L90" s="131">
        <v>80</v>
      </c>
      <c r="M90" s="365" t="str">
        <f>IF(J90&lt;65,"IPERPROTEZIONE",IF(J90&lt;70,"ACCETTABILE",IF(J90&lt;75,"BUONA",IF(J90&lt;80,"ACCETTABILE","INSUFFICIENTE"))))</f>
        <v>INSUFFICIENTE</v>
      </c>
      <c r="N90" s="365"/>
      <c r="O90" s="365"/>
      <c r="P90" s="366"/>
      <c r="Q90" s="167"/>
      <c r="R90" s="85"/>
      <c r="S90" s="85"/>
      <c r="V90" s="56"/>
      <c r="W90" s="56"/>
      <c r="X90" s="47"/>
      <c r="Y90" s="47"/>
      <c r="Z90" s="47"/>
      <c r="AA90" s="47"/>
    </row>
    <row r="91" spans="2:27" ht="29.25" customHeight="1" thickBot="1" x14ac:dyDescent="0.3">
      <c r="B91" s="48"/>
      <c r="C91" s="48"/>
      <c r="D91" s="48"/>
      <c r="E91" s="367" t="s">
        <v>31</v>
      </c>
      <c r="F91" s="364"/>
      <c r="G91" s="364"/>
      <c r="H91" s="59" t="s">
        <v>186</v>
      </c>
      <c r="I91" s="60" t="s">
        <v>73</v>
      </c>
      <c r="J91" s="60">
        <f>M88-5</f>
        <v>11.900000000000002</v>
      </c>
      <c r="K91" s="60" t="s">
        <v>72</v>
      </c>
      <c r="L91" s="60">
        <v>135</v>
      </c>
      <c r="M91" s="368" t="str">
        <f>IF($O$45&lt;135,"VERIFICA NON NECESSARIA",IF(($O$45-J91)&lt;135,"IDONEO","INSUFFICIENTE"))</f>
        <v>IDONEO</v>
      </c>
      <c r="N91" s="368"/>
      <c r="O91" s="368"/>
      <c r="P91" s="369"/>
      <c r="Q91" s="167"/>
      <c r="R91" s="86"/>
      <c r="S91" s="86"/>
      <c r="V91" s="56"/>
      <c r="W91" s="56"/>
      <c r="X91" s="47"/>
      <c r="Y91" s="47"/>
      <c r="Z91" s="47"/>
      <c r="AA91" s="47"/>
    </row>
    <row r="92" spans="2:27" ht="18.75" thickBot="1" x14ac:dyDescent="0.3">
      <c r="C92" s="48"/>
      <c r="D92" s="48"/>
    </row>
    <row r="93" spans="2:27" ht="27" customHeight="1" x14ac:dyDescent="0.3">
      <c r="B93" s="48"/>
      <c r="C93" s="48"/>
      <c r="D93" s="48"/>
      <c r="E93" s="370" t="s">
        <v>264</v>
      </c>
      <c r="F93" s="371"/>
      <c r="G93" s="371"/>
      <c r="H93" s="371"/>
      <c r="I93" s="371"/>
      <c r="J93" s="371"/>
      <c r="K93" s="371"/>
      <c r="L93" s="371"/>
      <c r="M93" s="371"/>
      <c r="N93" s="371"/>
      <c r="O93" s="371"/>
      <c r="P93" s="372"/>
      <c r="Q93" s="167"/>
      <c r="R93" s="53"/>
      <c r="S93" s="53"/>
      <c r="V93" s="56"/>
      <c r="W93" s="56"/>
      <c r="X93" s="47"/>
      <c r="Y93" s="47"/>
      <c r="Z93" s="47"/>
      <c r="AA93" s="47"/>
    </row>
    <row r="94" spans="2:27" ht="21" customHeight="1" x14ac:dyDescent="0.25">
      <c r="B94" s="48"/>
      <c r="C94" s="48"/>
      <c r="D94" s="48"/>
      <c r="E94" s="193" t="s">
        <v>34</v>
      </c>
      <c r="F94" s="302" t="s">
        <v>26</v>
      </c>
      <c r="G94" s="302" t="s">
        <v>28</v>
      </c>
      <c r="H94" s="373" t="s">
        <v>29</v>
      </c>
      <c r="I94" s="373"/>
      <c r="J94" s="114" t="s">
        <v>64</v>
      </c>
      <c r="K94" s="115" t="s">
        <v>12</v>
      </c>
      <c r="L94" s="116" t="s">
        <v>13</v>
      </c>
      <c r="M94" s="116" t="s">
        <v>14</v>
      </c>
      <c r="N94" s="305" t="s">
        <v>69</v>
      </c>
      <c r="O94" s="305" t="s">
        <v>70</v>
      </c>
      <c r="P94" s="132" t="s">
        <v>15</v>
      </c>
      <c r="Q94" s="167"/>
      <c r="R94" s="54"/>
      <c r="S94" s="54"/>
      <c r="V94" s="56"/>
      <c r="W94" s="52"/>
      <c r="X94" s="47"/>
      <c r="Y94" s="47"/>
      <c r="Z94" s="47"/>
      <c r="AA94" s="47"/>
    </row>
    <row r="95" spans="2:27" ht="42.75" customHeight="1" x14ac:dyDescent="0.25">
      <c r="B95" s="48"/>
      <c r="E95" s="129" t="s">
        <v>41</v>
      </c>
      <c r="F95" s="126" t="str">
        <f>VLOOKUP(E95,$E$112:$L$243,2,FALSE)</f>
        <v>Inserti espandibili</v>
      </c>
      <c r="G95" s="126" t="str">
        <f>VLOOKUP($E$95,$E$112:$L$243,3,FALSE)</f>
        <v>UVEX</v>
      </c>
      <c r="H95" s="380" t="str">
        <f>VLOOKUP($E$95,$E$112:$L$243,4,FALSE)</f>
        <v>X-fit</v>
      </c>
      <c r="I95" s="381"/>
      <c r="J95" s="46">
        <f>VLOOKUP(E95,$E$112:$L$243,5,FALSE)</f>
        <v>37</v>
      </c>
      <c r="K95" s="46">
        <f>VLOOKUP($E$95,$E$112:$L$243,6,FALSE)</f>
        <v>36</v>
      </c>
      <c r="L95" s="46">
        <f>VLOOKUP($E$95,$E$112:$L$243,7,FALSE)</f>
        <v>35</v>
      </c>
      <c r="M95" s="46">
        <f>VLOOKUP($E$95,$E$112:$L$243,8,FALSE)</f>
        <v>34</v>
      </c>
      <c r="N95" s="375">
        <f>$AK$11</f>
        <v>107.34333382861244</v>
      </c>
      <c r="O95" s="375">
        <f>$AL$11</f>
        <v>108.95354922533588</v>
      </c>
      <c r="P95" s="376">
        <f>IF(($AL$11-$AK$11)&lt;=2,(L96-((K96-L96)/4)*($AL$11-$AK$11-2)),(L96-((L96-M96)/8)*($AL$11-$AK$11-2)))</f>
        <v>22.813339998032443</v>
      </c>
      <c r="Q95" s="167"/>
      <c r="R95" s="196"/>
      <c r="S95" s="196"/>
      <c r="V95" s="56"/>
      <c r="W95" s="56"/>
      <c r="X95" s="47"/>
      <c r="Y95" s="47"/>
      <c r="Z95" s="47"/>
      <c r="AA95" s="47"/>
    </row>
    <row r="96" spans="2:27" ht="21" customHeight="1" x14ac:dyDescent="0.25">
      <c r="B96" s="48"/>
      <c r="C96" s="48"/>
      <c r="D96" s="48"/>
      <c r="E96" s="191"/>
      <c r="F96" s="127"/>
      <c r="G96" s="128" t="s">
        <v>57</v>
      </c>
      <c r="H96" s="378">
        <v>0.65</v>
      </c>
      <c r="I96" s="379"/>
      <c r="J96" s="117">
        <f>H96*J95</f>
        <v>24.05</v>
      </c>
      <c r="K96" s="118">
        <f>K95*$H$96</f>
        <v>23.400000000000002</v>
      </c>
      <c r="L96" s="118">
        <f>L95*$H$96</f>
        <v>22.75</v>
      </c>
      <c r="M96" s="118">
        <f>M95*$H$96</f>
        <v>22.1</v>
      </c>
      <c r="N96" s="362"/>
      <c r="O96" s="362"/>
      <c r="P96" s="377"/>
      <c r="Q96" s="167"/>
      <c r="R96" s="167"/>
      <c r="S96" s="167"/>
      <c r="V96" s="56"/>
      <c r="W96" s="56"/>
      <c r="X96" s="47"/>
      <c r="Y96" s="47"/>
      <c r="Z96" s="47"/>
      <c r="AA96" s="47"/>
    </row>
    <row r="97" spans="2:27" ht="9" customHeight="1" x14ac:dyDescent="0.25">
      <c r="B97" s="48"/>
      <c r="C97" s="48"/>
      <c r="D97" s="48"/>
      <c r="E97" s="358"/>
      <c r="F97" s="359"/>
      <c r="G97" s="359"/>
      <c r="H97" s="359"/>
      <c r="I97" s="359"/>
      <c r="J97" s="359"/>
      <c r="K97" s="359"/>
      <c r="L97" s="359"/>
      <c r="M97" s="359"/>
      <c r="N97" s="359"/>
      <c r="O97" s="359"/>
      <c r="P97" s="360"/>
      <c r="Q97" s="167"/>
      <c r="R97" s="167"/>
      <c r="S97" s="167"/>
      <c r="V97" s="56"/>
      <c r="W97" s="56"/>
      <c r="X97" s="47"/>
      <c r="Y97" s="47"/>
      <c r="Z97" s="47"/>
      <c r="AA97" s="47"/>
    </row>
    <row r="98" spans="2:27" ht="21" customHeight="1" x14ac:dyDescent="0.25">
      <c r="B98" s="48"/>
      <c r="C98" s="48"/>
      <c r="D98" s="48"/>
      <c r="E98" s="361" t="s">
        <v>37</v>
      </c>
      <c r="F98" s="362"/>
      <c r="G98" s="363" t="s">
        <v>74</v>
      </c>
      <c r="H98" s="130" t="s">
        <v>185</v>
      </c>
      <c r="I98" s="131" t="s">
        <v>71</v>
      </c>
      <c r="J98" s="133">
        <f>$AK$11-P95</f>
        <v>84.529993830579997</v>
      </c>
      <c r="K98" s="131" t="s">
        <v>72</v>
      </c>
      <c r="L98" s="131">
        <v>80</v>
      </c>
      <c r="M98" s="365" t="str">
        <f>IF(J98&lt;65,"IPERPROTEZIONE",IF(J98&lt;70,"ACCETTABILE",IF(J98&lt;75,"BUONA",IF(J98&lt;80,"ACCETTABILE","INSUFFICIENTE"))))</f>
        <v>INSUFFICIENTE</v>
      </c>
      <c r="N98" s="365"/>
      <c r="O98" s="365"/>
      <c r="P98" s="366"/>
      <c r="Q98" s="167"/>
      <c r="R98" s="85"/>
      <c r="S98" s="85"/>
      <c r="V98" s="56"/>
      <c r="W98" s="56"/>
      <c r="X98" s="47"/>
      <c r="Y98" s="47"/>
      <c r="Z98" s="47"/>
      <c r="AA98" s="47"/>
    </row>
    <row r="99" spans="2:27" ht="29.25" customHeight="1" thickBot="1" x14ac:dyDescent="0.3">
      <c r="B99" s="48"/>
      <c r="C99" s="48"/>
      <c r="D99" s="48"/>
      <c r="E99" s="367" t="s">
        <v>31</v>
      </c>
      <c r="F99" s="364"/>
      <c r="G99" s="364"/>
      <c r="H99" s="59" t="s">
        <v>186</v>
      </c>
      <c r="I99" s="60" t="s">
        <v>73</v>
      </c>
      <c r="J99" s="60">
        <f>M96-5</f>
        <v>17.100000000000001</v>
      </c>
      <c r="K99" s="60" t="s">
        <v>72</v>
      </c>
      <c r="L99" s="60">
        <v>135</v>
      </c>
      <c r="M99" s="368" t="str">
        <f>IF($O$45&lt;135,"VERIFICA NON NECESSARIA",IF(($O$45-J99)&lt;135,"IDONEO","INSUFFICIENTE"))</f>
        <v>IDONEO</v>
      </c>
      <c r="N99" s="368"/>
      <c r="O99" s="368"/>
      <c r="P99" s="369"/>
      <c r="Q99" s="167"/>
      <c r="R99" s="86"/>
      <c r="S99" s="86"/>
      <c r="V99" s="56"/>
      <c r="W99" s="56"/>
      <c r="X99" s="47"/>
      <c r="Y99" s="47"/>
      <c r="Z99" s="47"/>
      <c r="AA99" s="47"/>
    </row>
    <row r="100" spans="2:27" ht="18.75" thickBot="1" x14ac:dyDescent="0.3">
      <c r="C100" s="48"/>
      <c r="D100" s="48"/>
    </row>
    <row r="101" spans="2:27" ht="27" customHeight="1" x14ac:dyDescent="0.3">
      <c r="B101" s="48"/>
      <c r="C101" s="48"/>
      <c r="D101" s="48"/>
      <c r="E101" s="370" t="s">
        <v>264</v>
      </c>
      <c r="F101" s="371"/>
      <c r="G101" s="371"/>
      <c r="H101" s="371"/>
      <c r="I101" s="371"/>
      <c r="J101" s="371"/>
      <c r="K101" s="371"/>
      <c r="L101" s="371"/>
      <c r="M101" s="371"/>
      <c r="N101" s="371"/>
      <c r="O101" s="371"/>
      <c r="P101" s="372"/>
      <c r="Q101" s="167"/>
      <c r="R101" s="53"/>
      <c r="S101" s="53"/>
      <c r="V101" s="56"/>
      <c r="W101" s="56"/>
      <c r="X101" s="47"/>
      <c r="Y101" s="47"/>
      <c r="Z101" s="47"/>
      <c r="AA101" s="47"/>
    </row>
    <row r="102" spans="2:27" ht="21" customHeight="1" x14ac:dyDescent="0.25">
      <c r="B102" s="48"/>
      <c r="C102" s="48"/>
      <c r="D102" s="48"/>
      <c r="E102" s="193" t="s">
        <v>34</v>
      </c>
      <c r="F102" s="302" t="s">
        <v>26</v>
      </c>
      <c r="G102" s="302" t="s">
        <v>28</v>
      </c>
      <c r="H102" s="373" t="s">
        <v>29</v>
      </c>
      <c r="I102" s="373"/>
      <c r="J102" s="114" t="s">
        <v>64</v>
      </c>
      <c r="K102" s="115" t="s">
        <v>12</v>
      </c>
      <c r="L102" s="116" t="s">
        <v>13</v>
      </c>
      <c r="M102" s="116" t="s">
        <v>14</v>
      </c>
      <c r="N102" s="305" t="s">
        <v>69</v>
      </c>
      <c r="O102" s="305" t="s">
        <v>70</v>
      </c>
      <c r="P102" s="132" t="s">
        <v>15</v>
      </c>
      <c r="Q102" s="167"/>
      <c r="R102" s="54"/>
      <c r="S102" s="54"/>
      <c r="V102" s="56"/>
      <c r="W102" s="52"/>
      <c r="X102" s="47"/>
      <c r="Y102" s="47"/>
      <c r="Z102" s="47"/>
      <c r="AA102" s="47"/>
    </row>
    <row r="103" spans="2:27" ht="21" customHeight="1" x14ac:dyDescent="0.25">
      <c r="B103" s="48"/>
      <c r="E103" s="129" t="s">
        <v>44</v>
      </c>
      <c r="F103" s="126" t="str">
        <f>VLOOKUP(E103,$E$112:$L$243,2,FALSE)</f>
        <v>Inserti espandibili</v>
      </c>
      <c r="G103" s="126" t="str">
        <f>VLOOKUP($E$103,$E$112:$L$243,3,FALSE)</f>
        <v>3M EAR</v>
      </c>
      <c r="H103" s="374" t="str">
        <f>VLOOKUP($E$103,$E$112:$L$243,4,FALSE)</f>
        <v>soft FX</v>
      </c>
      <c r="I103" s="374"/>
      <c r="J103" s="46">
        <f>VLOOKUP(E103,$E$112:$L$243,5,FALSE)</f>
        <v>37</v>
      </c>
      <c r="K103" s="46">
        <f>VLOOKUP($E$103,$E$112:$L$243,6,FALSE)</f>
        <v>36</v>
      </c>
      <c r="L103" s="46">
        <f>VLOOKUP($E$103,$E$112:$L$243,7,FALSE)</f>
        <v>35</v>
      </c>
      <c r="M103" s="46">
        <f>VLOOKUP($E$103,$E$112:$L$243,8,FALSE)</f>
        <v>33</v>
      </c>
      <c r="N103" s="375">
        <f>$AK$11</f>
        <v>107.34333382861244</v>
      </c>
      <c r="O103" s="375">
        <f>$AL$11</f>
        <v>108.95354922533588</v>
      </c>
      <c r="P103" s="376">
        <f>IF(($AL$11-$AK$11)&lt;=2,(L104-((K104-L104)/4)*($AL$11-$AK$11-2)),(L104-((L104-M104)/8)*($AL$11-$AK$11-2)))</f>
        <v>29.832829228196271</v>
      </c>
      <c r="Q103" s="167"/>
      <c r="R103" s="196"/>
      <c r="S103" s="196"/>
      <c r="V103" s="56"/>
      <c r="W103" s="56"/>
      <c r="X103" s="47"/>
      <c r="Y103" s="47"/>
      <c r="Z103" s="47"/>
      <c r="AA103" s="47"/>
    </row>
    <row r="104" spans="2:27" ht="21" customHeight="1" x14ac:dyDescent="0.25">
      <c r="B104" s="48"/>
      <c r="C104" s="48"/>
      <c r="D104" s="48"/>
      <c r="E104" s="191"/>
      <c r="F104" s="127"/>
      <c r="G104" s="128" t="s">
        <v>57</v>
      </c>
      <c r="H104" s="378">
        <v>0.85</v>
      </c>
      <c r="I104" s="379"/>
      <c r="J104" s="117">
        <f>H104*J103</f>
        <v>31.45</v>
      </c>
      <c r="K104" s="118">
        <f>K103*$H$104</f>
        <v>30.599999999999998</v>
      </c>
      <c r="L104" s="118">
        <f>L103*$H$104</f>
        <v>29.75</v>
      </c>
      <c r="M104" s="118">
        <f>M103*$H$104</f>
        <v>28.05</v>
      </c>
      <c r="N104" s="362"/>
      <c r="O104" s="362"/>
      <c r="P104" s="377"/>
      <c r="Q104" s="167"/>
      <c r="R104" s="167"/>
      <c r="S104" s="167"/>
      <c r="V104" s="56"/>
      <c r="W104" s="56"/>
      <c r="X104" s="47"/>
      <c r="Y104" s="47"/>
      <c r="Z104" s="47"/>
      <c r="AA104" s="47"/>
    </row>
    <row r="105" spans="2:27" ht="9" customHeight="1" x14ac:dyDescent="0.25">
      <c r="B105" s="48"/>
      <c r="C105" s="48"/>
      <c r="D105" s="48"/>
      <c r="E105" s="358"/>
      <c r="F105" s="359"/>
      <c r="G105" s="359"/>
      <c r="H105" s="359"/>
      <c r="I105" s="359"/>
      <c r="J105" s="359"/>
      <c r="K105" s="359"/>
      <c r="L105" s="359"/>
      <c r="M105" s="359"/>
      <c r="N105" s="359"/>
      <c r="O105" s="359"/>
      <c r="P105" s="360"/>
      <c r="Q105" s="167"/>
      <c r="R105" s="167"/>
      <c r="S105" s="167"/>
      <c r="V105" s="56"/>
      <c r="W105" s="56"/>
      <c r="X105" s="47"/>
      <c r="Y105" s="47"/>
      <c r="Z105" s="47"/>
      <c r="AA105" s="47"/>
    </row>
    <row r="106" spans="2:27" ht="21" customHeight="1" x14ac:dyDescent="0.25">
      <c r="B106" s="48"/>
      <c r="C106" s="48"/>
      <c r="D106" s="48"/>
      <c r="E106" s="361" t="s">
        <v>37</v>
      </c>
      <c r="F106" s="362"/>
      <c r="G106" s="363" t="s">
        <v>74</v>
      </c>
      <c r="H106" s="130" t="s">
        <v>185</v>
      </c>
      <c r="I106" s="131" t="s">
        <v>71</v>
      </c>
      <c r="J106" s="133">
        <f>$AK$11-P103</f>
        <v>77.510504600416169</v>
      </c>
      <c r="K106" s="131" t="s">
        <v>72</v>
      </c>
      <c r="L106" s="131">
        <v>80</v>
      </c>
      <c r="M106" s="365" t="str">
        <f>IF(J106&lt;65,"IPERPROTEZIONE",IF(J106&lt;70,"ACCETTABILE",IF(J106&lt;75,"BUONA",IF(J106&lt;80,"ACCETTABILE","INSUFFICIENTE"))))</f>
        <v>ACCETTABILE</v>
      </c>
      <c r="N106" s="365"/>
      <c r="O106" s="365"/>
      <c r="P106" s="366"/>
      <c r="Q106" s="167"/>
      <c r="R106" s="85"/>
      <c r="S106" s="85"/>
      <c r="V106" s="56"/>
      <c r="W106" s="56"/>
      <c r="X106" s="47"/>
      <c r="Y106" s="47"/>
      <c r="Z106" s="47"/>
      <c r="AA106" s="47"/>
    </row>
    <row r="107" spans="2:27" ht="29.25" customHeight="1" thickBot="1" x14ac:dyDescent="0.3">
      <c r="B107" s="48"/>
      <c r="C107" s="48"/>
      <c r="D107" s="48"/>
      <c r="E107" s="367" t="s">
        <v>32</v>
      </c>
      <c r="F107" s="364"/>
      <c r="G107" s="364"/>
      <c r="H107" s="59" t="s">
        <v>186</v>
      </c>
      <c r="I107" s="60" t="s">
        <v>73</v>
      </c>
      <c r="J107" s="60">
        <f>M104-5</f>
        <v>23.05</v>
      </c>
      <c r="K107" s="60" t="s">
        <v>72</v>
      </c>
      <c r="L107" s="60">
        <v>135</v>
      </c>
      <c r="M107" s="368" t="str">
        <f>IF($O$45&lt;135,"VERIFICA NON NECESSARIA",IF(($O$45-J107)&lt;135,"IDONEO","INSUFFICIENTE"))</f>
        <v>IDONEO</v>
      </c>
      <c r="N107" s="368"/>
      <c r="O107" s="368"/>
      <c r="P107" s="369"/>
      <c r="Q107" s="167"/>
      <c r="R107" s="86"/>
      <c r="S107" s="86"/>
      <c r="V107" s="56"/>
      <c r="W107" s="56"/>
      <c r="X107" s="47"/>
      <c r="Y107" s="47"/>
      <c r="Z107" s="47"/>
      <c r="AA107" s="47"/>
    </row>
    <row r="108" spans="2:27" ht="18" x14ac:dyDescent="0.25">
      <c r="C108" s="48"/>
      <c r="D108" s="48"/>
    </row>
    <row r="109" spans="2:27" ht="18" x14ac:dyDescent="0.25">
      <c r="C109" s="48"/>
      <c r="D109" s="48"/>
    </row>
    <row r="110" spans="2:27" ht="18" x14ac:dyDescent="0.25">
      <c r="C110" s="48"/>
      <c r="D110" s="48"/>
    </row>
    <row r="111" spans="2:27" ht="35.25" customHeight="1" x14ac:dyDescent="0.2">
      <c r="E111" s="305" t="s">
        <v>0</v>
      </c>
      <c r="F111" s="305" t="s">
        <v>184</v>
      </c>
      <c r="G111" s="305" t="s">
        <v>1</v>
      </c>
      <c r="H111" s="305" t="s">
        <v>2</v>
      </c>
      <c r="I111" s="305" t="s">
        <v>64</v>
      </c>
      <c r="J111" s="305" t="s">
        <v>12</v>
      </c>
      <c r="K111" s="305" t="s">
        <v>13</v>
      </c>
      <c r="L111" s="305" t="s">
        <v>14</v>
      </c>
    </row>
    <row r="112" spans="2:27" ht="20.25" customHeight="1" x14ac:dyDescent="0.2">
      <c r="E112" s="45" t="s">
        <v>36</v>
      </c>
      <c r="F112" s="45" t="s">
        <v>27</v>
      </c>
      <c r="G112" s="45" t="s">
        <v>582</v>
      </c>
      <c r="H112" s="45" t="s">
        <v>583</v>
      </c>
      <c r="I112" s="46">
        <v>26</v>
      </c>
      <c r="J112" s="46">
        <v>32</v>
      </c>
      <c r="K112" s="46">
        <v>23</v>
      </c>
      <c r="L112" s="46">
        <v>15</v>
      </c>
    </row>
    <row r="113" spans="5:12" ht="20.25" customHeight="1" x14ac:dyDescent="0.2">
      <c r="E113" s="45" t="s">
        <v>38</v>
      </c>
      <c r="F113" s="45" t="s">
        <v>27</v>
      </c>
      <c r="G113" s="45" t="s">
        <v>582</v>
      </c>
      <c r="H113" s="309" t="s">
        <v>584</v>
      </c>
      <c r="I113" s="46">
        <v>24</v>
      </c>
      <c r="J113" s="46">
        <v>29</v>
      </c>
      <c r="K113" s="46">
        <v>20</v>
      </c>
      <c r="L113" s="46">
        <v>13</v>
      </c>
    </row>
    <row r="114" spans="5:12" ht="20.25" customHeight="1" x14ac:dyDescent="0.2">
      <c r="E114" s="45" t="s">
        <v>40</v>
      </c>
      <c r="F114" s="45" t="s">
        <v>243</v>
      </c>
      <c r="G114" s="45" t="s">
        <v>585</v>
      </c>
      <c r="H114" s="45" t="s">
        <v>586</v>
      </c>
      <c r="I114" s="46">
        <v>31</v>
      </c>
      <c r="J114" s="46">
        <v>31</v>
      </c>
      <c r="K114" s="46">
        <v>27</v>
      </c>
      <c r="L114" s="46">
        <v>26</v>
      </c>
    </row>
    <row r="115" spans="5:12" ht="20.25" customHeight="1" x14ac:dyDescent="0.2">
      <c r="E115" s="45" t="s">
        <v>41</v>
      </c>
      <c r="F115" s="45" t="s">
        <v>243</v>
      </c>
      <c r="G115" s="45" t="s">
        <v>587</v>
      </c>
      <c r="H115" s="45" t="s">
        <v>588</v>
      </c>
      <c r="I115" s="46">
        <v>37</v>
      </c>
      <c r="J115" s="46">
        <v>36</v>
      </c>
      <c r="K115" s="46">
        <v>35</v>
      </c>
      <c r="L115" s="46">
        <v>34</v>
      </c>
    </row>
    <row r="116" spans="5:12" ht="20.25" customHeight="1" x14ac:dyDescent="0.2">
      <c r="E116" s="45" t="s">
        <v>42</v>
      </c>
      <c r="F116" s="45" t="s">
        <v>243</v>
      </c>
      <c r="G116" s="45" t="s">
        <v>585</v>
      </c>
      <c r="H116" s="45" t="s">
        <v>589</v>
      </c>
      <c r="I116" s="46">
        <v>29</v>
      </c>
      <c r="J116" s="46">
        <v>30</v>
      </c>
      <c r="K116" s="46">
        <v>35</v>
      </c>
      <c r="L116" s="46">
        <v>24</v>
      </c>
    </row>
    <row r="117" spans="5:12" ht="20.25" customHeight="1" x14ac:dyDescent="0.2">
      <c r="E117" s="45" t="s">
        <v>43</v>
      </c>
      <c r="F117" s="45" t="s">
        <v>244</v>
      </c>
      <c r="G117" s="45" t="s">
        <v>590</v>
      </c>
      <c r="H117" s="45" t="s">
        <v>591</v>
      </c>
      <c r="I117" s="46">
        <v>28</v>
      </c>
      <c r="J117" s="46">
        <v>27</v>
      </c>
      <c r="K117" s="46">
        <v>26</v>
      </c>
      <c r="L117" s="46">
        <v>25</v>
      </c>
    </row>
    <row r="118" spans="5:12" ht="20.25" customHeight="1" x14ac:dyDescent="0.2">
      <c r="E118" s="45" t="s">
        <v>44</v>
      </c>
      <c r="F118" s="45" t="s">
        <v>243</v>
      </c>
      <c r="G118" s="45" t="s">
        <v>585</v>
      </c>
      <c r="H118" s="45" t="s">
        <v>592</v>
      </c>
      <c r="I118" s="46">
        <v>37</v>
      </c>
      <c r="J118" s="46">
        <v>36</v>
      </c>
      <c r="K118" s="46">
        <v>35</v>
      </c>
      <c r="L118" s="46">
        <v>33</v>
      </c>
    </row>
    <row r="119" spans="5:12" ht="20.25" customHeight="1" x14ac:dyDescent="0.2">
      <c r="E119" s="45" t="s">
        <v>45</v>
      </c>
      <c r="F119" s="45"/>
      <c r="G119" s="45"/>
      <c r="H119" s="45"/>
      <c r="I119" s="46"/>
      <c r="J119" s="46"/>
      <c r="K119" s="46"/>
      <c r="L119" s="46"/>
    </row>
    <row r="120" spans="5:12" ht="20.25" customHeight="1" x14ac:dyDescent="0.2">
      <c r="E120" s="45" t="s">
        <v>46</v>
      </c>
      <c r="F120" s="45"/>
      <c r="G120" s="45"/>
      <c r="H120" s="45"/>
      <c r="I120" s="46"/>
      <c r="J120" s="46"/>
      <c r="K120" s="46"/>
      <c r="L120" s="46"/>
    </row>
    <row r="121" spans="5:12" ht="20.25" customHeight="1" x14ac:dyDescent="0.2">
      <c r="E121" s="45" t="s">
        <v>47</v>
      </c>
      <c r="F121" s="45"/>
      <c r="G121" s="45"/>
      <c r="H121" s="45"/>
      <c r="I121" s="46"/>
      <c r="J121" s="46"/>
      <c r="K121" s="46"/>
      <c r="L121" s="46"/>
    </row>
    <row r="122" spans="5:12" ht="20.25" customHeight="1" x14ac:dyDescent="0.2">
      <c r="E122" s="45" t="s">
        <v>48</v>
      </c>
      <c r="F122" s="45"/>
      <c r="G122" s="45"/>
      <c r="H122" s="45"/>
      <c r="I122" s="46"/>
      <c r="J122" s="46"/>
      <c r="K122" s="46"/>
      <c r="L122" s="46"/>
    </row>
    <row r="123" spans="5:12" ht="20.25" customHeight="1" x14ac:dyDescent="0.2">
      <c r="E123" s="45" t="s">
        <v>49</v>
      </c>
      <c r="F123" s="45"/>
      <c r="G123" s="45"/>
      <c r="H123" s="45"/>
      <c r="I123" s="46"/>
      <c r="J123" s="46"/>
      <c r="K123" s="46"/>
      <c r="L123" s="46"/>
    </row>
    <row r="124" spans="5:12" ht="20.25" customHeight="1" x14ac:dyDescent="0.2">
      <c r="E124" s="45" t="s">
        <v>50</v>
      </c>
      <c r="F124" s="45"/>
      <c r="G124" s="45"/>
      <c r="H124" s="45"/>
      <c r="I124" s="46"/>
      <c r="J124" s="46"/>
      <c r="K124" s="46"/>
      <c r="L124" s="46"/>
    </row>
    <row r="125" spans="5:12" ht="20.25" customHeight="1" x14ac:dyDescent="0.2">
      <c r="E125" s="45" t="s">
        <v>51</v>
      </c>
      <c r="F125" s="45"/>
      <c r="G125" s="45"/>
      <c r="H125" s="45"/>
      <c r="I125" s="46"/>
      <c r="J125" s="46"/>
      <c r="K125" s="46"/>
      <c r="L125" s="46"/>
    </row>
    <row r="126" spans="5:12" ht="20.25" customHeight="1" x14ac:dyDescent="0.2">
      <c r="E126" s="45" t="s">
        <v>35</v>
      </c>
      <c r="F126" s="45"/>
      <c r="G126" s="45"/>
      <c r="H126" s="45"/>
      <c r="I126" s="46"/>
      <c r="J126" s="46"/>
      <c r="K126" s="46"/>
      <c r="L126" s="46"/>
    </row>
    <row r="127" spans="5:12" ht="20.25" customHeight="1" x14ac:dyDescent="0.2">
      <c r="E127" s="45" t="s">
        <v>52</v>
      </c>
      <c r="F127" s="45"/>
      <c r="G127" s="45"/>
      <c r="H127" s="45"/>
      <c r="I127" s="46"/>
      <c r="J127" s="46"/>
      <c r="K127" s="46"/>
      <c r="L127" s="46"/>
    </row>
    <row r="128" spans="5:12" ht="20.25" customHeight="1" x14ac:dyDescent="0.2">
      <c r="E128" s="45" t="s">
        <v>53</v>
      </c>
      <c r="F128" s="45"/>
      <c r="G128" s="45"/>
      <c r="H128" s="45"/>
      <c r="I128" s="46"/>
      <c r="J128" s="46"/>
      <c r="K128" s="46"/>
      <c r="L128" s="46"/>
    </row>
    <row r="129" spans="5:12" ht="20.25" customHeight="1" x14ac:dyDescent="0.2">
      <c r="E129" s="45" t="s">
        <v>54</v>
      </c>
      <c r="F129" s="45"/>
      <c r="G129" s="45"/>
      <c r="H129" s="45"/>
      <c r="I129" s="46"/>
      <c r="J129" s="46"/>
      <c r="K129" s="46"/>
      <c r="L129" s="46"/>
    </row>
    <row r="130" spans="5:12" ht="20.25" x14ac:dyDescent="0.2">
      <c r="E130" s="45" t="s">
        <v>55</v>
      </c>
      <c r="F130" s="45"/>
      <c r="G130" s="45"/>
      <c r="H130" s="45"/>
      <c r="I130" s="46"/>
      <c r="J130" s="46"/>
      <c r="K130" s="46"/>
      <c r="L130" s="46"/>
    </row>
    <row r="131" spans="5:12" ht="20.25" x14ac:dyDescent="0.2">
      <c r="E131" s="45" t="s">
        <v>58</v>
      </c>
      <c r="F131" s="45"/>
      <c r="G131" s="45"/>
      <c r="H131" s="45"/>
      <c r="I131" s="46"/>
      <c r="J131" s="46"/>
      <c r="K131" s="46"/>
      <c r="L131" s="46"/>
    </row>
    <row r="132" spans="5:12" ht="20.25" x14ac:dyDescent="0.2">
      <c r="E132" s="45" t="s">
        <v>59</v>
      </c>
      <c r="F132" s="45"/>
      <c r="G132" s="45"/>
      <c r="H132" s="45"/>
      <c r="I132" s="46"/>
      <c r="J132" s="46"/>
      <c r="K132" s="46"/>
      <c r="L132" s="46"/>
    </row>
    <row r="133" spans="5:12" ht="20.25" x14ac:dyDescent="0.2">
      <c r="E133" s="45" t="s">
        <v>60</v>
      </c>
      <c r="F133" s="45"/>
      <c r="G133" s="45"/>
      <c r="H133" s="45"/>
      <c r="I133" s="46"/>
      <c r="J133" s="46"/>
      <c r="K133" s="46"/>
      <c r="L133" s="46"/>
    </row>
    <row r="134" spans="5:12" ht="20.25" x14ac:dyDescent="0.2">
      <c r="E134" s="45" t="s">
        <v>61</v>
      </c>
      <c r="F134" s="45"/>
      <c r="G134" s="45"/>
      <c r="H134" s="45"/>
      <c r="I134" s="46"/>
      <c r="J134" s="46"/>
      <c r="K134" s="46"/>
      <c r="L134" s="46"/>
    </row>
    <row r="135" spans="5:12" ht="20.25" x14ac:dyDescent="0.2">
      <c r="E135" s="45" t="s">
        <v>62</v>
      </c>
      <c r="F135" s="45"/>
      <c r="G135" s="45"/>
      <c r="H135" s="45"/>
      <c r="I135" s="46"/>
      <c r="J135" s="46"/>
      <c r="K135" s="46"/>
      <c r="L135" s="46"/>
    </row>
    <row r="136" spans="5:12" ht="20.25" x14ac:dyDescent="0.2">
      <c r="E136" s="45" t="s">
        <v>63</v>
      </c>
      <c r="F136" s="45"/>
      <c r="G136" s="45"/>
      <c r="H136" s="45"/>
      <c r="I136" s="46"/>
      <c r="J136" s="46"/>
      <c r="K136" s="46"/>
      <c r="L136" s="46"/>
    </row>
    <row r="137" spans="5:12" ht="20.25" x14ac:dyDescent="0.2">
      <c r="E137" s="45" t="s">
        <v>76</v>
      </c>
      <c r="F137" s="45"/>
      <c r="G137" s="45"/>
      <c r="H137" s="45"/>
      <c r="I137" s="46"/>
      <c r="J137" s="46"/>
      <c r="K137" s="46"/>
      <c r="L137" s="46"/>
    </row>
    <row r="138" spans="5:12" ht="20.25" x14ac:dyDescent="0.2">
      <c r="E138" s="45" t="s">
        <v>77</v>
      </c>
      <c r="F138" s="45"/>
      <c r="G138" s="45"/>
      <c r="H138" s="45"/>
      <c r="I138" s="46"/>
      <c r="J138" s="46"/>
      <c r="K138" s="46"/>
      <c r="L138" s="46"/>
    </row>
    <row r="139" spans="5:12" ht="20.25" x14ac:dyDescent="0.2">
      <c r="E139" s="45" t="s">
        <v>78</v>
      </c>
      <c r="F139" s="45"/>
      <c r="G139" s="45"/>
      <c r="H139" s="45"/>
      <c r="I139" s="46"/>
      <c r="J139" s="46"/>
      <c r="K139" s="46"/>
      <c r="L139" s="46"/>
    </row>
    <row r="140" spans="5:12" ht="20.25" x14ac:dyDescent="0.2">
      <c r="E140" s="45" t="s">
        <v>79</v>
      </c>
      <c r="F140" s="45"/>
      <c r="G140" s="45"/>
      <c r="H140" s="45"/>
      <c r="I140" s="46"/>
      <c r="J140" s="46"/>
      <c r="K140" s="46"/>
      <c r="L140" s="46"/>
    </row>
    <row r="141" spans="5:12" ht="20.25" x14ac:dyDescent="0.2">
      <c r="E141" s="45" t="s">
        <v>80</v>
      </c>
      <c r="F141" s="45"/>
      <c r="G141" s="45"/>
      <c r="H141" s="45"/>
      <c r="I141" s="46"/>
      <c r="J141" s="46"/>
      <c r="K141" s="46"/>
      <c r="L141" s="46"/>
    </row>
    <row r="142" spans="5:12" ht="20.25" x14ac:dyDescent="0.2">
      <c r="E142" s="45" t="s">
        <v>81</v>
      </c>
      <c r="F142" s="45"/>
      <c r="G142" s="45"/>
      <c r="H142" s="45"/>
      <c r="I142" s="46"/>
      <c r="J142" s="46"/>
      <c r="K142" s="46"/>
      <c r="L142" s="46"/>
    </row>
    <row r="143" spans="5:12" ht="20.25" x14ac:dyDescent="0.2">
      <c r="E143" s="45" t="s">
        <v>82</v>
      </c>
      <c r="F143" s="45"/>
      <c r="G143" s="45"/>
      <c r="H143" s="45"/>
      <c r="I143" s="46"/>
      <c r="J143" s="46"/>
      <c r="K143" s="46"/>
      <c r="L143" s="46"/>
    </row>
    <row r="144" spans="5:12" ht="20.25" x14ac:dyDescent="0.2">
      <c r="E144" s="45" t="s">
        <v>83</v>
      </c>
      <c r="F144" s="45"/>
      <c r="G144" s="45"/>
      <c r="H144" s="45"/>
      <c r="I144" s="46"/>
      <c r="J144" s="46"/>
      <c r="K144" s="46"/>
      <c r="L144" s="46"/>
    </row>
    <row r="145" spans="5:12" ht="20.25" x14ac:dyDescent="0.2">
      <c r="E145" s="45" t="s">
        <v>84</v>
      </c>
      <c r="F145" s="45"/>
      <c r="G145" s="45"/>
      <c r="H145" s="45"/>
      <c r="I145" s="46"/>
      <c r="J145" s="46"/>
      <c r="K145" s="46"/>
      <c r="L145" s="46"/>
    </row>
    <row r="146" spans="5:12" ht="20.25" x14ac:dyDescent="0.2">
      <c r="E146" s="45" t="s">
        <v>85</v>
      </c>
      <c r="F146" s="45"/>
      <c r="G146" s="45"/>
      <c r="H146" s="45"/>
      <c r="I146" s="46"/>
      <c r="J146" s="46"/>
      <c r="K146" s="46"/>
      <c r="L146" s="46"/>
    </row>
    <row r="147" spans="5:12" ht="20.25" x14ac:dyDescent="0.2">
      <c r="E147" s="45" t="s">
        <v>86</v>
      </c>
      <c r="F147" s="45"/>
      <c r="G147" s="45"/>
      <c r="H147" s="45"/>
      <c r="I147" s="46"/>
      <c r="J147" s="46"/>
      <c r="K147" s="46"/>
      <c r="L147" s="46"/>
    </row>
    <row r="148" spans="5:12" ht="20.25" x14ac:dyDescent="0.2">
      <c r="E148" s="45" t="s">
        <v>87</v>
      </c>
      <c r="F148" s="45"/>
      <c r="G148" s="45"/>
      <c r="H148" s="45"/>
      <c r="I148" s="46"/>
      <c r="J148" s="46"/>
      <c r="K148" s="46"/>
      <c r="L148" s="46"/>
    </row>
    <row r="149" spans="5:12" ht="20.25" x14ac:dyDescent="0.2">
      <c r="E149" s="45" t="s">
        <v>88</v>
      </c>
      <c r="F149" s="45"/>
      <c r="G149" s="45"/>
      <c r="H149" s="45"/>
      <c r="I149" s="46"/>
      <c r="J149" s="46"/>
      <c r="K149" s="46"/>
      <c r="L149" s="46"/>
    </row>
    <row r="150" spans="5:12" ht="20.25" x14ac:dyDescent="0.2">
      <c r="E150" s="45" t="s">
        <v>89</v>
      </c>
      <c r="F150" s="45"/>
      <c r="G150" s="45"/>
      <c r="H150" s="45"/>
      <c r="I150" s="46"/>
      <c r="J150" s="46"/>
      <c r="K150" s="46"/>
      <c r="L150" s="46"/>
    </row>
    <row r="151" spans="5:12" ht="20.25" x14ac:dyDescent="0.2">
      <c r="E151" s="45" t="s">
        <v>90</v>
      </c>
      <c r="F151" s="45"/>
      <c r="G151" s="45"/>
      <c r="H151" s="45"/>
      <c r="I151" s="46"/>
      <c r="J151" s="46"/>
      <c r="K151" s="46"/>
      <c r="L151" s="46"/>
    </row>
    <row r="152" spans="5:12" ht="20.25" x14ac:dyDescent="0.2">
      <c r="E152" s="45" t="s">
        <v>91</v>
      </c>
      <c r="F152" s="45"/>
      <c r="G152" s="45"/>
      <c r="H152" s="45"/>
      <c r="I152" s="46"/>
      <c r="J152" s="46"/>
      <c r="K152" s="46"/>
      <c r="L152" s="46"/>
    </row>
    <row r="153" spans="5:12" ht="20.25" x14ac:dyDescent="0.2">
      <c r="E153" s="45" t="s">
        <v>92</v>
      </c>
      <c r="F153" s="45"/>
      <c r="G153" s="45"/>
      <c r="H153" s="45"/>
      <c r="I153" s="46"/>
      <c r="J153" s="46"/>
      <c r="K153" s="46"/>
      <c r="L153" s="46"/>
    </row>
    <row r="154" spans="5:12" ht="20.25" x14ac:dyDescent="0.2">
      <c r="E154" s="45" t="s">
        <v>93</v>
      </c>
      <c r="F154" s="45"/>
      <c r="G154" s="45"/>
      <c r="H154" s="45"/>
      <c r="I154" s="46"/>
      <c r="J154" s="46"/>
      <c r="K154" s="46"/>
      <c r="L154" s="46"/>
    </row>
    <row r="155" spans="5:12" ht="20.25" x14ac:dyDescent="0.2">
      <c r="E155" s="45" t="s">
        <v>94</v>
      </c>
      <c r="F155" s="45"/>
      <c r="G155" s="45"/>
      <c r="H155" s="45"/>
      <c r="I155" s="46"/>
      <c r="J155" s="46"/>
      <c r="K155" s="46"/>
      <c r="L155" s="46"/>
    </row>
    <row r="156" spans="5:12" ht="20.25" x14ac:dyDescent="0.2">
      <c r="E156" s="45" t="s">
        <v>95</v>
      </c>
      <c r="F156" s="45"/>
      <c r="G156" s="45"/>
      <c r="H156" s="45"/>
      <c r="I156" s="46"/>
      <c r="J156" s="46"/>
      <c r="K156" s="46"/>
      <c r="L156" s="46"/>
    </row>
    <row r="157" spans="5:12" ht="20.25" x14ac:dyDescent="0.2">
      <c r="E157" s="45" t="s">
        <v>96</v>
      </c>
      <c r="F157" s="45"/>
      <c r="G157" s="45"/>
      <c r="H157" s="45"/>
      <c r="I157" s="46"/>
      <c r="J157" s="46"/>
      <c r="K157" s="46"/>
      <c r="L157" s="46"/>
    </row>
    <row r="158" spans="5:12" ht="20.25" x14ac:dyDescent="0.2">
      <c r="E158" s="45" t="s">
        <v>97</v>
      </c>
      <c r="F158" s="45"/>
      <c r="G158" s="45"/>
      <c r="H158" s="45"/>
      <c r="I158" s="46"/>
      <c r="J158" s="46"/>
      <c r="K158" s="46"/>
      <c r="L158" s="46"/>
    </row>
    <row r="159" spans="5:12" ht="20.25" x14ac:dyDescent="0.2">
      <c r="E159" s="45" t="s">
        <v>98</v>
      </c>
      <c r="F159" s="45"/>
      <c r="G159" s="45"/>
      <c r="H159" s="45"/>
      <c r="I159" s="46"/>
      <c r="J159" s="46"/>
      <c r="K159" s="46"/>
      <c r="L159" s="46"/>
    </row>
    <row r="160" spans="5:12" ht="20.25" x14ac:dyDescent="0.2">
      <c r="E160" s="45" t="s">
        <v>99</v>
      </c>
      <c r="F160" s="45"/>
      <c r="G160" s="45"/>
      <c r="H160" s="45"/>
      <c r="I160" s="46"/>
      <c r="J160" s="46"/>
      <c r="K160" s="46"/>
      <c r="L160" s="46"/>
    </row>
    <row r="161" spans="5:12" ht="20.25" x14ac:dyDescent="0.2">
      <c r="E161" s="45" t="s">
        <v>100</v>
      </c>
      <c r="F161" s="45"/>
      <c r="G161" s="45"/>
      <c r="H161" s="45"/>
      <c r="I161" s="46"/>
      <c r="J161" s="46"/>
      <c r="K161" s="46"/>
      <c r="L161" s="46"/>
    </row>
    <row r="162" spans="5:12" ht="20.25" x14ac:dyDescent="0.2">
      <c r="E162" s="45" t="s">
        <v>101</v>
      </c>
      <c r="F162" s="45"/>
      <c r="G162" s="45"/>
      <c r="H162" s="45"/>
      <c r="I162" s="46"/>
      <c r="J162" s="46"/>
      <c r="K162" s="46"/>
      <c r="L162" s="46"/>
    </row>
    <row r="163" spans="5:12" ht="20.25" x14ac:dyDescent="0.2">
      <c r="E163" s="45" t="s">
        <v>102</v>
      </c>
      <c r="F163" s="45"/>
      <c r="G163" s="45"/>
      <c r="H163" s="45"/>
      <c r="I163" s="46"/>
      <c r="J163" s="46"/>
      <c r="K163" s="46"/>
      <c r="L163" s="46"/>
    </row>
    <row r="164" spans="5:12" ht="20.25" x14ac:dyDescent="0.2">
      <c r="E164" s="45" t="s">
        <v>103</v>
      </c>
      <c r="F164" s="45"/>
      <c r="G164" s="45"/>
      <c r="H164" s="45"/>
      <c r="I164" s="46"/>
      <c r="J164" s="46"/>
      <c r="K164" s="46"/>
      <c r="L164" s="46"/>
    </row>
    <row r="165" spans="5:12" ht="20.25" x14ac:dyDescent="0.2">
      <c r="E165" s="45" t="s">
        <v>104</v>
      </c>
      <c r="F165" s="45"/>
      <c r="G165" s="45"/>
      <c r="H165" s="45"/>
      <c r="I165" s="46"/>
      <c r="J165" s="46"/>
      <c r="K165" s="46"/>
      <c r="L165" s="46"/>
    </row>
    <row r="166" spans="5:12" ht="20.25" x14ac:dyDescent="0.2">
      <c r="E166" s="45" t="s">
        <v>105</v>
      </c>
      <c r="F166" s="45"/>
      <c r="G166" s="45"/>
      <c r="H166" s="45"/>
      <c r="I166" s="46"/>
      <c r="J166" s="46"/>
      <c r="K166" s="46"/>
      <c r="L166" s="46"/>
    </row>
    <row r="167" spans="5:12" ht="20.25" x14ac:dyDescent="0.2">
      <c r="E167" s="45" t="s">
        <v>106</v>
      </c>
      <c r="F167" s="45"/>
      <c r="G167" s="45"/>
      <c r="H167" s="45"/>
      <c r="I167" s="46"/>
      <c r="J167" s="46"/>
      <c r="K167" s="46"/>
      <c r="L167" s="46"/>
    </row>
    <row r="168" spans="5:12" ht="20.25" x14ac:dyDescent="0.2">
      <c r="E168" s="45" t="s">
        <v>107</v>
      </c>
      <c r="F168" s="45"/>
      <c r="G168" s="45"/>
      <c r="H168" s="45"/>
      <c r="I168" s="46"/>
      <c r="J168" s="46"/>
      <c r="K168" s="46"/>
      <c r="L168" s="46"/>
    </row>
    <row r="169" spans="5:12" ht="20.25" x14ac:dyDescent="0.2">
      <c r="E169" s="45" t="s">
        <v>108</v>
      </c>
      <c r="F169" s="45"/>
      <c r="G169" s="45"/>
      <c r="H169" s="45"/>
      <c r="I169" s="46"/>
      <c r="J169" s="46"/>
      <c r="K169" s="46"/>
      <c r="L169" s="46"/>
    </row>
    <row r="170" spans="5:12" ht="20.25" x14ac:dyDescent="0.2">
      <c r="E170" s="45" t="s">
        <v>109</v>
      </c>
      <c r="F170" s="45"/>
      <c r="G170" s="45"/>
      <c r="H170" s="45"/>
      <c r="I170" s="46"/>
      <c r="J170" s="46"/>
      <c r="K170" s="46"/>
      <c r="L170" s="46"/>
    </row>
    <row r="171" spans="5:12" ht="20.25" x14ac:dyDescent="0.2">
      <c r="E171" s="45" t="s">
        <v>110</v>
      </c>
      <c r="F171" s="45"/>
      <c r="G171" s="45"/>
      <c r="H171" s="45"/>
      <c r="I171" s="46"/>
      <c r="J171" s="46"/>
      <c r="K171" s="46"/>
      <c r="L171" s="46"/>
    </row>
    <row r="172" spans="5:12" ht="20.25" x14ac:dyDescent="0.2">
      <c r="E172" s="45" t="s">
        <v>111</v>
      </c>
      <c r="F172" s="45"/>
      <c r="G172" s="45"/>
      <c r="H172" s="45"/>
      <c r="I172" s="46"/>
      <c r="J172" s="46"/>
      <c r="K172" s="46"/>
      <c r="L172" s="46"/>
    </row>
    <row r="173" spans="5:12" ht="20.25" x14ac:dyDescent="0.2">
      <c r="E173" s="45" t="s">
        <v>112</v>
      </c>
      <c r="F173" s="45"/>
      <c r="G173" s="45"/>
      <c r="H173" s="45"/>
      <c r="I173" s="46"/>
      <c r="J173" s="46"/>
      <c r="K173" s="46"/>
      <c r="L173" s="46"/>
    </row>
    <row r="174" spans="5:12" ht="20.25" x14ac:dyDescent="0.2">
      <c r="E174" s="45" t="s">
        <v>113</v>
      </c>
      <c r="F174" s="45"/>
      <c r="G174" s="45"/>
      <c r="H174" s="45"/>
      <c r="I174" s="46"/>
      <c r="J174" s="46"/>
      <c r="K174" s="46"/>
      <c r="L174" s="46"/>
    </row>
    <row r="175" spans="5:12" ht="20.25" x14ac:dyDescent="0.2">
      <c r="E175" s="45" t="s">
        <v>114</v>
      </c>
      <c r="F175" s="45"/>
      <c r="G175" s="45"/>
      <c r="H175" s="45"/>
      <c r="I175" s="46"/>
      <c r="J175" s="46"/>
      <c r="K175" s="46"/>
      <c r="L175" s="46"/>
    </row>
    <row r="176" spans="5:12" ht="20.25" x14ac:dyDescent="0.2">
      <c r="E176" s="45" t="s">
        <v>115</v>
      </c>
      <c r="F176" s="45"/>
      <c r="G176" s="45"/>
      <c r="H176" s="45"/>
      <c r="I176" s="46"/>
      <c r="J176" s="46"/>
      <c r="K176" s="46"/>
      <c r="L176" s="46"/>
    </row>
    <row r="177" spans="5:12" ht="20.25" x14ac:dyDescent="0.2">
      <c r="E177" s="45" t="s">
        <v>116</v>
      </c>
      <c r="F177" s="45"/>
      <c r="G177" s="45"/>
      <c r="H177" s="45"/>
      <c r="I177" s="46"/>
      <c r="J177" s="46"/>
      <c r="K177" s="46"/>
      <c r="L177" s="46"/>
    </row>
    <row r="178" spans="5:12" ht="20.25" x14ac:dyDescent="0.2">
      <c r="E178" s="45" t="s">
        <v>117</v>
      </c>
      <c r="F178" s="45"/>
      <c r="G178" s="45"/>
      <c r="H178" s="45"/>
      <c r="I178" s="46"/>
      <c r="J178" s="46"/>
      <c r="K178" s="46"/>
      <c r="L178" s="46"/>
    </row>
    <row r="179" spans="5:12" ht="20.25" x14ac:dyDescent="0.2">
      <c r="E179" s="45" t="s">
        <v>118</v>
      </c>
      <c r="F179" s="45"/>
      <c r="G179" s="45"/>
      <c r="H179" s="45"/>
      <c r="I179" s="46"/>
      <c r="J179" s="46"/>
      <c r="K179" s="46"/>
      <c r="L179" s="46"/>
    </row>
    <row r="180" spans="5:12" ht="20.25" x14ac:dyDescent="0.2">
      <c r="E180" s="45" t="s">
        <v>119</v>
      </c>
      <c r="F180" s="45"/>
      <c r="G180" s="45"/>
      <c r="H180" s="45"/>
      <c r="I180" s="46"/>
      <c r="J180" s="46"/>
      <c r="K180" s="46"/>
      <c r="L180" s="46"/>
    </row>
    <row r="181" spans="5:12" ht="20.25" x14ac:dyDescent="0.2">
      <c r="E181" s="45" t="s">
        <v>120</v>
      </c>
      <c r="F181" s="45"/>
      <c r="G181" s="45"/>
      <c r="H181" s="45"/>
      <c r="I181" s="46"/>
      <c r="J181" s="46"/>
      <c r="K181" s="46"/>
      <c r="L181" s="46"/>
    </row>
    <row r="182" spans="5:12" ht="20.25" x14ac:dyDescent="0.2">
      <c r="E182" s="45" t="s">
        <v>121</v>
      </c>
      <c r="F182" s="45"/>
      <c r="G182" s="45"/>
      <c r="H182" s="45"/>
      <c r="I182" s="46"/>
      <c r="J182" s="46"/>
      <c r="K182" s="46"/>
      <c r="L182" s="46"/>
    </row>
    <row r="183" spans="5:12" ht="20.25" x14ac:dyDescent="0.2">
      <c r="E183" s="45" t="s">
        <v>122</v>
      </c>
      <c r="F183" s="45"/>
      <c r="G183" s="45"/>
      <c r="H183" s="45"/>
      <c r="I183" s="46"/>
      <c r="J183" s="46"/>
      <c r="K183" s="46"/>
      <c r="L183" s="46"/>
    </row>
    <row r="184" spans="5:12" ht="20.25" x14ac:dyDescent="0.2">
      <c r="E184" s="45" t="s">
        <v>123</v>
      </c>
      <c r="F184" s="45"/>
      <c r="G184" s="45"/>
      <c r="H184" s="45"/>
      <c r="I184" s="46"/>
      <c r="J184" s="46"/>
      <c r="K184" s="46"/>
      <c r="L184" s="46"/>
    </row>
    <row r="185" spans="5:12" ht="20.25" x14ac:dyDescent="0.2">
      <c r="E185" s="45" t="s">
        <v>124</v>
      </c>
      <c r="F185" s="45"/>
      <c r="G185" s="45"/>
      <c r="H185" s="45"/>
      <c r="I185" s="46"/>
      <c r="J185" s="46"/>
      <c r="K185" s="46"/>
      <c r="L185" s="46"/>
    </row>
    <row r="186" spans="5:12" ht="20.25" x14ac:dyDescent="0.2">
      <c r="E186" s="45" t="s">
        <v>125</v>
      </c>
      <c r="F186" s="45"/>
      <c r="G186" s="45"/>
      <c r="H186" s="45"/>
      <c r="I186" s="46"/>
      <c r="J186" s="46"/>
      <c r="K186" s="46"/>
      <c r="L186" s="46"/>
    </row>
    <row r="187" spans="5:12" ht="20.25" x14ac:dyDescent="0.2">
      <c r="E187" s="45" t="s">
        <v>126</v>
      </c>
      <c r="F187" s="45"/>
      <c r="G187" s="45"/>
      <c r="H187" s="45"/>
      <c r="I187" s="46"/>
      <c r="J187" s="46"/>
      <c r="K187" s="46"/>
      <c r="L187" s="46"/>
    </row>
    <row r="188" spans="5:12" ht="20.25" x14ac:dyDescent="0.2">
      <c r="E188" s="45" t="s">
        <v>127</v>
      </c>
      <c r="F188" s="45"/>
      <c r="G188" s="45"/>
      <c r="H188" s="45"/>
      <c r="I188" s="46"/>
      <c r="J188" s="46"/>
      <c r="K188" s="46"/>
      <c r="L188" s="46"/>
    </row>
    <row r="189" spans="5:12" ht="20.25" x14ac:dyDescent="0.2">
      <c r="E189" s="45" t="s">
        <v>128</v>
      </c>
      <c r="F189" s="45"/>
      <c r="G189" s="45"/>
      <c r="H189" s="45"/>
      <c r="I189" s="46"/>
      <c r="J189" s="46"/>
      <c r="K189" s="46"/>
      <c r="L189" s="46"/>
    </row>
    <row r="190" spans="5:12" ht="20.25" x14ac:dyDescent="0.2">
      <c r="E190" s="45" t="s">
        <v>129</v>
      </c>
      <c r="F190" s="45"/>
      <c r="G190" s="45"/>
      <c r="H190" s="45"/>
      <c r="I190" s="46"/>
      <c r="J190" s="46"/>
      <c r="K190" s="46"/>
      <c r="L190" s="46"/>
    </row>
    <row r="191" spans="5:12" ht="20.25" x14ac:dyDescent="0.2">
      <c r="E191" s="45" t="s">
        <v>130</v>
      </c>
      <c r="F191" s="45"/>
      <c r="G191" s="45"/>
      <c r="H191" s="45"/>
      <c r="I191" s="46"/>
      <c r="J191" s="46"/>
      <c r="K191" s="46"/>
      <c r="L191" s="46"/>
    </row>
    <row r="192" spans="5:12" ht="20.25" x14ac:dyDescent="0.2">
      <c r="E192" s="45" t="s">
        <v>131</v>
      </c>
      <c r="F192" s="45"/>
      <c r="G192" s="45"/>
      <c r="H192" s="45"/>
      <c r="I192" s="46"/>
      <c r="J192" s="46"/>
      <c r="K192" s="46"/>
      <c r="L192" s="46"/>
    </row>
    <row r="193" spans="5:12" ht="20.25" x14ac:dyDescent="0.2">
      <c r="E193" s="45" t="s">
        <v>132</v>
      </c>
      <c r="F193" s="45"/>
      <c r="G193" s="45"/>
      <c r="H193" s="45"/>
      <c r="I193" s="46"/>
      <c r="J193" s="46"/>
      <c r="K193" s="46"/>
      <c r="L193" s="46"/>
    </row>
    <row r="194" spans="5:12" ht="20.25" x14ac:dyDescent="0.2">
      <c r="E194" s="45" t="s">
        <v>133</v>
      </c>
      <c r="F194" s="45"/>
      <c r="G194" s="45"/>
      <c r="H194" s="45"/>
      <c r="I194" s="46"/>
      <c r="J194" s="46"/>
      <c r="K194" s="46"/>
      <c r="L194" s="46"/>
    </row>
    <row r="195" spans="5:12" ht="20.25" x14ac:dyDescent="0.2">
      <c r="E195" s="45" t="s">
        <v>134</v>
      </c>
      <c r="F195" s="45"/>
      <c r="G195" s="45"/>
      <c r="H195" s="45"/>
      <c r="I195" s="46"/>
      <c r="J195" s="46"/>
      <c r="K195" s="46"/>
      <c r="L195" s="46"/>
    </row>
    <row r="196" spans="5:12" ht="20.25" x14ac:dyDescent="0.2">
      <c r="E196" s="45" t="s">
        <v>135</v>
      </c>
      <c r="F196" s="45"/>
      <c r="G196" s="45"/>
      <c r="H196" s="45"/>
      <c r="I196" s="46"/>
      <c r="J196" s="46"/>
      <c r="K196" s="46"/>
      <c r="L196" s="46"/>
    </row>
    <row r="197" spans="5:12" ht="20.25" x14ac:dyDescent="0.2">
      <c r="E197" s="45" t="s">
        <v>136</v>
      </c>
      <c r="F197" s="45"/>
      <c r="G197" s="45"/>
      <c r="H197" s="45"/>
      <c r="I197" s="46"/>
      <c r="J197" s="46"/>
      <c r="K197" s="46"/>
      <c r="L197" s="46"/>
    </row>
    <row r="198" spans="5:12" ht="20.25" x14ac:dyDescent="0.2">
      <c r="E198" s="45" t="s">
        <v>137</v>
      </c>
      <c r="F198" s="45"/>
      <c r="G198" s="45"/>
      <c r="H198" s="45"/>
      <c r="I198" s="46"/>
      <c r="J198" s="46"/>
      <c r="K198" s="46"/>
      <c r="L198" s="46"/>
    </row>
    <row r="199" spans="5:12" ht="20.25" x14ac:dyDescent="0.2">
      <c r="E199" s="45" t="s">
        <v>138</v>
      </c>
      <c r="F199" s="45"/>
      <c r="G199" s="45"/>
      <c r="H199" s="45"/>
      <c r="I199" s="46"/>
      <c r="J199" s="46"/>
      <c r="K199" s="46"/>
      <c r="L199" s="46"/>
    </row>
    <row r="200" spans="5:12" ht="20.25" x14ac:dyDescent="0.2">
      <c r="E200" s="45" t="s">
        <v>139</v>
      </c>
      <c r="F200" s="45"/>
      <c r="G200" s="45"/>
      <c r="H200" s="45"/>
      <c r="I200" s="46"/>
      <c r="J200" s="46"/>
      <c r="K200" s="46"/>
      <c r="L200" s="46"/>
    </row>
    <row r="201" spans="5:12" ht="20.25" x14ac:dyDescent="0.2">
      <c r="E201" s="45" t="s">
        <v>140</v>
      </c>
      <c r="F201" s="45"/>
      <c r="G201" s="45"/>
      <c r="H201" s="45"/>
      <c r="I201" s="46"/>
      <c r="J201" s="46"/>
      <c r="K201" s="46"/>
      <c r="L201" s="46"/>
    </row>
    <row r="202" spans="5:12" ht="20.25" x14ac:dyDescent="0.2">
      <c r="E202" s="45" t="s">
        <v>141</v>
      </c>
      <c r="F202" s="45"/>
      <c r="G202" s="45"/>
      <c r="H202" s="45"/>
      <c r="I202" s="46"/>
      <c r="J202" s="46"/>
      <c r="K202" s="46"/>
      <c r="L202" s="46"/>
    </row>
    <row r="203" spans="5:12" ht="20.25" x14ac:dyDescent="0.2">
      <c r="E203" s="45" t="s">
        <v>142</v>
      </c>
      <c r="F203" s="45"/>
      <c r="G203" s="45"/>
      <c r="H203" s="45"/>
      <c r="I203" s="46"/>
      <c r="J203" s="46"/>
      <c r="K203" s="46"/>
      <c r="L203" s="46"/>
    </row>
    <row r="204" spans="5:12" ht="20.25" x14ac:dyDescent="0.2">
      <c r="E204" s="45" t="s">
        <v>143</v>
      </c>
      <c r="F204" s="45"/>
      <c r="G204" s="45"/>
      <c r="H204" s="45"/>
      <c r="I204" s="46"/>
      <c r="J204" s="46"/>
      <c r="K204" s="46"/>
      <c r="L204" s="46"/>
    </row>
    <row r="205" spans="5:12" ht="20.25" x14ac:dyDescent="0.2">
      <c r="E205" s="45" t="s">
        <v>144</v>
      </c>
      <c r="F205" s="45"/>
      <c r="G205" s="45"/>
      <c r="H205" s="45"/>
      <c r="I205" s="46"/>
      <c r="J205" s="46"/>
      <c r="K205" s="46"/>
      <c r="L205" s="46"/>
    </row>
    <row r="206" spans="5:12" ht="20.25" x14ac:dyDescent="0.2">
      <c r="E206" s="45" t="s">
        <v>145</v>
      </c>
      <c r="F206" s="45"/>
      <c r="G206" s="45"/>
      <c r="H206" s="45"/>
      <c r="I206" s="46"/>
      <c r="J206" s="46"/>
      <c r="K206" s="46"/>
      <c r="L206" s="46"/>
    </row>
    <row r="207" spans="5:12" ht="20.25" x14ac:dyDescent="0.2">
      <c r="E207" s="45" t="s">
        <v>146</v>
      </c>
      <c r="F207" s="45"/>
      <c r="G207" s="45"/>
      <c r="H207" s="45"/>
      <c r="I207" s="46"/>
      <c r="J207" s="46"/>
      <c r="K207" s="46"/>
      <c r="L207" s="46"/>
    </row>
    <row r="208" spans="5:12" ht="20.25" x14ac:dyDescent="0.2">
      <c r="E208" s="45" t="s">
        <v>147</v>
      </c>
      <c r="F208" s="45"/>
      <c r="G208" s="45"/>
      <c r="H208" s="45"/>
      <c r="I208" s="46"/>
      <c r="J208" s="46"/>
      <c r="K208" s="46"/>
      <c r="L208" s="46"/>
    </row>
    <row r="209" spans="5:12" ht="20.25" x14ac:dyDescent="0.2">
      <c r="E209" s="45" t="s">
        <v>148</v>
      </c>
      <c r="F209" s="45"/>
      <c r="G209" s="45"/>
      <c r="H209" s="45"/>
      <c r="I209" s="46"/>
      <c r="J209" s="46"/>
      <c r="K209" s="46"/>
      <c r="L209" s="46"/>
    </row>
    <row r="210" spans="5:12" ht="20.25" x14ac:dyDescent="0.2">
      <c r="E210" s="45" t="s">
        <v>149</v>
      </c>
      <c r="F210" s="45"/>
      <c r="G210" s="45"/>
      <c r="H210" s="45"/>
      <c r="I210" s="46"/>
      <c r="J210" s="46"/>
      <c r="K210" s="46"/>
      <c r="L210" s="46"/>
    </row>
    <row r="211" spans="5:12" ht="20.25" x14ac:dyDescent="0.2">
      <c r="E211" s="45" t="s">
        <v>150</v>
      </c>
      <c r="F211" s="45"/>
      <c r="G211" s="45"/>
      <c r="H211" s="45"/>
      <c r="I211" s="46"/>
      <c r="J211" s="46"/>
      <c r="K211" s="46"/>
      <c r="L211" s="46"/>
    </row>
    <row r="212" spans="5:12" ht="20.25" x14ac:dyDescent="0.2">
      <c r="E212" s="45" t="s">
        <v>151</v>
      </c>
      <c r="F212" s="45"/>
      <c r="G212" s="45"/>
      <c r="H212" s="45"/>
      <c r="I212" s="46"/>
      <c r="J212" s="46"/>
      <c r="K212" s="46"/>
      <c r="L212" s="46"/>
    </row>
    <row r="213" spans="5:12" ht="20.25" x14ac:dyDescent="0.2">
      <c r="E213" s="45" t="s">
        <v>152</v>
      </c>
      <c r="F213" s="45"/>
      <c r="G213" s="45"/>
      <c r="H213" s="45"/>
      <c r="I213" s="46"/>
      <c r="J213" s="46"/>
      <c r="K213" s="46"/>
      <c r="L213" s="46"/>
    </row>
    <row r="214" spans="5:12" ht="20.25" x14ac:dyDescent="0.2">
      <c r="E214" s="45" t="s">
        <v>153</v>
      </c>
      <c r="F214" s="45"/>
      <c r="G214" s="45"/>
      <c r="H214" s="45"/>
      <c r="I214" s="46"/>
      <c r="J214" s="46"/>
      <c r="K214" s="46"/>
      <c r="L214" s="46"/>
    </row>
    <row r="215" spans="5:12" ht="20.25" x14ac:dyDescent="0.2">
      <c r="E215" s="45" t="s">
        <v>154</v>
      </c>
      <c r="F215" s="45"/>
      <c r="G215" s="45"/>
      <c r="H215" s="45"/>
      <c r="I215" s="46"/>
      <c r="J215" s="46"/>
      <c r="K215" s="46"/>
      <c r="L215" s="46"/>
    </row>
    <row r="216" spans="5:12" ht="20.25" x14ac:dyDescent="0.2">
      <c r="E216" s="45" t="s">
        <v>155</v>
      </c>
      <c r="F216" s="45"/>
      <c r="G216" s="45"/>
      <c r="H216" s="45"/>
      <c r="I216" s="46"/>
      <c r="J216" s="46"/>
      <c r="K216" s="46"/>
      <c r="L216" s="46"/>
    </row>
    <row r="217" spans="5:12" ht="20.25" x14ac:dyDescent="0.2">
      <c r="E217" s="45" t="s">
        <v>156</v>
      </c>
      <c r="F217" s="45"/>
      <c r="G217" s="45"/>
      <c r="H217" s="45"/>
      <c r="I217" s="46"/>
      <c r="J217" s="46"/>
      <c r="K217" s="46"/>
      <c r="L217" s="46"/>
    </row>
    <row r="218" spans="5:12" ht="20.25" x14ac:dyDescent="0.2">
      <c r="E218" s="45" t="s">
        <v>157</v>
      </c>
      <c r="F218" s="45"/>
      <c r="G218" s="45"/>
      <c r="H218" s="45"/>
      <c r="I218" s="46"/>
      <c r="J218" s="46"/>
      <c r="K218" s="46"/>
      <c r="L218" s="46"/>
    </row>
    <row r="219" spans="5:12" ht="20.25" x14ac:dyDescent="0.2">
      <c r="E219" s="45" t="s">
        <v>158</v>
      </c>
      <c r="F219" s="45"/>
      <c r="G219" s="45"/>
      <c r="H219" s="45"/>
      <c r="I219" s="46"/>
      <c r="J219" s="46"/>
      <c r="K219" s="46"/>
      <c r="L219" s="46"/>
    </row>
    <row r="220" spans="5:12" ht="20.25" x14ac:dyDescent="0.2">
      <c r="E220" s="45" t="s">
        <v>159</v>
      </c>
      <c r="F220" s="45"/>
      <c r="G220" s="45"/>
      <c r="H220" s="45"/>
      <c r="I220" s="46"/>
      <c r="J220" s="46"/>
      <c r="K220" s="46"/>
      <c r="L220" s="46"/>
    </row>
    <row r="221" spans="5:12" ht="20.25" x14ac:dyDescent="0.2">
      <c r="E221" s="45" t="s">
        <v>160</v>
      </c>
      <c r="F221" s="45"/>
      <c r="G221" s="45"/>
      <c r="H221" s="45"/>
      <c r="I221" s="46"/>
      <c r="J221" s="46"/>
      <c r="K221" s="46"/>
      <c r="L221" s="46"/>
    </row>
    <row r="222" spans="5:12" ht="20.25" x14ac:dyDescent="0.2">
      <c r="E222" s="45" t="s">
        <v>161</v>
      </c>
      <c r="F222" s="45"/>
      <c r="G222" s="45"/>
      <c r="H222" s="45"/>
      <c r="I222" s="46"/>
      <c r="J222" s="46"/>
      <c r="K222" s="46"/>
      <c r="L222" s="46"/>
    </row>
    <row r="223" spans="5:12" ht="20.25" x14ac:dyDescent="0.2">
      <c r="E223" s="45" t="s">
        <v>162</v>
      </c>
      <c r="F223" s="45"/>
      <c r="G223" s="45"/>
      <c r="H223" s="45"/>
      <c r="I223" s="46"/>
      <c r="J223" s="46"/>
      <c r="K223" s="46"/>
      <c r="L223" s="46"/>
    </row>
    <row r="224" spans="5:12" ht="20.25" x14ac:dyDescent="0.2">
      <c r="E224" s="45" t="s">
        <v>163</v>
      </c>
      <c r="F224" s="45"/>
      <c r="G224" s="45"/>
      <c r="H224" s="45"/>
      <c r="I224" s="46"/>
      <c r="J224" s="46"/>
      <c r="K224" s="46"/>
      <c r="L224" s="46"/>
    </row>
    <row r="225" spans="5:12" ht="20.25" x14ac:dyDescent="0.2">
      <c r="E225" s="45" t="s">
        <v>164</v>
      </c>
      <c r="F225" s="45"/>
      <c r="G225" s="45"/>
      <c r="H225" s="45"/>
      <c r="I225" s="46"/>
      <c r="J225" s="46"/>
      <c r="K225" s="46"/>
      <c r="L225" s="46"/>
    </row>
    <row r="226" spans="5:12" ht="20.25" x14ac:dyDescent="0.2">
      <c r="E226" s="45" t="s">
        <v>165</v>
      </c>
      <c r="F226" s="45"/>
      <c r="G226" s="45"/>
      <c r="H226" s="45"/>
      <c r="I226" s="46"/>
      <c r="J226" s="46"/>
      <c r="K226" s="46"/>
      <c r="L226" s="46"/>
    </row>
    <row r="227" spans="5:12" ht="20.25" x14ac:dyDescent="0.2">
      <c r="E227" s="45" t="s">
        <v>166</v>
      </c>
      <c r="F227" s="45"/>
      <c r="G227" s="45"/>
      <c r="H227" s="45"/>
      <c r="I227" s="46"/>
      <c r="J227" s="46"/>
      <c r="K227" s="46"/>
      <c r="L227" s="46"/>
    </row>
    <row r="228" spans="5:12" ht="20.25" x14ac:dyDescent="0.2">
      <c r="E228" s="45" t="s">
        <v>167</v>
      </c>
      <c r="F228" s="45"/>
      <c r="G228" s="45"/>
      <c r="H228" s="45"/>
      <c r="I228" s="46"/>
      <c r="J228" s="46"/>
      <c r="K228" s="46"/>
      <c r="L228" s="46"/>
    </row>
    <row r="229" spans="5:12" ht="20.25" x14ac:dyDescent="0.2">
      <c r="E229" s="45" t="s">
        <v>168</v>
      </c>
      <c r="F229" s="45"/>
      <c r="G229" s="45"/>
      <c r="H229" s="45"/>
      <c r="I229" s="46"/>
      <c r="J229" s="46"/>
      <c r="K229" s="46"/>
      <c r="L229" s="46"/>
    </row>
    <row r="230" spans="5:12" ht="20.25" x14ac:dyDescent="0.2">
      <c r="E230" s="45" t="s">
        <v>169</v>
      </c>
      <c r="F230" s="45"/>
      <c r="G230" s="45"/>
      <c r="H230" s="45"/>
      <c r="I230" s="46"/>
      <c r="J230" s="46"/>
      <c r="K230" s="46"/>
      <c r="L230" s="46"/>
    </row>
    <row r="231" spans="5:12" ht="20.25" x14ac:dyDescent="0.2">
      <c r="E231" s="45" t="s">
        <v>170</v>
      </c>
      <c r="F231" s="45"/>
      <c r="G231" s="45"/>
      <c r="H231" s="45"/>
      <c r="I231" s="46"/>
      <c r="J231" s="46"/>
      <c r="K231" s="46"/>
      <c r="L231" s="46"/>
    </row>
    <row r="232" spans="5:12" ht="20.25" x14ac:dyDescent="0.2">
      <c r="E232" s="45" t="s">
        <v>171</v>
      </c>
      <c r="F232" s="45"/>
      <c r="G232" s="45"/>
      <c r="H232" s="45"/>
      <c r="I232" s="46"/>
      <c r="J232" s="46"/>
      <c r="K232" s="46"/>
      <c r="L232" s="46"/>
    </row>
    <row r="233" spans="5:12" ht="20.25" x14ac:dyDescent="0.2">
      <c r="E233" s="45" t="s">
        <v>172</v>
      </c>
      <c r="F233" s="45"/>
      <c r="G233" s="45"/>
      <c r="H233" s="45"/>
      <c r="I233" s="46"/>
      <c r="J233" s="46"/>
      <c r="K233" s="46"/>
      <c r="L233" s="46"/>
    </row>
    <row r="234" spans="5:12" ht="20.25" x14ac:dyDescent="0.2">
      <c r="E234" s="45" t="s">
        <v>173</v>
      </c>
      <c r="F234" s="45"/>
      <c r="G234" s="45"/>
      <c r="H234" s="45"/>
      <c r="I234" s="46"/>
      <c r="J234" s="46"/>
      <c r="K234" s="46"/>
      <c r="L234" s="46"/>
    </row>
    <row r="235" spans="5:12" ht="20.25" x14ac:dyDescent="0.2">
      <c r="E235" s="45" t="s">
        <v>174</v>
      </c>
      <c r="F235" s="45"/>
      <c r="G235" s="45"/>
      <c r="H235" s="45"/>
      <c r="I235" s="46"/>
      <c r="J235" s="46"/>
      <c r="K235" s="46"/>
      <c r="L235" s="46"/>
    </row>
    <row r="236" spans="5:12" ht="20.25" x14ac:dyDescent="0.2">
      <c r="E236" s="45" t="s">
        <v>175</v>
      </c>
      <c r="F236" s="45"/>
      <c r="G236" s="45"/>
      <c r="H236" s="45"/>
      <c r="I236" s="46"/>
      <c r="J236" s="46"/>
      <c r="K236" s="46"/>
      <c r="L236" s="46"/>
    </row>
    <row r="237" spans="5:12" ht="20.25" x14ac:dyDescent="0.2">
      <c r="E237" s="45" t="s">
        <v>176</v>
      </c>
      <c r="F237" s="45"/>
      <c r="G237" s="45"/>
      <c r="H237" s="45"/>
      <c r="I237" s="46"/>
      <c r="J237" s="46"/>
      <c r="K237" s="46"/>
      <c r="L237" s="46"/>
    </row>
    <row r="238" spans="5:12" ht="20.25" x14ac:dyDescent="0.2">
      <c r="E238" s="45" t="s">
        <v>177</v>
      </c>
      <c r="F238" s="45"/>
      <c r="G238" s="45"/>
      <c r="H238" s="45"/>
      <c r="I238" s="46"/>
      <c r="J238" s="46"/>
      <c r="K238" s="46"/>
      <c r="L238" s="46"/>
    </row>
    <row r="239" spans="5:12" ht="20.25" x14ac:dyDescent="0.2">
      <c r="E239" s="45" t="s">
        <v>178</v>
      </c>
      <c r="F239" s="45"/>
      <c r="G239" s="45"/>
      <c r="H239" s="45"/>
      <c r="I239" s="46"/>
      <c r="J239" s="46"/>
      <c r="K239" s="46"/>
      <c r="L239" s="46"/>
    </row>
    <row r="240" spans="5:12" ht="20.25" x14ac:dyDescent="0.2">
      <c r="E240" s="45" t="s">
        <v>179</v>
      </c>
      <c r="F240" s="45"/>
      <c r="G240" s="45"/>
      <c r="H240" s="45"/>
      <c r="I240" s="46"/>
      <c r="J240" s="46"/>
      <c r="K240" s="46"/>
      <c r="L240" s="46"/>
    </row>
    <row r="241" spans="5:12" ht="20.25" x14ac:dyDescent="0.2">
      <c r="E241" s="45" t="s">
        <v>180</v>
      </c>
      <c r="F241" s="45"/>
      <c r="G241" s="45"/>
      <c r="H241" s="45"/>
      <c r="I241" s="46"/>
      <c r="J241" s="46"/>
      <c r="K241" s="46"/>
      <c r="L241" s="46"/>
    </row>
    <row r="242" spans="5:12" ht="20.25" x14ac:dyDescent="0.2">
      <c r="E242" s="45" t="s">
        <v>181</v>
      </c>
      <c r="F242" s="45"/>
      <c r="G242" s="45"/>
      <c r="H242" s="45"/>
      <c r="I242" s="46"/>
      <c r="J242" s="46"/>
      <c r="K242" s="46"/>
      <c r="L242" s="46"/>
    </row>
    <row r="243" spans="5:12" ht="20.25" x14ac:dyDescent="0.2">
      <c r="E243" s="45" t="s">
        <v>182</v>
      </c>
      <c r="F243" s="45"/>
      <c r="G243" s="45"/>
      <c r="H243" s="45"/>
      <c r="I243" s="46"/>
      <c r="J243" s="46"/>
      <c r="K243" s="46"/>
      <c r="L243" s="46"/>
    </row>
  </sheetData>
  <mergeCells count="98">
    <mergeCell ref="E105:P105"/>
    <mergeCell ref="E106:F106"/>
    <mergeCell ref="G106:G107"/>
    <mergeCell ref="M106:P106"/>
    <mergeCell ref="E107:F107"/>
    <mergeCell ref="M107:P107"/>
    <mergeCell ref="E101:P101"/>
    <mergeCell ref="H102:I102"/>
    <mergeCell ref="H103:I103"/>
    <mergeCell ref="N103:N104"/>
    <mergeCell ref="O103:O104"/>
    <mergeCell ref="P103:P104"/>
    <mergeCell ref="H104:I104"/>
    <mergeCell ref="E97:P97"/>
    <mergeCell ref="E98:F98"/>
    <mergeCell ref="G98:G99"/>
    <mergeCell ref="M98:P98"/>
    <mergeCell ref="E99:F99"/>
    <mergeCell ref="M99:P99"/>
    <mergeCell ref="E93:P93"/>
    <mergeCell ref="H94:I94"/>
    <mergeCell ref="H95:I95"/>
    <mergeCell ref="N95:N96"/>
    <mergeCell ref="O95:O96"/>
    <mergeCell ref="P95:P96"/>
    <mergeCell ref="H96:I96"/>
    <mergeCell ref="E89:P89"/>
    <mergeCell ref="E90:F90"/>
    <mergeCell ref="G90:G91"/>
    <mergeCell ref="M90:P90"/>
    <mergeCell ref="E91:F91"/>
    <mergeCell ref="M91:P91"/>
    <mergeCell ref="E85:P85"/>
    <mergeCell ref="H86:I86"/>
    <mergeCell ref="H87:I87"/>
    <mergeCell ref="N87:N88"/>
    <mergeCell ref="O87:O88"/>
    <mergeCell ref="P87:P88"/>
    <mergeCell ref="H88:I88"/>
    <mergeCell ref="E81:P81"/>
    <mergeCell ref="E82:F82"/>
    <mergeCell ref="G82:G83"/>
    <mergeCell ref="M82:P82"/>
    <mergeCell ref="E83:F83"/>
    <mergeCell ref="M83:P83"/>
    <mergeCell ref="E77:P77"/>
    <mergeCell ref="H78:I78"/>
    <mergeCell ref="H79:I79"/>
    <mergeCell ref="N79:N80"/>
    <mergeCell ref="O79:O80"/>
    <mergeCell ref="P79:P80"/>
    <mergeCell ref="H80:I80"/>
    <mergeCell ref="E73:P73"/>
    <mergeCell ref="E74:F74"/>
    <mergeCell ref="G74:G75"/>
    <mergeCell ref="M74:P74"/>
    <mergeCell ref="E75:F75"/>
    <mergeCell ref="M75:P75"/>
    <mergeCell ref="E69:P69"/>
    <mergeCell ref="H70:I70"/>
    <mergeCell ref="H71:I71"/>
    <mergeCell ref="N71:N72"/>
    <mergeCell ref="O71:O72"/>
    <mergeCell ref="P71:P72"/>
    <mergeCell ref="H72:I72"/>
    <mergeCell ref="E64:P64"/>
    <mergeCell ref="E65:F65"/>
    <mergeCell ref="G65:G66"/>
    <mergeCell ref="M65:P65"/>
    <mergeCell ref="E66:F66"/>
    <mergeCell ref="M66:P66"/>
    <mergeCell ref="H62:I62"/>
    <mergeCell ref="N62:P63"/>
    <mergeCell ref="E63:G63"/>
    <mergeCell ref="H63:I63"/>
    <mergeCell ref="F52:J53"/>
    <mergeCell ref="K52:L52"/>
    <mergeCell ref="M52:O52"/>
    <mergeCell ref="K53:L53"/>
    <mergeCell ref="M53:O53"/>
    <mergeCell ref="E55:P55"/>
    <mergeCell ref="E57:P57"/>
    <mergeCell ref="E58:P58"/>
    <mergeCell ref="E60:P60"/>
    <mergeCell ref="H61:I61"/>
    <mergeCell ref="N61:P61"/>
    <mergeCell ref="C9:D9"/>
    <mergeCell ref="F10:H10"/>
    <mergeCell ref="P10:Q10"/>
    <mergeCell ref="H43:O43"/>
    <mergeCell ref="H46:O47"/>
    <mergeCell ref="W9:X9"/>
    <mergeCell ref="AF9:AG9"/>
    <mergeCell ref="E50:P50"/>
    <mergeCell ref="F2:G2"/>
    <mergeCell ref="H2:I2"/>
    <mergeCell ref="J2:K2"/>
    <mergeCell ref="E49:P49"/>
  </mergeCells>
  <conditionalFormatting sqref="C11:C40">
    <cfRule type="containsText" dxfId="771" priority="16" operator="containsText" text="I">
      <formula>NOT(ISERROR(SEARCH("I",C11)))</formula>
    </cfRule>
    <cfRule type="containsText" dxfId="770" priority="17" operator="containsText" text="K">
      <formula>NOT(ISERROR(SEARCH("K",C11)))</formula>
    </cfRule>
  </conditionalFormatting>
  <conditionalFormatting sqref="C11:D40">
    <cfRule type="containsText" dxfId="769" priority="21" operator="containsText" text="L">
      <formula>NOT(ISERROR(SEARCH("L",C11)))</formula>
    </cfRule>
    <cfRule type="containsText" dxfId="768" priority="18" operator="containsText" text="T">
      <formula>NOT(ISERROR(SEARCH("T",C11)))</formula>
    </cfRule>
    <cfRule type="containsText" dxfId="767" priority="20" operator="containsText" text="J">
      <formula>NOT(ISERROR(SEARCH("J",C11)))</formula>
    </cfRule>
  </conditionalFormatting>
  <conditionalFormatting sqref="H46:O47">
    <cfRule type="containsText" dxfId="766" priority="7" operator="containsText" text="CLASSE DI RISCHIO MEDIO">
      <formula>NOT(ISERROR(SEARCH("CLASSE DI RISCHIO MEDIO",H46)))</formula>
    </cfRule>
    <cfRule type="containsText" dxfId="765" priority="6" operator="containsText" text="CLASSE DI RISCHIO ALTO">
      <formula>NOT(ISERROR(SEARCH("CLASSE DI RISCHIO ALTO",H46)))</formula>
    </cfRule>
    <cfRule type="containsText" dxfId="764" priority="8" operator="containsText" text="Classe di rischio basso">
      <formula>NOT(ISERROR(SEARCH("Classe di rischio basso",H46)))</formula>
    </cfRule>
    <cfRule type="colorScale" priority="9">
      <colorScale>
        <cfvo type="num" val="80"/>
        <cfvo type="num" val="85"/>
        <cfvo type="num" val="87"/>
        <color rgb="FF28F846"/>
        <color rgb="FF0070C0"/>
        <color rgb="FFFF0000"/>
      </colorScale>
    </cfRule>
  </conditionalFormatting>
  <conditionalFormatting sqref="J65">
    <cfRule type="cellIs" dxfId="763" priority="2" operator="between">
      <formula>65.00000001</formula>
      <formula>69.999999</formula>
    </cfRule>
    <cfRule type="cellIs" dxfId="762" priority="3" operator="between">
      <formula>70</formula>
      <formula>75</formula>
    </cfRule>
    <cfRule type="cellIs" dxfId="761" priority="4" operator="greaterThan">
      <formula>80</formula>
    </cfRule>
    <cfRule type="cellIs" dxfId="760" priority="5" operator="lessThan">
      <formula>65</formula>
    </cfRule>
    <cfRule type="cellIs" dxfId="759" priority="1" operator="between">
      <formula>75.0000001</formula>
      <formula>79.99999999999</formula>
    </cfRule>
  </conditionalFormatting>
  <conditionalFormatting sqref="J74">
    <cfRule type="cellIs" dxfId="758" priority="55" operator="greaterThan">
      <formula>80</formula>
    </cfRule>
    <cfRule type="cellIs" dxfId="757" priority="54" operator="between">
      <formula>70</formula>
      <formula>75</formula>
    </cfRule>
    <cfRule type="cellIs" dxfId="756" priority="53" operator="between">
      <formula>65.00000001</formula>
      <formula>69.999999</formula>
    </cfRule>
    <cfRule type="cellIs" dxfId="755" priority="52" operator="between">
      <formula>75.0000001</formula>
      <formula>79.99999999999</formula>
    </cfRule>
    <cfRule type="cellIs" dxfId="754" priority="56" operator="lessThan">
      <formula>65</formula>
    </cfRule>
  </conditionalFormatting>
  <conditionalFormatting sqref="J82">
    <cfRule type="cellIs" dxfId="753" priority="51" operator="lessThan">
      <formula>65</formula>
    </cfRule>
    <cfRule type="cellIs" dxfId="752" priority="50" operator="greaterThan">
      <formula>80</formula>
    </cfRule>
    <cfRule type="cellIs" dxfId="751" priority="47" operator="between">
      <formula>75.0000001</formula>
      <formula>79.99999999999</formula>
    </cfRule>
    <cfRule type="cellIs" dxfId="750" priority="48" operator="between">
      <formula>65.00000001</formula>
      <formula>69.999999</formula>
    </cfRule>
    <cfRule type="cellIs" dxfId="749" priority="49" operator="between">
      <formula>70</formula>
      <formula>75</formula>
    </cfRule>
  </conditionalFormatting>
  <conditionalFormatting sqref="J90">
    <cfRule type="cellIs" dxfId="748" priority="42" operator="between">
      <formula>75.0000001</formula>
      <formula>79.99999999999</formula>
    </cfRule>
    <cfRule type="cellIs" dxfId="747" priority="43" operator="between">
      <formula>65.00000001</formula>
      <formula>69.999999</formula>
    </cfRule>
    <cfRule type="cellIs" dxfId="746" priority="45" operator="greaterThan">
      <formula>80</formula>
    </cfRule>
    <cfRule type="cellIs" dxfId="745" priority="46" operator="lessThan">
      <formula>65</formula>
    </cfRule>
    <cfRule type="cellIs" dxfId="744" priority="44" operator="between">
      <formula>70</formula>
      <formula>75</formula>
    </cfRule>
  </conditionalFormatting>
  <conditionalFormatting sqref="J98">
    <cfRule type="cellIs" dxfId="743" priority="34" operator="between">
      <formula>70</formula>
      <formula>75</formula>
    </cfRule>
    <cfRule type="cellIs" dxfId="742" priority="36" operator="lessThan">
      <formula>65</formula>
    </cfRule>
    <cfRule type="cellIs" dxfId="741" priority="37" operator="between">
      <formula>75.0000001</formula>
      <formula>79.99999999999</formula>
    </cfRule>
    <cfRule type="cellIs" dxfId="740" priority="38" operator="between">
      <formula>65.00000001</formula>
      <formula>69.999999</formula>
    </cfRule>
    <cfRule type="cellIs" dxfId="739" priority="39" operator="between">
      <formula>70</formula>
      <formula>75</formula>
    </cfRule>
    <cfRule type="cellIs" dxfId="738" priority="32" operator="between">
      <formula>75.0000001</formula>
      <formula>79.99999999999</formula>
    </cfRule>
    <cfRule type="cellIs" dxfId="737" priority="35" operator="greaterThan">
      <formula>80</formula>
    </cfRule>
    <cfRule type="cellIs" dxfId="736" priority="33" operator="between">
      <formula>65.00000001</formula>
      <formula>69.999999</formula>
    </cfRule>
  </conditionalFormatting>
  <conditionalFormatting sqref="J106">
    <cfRule type="cellIs" dxfId="735" priority="27" operator="between">
      <formula>75.0000001</formula>
      <formula>79.99999999999</formula>
    </cfRule>
    <cfRule type="cellIs" dxfId="734" priority="26" operator="lessThan">
      <formula>65</formula>
    </cfRule>
    <cfRule type="cellIs" dxfId="733" priority="28" operator="between">
      <formula>65.00000001</formula>
      <formula>69.999999</formula>
    </cfRule>
    <cfRule type="cellIs" dxfId="732" priority="29" operator="between">
      <formula>70</formula>
      <formula>75</formula>
    </cfRule>
    <cfRule type="cellIs" dxfId="731" priority="25" operator="greaterThan">
      <formula>80</formula>
    </cfRule>
    <cfRule type="cellIs" dxfId="730" priority="24" operator="between">
      <formula>70</formula>
      <formula>75</formula>
    </cfRule>
    <cfRule type="cellIs" dxfId="729" priority="23" operator="between">
      <formula>65.00000001</formula>
      <formula>69.999999</formula>
    </cfRule>
    <cfRule type="cellIs" dxfId="728" priority="22" operator="between">
      <formula>75.0000001</formula>
      <formula>79.99999999999</formula>
    </cfRule>
  </conditionalFormatting>
  <conditionalFormatting sqref="N11:N40">
    <cfRule type="cellIs" dxfId="727" priority="10" operator="between">
      <formula>65.00000001</formula>
      <formula>69.999999</formula>
    </cfRule>
    <cfRule type="cellIs" dxfId="726" priority="11" operator="between">
      <formula>75.0000001</formula>
      <formula>79.99999999999</formula>
    </cfRule>
    <cfRule type="cellIs" dxfId="725" priority="12" operator="between">
      <formula>70</formula>
      <formula>75</formula>
    </cfRule>
    <cfRule type="cellIs" dxfId="724" priority="13" operator="equal">
      <formula>0</formula>
    </cfRule>
    <cfRule type="cellIs" dxfId="723" priority="14" operator="between">
      <formula>0.1</formula>
      <formula>65</formula>
    </cfRule>
    <cfRule type="cellIs" dxfId="722" priority="15" operator="greaterThan">
      <formula>80</formula>
    </cfRule>
  </conditionalFormatting>
  <dataValidations count="7">
    <dataValidation type="list" allowBlank="1" showInputMessage="1" showErrorMessage="1" sqref="F112:F243" xr:uid="{00000000-0002-0000-1000-000000000000}">
      <formula1>$L$3:$L$7</formula1>
    </dataValidation>
    <dataValidation type="list" allowBlank="1" showInputMessage="1" showErrorMessage="1" sqref="E75 E107 E99 E91 E83 E66:F66" xr:uid="{00000000-0002-0000-1000-000001000000}">
      <formula1>$K$3:$K$4</formula1>
    </dataValidation>
    <dataValidation type="list" allowBlank="1" showInputMessage="1" showErrorMessage="1" sqref="R67:S69 O67:P68 R77:S77 R85:S85 R93:S93 R101:S101" xr:uid="{00000000-0002-0000-1000-000002000000}">
      <formula1>$AA$5:$AA$7</formula1>
    </dataValidation>
    <dataValidation type="list" allowBlank="1" showInputMessage="1" showErrorMessage="1" sqref="E71 E105 E103 E97 E95 E89 E87 E81 E79 E73 E62" xr:uid="{00000000-0002-0000-1000-000003000000}">
      <formula1>$E$112:$E$243</formula1>
    </dataValidation>
    <dataValidation type="list" allowBlank="1" showInputMessage="1" showErrorMessage="1" sqref="H72:I72 H104:I104 H96:I96 H88:I88 H80:I80 H63:I63" xr:uid="{00000000-0002-0000-1000-000004000000}">
      <formula1>$I$3:$I$5</formula1>
    </dataValidation>
    <dataValidation type="list" allowBlank="1" showInputMessage="1" showErrorMessage="1" sqref="R57" xr:uid="{00000000-0002-0000-1000-000005000000}">
      <formula1>#REF!</formula1>
    </dataValidation>
    <dataValidation type="list" allowBlank="1" showInputMessage="1" showErrorMessage="1" sqref="E11:E39" xr:uid="{00000000-0002-0000-1000-000006000000}">
      <formula1>Elenco_Misure</formula1>
    </dataValidation>
  </dataValidations>
  <pageMargins left="0.70866141732283472" right="0.70866141732283472" top="0.74803149606299213" bottom="0.74803149606299213" header="0.31496062992125984" footer="0.31496062992125984"/>
  <pageSetup paperSize="9" scale="44" orientation="portrait" r:id="rId1"/>
  <headerFooter>
    <oddHeader>&amp;A</oddHeader>
    <oddFooter>Pagina &amp;P di &amp;N</oddFooter>
  </headerFooter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0070C0"/>
    <pageSetUpPr fitToPage="1"/>
  </sheetPr>
  <dimension ref="B1:AN243"/>
  <sheetViews>
    <sheetView tabSelected="1" view="pageBreakPreview" zoomScale="55" zoomScaleNormal="75" zoomScaleSheetLayoutView="55" workbookViewId="0">
      <pane xSplit="2" ySplit="10" topLeftCell="C50" activePane="bottomRight" state="frozen"/>
      <selection activeCell="A56" sqref="A56:A57"/>
      <selection pane="topRight" activeCell="A56" sqref="A56:A57"/>
      <selection pane="bottomLeft" activeCell="A56" sqref="A56:A57"/>
      <selection pane="bottomRight" activeCell="A56" sqref="A56:A57"/>
    </sheetView>
  </sheetViews>
  <sheetFormatPr defaultRowHeight="12.75" x14ac:dyDescent="0.2"/>
  <cols>
    <col min="1" max="1" width="4.5703125" style="81" customWidth="1"/>
    <col min="2" max="2" width="7.5703125" style="81" customWidth="1"/>
    <col min="3" max="3" width="8.5703125" style="81" customWidth="1"/>
    <col min="4" max="4" width="8.85546875" style="81" customWidth="1"/>
    <col min="5" max="5" width="8.28515625" style="81" customWidth="1"/>
    <col min="6" max="6" width="35" style="81" customWidth="1"/>
    <col min="7" max="7" width="22.85546875" style="81" customWidth="1"/>
    <col min="8" max="8" width="20.140625" style="81" customWidth="1"/>
    <col min="9" max="9" width="9.42578125" style="81" customWidth="1"/>
    <col min="10" max="10" width="11.42578125" style="81" customWidth="1"/>
    <col min="11" max="11" width="11.7109375" style="81" customWidth="1"/>
    <col min="12" max="12" width="11" style="81" customWidth="1"/>
    <col min="13" max="13" width="11.42578125" style="81" customWidth="1"/>
    <col min="14" max="14" width="13.140625" style="81" customWidth="1"/>
    <col min="15" max="15" width="9.28515625" style="81" customWidth="1"/>
    <col min="16" max="17" width="9.140625" style="81" customWidth="1"/>
    <col min="18" max="18" width="7.85546875" style="81" hidden="1" customWidth="1"/>
    <col min="19" max="19" width="11.28515625" style="81" customWidth="1"/>
    <col min="20" max="20" width="16.5703125" style="81" bestFit="1" customWidth="1"/>
    <col min="21" max="21" width="21.28515625" style="81" customWidth="1"/>
    <col min="22" max="22" width="16.7109375" style="81" bestFit="1" customWidth="1"/>
    <col min="23" max="23" width="9.140625" style="167"/>
    <col min="24" max="24" width="12.5703125" style="167" customWidth="1"/>
    <col min="25" max="27" width="9.140625" style="167"/>
    <col min="28" max="28" width="15.28515625" style="167" bestFit="1" customWidth="1"/>
    <col min="29" max="29" width="12.140625" style="81" customWidth="1"/>
    <col min="30" max="30" width="9.140625" style="81"/>
    <col min="31" max="31" width="6" style="81" customWidth="1"/>
    <col min="32" max="32" width="13" style="81" customWidth="1"/>
    <col min="33" max="33" width="10.42578125" style="81" customWidth="1"/>
    <col min="34" max="34" width="22.42578125" style="81" customWidth="1"/>
    <col min="35" max="35" width="13.28515625" style="81" customWidth="1"/>
    <col min="36" max="36" width="16.140625" style="81" customWidth="1"/>
    <col min="37" max="37" width="9.5703125" style="81" bestFit="1" customWidth="1"/>
    <col min="38" max="38" width="9.140625" style="81"/>
    <col min="39" max="39" width="15.140625" style="81" customWidth="1"/>
    <col min="40" max="16384" width="9.140625" style="81"/>
  </cols>
  <sheetData>
    <row r="1" spans="3:39" ht="38.25" customHeight="1" x14ac:dyDescent="0.2"/>
    <row r="2" spans="3:39" ht="15.75" customHeight="1" x14ac:dyDescent="0.3">
      <c r="F2" s="427" t="s">
        <v>220</v>
      </c>
      <c r="G2" s="428"/>
      <c r="H2" s="429" t="s">
        <v>221</v>
      </c>
      <c r="I2" s="430"/>
      <c r="J2" s="431" t="s">
        <v>236</v>
      </c>
      <c r="K2" s="431" t="s">
        <v>31</v>
      </c>
      <c r="L2" s="168"/>
      <c r="M2" s="168"/>
      <c r="N2" s="169"/>
    </row>
    <row r="3" spans="3:39" ht="15.75" customHeight="1" x14ac:dyDescent="0.35">
      <c r="F3" s="98" t="s">
        <v>215</v>
      </c>
      <c r="G3" s="100">
        <v>0.7</v>
      </c>
      <c r="H3" s="102" t="s">
        <v>222</v>
      </c>
      <c r="I3" s="103">
        <v>0.5</v>
      </c>
      <c r="J3" s="170"/>
      <c r="K3" s="122" t="s">
        <v>32</v>
      </c>
      <c r="L3" s="121" t="s">
        <v>242</v>
      </c>
      <c r="M3" s="122"/>
      <c r="N3" s="171"/>
    </row>
    <row r="4" spans="3:39" ht="19.5" x14ac:dyDescent="0.35">
      <c r="F4" s="99" t="s">
        <v>216</v>
      </c>
      <c r="G4" s="101">
        <v>1</v>
      </c>
      <c r="H4" s="102" t="s">
        <v>223</v>
      </c>
      <c r="I4" s="103">
        <v>0.75</v>
      </c>
      <c r="J4" s="172"/>
      <c r="K4" s="125" t="s">
        <v>31</v>
      </c>
      <c r="L4" s="123" t="s">
        <v>243</v>
      </c>
      <c r="M4" s="120"/>
      <c r="N4" s="173"/>
    </row>
    <row r="5" spans="3:39" ht="22.5" x14ac:dyDescent="0.3">
      <c r="C5" s="263"/>
      <c r="D5" s="263"/>
      <c r="H5" s="104" t="s">
        <v>224</v>
      </c>
      <c r="I5" s="105">
        <v>0.3</v>
      </c>
      <c r="J5" s="82"/>
      <c r="K5" s="82"/>
      <c r="L5" s="123" t="s">
        <v>244</v>
      </c>
      <c r="M5" s="120"/>
      <c r="N5" s="173"/>
    </row>
    <row r="6" spans="3:39" ht="22.5" x14ac:dyDescent="0.3">
      <c r="C6" s="263"/>
      <c r="D6" s="263"/>
      <c r="G6" s="82"/>
      <c r="I6" s="82"/>
      <c r="J6" s="82"/>
      <c r="K6" s="82"/>
      <c r="L6" s="123" t="s">
        <v>27</v>
      </c>
      <c r="M6" s="120"/>
      <c r="N6" s="173"/>
    </row>
    <row r="7" spans="3:39" ht="23.25" x14ac:dyDescent="0.35">
      <c r="C7" s="263"/>
      <c r="D7" s="263"/>
      <c r="F7" s="198" t="s">
        <v>25</v>
      </c>
      <c r="G7" s="18"/>
      <c r="L7" s="124" t="s">
        <v>183</v>
      </c>
      <c r="M7" s="172"/>
      <c r="N7" s="174"/>
      <c r="T7" s="175"/>
      <c r="U7" s="175"/>
    </row>
    <row r="8" spans="3:39" ht="21.75" customHeight="1" x14ac:dyDescent="0.35">
      <c r="C8" s="263"/>
      <c r="D8" s="263"/>
      <c r="E8" s="18"/>
      <c r="F8" s="199" t="s">
        <v>568</v>
      </c>
      <c r="G8" s="82"/>
    </row>
    <row r="9" spans="3:39" ht="34.5" customHeight="1" x14ac:dyDescent="0.35">
      <c r="C9" s="400" t="s">
        <v>307</v>
      </c>
      <c r="D9" s="401"/>
      <c r="S9" s="197" t="s">
        <v>235</v>
      </c>
      <c r="T9" s="197" t="s">
        <v>235</v>
      </c>
      <c r="U9" s="19"/>
      <c r="W9" s="421" t="s">
        <v>261</v>
      </c>
      <c r="X9" s="422"/>
      <c r="Y9" s="176"/>
      <c r="Z9" s="177"/>
      <c r="AA9" s="177"/>
      <c r="AF9" s="400" t="s">
        <v>228</v>
      </c>
      <c r="AG9" s="423"/>
      <c r="AH9" s="178" t="s">
        <v>262</v>
      </c>
    </row>
    <row r="10" spans="3:39" ht="75" customHeight="1" x14ac:dyDescent="0.2">
      <c r="C10" s="277" t="s">
        <v>305</v>
      </c>
      <c r="D10" s="278" t="s">
        <v>306</v>
      </c>
      <c r="E10" s="280" t="s">
        <v>0</v>
      </c>
      <c r="F10" s="402" t="s">
        <v>23</v>
      </c>
      <c r="G10" s="402"/>
      <c r="H10" s="402"/>
      <c r="I10" s="87" t="s">
        <v>208</v>
      </c>
      <c r="J10" s="88" t="s">
        <v>252</v>
      </c>
      <c r="K10" s="88" t="s">
        <v>260</v>
      </c>
      <c r="L10" s="88" t="s">
        <v>259</v>
      </c>
      <c r="M10" s="89" t="s">
        <v>18</v>
      </c>
      <c r="N10" s="90" t="s">
        <v>209</v>
      </c>
      <c r="O10" s="91" t="s">
        <v>214</v>
      </c>
      <c r="P10" s="403" t="s">
        <v>213</v>
      </c>
      <c r="Q10" s="404"/>
      <c r="S10" s="197" t="s">
        <v>15</v>
      </c>
      <c r="T10" s="197" t="s">
        <v>233</v>
      </c>
      <c r="U10" s="197" t="s">
        <v>266</v>
      </c>
      <c r="V10" s="197" t="s">
        <v>16</v>
      </c>
      <c r="W10" s="2" t="s">
        <v>212</v>
      </c>
      <c r="X10" s="2" t="s">
        <v>211</v>
      </c>
      <c r="Y10" s="2" t="s">
        <v>225</v>
      </c>
      <c r="Z10" s="2" t="s">
        <v>226</v>
      </c>
      <c r="AA10" s="2" t="s">
        <v>227</v>
      </c>
      <c r="AB10" s="109" t="s">
        <v>210</v>
      </c>
      <c r="AF10" s="66" t="s">
        <v>267</v>
      </c>
      <c r="AG10" s="305" t="s">
        <v>229</v>
      </c>
      <c r="AH10" s="305">
        <f>SUM(AH11:AH40)</f>
        <v>30</v>
      </c>
      <c r="AI10" s="305" t="s">
        <v>21</v>
      </c>
      <c r="AJ10" s="305" t="s">
        <v>20</v>
      </c>
      <c r="AK10" s="305" t="s">
        <v>230</v>
      </c>
      <c r="AL10" s="305" t="s">
        <v>231</v>
      </c>
      <c r="AM10" s="305" t="s">
        <v>232</v>
      </c>
    </row>
    <row r="11" spans="3:39" ht="27" x14ac:dyDescent="0.2">
      <c r="C11" s="264" t="str">
        <f>IF(S11=0,"T",IF((K11-M11)&lt;65,"I",IF((K11-M11)&lt;70,"K",IF((K11-M11)&lt;75,"J",IF((K11-M11)&lt;80,"K","L")))))</f>
        <v>T</v>
      </c>
      <c r="D11" s="273" t="str">
        <f>IF(J11&lt;135,"T",IF((J11-$J$66)&lt;135,"J","L"))</f>
        <v>T</v>
      </c>
      <c r="E11" s="21" t="s">
        <v>371</v>
      </c>
      <c r="F11" s="22" t="str">
        <f t="shared" ref="F11:F39" si="0">VLOOKUP(E11,Misure_Campionate,2,FALSE)</f>
        <v>Vernciciatura</v>
      </c>
      <c r="G11" s="22" t="str">
        <f t="shared" ref="G11:G39" si="1">VLOOKUP(E11,Misure_Campionate,3,FALSE)</f>
        <v>/</v>
      </c>
      <c r="H11" s="22" t="str">
        <f t="shared" ref="H11:H39" si="2">VLOOKUP(E11,Misure_Campionate,4,FALSE)</f>
        <v>/</v>
      </c>
      <c r="I11" s="63">
        <f t="shared" ref="I11:I39" si="3">VLOOKUP(E11,Misure_Campionate,12,FALSE)</f>
        <v>1.2236840029261769</v>
      </c>
      <c r="J11" s="63">
        <f t="shared" ref="J11:J39" si="4">VLOOKUP(E11,Misure_Campionate,13,FALSE)</f>
        <v>122.66204993518133</v>
      </c>
      <c r="K11" s="64">
        <f t="shared" ref="K11:K39" si="5">VLOOKUP(E11,Misure_Campionate,14,FALSE)</f>
        <v>79.856007643568645</v>
      </c>
      <c r="L11" s="16">
        <f t="shared" ref="L11:L39" si="6">VLOOKUP(E11,Misure_Campionate,15,FALSE)</f>
        <v>84.474652592992371</v>
      </c>
      <c r="M11" s="23">
        <f>S11</f>
        <v>0</v>
      </c>
      <c r="N11" s="281">
        <f>IF(M11=0,0,K11-M11)</f>
        <v>0</v>
      </c>
      <c r="O11" s="224">
        <v>320</v>
      </c>
      <c r="P11" s="25"/>
      <c r="Q11" s="25"/>
      <c r="R11" s="81" t="str">
        <f>IF(S11&gt;0,1,"")</f>
        <v/>
      </c>
      <c r="S11" s="111">
        <f>IF(K11&lt;80,0,IF((L11-K11)&lt;=2,($L$63-(($K$63-$L$63)/4)*(L11-K11-2)),($L$63-(($L$63-$M$63)/8)*(L11-K11-2))))</f>
        <v>0</v>
      </c>
      <c r="T11" s="111" t="str">
        <f>IF(J11&lt;135,"",J11-$J$66)</f>
        <v/>
      </c>
      <c r="U11" s="111">
        <f>K11-S11</f>
        <v>79.856007643568645</v>
      </c>
      <c r="V11" s="111">
        <f>O11/$G$43*10^(U11/10)</f>
        <v>64492543.50449542</v>
      </c>
      <c r="W11" s="179">
        <f>IF((Z11^2*(I11^2+$G$3^2+$G$4^2)&gt;0),(Z11^2*(I11^2+$G$3^2+$G$4^2)),0)</f>
        <v>1.6521375379737391</v>
      </c>
      <c r="X11" s="180">
        <f>IF(W11=0,0,(AA11*Y11)^2)</f>
        <v>0</v>
      </c>
      <c r="Y11" s="181">
        <f>0.5*((P11-Q11)/60)</f>
        <v>0</v>
      </c>
      <c r="Z11" s="182">
        <f>O11/$G$43*10^((K11-$G$44)/10)</f>
        <v>0.74366308952640803</v>
      </c>
      <c r="AA11" s="135">
        <f>IF(AB11=0,0,4.34*(Z11/AB11))</f>
        <v>0.60515583910211457</v>
      </c>
      <c r="AB11" s="183">
        <f>O11/60</f>
        <v>5.333333333333333</v>
      </c>
      <c r="AF11" s="183">
        <f>IF(N11="0",0,O11/$G$43*10^(N11/10))</f>
        <v>0.66666666666666663</v>
      </c>
      <c r="AG11" s="183">
        <f>O11/$G$43*10^(K11/10)</f>
        <v>64492543.50449542</v>
      </c>
      <c r="AH11" s="305" t="str">
        <f>IF(K11&gt;80,O11,"")</f>
        <v/>
      </c>
      <c r="AI11" s="305" t="str">
        <f>IF(K11&gt;80,O11/$AH$10*10^(L11/10),"")</f>
        <v/>
      </c>
      <c r="AJ11" s="305" t="str">
        <f>IF(K11&gt;80,O11/$AH$10*10^(K11/10),"")</f>
        <v/>
      </c>
      <c r="AK11" s="110">
        <f>IF((MAX(K11:K40)&gt;80),10*LOG(SUM($AJ$11:$AJ$40)),"")</f>
        <v>83.797241764089719</v>
      </c>
      <c r="AL11" s="110">
        <f>IF((MAX(K11:K40)&gt;80),10*LOG(SUM($AI$11:$AI$40)),"")</f>
        <v>85.585355682180406</v>
      </c>
      <c r="AM11" s="110">
        <f>10*LOG(SUM(AF11:AF40))</f>
        <v>58.150105130268457</v>
      </c>
    </row>
    <row r="12" spans="3:39" ht="54" x14ac:dyDescent="0.2">
      <c r="C12" s="264" t="str">
        <f t="shared" ref="C12:C40" si="7">IF(S12=0,"T",IF((K12-M12)&lt;65,"I",IF((K12-M12)&lt;70,"K",IF((K12-M12)&lt;75,"J",IF((K12-M12)&lt;80,"K","L")))))</f>
        <v>J</v>
      </c>
      <c r="D12" s="273" t="str">
        <f t="shared" ref="D12:D40" si="8">IF(J12&lt;135,"T",IF((J12-$J$66)&lt;135,"J","L"))</f>
        <v>T</v>
      </c>
      <c r="E12" s="21" t="s">
        <v>387</v>
      </c>
      <c r="F12" s="22" t="str">
        <f t="shared" si="0"/>
        <v>Assistenza durante fase di puizia pezzi con aria compressa</v>
      </c>
      <c r="G12" s="22" t="str">
        <f t="shared" si="1"/>
        <v>/</v>
      </c>
      <c r="H12" s="22" t="str">
        <f t="shared" si="2"/>
        <v>/</v>
      </c>
      <c r="I12" s="63">
        <f t="shared" si="3"/>
        <v>1.0497998688220882</v>
      </c>
      <c r="J12" s="63">
        <f t="shared" si="4"/>
        <v>120.76204993518134</v>
      </c>
      <c r="K12" s="64">
        <f t="shared" si="5"/>
        <v>83.797241764089705</v>
      </c>
      <c r="L12" s="16">
        <f t="shared" si="6"/>
        <v>85.585355682180406</v>
      </c>
      <c r="M12" s="23">
        <f t="shared" ref="M12:M18" si="9">S12</f>
        <v>13.605943040954649</v>
      </c>
      <c r="N12" s="281">
        <f>IF(M12=0,0,K12-M12)</f>
        <v>70.191298723135048</v>
      </c>
      <c r="O12" s="225">
        <v>30</v>
      </c>
      <c r="P12" s="25"/>
      <c r="Q12" s="25"/>
      <c r="R12" s="81">
        <f t="shared" ref="R12:R40" si="10">IF(S12&gt;0,1,"")</f>
        <v>1</v>
      </c>
      <c r="S12" s="111">
        <f t="shared" ref="S12:S40" si="11">IF(K12&lt;80,0,IF((L12-K12)&lt;=2,($L$63-(($K$63-$L$63)/4)*(L12-K12-2)),($L$63-(($L$63-$M$63)/8)*(L12-K12-2))))</f>
        <v>13.605943040954649</v>
      </c>
      <c r="T12" s="111" t="str">
        <f t="shared" ref="T12:T39" si="12">IF(J12&lt;135,"",J12-$J$66)</f>
        <v/>
      </c>
      <c r="U12" s="111">
        <f>K12-S12</f>
        <v>70.191298723135048</v>
      </c>
      <c r="V12" s="111">
        <f>O12/$G$43*10^(U12/10)</f>
        <v>653145.42576084239</v>
      </c>
      <c r="W12" s="179">
        <f>IF((Z12^2*(I12^2+$G$3^2+$G$4^2)&gt;0),(Z12^2*(I12^2+$G$3^2+$G$4^2)),0)</f>
        <v>7.737313460000525E-2</v>
      </c>
      <c r="X12" s="180">
        <f t="shared" ref="X12:X40" si="13">IF(W12=0,0,(AA12*Y12)^2)</f>
        <v>0</v>
      </c>
      <c r="Y12" s="181">
        <f>0.5*((P12-Q12)/60)</f>
        <v>0</v>
      </c>
      <c r="Z12" s="182">
        <f>O12/$G$43*10^((K12-$G$44)/10)</f>
        <v>0.17277102706651812</v>
      </c>
      <c r="AA12" s="135">
        <f t="shared" ref="AA12:AA40" si="14">IF(AB12=0,0,4.34*(Z12/AB12))</f>
        <v>1.4996525149373772</v>
      </c>
      <c r="AB12" s="183">
        <f t="shared" ref="AB12:AB40" si="15">O12/60</f>
        <v>0.5</v>
      </c>
      <c r="AF12" s="183">
        <f t="shared" ref="AF12:AF40" si="16">IF(N12="0",0,O12/$G$43*10^(N12/10))</f>
        <v>653145.42576084239</v>
      </c>
      <c r="AG12" s="183">
        <f>O12/$G$43*10^(K12/10)</f>
        <v>14983186.79027045</v>
      </c>
      <c r="AH12" s="305">
        <f>IF(K12&gt;80,O12,"")</f>
        <v>30</v>
      </c>
      <c r="AI12" s="305">
        <f>IF(K12&gt;80,O12/$AH$10*10^(L12/10),"")</f>
        <v>361855825.09435421</v>
      </c>
      <c r="AJ12" s="305">
        <f>IF(K12&gt;80,O12/$AH$10*10^(K12/10),"")</f>
        <v>239730988.64432719</v>
      </c>
      <c r="AL12" s="184"/>
    </row>
    <row r="13" spans="3:39" ht="36" x14ac:dyDescent="0.2">
      <c r="C13" s="264" t="str">
        <f t="shared" si="7"/>
        <v>T</v>
      </c>
      <c r="D13" s="273" t="str">
        <f t="shared" si="8"/>
        <v>T</v>
      </c>
      <c r="E13" s="21" t="s">
        <v>388</v>
      </c>
      <c r="F13" s="22" t="str">
        <f t="shared" si="0"/>
        <v>Movimentazione pezzi in uscita dalla verniciatura</v>
      </c>
      <c r="G13" s="22" t="str">
        <f t="shared" si="1"/>
        <v>/</v>
      </c>
      <c r="H13" s="22" t="str">
        <f t="shared" si="2"/>
        <v>/</v>
      </c>
      <c r="I13" s="63">
        <f t="shared" si="3"/>
        <v>0.60823317671837829</v>
      </c>
      <c r="J13" s="63">
        <f t="shared" si="4"/>
        <v>99.162049935181329</v>
      </c>
      <c r="K13" s="64">
        <f t="shared" si="5"/>
        <v>76.060356532386152</v>
      </c>
      <c r="L13" s="16">
        <f t="shared" si="6"/>
        <v>78.110320999837995</v>
      </c>
      <c r="M13" s="23">
        <f t="shared" si="9"/>
        <v>0</v>
      </c>
      <c r="N13" s="281">
        <f t="shared" ref="N13:N40" si="17">IF(M13=0,0,K13-M13)</f>
        <v>0</v>
      </c>
      <c r="O13" s="225">
        <v>30</v>
      </c>
      <c r="P13" s="25"/>
      <c r="Q13" s="25"/>
      <c r="R13" s="81" t="str">
        <f t="shared" si="10"/>
        <v/>
      </c>
      <c r="S13" s="111">
        <f t="shared" si="11"/>
        <v>0</v>
      </c>
      <c r="T13" s="111" t="str">
        <f t="shared" si="12"/>
        <v/>
      </c>
      <c r="U13" s="111">
        <f t="shared" ref="U13:U40" si="18">K13-S13</f>
        <v>76.060356532386152</v>
      </c>
      <c r="V13" s="111">
        <f t="shared" ref="V13:V40" si="19">O13/$G$43*10^(U13/10)</f>
        <v>2522990.821507928</v>
      </c>
      <c r="W13" s="179">
        <f t="shared" ref="W13:W40" si="20">IF((Z13^2*(I13^2+$G$3^2+$G$4^2)&gt;0),(Z13^2*(I13^2+$G$3^2+$G$4^2)),0)</f>
        <v>1.5742202407295046E-3</v>
      </c>
      <c r="X13" s="180">
        <f t="shared" si="13"/>
        <v>0</v>
      </c>
      <c r="Y13" s="181">
        <f t="shared" ref="Y13:Y40" si="21">0.5*((P13-Q13)/60)</f>
        <v>0</v>
      </c>
      <c r="Z13" s="182">
        <f t="shared" ref="Z13:Z40" si="22">O13/$G$43*10^((K13-$G$44)/10)</f>
        <v>2.9092590355636525E-2</v>
      </c>
      <c r="AA13" s="135">
        <f t="shared" si="14"/>
        <v>0.25252368428692501</v>
      </c>
      <c r="AB13" s="183">
        <f t="shared" si="15"/>
        <v>0.5</v>
      </c>
      <c r="AF13" s="183">
        <f t="shared" si="16"/>
        <v>6.25E-2</v>
      </c>
      <c r="AG13" s="183">
        <f t="shared" ref="AG13:AG40" si="23">O13/$G$43*10^(K13/10)</f>
        <v>2522990.821507928</v>
      </c>
      <c r="AH13" s="305" t="str">
        <f>IF(K13&gt;80,O13,"")</f>
        <v/>
      </c>
      <c r="AI13" s="305" t="str">
        <f>IF(K13&gt;80,O13/$AH$10*10^(L13/10),"")</f>
        <v/>
      </c>
      <c r="AJ13" s="305" t="str">
        <f>IF(K13&gt;80,O13/$AH$10*10^(K13/10),"")</f>
        <v/>
      </c>
      <c r="AL13" s="184"/>
    </row>
    <row r="14" spans="3:39" ht="36" x14ac:dyDescent="0.2">
      <c r="C14" s="264" t="str">
        <f t="shared" si="7"/>
        <v>T</v>
      </c>
      <c r="D14" s="273" t="str">
        <f>IF(J14&lt;135,"T",IF((J14-$J$66)&lt;135,"J","L"))</f>
        <v>T</v>
      </c>
      <c r="E14" s="21" t="s">
        <v>407</v>
      </c>
      <c r="F14" s="22" t="str">
        <f t="shared" si="0"/>
        <v>Miscelazione per preparazione vernici</v>
      </c>
      <c r="G14" s="22" t="str">
        <f t="shared" si="1"/>
        <v>/</v>
      </c>
      <c r="H14" s="22" t="str">
        <f t="shared" si="2"/>
        <v>/</v>
      </c>
      <c r="I14" s="63">
        <f t="shared" si="3"/>
        <v>1.1283263044867493</v>
      </c>
      <c r="J14" s="63">
        <f t="shared" si="4"/>
        <v>107.06204993518134</v>
      </c>
      <c r="K14" s="64">
        <f t="shared" si="5"/>
        <v>78.097653492186893</v>
      </c>
      <c r="L14" s="16">
        <f t="shared" si="6"/>
        <v>80.467333222259228</v>
      </c>
      <c r="M14" s="23">
        <f t="shared" si="9"/>
        <v>0</v>
      </c>
      <c r="N14" s="281">
        <f t="shared" si="17"/>
        <v>0</v>
      </c>
      <c r="O14" s="225">
        <v>10</v>
      </c>
      <c r="P14" s="25"/>
      <c r="Q14" s="25"/>
      <c r="R14" s="81" t="str">
        <f t="shared" si="10"/>
        <v/>
      </c>
      <c r="S14" s="111">
        <f t="shared" si="11"/>
        <v>0</v>
      </c>
      <c r="T14" s="111" t="str">
        <f>IF(J14&lt;135,"",J14-$J$66)</f>
        <v/>
      </c>
      <c r="U14" s="111">
        <f t="shared" si="18"/>
        <v>78.097653492186893</v>
      </c>
      <c r="V14" s="111">
        <f>O14/$G$43*10^(U14/10)</f>
        <v>1344386.404355105</v>
      </c>
      <c r="W14" s="179">
        <f t="shared" si="20"/>
        <v>6.6402044555638907E-4</v>
      </c>
      <c r="X14" s="180">
        <f t="shared" si="13"/>
        <v>0</v>
      </c>
      <c r="Y14" s="181">
        <f t="shared" si="21"/>
        <v>0</v>
      </c>
      <c r="Z14" s="182">
        <f t="shared" si="22"/>
        <v>1.5502110672845903E-2</v>
      </c>
      <c r="AA14" s="135">
        <f t="shared" si="14"/>
        <v>0.40367496192090729</v>
      </c>
      <c r="AB14" s="183">
        <f t="shared" si="15"/>
        <v>0.16666666666666666</v>
      </c>
      <c r="AF14" s="183">
        <f t="shared" si="16"/>
        <v>2.0833333333333332E-2</v>
      </c>
      <c r="AG14" s="183">
        <f t="shared" si="23"/>
        <v>1344386.404355105</v>
      </c>
      <c r="AH14" s="305" t="str">
        <f t="shared" ref="AH14:AH40" si="24">IF(K14&gt;80,O14,"")</f>
        <v/>
      </c>
      <c r="AI14" s="305" t="str">
        <f t="shared" ref="AI14:AI40" si="25">IF(K14&gt;80,O14/$AH$10*10^(L14/10),"")</f>
        <v/>
      </c>
      <c r="AJ14" s="305" t="str">
        <f t="shared" ref="AJ14:AJ40" si="26">IF(K14&gt;80,O14/$AH$10*10^(K14/10),"")</f>
        <v/>
      </c>
      <c r="AL14" s="184"/>
    </row>
    <row r="15" spans="3:39" ht="72" x14ac:dyDescent="0.2">
      <c r="C15" s="264" t="str">
        <f t="shared" si="7"/>
        <v>T</v>
      </c>
      <c r="D15" s="273" t="str">
        <f t="shared" si="8"/>
        <v>T</v>
      </c>
      <c r="E15" s="21" t="s">
        <v>425</v>
      </c>
      <c r="F15" s="22" t="str">
        <f t="shared" si="0"/>
        <v>Preparazione verniciatura - operazioni manuali di applicazione nastro adesivo</v>
      </c>
      <c r="G15" s="22" t="str">
        <f t="shared" si="1"/>
        <v>/</v>
      </c>
      <c r="H15" s="22" t="str">
        <f t="shared" si="2"/>
        <v>/</v>
      </c>
      <c r="I15" s="63">
        <f t="shared" si="3"/>
        <v>1.350561990261649</v>
      </c>
      <c r="J15" s="63">
        <f t="shared" si="4"/>
        <v>115.56204993518134</v>
      </c>
      <c r="K15" s="64">
        <f t="shared" si="5"/>
        <v>72.558755891034863</v>
      </c>
      <c r="L15" s="16">
        <f t="shared" si="6"/>
        <v>76.812221854548085</v>
      </c>
      <c r="M15" s="23">
        <f t="shared" si="9"/>
        <v>0</v>
      </c>
      <c r="N15" s="281">
        <f t="shared" si="17"/>
        <v>0</v>
      </c>
      <c r="O15" s="225">
        <v>90</v>
      </c>
      <c r="P15" s="25"/>
      <c r="Q15" s="25"/>
      <c r="R15" s="81" t="str">
        <f t="shared" si="10"/>
        <v/>
      </c>
      <c r="S15" s="111">
        <f t="shared" si="11"/>
        <v>0</v>
      </c>
      <c r="T15" s="111" t="str">
        <f t="shared" si="12"/>
        <v/>
      </c>
      <c r="U15" s="111">
        <f t="shared" si="18"/>
        <v>72.558755891034863</v>
      </c>
      <c r="V15" s="111">
        <f t="shared" si="19"/>
        <v>3379689.9568775417</v>
      </c>
      <c r="W15" s="179">
        <f t="shared" si="20"/>
        <v>5.0331744935778631E-3</v>
      </c>
      <c r="X15" s="180">
        <f t="shared" si="13"/>
        <v>0</v>
      </c>
      <c r="Y15" s="181">
        <f t="shared" si="21"/>
        <v>0</v>
      </c>
      <c r="Z15" s="182">
        <f t="shared" si="22"/>
        <v>3.8971182378591221E-2</v>
      </c>
      <c r="AA15" s="135">
        <f t="shared" si="14"/>
        <v>0.11275662101539061</v>
      </c>
      <c r="AB15" s="183">
        <f t="shared" si="15"/>
        <v>1.5</v>
      </c>
      <c r="AF15" s="183">
        <f t="shared" si="16"/>
        <v>0.1875</v>
      </c>
      <c r="AG15" s="183">
        <f t="shared" si="23"/>
        <v>3379689.9568775417</v>
      </c>
      <c r="AH15" s="305" t="str">
        <f t="shared" si="24"/>
        <v/>
      </c>
      <c r="AI15" s="305" t="str">
        <f t="shared" si="25"/>
        <v/>
      </c>
      <c r="AJ15" s="305" t="str">
        <f t="shared" si="26"/>
        <v/>
      </c>
      <c r="AL15" s="184"/>
    </row>
    <row r="16" spans="3:39" ht="27" hidden="1" x14ac:dyDescent="0.2">
      <c r="C16" s="264" t="str">
        <f t="shared" si="7"/>
        <v>T</v>
      </c>
      <c r="D16" s="273" t="str">
        <f t="shared" si="8"/>
        <v>T</v>
      </c>
      <c r="E16" s="21" t="s">
        <v>193</v>
      </c>
      <c r="F16" s="22">
        <f t="shared" si="0"/>
        <v>0</v>
      </c>
      <c r="G16" s="22">
        <f t="shared" si="1"/>
        <v>0</v>
      </c>
      <c r="H16" s="22">
        <f t="shared" si="2"/>
        <v>0</v>
      </c>
      <c r="I16" s="63">
        <f t="shared" si="3"/>
        <v>0</v>
      </c>
      <c r="J16" s="63">
        <f t="shared" si="4"/>
        <v>0</v>
      </c>
      <c r="K16" s="64">
        <f t="shared" si="5"/>
        <v>0</v>
      </c>
      <c r="L16" s="16">
        <f t="shared" si="6"/>
        <v>0</v>
      </c>
      <c r="M16" s="23">
        <f t="shared" si="9"/>
        <v>0</v>
      </c>
      <c r="N16" s="281">
        <f t="shared" si="17"/>
        <v>0</v>
      </c>
      <c r="O16" s="225"/>
      <c r="P16" s="25"/>
      <c r="Q16" s="25"/>
      <c r="R16" s="81" t="str">
        <f t="shared" si="10"/>
        <v/>
      </c>
      <c r="S16" s="111">
        <f t="shared" si="11"/>
        <v>0</v>
      </c>
      <c r="T16" s="111" t="str">
        <f t="shared" si="12"/>
        <v/>
      </c>
      <c r="U16" s="111">
        <f t="shared" si="18"/>
        <v>0</v>
      </c>
      <c r="V16" s="111">
        <f t="shared" si="19"/>
        <v>0</v>
      </c>
      <c r="W16" s="179">
        <f t="shared" si="20"/>
        <v>0</v>
      </c>
      <c r="X16" s="180">
        <f t="shared" si="13"/>
        <v>0</v>
      </c>
      <c r="Y16" s="181">
        <f t="shared" si="21"/>
        <v>0</v>
      </c>
      <c r="Z16" s="182">
        <f t="shared" si="22"/>
        <v>0</v>
      </c>
      <c r="AA16" s="135">
        <f t="shared" si="14"/>
        <v>0</v>
      </c>
      <c r="AB16" s="183">
        <f t="shared" si="15"/>
        <v>0</v>
      </c>
      <c r="AF16" s="183">
        <f t="shared" si="16"/>
        <v>0</v>
      </c>
      <c r="AG16" s="183">
        <f t="shared" si="23"/>
        <v>0</v>
      </c>
      <c r="AH16" s="305" t="str">
        <f t="shared" si="24"/>
        <v/>
      </c>
      <c r="AI16" s="305" t="str">
        <f t="shared" si="25"/>
        <v/>
      </c>
      <c r="AJ16" s="305" t="str">
        <f t="shared" si="26"/>
        <v/>
      </c>
      <c r="AL16" s="184"/>
    </row>
    <row r="17" spans="3:38" ht="27" hidden="1" x14ac:dyDescent="0.2">
      <c r="C17" s="264" t="str">
        <f t="shared" si="7"/>
        <v>T</v>
      </c>
      <c r="D17" s="273" t="str">
        <f t="shared" si="8"/>
        <v>T</v>
      </c>
      <c r="E17" s="21" t="s">
        <v>193</v>
      </c>
      <c r="F17" s="22">
        <f t="shared" si="0"/>
        <v>0</v>
      </c>
      <c r="G17" s="22">
        <f t="shared" si="1"/>
        <v>0</v>
      </c>
      <c r="H17" s="22">
        <f t="shared" si="2"/>
        <v>0</v>
      </c>
      <c r="I17" s="63">
        <f t="shared" si="3"/>
        <v>0</v>
      </c>
      <c r="J17" s="63">
        <f t="shared" si="4"/>
        <v>0</v>
      </c>
      <c r="K17" s="64">
        <f t="shared" si="5"/>
        <v>0</v>
      </c>
      <c r="L17" s="16">
        <f t="shared" si="6"/>
        <v>0</v>
      </c>
      <c r="M17" s="23">
        <f t="shared" si="9"/>
        <v>0</v>
      </c>
      <c r="N17" s="281">
        <f t="shared" si="17"/>
        <v>0</v>
      </c>
      <c r="O17" s="225"/>
      <c r="P17" s="25"/>
      <c r="Q17" s="25"/>
      <c r="R17" s="81" t="str">
        <f t="shared" si="10"/>
        <v/>
      </c>
      <c r="S17" s="111">
        <f t="shared" si="11"/>
        <v>0</v>
      </c>
      <c r="T17" s="111" t="str">
        <f t="shared" si="12"/>
        <v/>
      </c>
      <c r="U17" s="111">
        <f t="shared" si="18"/>
        <v>0</v>
      </c>
      <c r="V17" s="111">
        <f t="shared" si="19"/>
        <v>0</v>
      </c>
      <c r="W17" s="179">
        <f t="shared" si="20"/>
        <v>0</v>
      </c>
      <c r="X17" s="180">
        <f t="shared" si="13"/>
        <v>0</v>
      </c>
      <c r="Y17" s="181">
        <f t="shared" si="21"/>
        <v>0</v>
      </c>
      <c r="Z17" s="182">
        <f>O17/$G$43*10^((K17-$G$44)/10)</f>
        <v>0</v>
      </c>
      <c r="AA17" s="135">
        <f>IF(AB17=0,0,4.34*(Z17/AB17))</f>
        <v>0</v>
      </c>
      <c r="AB17" s="183">
        <f t="shared" si="15"/>
        <v>0</v>
      </c>
      <c r="AF17" s="183">
        <f t="shared" si="16"/>
        <v>0</v>
      </c>
      <c r="AG17" s="183">
        <f t="shared" si="23"/>
        <v>0</v>
      </c>
      <c r="AH17" s="305" t="str">
        <f t="shared" si="24"/>
        <v/>
      </c>
      <c r="AI17" s="305" t="str">
        <f t="shared" si="25"/>
        <v/>
      </c>
      <c r="AJ17" s="305" t="str">
        <f t="shared" si="26"/>
        <v/>
      </c>
      <c r="AL17" s="184"/>
    </row>
    <row r="18" spans="3:38" ht="27" hidden="1" x14ac:dyDescent="0.2">
      <c r="C18" s="264" t="str">
        <f t="shared" si="7"/>
        <v>T</v>
      </c>
      <c r="D18" s="273" t="str">
        <f t="shared" si="8"/>
        <v>T</v>
      </c>
      <c r="E18" s="21" t="s">
        <v>193</v>
      </c>
      <c r="F18" s="22">
        <f t="shared" si="0"/>
        <v>0</v>
      </c>
      <c r="G18" s="22">
        <f t="shared" si="1"/>
        <v>0</v>
      </c>
      <c r="H18" s="22">
        <f t="shared" si="2"/>
        <v>0</v>
      </c>
      <c r="I18" s="63">
        <f t="shared" si="3"/>
        <v>0</v>
      </c>
      <c r="J18" s="63">
        <f t="shared" si="4"/>
        <v>0</v>
      </c>
      <c r="K18" s="64">
        <f t="shared" si="5"/>
        <v>0</v>
      </c>
      <c r="L18" s="16">
        <f t="shared" si="6"/>
        <v>0</v>
      </c>
      <c r="M18" s="23">
        <f t="shared" si="9"/>
        <v>0</v>
      </c>
      <c r="N18" s="281">
        <f t="shared" si="17"/>
        <v>0</v>
      </c>
      <c r="O18" s="225"/>
      <c r="P18" s="25"/>
      <c r="Q18" s="25"/>
      <c r="R18" s="81" t="str">
        <f t="shared" si="10"/>
        <v/>
      </c>
      <c r="S18" s="111">
        <f t="shared" si="11"/>
        <v>0</v>
      </c>
      <c r="T18" s="111" t="str">
        <f t="shared" si="12"/>
        <v/>
      </c>
      <c r="U18" s="111">
        <f t="shared" si="18"/>
        <v>0</v>
      </c>
      <c r="V18" s="111">
        <f t="shared" si="19"/>
        <v>0</v>
      </c>
      <c r="W18" s="179">
        <f t="shared" si="20"/>
        <v>0</v>
      </c>
      <c r="X18" s="180">
        <f t="shared" si="13"/>
        <v>0</v>
      </c>
      <c r="Y18" s="181">
        <f t="shared" si="21"/>
        <v>0</v>
      </c>
      <c r="Z18" s="182">
        <f t="shared" si="22"/>
        <v>0</v>
      </c>
      <c r="AA18" s="135">
        <f t="shared" si="14"/>
        <v>0</v>
      </c>
      <c r="AB18" s="183">
        <f t="shared" si="15"/>
        <v>0</v>
      </c>
      <c r="AF18" s="183">
        <f t="shared" si="16"/>
        <v>0</v>
      </c>
      <c r="AG18" s="183">
        <f t="shared" si="23"/>
        <v>0</v>
      </c>
      <c r="AH18" s="305" t="str">
        <f t="shared" si="24"/>
        <v/>
      </c>
      <c r="AI18" s="305" t="str">
        <f t="shared" si="25"/>
        <v/>
      </c>
      <c r="AJ18" s="305" t="str">
        <f t="shared" si="26"/>
        <v/>
      </c>
      <c r="AL18" s="184"/>
    </row>
    <row r="19" spans="3:38" ht="27" hidden="1" x14ac:dyDescent="0.2">
      <c r="C19" s="264" t="str">
        <f t="shared" si="7"/>
        <v>T</v>
      </c>
      <c r="D19" s="273" t="str">
        <f t="shared" si="8"/>
        <v>T</v>
      </c>
      <c r="E19" s="21" t="s">
        <v>193</v>
      </c>
      <c r="F19" s="22">
        <f t="shared" si="0"/>
        <v>0</v>
      </c>
      <c r="G19" s="22">
        <f t="shared" si="1"/>
        <v>0</v>
      </c>
      <c r="H19" s="22">
        <f t="shared" si="2"/>
        <v>0</v>
      </c>
      <c r="I19" s="63">
        <f t="shared" si="3"/>
        <v>0</v>
      </c>
      <c r="J19" s="63">
        <f t="shared" si="4"/>
        <v>0</v>
      </c>
      <c r="K19" s="64">
        <f t="shared" si="5"/>
        <v>0</v>
      </c>
      <c r="L19" s="16">
        <f t="shared" si="6"/>
        <v>0</v>
      </c>
      <c r="M19" s="23">
        <f t="shared" ref="M19:M40" si="27">IF(AND($O$44&gt;87,K19&gt;80),S19,0)</f>
        <v>0</v>
      </c>
      <c r="N19" s="281">
        <f t="shared" si="17"/>
        <v>0</v>
      </c>
      <c r="O19" s="225"/>
      <c r="P19" s="25"/>
      <c r="Q19" s="25"/>
      <c r="R19" s="81" t="str">
        <f t="shared" si="10"/>
        <v/>
      </c>
      <c r="S19" s="111">
        <f t="shared" si="11"/>
        <v>0</v>
      </c>
      <c r="T19" s="111" t="str">
        <f t="shared" si="12"/>
        <v/>
      </c>
      <c r="U19" s="111">
        <f t="shared" si="18"/>
        <v>0</v>
      </c>
      <c r="V19" s="111">
        <f t="shared" si="19"/>
        <v>0</v>
      </c>
      <c r="W19" s="179">
        <f t="shared" si="20"/>
        <v>0</v>
      </c>
      <c r="X19" s="180">
        <f t="shared" si="13"/>
        <v>0</v>
      </c>
      <c r="Y19" s="181">
        <f t="shared" si="21"/>
        <v>0</v>
      </c>
      <c r="Z19" s="182">
        <f t="shared" si="22"/>
        <v>0</v>
      </c>
      <c r="AA19" s="135">
        <f t="shared" si="14"/>
        <v>0</v>
      </c>
      <c r="AB19" s="183">
        <f t="shared" si="15"/>
        <v>0</v>
      </c>
      <c r="AF19" s="183">
        <f t="shared" si="16"/>
        <v>0</v>
      </c>
      <c r="AG19" s="183">
        <f t="shared" si="23"/>
        <v>0</v>
      </c>
      <c r="AH19" s="305" t="str">
        <f t="shared" si="24"/>
        <v/>
      </c>
      <c r="AI19" s="305" t="str">
        <f t="shared" si="25"/>
        <v/>
      </c>
      <c r="AJ19" s="305" t="str">
        <f t="shared" si="26"/>
        <v/>
      </c>
      <c r="AL19" s="184"/>
    </row>
    <row r="20" spans="3:38" ht="27" hidden="1" x14ac:dyDescent="0.2">
      <c r="C20" s="264" t="str">
        <f t="shared" si="7"/>
        <v>T</v>
      </c>
      <c r="D20" s="273" t="str">
        <f t="shared" si="8"/>
        <v>T</v>
      </c>
      <c r="E20" s="21" t="s">
        <v>193</v>
      </c>
      <c r="F20" s="22">
        <f t="shared" si="0"/>
        <v>0</v>
      </c>
      <c r="G20" s="22">
        <f t="shared" si="1"/>
        <v>0</v>
      </c>
      <c r="H20" s="22">
        <f t="shared" si="2"/>
        <v>0</v>
      </c>
      <c r="I20" s="63">
        <f t="shared" si="3"/>
        <v>0</v>
      </c>
      <c r="J20" s="63">
        <f t="shared" si="4"/>
        <v>0</v>
      </c>
      <c r="K20" s="64">
        <f t="shared" si="5"/>
        <v>0</v>
      </c>
      <c r="L20" s="16">
        <f t="shared" si="6"/>
        <v>0</v>
      </c>
      <c r="M20" s="23">
        <f t="shared" si="27"/>
        <v>0</v>
      </c>
      <c r="N20" s="281">
        <f t="shared" si="17"/>
        <v>0</v>
      </c>
      <c r="O20" s="225"/>
      <c r="P20" s="25"/>
      <c r="Q20" s="25"/>
      <c r="R20" s="81" t="str">
        <f t="shared" si="10"/>
        <v/>
      </c>
      <c r="S20" s="111">
        <f t="shared" si="11"/>
        <v>0</v>
      </c>
      <c r="T20" s="111" t="str">
        <f t="shared" si="12"/>
        <v/>
      </c>
      <c r="U20" s="111">
        <f t="shared" si="18"/>
        <v>0</v>
      </c>
      <c r="V20" s="111">
        <f t="shared" si="19"/>
        <v>0</v>
      </c>
      <c r="W20" s="179">
        <f t="shared" si="20"/>
        <v>0</v>
      </c>
      <c r="X20" s="180">
        <f t="shared" si="13"/>
        <v>0</v>
      </c>
      <c r="Y20" s="181">
        <f t="shared" si="21"/>
        <v>0</v>
      </c>
      <c r="Z20" s="182">
        <f t="shared" si="22"/>
        <v>0</v>
      </c>
      <c r="AA20" s="135">
        <f t="shared" si="14"/>
        <v>0</v>
      </c>
      <c r="AB20" s="183">
        <f t="shared" si="15"/>
        <v>0</v>
      </c>
      <c r="AF20" s="183">
        <f t="shared" si="16"/>
        <v>0</v>
      </c>
      <c r="AG20" s="183">
        <f t="shared" si="23"/>
        <v>0</v>
      </c>
      <c r="AH20" s="305" t="str">
        <f t="shared" si="24"/>
        <v/>
      </c>
      <c r="AI20" s="305" t="str">
        <f t="shared" si="25"/>
        <v/>
      </c>
      <c r="AJ20" s="305" t="str">
        <f t="shared" si="26"/>
        <v/>
      </c>
      <c r="AL20" s="184"/>
    </row>
    <row r="21" spans="3:38" ht="27" hidden="1" x14ac:dyDescent="0.2">
      <c r="C21" s="264" t="str">
        <f t="shared" si="7"/>
        <v>T</v>
      </c>
      <c r="D21" s="273" t="str">
        <f t="shared" si="8"/>
        <v>T</v>
      </c>
      <c r="E21" s="21" t="s">
        <v>193</v>
      </c>
      <c r="F21" s="22">
        <f t="shared" si="0"/>
        <v>0</v>
      </c>
      <c r="G21" s="22">
        <f t="shared" si="1"/>
        <v>0</v>
      </c>
      <c r="H21" s="22">
        <f t="shared" si="2"/>
        <v>0</v>
      </c>
      <c r="I21" s="63">
        <f t="shared" si="3"/>
        <v>0</v>
      </c>
      <c r="J21" s="63">
        <f t="shared" si="4"/>
        <v>0</v>
      </c>
      <c r="K21" s="64">
        <f t="shared" si="5"/>
        <v>0</v>
      </c>
      <c r="L21" s="16">
        <f t="shared" si="6"/>
        <v>0</v>
      </c>
      <c r="M21" s="23">
        <f t="shared" si="27"/>
        <v>0</v>
      </c>
      <c r="N21" s="281">
        <f t="shared" si="17"/>
        <v>0</v>
      </c>
      <c r="O21" s="225"/>
      <c r="P21" s="25"/>
      <c r="Q21" s="25"/>
      <c r="R21" s="81" t="str">
        <f t="shared" si="10"/>
        <v/>
      </c>
      <c r="S21" s="111">
        <f t="shared" si="11"/>
        <v>0</v>
      </c>
      <c r="T21" s="111" t="str">
        <f t="shared" si="12"/>
        <v/>
      </c>
      <c r="U21" s="111">
        <f>K21-S21</f>
        <v>0</v>
      </c>
      <c r="V21" s="111">
        <f t="shared" si="19"/>
        <v>0</v>
      </c>
      <c r="W21" s="179">
        <f t="shared" si="20"/>
        <v>0</v>
      </c>
      <c r="X21" s="180">
        <f t="shared" si="13"/>
        <v>0</v>
      </c>
      <c r="Y21" s="181">
        <f t="shared" si="21"/>
        <v>0</v>
      </c>
      <c r="Z21" s="182">
        <f t="shared" si="22"/>
        <v>0</v>
      </c>
      <c r="AA21" s="135">
        <f t="shared" si="14"/>
        <v>0</v>
      </c>
      <c r="AB21" s="183">
        <f t="shared" si="15"/>
        <v>0</v>
      </c>
      <c r="AF21" s="183">
        <f t="shared" si="16"/>
        <v>0</v>
      </c>
      <c r="AG21" s="183">
        <f t="shared" si="23"/>
        <v>0</v>
      </c>
      <c r="AH21" s="305" t="str">
        <f t="shared" si="24"/>
        <v/>
      </c>
      <c r="AI21" s="305" t="str">
        <f t="shared" si="25"/>
        <v/>
      </c>
      <c r="AJ21" s="305" t="str">
        <f t="shared" si="26"/>
        <v/>
      </c>
      <c r="AL21" s="184"/>
    </row>
    <row r="22" spans="3:38" ht="27" hidden="1" x14ac:dyDescent="0.2">
      <c r="C22" s="264" t="str">
        <f t="shared" si="7"/>
        <v>T</v>
      </c>
      <c r="D22" s="273" t="str">
        <f t="shared" si="8"/>
        <v>T</v>
      </c>
      <c r="E22" s="21" t="s">
        <v>193</v>
      </c>
      <c r="F22" s="22">
        <f t="shared" si="0"/>
        <v>0</v>
      </c>
      <c r="G22" s="22">
        <f t="shared" si="1"/>
        <v>0</v>
      </c>
      <c r="H22" s="22">
        <f t="shared" si="2"/>
        <v>0</v>
      </c>
      <c r="I22" s="63">
        <f t="shared" si="3"/>
        <v>0</v>
      </c>
      <c r="J22" s="63">
        <f t="shared" si="4"/>
        <v>0</v>
      </c>
      <c r="K22" s="64">
        <f t="shared" si="5"/>
        <v>0</v>
      </c>
      <c r="L22" s="16">
        <f t="shared" si="6"/>
        <v>0</v>
      </c>
      <c r="M22" s="23">
        <f t="shared" si="27"/>
        <v>0</v>
      </c>
      <c r="N22" s="281">
        <f t="shared" si="17"/>
        <v>0</v>
      </c>
      <c r="O22" s="25"/>
      <c r="P22" s="25"/>
      <c r="Q22" s="25"/>
      <c r="R22" s="81" t="str">
        <f t="shared" si="10"/>
        <v/>
      </c>
      <c r="S22" s="111">
        <f t="shared" si="11"/>
        <v>0</v>
      </c>
      <c r="T22" s="111" t="str">
        <f t="shared" si="12"/>
        <v/>
      </c>
      <c r="U22" s="111">
        <f t="shared" si="18"/>
        <v>0</v>
      </c>
      <c r="V22" s="111">
        <f t="shared" si="19"/>
        <v>0</v>
      </c>
      <c r="W22" s="179">
        <f t="shared" si="20"/>
        <v>0</v>
      </c>
      <c r="X22" s="180">
        <f t="shared" si="13"/>
        <v>0</v>
      </c>
      <c r="Y22" s="181">
        <f t="shared" si="21"/>
        <v>0</v>
      </c>
      <c r="Z22" s="182">
        <f t="shared" si="22"/>
        <v>0</v>
      </c>
      <c r="AA22" s="135">
        <f t="shared" si="14"/>
        <v>0</v>
      </c>
      <c r="AB22" s="183">
        <f t="shared" si="15"/>
        <v>0</v>
      </c>
      <c r="AF22" s="183">
        <f t="shared" si="16"/>
        <v>0</v>
      </c>
      <c r="AG22" s="183">
        <f t="shared" si="23"/>
        <v>0</v>
      </c>
      <c r="AH22" s="305" t="str">
        <f t="shared" si="24"/>
        <v/>
      </c>
      <c r="AI22" s="305" t="str">
        <f t="shared" si="25"/>
        <v/>
      </c>
      <c r="AJ22" s="305" t="str">
        <f t="shared" si="26"/>
        <v/>
      </c>
      <c r="AL22" s="184"/>
    </row>
    <row r="23" spans="3:38" ht="27" hidden="1" x14ac:dyDescent="0.2">
      <c r="C23" s="264" t="str">
        <f t="shared" si="7"/>
        <v>T</v>
      </c>
      <c r="D23" s="273" t="str">
        <f t="shared" si="8"/>
        <v>T</v>
      </c>
      <c r="E23" s="21" t="s">
        <v>193</v>
      </c>
      <c r="F23" s="22">
        <f t="shared" si="0"/>
        <v>0</v>
      </c>
      <c r="G23" s="22">
        <f t="shared" si="1"/>
        <v>0</v>
      </c>
      <c r="H23" s="22">
        <f t="shared" si="2"/>
        <v>0</v>
      </c>
      <c r="I23" s="63">
        <f t="shared" si="3"/>
        <v>0</v>
      </c>
      <c r="J23" s="63">
        <f t="shared" si="4"/>
        <v>0</v>
      </c>
      <c r="K23" s="64">
        <f t="shared" si="5"/>
        <v>0</v>
      </c>
      <c r="L23" s="16">
        <f t="shared" si="6"/>
        <v>0</v>
      </c>
      <c r="M23" s="23">
        <f t="shared" si="27"/>
        <v>0</v>
      </c>
      <c r="N23" s="281">
        <f t="shared" si="17"/>
        <v>0</v>
      </c>
      <c r="O23" s="25"/>
      <c r="P23" s="25"/>
      <c r="Q23" s="25"/>
      <c r="R23" s="81" t="str">
        <f t="shared" si="10"/>
        <v/>
      </c>
      <c r="S23" s="111">
        <f t="shared" si="11"/>
        <v>0</v>
      </c>
      <c r="T23" s="111" t="str">
        <f t="shared" si="12"/>
        <v/>
      </c>
      <c r="U23" s="111">
        <f t="shared" si="18"/>
        <v>0</v>
      </c>
      <c r="V23" s="111">
        <f t="shared" si="19"/>
        <v>0</v>
      </c>
      <c r="W23" s="179">
        <f t="shared" si="20"/>
        <v>0</v>
      </c>
      <c r="X23" s="180">
        <f t="shared" si="13"/>
        <v>0</v>
      </c>
      <c r="Y23" s="181">
        <f t="shared" si="21"/>
        <v>0</v>
      </c>
      <c r="Z23" s="182">
        <f t="shared" si="22"/>
        <v>0</v>
      </c>
      <c r="AA23" s="135">
        <f t="shared" si="14"/>
        <v>0</v>
      </c>
      <c r="AB23" s="183">
        <f t="shared" si="15"/>
        <v>0</v>
      </c>
      <c r="AF23" s="183">
        <f t="shared" si="16"/>
        <v>0</v>
      </c>
      <c r="AG23" s="183">
        <f t="shared" si="23"/>
        <v>0</v>
      </c>
      <c r="AH23" s="305" t="str">
        <f t="shared" si="24"/>
        <v/>
      </c>
      <c r="AI23" s="305" t="str">
        <f t="shared" si="25"/>
        <v/>
      </c>
      <c r="AJ23" s="305" t="str">
        <f t="shared" si="26"/>
        <v/>
      </c>
      <c r="AL23" s="184"/>
    </row>
    <row r="24" spans="3:38" ht="27" hidden="1" x14ac:dyDescent="0.2">
      <c r="C24" s="264" t="str">
        <f t="shared" si="7"/>
        <v>T</v>
      </c>
      <c r="D24" s="273" t="str">
        <f t="shared" si="8"/>
        <v>T</v>
      </c>
      <c r="E24" s="21" t="s">
        <v>193</v>
      </c>
      <c r="F24" s="22">
        <f t="shared" si="0"/>
        <v>0</v>
      </c>
      <c r="G24" s="22">
        <f t="shared" si="1"/>
        <v>0</v>
      </c>
      <c r="H24" s="22">
        <f t="shared" si="2"/>
        <v>0</v>
      </c>
      <c r="I24" s="63">
        <f t="shared" si="3"/>
        <v>0</v>
      </c>
      <c r="J24" s="63">
        <f t="shared" si="4"/>
        <v>0</v>
      </c>
      <c r="K24" s="64">
        <f t="shared" si="5"/>
        <v>0</v>
      </c>
      <c r="L24" s="16">
        <f t="shared" si="6"/>
        <v>0</v>
      </c>
      <c r="M24" s="23">
        <f t="shared" si="27"/>
        <v>0</v>
      </c>
      <c r="N24" s="281">
        <f t="shared" si="17"/>
        <v>0</v>
      </c>
      <c r="O24" s="25"/>
      <c r="P24" s="25"/>
      <c r="Q24" s="25"/>
      <c r="R24" s="81" t="str">
        <f t="shared" si="10"/>
        <v/>
      </c>
      <c r="S24" s="111">
        <f t="shared" si="11"/>
        <v>0</v>
      </c>
      <c r="T24" s="111" t="str">
        <f t="shared" si="12"/>
        <v/>
      </c>
      <c r="U24" s="111">
        <f t="shared" si="18"/>
        <v>0</v>
      </c>
      <c r="V24" s="111">
        <f t="shared" si="19"/>
        <v>0</v>
      </c>
      <c r="W24" s="179">
        <f t="shared" si="20"/>
        <v>0</v>
      </c>
      <c r="X24" s="180">
        <f t="shared" si="13"/>
        <v>0</v>
      </c>
      <c r="Y24" s="181">
        <f t="shared" si="21"/>
        <v>0</v>
      </c>
      <c r="Z24" s="182">
        <f t="shared" si="22"/>
        <v>0</v>
      </c>
      <c r="AA24" s="135">
        <f t="shared" si="14"/>
        <v>0</v>
      </c>
      <c r="AB24" s="183">
        <f t="shared" si="15"/>
        <v>0</v>
      </c>
      <c r="AF24" s="183">
        <f t="shared" si="16"/>
        <v>0</v>
      </c>
      <c r="AG24" s="183">
        <f t="shared" si="23"/>
        <v>0</v>
      </c>
      <c r="AH24" s="305" t="str">
        <f t="shared" si="24"/>
        <v/>
      </c>
      <c r="AI24" s="305" t="str">
        <f t="shared" si="25"/>
        <v/>
      </c>
      <c r="AJ24" s="305" t="str">
        <f t="shared" si="26"/>
        <v/>
      </c>
      <c r="AL24" s="184"/>
    </row>
    <row r="25" spans="3:38" ht="27" hidden="1" x14ac:dyDescent="0.2">
      <c r="C25" s="264" t="str">
        <f t="shared" si="7"/>
        <v>T</v>
      </c>
      <c r="D25" s="273" t="str">
        <f t="shared" si="8"/>
        <v>T</v>
      </c>
      <c r="E25" s="21" t="s">
        <v>193</v>
      </c>
      <c r="F25" s="22">
        <f t="shared" si="0"/>
        <v>0</v>
      </c>
      <c r="G25" s="22">
        <f t="shared" si="1"/>
        <v>0</v>
      </c>
      <c r="H25" s="22">
        <f t="shared" si="2"/>
        <v>0</v>
      </c>
      <c r="I25" s="63">
        <f t="shared" si="3"/>
        <v>0</v>
      </c>
      <c r="J25" s="63">
        <f t="shared" si="4"/>
        <v>0</v>
      </c>
      <c r="K25" s="64">
        <f t="shared" si="5"/>
        <v>0</v>
      </c>
      <c r="L25" s="16">
        <f t="shared" si="6"/>
        <v>0</v>
      </c>
      <c r="M25" s="23">
        <f t="shared" si="27"/>
        <v>0</v>
      </c>
      <c r="N25" s="281">
        <f t="shared" si="17"/>
        <v>0</v>
      </c>
      <c r="O25" s="25"/>
      <c r="P25" s="25"/>
      <c r="Q25" s="25"/>
      <c r="R25" s="81" t="str">
        <f t="shared" si="10"/>
        <v/>
      </c>
      <c r="S25" s="111">
        <f t="shared" si="11"/>
        <v>0</v>
      </c>
      <c r="T25" s="111" t="str">
        <f t="shared" si="12"/>
        <v/>
      </c>
      <c r="U25" s="111">
        <f t="shared" si="18"/>
        <v>0</v>
      </c>
      <c r="V25" s="111">
        <f t="shared" si="19"/>
        <v>0</v>
      </c>
      <c r="W25" s="179">
        <f t="shared" si="20"/>
        <v>0</v>
      </c>
      <c r="X25" s="180">
        <f t="shared" si="13"/>
        <v>0</v>
      </c>
      <c r="Y25" s="181">
        <f t="shared" si="21"/>
        <v>0</v>
      </c>
      <c r="Z25" s="182">
        <f t="shared" si="22"/>
        <v>0</v>
      </c>
      <c r="AA25" s="135">
        <f t="shared" si="14"/>
        <v>0</v>
      </c>
      <c r="AB25" s="183">
        <f t="shared" si="15"/>
        <v>0</v>
      </c>
      <c r="AF25" s="183">
        <f t="shared" si="16"/>
        <v>0</v>
      </c>
      <c r="AG25" s="183">
        <f t="shared" si="23"/>
        <v>0</v>
      </c>
      <c r="AH25" s="305" t="str">
        <f t="shared" si="24"/>
        <v/>
      </c>
      <c r="AI25" s="305" t="str">
        <f t="shared" si="25"/>
        <v/>
      </c>
      <c r="AJ25" s="305" t="str">
        <f t="shared" si="26"/>
        <v/>
      </c>
      <c r="AL25" s="184"/>
    </row>
    <row r="26" spans="3:38" ht="27" hidden="1" x14ac:dyDescent="0.2">
      <c r="C26" s="264" t="str">
        <f t="shared" si="7"/>
        <v>T</v>
      </c>
      <c r="D26" s="273" t="str">
        <f t="shared" si="8"/>
        <v>T</v>
      </c>
      <c r="E26" s="21" t="s">
        <v>193</v>
      </c>
      <c r="F26" s="22">
        <f t="shared" si="0"/>
        <v>0</v>
      </c>
      <c r="G26" s="22">
        <f t="shared" si="1"/>
        <v>0</v>
      </c>
      <c r="H26" s="22">
        <f t="shared" si="2"/>
        <v>0</v>
      </c>
      <c r="I26" s="63">
        <f t="shared" si="3"/>
        <v>0</v>
      </c>
      <c r="J26" s="63">
        <f t="shared" si="4"/>
        <v>0</v>
      </c>
      <c r="K26" s="64">
        <f t="shared" si="5"/>
        <v>0</v>
      </c>
      <c r="L26" s="16">
        <f t="shared" si="6"/>
        <v>0</v>
      </c>
      <c r="M26" s="23">
        <f t="shared" si="27"/>
        <v>0</v>
      </c>
      <c r="N26" s="281">
        <f t="shared" si="17"/>
        <v>0</v>
      </c>
      <c r="O26" s="25"/>
      <c r="P26" s="25"/>
      <c r="Q26" s="25"/>
      <c r="R26" s="81" t="str">
        <f t="shared" si="10"/>
        <v/>
      </c>
      <c r="S26" s="111">
        <f t="shared" si="11"/>
        <v>0</v>
      </c>
      <c r="T26" s="111" t="str">
        <f t="shared" si="12"/>
        <v/>
      </c>
      <c r="U26" s="111">
        <f t="shared" si="18"/>
        <v>0</v>
      </c>
      <c r="V26" s="111">
        <f t="shared" si="19"/>
        <v>0</v>
      </c>
      <c r="W26" s="179">
        <f t="shared" si="20"/>
        <v>0</v>
      </c>
      <c r="X26" s="180">
        <f t="shared" si="13"/>
        <v>0</v>
      </c>
      <c r="Y26" s="181">
        <f t="shared" si="21"/>
        <v>0</v>
      </c>
      <c r="Z26" s="182">
        <f t="shared" si="22"/>
        <v>0</v>
      </c>
      <c r="AA26" s="135">
        <f t="shared" si="14"/>
        <v>0</v>
      </c>
      <c r="AB26" s="183">
        <f t="shared" si="15"/>
        <v>0</v>
      </c>
      <c r="AF26" s="183">
        <f t="shared" si="16"/>
        <v>0</v>
      </c>
      <c r="AG26" s="183">
        <f t="shared" si="23"/>
        <v>0</v>
      </c>
      <c r="AH26" s="305" t="str">
        <f t="shared" si="24"/>
        <v/>
      </c>
      <c r="AI26" s="305" t="str">
        <f t="shared" si="25"/>
        <v/>
      </c>
      <c r="AJ26" s="305" t="str">
        <f t="shared" si="26"/>
        <v/>
      </c>
      <c r="AL26" s="184"/>
    </row>
    <row r="27" spans="3:38" ht="27" hidden="1" x14ac:dyDescent="0.2">
      <c r="C27" s="264" t="str">
        <f t="shared" si="7"/>
        <v>T</v>
      </c>
      <c r="D27" s="273" t="str">
        <f t="shared" si="8"/>
        <v>T</v>
      </c>
      <c r="E27" s="21" t="s">
        <v>193</v>
      </c>
      <c r="F27" s="22">
        <f t="shared" si="0"/>
        <v>0</v>
      </c>
      <c r="G27" s="22">
        <f t="shared" si="1"/>
        <v>0</v>
      </c>
      <c r="H27" s="22">
        <f t="shared" si="2"/>
        <v>0</v>
      </c>
      <c r="I27" s="63">
        <f t="shared" si="3"/>
        <v>0</v>
      </c>
      <c r="J27" s="63">
        <f t="shared" si="4"/>
        <v>0</v>
      </c>
      <c r="K27" s="64">
        <f t="shared" si="5"/>
        <v>0</v>
      </c>
      <c r="L27" s="16">
        <f t="shared" si="6"/>
        <v>0</v>
      </c>
      <c r="M27" s="23">
        <f t="shared" si="27"/>
        <v>0</v>
      </c>
      <c r="N27" s="281">
        <f t="shared" si="17"/>
        <v>0</v>
      </c>
      <c r="O27" s="25"/>
      <c r="P27" s="25"/>
      <c r="Q27" s="25"/>
      <c r="R27" s="81" t="str">
        <f t="shared" si="10"/>
        <v/>
      </c>
      <c r="S27" s="111">
        <f t="shared" si="11"/>
        <v>0</v>
      </c>
      <c r="T27" s="111" t="str">
        <f t="shared" si="12"/>
        <v/>
      </c>
      <c r="U27" s="111">
        <f t="shared" si="18"/>
        <v>0</v>
      </c>
      <c r="V27" s="111">
        <f t="shared" si="19"/>
        <v>0</v>
      </c>
      <c r="W27" s="179">
        <f t="shared" si="20"/>
        <v>0</v>
      </c>
      <c r="X27" s="180">
        <f t="shared" si="13"/>
        <v>0</v>
      </c>
      <c r="Y27" s="181">
        <f t="shared" si="21"/>
        <v>0</v>
      </c>
      <c r="Z27" s="182">
        <f t="shared" si="22"/>
        <v>0</v>
      </c>
      <c r="AA27" s="135">
        <f t="shared" si="14"/>
        <v>0</v>
      </c>
      <c r="AB27" s="183">
        <f t="shared" si="15"/>
        <v>0</v>
      </c>
      <c r="AF27" s="183">
        <f t="shared" si="16"/>
        <v>0</v>
      </c>
      <c r="AG27" s="183">
        <f t="shared" si="23"/>
        <v>0</v>
      </c>
      <c r="AH27" s="305" t="str">
        <f t="shared" si="24"/>
        <v/>
      </c>
      <c r="AI27" s="305" t="str">
        <f t="shared" si="25"/>
        <v/>
      </c>
      <c r="AJ27" s="305" t="str">
        <f t="shared" si="26"/>
        <v/>
      </c>
      <c r="AL27" s="184"/>
    </row>
    <row r="28" spans="3:38" ht="27" hidden="1" x14ac:dyDescent="0.2">
      <c r="C28" s="264" t="str">
        <f t="shared" si="7"/>
        <v>T</v>
      </c>
      <c r="D28" s="273" t="str">
        <f t="shared" si="8"/>
        <v>T</v>
      </c>
      <c r="E28" s="21" t="s">
        <v>193</v>
      </c>
      <c r="F28" s="22">
        <f t="shared" si="0"/>
        <v>0</v>
      </c>
      <c r="G28" s="22">
        <f t="shared" si="1"/>
        <v>0</v>
      </c>
      <c r="H28" s="22">
        <f t="shared" si="2"/>
        <v>0</v>
      </c>
      <c r="I28" s="63">
        <f t="shared" si="3"/>
        <v>0</v>
      </c>
      <c r="J28" s="63">
        <f t="shared" si="4"/>
        <v>0</v>
      </c>
      <c r="K28" s="64">
        <f t="shared" si="5"/>
        <v>0</v>
      </c>
      <c r="L28" s="16">
        <f t="shared" si="6"/>
        <v>0</v>
      </c>
      <c r="M28" s="23">
        <f t="shared" si="27"/>
        <v>0</v>
      </c>
      <c r="N28" s="281">
        <f t="shared" si="17"/>
        <v>0</v>
      </c>
      <c r="O28" s="25"/>
      <c r="P28" s="25"/>
      <c r="Q28" s="25"/>
      <c r="R28" s="81" t="str">
        <f t="shared" si="10"/>
        <v/>
      </c>
      <c r="S28" s="111">
        <f t="shared" si="11"/>
        <v>0</v>
      </c>
      <c r="T28" s="111" t="str">
        <f t="shared" si="12"/>
        <v/>
      </c>
      <c r="U28" s="111">
        <f t="shared" si="18"/>
        <v>0</v>
      </c>
      <c r="V28" s="111">
        <f t="shared" si="19"/>
        <v>0</v>
      </c>
      <c r="W28" s="179">
        <f t="shared" si="20"/>
        <v>0</v>
      </c>
      <c r="X28" s="180">
        <f t="shared" si="13"/>
        <v>0</v>
      </c>
      <c r="Y28" s="181">
        <f t="shared" si="21"/>
        <v>0</v>
      </c>
      <c r="Z28" s="182">
        <f t="shared" si="22"/>
        <v>0</v>
      </c>
      <c r="AA28" s="135">
        <f t="shared" si="14"/>
        <v>0</v>
      </c>
      <c r="AB28" s="183">
        <f t="shared" si="15"/>
        <v>0</v>
      </c>
      <c r="AF28" s="183">
        <f t="shared" si="16"/>
        <v>0</v>
      </c>
      <c r="AG28" s="183">
        <f t="shared" si="23"/>
        <v>0</v>
      </c>
      <c r="AH28" s="305" t="str">
        <f t="shared" si="24"/>
        <v/>
      </c>
      <c r="AI28" s="305" t="str">
        <f t="shared" si="25"/>
        <v/>
      </c>
      <c r="AJ28" s="305" t="str">
        <f t="shared" si="26"/>
        <v/>
      </c>
      <c r="AL28" s="184"/>
    </row>
    <row r="29" spans="3:38" ht="27" hidden="1" x14ac:dyDescent="0.2">
      <c r="C29" s="264" t="str">
        <f t="shared" si="7"/>
        <v>T</v>
      </c>
      <c r="D29" s="273" t="str">
        <f t="shared" si="8"/>
        <v>T</v>
      </c>
      <c r="E29" s="21" t="s">
        <v>193</v>
      </c>
      <c r="F29" s="22">
        <f t="shared" si="0"/>
        <v>0</v>
      </c>
      <c r="G29" s="22">
        <f t="shared" si="1"/>
        <v>0</v>
      </c>
      <c r="H29" s="22">
        <f t="shared" si="2"/>
        <v>0</v>
      </c>
      <c r="I29" s="63">
        <f t="shared" si="3"/>
        <v>0</v>
      </c>
      <c r="J29" s="63">
        <f t="shared" si="4"/>
        <v>0</v>
      </c>
      <c r="K29" s="64">
        <f t="shared" si="5"/>
        <v>0</v>
      </c>
      <c r="L29" s="16">
        <f t="shared" si="6"/>
        <v>0</v>
      </c>
      <c r="M29" s="23">
        <f t="shared" si="27"/>
        <v>0</v>
      </c>
      <c r="N29" s="281">
        <f t="shared" si="17"/>
        <v>0</v>
      </c>
      <c r="O29" s="25"/>
      <c r="P29" s="25"/>
      <c r="Q29" s="25"/>
      <c r="R29" s="81" t="str">
        <f t="shared" si="10"/>
        <v/>
      </c>
      <c r="S29" s="111">
        <f t="shared" si="11"/>
        <v>0</v>
      </c>
      <c r="T29" s="111" t="str">
        <f t="shared" si="12"/>
        <v/>
      </c>
      <c r="U29" s="111">
        <f t="shared" si="18"/>
        <v>0</v>
      </c>
      <c r="V29" s="111">
        <f t="shared" si="19"/>
        <v>0</v>
      </c>
      <c r="W29" s="179">
        <f t="shared" si="20"/>
        <v>0</v>
      </c>
      <c r="X29" s="180">
        <f t="shared" si="13"/>
        <v>0</v>
      </c>
      <c r="Y29" s="181">
        <f t="shared" si="21"/>
        <v>0</v>
      </c>
      <c r="Z29" s="182">
        <f t="shared" si="22"/>
        <v>0</v>
      </c>
      <c r="AA29" s="135">
        <f t="shared" si="14"/>
        <v>0</v>
      </c>
      <c r="AB29" s="183">
        <f t="shared" si="15"/>
        <v>0</v>
      </c>
      <c r="AF29" s="183">
        <f t="shared" si="16"/>
        <v>0</v>
      </c>
      <c r="AG29" s="183">
        <f t="shared" si="23"/>
        <v>0</v>
      </c>
      <c r="AH29" s="305" t="str">
        <f t="shared" si="24"/>
        <v/>
      </c>
      <c r="AI29" s="305" t="str">
        <f t="shared" si="25"/>
        <v/>
      </c>
      <c r="AJ29" s="305" t="str">
        <f t="shared" si="26"/>
        <v/>
      </c>
      <c r="AL29" s="184"/>
    </row>
    <row r="30" spans="3:38" ht="27" hidden="1" x14ac:dyDescent="0.2">
      <c r="C30" s="264" t="str">
        <f t="shared" si="7"/>
        <v>T</v>
      </c>
      <c r="D30" s="273" t="str">
        <f t="shared" si="8"/>
        <v>T</v>
      </c>
      <c r="E30" s="21" t="s">
        <v>193</v>
      </c>
      <c r="F30" s="22">
        <f t="shared" si="0"/>
        <v>0</v>
      </c>
      <c r="G30" s="22">
        <f t="shared" si="1"/>
        <v>0</v>
      </c>
      <c r="H30" s="22">
        <f t="shared" si="2"/>
        <v>0</v>
      </c>
      <c r="I30" s="63">
        <f t="shared" si="3"/>
        <v>0</v>
      </c>
      <c r="J30" s="63">
        <f t="shared" si="4"/>
        <v>0</v>
      </c>
      <c r="K30" s="64">
        <f t="shared" si="5"/>
        <v>0</v>
      </c>
      <c r="L30" s="16">
        <f t="shared" si="6"/>
        <v>0</v>
      </c>
      <c r="M30" s="23">
        <f t="shared" si="27"/>
        <v>0</v>
      </c>
      <c r="N30" s="281">
        <f t="shared" si="17"/>
        <v>0</v>
      </c>
      <c r="O30" s="25"/>
      <c r="P30" s="25"/>
      <c r="Q30" s="25"/>
      <c r="R30" s="81" t="str">
        <f t="shared" si="10"/>
        <v/>
      </c>
      <c r="S30" s="111">
        <f t="shared" si="11"/>
        <v>0</v>
      </c>
      <c r="T30" s="111" t="str">
        <f t="shared" si="12"/>
        <v/>
      </c>
      <c r="U30" s="111">
        <f t="shared" si="18"/>
        <v>0</v>
      </c>
      <c r="V30" s="111">
        <f t="shared" si="19"/>
        <v>0</v>
      </c>
      <c r="W30" s="179">
        <f t="shared" si="20"/>
        <v>0</v>
      </c>
      <c r="X30" s="180">
        <f t="shared" si="13"/>
        <v>0</v>
      </c>
      <c r="Y30" s="181">
        <f t="shared" si="21"/>
        <v>0</v>
      </c>
      <c r="Z30" s="182">
        <f t="shared" si="22"/>
        <v>0</v>
      </c>
      <c r="AA30" s="135">
        <f t="shared" si="14"/>
        <v>0</v>
      </c>
      <c r="AB30" s="183">
        <f t="shared" si="15"/>
        <v>0</v>
      </c>
      <c r="AF30" s="183">
        <f t="shared" si="16"/>
        <v>0</v>
      </c>
      <c r="AG30" s="183">
        <f t="shared" si="23"/>
        <v>0</v>
      </c>
      <c r="AH30" s="305" t="str">
        <f t="shared" si="24"/>
        <v/>
      </c>
      <c r="AI30" s="305" t="str">
        <f t="shared" si="25"/>
        <v/>
      </c>
      <c r="AJ30" s="305" t="str">
        <f t="shared" si="26"/>
        <v/>
      </c>
      <c r="AL30" s="184"/>
    </row>
    <row r="31" spans="3:38" ht="27" hidden="1" x14ac:dyDescent="0.2">
      <c r="C31" s="264" t="str">
        <f t="shared" si="7"/>
        <v>T</v>
      </c>
      <c r="D31" s="273" t="str">
        <f t="shared" si="8"/>
        <v>T</v>
      </c>
      <c r="E31" s="21" t="s">
        <v>193</v>
      </c>
      <c r="F31" s="22">
        <f t="shared" si="0"/>
        <v>0</v>
      </c>
      <c r="G31" s="22">
        <f t="shared" si="1"/>
        <v>0</v>
      </c>
      <c r="H31" s="22">
        <f t="shared" si="2"/>
        <v>0</v>
      </c>
      <c r="I31" s="63">
        <f t="shared" si="3"/>
        <v>0</v>
      </c>
      <c r="J31" s="63">
        <f t="shared" si="4"/>
        <v>0</v>
      </c>
      <c r="K31" s="64">
        <f t="shared" si="5"/>
        <v>0</v>
      </c>
      <c r="L31" s="16">
        <f t="shared" si="6"/>
        <v>0</v>
      </c>
      <c r="M31" s="23">
        <f t="shared" si="27"/>
        <v>0</v>
      </c>
      <c r="N31" s="281">
        <f t="shared" si="17"/>
        <v>0</v>
      </c>
      <c r="O31" s="25"/>
      <c r="P31" s="25"/>
      <c r="Q31" s="25"/>
      <c r="R31" s="81" t="str">
        <f t="shared" si="10"/>
        <v/>
      </c>
      <c r="S31" s="111">
        <f t="shared" si="11"/>
        <v>0</v>
      </c>
      <c r="T31" s="111" t="str">
        <f t="shared" si="12"/>
        <v/>
      </c>
      <c r="U31" s="111">
        <f t="shared" si="18"/>
        <v>0</v>
      </c>
      <c r="V31" s="111">
        <f t="shared" si="19"/>
        <v>0</v>
      </c>
      <c r="W31" s="179">
        <f t="shared" si="20"/>
        <v>0</v>
      </c>
      <c r="X31" s="180">
        <f t="shared" si="13"/>
        <v>0</v>
      </c>
      <c r="Y31" s="181">
        <f t="shared" si="21"/>
        <v>0</v>
      </c>
      <c r="Z31" s="182">
        <f t="shared" si="22"/>
        <v>0</v>
      </c>
      <c r="AA31" s="135">
        <f t="shared" si="14"/>
        <v>0</v>
      </c>
      <c r="AB31" s="183">
        <f t="shared" si="15"/>
        <v>0</v>
      </c>
      <c r="AF31" s="183">
        <f t="shared" si="16"/>
        <v>0</v>
      </c>
      <c r="AG31" s="183">
        <f t="shared" si="23"/>
        <v>0</v>
      </c>
      <c r="AH31" s="305" t="str">
        <f t="shared" si="24"/>
        <v/>
      </c>
      <c r="AI31" s="305" t="str">
        <f t="shared" si="25"/>
        <v/>
      </c>
      <c r="AJ31" s="305" t="str">
        <f t="shared" si="26"/>
        <v/>
      </c>
      <c r="AL31" s="184"/>
    </row>
    <row r="32" spans="3:38" ht="27" hidden="1" x14ac:dyDescent="0.2">
      <c r="C32" s="264" t="str">
        <f t="shared" si="7"/>
        <v>T</v>
      </c>
      <c r="D32" s="273" t="str">
        <f t="shared" si="8"/>
        <v>T</v>
      </c>
      <c r="E32" s="21" t="s">
        <v>193</v>
      </c>
      <c r="F32" s="22">
        <f t="shared" si="0"/>
        <v>0</v>
      </c>
      <c r="G32" s="22">
        <f t="shared" si="1"/>
        <v>0</v>
      </c>
      <c r="H32" s="22">
        <f t="shared" si="2"/>
        <v>0</v>
      </c>
      <c r="I32" s="63">
        <f t="shared" si="3"/>
        <v>0</v>
      </c>
      <c r="J32" s="63">
        <f t="shared" si="4"/>
        <v>0</v>
      </c>
      <c r="K32" s="64">
        <f t="shared" si="5"/>
        <v>0</v>
      </c>
      <c r="L32" s="16">
        <f t="shared" si="6"/>
        <v>0</v>
      </c>
      <c r="M32" s="23">
        <f t="shared" si="27"/>
        <v>0</v>
      </c>
      <c r="N32" s="281">
        <f t="shared" si="17"/>
        <v>0</v>
      </c>
      <c r="O32" s="25"/>
      <c r="P32" s="25"/>
      <c r="Q32" s="25"/>
      <c r="R32" s="81" t="str">
        <f t="shared" si="10"/>
        <v/>
      </c>
      <c r="S32" s="111">
        <f t="shared" si="11"/>
        <v>0</v>
      </c>
      <c r="T32" s="111" t="str">
        <f t="shared" si="12"/>
        <v/>
      </c>
      <c r="U32" s="111">
        <f t="shared" si="18"/>
        <v>0</v>
      </c>
      <c r="V32" s="111">
        <f t="shared" si="19"/>
        <v>0</v>
      </c>
      <c r="W32" s="179">
        <f t="shared" si="20"/>
        <v>0</v>
      </c>
      <c r="X32" s="180">
        <f t="shared" si="13"/>
        <v>0</v>
      </c>
      <c r="Y32" s="181">
        <f t="shared" si="21"/>
        <v>0</v>
      </c>
      <c r="Z32" s="182">
        <f t="shared" si="22"/>
        <v>0</v>
      </c>
      <c r="AA32" s="135">
        <f t="shared" si="14"/>
        <v>0</v>
      </c>
      <c r="AB32" s="183">
        <f t="shared" si="15"/>
        <v>0</v>
      </c>
      <c r="AF32" s="183">
        <f t="shared" si="16"/>
        <v>0</v>
      </c>
      <c r="AG32" s="183">
        <f t="shared" si="23"/>
        <v>0</v>
      </c>
      <c r="AH32" s="305" t="str">
        <f t="shared" si="24"/>
        <v/>
      </c>
      <c r="AI32" s="305" t="str">
        <f t="shared" si="25"/>
        <v/>
      </c>
      <c r="AJ32" s="305" t="str">
        <f t="shared" si="26"/>
        <v/>
      </c>
      <c r="AL32" s="184"/>
    </row>
    <row r="33" spans="3:40" ht="27" hidden="1" x14ac:dyDescent="0.2">
      <c r="C33" s="264" t="str">
        <f t="shared" si="7"/>
        <v>T</v>
      </c>
      <c r="D33" s="273" t="str">
        <f t="shared" si="8"/>
        <v>T</v>
      </c>
      <c r="E33" s="21" t="s">
        <v>193</v>
      </c>
      <c r="F33" s="22">
        <f t="shared" si="0"/>
        <v>0</v>
      </c>
      <c r="G33" s="22">
        <f t="shared" si="1"/>
        <v>0</v>
      </c>
      <c r="H33" s="22">
        <f t="shared" si="2"/>
        <v>0</v>
      </c>
      <c r="I33" s="63">
        <f t="shared" si="3"/>
        <v>0</v>
      </c>
      <c r="J33" s="63">
        <f t="shared" si="4"/>
        <v>0</v>
      </c>
      <c r="K33" s="64">
        <f t="shared" si="5"/>
        <v>0</v>
      </c>
      <c r="L33" s="16">
        <f t="shared" si="6"/>
        <v>0</v>
      </c>
      <c r="M33" s="23">
        <f t="shared" si="27"/>
        <v>0</v>
      </c>
      <c r="N33" s="281">
        <f t="shared" si="17"/>
        <v>0</v>
      </c>
      <c r="O33" s="25"/>
      <c r="P33" s="25"/>
      <c r="Q33" s="25"/>
      <c r="R33" s="81" t="str">
        <f t="shared" si="10"/>
        <v/>
      </c>
      <c r="S33" s="111">
        <f t="shared" si="11"/>
        <v>0</v>
      </c>
      <c r="T33" s="111" t="str">
        <f t="shared" si="12"/>
        <v/>
      </c>
      <c r="U33" s="111">
        <f t="shared" si="18"/>
        <v>0</v>
      </c>
      <c r="V33" s="111">
        <f t="shared" si="19"/>
        <v>0</v>
      </c>
      <c r="W33" s="179">
        <f t="shared" si="20"/>
        <v>0</v>
      </c>
      <c r="X33" s="180">
        <f t="shared" si="13"/>
        <v>0</v>
      </c>
      <c r="Y33" s="181">
        <f t="shared" si="21"/>
        <v>0</v>
      </c>
      <c r="Z33" s="182">
        <f t="shared" si="22"/>
        <v>0</v>
      </c>
      <c r="AA33" s="135">
        <f t="shared" si="14"/>
        <v>0</v>
      </c>
      <c r="AB33" s="183">
        <f t="shared" si="15"/>
        <v>0</v>
      </c>
      <c r="AF33" s="183">
        <f t="shared" si="16"/>
        <v>0</v>
      </c>
      <c r="AG33" s="183">
        <f t="shared" si="23"/>
        <v>0</v>
      </c>
      <c r="AH33" s="305" t="str">
        <f t="shared" si="24"/>
        <v/>
      </c>
      <c r="AI33" s="305" t="str">
        <f t="shared" si="25"/>
        <v/>
      </c>
      <c r="AJ33" s="305" t="str">
        <f t="shared" si="26"/>
        <v/>
      </c>
      <c r="AL33" s="184"/>
    </row>
    <row r="34" spans="3:40" ht="27" hidden="1" x14ac:dyDescent="0.2">
      <c r="C34" s="264" t="str">
        <f t="shared" si="7"/>
        <v>T</v>
      </c>
      <c r="D34" s="273" t="str">
        <f t="shared" si="8"/>
        <v>T</v>
      </c>
      <c r="E34" s="21" t="s">
        <v>193</v>
      </c>
      <c r="F34" s="22">
        <f t="shared" si="0"/>
        <v>0</v>
      </c>
      <c r="G34" s="22">
        <f t="shared" si="1"/>
        <v>0</v>
      </c>
      <c r="H34" s="22">
        <f t="shared" si="2"/>
        <v>0</v>
      </c>
      <c r="I34" s="63">
        <f t="shared" si="3"/>
        <v>0</v>
      </c>
      <c r="J34" s="63">
        <f t="shared" si="4"/>
        <v>0</v>
      </c>
      <c r="K34" s="64">
        <f t="shared" si="5"/>
        <v>0</v>
      </c>
      <c r="L34" s="16">
        <f t="shared" si="6"/>
        <v>0</v>
      </c>
      <c r="M34" s="23">
        <f t="shared" si="27"/>
        <v>0</v>
      </c>
      <c r="N34" s="281">
        <f t="shared" si="17"/>
        <v>0</v>
      </c>
      <c r="O34" s="25"/>
      <c r="P34" s="25"/>
      <c r="Q34" s="25"/>
      <c r="R34" s="81" t="str">
        <f t="shared" si="10"/>
        <v/>
      </c>
      <c r="S34" s="111">
        <f t="shared" si="11"/>
        <v>0</v>
      </c>
      <c r="T34" s="111" t="str">
        <f t="shared" si="12"/>
        <v/>
      </c>
      <c r="U34" s="111">
        <f t="shared" si="18"/>
        <v>0</v>
      </c>
      <c r="V34" s="111">
        <f t="shared" si="19"/>
        <v>0</v>
      </c>
      <c r="W34" s="179">
        <f t="shared" si="20"/>
        <v>0</v>
      </c>
      <c r="X34" s="180">
        <f t="shared" si="13"/>
        <v>0</v>
      </c>
      <c r="Y34" s="181">
        <f t="shared" si="21"/>
        <v>0</v>
      </c>
      <c r="Z34" s="182">
        <f t="shared" si="22"/>
        <v>0</v>
      </c>
      <c r="AA34" s="135">
        <f t="shared" si="14"/>
        <v>0</v>
      </c>
      <c r="AB34" s="183">
        <f t="shared" si="15"/>
        <v>0</v>
      </c>
      <c r="AF34" s="183">
        <f t="shared" si="16"/>
        <v>0</v>
      </c>
      <c r="AG34" s="183">
        <f t="shared" si="23"/>
        <v>0</v>
      </c>
      <c r="AH34" s="305" t="str">
        <f t="shared" si="24"/>
        <v/>
      </c>
      <c r="AI34" s="305" t="str">
        <f t="shared" si="25"/>
        <v/>
      </c>
      <c r="AJ34" s="305" t="str">
        <f t="shared" si="26"/>
        <v/>
      </c>
      <c r="AL34" s="184"/>
    </row>
    <row r="35" spans="3:40" ht="27" hidden="1" x14ac:dyDescent="0.2">
      <c r="C35" s="264" t="str">
        <f t="shared" si="7"/>
        <v>T</v>
      </c>
      <c r="D35" s="273" t="str">
        <f t="shared" si="8"/>
        <v>T</v>
      </c>
      <c r="E35" s="21" t="s">
        <v>193</v>
      </c>
      <c r="F35" s="22">
        <f t="shared" si="0"/>
        <v>0</v>
      </c>
      <c r="G35" s="22">
        <f t="shared" si="1"/>
        <v>0</v>
      </c>
      <c r="H35" s="22">
        <f t="shared" si="2"/>
        <v>0</v>
      </c>
      <c r="I35" s="63">
        <f t="shared" si="3"/>
        <v>0</v>
      </c>
      <c r="J35" s="63">
        <f t="shared" si="4"/>
        <v>0</v>
      </c>
      <c r="K35" s="64">
        <f t="shared" si="5"/>
        <v>0</v>
      </c>
      <c r="L35" s="16">
        <f t="shared" si="6"/>
        <v>0</v>
      </c>
      <c r="M35" s="23">
        <f t="shared" si="27"/>
        <v>0</v>
      </c>
      <c r="N35" s="281">
        <f t="shared" si="17"/>
        <v>0</v>
      </c>
      <c r="O35" s="25"/>
      <c r="P35" s="25"/>
      <c r="Q35" s="25"/>
      <c r="R35" s="81" t="str">
        <f t="shared" si="10"/>
        <v/>
      </c>
      <c r="S35" s="111">
        <f t="shared" si="11"/>
        <v>0</v>
      </c>
      <c r="T35" s="111" t="str">
        <f t="shared" si="12"/>
        <v/>
      </c>
      <c r="U35" s="111">
        <f t="shared" si="18"/>
        <v>0</v>
      </c>
      <c r="V35" s="111">
        <f t="shared" si="19"/>
        <v>0</v>
      </c>
      <c r="W35" s="179">
        <f t="shared" si="20"/>
        <v>0</v>
      </c>
      <c r="X35" s="180">
        <f t="shared" si="13"/>
        <v>0</v>
      </c>
      <c r="Y35" s="181">
        <f t="shared" si="21"/>
        <v>0</v>
      </c>
      <c r="Z35" s="182">
        <f t="shared" si="22"/>
        <v>0</v>
      </c>
      <c r="AA35" s="135">
        <f t="shared" si="14"/>
        <v>0</v>
      </c>
      <c r="AB35" s="183">
        <f t="shared" si="15"/>
        <v>0</v>
      </c>
      <c r="AF35" s="183">
        <f t="shared" si="16"/>
        <v>0</v>
      </c>
      <c r="AG35" s="183">
        <f t="shared" si="23"/>
        <v>0</v>
      </c>
      <c r="AH35" s="305" t="str">
        <f t="shared" si="24"/>
        <v/>
      </c>
      <c r="AI35" s="305" t="str">
        <f t="shared" si="25"/>
        <v/>
      </c>
      <c r="AJ35" s="305" t="str">
        <f t="shared" si="26"/>
        <v/>
      </c>
      <c r="AL35" s="184"/>
    </row>
    <row r="36" spans="3:40" ht="27" hidden="1" x14ac:dyDescent="0.2">
      <c r="C36" s="264" t="str">
        <f t="shared" si="7"/>
        <v>T</v>
      </c>
      <c r="D36" s="273" t="str">
        <f t="shared" si="8"/>
        <v>T</v>
      </c>
      <c r="E36" s="21" t="s">
        <v>193</v>
      </c>
      <c r="F36" s="22">
        <f t="shared" si="0"/>
        <v>0</v>
      </c>
      <c r="G36" s="22">
        <f t="shared" si="1"/>
        <v>0</v>
      </c>
      <c r="H36" s="22">
        <f t="shared" si="2"/>
        <v>0</v>
      </c>
      <c r="I36" s="63">
        <f t="shared" si="3"/>
        <v>0</v>
      </c>
      <c r="J36" s="63">
        <f t="shared" si="4"/>
        <v>0</v>
      </c>
      <c r="K36" s="64">
        <f t="shared" si="5"/>
        <v>0</v>
      </c>
      <c r="L36" s="16">
        <f t="shared" si="6"/>
        <v>0</v>
      </c>
      <c r="M36" s="23">
        <f t="shared" si="27"/>
        <v>0</v>
      </c>
      <c r="N36" s="281">
        <f t="shared" si="17"/>
        <v>0</v>
      </c>
      <c r="O36" s="25"/>
      <c r="P36" s="25"/>
      <c r="Q36" s="25"/>
      <c r="R36" s="81" t="str">
        <f t="shared" si="10"/>
        <v/>
      </c>
      <c r="S36" s="111">
        <f t="shared" si="11"/>
        <v>0</v>
      </c>
      <c r="T36" s="111" t="str">
        <f t="shared" si="12"/>
        <v/>
      </c>
      <c r="U36" s="111">
        <f t="shared" si="18"/>
        <v>0</v>
      </c>
      <c r="V36" s="111">
        <f t="shared" si="19"/>
        <v>0</v>
      </c>
      <c r="W36" s="179">
        <f t="shared" si="20"/>
        <v>0</v>
      </c>
      <c r="X36" s="180">
        <f t="shared" si="13"/>
        <v>0</v>
      </c>
      <c r="Y36" s="181">
        <f t="shared" si="21"/>
        <v>0</v>
      </c>
      <c r="Z36" s="182">
        <f t="shared" si="22"/>
        <v>0</v>
      </c>
      <c r="AA36" s="135">
        <f t="shared" si="14"/>
        <v>0</v>
      </c>
      <c r="AB36" s="183">
        <f t="shared" si="15"/>
        <v>0</v>
      </c>
      <c r="AF36" s="183">
        <f t="shared" si="16"/>
        <v>0</v>
      </c>
      <c r="AG36" s="183">
        <f t="shared" si="23"/>
        <v>0</v>
      </c>
      <c r="AH36" s="305" t="str">
        <f t="shared" si="24"/>
        <v/>
      </c>
      <c r="AI36" s="305" t="str">
        <f t="shared" si="25"/>
        <v/>
      </c>
      <c r="AJ36" s="305" t="str">
        <f t="shared" si="26"/>
        <v/>
      </c>
      <c r="AL36" s="184"/>
    </row>
    <row r="37" spans="3:40" ht="27" hidden="1" x14ac:dyDescent="0.2">
      <c r="C37" s="264" t="str">
        <f t="shared" si="7"/>
        <v>T</v>
      </c>
      <c r="D37" s="273" t="str">
        <f t="shared" si="8"/>
        <v>T</v>
      </c>
      <c r="E37" s="21" t="s">
        <v>193</v>
      </c>
      <c r="F37" s="22">
        <f t="shared" si="0"/>
        <v>0</v>
      </c>
      <c r="G37" s="22">
        <f t="shared" si="1"/>
        <v>0</v>
      </c>
      <c r="H37" s="22">
        <f t="shared" si="2"/>
        <v>0</v>
      </c>
      <c r="I37" s="63">
        <f t="shared" si="3"/>
        <v>0</v>
      </c>
      <c r="J37" s="63">
        <f t="shared" si="4"/>
        <v>0</v>
      </c>
      <c r="K37" s="64">
        <f t="shared" si="5"/>
        <v>0</v>
      </c>
      <c r="L37" s="16">
        <f t="shared" si="6"/>
        <v>0</v>
      </c>
      <c r="M37" s="23">
        <f t="shared" si="27"/>
        <v>0</v>
      </c>
      <c r="N37" s="281">
        <f t="shared" si="17"/>
        <v>0</v>
      </c>
      <c r="O37" s="25"/>
      <c r="P37" s="25"/>
      <c r="Q37" s="25"/>
      <c r="R37" s="81" t="str">
        <f t="shared" si="10"/>
        <v/>
      </c>
      <c r="S37" s="111">
        <f t="shared" si="11"/>
        <v>0</v>
      </c>
      <c r="T37" s="111" t="str">
        <f t="shared" si="12"/>
        <v/>
      </c>
      <c r="U37" s="111">
        <f t="shared" si="18"/>
        <v>0</v>
      </c>
      <c r="V37" s="111">
        <f t="shared" si="19"/>
        <v>0</v>
      </c>
      <c r="W37" s="179">
        <f t="shared" si="20"/>
        <v>0</v>
      </c>
      <c r="X37" s="180">
        <f t="shared" si="13"/>
        <v>0</v>
      </c>
      <c r="Y37" s="181">
        <f t="shared" si="21"/>
        <v>0</v>
      </c>
      <c r="Z37" s="182">
        <f t="shared" si="22"/>
        <v>0</v>
      </c>
      <c r="AA37" s="135">
        <f t="shared" si="14"/>
        <v>0</v>
      </c>
      <c r="AB37" s="183">
        <f t="shared" si="15"/>
        <v>0</v>
      </c>
      <c r="AF37" s="183">
        <f t="shared" si="16"/>
        <v>0</v>
      </c>
      <c r="AG37" s="183">
        <f t="shared" si="23"/>
        <v>0</v>
      </c>
      <c r="AH37" s="305" t="str">
        <f t="shared" si="24"/>
        <v/>
      </c>
      <c r="AI37" s="305" t="str">
        <f t="shared" si="25"/>
        <v/>
      </c>
      <c r="AJ37" s="305" t="str">
        <f t="shared" si="26"/>
        <v/>
      </c>
      <c r="AL37" s="184"/>
    </row>
    <row r="38" spans="3:40" ht="27" hidden="1" x14ac:dyDescent="0.2">
      <c r="C38" s="264" t="str">
        <f t="shared" si="7"/>
        <v>T</v>
      </c>
      <c r="D38" s="273" t="str">
        <f t="shared" si="8"/>
        <v>T</v>
      </c>
      <c r="E38" s="21" t="s">
        <v>193</v>
      </c>
      <c r="F38" s="22">
        <f t="shared" si="0"/>
        <v>0</v>
      </c>
      <c r="G38" s="22">
        <f t="shared" si="1"/>
        <v>0</v>
      </c>
      <c r="H38" s="22">
        <f t="shared" si="2"/>
        <v>0</v>
      </c>
      <c r="I38" s="63">
        <f t="shared" si="3"/>
        <v>0</v>
      </c>
      <c r="J38" s="63">
        <f t="shared" si="4"/>
        <v>0</v>
      </c>
      <c r="K38" s="64">
        <f t="shared" si="5"/>
        <v>0</v>
      </c>
      <c r="L38" s="16">
        <f t="shared" si="6"/>
        <v>0</v>
      </c>
      <c r="M38" s="23">
        <f t="shared" si="27"/>
        <v>0</v>
      </c>
      <c r="N38" s="281">
        <f t="shared" si="17"/>
        <v>0</v>
      </c>
      <c r="O38" s="25"/>
      <c r="P38" s="25"/>
      <c r="Q38" s="25"/>
      <c r="R38" s="81" t="str">
        <f t="shared" si="10"/>
        <v/>
      </c>
      <c r="S38" s="111">
        <f t="shared" si="11"/>
        <v>0</v>
      </c>
      <c r="T38" s="111" t="str">
        <f t="shared" si="12"/>
        <v/>
      </c>
      <c r="U38" s="111">
        <f t="shared" si="18"/>
        <v>0</v>
      </c>
      <c r="V38" s="111">
        <f t="shared" si="19"/>
        <v>0</v>
      </c>
      <c r="W38" s="179">
        <f t="shared" si="20"/>
        <v>0</v>
      </c>
      <c r="X38" s="180">
        <f t="shared" si="13"/>
        <v>0</v>
      </c>
      <c r="Y38" s="181">
        <f t="shared" si="21"/>
        <v>0</v>
      </c>
      <c r="Z38" s="182">
        <f t="shared" si="22"/>
        <v>0</v>
      </c>
      <c r="AA38" s="135">
        <f t="shared" si="14"/>
        <v>0</v>
      </c>
      <c r="AB38" s="183">
        <f t="shared" si="15"/>
        <v>0</v>
      </c>
      <c r="AF38" s="183">
        <f t="shared" si="16"/>
        <v>0</v>
      </c>
      <c r="AG38" s="183">
        <f t="shared" si="23"/>
        <v>0</v>
      </c>
      <c r="AH38" s="305" t="str">
        <f t="shared" si="24"/>
        <v/>
      </c>
      <c r="AI38" s="305" t="str">
        <f t="shared" si="25"/>
        <v/>
      </c>
      <c r="AJ38" s="305" t="str">
        <f t="shared" si="26"/>
        <v/>
      </c>
      <c r="AL38" s="184"/>
    </row>
    <row r="39" spans="3:40" ht="27" hidden="1" x14ac:dyDescent="0.2">
      <c r="C39" s="264" t="str">
        <f t="shared" si="7"/>
        <v>T</v>
      </c>
      <c r="D39" s="273" t="str">
        <f t="shared" si="8"/>
        <v>T</v>
      </c>
      <c r="E39" s="21" t="s">
        <v>193</v>
      </c>
      <c r="F39" s="22">
        <f t="shared" si="0"/>
        <v>0</v>
      </c>
      <c r="G39" s="22">
        <f t="shared" si="1"/>
        <v>0</v>
      </c>
      <c r="H39" s="22">
        <f t="shared" si="2"/>
        <v>0</v>
      </c>
      <c r="I39" s="63">
        <f t="shared" si="3"/>
        <v>0</v>
      </c>
      <c r="J39" s="63">
        <f t="shared" si="4"/>
        <v>0</v>
      </c>
      <c r="K39" s="64">
        <f t="shared" si="5"/>
        <v>0</v>
      </c>
      <c r="L39" s="16">
        <f t="shared" si="6"/>
        <v>0</v>
      </c>
      <c r="M39" s="23">
        <f t="shared" si="27"/>
        <v>0</v>
      </c>
      <c r="N39" s="281">
        <f t="shared" si="17"/>
        <v>0</v>
      </c>
      <c r="O39" s="25"/>
      <c r="P39" s="25"/>
      <c r="Q39" s="25"/>
      <c r="R39" s="81" t="str">
        <f t="shared" si="10"/>
        <v/>
      </c>
      <c r="S39" s="111">
        <f t="shared" si="11"/>
        <v>0</v>
      </c>
      <c r="T39" s="111" t="str">
        <f t="shared" si="12"/>
        <v/>
      </c>
      <c r="U39" s="111">
        <f t="shared" si="18"/>
        <v>0</v>
      </c>
      <c r="V39" s="111">
        <f t="shared" si="19"/>
        <v>0</v>
      </c>
      <c r="W39" s="179">
        <f t="shared" si="20"/>
        <v>0</v>
      </c>
      <c r="X39" s="180">
        <f t="shared" si="13"/>
        <v>0</v>
      </c>
      <c r="Y39" s="181">
        <f t="shared" si="21"/>
        <v>0</v>
      </c>
      <c r="Z39" s="182">
        <f t="shared" si="22"/>
        <v>0</v>
      </c>
      <c r="AA39" s="135">
        <f t="shared" si="14"/>
        <v>0</v>
      </c>
      <c r="AB39" s="183">
        <f t="shared" si="15"/>
        <v>0</v>
      </c>
      <c r="AF39" s="183">
        <f t="shared" si="16"/>
        <v>0</v>
      </c>
      <c r="AG39" s="183">
        <f t="shared" si="23"/>
        <v>0</v>
      </c>
      <c r="AH39" s="305" t="str">
        <f t="shared" si="24"/>
        <v/>
      </c>
      <c r="AI39" s="305" t="str">
        <f t="shared" si="25"/>
        <v/>
      </c>
      <c r="AJ39" s="305" t="str">
        <f t="shared" si="26"/>
        <v/>
      </c>
      <c r="AL39" s="184"/>
    </row>
    <row r="40" spans="3:40" ht="27" hidden="1" x14ac:dyDescent="0.2">
      <c r="C40" s="264" t="str">
        <f t="shared" si="7"/>
        <v>T</v>
      </c>
      <c r="D40" s="273" t="str">
        <f t="shared" si="8"/>
        <v>T</v>
      </c>
      <c r="E40" s="21" t="s">
        <v>24</v>
      </c>
      <c r="F40" s="22"/>
      <c r="G40" s="22"/>
      <c r="H40" s="22"/>
      <c r="I40" s="63"/>
      <c r="J40" s="63"/>
      <c r="K40" s="64"/>
      <c r="L40" s="16"/>
      <c r="M40" s="23">
        <f t="shared" si="27"/>
        <v>0</v>
      </c>
      <c r="N40" s="281">
        <f t="shared" si="17"/>
        <v>0</v>
      </c>
      <c r="O40" s="25"/>
      <c r="P40" s="25"/>
      <c r="Q40" s="25"/>
      <c r="R40" s="81" t="str">
        <f t="shared" si="10"/>
        <v/>
      </c>
      <c r="S40" s="111">
        <f t="shared" si="11"/>
        <v>0</v>
      </c>
      <c r="T40" s="111" t="str">
        <f>IF(J40&lt;135,"",J40-$J$66)</f>
        <v/>
      </c>
      <c r="U40" s="111">
        <f t="shared" si="18"/>
        <v>0</v>
      </c>
      <c r="V40" s="111">
        <f t="shared" si="19"/>
        <v>0</v>
      </c>
      <c r="W40" s="179">
        <f t="shared" si="20"/>
        <v>0</v>
      </c>
      <c r="X40" s="180">
        <f t="shared" si="13"/>
        <v>0</v>
      </c>
      <c r="Y40" s="181">
        <f t="shared" si="21"/>
        <v>0</v>
      </c>
      <c r="Z40" s="182">
        <f t="shared" si="22"/>
        <v>0</v>
      </c>
      <c r="AA40" s="135">
        <f t="shared" si="14"/>
        <v>0</v>
      </c>
      <c r="AB40" s="183">
        <f t="shared" si="15"/>
        <v>0</v>
      </c>
      <c r="AF40" s="183">
        <f t="shared" si="16"/>
        <v>0</v>
      </c>
      <c r="AG40" s="183">
        <f t="shared" si="23"/>
        <v>0</v>
      </c>
      <c r="AH40" s="305" t="str">
        <f t="shared" si="24"/>
        <v/>
      </c>
      <c r="AI40" s="305" t="str">
        <f t="shared" si="25"/>
        <v/>
      </c>
      <c r="AJ40" s="305" t="str">
        <f t="shared" si="26"/>
        <v/>
      </c>
      <c r="AL40" s="184"/>
    </row>
    <row r="41" spans="3:40" ht="20.25" customHeight="1" x14ac:dyDescent="0.35">
      <c r="E41" s="26" t="s">
        <v>56</v>
      </c>
      <c r="F41" s="27"/>
      <c r="G41" s="28"/>
      <c r="H41" s="28"/>
      <c r="I41" s="28"/>
      <c r="K41" s="194"/>
      <c r="L41" s="195"/>
      <c r="M41" s="195"/>
      <c r="N41" s="93" t="s">
        <v>17</v>
      </c>
      <c r="O41" s="92">
        <f>SUM(O11:O40)</f>
        <v>480</v>
      </c>
      <c r="Q41" s="32"/>
      <c r="R41" s="32">
        <f>SUM(R11:R40)</f>
        <v>1</v>
      </c>
      <c r="S41" s="201">
        <f>SUM(S11:S40)</f>
        <v>13.605943040954649</v>
      </c>
      <c r="T41" s="166">
        <f>MAXA(T11:T40)</f>
        <v>0</v>
      </c>
      <c r="U41" s="200" t="s">
        <v>265</v>
      </c>
      <c r="V41" s="200">
        <f>10*LOG10(SUM(V11:V40))</f>
        <v>78.596951112586538</v>
      </c>
      <c r="AJ41" s="20"/>
      <c r="AM41" s="29"/>
    </row>
    <row r="42" spans="3:40" ht="20.100000000000001" customHeight="1" thickBot="1" x14ac:dyDescent="0.3">
      <c r="E42" s="30"/>
      <c r="F42" s="30"/>
      <c r="K42" s="31"/>
      <c r="T42" s="32"/>
      <c r="U42" s="32"/>
      <c r="AJ42" s="20"/>
      <c r="AM42" s="29"/>
    </row>
    <row r="43" spans="3:40" ht="20.25" customHeight="1" thickBot="1" x14ac:dyDescent="0.3">
      <c r="F43" s="33" t="s">
        <v>6</v>
      </c>
      <c r="G43" s="94">
        <v>480</v>
      </c>
      <c r="H43" s="405" t="str">
        <f>IF(G43=480,"VALUTAZIONE SU BASE GIORNALIERA", "VALUTAZIONE SU BASE SETTIMANALE")</f>
        <v>VALUTAZIONE SU BASE GIORNALIERA</v>
      </c>
      <c r="I43" s="406"/>
      <c r="J43" s="406"/>
      <c r="K43" s="406"/>
      <c r="L43" s="406"/>
      <c r="M43" s="406"/>
      <c r="N43" s="406"/>
      <c r="O43" s="407"/>
      <c r="AJ43" s="20"/>
      <c r="AM43" s="29"/>
    </row>
    <row r="44" spans="3:40" ht="23.25" customHeight="1" x14ac:dyDescent="0.35">
      <c r="F44" s="97" t="s">
        <v>218</v>
      </c>
      <c r="G44" s="95">
        <f>10*LOG(SUM(AG11:AG40))</f>
        <v>79.381332787589869</v>
      </c>
      <c r="H44" s="55" t="s">
        <v>75</v>
      </c>
      <c r="I44" s="35">
        <f>G44</f>
        <v>79.381332787589869</v>
      </c>
      <c r="J44" s="36" t="s">
        <v>19</v>
      </c>
      <c r="K44" s="37">
        <f>G46</f>
        <v>2.174485970041931</v>
      </c>
      <c r="L44" s="185" t="s">
        <v>219</v>
      </c>
      <c r="M44" s="186"/>
      <c r="N44" s="38" t="s">
        <v>66</v>
      </c>
      <c r="O44" s="39">
        <f>I44+K44</f>
        <v>81.555818757631798</v>
      </c>
      <c r="AJ44" s="20"/>
      <c r="AM44" s="29"/>
    </row>
    <row r="45" spans="3:40" ht="24" customHeight="1" thickBot="1" x14ac:dyDescent="0.4">
      <c r="F45" s="34" t="s">
        <v>217</v>
      </c>
      <c r="G45" s="96">
        <f>SUM(W11:X40)</f>
        <v>1.736782087753608</v>
      </c>
      <c r="H45" s="40"/>
      <c r="I45" s="41"/>
      <c r="J45" s="41"/>
      <c r="K45" s="41"/>
      <c r="L45" s="41"/>
      <c r="M45" s="41"/>
      <c r="N45" s="38" t="s">
        <v>258</v>
      </c>
      <c r="O45" s="39">
        <f>MAX(J11:J40)</f>
        <v>122.66204993518133</v>
      </c>
      <c r="AF45" s="42"/>
      <c r="AJ45" s="20"/>
    </row>
    <row r="46" spans="3:40" ht="23.25" customHeight="1" x14ac:dyDescent="0.35">
      <c r="F46" s="34" t="s">
        <v>287</v>
      </c>
      <c r="G46" s="96">
        <f>1.65*SQRT(G45)</f>
        <v>2.174485970041931</v>
      </c>
      <c r="H46" s="408" t="str">
        <f>IF(AND((I44+K44)&lt;80,O45&lt;135),"CLASSE DI RISCHIO BASSO",IF(AND((I44+K44)&lt;85,O45&lt;137),"CLASSE DI RISCHIO MEDIO",IF(AND((I44+K44)&lt;87,O45&lt;140),"CLASSE DI RISCHIO ALTO","CLASSE DI RISCHIO ALTO")))</f>
        <v>CLASSE DI RISCHIO MEDIO</v>
      </c>
      <c r="I46" s="435"/>
      <c r="J46" s="435"/>
      <c r="K46" s="435"/>
      <c r="L46" s="435"/>
      <c r="M46" s="435"/>
      <c r="N46" s="435"/>
      <c r="O46" s="436"/>
      <c r="AJ46" s="20"/>
      <c r="AL46" s="187"/>
      <c r="AM46" s="187"/>
      <c r="AN46" s="188"/>
    </row>
    <row r="47" spans="3:40" ht="16.5" customHeight="1" thickBot="1" x14ac:dyDescent="0.25">
      <c r="H47" s="437"/>
      <c r="I47" s="438"/>
      <c r="J47" s="438"/>
      <c r="K47" s="438"/>
      <c r="L47" s="438"/>
      <c r="M47" s="438"/>
      <c r="N47" s="438"/>
      <c r="O47" s="439"/>
      <c r="AJ47" s="20"/>
      <c r="AN47" s="31"/>
    </row>
    <row r="48" spans="3:40" ht="20.100000000000001" customHeight="1" thickBot="1" x14ac:dyDescent="0.25">
      <c r="AF48" s="189"/>
      <c r="AH48" s="43"/>
      <c r="AJ48" s="43"/>
      <c r="AK48" s="43"/>
    </row>
    <row r="49" spans="2:27" ht="39" customHeight="1" x14ac:dyDescent="0.2">
      <c r="E49" s="432" t="str">
        <f>IF(AND((I44+K44)&lt;80,O45&lt;135),"",IF(AND((I44+K44)&lt;85,O45&lt;137),"Il datore di lavoro mette a disposizione dei lavoratori i D.P.I.-art. 193 comma 1-a-",IF(AND((I44+K44)&lt;87,O45&lt;140),"Dal calcolo del LEX8h è emerso il superamento del livello superiore d'azione, ai sensi dell'art. 193 comma 1b -il datore di lavoro esige che i lavoratori utilizzino gli otoprotettori-","Dal calcolo del LEX8h è emerso il superamento del limite di esposizione.")))</f>
        <v>Il datore di lavoro mette a disposizione dei lavoratori i D.P.I.-art. 193 comma 1-a-</v>
      </c>
      <c r="F49" s="433"/>
      <c r="G49" s="433"/>
      <c r="H49" s="433"/>
      <c r="I49" s="433"/>
      <c r="J49" s="433"/>
      <c r="K49" s="433"/>
      <c r="L49" s="433"/>
      <c r="M49" s="433"/>
      <c r="N49" s="433"/>
      <c r="O49" s="433"/>
      <c r="P49" s="434"/>
      <c r="Q49" s="82"/>
      <c r="R49" s="82"/>
      <c r="S49" s="82"/>
    </row>
    <row r="50" spans="2:27" ht="39" customHeight="1" thickBot="1" x14ac:dyDescent="0.25">
      <c r="E50" s="424" t="str">
        <f>IF(AND((I44+K44)&lt;80,O45&lt;135),"",IF(AND((I44+K44)&lt;87,O45&lt;140),"Si raccomanda dunque l'utilizzo dei D.P.I. ove gli stessi non costituiscano un rischio per la sicurezza del lavoratore e solo per le sorgenti sonore aventi emissione maggiore ad 80 dB(A) e/o 135 dB(C).","E' obbligatorio l'impiego dei D.P.I. per le sorgenti che superano gli 87 dB(A) e/o 135 dB(C), IL LIVELLO DI ESPOSIZIONE CONSEGUENTE E' QUELLO SOTTO RIPORTATO:"))</f>
        <v>Si raccomanda dunque l'utilizzo dei D.P.I. ove gli stessi non costituiscano un rischio per la sicurezza del lavoratore e solo per le sorgenti sonore aventi emissione maggiore ad 80 dB(A) e/o 135 dB(C).</v>
      </c>
      <c r="F50" s="425"/>
      <c r="G50" s="425"/>
      <c r="H50" s="425"/>
      <c r="I50" s="425"/>
      <c r="J50" s="425"/>
      <c r="K50" s="425"/>
      <c r="L50" s="425"/>
      <c r="M50" s="425"/>
      <c r="N50" s="425"/>
      <c r="O50" s="425"/>
      <c r="P50" s="426"/>
      <c r="Q50" s="82"/>
      <c r="R50" s="82"/>
      <c r="S50" s="82"/>
    </row>
    <row r="51" spans="2:27" ht="20.100000000000001" customHeight="1" x14ac:dyDescent="0.2"/>
    <row r="52" spans="2:27" ht="25.5" customHeight="1" x14ac:dyDescent="0.45">
      <c r="F52" s="414" t="s">
        <v>67</v>
      </c>
      <c r="G52" s="415"/>
      <c r="H52" s="415"/>
      <c r="I52" s="415"/>
      <c r="J52" s="415"/>
      <c r="K52" s="416" t="s">
        <v>187</v>
      </c>
      <c r="L52" s="416"/>
      <c r="M52" s="417" t="str">
        <f>IF(O44&gt;87,AM11,"Non previsto")</f>
        <v>Non previsto</v>
      </c>
      <c r="N52" s="418"/>
      <c r="O52" s="418"/>
    </row>
    <row r="53" spans="2:27" ht="25.5" customHeight="1" x14ac:dyDescent="0.45">
      <c r="E53" s="82"/>
      <c r="F53" s="415"/>
      <c r="G53" s="415"/>
      <c r="H53" s="415"/>
      <c r="I53" s="415"/>
      <c r="J53" s="415"/>
      <c r="K53" s="416" t="s">
        <v>68</v>
      </c>
      <c r="L53" s="416"/>
      <c r="M53" s="417" t="str">
        <f>IF(O45&gt;140,T41,"Non previsto")</f>
        <v>Non previsto</v>
      </c>
      <c r="N53" s="418"/>
      <c r="O53" s="418"/>
      <c r="W53" s="81"/>
    </row>
    <row r="54" spans="2:27" ht="30" customHeight="1" x14ac:dyDescent="0.2">
      <c r="W54" s="81"/>
    </row>
    <row r="55" spans="2:27" ht="30" customHeight="1" x14ac:dyDescent="0.2">
      <c r="E55" s="419" t="s">
        <v>33</v>
      </c>
      <c r="F55" s="420"/>
      <c r="G55" s="420"/>
      <c r="H55" s="420"/>
      <c r="I55" s="420"/>
      <c r="J55" s="420"/>
      <c r="K55" s="420"/>
      <c r="L55" s="420"/>
      <c r="M55" s="420"/>
      <c r="N55" s="420"/>
      <c r="O55" s="420"/>
      <c r="P55" s="420"/>
      <c r="Q55" s="307"/>
      <c r="R55" s="307"/>
      <c r="S55" s="307"/>
      <c r="T55" s="47"/>
      <c r="U55" s="47"/>
      <c r="W55" s="81"/>
    </row>
    <row r="56" spans="2:27" ht="30" customHeight="1" x14ac:dyDescent="0.2">
      <c r="E56" s="47" t="s">
        <v>30</v>
      </c>
      <c r="F56" s="58"/>
      <c r="G56" s="58"/>
      <c r="H56" s="58"/>
      <c r="I56" s="58"/>
      <c r="J56" s="58"/>
      <c r="K56" s="58"/>
      <c r="L56" s="58"/>
      <c r="M56" s="58"/>
      <c r="N56" s="58"/>
      <c r="O56" s="58"/>
      <c r="P56" s="58"/>
      <c r="Q56" s="58"/>
      <c r="R56" s="58"/>
      <c r="S56" s="58"/>
      <c r="T56" s="47"/>
      <c r="U56" s="47"/>
      <c r="W56" s="81"/>
      <c r="X56" s="47"/>
      <c r="Y56" s="47"/>
      <c r="Z56" s="47"/>
      <c r="AA56" s="47"/>
    </row>
    <row r="57" spans="2:27" ht="63.75" customHeight="1" x14ac:dyDescent="0.3">
      <c r="E57" s="384" t="s">
        <v>308</v>
      </c>
      <c r="F57" s="384"/>
      <c r="G57" s="384"/>
      <c r="H57" s="384"/>
      <c r="I57" s="384"/>
      <c r="J57" s="384"/>
      <c r="K57" s="384"/>
      <c r="L57" s="384"/>
      <c r="M57" s="384"/>
      <c r="N57" s="384"/>
      <c r="O57" s="384"/>
      <c r="P57" s="384"/>
      <c r="Q57" s="62"/>
      <c r="R57" s="44"/>
      <c r="S57" s="308"/>
      <c r="T57" s="47"/>
      <c r="U57" s="47"/>
      <c r="W57" s="81"/>
      <c r="X57" s="47"/>
      <c r="Y57" s="47"/>
      <c r="Z57" s="47"/>
      <c r="AA57" s="47"/>
    </row>
    <row r="58" spans="2:27" ht="20.100000000000001" customHeight="1" x14ac:dyDescent="0.2">
      <c r="E58" s="384"/>
      <c r="F58" s="384"/>
      <c r="G58" s="384"/>
      <c r="H58" s="384"/>
      <c r="I58" s="384"/>
      <c r="J58" s="384"/>
      <c r="K58" s="384"/>
      <c r="L58" s="384"/>
      <c r="M58" s="384"/>
      <c r="N58" s="384"/>
      <c r="O58" s="384"/>
      <c r="P58" s="384"/>
      <c r="Q58" s="308"/>
      <c r="R58" s="308"/>
      <c r="S58" s="308"/>
      <c r="T58" s="47"/>
      <c r="U58" s="47"/>
      <c r="V58" s="56"/>
      <c r="W58" s="52"/>
      <c r="X58" s="47"/>
      <c r="Y58" s="47"/>
      <c r="Z58" s="47"/>
      <c r="AA58" s="47"/>
    </row>
    <row r="59" spans="2:27" ht="9.9499999999999993" customHeight="1" thickBot="1" x14ac:dyDescent="0.25">
      <c r="V59" s="56"/>
      <c r="W59" s="52"/>
      <c r="X59" s="47"/>
      <c r="Y59" s="47"/>
      <c r="Z59" s="47"/>
      <c r="AA59" s="47"/>
    </row>
    <row r="60" spans="2:27" ht="55.5" customHeight="1" x14ac:dyDescent="0.25">
      <c r="B60" s="48"/>
      <c r="E60" s="385" t="s">
        <v>309</v>
      </c>
      <c r="F60" s="386"/>
      <c r="G60" s="386"/>
      <c r="H60" s="386"/>
      <c r="I60" s="386"/>
      <c r="J60" s="386"/>
      <c r="K60" s="386"/>
      <c r="L60" s="386"/>
      <c r="M60" s="386"/>
      <c r="N60" s="386"/>
      <c r="O60" s="386"/>
      <c r="P60" s="387"/>
      <c r="Q60" s="190"/>
      <c r="R60" s="190"/>
      <c r="S60" s="190"/>
      <c r="V60" s="56"/>
      <c r="W60" s="52"/>
      <c r="X60" s="47"/>
      <c r="Y60" s="47"/>
      <c r="Z60" s="47"/>
      <c r="AA60" s="47"/>
    </row>
    <row r="61" spans="2:27" ht="21" customHeight="1" x14ac:dyDescent="0.25">
      <c r="B61" s="48"/>
      <c r="E61" s="193" t="s">
        <v>34</v>
      </c>
      <c r="F61" s="302" t="s">
        <v>26</v>
      </c>
      <c r="G61" s="302" t="s">
        <v>28</v>
      </c>
      <c r="H61" s="373" t="s">
        <v>29</v>
      </c>
      <c r="I61" s="373"/>
      <c r="J61" s="114" t="s">
        <v>64</v>
      </c>
      <c r="K61" s="115" t="s">
        <v>12</v>
      </c>
      <c r="L61" s="116" t="s">
        <v>13</v>
      </c>
      <c r="M61" s="116" t="s">
        <v>14</v>
      </c>
      <c r="N61" s="388" t="s">
        <v>234</v>
      </c>
      <c r="O61" s="362"/>
      <c r="P61" s="377"/>
      <c r="Q61" s="54"/>
      <c r="R61" s="54"/>
      <c r="S61" s="54"/>
      <c r="V61" s="56"/>
      <c r="W61" s="52"/>
      <c r="X61" s="47"/>
      <c r="Y61" s="47"/>
      <c r="Z61" s="47"/>
      <c r="AA61" s="47"/>
    </row>
    <row r="62" spans="2:27" ht="21" customHeight="1" x14ac:dyDescent="0.25">
      <c r="B62" s="48"/>
      <c r="E62" s="193" t="s">
        <v>40</v>
      </c>
      <c r="F62" s="303" t="str">
        <f>VLOOKUP(E62,$E$112:$L$243,2,FALSE)</f>
        <v>Inserti espandibili</v>
      </c>
      <c r="G62" s="303" t="str">
        <f>VLOOKUP($E$62,$E$112:$L$243,3,FALSE)</f>
        <v>3M EAR</v>
      </c>
      <c r="H62" s="374" t="str">
        <f>VLOOKUP($E$62,$E$112:$L$243,4,FALSE)</f>
        <v>CLASSIC</v>
      </c>
      <c r="I62" s="374"/>
      <c r="J62" s="46">
        <f>VLOOKUP($E$62,$E$112:$L$243,5,FALSE)</f>
        <v>31</v>
      </c>
      <c r="K62" s="46">
        <f>VLOOKUP($E$62,$E$112:$L$243,6,FALSE)</f>
        <v>31</v>
      </c>
      <c r="L62" s="46">
        <f>VLOOKUP($E$62,$E$112:$L$243,7,FALSE)</f>
        <v>27</v>
      </c>
      <c r="M62" s="46">
        <f>VLOOKUP($E$62,$E$112:$L$243,8,FALSE)</f>
        <v>26</v>
      </c>
      <c r="N62" s="392">
        <f>IF(S41=0,"Non necessario",S41/R41)</f>
        <v>13.605943040954649</v>
      </c>
      <c r="O62" s="393"/>
      <c r="P62" s="394"/>
      <c r="Q62" s="196"/>
      <c r="R62" s="196"/>
      <c r="S62" s="196"/>
      <c r="V62" s="56"/>
      <c r="W62" s="56"/>
      <c r="X62" s="47"/>
      <c r="Y62" s="47"/>
      <c r="Z62" s="47"/>
      <c r="AA62" s="47"/>
    </row>
    <row r="63" spans="2:27" ht="21" customHeight="1" x14ac:dyDescent="0.25">
      <c r="B63" s="48"/>
      <c r="C63" s="48"/>
      <c r="D63" s="48"/>
      <c r="E63" s="395" t="s">
        <v>57</v>
      </c>
      <c r="F63" s="396"/>
      <c r="G63" s="396"/>
      <c r="H63" s="379">
        <v>0.5</v>
      </c>
      <c r="I63" s="379"/>
      <c r="J63" s="117">
        <f>H63*J62</f>
        <v>15.5</v>
      </c>
      <c r="K63" s="118">
        <f>K62*$H$63</f>
        <v>15.5</v>
      </c>
      <c r="L63" s="118">
        <f>L62*$H$63</f>
        <v>13.5</v>
      </c>
      <c r="M63" s="118">
        <f>M62*$H$63</f>
        <v>13</v>
      </c>
      <c r="N63" s="393"/>
      <c r="O63" s="393"/>
      <c r="P63" s="394"/>
      <c r="Q63" s="167"/>
      <c r="R63" s="167"/>
      <c r="S63" s="167"/>
      <c r="V63" s="56"/>
      <c r="W63" s="56"/>
      <c r="X63" s="47"/>
      <c r="Y63" s="47"/>
      <c r="Z63" s="47"/>
      <c r="AA63" s="47"/>
    </row>
    <row r="64" spans="2:27" ht="9.75" customHeight="1" x14ac:dyDescent="0.25">
      <c r="B64" s="48"/>
      <c r="C64" s="48"/>
      <c r="D64" s="48"/>
      <c r="E64" s="389"/>
      <c r="F64" s="390"/>
      <c r="G64" s="390"/>
      <c r="H64" s="390"/>
      <c r="I64" s="390"/>
      <c r="J64" s="390"/>
      <c r="K64" s="390"/>
      <c r="L64" s="390"/>
      <c r="M64" s="390"/>
      <c r="N64" s="390"/>
      <c r="O64" s="390"/>
      <c r="P64" s="391"/>
      <c r="Q64" s="167"/>
      <c r="R64" s="82"/>
      <c r="S64" s="82"/>
      <c r="V64" s="56"/>
      <c r="W64" s="56"/>
      <c r="X64" s="47"/>
      <c r="Y64" s="47"/>
      <c r="Z64" s="47"/>
      <c r="AA64" s="47"/>
    </row>
    <row r="65" spans="2:27" ht="24" customHeight="1" x14ac:dyDescent="0.25">
      <c r="B65" s="48"/>
      <c r="C65" s="48"/>
      <c r="D65" s="48"/>
      <c r="E65" s="361" t="s">
        <v>37</v>
      </c>
      <c r="F65" s="397"/>
      <c r="G65" s="398" t="s">
        <v>74</v>
      </c>
      <c r="H65" s="304" t="s">
        <v>240</v>
      </c>
      <c r="I65" s="119" t="s">
        <v>237</v>
      </c>
      <c r="J65" s="133">
        <f>IF(O44&lt;87,V41,(10*LOG10(SUM(AF11:AF40))))</f>
        <v>78.596951112586538</v>
      </c>
      <c r="K65" s="119" t="s">
        <v>238</v>
      </c>
      <c r="L65" s="119">
        <v>80</v>
      </c>
      <c r="M65" s="365" t="str">
        <f>IF(J65&lt;65,"IPERPROTEZIONE",IF(J65&lt;70,"ACCETTABILE",IF(J65&lt;75,"BUONA",IF(J65&lt;80,"ACCETTABILE","INSUFFICIENTE"))))</f>
        <v>ACCETTABILE</v>
      </c>
      <c r="N65" s="365"/>
      <c r="O65" s="365"/>
      <c r="P65" s="366"/>
      <c r="Q65" s="167"/>
      <c r="R65" s="82"/>
      <c r="S65" s="85"/>
      <c r="V65" s="56"/>
      <c r="W65" s="56"/>
      <c r="X65" s="47"/>
      <c r="Y65" s="47"/>
      <c r="Z65" s="47"/>
      <c r="AA65" s="47"/>
    </row>
    <row r="66" spans="2:27" ht="27" customHeight="1" thickBot="1" x14ac:dyDescent="0.3">
      <c r="B66" s="48"/>
      <c r="C66" s="48"/>
      <c r="D66" s="48"/>
      <c r="E66" s="367" t="s">
        <v>31</v>
      </c>
      <c r="F66" s="364"/>
      <c r="G66" s="399"/>
      <c r="H66" s="113" t="s">
        <v>241</v>
      </c>
      <c r="I66" s="112" t="s">
        <v>239</v>
      </c>
      <c r="J66" s="112">
        <f>M63-5</f>
        <v>8</v>
      </c>
      <c r="K66" s="112" t="s">
        <v>238</v>
      </c>
      <c r="L66" s="112">
        <v>135</v>
      </c>
      <c r="M66" s="368" t="str">
        <f>IF($O$45&lt;135,"VERIFICA NON NECESSARIA",IF(($O$45-J66)&lt;135,"IDONEO","INSUFFICIENTE"))</f>
        <v>VERIFICA NON NECESSARIA</v>
      </c>
      <c r="N66" s="368"/>
      <c r="O66" s="368"/>
      <c r="P66" s="369"/>
      <c r="Q66" s="167"/>
      <c r="R66" s="82"/>
      <c r="S66" s="86"/>
      <c r="V66" s="56"/>
      <c r="W66" s="56"/>
      <c r="X66" s="47"/>
      <c r="Y66" s="47"/>
      <c r="Z66" s="47"/>
      <c r="AA66" s="47"/>
    </row>
    <row r="67" spans="2:27" ht="12.6" customHeight="1" x14ac:dyDescent="0.3">
      <c r="B67" s="48"/>
      <c r="C67" s="48"/>
      <c r="D67" s="48"/>
      <c r="I67" s="61"/>
      <c r="J67" s="61"/>
      <c r="K67" s="50"/>
      <c r="L67" s="51"/>
      <c r="M67" s="51"/>
      <c r="N67" s="52"/>
      <c r="O67" s="53"/>
      <c r="P67" s="53"/>
      <c r="Q67" s="167"/>
      <c r="R67" s="53"/>
      <c r="S67" s="53"/>
      <c r="V67" s="56"/>
      <c r="W67" s="56"/>
      <c r="X67" s="47"/>
      <c r="Y67" s="47"/>
      <c r="Z67" s="47"/>
      <c r="AA67" s="47"/>
    </row>
    <row r="68" spans="2:27" ht="12.6" customHeight="1" thickBot="1" x14ac:dyDescent="0.35">
      <c r="B68" s="48"/>
      <c r="C68" s="48"/>
      <c r="D68" s="48"/>
      <c r="E68" s="49"/>
      <c r="F68" s="49"/>
      <c r="G68" s="49"/>
      <c r="H68" s="49"/>
      <c r="I68" s="49"/>
      <c r="J68" s="49"/>
      <c r="K68" s="50"/>
      <c r="L68" s="51"/>
      <c r="M68" s="51"/>
      <c r="N68" s="52"/>
      <c r="O68" s="53"/>
      <c r="P68" s="53"/>
      <c r="Q68" s="167"/>
      <c r="R68" s="53"/>
      <c r="S68" s="53"/>
      <c r="V68" s="56"/>
      <c r="W68" s="56"/>
      <c r="X68" s="47"/>
      <c r="Y68" s="47"/>
      <c r="Z68" s="47"/>
      <c r="AA68" s="47"/>
    </row>
    <row r="69" spans="2:27" ht="27" customHeight="1" x14ac:dyDescent="0.3">
      <c r="B69" s="48"/>
      <c r="C69" s="48"/>
      <c r="D69" s="48"/>
      <c r="E69" s="370" t="s">
        <v>263</v>
      </c>
      <c r="F69" s="371"/>
      <c r="G69" s="371"/>
      <c r="H69" s="371"/>
      <c r="I69" s="371"/>
      <c r="J69" s="371"/>
      <c r="K69" s="371"/>
      <c r="L69" s="371"/>
      <c r="M69" s="371"/>
      <c r="N69" s="371"/>
      <c r="O69" s="371"/>
      <c r="P69" s="372"/>
      <c r="Q69" s="167"/>
      <c r="R69" s="53"/>
      <c r="S69" s="53"/>
      <c r="V69" s="56"/>
      <c r="W69" s="56"/>
      <c r="X69" s="47"/>
      <c r="Y69" s="47"/>
      <c r="Z69" s="47"/>
      <c r="AA69" s="47"/>
    </row>
    <row r="70" spans="2:27" ht="21" customHeight="1" x14ac:dyDescent="0.25">
      <c r="B70" s="48"/>
      <c r="C70" s="48"/>
      <c r="D70" s="48"/>
      <c r="E70" s="193" t="s">
        <v>34</v>
      </c>
      <c r="F70" s="302" t="s">
        <v>26</v>
      </c>
      <c r="G70" s="302" t="s">
        <v>28</v>
      </c>
      <c r="H70" s="373" t="s">
        <v>29</v>
      </c>
      <c r="I70" s="373"/>
      <c r="J70" s="114" t="s">
        <v>64</v>
      </c>
      <c r="K70" s="115" t="s">
        <v>12</v>
      </c>
      <c r="L70" s="116" t="s">
        <v>13</v>
      </c>
      <c r="M70" s="116" t="s">
        <v>14</v>
      </c>
      <c r="N70" s="305" t="s">
        <v>69</v>
      </c>
      <c r="O70" s="305" t="s">
        <v>70</v>
      </c>
      <c r="P70" s="132" t="s">
        <v>15</v>
      </c>
      <c r="Q70" s="167"/>
      <c r="R70" s="54"/>
      <c r="S70" s="54"/>
      <c r="V70" s="56"/>
      <c r="W70" s="52"/>
      <c r="X70" s="47"/>
      <c r="Y70" s="47"/>
      <c r="Z70" s="47"/>
      <c r="AA70" s="47"/>
    </row>
    <row r="71" spans="2:27" ht="21" customHeight="1" x14ac:dyDescent="0.25">
      <c r="B71" s="48"/>
      <c r="C71" s="48"/>
      <c r="D71" s="48"/>
      <c r="E71" s="303" t="s">
        <v>36</v>
      </c>
      <c r="F71" s="303" t="str">
        <f>VLOOKUP(E71,$E$112:$L$243,2,FALSE)</f>
        <v>Cuffie auricolari</v>
      </c>
      <c r="G71" s="303" t="str">
        <f>VLOOKUP($E$71,$E$112:$L$243,3,FALSE)</f>
        <v>3M PELTOR</v>
      </c>
      <c r="H71" s="374" t="str">
        <f>VLOOKUP($E$71,$E$112:$L$243,4,FALSE)</f>
        <v>Optime I H510P3</v>
      </c>
      <c r="I71" s="374"/>
      <c r="J71" s="46">
        <f>VLOOKUP(E71,$E$112:$L$243,5,FALSE)</f>
        <v>26</v>
      </c>
      <c r="K71" s="46">
        <f>VLOOKUP($E$71,$E$112:$L$243,6,FALSE)</f>
        <v>32</v>
      </c>
      <c r="L71" s="46">
        <f>VLOOKUP($E$71,$E$112:$L$243,7,FALSE)</f>
        <v>23</v>
      </c>
      <c r="M71" s="46">
        <f>VLOOKUP($E$71,$E$112:$L$243,8,FALSE)</f>
        <v>15</v>
      </c>
      <c r="N71" s="375">
        <f>$AK$11</f>
        <v>83.797241764089719</v>
      </c>
      <c r="O71" s="375">
        <f>$AL$11</f>
        <v>85.585355682180406</v>
      </c>
      <c r="P71" s="376">
        <f>IF(($AL$11-$AK$11)&lt;=2,(L72-((K72-L72)/4)*($AL$11-$AK$11-2)),(L72-((L72-M72)/8)*($AL$11-$AK$11-2)))</f>
        <v>19.955232131651563</v>
      </c>
      <c r="Q71" s="167"/>
      <c r="R71" s="196"/>
      <c r="S71" s="196"/>
      <c r="V71" s="56"/>
      <c r="W71" s="56"/>
      <c r="X71" s="47"/>
      <c r="Y71" s="47"/>
      <c r="Z71" s="47"/>
      <c r="AA71" s="47"/>
    </row>
    <row r="72" spans="2:27" ht="21" customHeight="1" x14ac:dyDescent="0.25">
      <c r="B72" s="48"/>
      <c r="C72" s="48"/>
      <c r="D72" s="48"/>
      <c r="E72" s="191"/>
      <c r="F72" s="127"/>
      <c r="G72" s="128" t="s">
        <v>57</v>
      </c>
      <c r="H72" s="378">
        <v>0.85</v>
      </c>
      <c r="I72" s="379"/>
      <c r="J72" s="117">
        <f>H72*J71</f>
        <v>22.099999999999998</v>
      </c>
      <c r="K72" s="118">
        <f>K71*$H$72</f>
        <v>27.2</v>
      </c>
      <c r="L72" s="118">
        <f>L71*$H$72</f>
        <v>19.55</v>
      </c>
      <c r="M72" s="118">
        <f>M71*$H$72</f>
        <v>12.75</v>
      </c>
      <c r="N72" s="362"/>
      <c r="O72" s="362"/>
      <c r="P72" s="377"/>
      <c r="Q72" s="167"/>
      <c r="R72" s="167"/>
      <c r="S72" s="167"/>
      <c r="V72" s="56"/>
      <c r="W72" s="56"/>
      <c r="X72" s="47"/>
      <c r="Y72" s="47"/>
      <c r="Z72" s="47"/>
      <c r="AA72" s="47"/>
    </row>
    <row r="73" spans="2:27" ht="9" customHeight="1" x14ac:dyDescent="0.25">
      <c r="B73" s="48"/>
      <c r="C73" s="48"/>
      <c r="D73" s="48"/>
      <c r="E73" s="358"/>
      <c r="F73" s="359"/>
      <c r="G73" s="359"/>
      <c r="H73" s="359"/>
      <c r="I73" s="359"/>
      <c r="J73" s="359"/>
      <c r="K73" s="359"/>
      <c r="L73" s="359"/>
      <c r="M73" s="359"/>
      <c r="N73" s="359"/>
      <c r="O73" s="359"/>
      <c r="P73" s="360"/>
      <c r="Q73" s="167"/>
      <c r="R73" s="167"/>
      <c r="S73" s="167"/>
      <c r="V73" s="56"/>
      <c r="W73" s="56"/>
      <c r="X73" s="47"/>
      <c r="Y73" s="47"/>
      <c r="Z73" s="47"/>
      <c r="AA73" s="47"/>
    </row>
    <row r="74" spans="2:27" ht="21" customHeight="1" x14ac:dyDescent="0.25">
      <c r="B74" s="48"/>
      <c r="C74" s="48"/>
      <c r="D74" s="48"/>
      <c r="E74" s="361" t="s">
        <v>37</v>
      </c>
      <c r="F74" s="362"/>
      <c r="G74" s="363" t="s">
        <v>74</v>
      </c>
      <c r="H74" s="130" t="s">
        <v>185</v>
      </c>
      <c r="I74" s="131" t="s">
        <v>71</v>
      </c>
      <c r="J74" s="133">
        <f>$AK$11-P71</f>
        <v>63.842009632438156</v>
      </c>
      <c r="K74" s="131" t="s">
        <v>72</v>
      </c>
      <c r="L74" s="131">
        <v>80</v>
      </c>
      <c r="M74" s="365" t="str">
        <f>IF(J74&lt;65,"IPERPROTEZIONE",IF(J74&lt;70,"ACCETTABILE",IF(J74&lt;75,"BUONA",IF(J74&lt;80,"ACCETTABILE","INSUFFICIENTE"))))</f>
        <v>IPERPROTEZIONE</v>
      </c>
      <c r="N74" s="365"/>
      <c r="O74" s="365"/>
      <c r="P74" s="366"/>
      <c r="Q74" s="167"/>
      <c r="R74" s="85"/>
      <c r="S74" s="85"/>
      <c r="V74" s="56"/>
      <c r="W74" s="56"/>
      <c r="X74" s="47"/>
      <c r="Y74" s="47"/>
      <c r="Z74" s="47"/>
      <c r="AA74" s="47"/>
    </row>
    <row r="75" spans="2:27" ht="29.25" customHeight="1" thickBot="1" x14ac:dyDescent="0.3">
      <c r="B75" s="48"/>
      <c r="C75" s="48"/>
      <c r="D75" s="48"/>
      <c r="E75" s="367" t="s">
        <v>31</v>
      </c>
      <c r="F75" s="364"/>
      <c r="G75" s="364"/>
      <c r="H75" s="59" t="s">
        <v>186</v>
      </c>
      <c r="I75" s="60" t="s">
        <v>73</v>
      </c>
      <c r="J75" s="60">
        <f>M72-5</f>
        <v>7.75</v>
      </c>
      <c r="K75" s="60" t="s">
        <v>72</v>
      </c>
      <c r="L75" s="60">
        <v>135</v>
      </c>
      <c r="M75" s="368" t="str">
        <f>IF($O$45&lt;135,"VERIFICA NON NECESSARIA",IF(($O$45-J75)&lt;135,"IDONEO","INSUFFICIENTE"))</f>
        <v>VERIFICA NON NECESSARIA</v>
      </c>
      <c r="N75" s="368"/>
      <c r="O75" s="368"/>
      <c r="P75" s="369"/>
      <c r="Q75" s="167"/>
      <c r="R75" s="86"/>
      <c r="S75" s="86"/>
      <c r="V75" s="56"/>
      <c r="W75" s="56"/>
      <c r="X75" s="47"/>
      <c r="Y75" s="47"/>
      <c r="Z75" s="47"/>
      <c r="AA75" s="47"/>
    </row>
    <row r="76" spans="2:27" ht="25.5" customHeight="1" thickBot="1" x14ac:dyDescent="0.3">
      <c r="C76" s="48"/>
      <c r="D76" s="48"/>
      <c r="Q76" s="167"/>
      <c r="V76" s="56"/>
      <c r="W76" s="52"/>
      <c r="X76" s="47"/>
      <c r="Y76" s="47"/>
      <c r="Z76" s="47"/>
      <c r="AA76" s="47"/>
    </row>
    <row r="77" spans="2:27" ht="27" customHeight="1" x14ac:dyDescent="0.3">
      <c r="B77" s="48"/>
      <c r="C77" s="48"/>
      <c r="D77" s="48"/>
      <c r="E77" s="370" t="s">
        <v>264</v>
      </c>
      <c r="F77" s="371"/>
      <c r="G77" s="371"/>
      <c r="H77" s="371"/>
      <c r="I77" s="371"/>
      <c r="J77" s="371"/>
      <c r="K77" s="371"/>
      <c r="L77" s="371"/>
      <c r="M77" s="371"/>
      <c r="N77" s="371"/>
      <c r="O77" s="371"/>
      <c r="P77" s="372"/>
      <c r="Q77" s="167"/>
      <c r="R77" s="53"/>
      <c r="S77" s="53"/>
      <c r="V77" s="56"/>
      <c r="W77" s="56"/>
      <c r="X77" s="47"/>
      <c r="Y77" s="47"/>
      <c r="Z77" s="47"/>
      <c r="AA77" s="47"/>
    </row>
    <row r="78" spans="2:27" ht="21" customHeight="1" x14ac:dyDescent="0.25">
      <c r="B78" s="48"/>
      <c r="C78" s="48"/>
      <c r="D78" s="48"/>
      <c r="E78" s="193" t="s">
        <v>34</v>
      </c>
      <c r="F78" s="302" t="s">
        <v>26</v>
      </c>
      <c r="G78" s="302" t="s">
        <v>28</v>
      </c>
      <c r="H78" s="373" t="s">
        <v>29</v>
      </c>
      <c r="I78" s="373"/>
      <c r="J78" s="114" t="s">
        <v>64</v>
      </c>
      <c r="K78" s="115" t="s">
        <v>12</v>
      </c>
      <c r="L78" s="116" t="s">
        <v>13</v>
      </c>
      <c r="M78" s="116" t="s">
        <v>14</v>
      </c>
      <c r="N78" s="305" t="s">
        <v>69</v>
      </c>
      <c r="O78" s="305" t="s">
        <v>70</v>
      </c>
      <c r="P78" s="132" t="s">
        <v>15</v>
      </c>
      <c r="Q78" s="167"/>
      <c r="R78" s="54"/>
      <c r="S78" s="54"/>
      <c r="V78" s="56"/>
      <c r="W78" s="52"/>
      <c r="X78" s="47"/>
      <c r="Y78" s="47"/>
      <c r="Z78" s="47"/>
      <c r="AA78" s="47"/>
    </row>
    <row r="79" spans="2:27" ht="21" customHeight="1" x14ac:dyDescent="0.25">
      <c r="B79" s="48"/>
      <c r="E79" s="129" t="s">
        <v>38</v>
      </c>
      <c r="F79" s="126" t="str">
        <f>VLOOKUP(E79,$E$112:$L$243,2,FALSE)</f>
        <v>Cuffie auricolari</v>
      </c>
      <c r="G79" s="126" t="str">
        <f>VLOOKUP($E$79,$E$112:$L$243,3,FALSE)</f>
        <v>3M PELTOR</v>
      </c>
      <c r="H79" s="374" t="str">
        <f>VLOOKUP($E$79,$E$112:$L$243,4,FALSE)</f>
        <v>H505B</v>
      </c>
      <c r="I79" s="374"/>
      <c r="J79" s="46">
        <f>VLOOKUP(E79,$E$112:$L$243,5,FALSE)</f>
        <v>24</v>
      </c>
      <c r="K79" s="46">
        <f>VLOOKUP($E$79,$E$112:$L$243,6,FALSE)</f>
        <v>29</v>
      </c>
      <c r="L79" s="46">
        <f>VLOOKUP($E$79,$E$112:$L$243,7,FALSE)</f>
        <v>20</v>
      </c>
      <c r="M79" s="46">
        <f>VLOOKUP($E$79,$E$112:$L$243,8,FALSE)</f>
        <v>13</v>
      </c>
      <c r="N79" s="375">
        <f>$AK$11</f>
        <v>83.797241764089719</v>
      </c>
      <c r="O79" s="375">
        <f>$AL$11</f>
        <v>85.585355682180406</v>
      </c>
      <c r="P79" s="376">
        <f>IF(($AL$11-$AK$11)&lt;=2,(L80-((K80-L80)/4)*($AL$11-$AK$11-2)),(L80-((L80-M80)/8)*($AL$11-$AK$11-2)))</f>
        <v>17.405232131651562</v>
      </c>
      <c r="Q79" s="167"/>
      <c r="R79" s="196"/>
      <c r="S79" s="196"/>
      <c r="V79" s="56"/>
      <c r="W79" s="56"/>
      <c r="X79" s="47"/>
      <c r="Y79" s="47"/>
      <c r="Z79" s="47"/>
      <c r="AA79" s="47"/>
    </row>
    <row r="80" spans="2:27" ht="21" customHeight="1" x14ac:dyDescent="0.25">
      <c r="B80" s="48"/>
      <c r="C80" s="48"/>
      <c r="D80" s="48"/>
      <c r="E80" s="191"/>
      <c r="F80" s="127"/>
      <c r="G80" s="128" t="s">
        <v>57</v>
      </c>
      <c r="H80" s="378">
        <v>0.85</v>
      </c>
      <c r="I80" s="379"/>
      <c r="J80" s="117">
        <f>H80*J79</f>
        <v>20.399999999999999</v>
      </c>
      <c r="K80" s="118">
        <f>K79*$H$80</f>
        <v>24.65</v>
      </c>
      <c r="L80" s="118">
        <f>L79*$H$80</f>
        <v>17</v>
      </c>
      <c r="M80" s="118">
        <f>M79*$H$80</f>
        <v>11.049999999999999</v>
      </c>
      <c r="N80" s="362"/>
      <c r="O80" s="362"/>
      <c r="P80" s="377"/>
      <c r="Q80" s="167"/>
      <c r="R80" s="167"/>
      <c r="S80" s="167"/>
      <c r="V80" s="56"/>
      <c r="W80" s="56"/>
      <c r="X80" s="47"/>
      <c r="Y80" s="47"/>
      <c r="Z80" s="47"/>
      <c r="AA80" s="47"/>
    </row>
    <row r="81" spans="2:27" ht="9" customHeight="1" x14ac:dyDescent="0.25">
      <c r="B81" s="48"/>
      <c r="C81" s="48"/>
      <c r="D81" s="48"/>
      <c r="E81" s="358"/>
      <c r="F81" s="359"/>
      <c r="G81" s="359"/>
      <c r="H81" s="359"/>
      <c r="I81" s="359"/>
      <c r="J81" s="359"/>
      <c r="K81" s="359"/>
      <c r="L81" s="359"/>
      <c r="M81" s="359"/>
      <c r="N81" s="359"/>
      <c r="O81" s="359"/>
      <c r="P81" s="360"/>
      <c r="Q81" s="167"/>
      <c r="R81" s="167"/>
      <c r="S81" s="167"/>
      <c r="V81" s="56"/>
      <c r="W81" s="56"/>
      <c r="X81" s="47"/>
      <c r="Y81" s="47"/>
      <c r="Z81" s="47"/>
      <c r="AA81" s="47"/>
    </row>
    <row r="82" spans="2:27" ht="21" customHeight="1" x14ac:dyDescent="0.25">
      <c r="B82" s="48"/>
      <c r="C82" s="48"/>
      <c r="D82" s="48"/>
      <c r="E82" s="361" t="s">
        <v>37</v>
      </c>
      <c r="F82" s="362"/>
      <c r="G82" s="363" t="s">
        <v>74</v>
      </c>
      <c r="H82" s="130" t="s">
        <v>185</v>
      </c>
      <c r="I82" s="131" t="s">
        <v>71</v>
      </c>
      <c r="J82" s="133">
        <f>$AK$11-P79</f>
        <v>66.39200963243816</v>
      </c>
      <c r="K82" s="131" t="s">
        <v>72</v>
      </c>
      <c r="L82" s="131">
        <v>80</v>
      </c>
      <c r="M82" s="365" t="str">
        <f>IF(J82&lt;65,"IPERPROTEZIONE",IF(J82&lt;70,"ACCETTABILE",IF(J82&lt;75,"BUONA",IF(J82&lt;80,"ACCETTABILE","INSUFFICIENTE"))))</f>
        <v>ACCETTABILE</v>
      </c>
      <c r="N82" s="365"/>
      <c r="O82" s="365"/>
      <c r="P82" s="366"/>
      <c r="Q82" s="167"/>
      <c r="R82" s="85"/>
      <c r="S82" s="85"/>
      <c r="V82" s="56"/>
      <c r="W82" s="56"/>
      <c r="X82" s="47"/>
      <c r="Y82" s="47"/>
      <c r="Z82" s="47"/>
      <c r="AA82" s="47"/>
    </row>
    <row r="83" spans="2:27" ht="29.25" customHeight="1" thickBot="1" x14ac:dyDescent="0.3">
      <c r="B83" s="48"/>
      <c r="C83" s="48"/>
      <c r="D83" s="48"/>
      <c r="E83" s="367" t="s">
        <v>31</v>
      </c>
      <c r="F83" s="364"/>
      <c r="G83" s="364"/>
      <c r="H83" s="59" t="s">
        <v>186</v>
      </c>
      <c r="I83" s="60" t="s">
        <v>73</v>
      </c>
      <c r="J83" s="60">
        <f>M80-5</f>
        <v>6.0499999999999989</v>
      </c>
      <c r="K83" s="60" t="s">
        <v>72</v>
      </c>
      <c r="L83" s="60">
        <v>135</v>
      </c>
      <c r="M83" s="368" t="str">
        <f>IF($O$45&lt;135,"VERIFICA NON NECESSARIA",IF(($O$45-J83)&lt;135,"IDONEO","INSUFFICIENTE"))</f>
        <v>VERIFICA NON NECESSARIA</v>
      </c>
      <c r="N83" s="368"/>
      <c r="O83" s="368"/>
      <c r="P83" s="369"/>
      <c r="Q83" s="167"/>
      <c r="R83" s="86"/>
      <c r="S83" s="86"/>
      <c r="V83" s="56"/>
      <c r="W83" s="56"/>
      <c r="X83" s="47"/>
      <c r="Y83" s="47"/>
      <c r="Z83" s="47"/>
      <c r="AA83" s="47"/>
    </row>
    <row r="84" spans="2:27" ht="24" customHeight="1" thickBot="1" x14ac:dyDescent="0.3">
      <c r="C84" s="48"/>
      <c r="D84" s="48"/>
    </row>
    <row r="85" spans="2:27" ht="27" customHeight="1" x14ac:dyDescent="0.3">
      <c r="B85" s="48"/>
      <c r="C85" s="48"/>
      <c r="D85" s="48"/>
      <c r="E85" s="370" t="s">
        <v>264</v>
      </c>
      <c r="F85" s="371"/>
      <c r="G85" s="371"/>
      <c r="H85" s="371"/>
      <c r="I85" s="371"/>
      <c r="J85" s="371"/>
      <c r="K85" s="371"/>
      <c r="L85" s="371"/>
      <c r="M85" s="371"/>
      <c r="N85" s="371"/>
      <c r="O85" s="371"/>
      <c r="P85" s="372"/>
      <c r="Q85" s="167"/>
      <c r="R85" s="53"/>
      <c r="S85" s="53"/>
      <c r="V85" s="56"/>
      <c r="W85" s="56"/>
      <c r="X85" s="47"/>
      <c r="Y85" s="47"/>
      <c r="Z85" s="47"/>
      <c r="AA85" s="47"/>
    </row>
    <row r="86" spans="2:27" ht="21" customHeight="1" x14ac:dyDescent="0.25">
      <c r="B86" s="48"/>
      <c r="C86" s="48"/>
      <c r="D86" s="48"/>
      <c r="E86" s="193" t="s">
        <v>34</v>
      </c>
      <c r="F86" s="302" t="s">
        <v>26</v>
      </c>
      <c r="G86" s="302" t="s">
        <v>28</v>
      </c>
      <c r="H86" s="373" t="s">
        <v>29</v>
      </c>
      <c r="I86" s="373"/>
      <c r="J86" s="114" t="s">
        <v>64</v>
      </c>
      <c r="K86" s="115" t="s">
        <v>12</v>
      </c>
      <c r="L86" s="116" t="s">
        <v>13</v>
      </c>
      <c r="M86" s="116" t="s">
        <v>14</v>
      </c>
      <c r="N86" s="305" t="s">
        <v>69</v>
      </c>
      <c r="O86" s="305" t="s">
        <v>70</v>
      </c>
      <c r="P86" s="132" t="s">
        <v>15</v>
      </c>
      <c r="Q86" s="167"/>
      <c r="R86" s="54"/>
      <c r="S86" s="54"/>
      <c r="V86" s="56"/>
      <c r="W86" s="52"/>
      <c r="X86" s="47"/>
      <c r="Y86" s="47"/>
      <c r="Z86" s="47"/>
      <c r="AA86" s="47"/>
    </row>
    <row r="87" spans="2:27" ht="39.75" customHeight="1" x14ac:dyDescent="0.25">
      <c r="B87" s="48"/>
      <c r="E87" s="129" t="s">
        <v>40</v>
      </c>
      <c r="F87" s="126" t="str">
        <f>VLOOKUP(E87,$E$112:$L$243,2,FALSE)</f>
        <v>Inserti espandibili</v>
      </c>
      <c r="G87" s="126" t="str">
        <f>VLOOKUP($E$87,$E$112:$L$243,3,FALSE)</f>
        <v>3M EAR</v>
      </c>
      <c r="H87" s="382" t="str">
        <f>VLOOKUP($E$87,$E$112:$L$243,4,FALSE)</f>
        <v>CLASSIC</v>
      </c>
      <c r="I87" s="383"/>
      <c r="J87" s="46">
        <f>VLOOKUP(E87,$E$112:$L$243,5,FALSE)</f>
        <v>31</v>
      </c>
      <c r="K87" s="46">
        <f>VLOOKUP($E$87,$E$112:$L$243,6,FALSE)</f>
        <v>31</v>
      </c>
      <c r="L87" s="46">
        <f>VLOOKUP($E$87,$E$112:$L$243,7,FALSE)</f>
        <v>27</v>
      </c>
      <c r="M87" s="46">
        <f>VLOOKUP($E$87,$E$112:$L$243,8,FALSE)</f>
        <v>26</v>
      </c>
      <c r="N87" s="375">
        <f>$AK$11</f>
        <v>83.797241764089719</v>
      </c>
      <c r="O87" s="375">
        <f>$AL$11</f>
        <v>85.585355682180406</v>
      </c>
      <c r="P87" s="376">
        <f>IF(($AL$11-$AK$11)&lt;=2,(L88-((K88-L88)/4)*($AL$11-$AK$11-2)),(L88-((L88-M88)/8)*($AL$11-$AK$11-2)))</f>
        <v>17.687725953241053</v>
      </c>
      <c r="Q87" s="167"/>
      <c r="R87" s="196"/>
      <c r="S87" s="196"/>
      <c r="V87" s="56"/>
      <c r="W87" s="56"/>
      <c r="X87" s="47"/>
      <c r="Y87" s="47"/>
      <c r="Z87" s="47"/>
      <c r="AA87" s="47"/>
    </row>
    <row r="88" spans="2:27" ht="21" customHeight="1" x14ac:dyDescent="0.25">
      <c r="B88" s="48"/>
      <c r="C88" s="48"/>
      <c r="D88" s="48"/>
      <c r="E88" s="191"/>
      <c r="F88" s="127"/>
      <c r="G88" s="128" t="s">
        <v>57</v>
      </c>
      <c r="H88" s="378">
        <v>0.65</v>
      </c>
      <c r="I88" s="379"/>
      <c r="J88" s="117">
        <f>H88*J87</f>
        <v>20.150000000000002</v>
      </c>
      <c r="K88" s="118">
        <f>K87*$H$88</f>
        <v>20.150000000000002</v>
      </c>
      <c r="L88" s="118">
        <f>L87*$H$88</f>
        <v>17.55</v>
      </c>
      <c r="M88" s="118">
        <f>M87*$H$88</f>
        <v>16.900000000000002</v>
      </c>
      <c r="N88" s="362"/>
      <c r="O88" s="362"/>
      <c r="P88" s="377"/>
      <c r="Q88" s="167"/>
      <c r="R88" s="167"/>
      <c r="S88" s="167"/>
      <c r="V88" s="56"/>
      <c r="W88" s="56"/>
      <c r="X88" s="47"/>
      <c r="Y88" s="47"/>
      <c r="Z88" s="47"/>
      <c r="AA88" s="47"/>
    </row>
    <row r="89" spans="2:27" ht="9" customHeight="1" x14ac:dyDescent="0.25">
      <c r="B89" s="48"/>
      <c r="C89" s="48"/>
      <c r="D89" s="48"/>
      <c r="E89" s="358"/>
      <c r="F89" s="359"/>
      <c r="G89" s="359"/>
      <c r="H89" s="359"/>
      <c r="I89" s="359"/>
      <c r="J89" s="359"/>
      <c r="K89" s="359"/>
      <c r="L89" s="359"/>
      <c r="M89" s="359"/>
      <c r="N89" s="359"/>
      <c r="O89" s="359"/>
      <c r="P89" s="360"/>
      <c r="Q89" s="167"/>
      <c r="R89" s="167"/>
      <c r="S89" s="167"/>
      <c r="V89" s="56"/>
      <c r="W89" s="56"/>
      <c r="X89" s="47"/>
      <c r="Y89" s="47"/>
      <c r="Z89" s="47"/>
      <c r="AA89" s="47"/>
    </row>
    <row r="90" spans="2:27" ht="21" customHeight="1" x14ac:dyDescent="0.25">
      <c r="B90" s="48"/>
      <c r="C90" s="48"/>
      <c r="D90" s="48"/>
      <c r="E90" s="361" t="s">
        <v>37</v>
      </c>
      <c r="F90" s="362"/>
      <c r="G90" s="363" t="s">
        <v>74</v>
      </c>
      <c r="H90" s="130" t="s">
        <v>185</v>
      </c>
      <c r="I90" s="131" t="s">
        <v>71</v>
      </c>
      <c r="J90" s="133">
        <f>$AK$11-P87</f>
        <v>66.109515810848663</v>
      </c>
      <c r="K90" s="131" t="s">
        <v>72</v>
      </c>
      <c r="L90" s="131">
        <v>80</v>
      </c>
      <c r="M90" s="365" t="str">
        <f>IF(J90&lt;65,"IPERPROTEZIONE",IF(J90&lt;70,"ACCETTABILE",IF(J90&lt;75,"BUONA",IF(J90&lt;80,"ACCETTABILE","INSUFFICIENTE"))))</f>
        <v>ACCETTABILE</v>
      </c>
      <c r="N90" s="365"/>
      <c r="O90" s="365"/>
      <c r="P90" s="366"/>
      <c r="Q90" s="167"/>
      <c r="R90" s="85"/>
      <c r="S90" s="85"/>
      <c r="V90" s="56"/>
      <c r="W90" s="56"/>
      <c r="X90" s="47"/>
      <c r="Y90" s="47"/>
      <c r="Z90" s="47"/>
      <c r="AA90" s="47"/>
    </row>
    <row r="91" spans="2:27" ht="29.25" customHeight="1" thickBot="1" x14ac:dyDescent="0.3">
      <c r="B91" s="48"/>
      <c r="C91" s="48"/>
      <c r="D91" s="48"/>
      <c r="E91" s="367" t="s">
        <v>31</v>
      </c>
      <c r="F91" s="364"/>
      <c r="G91" s="364"/>
      <c r="H91" s="59" t="s">
        <v>186</v>
      </c>
      <c r="I91" s="60" t="s">
        <v>73</v>
      </c>
      <c r="J91" s="60">
        <f>M88-5</f>
        <v>11.900000000000002</v>
      </c>
      <c r="K91" s="60" t="s">
        <v>72</v>
      </c>
      <c r="L91" s="60">
        <v>135</v>
      </c>
      <c r="M91" s="368" t="str">
        <f>IF($O$45&lt;135,"VERIFICA NON NECESSARIA",IF(($O$45-J91)&lt;135,"IDONEO","INSUFFICIENTE"))</f>
        <v>VERIFICA NON NECESSARIA</v>
      </c>
      <c r="N91" s="368"/>
      <c r="O91" s="368"/>
      <c r="P91" s="369"/>
      <c r="Q91" s="167"/>
      <c r="R91" s="86"/>
      <c r="S91" s="86"/>
      <c r="V91" s="56"/>
      <c r="W91" s="56"/>
      <c r="X91" s="47"/>
      <c r="Y91" s="47"/>
      <c r="Z91" s="47"/>
      <c r="AA91" s="47"/>
    </row>
    <row r="92" spans="2:27" ht="18.75" thickBot="1" x14ac:dyDescent="0.3">
      <c r="C92" s="48"/>
      <c r="D92" s="48"/>
    </row>
    <row r="93" spans="2:27" ht="27" customHeight="1" x14ac:dyDescent="0.3">
      <c r="B93" s="48"/>
      <c r="C93" s="48"/>
      <c r="D93" s="48"/>
      <c r="E93" s="370" t="s">
        <v>264</v>
      </c>
      <c r="F93" s="371"/>
      <c r="G93" s="371"/>
      <c r="H93" s="371"/>
      <c r="I93" s="371"/>
      <c r="J93" s="371"/>
      <c r="K93" s="371"/>
      <c r="L93" s="371"/>
      <c r="M93" s="371"/>
      <c r="N93" s="371"/>
      <c r="O93" s="371"/>
      <c r="P93" s="372"/>
      <c r="Q93" s="167"/>
      <c r="R93" s="53"/>
      <c r="S93" s="53"/>
      <c r="V93" s="56"/>
      <c r="W93" s="56"/>
      <c r="X93" s="47"/>
      <c r="Y93" s="47"/>
      <c r="Z93" s="47"/>
      <c r="AA93" s="47"/>
    </row>
    <row r="94" spans="2:27" ht="21" customHeight="1" x14ac:dyDescent="0.25">
      <c r="B94" s="48"/>
      <c r="C94" s="48"/>
      <c r="D94" s="48"/>
      <c r="E94" s="193" t="s">
        <v>34</v>
      </c>
      <c r="F94" s="302" t="s">
        <v>26</v>
      </c>
      <c r="G94" s="302" t="s">
        <v>28</v>
      </c>
      <c r="H94" s="373" t="s">
        <v>29</v>
      </c>
      <c r="I94" s="373"/>
      <c r="J94" s="114" t="s">
        <v>64</v>
      </c>
      <c r="K94" s="115" t="s">
        <v>12</v>
      </c>
      <c r="L94" s="116" t="s">
        <v>13</v>
      </c>
      <c r="M94" s="116" t="s">
        <v>14</v>
      </c>
      <c r="N94" s="305" t="s">
        <v>69</v>
      </c>
      <c r="O94" s="305" t="s">
        <v>70</v>
      </c>
      <c r="P94" s="132" t="s">
        <v>15</v>
      </c>
      <c r="Q94" s="167"/>
      <c r="R94" s="54"/>
      <c r="S94" s="54"/>
      <c r="V94" s="56"/>
      <c r="W94" s="52"/>
      <c r="X94" s="47"/>
      <c r="Y94" s="47"/>
      <c r="Z94" s="47"/>
      <c r="AA94" s="47"/>
    </row>
    <row r="95" spans="2:27" ht="42.75" customHeight="1" x14ac:dyDescent="0.25">
      <c r="B95" s="48"/>
      <c r="E95" s="129" t="s">
        <v>41</v>
      </c>
      <c r="F95" s="126" t="str">
        <f>VLOOKUP(E95,$E$112:$L$243,2,FALSE)</f>
        <v>Inserti espandibili</v>
      </c>
      <c r="G95" s="126" t="str">
        <f>VLOOKUP($E$95,$E$112:$L$243,3,FALSE)</f>
        <v>UVEX</v>
      </c>
      <c r="H95" s="380" t="str">
        <f>VLOOKUP($E$95,$E$112:$L$243,4,FALSE)</f>
        <v>X-fit</v>
      </c>
      <c r="I95" s="381"/>
      <c r="J95" s="46">
        <f>VLOOKUP(E95,$E$112:$L$243,5,FALSE)</f>
        <v>37</v>
      </c>
      <c r="K95" s="46">
        <f>VLOOKUP($E$95,$E$112:$L$243,6,FALSE)</f>
        <v>36</v>
      </c>
      <c r="L95" s="46">
        <f>VLOOKUP($E$95,$E$112:$L$243,7,FALSE)</f>
        <v>35</v>
      </c>
      <c r="M95" s="46">
        <f>VLOOKUP($E$95,$E$112:$L$243,8,FALSE)</f>
        <v>34</v>
      </c>
      <c r="N95" s="375">
        <f>$AK$11</f>
        <v>83.797241764089719</v>
      </c>
      <c r="O95" s="375">
        <f>$AL$11</f>
        <v>85.585355682180406</v>
      </c>
      <c r="P95" s="376">
        <f>IF(($AL$11-$AK$11)&lt;=2,(L96-((K96-L96)/4)*($AL$11-$AK$11-2)),(L96-((L96-M96)/8)*($AL$11-$AK$11-2)))</f>
        <v>22.784431488310265</v>
      </c>
      <c r="Q95" s="167"/>
      <c r="R95" s="196"/>
      <c r="S95" s="196"/>
      <c r="V95" s="56"/>
      <c r="W95" s="56"/>
      <c r="X95" s="47"/>
      <c r="Y95" s="47"/>
      <c r="Z95" s="47"/>
      <c r="AA95" s="47"/>
    </row>
    <row r="96" spans="2:27" ht="21" customHeight="1" x14ac:dyDescent="0.25">
      <c r="B96" s="48"/>
      <c r="C96" s="48"/>
      <c r="D96" s="48"/>
      <c r="E96" s="191"/>
      <c r="F96" s="127"/>
      <c r="G96" s="128" t="s">
        <v>57</v>
      </c>
      <c r="H96" s="378">
        <v>0.65</v>
      </c>
      <c r="I96" s="379"/>
      <c r="J96" s="117">
        <f>H96*J95</f>
        <v>24.05</v>
      </c>
      <c r="K96" s="118">
        <f>K95*$H$96</f>
        <v>23.400000000000002</v>
      </c>
      <c r="L96" s="118">
        <f>L95*$H$96</f>
        <v>22.75</v>
      </c>
      <c r="M96" s="118">
        <f>M95*$H$96</f>
        <v>22.1</v>
      </c>
      <c r="N96" s="362"/>
      <c r="O96" s="362"/>
      <c r="P96" s="377"/>
      <c r="Q96" s="167"/>
      <c r="R96" s="167"/>
      <c r="S96" s="167"/>
      <c r="V96" s="56"/>
      <c r="W96" s="56"/>
      <c r="X96" s="47"/>
      <c r="Y96" s="47"/>
      <c r="Z96" s="47"/>
      <c r="AA96" s="47"/>
    </row>
    <row r="97" spans="2:27" ht="9" customHeight="1" x14ac:dyDescent="0.25">
      <c r="B97" s="48"/>
      <c r="C97" s="48"/>
      <c r="D97" s="48"/>
      <c r="E97" s="358"/>
      <c r="F97" s="359"/>
      <c r="G97" s="359"/>
      <c r="H97" s="359"/>
      <c r="I97" s="359"/>
      <c r="J97" s="359"/>
      <c r="K97" s="359"/>
      <c r="L97" s="359"/>
      <c r="M97" s="359"/>
      <c r="N97" s="359"/>
      <c r="O97" s="359"/>
      <c r="P97" s="360"/>
      <c r="Q97" s="167"/>
      <c r="R97" s="167"/>
      <c r="S97" s="167"/>
      <c r="V97" s="56"/>
      <c r="W97" s="56"/>
      <c r="X97" s="47"/>
      <c r="Y97" s="47"/>
      <c r="Z97" s="47"/>
      <c r="AA97" s="47"/>
    </row>
    <row r="98" spans="2:27" ht="21" customHeight="1" x14ac:dyDescent="0.25">
      <c r="B98" s="48"/>
      <c r="C98" s="48"/>
      <c r="D98" s="48"/>
      <c r="E98" s="361" t="s">
        <v>37</v>
      </c>
      <c r="F98" s="362"/>
      <c r="G98" s="363" t="s">
        <v>74</v>
      </c>
      <c r="H98" s="130" t="s">
        <v>185</v>
      </c>
      <c r="I98" s="131" t="s">
        <v>71</v>
      </c>
      <c r="J98" s="133">
        <f>$AK$11-P95</f>
        <v>61.012810275779458</v>
      </c>
      <c r="K98" s="131" t="s">
        <v>72</v>
      </c>
      <c r="L98" s="131">
        <v>80</v>
      </c>
      <c r="M98" s="365" t="str">
        <f>IF(J98&lt;65,"IPERPROTEZIONE",IF(J98&lt;70,"ACCETTABILE",IF(J98&lt;75,"BUONA",IF(J98&lt;80,"ACCETTABILE","INSUFFICIENTE"))))</f>
        <v>IPERPROTEZIONE</v>
      </c>
      <c r="N98" s="365"/>
      <c r="O98" s="365"/>
      <c r="P98" s="366"/>
      <c r="Q98" s="167"/>
      <c r="R98" s="85"/>
      <c r="S98" s="85"/>
      <c r="V98" s="56"/>
      <c r="W98" s="56"/>
      <c r="X98" s="47"/>
      <c r="Y98" s="47"/>
      <c r="Z98" s="47"/>
      <c r="AA98" s="47"/>
    </row>
    <row r="99" spans="2:27" ht="29.25" customHeight="1" thickBot="1" x14ac:dyDescent="0.3">
      <c r="B99" s="48"/>
      <c r="C99" s="48"/>
      <c r="D99" s="48"/>
      <c r="E99" s="367" t="s">
        <v>31</v>
      </c>
      <c r="F99" s="364"/>
      <c r="G99" s="364"/>
      <c r="H99" s="59" t="s">
        <v>186</v>
      </c>
      <c r="I99" s="60" t="s">
        <v>73</v>
      </c>
      <c r="J99" s="60">
        <f>M96-5</f>
        <v>17.100000000000001</v>
      </c>
      <c r="K99" s="60" t="s">
        <v>72</v>
      </c>
      <c r="L99" s="60">
        <v>135</v>
      </c>
      <c r="M99" s="368" t="str">
        <f>IF($O$45&lt;135,"VERIFICA NON NECESSARIA",IF(($O$45-J99)&lt;135,"IDONEO","INSUFFICIENTE"))</f>
        <v>VERIFICA NON NECESSARIA</v>
      </c>
      <c r="N99" s="368"/>
      <c r="O99" s="368"/>
      <c r="P99" s="369"/>
      <c r="Q99" s="167"/>
      <c r="R99" s="86"/>
      <c r="S99" s="86"/>
      <c r="V99" s="56"/>
      <c r="W99" s="56"/>
      <c r="X99" s="47"/>
      <c r="Y99" s="47"/>
      <c r="Z99" s="47"/>
      <c r="AA99" s="47"/>
    </row>
    <row r="100" spans="2:27" ht="18.75" thickBot="1" x14ac:dyDescent="0.3">
      <c r="C100" s="48"/>
      <c r="D100" s="48"/>
    </row>
    <row r="101" spans="2:27" ht="27" customHeight="1" x14ac:dyDescent="0.3">
      <c r="B101" s="48"/>
      <c r="C101" s="48"/>
      <c r="D101" s="48"/>
      <c r="E101" s="370" t="s">
        <v>264</v>
      </c>
      <c r="F101" s="371"/>
      <c r="G101" s="371"/>
      <c r="H101" s="371"/>
      <c r="I101" s="371"/>
      <c r="J101" s="371"/>
      <c r="K101" s="371"/>
      <c r="L101" s="371"/>
      <c r="M101" s="371"/>
      <c r="N101" s="371"/>
      <c r="O101" s="371"/>
      <c r="P101" s="372"/>
      <c r="Q101" s="167"/>
      <c r="R101" s="53"/>
      <c r="S101" s="53"/>
      <c r="V101" s="56"/>
      <c r="W101" s="56"/>
      <c r="X101" s="47"/>
      <c r="Y101" s="47"/>
      <c r="Z101" s="47"/>
      <c r="AA101" s="47"/>
    </row>
    <row r="102" spans="2:27" ht="21" customHeight="1" x14ac:dyDescent="0.25">
      <c r="B102" s="48"/>
      <c r="C102" s="48"/>
      <c r="D102" s="48"/>
      <c r="E102" s="193" t="s">
        <v>34</v>
      </c>
      <c r="F102" s="302" t="s">
        <v>26</v>
      </c>
      <c r="G102" s="302" t="s">
        <v>28</v>
      </c>
      <c r="H102" s="373" t="s">
        <v>29</v>
      </c>
      <c r="I102" s="373"/>
      <c r="J102" s="114" t="s">
        <v>64</v>
      </c>
      <c r="K102" s="115" t="s">
        <v>12</v>
      </c>
      <c r="L102" s="116" t="s">
        <v>13</v>
      </c>
      <c r="M102" s="116" t="s">
        <v>14</v>
      </c>
      <c r="N102" s="305" t="s">
        <v>69</v>
      </c>
      <c r="O102" s="305" t="s">
        <v>70</v>
      </c>
      <c r="P102" s="132" t="s">
        <v>15</v>
      </c>
      <c r="Q102" s="167"/>
      <c r="R102" s="54"/>
      <c r="S102" s="54"/>
      <c r="V102" s="56"/>
      <c r="W102" s="52"/>
      <c r="X102" s="47"/>
      <c r="Y102" s="47"/>
      <c r="Z102" s="47"/>
      <c r="AA102" s="47"/>
    </row>
    <row r="103" spans="2:27" ht="21" customHeight="1" x14ac:dyDescent="0.25">
      <c r="B103" s="48"/>
      <c r="E103" s="129" t="s">
        <v>44</v>
      </c>
      <c r="F103" s="126" t="str">
        <f>VLOOKUP(E103,$E$112:$L$243,2,FALSE)</f>
        <v>Inserti espandibili</v>
      </c>
      <c r="G103" s="126" t="str">
        <f>VLOOKUP($E$103,$E$112:$L$243,3,FALSE)</f>
        <v>3M EAR</v>
      </c>
      <c r="H103" s="374" t="str">
        <f>VLOOKUP($E$103,$E$112:$L$243,4,FALSE)</f>
        <v>soft FX</v>
      </c>
      <c r="I103" s="374"/>
      <c r="J103" s="46">
        <f>VLOOKUP(E103,$E$112:$L$243,5,FALSE)</f>
        <v>37</v>
      </c>
      <c r="K103" s="46">
        <f>VLOOKUP($E$103,$E$112:$L$243,6,FALSE)</f>
        <v>36</v>
      </c>
      <c r="L103" s="46">
        <f>VLOOKUP($E$103,$E$112:$L$243,7,FALSE)</f>
        <v>35</v>
      </c>
      <c r="M103" s="46">
        <f>VLOOKUP($E$103,$E$112:$L$243,8,FALSE)</f>
        <v>33</v>
      </c>
      <c r="N103" s="375">
        <f>$AK$11</f>
        <v>83.797241764089719</v>
      </c>
      <c r="O103" s="375">
        <f>$AL$11</f>
        <v>85.585355682180406</v>
      </c>
      <c r="P103" s="376">
        <f>IF(($AL$11-$AK$11)&lt;=2,(L104-((K104-L104)/4)*($AL$11-$AK$11-2)),(L104-((L104-M104)/8)*($AL$11-$AK$11-2)))</f>
        <v>29.795025792405728</v>
      </c>
      <c r="Q103" s="167"/>
      <c r="R103" s="196"/>
      <c r="S103" s="196"/>
      <c r="V103" s="56"/>
      <c r="W103" s="56"/>
      <c r="X103" s="47"/>
      <c r="Y103" s="47"/>
      <c r="Z103" s="47"/>
      <c r="AA103" s="47"/>
    </row>
    <row r="104" spans="2:27" ht="21" customHeight="1" x14ac:dyDescent="0.25">
      <c r="B104" s="48"/>
      <c r="C104" s="48"/>
      <c r="D104" s="48"/>
      <c r="E104" s="191"/>
      <c r="F104" s="127"/>
      <c r="G104" s="128" t="s">
        <v>57</v>
      </c>
      <c r="H104" s="378">
        <v>0.85</v>
      </c>
      <c r="I104" s="379"/>
      <c r="J104" s="117">
        <f>H104*J103</f>
        <v>31.45</v>
      </c>
      <c r="K104" s="118">
        <f>K103*$H$104</f>
        <v>30.599999999999998</v>
      </c>
      <c r="L104" s="118">
        <f>L103*$H$104</f>
        <v>29.75</v>
      </c>
      <c r="M104" s="118">
        <f>M103*$H$104</f>
        <v>28.05</v>
      </c>
      <c r="N104" s="362"/>
      <c r="O104" s="362"/>
      <c r="P104" s="377"/>
      <c r="Q104" s="167"/>
      <c r="R104" s="167"/>
      <c r="S104" s="167"/>
      <c r="V104" s="56"/>
      <c r="W104" s="56"/>
      <c r="X104" s="47"/>
      <c r="Y104" s="47"/>
      <c r="Z104" s="47"/>
      <c r="AA104" s="47"/>
    </row>
    <row r="105" spans="2:27" ht="9" customHeight="1" x14ac:dyDescent="0.25">
      <c r="B105" s="48"/>
      <c r="C105" s="48"/>
      <c r="D105" s="48"/>
      <c r="E105" s="358"/>
      <c r="F105" s="359"/>
      <c r="G105" s="359"/>
      <c r="H105" s="359"/>
      <c r="I105" s="359"/>
      <c r="J105" s="359"/>
      <c r="K105" s="359"/>
      <c r="L105" s="359"/>
      <c r="M105" s="359"/>
      <c r="N105" s="359"/>
      <c r="O105" s="359"/>
      <c r="P105" s="360"/>
      <c r="Q105" s="167"/>
      <c r="R105" s="167"/>
      <c r="S105" s="167"/>
      <c r="V105" s="56"/>
      <c r="W105" s="56"/>
      <c r="X105" s="47"/>
      <c r="Y105" s="47"/>
      <c r="Z105" s="47"/>
      <c r="AA105" s="47"/>
    </row>
    <row r="106" spans="2:27" ht="21" customHeight="1" x14ac:dyDescent="0.25">
      <c r="B106" s="48"/>
      <c r="C106" s="48"/>
      <c r="D106" s="48"/>
      <c r="E106" s="361" t="s">
        <v>37</v>
      </c>
      <c r="F106" s="362"/>
      <c r="G106" s="363" t="s">
        <v>74</v>
      </c>
      <c r="H106" s="130" t="s">
        <v>185</v>
      </c>
      <c r="I106" s="131" t="s">
        <v>71</v>
      </c>
      <c r="J106" s="133">
        <f>$AK$11-P103</f>
        <v>54.002215971683995</v>
      </c>
      <c r="K106" s="131" t="s">
        <v>72</v>
      </c>
      <c r="L106" s="131">
        <v>80</v>
      </c>
      <c r="M106" s="365" t="str">
        <f>IF(J106&lt;65,"IPERPROTEZIONE",IF(J106&lt;70,"ACCETTABILE",IF(J106&lt;75,"BUONA",IF(J106&lt;80,"ACCETTABILE","INSUFFICIENTE"))))</f>
        <v>IPERPROTEZIONE</v>
      </c>
      <c r="N106" s="365"/>
      <c r="O106" s="365"/>
      <c r="P106" s="366"/>
      <c r="Q106" s="167"/>
      <c r="R106" s="85"/>
      <c r="S106" s="85"/>
      <c r="V106" s="56"/>
      <c r="W106" s="56"/>
      <c r="X106" s="47"/>
      <c r="Y106" s="47"/>
      <c r="Z106" s="47"/>
      <c r="AA106" s="47"/>
    </row>
    <row r="107" spans="2:27" ht="29.25" customHeight="1" thickBot="1" x14ac:dyDescent="0.3">
      <c r="B107" s="48"/>
      <c r="C107" s="48"/>
      <c r="D107" s="48"/>
      <c r="E107" s="367" t="s">
        <v>32</v>
      </c>
      <c r="F107" s="364"/>
      <c r="G107" s="364"/>
      <c r="H107" s="59" t="s">
        <v>186</v>
      </c>
      <c r="I107" s="60" t="s">
        <v>73</v>
      </c>
      <c r="J107" s="60">
        <f>M104-5</f>
        <v>23.05</v>
      </c>
      <c r="K107" s="60" t="s">
        <v>72</v>
      </c>
      <c r="L107" s="60">
        <v>135</v>
      </c>
      <c r="M107" s="368" t="str">
        <f>IF($O$45&lt;135,"VERIFICA NON NECESSARIA",IF(($O$45-J107)&lt;135,"IDONEO","INSUFFICIENTE"))</f>
        <v>VERIFICA NON NECESSARIA</v>
      </c>
      <c r="N107" s="368"/>
      <c r="O107" s="368"/>
      <c r="P107" s="369"/>
      <c r="Q107" s="167"/>
      <c r="R107" s="86"/>
      <c r="S107" s="86"/>
      <c r="V107" s="56"/>
      <c r="W107" s="56"/>
      <c r="X107" s="47"/>
      <c r="Y107" s="47"/>
      <c r="Z107" s="47"/>
      <c r="AA107" s="47"/>
    </row>
    <row r="108" spans="2:27" ht="18" x14ac:dyDescent="0.25">
      <c r="C108" s="48"/>
      <c r="D108" s="48"/>
    </row>
    <row r="109" spans="2:27" ht="18" x14ac:dyDescent="0.25">
      <c r="C109" s="48"/>
      <c r="D109" s="48"/>
    </row>
    <row r="110" spans="2:27" ht="18" x14ac:dyDescent="0.25">
      <c r="C110" s="48"/>
      <c r="D110" s="48"/>
    </row>
    <row r="111" spans="2:27" ht="35.25" customHeight="1" x14ac:dyDescent="0.2">
      <c r="E111" s="305" t="s">
        <v>0</v>
      </c>
      <c r="F111" s="305" t="s">
        <v>184</v>
      </c>
      <c r="G111" s="305" t="s">
        <v>1</v>
      </c>
      <c r="H111" s="305" t="s">
        <v>2</v>
      </c>
      <c r="I111" s="305" t="s">
        <v>64</v>
      </c>
      <c r="J111" s="305" t="s">
        <v>12</v>
      </c>
      <c r="K111" s="305" t="s">
        <v>13</v>
      </c>
      <c r="L111" s="305" t="s">
        <v>14</v>
      </c>
    </row>
    <row r="112" spans="2:27" ht="20.25" customHeight="1" x14ac:dyDescent="0.2">
      <c r="E112" s="45" t="s">
        <v>36</v>
      </c>
      <c r="F112" s="45" t="s">
        <v>27</v>
      </c>
      <c r="G112" s="45" t="s">
        <v>582</v>
      </c>
      <c r="H112" s="45" t="s">
        <v>583</v>
      </c>
      <c r="I112" s="46">
        <v>26</v>
      </c>
      <c r="J112" s="46">
        <v>32</v>
      </c>
      <c r="K112" s="46">
        <v>23</v>
      </c>
      <c r="L112" s="46">
        <v>15</v>
      </c>
    </row>
    <row r="113" spans="5:12" ht="20.25" customHeight="1" x14ac:dyDescent="0.2">
      <c r="E113" s="45" t="s">
        <v>38</v>
      </c>
      <c r="F113" s="45" t="s">
        <v>27</v>
      </c>
      <c r="G113" s="45" t="s">
        <v>582</v>
      </c>
      <c r="H113" s="309" t="s">
        <v>584</v>
      </c>
      <c r="I113" s="46">
        <v>24</v>
      </c>
      <c r="J113" s="46">
        <v>29</v>
      </c>
      <c r="K113" s="46">
        <v>20</v>
      </c>
      <c r="L113" s="46">
        <v>13</v>
      </c>
    </row>
    <row r="114" spans="5:12" ht="20.25" customHeight="1" x14ac:dyDescent="0.2">
      <c r="E114" s="45" t="s">
        <v>40</v>
      </c>
      <c r="F114" s="45" t="s">
        <v>243</v>
      </c>
      <c r="G114" s="45" t="s">
        <v>585</v>
      </c>
      <c r="H114" s="45" t="s">
        <v>586</v>
      </c>
      <c r="I114" s="46">
        <v>31</v>
      </c>
      <c r="J114" s="46">
        <v>31</v>
      </c>
      <c r="K114" s="46">
        <v>27</v>
      </c>
      <c r="L114" s="46">
        <v>26</v>
      </c>
    </row>
    <row r="115" spans="5:12" ht="20.25" customHeight="1" x14ac:dyDescent="0.2">
      <c r="E115" s="45" t="s">
        <v>41</v>
      </c>
      <c r="F115" s="45" t="s">
        <v>243</v>
      </c>
      <c r="G115" s="45" t="s">
        <v>587</v>
      </c>
      <c r="H115" s="45" t="s">
        <v>588</v>
      </c>
      <c r="I115" s="46">
        <v>37</v>
      </c>
      <c r="J115" s="46">
        <v>36</v>
      </c>
      <c r="K115" s="46">
        <v>35</v>
      </c>
      <c r="L115" s="46">
        <v>34</v>
      </c>
    </row>
    <row r="116" spans="5:12" ht="20.25" customHeight="1" x14ac:dyDescent="0.2">
      <c r="E116" s="45" t="s">
        <v>42</v>
      </c>
      <c r="F116" s="45" t="s">
        <v>243</v>
      </c>
      <c r="G116" s="45" t="s">
        <v>585</v>
      </c>
      <c r="H116" s="45" t="s">
        <v>589</v>
      </c>
      <c r="I116" s="46">
        <v>29</v>
      </c>
      <c r="J116" s="46">
        <v>30</v>
      </c>
      <c r="K116" s="46">
        <v>35</v>
      </c>
      <c r="L116" s="46">
        <v>24</v>
      </c>
    </row>
    <row r="117" spans="5:12" ht="20.25" customHeight="1" x14ac:dyDescent="0.2">
      <c r="E117" s="45" t="s">
        <v>43</v>
      </c>
      <c r="F117" s="45" t="s">
        <v>244</v>
      </c>
      <c r="G117" s="45" t="s">
        <v>590</v>
      </c>
      <c r="H117" s="45" t="s">
        <v>591</v>
      </c>
      <c r="I117" s="46">
        <v>28</v>
      </c>
      <c r="J117" s="46">
        <v>27</v>
      </c>
      <c r="K117" s="46">
        <v>26</v>
      </c>
      <c r="L117" s="46">
        <v>25</v>
      </c>
    </row>
    <row r="118" spans="5:12" ht="20.25" customHeight="1" x14ac:dyDescent="0.2">
      <c r="E118" s="45" t="s">
        <v>44</v>
      </c>
      <c r="F118" s="45" t="s">
        <v>243</v>
      </c>
      <c r="G118" s="45" t="s">
        <v>585</v>
      </c>
      <c r="H118" s="45" t="s">
        <v>592</v>
      </c>
      <c r="I118" s="46">
        <v>37</v>
      </c>
      <c r="J118" s="46">
        <v>36</v>
      </c>
      <c r="K118" s="46">
        <v>35</v>
      </c>
      <c r="L118" s="46">
        <v>33</v>
      </c>
    </row>
    <row r="119" spans="5:12" ht="20.25" customHeight="1" x14ac:dyDescent="0.2">
      <c r="E119" s="45" t="s">
        <v>45</v>
      </c>
      <c r="F119" s="45"/>
      <c r="G119" s="45"/>
      <c r="H119" s="45"/>
      <c r="I119" s="46"/>
      <c r="J119" s="46"/>
      <c r="K119" s="46"/>
      <c r="L119" s="46"/>
    </row>
    <row r="120" spans="5:12" ht="20.25" customHeight="1" x14ac:dyDescent="0.2">
      <c r="E120" s="45" t="s">
        <v>46</v>
      </c>
      <c r="F120" s="45"/>
      <c r="G120" s="45"/>
      <c r="H120" s="45"/>
      <c r="I120" s="46"/>
      <c r="J120" s="46"/>
      <c r="K120" s="46"/>
      <c r="L120" s="46"/>
    </row>
    <row r="121" spans="5:12" ht="20.25" customHeight="1" x14ac:dyDescent="0.2">
      <c r="E121" s="45" t="s">
        <v>47</v>
      </c>
      <c r="F121" s="45"/>
      <c r="G121" s="45"/>
      <c r="H121" s="45"/>
      <c r="I121" s="46"/>
      <c r="J121" s="46"/>
      <c r="K121" s="46"/>
      <c r="L121" s="46"/>
    </row>
    <row r="122" spans="5:12" ht="20.25" customHeight="1" x14ac:dyDescent="0.2">
      <c r="E122" s="45" t="s">
        <v>48</v>
      </c>
      <c r="F122" s="45"/>
      <c r="G122" s="45"/>
      <c r="H122" s="45"/>
      <c r="I122" s="46"/>
      <c r="J122" s="46"/>
      <c r="K122" s="46"/>
      <c r="L122" s="46"/>
    </row>
    <row r="123" spans="5:12" ht="20.25" customHeight="1" x14ac:dyDescent="0.2">
      <c r="E123" s="45" t="s">
        <v>49</v>
      </c>
      <c r="F123" s="45"/>
      <c r="G123" s="45"/>
      <c r="H123" s="45"/>
      <c r="I123" s="46"/>
      <c r="J123" s="46"/>
      <c r="K123" s="46"/>
      <c r="L123" s="46"/>
    </row>
    <row r="124" spans="5:12" ht="20.25" customHeight="1" x14ac:dyDescent="0.2">
      <c r="E124" s="45" t="s">
        <v>50</v>
      </c>
      <c r="F124" s="45"/>
      <c r="G124" s="45"/>
      <c r="H124" s="45"/>
      <c r="I124" s="46"/>
      <c r="J124" s="46"/>
      <c r="K124" s="46"/>
      <c r="L124" s="46"/>
    </row>
    <row r="125" spans="5:12" ht="20.25" customHeight="1" x14ac:dyDescent="0.2">
      <c r="E125" s="45" t="s">
        <v>51</v>
      </c>
      <c r="F125" s="45"/>
      <c r="G125" s="45"/>
      <c r="H125" s="45"/>
      <c r="I125" s="46"/>
      <c r="J125" s="46"/>
      <c r="K125" s="46"/>
      <c r="L125" s="46"/>
    </row>
    <row r="126" spans="5:12" ht="20.25" customHeight="1" x14ac:dyDescent="0.2">
      <c r="E126" s="45" t="s">
        <v>35</v>
      </c>
      <c r="F126" s="45"/>
      <c r="G126" s="45"/>
      <c r="H126" s="45"/>
      <c r="I126" s="46"/>
      <c r="J126" s="46"/>
      <c r="K126" s="46"/>
      <c r="L126" s="46"/>
    </row>
    <row r="127" spans="5:12" ht="20.25" customHeight="1" x14ac:dyDescent="0.2">
      <c r="E127" s="45" t="s">
        <v>52</v>
      </c>
      <c r="F127" s="45"/>
      <c r="G127" s="45"/>
      <c r="H127" s="45"/>
      <c r="I127" s="46"/>
      <c r="J127" s="46"/>
      <c r="K127" s="46"/>
      <c r="L127" s="46"/>
    </row>
    <row r="128" spans="5:12" ht="20.25" customHeight="1" x14ac:dyDescent="0.2">
      <c r="E128" s="45" t="s">
        <v>53</v>
      </c>
      <c r="F128" s="45"/>
      <c r="G128" s="45"/>
      <c r="H128" s="45"/>
      <c r="I128" s="46"/>
      <c r="J128" s="46"/>
      <c r="K128" s="46"/>
      <c r="L128" s="46"/>
    </row>
    <row r="129" spans="5:12" ht="20.25" customHeight="1" x14ac:dyDescent="0.2">
      <c r="E129" s="45" t="s">
        <v>54</v>
      </c>
      <c r="F129" s="45"/>
      <c r="G129" s="45"/>
      <c r="H129" s="45"/>
      <c r="I129" s="46"/>
      <c r="J129" s="46"/>
      <c r="K129" s="46"/>
      <c r="L129" s="46"/>
    </row>
    <row r="130" spans="5:12" ht="20.25" x14ac:dyDescent="0.2">
      <c r="E130" s="45" t="s">
        <v>55</v>
      </c>
      <c r="F130" s="45"/>
      <c r="G130" s="45"/>
      <c r="H130" s="45"/>
      <c r="I130" s="46"/>
      <c r="J130" s="46"/>
      <c r="K130" s="46"/>
      <c r="L130" s="46"/>
    </row>
    <row r="131" spans="5:12" ht="20.25" x14ac:dyDescent="0.2">
      <c r="E131" s="45" t="s">
        <v>58</v>
      </c>
      <c r="F131" s="45"/>
      <c r="G131" s="45"/>
      <c r="H131" s="45"/>
      <c r="I131" s="46"/>
      <c r="J131" s="46"/>
      <c r="K131" s="46"/>
      <c r="L131" s="46"/>
    </row>
    <row r="132" spans="5:12" ht="20.25" x14ac:dyDescent="0.2">
      <c r="E132" s="45" t="s">
        <v>59</v>
      </c>
      <c r="F132" s="45"/>
      <c r="G132" s="45"/>
      <c r="H132" s="45"/>
      <c r="I132" s="46"/>
      <c r="J132" s="46"/>
      <c r="K132" s="46"/>
      <c r="L132" s="46"/>
    </row>
    <row r="133" spans="5:12" ht="20.25" x14ac:dyDescent="0.2">
      <c r="E133" s="45" t="s">
        <v>60</v>
      </c>
      <c r="F133" s="45"/>
      <c r="G133" s="45"/>
      <c r="H133" s="45"/>
      <c r="I133" s="46"/>
      <c r="J133" s="46"/>
      <c r="K133" s="46"/>
      <c r="L133" s="46"/>
    </row>
    <row r="134" spans="5:12" ht="20.25" x14ac:dyDescent="0.2">
      <c r="E134" s="45" t="s">
        <v>61</v>
      </c>
      <c r="F134" s="45"/>
      <c r="G134" s="45"/>
      <c r="H134" s="45"/>
      <c r="I134" s="46"/>
      <c r="J134" s="46"/>
      <c r="K134" s="46"/>
      <c r="L134" s="46"/>
    </row>
    <row r="135" spans="5:12" ht="20.25" x14ac:dyDescent="0.2">
      <c r="E135" s="45" t="s">
        <v>62</v>
      </c>
      <c r="F135" s="45"/>
      <c r="G135" s="45"/>
      <c r="H135" s="45"/>
      <c r="I135" s="46"/>
      <c r="J135" s="46"/>
      <c r="K135" s="46"/>
      <c r="L135" s="46"/>
    </row>
    <row r="136" spans="5:12" ht="20.25" x14ac:dyDescent="0.2">
      <c r="E136" s="45" t="s">
        <v>63</v>
      </c>
      <c r="F136" s="45"/>
      <c r="G136" s="45"/>
      <c r="H136" s="45"/>
      <c r="I136" s="46"/>
      <c r="J136" s="46"/>
      <c r="K136" s="46"/>
      <c r="L136" s="46"/>
    </row>
    <row r="137" spans="5:12" ht="20.25" x14ac:dyDescent="0.2">
      <c r="E137" s="45" t="s">
        <v>76</v>
      </c>
      <c r="F137" s="45"/>
      <c r="G137" s="45"/>
      <c r="H137" s="45"/>
      <c r="I137" s="46"/>
      <c r="J137" s="46"/>
      <c r="K137" s="46"/>
      <c r="L137" s="46"/>
    </row>
    <row r="138" spans="5:12" ht="20.25" x14ac:dyDescent="0.2">
      <c r="E138" s="45" t="s">
        <v>77</v>
      </c>
      <c r="F138" s="45"/>
      <c r="G138" s="45"/>
      <c r="H138" s="45"/>
      <c r="I138" s="46"/>
      <c r="J138" s="46"/>
      <c r="K138" s="46"/>
      <c r="L138" s="46"/>
    </row>
    <row r="139" spans="5:12" ht="20.25" x14ac:dyDescent="0.2">
      <c r="E139" s="45" t="s">
        <v>78</v>
      </c>
      <c r="F139" s="45"/>
      <c r="G139" s="45"/>
      <c r="H139" s="45"/>
      <c r="I139" s="46"/>
      <c r="J139" s="46"/>
      <c r="K139" s="46"/>
      <c r="L139" s="46"/>
    </row>
    <row r="140" spans="5:12" ht="20.25" x14ac:dyDescent="0.2">
      <c r="E140" s="45" t="s">
        <v>79</v>
      </c>
      <c r="F140" s="45"/>
      <c r="G140" s="45"/>
      <c r="H140" s="45"/>
      <c r="I140" s="46"/>
      <c r="J140" s="46"/>
      <c r="K140" s="46"/>
      <c r="L140" s="46"/>
    </row>
    <row r="141" spans="5:12" ht="20.25" x14ac:dyDescent="0.2">
      <c r="E141" s="45" t="s">
        <v>80</v>
      </c>
      <c r="F141" s="45"/>
      <c r="G141" s="45"/>
      <c r="H141" s="45"/>
      <c r="I141" s="46"/>
      <c r="J141" s="46"/>
      <c r="K141" s="46"/>
      <c r="L141" s="46"/>
    </row>
    <row r="142" spans="5:12" ht="20.25" x14ac:dyDescent="0.2">
      <c r="E142" s="45" t="s">
        <v>81</v>
      </c>
      <c r="F142" s="45"/>
      <c r="G142" s="45"/>
      <c r="H142" s="45"/>
      <c r="I142" s="46"/>
      <c r="J142" s="46"/>
      <c r="K142" s="46"/>
      <c r="L142" s="46"/>
    </row>
    <row r="143" spans="5:12" ht="20.25" x14ac:dyDescent="0.2">
      <c r="E143" s="45" t="s">
        <v>82</v>
      </c>
      <c r="F143" s="45"/>
      <c r="G143" s="45"/>
      <c r="H143" s="45"/>
      <c r="I143" s="46"/>
      <c r="J143" s="46"/>
      <c r="K143" s="46"/>
      <c r="L143" s="46"/>
    </row>
    <row r="144" spans="5:12" ht="20.25" x14ac:dyDescent="0.2">
      <c r="E144" s="45" t="s">
        <v>83</v>
      </c>
      <c r="F144" s="45"/>
      <c r="G144" s="45"/>
      <c r="H144" s="45"/>
      <c r="I144" s="46"/>
      <c r="J144" s="46"/>
      <c r="K144" s="46"/>
      <c r="L144" s="46"/>
    </row>
    <row r="145" spans="5:12" ht="20.25" x14ac:dyDescent="0.2">
      <c r="E145" s="45" t="s">
        <v>84</v>
      </c>
      <c r="F145" s="45"/>
      <c r="G145" s="45"/>
      <c r="H145" s="45"/>
      <c r="I145" s="46"/>
      <c r="J145" s="46"/>
      <c r="K145" s="46"/>
      <c r="L145" s="46"/>
    </row>
    <row r="146" spans="5:12" ht="20.25" x14ac:dyDescent="0.2">
      <c r="E146" s="45" t="s">
        <v>85</v>
      </c>
      <c r="F146" s="45"/>
      <c r="G146" s="45"/>
      <c r="H146" s="45"/>
      <c r="I146" s="46"/>
      <c r="J146" s="46"/>
      <c r="K146" s="46"/>
      <c r="L146" s="46"/>
    </row>
    <row r="147" spans="5:12" ht="20.25" x14ac:dyDescent="0.2">
      <c r="E147" s="45" t="s">
        <v>86</v>
      </c>
      <c r="F147" s="45"/>
      <c r="G147" s="45"/>
      <c r="H147" s="45"/>
      <c r="I147" s="46"/>
      <c r="J147" s="46"/>
      <c r="K147" s="46"/>
      <c r="L147" s="46"/>
    </row>
    <row r="148" spans="5:12" ht="20.25" x14ac:dyDescent="0.2">
      <c r="E148" s="45" t="s">
        <v>87</v>
      </c>
      <c r="F148" s="45"/>
      <c r="G148" s="45"/>
      <c r="H148" s="45"/>
      <c r="I148" s="46"/>
      <c r="J148" s="46"/>
      <c r="K148" s="46"/>
      <c r="L148" s="46"/>
    </row>
    <row r="149" spans="5:12" ht="20.25" x14ac:dyDescent="0.2">
      <c r="E149" s="45" t="s">
        <v>88</v>
      </c>
      <c r="F149" s="45"/>
      <c r="G149" s="45"/>
      <c r="H149" s="45"/>
      <c r="I149" s="46"/>
      <c r="J149" s="46"/>
      <c r="K149" s="46"/>
      <c r="L149" s="46"/>
    </row>
    <row r="150" spans="5:12" ht="20.25" x14ac:dyDescent="0.2">
      <c r="E150" s="45" t="s">
        <v>89</v>
      </c>
      <c r="F150" s="45"/>
      <c r="G150" s="45"/>
      <c r="H150" s="45"/>
      <c r="I150" s="46"/>
      <c r="J150" s="46"/>
      <c r="K150" s="46"/>
      <c r="L150" s="46"/>
    </row>
    <row r="151" spans="5:12" ht="20.25" x14ac:dyDescent="0.2">
      <c r="E151" s="45" t="s">
        <v>90</v>
      </c>
      <c r="F151" s="45"/>
      <c r="G151" s="45"/>
      <c r="H151" s="45"/>
      <c r="I151" s="46"/>
      <c r="J151" s="46"/>
      <c r="K151" s="46"/>
      <c r="L151" s="46"/>
    </row>
    <row r="152" spans="5:12" ht="20.25" x14ac:dyDescent="0.2">
      <c r="E152" s="45" t="s">
        <v>91</v>
      </c>
      <c r="F152" s="45"/>
      <c r="G152" s="45"/>
      <c r="H152" s="45"/>
      <c r="I152" s="46"/>
      <c r="J152" s="46"/>
      <c r="K152" s="46"/>
      <c r="L152" s="46"/>
    </row>
    <row r="153" spans="5:12" ht="20.25" x14ac:dyDescent="0.2">
      <c r="E153" s="45" t="s">
        <v>92</v>
      </c>
      <c r="F153" s="45"/>
      <c r="G153" s="45"/>
      <c r="H153" s="45"/>
      <c r="I153" s="46"/>
      <c r="J153" s="46"/>
      <c r="K153" s="46"/>
      <c r="L153" s="46"/>
    </row>
    <row r="154" spans="5:12" ht="20.25" x14ac:dyDescent="0.2">
      <c r="E154" s="45" t="s">
        <v>93</v>
      </c>
      <c r="F154" s="45"/>
      <c r="G154" s="45"/>
      <c r="H154" s="45"/>
      <c r="I154" s="46"/>
      <c r="J154" s="46"/>
      <c r="K154" s="46"/>
      <c r="L154" s="46"/>
    </row>
    <row r="155" spans="5:12" ht="20.25" x14ac:dyDescent="0.2">
      <c r="E155" s="45" t="s">
        <v>94</v>
      </c>
      <c r="F155" s="45"/>
      <c r="G155" s="45"/>
      <c r="H155" s="45"/>
      <c r="I155" s="46"/>
      <c r="J155" s="46"/>
      <c r="K155" s="46"/>
      <c r="L155" s="46"/>
    </row>
    <row r="156" spans="5:12" ht="20.25" x14ac:dyDescent="0.2">
      <c r="E156" s="45" t="s">
        <v>95</v>
      </c>
      <c r="F156" s="45"/>
      <c r="G156" s="45"/>
      <c r="H156" s="45"/>
      <c r="I156" s="46"/>
      <c r="J156" s="46"/>
      <c r="K156" s="46"/>
      <c r="L156" s="46"/>
    </row>
    <row r="157" spans="5:12" ht="20.25" x14ac:dyDescent="0.2">
      <c r="E157" s="45" t="s">
        <v>96</v>
      </c>
      <c r="F157" s="45"/>
      <c r="G157" s="45"/>
      <c r="H157" s="45"/>
      <c r="I157" s="46"/>
      <c r="J157" s="46"/>
      <c r="K157" s="46"/>
      <c r="L157" s="46"/>
    </row>
    <row r="158" spans="5:12" ht="20.25" x14ac:dyDescent="0.2">
      <c r="E158" s="45" t="s">
        <v>97</v>
      </c>
      <c r="F158" s="45"/>
      <c r="G158" s="45"/>
      <c r="H158" s="45"/>
      <c r="I158" s="46"/>
      <c r="J158" s="46"/>
      <c r="K158" s="46"/>
      <c r="L158" s="46"/>
    </row>
    <row r="159" spans="5:12" ht="20.25" x14ac:dyDescent="0.2">
      <c r="E159" s="45" t="s">
        <v>98</v>
      </c>
      <c r="F159" s="45"/>
      <c r="G159" s="45"/>
      <c r="H159" s="45"/>
      <c r="I159" s="46"/>
      <c r="J159" s="46"/>
      <c r="K159" s="46"/>
      <c r="L159" s="46"/>
    </row>
    <row r="160" spans="5:12" ht="20.25" x14ac:dyDescent="0.2">
      <c r="E160" s="45" t="s">
        <v>99</v>
      </c>
      <c r="F160" s="45"/>
      <c r="G160" s="45"/>
      <c r="H160" s="45"/>
      <c r="I160" s="46"/>
      <c r="J160" s="46"/>
      <c r="K160" s="46"/>
      <c r="L160" s="46"/>
    </row>
    <row r="161" spans="5:12" ht="20.25" x14ac:dyDescent="0.2">
      <c r="E161" s="45" t="s">
        <v>100</v>
      </c>
      <c r="F161" s="45"/>
      <c r="G161" s="45"/>
      <c r="H161" s="45"/>
      <c r="I161" s="46"/>
      <c r="J161" s="46"/>
      <c r="K161" s="46"/>
      <c r="L161" s="46"/>
    </row>
    <row r="162" spans="5:12" ht="20.25" x14ac:dyDescent="0.2">
      <c r="E162" s="45" t="s">
        <v>101</v>
      </c>
      <c r="F162" s="45"/>
      <c r="G162" s="45"/>
      <c r="H162" s="45"/>
      <c r="I162" s="46"/>
      <c r="J162" s="46"/>
      <c r="K162" s="46"/>
      <c r="L162" s="46"/>
    </row>
    <row r="163" spans="5:12" ht="20.25" x14ac:dyDescent="0.2">
      <c r="E163" s="45" t="s">
        <v>102</v>
      </c>
      <c r="F163" s="45"/>
      <c r="G163" s="45"/>
      <c r="H163" s="45"/>
      <c r="I163" s="46"/>
      <c r="J163" s="46"/>
      <c r="K163" s="46"/>
      <c r="L163" s="46"/>
    </row>
    <row r="164" spans="5:12" ht="20.25" x14ac:dyDescent="0.2">
      <c r="E164" s="45" t="s">
        <v>103</v>
      </c>
      <c r="F164" s="45"/>
      <c r="G164" s="45"/>
      <c r="H164" s="45"/>
      <c r="I164" s="46"/>
      <c r="J164" s="46"/>
      <c r="K164" s="46"/>
      <c r="L164" s="46"/>
    </row>
    <row r="165" spans="5:12" ht="20.25" x14ac:dyDescent="0.2">
      <c r="E165" s="45" t="s">
        <v>104</v>
      </c>
      <c r="F165" s="45"/>
      <c r="G165" s="45"/>
      <c r="H165" s="45"/>
      <c r="I165" s="46"/>
      <c r="J165" s="46"/>
      <c r="K165" s="46"/>
      <c r="L165" s="46"/>
    </row>
    <row r="166" spans="5:12" ht="20.25" x14ac:dyDescent="0.2">
      <c r="E166" s="45" t="s">
        <v>105</v>
      </c>
      <c r="F166" s="45"/>
      <c r="G166" s="45"/>
      <c r="H166" s="45"/>
      <c r="I166" s="46"/>
      <c r="J166" s="46"/>
      <c r="K166" s="46"/>
      <c r="L166" s="46"/>
    </row>
    <row r="167" spans="5:12" ht="20.25" x14ac:dyDescent="0.2">
      <c r="E167" s="45" t="s">
        <v>106</v>
      </c>
      <c r="F167" s="45"/>
      <c r="G167" s="45"/>
      <c r="H167" s="45"/>
      <c r="I167" s="46"/>
      <c r="J167" s="46"/>
      <c r="K167" s="46"/>
      <c r="L167" s="46"/>
    </row>
    <row r="168" spans="5:12" ht="20.25" x14ac:dyDescent="0.2">
      <c r="E168" s="45" t="s">
        <v>107</v>
      </c>
      <c r="F168" s="45"/>
      <c r="G168" s="45"/>
      <c r="H168" s="45"/>
      <c r="I168" s="46"/>
      <c r="J168" s="46"/>
      <c r="K168" s="46"/>
      <c r="L168" s="46"/>
    </row>
    <row r="169" spans="5:12" ht="20.25" x14ac:dyDescent="0.2">
      <c r="E169" s="45" t="s">
        <v>108</v>
      </c>
      <c r="F169" s="45"/>
      <c r="G169" s="45"/>
      <c r="H169" s="45"/>
      <c r="I169" s="46"/>
      <c r="J169" s="46"/>
      <c r="K169" s="46"/>
      <c r="L169" s="46"/>
    </row>
    <row r="170" spans="5:12" ht="20.25" x14ac:dyDescent="0.2">
      <c r="E170" s="45" t="s">
        <v>109</v>
      </c>
      <c r="F170" s="45"/>
      <c r="G170" s="45"/>
      <c r="H170" s="45"/>
      <c r="I170" s="46"/>
      <c r="J170" s="46"/>
      <c r="K170" s="46"/>
      <c r="L170" s="46"/>
    </row>
    <row r="171" spans="5:12" ht="20.25" x14ac:dyDescent="0.2">
      <c r="E171" s="45" t="s">
        <v>110</v>
      </c>
      <c r="F171" s="45"/>
      <c r="G171" s="45"/>
      <c r="H171" s="45"/>
      <c r="I171" s="46"/>
      <c r="J171" s="46"/>
      <c r="K171" s="46"/>
      <c r="L171" s="46"/>
    </row>
    <row r="172" spans="5:12" ht="20.25" x14ac:dyDescent="0.2">
      <c r="E172" s="45" t="s">
        <v>111</v>
      </c>
      <c r="F172" s="45"/>
      <c r="G172" s="45"/>
      <c r="H172" s="45"/>
      <c r="I172" s="46"/>
      <c r="J172" s="46"/>
      <c r="K172" s="46"/>
      <c r="L172" s="46"/>
    </row>
    <row r="173" spans="5:12" ht="20.25" x14ac:dyDescent="0.2">
      <c r="E173" s="45" t="s">
        <v>112</v>
      </c>
      <c r="F173" s="45"/>
      <c r="G173" s="45"/>
      <c r="H173" s="45"/>
      <c r="I173" s="46"/>
      <c r="J173" s="46"/>
      <c r="K173" s="46"/>
      <c r="L173" s="46"/>
    </row>
    <row r="174" spans="5:12" ht="20.25" x14ac:dyDescent="0.2">
      <c r="E174" s="45" t="s">
        <v>113</v>
      </c>
      <c r="F174" s="45"/>
      <c r="G174" s="45"/>
      <c r="H174" s="45"/>
      <c r="I174" s="46"/>
      <c r="J174" s="46"/>
      <c r="K174" s="46"/>
      <c r="L174" s="46"/>
    </row>
    <row r="175" spans="5:12" ht="20.25" x14ac:dyDescent="0.2">
      <c r="E175" s="45" t="s">
        <v>114</v>
      </c>
      <c r="F175" s="45"/>
      <c r="G175" s="45"/>
      <c r="H175" s="45"/>
      <c r="I175" s="46"/>
      <c r="J175" s="46"/>
      <c r="K175" s="46"/>
      <c r="L175" s="46"/>
    </row>
    <row r="176" spans="5:12" ht="20.25" x14ac:dyDescent="0.2">
      <c r="E176" s="45" t="s">
        <v>115</v>
      </c>
      <c r="F176" s="45"/>
      <c r="G176" s="45"/>
      <c r="H176" s="45"/>
      <c r="I176" s="46"/>
      <c r="J176" s="46"/>
      <c r="K176" s="46"/>
      <c r="L176" s="46"/>
    </row>
    <row r="177" spans="5:12" ht="20.25" x14ac:dyDescent="0.2">
      <c r="E177" s="45" t="s">
        <v>116</v>
      </c>
      <c r="F177" s="45"/>
      <c r="G177" s="45"/>
      <c r="H177" s="45"/>
      <c r="I177" s="46"/>
      <c r="J177" s="46"/>
      <c r="K177" s="46"/>
      <c r="L177" s="46"/>
    </row>
    <row r="178" spans="5:12" ht="20.25" x14ac:dyDescent="0.2">
      <c r="E178" s="45" t="s">
        <v>117</v>
      </c>
      <c r="F178" s="45"/>
      <c r="G178" s="45"/>
      <c r="H178" s="45"/>
      <c r="I178" s="46"/>
      <c r="J178" s="46"/>
      <c r="K178" s="46"/>
      <c r="L178" s="46"/>
    </row>
    <row r="179" spans="5:12" ht="20.25" x14ac:dyDescent="0.2">
      <c r="E179" s="45" t="s">
        <v>118</v>
      </c>
      <c r="F179" s="45"/>
      <c r="G179" s="45"/>
      <c r="H179" s="45"/>
      <c r="I179" s="46"/>
      <c r="J179" s="46"/>
      <c r="K179" s="46"/>
      <c r="L179" s="46"/>
    </row>
    <row r="180" spans="5:12" ht="20.25" x14ac:dyDescent="0.2">
      <c r="E180" s="45" t="s">
        <v>119</v>
      </c>
      <c r="F180" s="45"/>
      <c r="G180" s="45"/>
      <c r="H180" s="45"/>
      <c r="I180" s="46"/>
      <c r="J180" s="46"/>
      <c r="K180" s="46"/>
      <c r="L180" s="46"/>
    </row>
    <row r="181" spans="5:12" ht="20.25" x14ac:dyDescent="0.2">
      <c r="E181" s="45" t="s">
        <v>120</v>
      </c>
      <c r="F181" s="45"/>
      <c r="G181" s="45"/>
      <c r="H181" s="45"/>
      <c r="I181" s="46"/>
      <c r="J181" s="46"/>
      <c r="K181" s="46"/>
      <c r="L181" s="46"/>
    </row>
    <row r="182" spans="5:12" ht="20.25" x14ac:dyDescent="0.2">
      <c r="E182" s="45" t="s">
        <v>121</v>
      </c>
      <c r="F182" s="45"/>
      <c r="G182" s="45"/>
      <c r="H182" s="45"/>
      <c r="I182" s="46"/>
      <c r="J182" s="46"/>
      <c r="K182" s="46"/>
      <c r="L182" s="46"/>
    </row>
    <row r="183" spans="5:12" ht="20.25" x14ac:dyDescent="0.2">
      <c r="E183" s="45" t="s">
        <v>122</v>
      </c>
      <c r="F183" s="45"/>
      <c r="G183" s="45"/>
      <c r="H183" s="45"/>
      <c r="I183" s="46"/>
      <c r="J183" s="46"/>
      <c r="K183" s="46"/>
      <c r="L183" s="46"/>
    </row>
    <row r="184" spans="5:12" ht="20.25" x14ac:dyDescent="0.2">
      <c r="E184" s="45" t="s">
        <v>123</v>
      </c>
      <c r="F184" s="45"/>
      <c r="G184" s="45"/>
      <c r="H184" s="45"/>
      <c r="I184" s="46"/>
      <c r="J184" s="46"/>
      <c r="K184" s="46"/>
      <c r="L184" s="46"/>
    </row>
    <row r="185" spans="5:12" ht="20.25" x14ac:dyDescent="0.2">
      <c r="E185" s="45" t="s">
        <v>124</v>
      </c>
      <c r="F185" s="45"/>
      <c r="G185" s="45"/>
      <c r="H185" s="45"/>
      <c r="I185" s="46"/>
      <c r="J185" s="46"/>
      <c r="K185" s="46"/>
      <c r="L185" s="46"/>
    </row>
    <row r="186" spans="5:12" ht="20.25" x14ac:dyDescent="0.2">
      <c r="E186" s="45" t="s">
        <v>125</v>
      </c>
      <c r="F186" s="45"/>
      <c r="G186" s="45"/>
      <c r="H186" s="45"/>
      <c r="I186" s="46"/>
      <c r="J186" s="46"/>
      <c r="K186" s="46"/>
      <c r="L186" s="46"/>
    </row>
    <row r="187" spans="5:12" ht="20.25" x14ac:dyDescent="0.2">
      <c r="E187" s="45" t="s">
        <v>126</v>
      </c>
      <c r="F187" s="45"/>
      <c r="G187" s="45"/>
      <c r="H187" s="45"/>
      <c r="I187" s="46"/>
      <c r="J187" s="46"/>
      <c r="K187" s="46"/>
      <c r="L187" s="46"/>
    </row>
    <row r="188" spans="5:12" ht="20.25" x14ac:dyDescent="0.2">
      <c r="E188" s="45" t="s">
        <v>127</v>
      </c>
      <c r="F188" s="45"/>
      <c r="G188" s="45"/>
      <c r="H188" s="45"/>
      <c r="I188" s="46"/>
      <c r="J188" s="46"/>
      <c r="K188" s="46"/>
      <c r="L188" s="46"/>
    </row>
    <row r="189" spans="5:12" ht="20.25" x14ac:dyDescent="0.2">
      <c r="E189" s="45" t="s">
        <v>128</v>
      </c>
      <c r="F189" s="45"/>
      <c r="G189" s="45"/>
      <c r="H189" s="45"/>
      <c r="I189" s="46"/>
      <c r="J189" s="46"/>
      <c r="K189" s="46"/>
      <c r="L189" s="46"/>
    </row>
    <row r="190" spans="5:12" ht="20.25" x14ac:dyDescent="0.2">
      <c r="E190" s="45" t="s">
        <v>129</v>
      </c>
      <c r="F190" s="45"/>
      <c r="G190" s="45"/>
      <c r="H190" s="45"/>
      <c r="I190" s="46"/>
      <c r="J190" s="46"/>
      <c r="K190" s="46"/>
      <c r="L190" s="46"/>
    </row>
    <row r="191" spans="5:12" ht="20.25" x14ac:dyDescent="0.2">
      <c r="E191" s="45" t="s">
        <v>130</v>
      </c>
      <c r="F191" s="45"/>
      <c r="G191" s="45"/>
      <c r="H191" s="45"/>
      <c r="I191" s="46"/>
      <c r="J191" s="46"/>
      <c r="K191" s="46"/>
      <c r="L191" s="46"/>
    </row>
    <row r="192" spans="5:12" ht="20.25" x14ac:dyDescent="0.2">
      <c r="E192" s="45" t="s">
        <v>131</v>
      </c>
      <c r="F192" s="45"/>
      <c r="G192" s="45"/>
      <c r="H192" s="45"/>
      <c r="I192" s="46"/>
      <c r="J192" s="46"/>
      <c r="K192" s="46"/>
      <c r="L192" s="46"/>
    </row>
    <row r="193" spans="5:12" ht="20.25" x14ac:dyDescent="0.2">
      <c r="E193" s="45" t="s">
        <v>132</v>
      </c>
      <c r="F193" s="45"/>
      <c r="G193" s="45"/>
      <c r="H193" s="45"/>
      <c r="I193" s="46"/>
      <c r="J193" s="46"/>
      <c r="K193" s="46"/>
      <c r="L193" s="46"/>
    </row>
    <row r="194" spans="5:12" ht="20.25" x14ac:dyDescent="0.2">
      <c r="E194" s="45" t="s">
        <v>133</v>
      </c>
      <c r="F194" s="45"/>
      <c r="G194" s="45"/>
      <c r="H194" s="45"/>
      <c r="I194" s="46"/>
      <c r="J194" s="46"/>
      <c r="K194" s="46"/>
      <c r="L194" s="46"/>
    </row>
    <row r="195" spans="5:12" ht="20.25" x14ac:dyDescent="0.2">
      <c r="E195" s="45" t="s">
        <v>134</v>
      </c>
      <c r="F195" s="45"/>
      <c r="G195" s="45"/>
      <c r="H195" s="45"/>
      <c r="I195" s="46"/>
      <c r="J195" s="46"/>
      <c r="K195" s="46"/>
      <c r="L195" s="46"/>
    </row>
    <row r="196" spans="5:12" ht="20.25" x14ac:dyDescent="0.2">
      <c r="E196" s="45" t="s">
        <v>135</v>
      </c>
      <c r="F196" s="45"/>
      <c r="G196" s="45"/>
      <c r="H196" s="45"/>
      <c r="I196" s="46"/>
      <c r="J196" s="46"/>
      <c r="K196" s="46"/>
      <c r="L196" s="46"/>
    </row>
    <row r="197" spans="5:12" ht="20.25" x14ac:dyDescent="0.2">
      <c r="E197" s="45" t="s">
        <v>136</v>
      </c>
      <c r="F197" s="45"/>
      <c r="G197" s="45"/>
      <c r="H197" s="45"/>
      <c r="I197" s="46"/>
      <c r="J197" s="46"/>
      <c r="K197" s="46"/>
      <c r="L197" s="46"/>
    </row>
    <row r="198" spans="5:12" ht="20.25" x14ac:dyDescent="0.2">
      <c r="E198" s="45" t="s">
        <v>137</v>
      </c>
      <c r="F198" s="45"/>
      <c r="G198" s="45"/>
      <c r="H198" s="45"/>
      <c r="I198" s="46"/>
      <c r="J198" s="46"/>
      <c r="K198" s="46"/>
      <c r="L198" s="46"/>
    </row>
    <row r="199" spans="5:12" ht="20.25" x14ac:dyDescent="0.2">
      <c r="E199" s="45" t="s">
        <v>138</v>
      </c>
      <c r="F199" s="45"/>
      <c r="G199" s="45"/>
      <c r="H199" s="45"/>
      <c r="I199" s="46"/>
      <c r="J199" s="46"/>
      <c r="K199" s="46"/>
      <c r="L199" s="46"/>
    </row>
    <row r="200" spans="5:12" ht="20.25" x14ac:dyDescent="0.2">
      <c r="E200" s="45" t="s">
        <v>139</v>
      </c>
      <c r="F200" s="45"/>
      <c r="G200" s="45"/>
      <c r="H200" s="45"/>
      <c r="I200" s="46"/>
      <c r="J200" s="46"/>
      <c r="K200" s="46"/>
      <c r="L200" s="46"/>
    </row>
    <row r="201" spans="5:12" ht="20.25" x14ac:dyDescent="0.2">
      <c r="E201" s="45" t="s">
        <v>140</v>
      </c>
      <c r="F201" s="45"/>
      <c r="G201" s="45"/>
      <c r="H201" s="45"/>
      <c r="I201" s="46"/>
      <c r="J201" s="46"/>
      <c r="K201" s="46"/>
      <c r="L201" s="46"/>
    </row>
    <row r="202" spans="5:12" ht="20.25" x14ac:dyDescent="0.2">
      <c r="E202" s="45" t="s">
        <v>141</v>
      </c>
      <c r="F202" s="45"/>
      <c r="G202" s="45"/>
      <c r="H202" s="45"/>
      <c r="I202" s="46"/>
      <c r="J202" s="46"/>
      <c r="K202" s="46"/>
      <c r="L202" s="46"/>
    </row>
    <row r="203" spans="5:12" ht="20.25" x14ac:dyDescent="0.2">
      <c r="E203" s="45" t="s">
        <v>142</v>
      </c>
      <c r="F203" s="45"/>
      <c r="G203" s="45"/>
      <c r="H203" s="45"/>
      <c r="I203" s="46"/>
      <c r="J203" s="46"/>
      <c r="K203" s="46"/>
      <c r="L203" s="46"/>
    </row>
    <row r="204" spans="5:12" ht="20.25" x14ac:dyDescent="0.2">
      <c r="E204" s="45" t="s">
        <v>143</v>
      </c>
      <c r="F204" s="45"/>
      <c r="G204" s="45"/>
      <c r="H204" s="45"/>
      <c r="I204" s="46"/>
      <c r="J204" s="46"/>
      <c r="K204" s="46"/>
      <c r="L204" s="46"/>
    </row>
    <row r="205" spans="5:12" ht="20.25" x14ac:dyDescent="0.2">
      <c r="E205" s="45" t="s">
        <v>144</v>
      </c>
      <c r="F205" s="45"/>
      <c r="G205" s="45"/>
      <c r="H205" s="45"/>
      <c r="I205" s="46"/>
      <c r="J205" s="46"/>
      <c r="K205" s="46"/>
      <c r="L205" s="46"/>
    </row>
    <row r="206" spans="5:12" ht="20.25" x14ac:dyDescent="0.2">
      <c r="E206" s="45" t="s">
        <v>145</v>
      </c>
      <c r="F206" s="45"/>
      <c r="G206" s="45"/>
      <c r="H206" s="45"/>
      <c r="I206" s="46"/>
      <c r="J206" s="46"/>
      <c r="K206" s="46"/>
      <c r="L206" s="46"/>
    </row>
    <row r="207" spans="5:12" ht="20.25" x14ac:dyDescent="0.2">
      <c r="E207" s="45" t="s">
        <v>146</v>
      </c>
      <c r="F207" s="45"/>
      <c r="G207" s="45"/>
      <c r="H207" s="45"/>
      <c r="I207" s="46"/>
      <c r="J207" s="46"/>
      <c r="K207" s="46"/>
      <c r="L207" s="46"/>
    </row>
    <row r="208" spans="5:12" ht="20.25" x14ac:dyDescent="0.2">
      <c r="E208" s="45" t="s">
        <v>147</v>
      </c>
      <c r="F208" s="45"/>
      <c r="G208" s="45"/>
      <c r="H208" s="45"/>
      <c r="I208" s="46"/>
      <c r="J208" s="46"/>
      <c r="K208" s="46"/>
      <c r="L208" s="46"/>
    </row>
    <row r="209" spans="5:12" ht="20.25" x14ac:dyDescent="0.2">
      <c r="E209" s="45" t="s">
        <v>148</v>
      </c>
      <c r="F209" s="45"/>
      <c r="G209" s="45"/>
      <c r="H209" s="45"/>
      <c r="I209" s="46"/>
      <c r="J209" s="46"/>
      <c r="K209" s="46"/>
      <c r="L209" s="46"/>
    </row>
    <row r="210" spans="5:12" ht="20.25" x14ac:dyDescent="0.2">
      <c r="E210" s="45" t="s">
        <v>149</v>
      </c>
      <c r="F210" s="45"/>
      <c r="G210" s="45"/>
      <c r="H210" s="45"/>
      <c r="I210" s="46"/>
      <c r="J210" s="46"/>
      <c r="K210" s="46"/>
      <c r="L210" s="46"/>
    </row>
    <row r="211" spans="5:12" ht="20.25" x14ac:dyDescent="0.2">
      <c r="E211" s="45" t="s">
        <v>150</v>
      </c>
      <c r="F211" s="45"/>
      <c r="G211" s="45"/>
      <c r="H211" s="45"/>
      <c r="I211" s="46"/>
      <c r="J211" s="46"/>
      <c r="K211" s="46"/>
      <c r="L211" s="46"/>
    </row>
    <row r="212" spans="5:12" ht="20.25" x14ac:dyDescent="0.2">
      <c r="E212" s="45" t="s">
        <v>151</v>
      </c>
      <c r="F212" s="45"/>
      <c r="G212" s="45"/>
      <c r="H212" s="45"/>
      <c r="I212" s="46"/>
      <c r="J212" s="46"/>
      <c r="K212" s="46"/>
      <c r="L212" s="46"/>
    </row>
    <row r="213" spans="5:12" ht="20.25" x14ac:dyDescent="0.2">
      <c r="E213" s="45" t="s">
        <v>152</v>
      </c>
      <c r="F213" s="45"/>
      <c r="G213" s="45"/>
      <c r="H213" s="45"/>
      <c r="I213" s="46"/>
      <c r="J213" s="46"/>
      <c r="K213" s="46"/>
      <c r="L213" s="46"/>
    </row>
    <row r="214" spans="5:12" ht="20.25" x14ac:dyDescent="0.2">
      <c r="E214" s="45" t="s">
        <v>153</v>
      </c>
      <c r="F214" s="45"/>
      <c r="G214" s="45"/>
      <c r="H214" s="45"/>
      <c r="I214" s="46"/>
      <c r="J214" s="46"/>
      <c r="K214" s="46"/>
      <c r="L214" s="46"/>
    </row>
    <row r="215" spans="5:12" ht="20.25" x14ac:dyDescent="0.2">
      <c r="E215" s="45" t="s">
        <v>154</v>
      </c>
      <c r="F215" s="45"/>
      <c r="G215" s="45"/>
      <c r="H215" s="45"/>
      <c r="I215" s="46"/>
      <c r="J215" s="46"/>
      <c r="K215" s="46"/>
      <c r="L215" s="46"/>
    </row>
    <row r="216" spans="5:12" ht="20.25" x14ac:dyDescent="0.2">
      <c r="E216" s="45" t="s">
        <v>155</v>
      </c>
      <c r="F216" s="45"/>
      <c r="G216" s="45"/>
      <c r="H216" s="45"/>
      <c r="I216" s="46"/>
      <c r="J216" s="46"/>
      <c r="K216" s="46"/>
      <c r="L216" s="46"/>
    </row>
    <row r="217" spans="5:12" ht="20.25" x14ac:dyDescent="0.2">
      <c r="E217" s="45" t="s">
        <v>156</v>
      </c>
      <c r="F217" s="45"/>
      <c r="G217" s="45"/>
      <c r="H217" s="45"/>
      <c r="I217" s="46"/>
      <c r="J217" s="46"/>
      <c r="K217" s="46"/>
      <c r="L217" s="46"/>
    </row>
    <row r="218" spans="5:12" ht="20.25" x14ac:dyDescent="0.2">
      <c r="E218" s="45" t="s">
        <v>157</v>
      </c>
      <c r="F218" s="45"/>
      <c r="G218" s="45"/>
      <c r="H218" s="45"/>
      <c r="I218" s="46"/>
      <c r="J218" s="46"/>
      <c r="K218" s="46"/>
      <c r="L218" s="46"/>
    </row>
    <row r="219" spans="5:12" ht="20.25" x14ac:dyDescent="0.2">
      <c r="E219" s="45" t="s">
        <v>158</v>
      </c>
      <c r="F219" s="45"/>
      <c r="G219" s="45"/>
      <c r="H219" s="45"/>
      <c r="I219" s="46"/>
      <c r="J219" s="46"/>
      <c r="K219" s="46"/>
      <c r="L219" s="46"/>
    </row>
    <row r="220" spans="5:12" ht="20.25" x14ac:dyDescent="0.2">
      <c r="E220" s="45" t="s">
        <v>159</v>
      </c>
      <c r="F220" s="45"/>
      <c r="G220" s="45"/>
      <c r="H220" s="45"/>
      <c r="I220" s="46"/>
      <c r="J220" s="46"/>
      <c r="K220" s="46"/>
      <c r="L220" s="46"/>
    </row>
    <row r="221" spans="5:12" ht="20.25" x14ac:dyDescent="0.2">
      <c r="E221" s="45" t="s">
        <v>160</v>
      </c>
      <c r="F221" s="45"/>
      <c r="G221" s="45"/>
      <c r="H221" s="45"/>
      <c r="I221" s="46"/>
      <c r="J221" s="46"/>
      <c r="K221" s="46"/>
      <c r="L221" s="46"/>
    </row>
    <row r="222" spans="5:12" ht="20.25" x14ac:dyDescent="0.2">
      <c r="E222" s="45" t="s">
        <v>161</v>
      </c>
      <c r="F222" s="45"/>
      <c r="G222" s="45"/>
      <c r="H222" s="45"/>
      <c r="I222" s="46"/>
      <c r="J222" s="46"/>
      <c r="K222" s="46"/>
      <c r="L222" s="46"/>
    </row>
    <row r="223" spans="5:12" ht="20.25" x14ac:dyDescent="0.2">
      <c r="E223" s="45" t="s">
        <v>162</v>
      </c>
      <c r="F223" s="45"/>
      <c r="G223" s="45"/>
      <c r="H223" s="45"/>
      <c r="I223" s="46"/>
      <c r="J223" s="46"/>
      <c r="K223" s="46"/>
      <c r="L223" s="46"/>
    </row>
    <row r="224" spans="5:12" ht="20.25" x14ac:dyDescent="0.2">
      <c r="E224" s="45" t="s">
        <v>163</v>
      </c>
      <c r="F224" s="45"/>
      <c r="G224" s="45"/>
      <c r="H224" s="45"/>
      <c r="I224" s="46"/>
      <c r="J224" s="46"/>
      <c r="K224" s="46"/>
      <c r="L224" s="46"/>
    </row>
    <row r="225" spans="5:12" ht="20.25" x14ac:dyDescent="0.2">
      <c r="E225" s="45" t="s">
        <v>164</v>
      </c>
      <c r="F225" s="45"/>
      <c r="G225" s="45"/>
      <c r="H225" s="45"/>
      <c r="I225" s="46"/>
      <c r="J225" s="46"/>
      <c r="K225" s="46"/>
      <c r="L225" s="46"/>
    </row>
    <row r="226" spans="5:12" ht="20.25" x14ac:dyDescent="0.2">
      <c r="E226" s="45" t="s">
        <v>165</v>
      </c>
      <c r="F226" s="45"/>
      <c r="G226" s="45"/>
      <c r="H226" s="45"/>
      <c r="I226" s="46"/>
      <c r="J226" s="46"/>
      <c r="K226" s="46"/>
      <c r="L226" s="46"/>
    </row>
    <row r="227" spans="5:12" ht="20.25" x14ac:dyDescent="0.2">
      <c r="E227" s="45" t="s">
        <v>166</v>
      </c>
      <c r="F227" s="45"/>
      <c r="G227" s="45"/>
      <c r="H227" s="45"/>
      <c r="I227" s="46"/>
      <c r="J227" s="46"/>
      <c r="K227" s="46"/>
      <c r="L227" s="46"/>
    </row>
    <row r="228" spans="5:12" ht="20.25" x14ac:dyDescent="0.2">
      <c r="E228" s="45" t="s">
        <v>167</v>
      </c>
      <c r="F228" s="45"/>
      <c r="G228" s="45"/>
      <c r="H228" s="45"/>
      <c r="I228" s="46"/>
      <c r="J228" s="46"/>
      <c r="K228" s="46"/>
      <c r="L228" s="46"/>
    </row>
    <row r="229" spans="5:12" ht="20.25" x14ac:dyDescent="0.2">
      <c r="E229" s="45" t="s">
        <v>168</v>
      </c>
      <c r="F229" s="45"/>
      <c r="G229" s="45"/>
      <c r="H229" s="45"/>
      <c r="I229" s="46"/>
      <c r="J229" s="46"/>
      <c r="K229" s="46"/>
      <c r="L229" s="46"/>
    </row>
    <row r="230" spans="5:12" ht="20.25" x14ac:dyDescent="0.2">
      <c r="E230" s="45" t="s">
        <v>169</v>
      </c>
      <c r="F230" s="45"/>
      <c r="G230" s="45"/>
      <c r="H230" s="45"/>
      <c r="I230" s="46"/>
      <c r="J230" s="46"/>
      <c r="K230" s="46"/>
      <c r="L230" s="46"/>
    </row>
    <row r="231" spans="5:12" ht="20.25" x14ac:dyDescent="0.2">
      <c r="E231" s="45" t="s">
        <v>170</v>
      </c>
      <c r="F231" s="45"/>
      <c r="G231" s="45"/>
      <c r="H231" s="45"/>
      <c r="I231" s="46"/>
      <c r="J231" s="46"/>
      <c r="K231" s="46"/>
      <c r="L231" s="46"/>
    </row>
    <row r="232" spans="5:12" ht="20.25" x14ac:dyDescent="0.2">
      <c r="E232" s="45" t="s">
        <v>171</v>
      </c>
      <c r="F232" s="45"/>
      <c r="G232" s="45"/>
      <c r="H232" s="45"/>
      <c r="I232" s="46"/>
      <c r="J232" s="46"/>
      <c r="K232" s="46"/>
      <c r="L232" s="46"/>
    </row>
    <row r="233" spans="5:12" ht="20.25" x14ac:dyDescent="0.2">
      <c r="E233" s="45" t="s">
        <v>172</v>
      </c>
      <c r="F233" s="45"/>
      <c r="G233" s="45"/>
      <c r="H233" s="45"/>
      <c r="I233" s="46"/>
      <c r="J233" s="46"/>
      <c r="K233" s="46"/>
      <c r="L233" s="46"/>
    </row>
    <row r="234" spans="5:12" ht="20.25" x14ac:dyDescent="0.2">
      <c r="E234" s="45" t="s">
        <v>173</v>
      </c>
      <c r="F234" s="45"/>
      <c r="G234" s="45"/>
      <c r="H234" s="45"/>
      <c r="I234" s="46"/>
      <c r="J234" s="46"/>
      <c r="K234" s="46"/>
      <c r="L234" s="46"/>
    </row>
    <row r="235" spans="5:12" ht="20.25" x14ac:dyDescent="0.2">
      <c r="E235" s="45" t="s">
        <v>174</v>
      </c>
      <c r="F235" s="45"/>
      <c r="G235" s="45"/>
      <c r="H235" s="45"/>
      <c r="I235" s="46"/>
      <c r="J235" s="46"/>
      <c r="K235" s="46"/>
      <c r="L235" s="46"/>
    </row>
    <row r="236" spans="5:12" ht="20.25" x14ac:dyDescent="0.2">
      <c r="E236" s="45" t="s">
        <v>175</v>
      </c>
      <c r="F236" s="45"/>
      <c r="G236" s="45"/>
      <c r="H236" s="45"/>
      <c r="I236" s="46"/>
      <c r="J236" s="46"/>
      <c r="K236" s="46"/>
      <c r="L236" s="46"/>
    </row>
    <row r="237" spans="5:12" ht="20.25" x14ac:dyDescent="0.2">
      <c r="E237" s="45" t="s">
        <v>176</v>
      </c>
      <c r="F237" s="45"/>
      <c r="G237" s="45"/>
      <c r="H237" s="45"/>
      <c r="I237" s="46"/>
      <c r="J237" s="46"/>
      <c r="K237" s="46"/>
      <c r="L237" s="46"/>
    </row>
    <row r="238" spans="5:12" ht="20.25" x14ac:dyDescent="0.2">
      <c r="E238" s="45" t="s">
        <v>177</v>
      </c>
      <c r="F238" s="45"/>
      <c r="G238" s="45"/>
      <c r="H238" s="45"/>
      <c r="I238" s="46"/>
      <c r="J238" s="46"/>
      <c r="K238" s="46"/>
      <c r="L238" s="46"/>
    </row>
    <row r="239" spans="5:12" ht="20.25" x14ac:dyDescent="0.2">
      <c r="E239" s="45" t="s">
        <v>178</v>
      </c>
      <c r="F239" s="45"/>
      <c r="G239" s="45"/>
      <c r="H239" s="45"/>
      <c r="I239" s="46"/>
      <c r="J239" s="46"/>
      <c r="K239" s="46"/>
      <c r="L239" s="46"/>
    </row>
    <row r="240" spans="5:12" ht="20.25" x14ac:dyDescent="0.2">
      <c r="E240" s="45" t="s">
        <v>179</v>
      </c>
      <c r="F240" s="45"/>
      <c r="G240" s="45"/>
      <c r="H240" s="45"/>
      <c r="I240" s="46"/>
      <c r="J240" s="46"/>
      <c r="K240" s="46"/>
      <c r="L240" s="46"/>
    </row>
    <row r="241" spans="5:12" ht="20.25" x14ac:dyDescent="0.2">
      <c r="E241" s="45" t="s">
        <v>180</v>
      </c>
      <c r="F241" s="45"/>
      <c r="G241" s="45"/>
      <c r="H241" s="45"/>
      <c r="I241" s="46"/>
      <c r="J241" s="46"/>
      <c r="K241" s="46"/>
      <c r="L241" s="46"/>
    </row>
    <row r="242" spans="5:12" ht="20.25" x14ac:dyDescent="0.2">
      <c r="E242" s="45" t="s">
        <v>181</v>
      </c>
      <c r="F242" s="45"/>
      <c r="G242" s="45"/>
      <c r="H242" s="45"/>
      <c r="I242" s="46"/>
      <c r="J242" s="46"/>
      <c r="K242" s="46"/>
      <c r="L242" s="46"/>
    </row>
    <row r="243" spans="5:12" ht="20.25" x14ac:dyDescent="0.2">
      <c r="E243" s="45" t="s">
        <v>182</v>
      </c>
      <c r="F243" s="45"/>
      <c r="G243" s="45"/>
      <c r="H243" s="45"/>
      <c r="I243" s="46"/>
      <c r="J243" s="46"/>
      <c r="K243" s="46"/>
      <c r="L243" s="46"/>
    </row>
  </sheetData>
  <mergeCells count="98">
    <mergeCell ref="E105:P105"/>
    <mergeCell ref="E106:F106"/>
    <mergeCell ref="G106:G107"/>
    <mergeCell ref="M106:P106"/>
    <mergeCell ref="E107:F107"/>
    <mergeCell ref="M107:P107"/>
    <mergeCell ref="E101:P101"/>
    <mergeCell ref="H102:I102"/>
    <mergeCell ref="H103:I103"/>
    <mergeCell ref="N103:N104"/>
    <mergeCell ref="O103:O104"/>
    <mergeCell ref="P103:P104"/>
    <mergeCell ref="H104:I104"/>
    <mergeCell ref="E97:P97"/>
    <mergeCell ref="E98:F98"/>
    <mergeCell ref="G98:G99"/>
    <mergeCell ref="M98:P98"/>
    <mergeCell ref="E99:F99"/>
    <mergeCell ref="M99:P99"/>
    <mergeCell ref="E93:P93"/>
    <mergeCell ref="H94:I94"/>
    <mergeCell ref="H95:I95"/>
    <mergeCell ref="N95:N96"/>
    <mergeCell ref="O95:O96"/>
    <mergeCell ref="P95:P96"/>
    <mergeCell ref="H96:I96"/>
    <mergeCell ref="E89:P89"/>
    <mergeCell ref="E90:F90"/>
    <mergeCell ref="G90:G91"/>
    <mergeCell ref="M90:P90"/>
    <mergeCell ref="E91:F91"/>
    <mergeCell ref="M91:P91"/>
    <mergeCell ref="E85:P85"/>
    <mergeCell ref="H86:I86"/>
    <mergeCell ref="H87:I87"/>
    <mergeCell ref="N87:N88"/>
    <mergeCell ref="O87:O88"/>
    <mergeCell ref="P87:P88"/>
    <mergeCell ref="H88:I88"/>
    <mergeCell ref="E81:P81"/>
    <mergeCell ref="E82:F82"/>
    <mergeCell ref="G82:G83"/>
    <mergeCell ref="M82:P82"/>
    <mergeCell ref="E83:F83"/>
    <mergeCell ref="M83:P83"/>
    <mergeCell ref="E77:P77"/>
    <mergeCell ref="H78:I78"/>
    <mergeCell ref="H79:I79"/>
    <mergeCell ref="N79:N80"/>
    <mergeCell ref="O79:O80"/>
    <mergeCell ref="P79:P80"/>
    <mergeCell ref="H80:I80"/>
    <mergeCell ref="E73:P73"/>
    <mergeCell ref="E74:F74"/>
    <mergeCell ref="G74:G75"/>
    <mergeCell ref="M74:P74"/>
    <mergeCell ref="E75:F75"/>
    <mergeCell ref="M75:P75"/>
    <mergeCell ref="E69:P69"/>
    <mergeCell ref="H70:I70"/>
    <mergeCell ref="H71:I71"/>
    <mergeCell ref="N71:N72"/>
    <mergeCell ref="O71:O72"/>
    <mergeCell ref="P71:P72"/>
    <mergeCell ref="H72:I72"/>
    <mergeCell ref="E64:P64"/>
    <mergeCell ref="E65:F65"/>
    <mergeCell ref="G65:G66"/>
    <mergeCell ref="M65:P65"/>
    <mergeCell ref="E66:F66"/>
    <mergeCell ref="M66:P66"/>
    <mergeCell ref="H62:I62"/>
    <mergeCell ref="N62:P63"/>
    <mergeCell ref="E63:G63"/>
    <mergeCell ref="H63:I63"/>
    <mergeCell ref="F52:J53"/>
    <mergeCell ref="K52:L52"/>
    <mergeCell ref="M52:O52"/>
    <mergeCell ref="K53:L53"/>
    <mergeCell ref="M53:O53"/>
    <mergeCell ref="E55:P55"/>
    <mergeCell ref="E57:P57"/>
    <mergeCell ref="E58:P58"/>
    <mergeCell ref="E60:P60"/>
    <mergeCell ref="H61:I61"/>
    <mergeCell ref="N61:P61"/>
    <mergeCell ref="C9:D9"/>
    <mergeCell ref="F10:H10"/>
    <mergeCell ref="P10:Q10"/>
    <mergeCell ref="H43:O43"/>
    <mergeCell ref="H46:O47"/>
    <mergeCell ref="W9:X9"/>
    <mergeCell ref="AF9:AG9"/>
    <mergeCell ref="E50:P50"/>
    <mergeCell ref="F2:G2"/>
    <mergeCell ref="H2:I2"/>
    <mergeCell ref="J2:K2"/>
    <mergeCell ref="E49:P49"/>
  </mergeCells>
  <conditionalFormatting sqref="C11:C40">
    <cfRule type="containsText" dxfId="721" priority="11" operator="containsText" text="I">
      <formula>NOT(ISERROR(SEARCH("I",C11)))</formula>
    </cfRule>
    <cfRule type="containsText" dxfId="720" priority="12" operator="containsText" text="K">
      <formula>NOT(ISERROR(SEARCH("K",C11)))</formula>
    </cfRule>
  </conditionalFormatting>
  <conditionalFormatting sqref="C11:D40">
    <cfRule type="containsText" dxfId="719" priority="13" operator="containsText" text="T">
      <formula>NOT(ISERROR(SEARCH("T",C11)))</formula>
    </cfRule>
    <cfRule type="containsText" dxfId="718" priority="16" operator="containsText" text="L">
      <formula>NOT(ISERROR(SEARCH("L",C11)))</formula>
    </cfRule>
    <cfRule type="containsText" dxfId="717" priority="15" operator="containsText" text="J">
      <formula>NOT(ISERROR(SEARCH("J",C11)))</formula>
    </cfRule>
  </conditionalFormatting>
  <conditionalFormatting sqref="H46:O47">
    <cfRule type="containsText" dxfId="716" priority="2" operator="containsText" text="CLASSE DI RISCHIO MEDIO">
      <formula>NOT(ISERROR(SEARCH("CLASSE DI RISCHIO MEDIO",H46)))</formula>
    </cfRule>
    <cfRule type="containsText" dxfId="715" priority="3" operator="containsText" text="Classe di rischio basso">
      <formula>NOT(ISERROR(SEARCH("Classe di rischio basso",H46)))</formula>
    </cfRule>
    <cfRule type="colorScale" priority="4">
      <colorScale>
        <cfvo type="num" val="80"/>
        <cfvo type="num" val="85"/>
        <cfvo type="num" val="87"/>
        <color rgb="FF28F846"/>
        <color rgb="FF0070C0"/>
        <color rgb="FFFF0000"/>
      </colorScale>
    </cfRule>
    <cfRule type="containsText" dxfId="714" priority="1" operator="containsText" text="CLASSE DI RISCHIO ALTO">
      <formula>NOT(ISERROR(SEARCH("CLASSE DI RISCHIO ALTO",H46)))</formula>
    </cfRule>
  </conditionalFormatting>
  <conditionalFormatting sqref="J65">
    <cfRule type="cellIs" dxfId="713" priority="55" operator="greaterThan">
      <formula>80</formula>
    </cfRule>
    <cfRule type="cellIs" dxfId="712" priority="54" operator="between">
      <formula>70</formula>
      <formula>75</formula>
    </cfRule>
    <cfRule type="cellIs" dxfId="711" priority="53" operator="between">
      <formula>65.00000001</formula>
      <formula>69.999999</formula>
    </cfRule>
    <cfRule type="cellIs" dxfId="710" priority="52" operator="between">
      <formula>75.0000001</formula>
      <formula>79.99999999999</formula>
    </cfRule>
    <cfRule type="cellIs" dxfId="709" priority="56" operator="lessThan">
      <formula>65</formula>
    </cfRule>
  </conditionalFormatting>
  <conditionalFormatting sqref="J74">
    <cfRule type="cellIs" dxfId="708" priority="51" operator="lessThan">
      <formula>65</formula>
    </cfRule>
    <cfRule type="cellIs" dxfId="707" priority="50" operator="greaterThan">
      <formula>80</formula>
    </cfRule>
    <cfRule type="cellIs" dxfId="706" priority="47" operator="between">
      <formula>75.0000001</formula>
      <formula>79.99999999999</formula>
    </cfRule>
    <cfRule type="cellIs" dxfId="705" priority="48" operator="between">
      <formula>65.00000001</formula>
      <formula>69.999999</formula>
    </cfRule>
    <cfRule type="cellIs" dxfId="704" priority="49" operator="between">
      <formula>70</formula>
      <formula>75</formula>
    </cfRule>
  </conditionalFormatting>
  <conditionalFormatting sqref="J82">
    <cfRule type="cellIs" dxfId="703" priority="42" operator="between">
      <formula>75.0000001</formula>
      <formula>79.99999999999</formula>
    </cfRule>
    <cfRule type="cellIs" dxfId="702" priority="43" operator="between">
      <formula>65.00000001</formula>
      <formula>69.999999</formula>
    </cfRule>
    <cfRule type="cellIs" dxfId="701" priority="45" operator="greaterThan">
      <formula>80</formula>
    </cfRule>
    <cfRule type="cellIs" dxfId="700" priority="46" operator="lessThan">
      <formula>65</formula>
    </cfRule>
    <cfRule type="cellIs" dxfId="699" priority="44" operator="between">
      <formula>70</formula>
      <formula>75</formula>
    </cfRule>
  </conditionalFormatting>
  <conditionalFormatting sqref="J90">
    <cfRule type="cellIs" dxfId="698" priority="37" operator="between">
      <formula>75.0000001</formula>
      <formula>79.99999999999</formula>
    </cfRule>
    <cfRule type="cellIs" dxfId="697" priority="38" operator="between">
      <formula>65.00000001</formula>
      <formula>69.999999</formula>
    </cfRule>
    <cfRule type="cellIs" dxfId="696" priority="39" operator="between">
      <formula>70</formula>
      <formula>75</formula>
    </cfRule>
    <cfRule type="cellIs" dxfId="695" priority="40" operator="greaterThan">
      <formula>80</formula>
    </cfRule>
    <cfRule type="cellIs" dxfId="694" priority="41" operator="lessThan">
      <formula>65</formula>
    </cfRule>
  </conditionalFormatting>
  <conditionalFormatting sqref="J98">
    <cfRule type="cellIs" dxfId="693" priority="34" operator="between">
      <formula>70</formula>
      <formula>75</formula>
    </cfRule>
    <cfRule type="cellIs" dxfId="692" priority="28" operator="between">
      <formula>65.00000001</formula>
      <formula>69.999999</formula>
    </cfRule>
    <cfRule type="cellIs" dxfId="691" priority="30" operator="greaterThan">
      <formula>80</formula>
    </cfRule>
    <cfRule type="cellIs" dxfId="690" priority="31" operator="lessThan">
      <formula>65</formula>
    </cfRule>
    <cfRule type="cellIs" dxfId="689" priority="32" operator="between">
      <formula>75.0000001</formula>
      <formula>79.99999999999</formula>
    </cfRule>
    <cfRule type="cellIs" dxfId="688" priority="29" operator="between">
      <formula>70</formula>
      <formula>75</formula>
    </cfRule>
    <cfRule type="cellIs" dxfId="687" priority="33" operator="between">
      <formula>65.00000001</formula>
      <formula>69.999999</formula>
    </cfRule>
    <cfRule type="cellIs" dxfId="686" priority="27" operator="between">
      <formula>75.0000001</formula>
      <formula>79.99999999999</formula>
    </cfRule>
  </conditionalFormatting>
  <conditionalFormatting sqref="J106">
    <cfRule type="cellIs" dxfId="685" priority="17" operator="between">
      <formula>75.0000001</formula>
      <formula>79.99999999999</formula>
    </cfRule>
    <cfRule type="cellIs" dxfId="684" priority="18" operator="between">
      <formula>65.00000001</formula>
      <formula>69.999999</formula>
    </cfRule>
    <cfRule type="cellIs" dxfId="683" priority="19" operator="between">
      <formula>70</formula>
      <formula>75</formula>
    </cfRule>
    <cfRule type="cellIs" dxfId="682" priority="20" operator="greaterThan">
      <formula>80</formula>
    </cfRule>
    <cfRule type="cellIs" dxfId="681" priority="21" operator="lessThan">
      <formula>65</formula>
    </cfRule>
    <cfRule type="cellIs" dxfId="680" priority="24" operator="between">
      <formula>70</formula>
      <formula>75</formula>
    </cfRule>
    <cfRule type="cellIs" dxfId="679" priority="23" operator="between">
      <formula>65.00000001</formula>
      <formula>69.999999</formula>
    </cfRule>
    <cfRule type="cellIs" dxfId="678" priority="22" operator="between">
      <formula>75.0000001</formula>
      <formula>79.99999999999</formula>
    </cfRule>
  </conditionalFormatting>
  <conditionalFormatting sqref="N11:N40">
    <cfRule type="cellIs" dxfId="677" priority="5" operator="between">
      <formula>65.00000001</formula>
      <formula>69.999999</formula>
    </cfRule>
    <cfRule type="cellIs" dxfId="676" priority="6" operator="between">
      <formula>75.0000001</formula>
      <formula>79.99999999999</formula>
    </cfRule>
    <cfRule type="cellIs" dxfId="675" priority="8" operator="equal">
      <formula>0</formula>
    </cfRule>
    <cfRule type="cellIs" dxfId="674" priority="9" operator="between">
      <formula>0.1</formula>
      <formula>65</formula>
    </cfRule>
    <cfRule type="cellIs" dxfId="673" priority="10" operator="greaterThan">
      <formula>80</formula>
    </cfRule>
    <cfRule type="cellIs" dxfId="672" priority="7" operator="between">
      <formula>70</formula>
      <formula>75</formula>
    </cfRule>
  </conditionalFormatting>
  <dataValidations count="7">
    <dataValidation type="list" allowBlank="1" showInputMessage="1" showErrorMessage="1" sqref="E11:E39" xr:uid="{00000000-0002-0000-1100-000000000000}">
      <formula1>Elenco_Misure</formula1>
    </dataValidation>
    <dataValidation type="list" allowBlank="1" showInputMessage="1" showErrorMessage="1" sqref="R57" xr:uid="{00000000-0002-0000-1100-000001000000}">
      <formula1>#REF!</formula1>
    </dataValidation>
    <dataValidation type="list" allowBlank="1" showInputMessage="1" showErrorMessage="1" sqref="H72:I72 H104:I104 H96:I96 H88:I88 H80:I80 H63:I63" xr:uid="{00000000-0002-0000-1100-000002000000}">
      <formula1>$I$3:$I$5</formula1>
    </dataValidation>
    <dataValidation type="list" allowBlank="1" showInputMessage="1" showErrorMessage="1" sqref="E71 E105 E103 E97 E95 E89 E87 E81 E79 E73 E62" xr:uid="{00000000-0002-0000-1100-000003000000}">
      <formula1>$E$112:$E$243</formula1>
    </dataValidation>
    <dataValidation type="list" allowBlank="1" showInputMessage="1" showErrorMessage="1" sqref="R67:S69 O67:P68 R77:S77 R85:S85 R93:S93 R101:S101" xr:uid="{00000000-0002-0000-1100-000004000000}">
      <formula1>$AA$5:$AA$7</formula1>
    </dataValidation>
    <dataValidation type="list" allowBlank="1" showInputMessage="1" showErrorMessage="1" sqref="E75 E107 E99 E91 E83 E66:F66" xr:uid="{00000000-0002-0000-1100-000005000000}">
      <formula1>$K$3:$K$4</formula1>
    </dataValidation>
    <dataValidation type="list" allowBlank="1" showInputMessage="1" showErrorMessage="1" sqref="F112:F243" xr:uid="{00000000-0002-0000-1100-000006000000}">
      <formula1>$L$3:$L$7</formula1>
    </dataValidation>
  </dataValidations>
  <pageMargins left="0.70866141732283472" right="0.70866141732283472" top="0.74803149606299213" bottom="0.74803149606299213" header="0.31496062992125984" footer="0.31496062992125984"/>
  <pageSetup paperSize="9" scale="44" orientation="portrait" r:id="rId1"/>
  <headerFooter>
    <oddHeader>&amp;A</oddHeader>
    <oddFooter>Pagina &amp;P di &amp;N</oddFooter>
  </headerFooter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0070C0"/>
    <pageSetUpPr fitToPage="1"/>
  </sheetPr>
  <dimension ref="B1:AN243"/>
  <sheetViews>
    <sheetView tabSelected="1" view="pageBreakPreview" zoomScale="55" zoomScaleNormal="75" zoomScaleSheetLayoutView="55" workbookViewId="0">
      <pane xSplit="2" ySplit="10" topLeftCell="C43" activePane="bottomRight" state="frozen"/>
      <selection activeCell="A56" sqref="A56:A57"/>
      <selection pane="topRight" activeCell="A56" sqref="A56:A57"/>
      <selection pane="bottomLeft" activeCell="A56" sqref="A56:A57"/>
      <selection pane="bottomRight" activeCell="A56" sqref="A56:A57"/>
    </sheetView>
  </sheetViews>
  <sheetFormatPr defaultRowHeight="12.75" x14ac:dyDescent="0.2"/>
  <cols>
    <col min="1" max="1" width="4.5703125" style="81" customWidth="1"/>
    <col min="2" max="2" width="7.5703125" style="81" customWidth="1"/>
    <col min="3" max="3" width="8.5703125" style="81" customWidth="1"/>
    <col min="4" max="4" width="8.85546875" style="81" customWidth="1"/>
    <col min="5" max="5" width="8.28515625" style="81" customWidth="1"/>
    <col min="6" max="6" width="35" style="81" customWidth="1"/>
    <col min="7" max="7" width="22.85546875" style="81" customWidth="1"/>
    <col min="8" max="8" width="20.140625" style="81" customWidth="1"/>
    <col min="9" max="9" width="9.42578125" style="81" customWidth="1"/>
    <col min="10" max="10" width="11.42578125" style="81" customWidth="1"/>
    <col min="11" max="11" width="11.7109375" style="81" customWidth="1"/>
    <col min="12" max="12" width="11" style="81" customWidth="1"/>
    <col min="13" max="13" width="11.42578125" style="81" customWidth="1"/>
    <col min="14" max="14" width="13.140625" style="81" customWidth="1"/>
    <col min="15" max="15" width="9.28515625" style="81" customWidth="1"/>
    <col min="16" max="17" width="9.140625" style="81" customWidth="1"/>
    <col min="18" max="18" width="7.85546875" style="81" hidden="1" customWidth="1"/>
    <col min="19" max="19" width="11.28515625" style="81" customWidth="1"/>
    <col min="20" max="20" width="16.5703125" style="81" bestFit="1" customWidth="1"/>
    <col min="21" max="21" width="21.28515625" style="81" customWidth="1"/>
    <col min="22" max="22" width="16.7109375" style="81" bestFit="1" customWidth="1"/>
    <col min="23" max="23" width="9.140625" style="167"/>
    <col min="24" max="24" width="12.5703125" style="167" customWidth="1"/>
    <col min="25" max="27" width="9.140625" style="167"/>
    <col min="28" max="28" width="15.28515625" style="167" bestFit="1" customWidth="1"/>
    <col min="29" max="29" width="12.140625" style="81" customWidth="1"/>
    <col min="30" max="30" width="9.140625" style="81"/>
    <col min="31" max="31" width="6" style="81" customWidth="1"/>
    <col min="32" max="32" width="13" style="81" customWidth="1"/>
    <col min="33" max="33" width="10.42578125" style="81" customWidth="1"/>
    <col min="34" max="34" width="22.42578125" style="81" customWidth="1"/>
    <col min="35" max="35" width="13.28515625" style="81" customWidth="1"/>
    <col min="36" max="36" width="16.140625" style="81" customWidth="1"/>
    <col min="37" max="37" width="9.5703125" style="81" bestFit="1" customWidth="1"/>
    <col min="38" max="38" width="9.140625" style="81"/>
    <col min="39" max="39" width="15.140625" style="81" customWidth="1"/>
    <col min="40" max="16384" width="9.140625" style="81"/>
  </cols>
  <sheetData>
    <row r="1" spans="3:39" ht="38.25" customHeight="1" x14ac:dyDescent="0.2"/>
    <row r="2" spans="3:39" ht="15.75" customHeight="1" x14ac:dyDescent="0.3">
      <c r="F2" s="427" t="s">
        <v>220</v>
      </c>
      <c r="G2" s="428"/>
      <c r="H2" s="429" t="s">
        <v>221</v>
      </c>
      <c r="I2" s="430"/>
      <c r="J2" s="431" t="s">
        <v>236</v>
      </c>
      <c r="K2" s="431" t="s">
        <v>31</v>
      </c>
      <c r="L2" s="168"/>
      <c r="M2" s="168"/>
      <c r="N2" s="169"/>
    </row>
    <row r="3" spans="3:39" ht="15.75" customHeight="1" x14ac:dyDescent="0.35">
      <c r="F3" s="98" t="s">
        <v>215</v>
      </c>
      <c r="G3" s="100">
        <v>0.7</v>
      </c>
      <c r="H3" s="102" t="s">
        <v>222</v>
      </c>
      <c r="I3" s="103">
        <v>0.5</v>
      </c>
      <c r="J3" s="170"/>
      <c r="K3" s="122" t="s">
        <v>32</v>
      </c>
      <c r="L3" s="121" t="s">
        <v>242</v>
      </c>
      <c r="M3" s="122"/>
      <c r="N3" s="171"/>
    </row>
    <row r="4" spans="3:39" ht="19.5" x14ac:dyDescent="0.35">
      <c r="F4" s="99" t="s">
        <v>216</v>
      </c>
      <c r="G4" s="101">
        <v>1</v>
      </c>
      <c r="H4" s="102" t="s">
        <v>223</v>
      </c>
      <c r="I4" s="103">
        <v>0.75</v>
      </c>
      <c r="J4" s="172"/>
      <c r="K4" s="125" t="s">
        <v>31</v>
      </c>
      <c r="L4" s="123" t="s">
        <v>243</v>
      </c>
      <c r="M4" s="120"/>
      <c r="N4" s="173"/>
    </row>
    <row r="5" spans="3:39" ht="22.5" x14ac:dyDescent="0.3">
      <c r="C5" s="263"/>
      <c r="D5" s="263"/>
      <c r="H5" s="104" t="s">
        <v>224</v>
      </c>
      <c r="I5" s="105">
        <v>0.3</v>
      </c>
      <c r="J5" s="82"/>
      <c r="K5" s="82"/>
      <c r="L5" s="123" t="s">
        <v>244</v>
      </c>
      <c r="M5" s="120"/>
      <c r="N5" s="173"/>
    </row>
    <row r="6" spans="3:39" ht="22.5" x14ac:dyDescent="0.3">
      <c r="C6" s="263"/>
      <c r="D6" s="263"/>
      <c r="G6" s="82"/>
      <c r="I6" s="82"/>
      <c r="J6" s="82"/>
      <c r="K6" s="82"/>
      <c r="L6" s="123" t="s">
        <v>27</v>
      </c>
      <c r="M6" s="120"/>
      <c r="N6" s="173"/>
    </row>
    <row r="7" spans="3:39" ht="23.25" x14ac:dyDescent="0.35">
      <c r="C7" s="263"/>
      <c r="D7" s="263"/>
      <c r="F7" s="198" t="s">
        <v>25</v>
      </c>
      <c r="G7" s="18"/>
      <c r="L7" s="124" t="s">
        <v>183</v>
      </c>
      <c r="M7" s="172"/>
      <c r="N7" s="174"/>
      <c r="T7" s="175"/>
      <c r="U7" s="175"/>
    </row>
    <row r="8" spans="3:39" ht="21.75" customHeight="1" x14ac:dyDescent="0.35">
      <c r="C8" s="263"/>
      <c r="D8" s="263"/>
      <c r="E8" s="18"/>
      <c r="F8" s="199" t="s">
        <v>569</v>
      </c>
      <c r="G8" s="82"/>
    </row>
    <row r="9" spans="3:39" ht="34.5" customHeight="1" x14ac:dyDescent="0.35">
      <c r="C9" s="400" t="s">
        <v>307</v>
      </c>
      <c r="D9" s="401"/>
      <c r="S9" s="197" t="s">
        <v>235</v>
      </c>
      <c r="T9" s="197" t="s">
        <v>235</v>
      </c>
      <c r="U9" s="19"/>
      <c r="W9" s="421" t="s">
        <v>261</v>
      </c>
      <c r="X9" s="422"/>
      <c r="Y9" s="176"/>
      <c r="Z9" s="177"/>
      <c r="AA9" s="177"/>
      <c r="AF9" s="400" t="s">
        <v>228</v>
      </c>
      <c r="AG9" s="423"/>
      <c r="AH9" s="178" t="s">
        <v>262</v>
      </c>
    </row>
    <row r="10" spans="3:39" ht="75" customHeight="1" x14ac:dyDescent="0.2">
      <c r="C10" s="277" t="s">
        <v>305</v>
      </c>
      <c r="D10" s="278" t="s">
        <v>306</v>
      </c>
      <c r="E10" s="280" t="s">
        <v>0</v>
      </c>
      <c r="F10" s="402" t="s">
        <v>23</v>
      </c>
      <c r="G10" s="402"/>
      <c r="H10" s="402"/>
      <c r="I10" s="87" t="s">
        <v>208</v>
      </c>
      <c r="J10" s="88" t="s">
        <v>252</v>
      </c>
      <c r="K10" s="88" t="s">
        <v>260</v>
      </c>
      <c r="L10" s="88" t="s">
        <v>259</v>
      </c>
      <c r="M10" s="89" t="s">
        <v>18</v>
      </c>
      <c r="N10" s="90" t="s">
        <v>209</v>
      </c>
      <c r="O10" s="91" t="s">
        <v>214</v>
      </c>
      <c r="P10" s="403" t="s">
        <v>213</v>
      </c>
      <c r="Q10" s="404"/>
      <c r="S10" s="197" t="s">
        <v>15</v>
      </c>
      <c r="T10" s="197" t="s">
        <v>233</v>
      </c>
      <c r="U10" s="197" t="s">
        <v>266</v>
      </c>
      <c r="V10" s="197" t="s">
        <v>16</v>
      </c>
      <c r="W10" s="2" t="s">
        <v>212</v>
      </c>
      <c r="X10" s="2" t="s">
        <v>211</v>
      </c>
      <c r="Y10" s="2" t="s">
        <v>225</v>
      </c>
      <c r="Z10" s="2" t="s">
        <v>226</v>
      </c>
      <c r="AA10" s="2" t="s">
        <v>227</v>
      </c>
      <c r="AB10" s="109" t="s">
        <v>210</v>
      </c>
      <c r="AF10" s="66" t="s">
        <v>267</v>
      </c>
      <c r="AG10" s="305" t="s">
        <v>229</v>
      </c>
      <c r="AH10" s="305">
        <f>SUM(AH11:AH40)</f>
        <v>280</v>
      </c>
      <c r="AI10" s="305" t="s">
        <v>21</v>
      </c>
      <c r="AJ10" s="305" t="s">
        <v>20</v>
      </c>
      <c r="AK10" s="305" t="s">
        <v>230</v>
      </c>
      <c r="AL10" s="305" t="s">
        <v>231</v>
      </c>
      <c r="AM10" s="305" t="s">
        <v>232</v>
      </c>
    </row>
    <row r="11" spans="3:39" ht="36" x14ac:dyDescent="0.2">
      <c r="C11" s="264" t="str">
        <f>IF(S11=0,"T",IF((K11-M11)&lt;65,"I",IF((K11-M11)&lt;70,"K",IF((K11-M11)&lt;75,"J",IF((K11-M11)&lt;80,"K","L")))))</f>
        <v>K</v>
      </c>
      <c r="D11" s="273" t="str">
        <f>IF(J11&lt;135,"T",IF((J11-$J$66)&lt;135,"J","L"))</f>
        <v>T</v>
      </c>
      <c r="E11" s="21" t="s">
        <v>359</v>
      </c>
      <c r="F11" s="22" t="str">
        <f t="shared" ref="F11:F39" si="0">VLOOKUP(E11,Misure_Campionate,2,FALSE)</f>
        <v>Movimentazione con carrello elevatore</v>
      </c>
      <c r="G11" s="22" t="str">
        <f t="shared" ref="G11:G39" si="1">VLOOKUP(E11,Misure_Campionate,3,FALSE)</f>
        <v>/</v>
      </c>
      <c r="H11" s="22" t="str">
        <f t="shared" ref="H11:H39" si="2">VLOOKUP(E11,Misure_Campionate,4,FALSE)</f>
        <v>/</v>
      </c>
      <c r="I11" s="63">
        <f t="shared" ref="I11:I39" si="3">VLOOKUP(E11,Misure_Campionate,12,FALSE)</f>
        <v>1.4064816191459686</v>
      </c>
      <c r="J11" s="63">
        <f t="shared" ref="J11:J39" si="4">VLOOKUP(E11,Misure_Campionate,13,FALSE)</f>
        <v>127.96204993518134</v>
      </c>
      <c r="K11" s="64">
        <f t="shared" ref="K11:K39" si="5">VLOOKUP(E11,Misure_Campionate,14,FALSE)</f>
        <v>88.26016379171034</v>
      </c>
      <c r="L11" s="16">
        <f t="shared" ref="L11:L39" si="6">VLOOKUP(E11,Misure_Campionate,15,FALSE)</f>
        <v>99.427008509554511</v>
      </c>
      <c r="M11" s="23">
        <f>S11</f>
        <v>12.927072205134738</v>
      </c>
      <c r="N11" s="281">
        <f>IF(M11=0,0,K11-M11)</f>
        <v>75.333091586575605</v>
      </c>
      <c r="O11" s="224">
        <v>60</v>
      </c>
      <c r="P11" s="25"/>
      <c r="Q11" s="25"/>
      <c r="R11" s="81">
        <f>IF(S11&gt;0,1,"")</f>
        <v>1</v>
      </c>
      <c r="S11" s="111">
        <f>IF(K11&lt;80,0,IF((L11-K11)&lt;=2,($L$63-(($K$63-$L$63)/4)*(L11-K11-2)),($L$63-(($L$63-$M$63)/8)*(L11-K11-2))))</f>
        <v>12.927072205134738</v>
      </c>
      <c r="T11" s="111" t="str">
        <f>IF(J11&lt;135,"",J11-$J$66)</f>
        <v/>
      </c>
      <c r="U11" s="111">
        <f>K11-S11</f>
        <v>75.333091586575605</v>
      </c>
      <c r="V11" s="111">
        <f>O11/$G$43*10^(U11/10)</f>
        <v>4267948.5135349734</v>
      </c>
      <c r="W11" s="179">
        <f>IF((Z11^2*(I11^2+$G$3^2+$G$4^2)&gt;0),(Z11^2*(I11^2+$G$3^2+$G$4^2)),0)</f>
        <v>0.40243632951765229</v>
      </c>
      <c r="X11" s="180">
        <f>IF(W11=0,0,(AA11*Y11)^2)</f>
        <v>0</v>
      </c>
      <c r="Y11" s="181">
        <f>0.5*((P11-Q11)/60)</f>
        <v>0</v>
      </c>
      <c r="Z11" s="182">
        <f>O11/$G$43*10^((K11-$G$44)/10)</f>
        <v>0.34064115346424562</v>
      </c>
      <c r="AA11" s="135">
        <f>IF(AB11=0,0,4.34*(Z11/AB11))</f>
        <v>1.478382606034826</v>
      </c>
      <c r="AB11" s="183">
        <f>O11/60</f>
        <v>1</v>
      </c>
      <c r="AF11" s="183">
        <f>IF(N11="0",0,O11/$G$43*10^(N11/10))</f>
        <v>4267948.5135349734</v>
      </c>
      <c r="AG11" s="183">
        <f>O11/$G$43*10^(K11/10)</f>
        <v>83738734.27656813</v>
      </c>
      <c r="AH11" s="305">
        <f>IF(K11&gt;80,O11,"")</f>
        <v>60</v>
      </c>
      <c r="AI11" s="305">
        <f>IF(K11&gt;80,O11/$AH$10*10^(L11/10),"")</f>
        <v>1877993436.0814705</v>
      </c>
      <c r="AJ11" s="305">
        <f>IF(K11&gt;80,O11/$AH$10*10^(K11/10),"")</f>
        <v>143552115.90268821</v>
      </c>
      <c r="AK11" s="110">
        <f>IF((MAX(K11:K40)&gt;80),10*LOG(SUM($AJ$11:$AJ$40)),"")</f>
        <v>85.816944652133031</v>
      </c>
      <c r="AL11" s="110">
        <f>IF((MAX(K11:K40)&gt;80),10*LOG(SUM($AI$11:$AI$40)),"")</f>
        <v>102.89009892390106</v>
      </c>
      <c r="AM11" s="110">
        <f>10*LOG(SUM(AF11:AF40))</f>
        <v>70.597527819699422</v>
      </c>
    </row>
    <row r="12" spans="3:39" ht="36" x14ac:dyDescent="0.2">
      <c r="C12" s="264" t="str">
        <f t="shared" ref="C12:C40" si="7">IF(S12=0,"T",IF((K12-M12)&lt;65,"I",IF((K12-M12)&lt;70,"K",IF((K12-M12)&lt;75,"J",IF((K12-M12)&lt;80,"K","L")))))</f>
        <v>K</v>
      </c>
      <c r="D12" s="273" t="str">
        <f t="shared" ref="D12:D40" si="8">IF(J12&lt;135,"T",IF((J12-$J$66)&lt;135,"J","L"))</f>
        <v>T</v>
      </c>
      <c r="E12" s="21" t="s">
        <v>358</v>
      </c>
      <c r="F12" s="22" t="str">
        <f t="shared" si="0"/>
        <v>Movimentazione con carrello elevatore</v>
      </c>
      <c r="G12" s="22" t="str">
        <f t="shared" si="1"/>
        <v>/</v>
      </c>
      <c r="H12" s="22" t="str">
        <f t="shared" si="2"/>
        <v>/</v>
      </c>
      <c r="I12" s="63">
        <f t="shared" si="3"/>
        <v>2.4877796178857805</v>
      </c>
      <c r="J12" s="63">
        <f t="shared" si="4"/>
        <v>129.56204993518134</v>
      </c>
      <c r="K12" s="64">
        <f t="shared" si="5"/>
        <v>80.070434915636724</v>
      </c>
      <c r="L12" s="16">
        <f t="shared" si="6"/>
        <v>94.270287005756117</v>
      </c>
      <c r="M12" s="23">
        <f t="shared" ref="M12:M18" si="9">S12</f>
        <v>12.737509244367537</v>
      </c>
      <c r="N12" s="281">
        <f>IF(M12=0,0,K12-M12)</f>
        <v>67.33292567126918</v>
      </c>
      <c r="O12" s="225">
        <v>100</v>
      </c>
      <c r="P12" s="25"/>
      <c r="Q12" s="25"/>
      <c r="R12" s="81">
        <f t="shared" ref="R12:R40" si="10">IF(S12&gt;0,1,"")</f>
        <v>1</v>
      </c>
      <c r="S12" s="111">
        <f t="shared" ref="S12:S40" si="11">IF(K12&lt;80,0,IF((L12-K12)&lt;=2,($L$63-(($K$63-$L$63)/4)*(L12-K12-2)),($L$63-(($L$63-$M$63)/8)*(L12-K12-2))))</f>
        <v>12.737509244367537</v>
      </c>
      <c r="T12" s="111" t="str">
        <f t="shared" ref="T12:T39" si="12">IF(J12&lt;135,"",J12-$J$66)</f>
        <v/>
      </c>
      <c r="U12" s="111">
        <f>K12-S12</f>
        <v>67.33292567126918</v>
      </c>
      <c r="V12" s="111">
        <f>O12/$G$43*10^(U12/10)</f>
        <v>1127330.6887788908</v>
      </c>
      <c r="W12" s="179">
        <f>IF((Z12^2*(I12^2+$G$3^2+$G$4^2)&gt;0),(Z12^2*(I12^2+$G$3^2+$G$4^2)),0)</f>
        <v>5.6970929249595577E-2</v>
      </c>
      <c r="X12" s="180">
        <f t="shared" ref="X12:X40" si="13">IF(W12=0,0,(AA12*Y12)^2)</f>
        <v>0</v>
      </c>
      <c r="Y12" s="181">
        <f>0.5*((P12-Q12)/60)</f>
        <v>0</v>
      </c>
      <c r="Z12" s="182">
        <f>O12/$G$43*10^((K12-$G$44)/10)</f>
        <v>8.6133674875246383E-2</v>
      </c>
      <c r="AA12" s="135">
        <f t="shared" ref="AA12:AA40" si="14">IF(AB12=0,0,4.34*(Z12/AB12))</f>
        <v>0.22429208937514156</v>
      </c>
      <c r="AB12" s="183">
        <f t="shared" ref="AB12:AB40" si="15">O12/60</f>
        <v>1.6666666666666667</v>
      </c>
      <c r="AF12" s="183">
        <f t="shared" ref="AF12:AF40" si="16">IF(N12="0",0,O12/$G$43*10^(N12/10))</f>
        <v>1127330.6887788908</v>
      </c>
      <c r="AG12" s="183">
        <f>O12/$G$43*10^(K12/10)</f>
        <v>21173968.087210711</v>
      </c>
      <c r="AH12" s="305">
        <f>IF(K12&gt;80,O12,"")</f>
        <v>100</v>
      </c>
      <c r="AI12" s="305">
        <f>IF(K12&gt;80,O12/$AH$10*10^(L12/10),"")</f>
        <v>954708236.25440025</v>
      </c>
      <c r="AJ12" s="305">
        <f>IF(K12&gt;80,O12/$AH$10*10^(K12/10),"")</f>
        <v>36298231.006646931</v>
      </c>
      <c r="AL12" s="184"/>
    </row>
    <row r="13" spans="3:39" ht="36" x14ac:dyDescent="0.2">
      <c r="C13" s="264" t="str">
        <f t="shared" si="7"/>
        <v>K</v>
      </c>
      <c r="D13" s="273" t="str">
        <f t="shared" si="8"/>
        <v>J</v>
      </c>
      <c r="E13" s="21" t="s">
        <v>362</v>
      </c>
      <c r="F13" s="22" t="str">
        <f t="shared" si="0"/>
        <v>Trasferimenti con trattore in esterno</v>
      </c>
      <c r="G13" s="22" t="str">
        <f t="shared" si="1"/>
        <v>/</v>
      </c>
      <c r="H13" s="22" t="str">
        <f t="shared" si="2"/>
        <v>/</v>
      </c>
      <c r="I13" s="63">
        <f t="shared" si="3"/>
        <v>1.7685804717272751</v>
      </c>
      <c r="J13" s="63">
        <f t="shared" si="4"/>
        <v>136.56204993518134</v>
      </c>
      <c r="K13" s="64">
        <f t="shared" si="5"/>
        <v>88.886527466732645</v>
      </c>
      <c r="L13" s="16">
        <f t="shared" si="6"/>
        <v>97.445704542670697</v>
      </c>
      <c r="M13" s="23">
        <f t="shared" si="9"/>
        <v>13.090051432753871</v>
      </c>
      <c r="N13" s="281">
        <f t="shared" ref="N13:N40" si="17">IF(M13=0,0,K13-M13)</f>
        <v>75.796476033978777</v>
      </c>
      <c r="O13" s="225">
        <v>60</v>
      </c>
      <c r="P13" s="25"/>
      <c r="Q13" s="25"/>
      <c r="R13" s="81">
        <f t="shared" si="10"/>
        <v>1</v>
      </c>
      <c r="S13" s="111">
        <f t="shared" si="11"/>
        <v>13.090051432753871</v>
      </c>
      <c r="T13" s="111">
        <f t="shared" si="12"/>
        <v>128.56204993518134</v>
      </c>
      <c r="U13" s="111">
        <f t="shared" ref="U13:U40" si="18">K13-S13</f>
        <v>75.796476033978777</v>
      </c>
      <c r="V13" s="111">
        <f t="shared" ref="V13:V40" si="19">O13/$G$43*10^(U13/10)</f>
        <v>4748512.8370506139</v>
      </c>
      <c r="W13" s="179">
        <f t="shared" ref="W13:W40" si="20">IF((Z13^2*(I13^2+$G$3^2+$G$4^2)&gt;0),(Z13^2*(I13^2+$G$3^2+$G$4^2)),0)</f>
        <v>0.71500538817489478</v>
      </c>
      <c r="X13" s="180">
        <f t="shared" si="13"/>
        <v>0</v>
      </c>
      <c r="Y13" s="181">
        <f t="shared" ref="Y13:Y40" si="21">0.5*((P13-Q13)/60)</f>
        <v>0</v>
      </c>
      <c r="Z13" s="182">
        <f t="shared" ref="Z13:Z40" si="22">O13/$G$43*10^((K13-$G$44)/10)</f>
        <v>0.39348980279205775</v>
      </c>
      <c r="AA13" s="135">
        <f t="shared" si="14"/>
        <v>1.7077457441175306</v>
      </c>
      <c r="AB13" s="183">
        <f t="shared" si="15"/>
        <v>1</v>
      </c>
      <c r="AF13" s="183">
        <f t="shared" si="16"/>
        <v>4748512.8370506139</v>
      </c>
      <c r="AG13" s="183">
        <f t="shared" ref="AG13:AG40" si="23">O13/$G$43*10^(K13/10)</f>
        <v>96730350.110213503</v>
      </c>
      <c r="AH13" s="305">
        <f>IF(K13&gt;80,O13,"")</f>
        <v>60</v>
      </c>
      <c r="AI13" s="305">
        <f>IF(K13&gt;80,O13/$AH$10*10^(L13/10),"")</f>
        <v>1190045792.8052649</v>
      </c>
      <c r="AJ13" s="305">
        <f>IF(K13&gt;80,O13/$AH$10*10^(K13/10),"")</f>
        <v>165823457.33179456</v>
      </c>
      <c r="AL13" s="184"/>
    </row>
    <row r="14" spans="3:39" ht="36" x14ac:dyDescent="0.2">
      <c r="C14" s="264" t="str">
        <f t="shared" si="7"/>
        <v>T</v>
      </c>
      <c r="D14" s="273" t="str">
        <f>IF(J14&lt;135,"T",IF((J14-$J$66)&lt;135,"J","L"))</f>
        <v>T</v>
      </c>
      <c r="E14" s="21" t="s">
        <v>389</v>
      </c>
      <c r="F14" s="22" t="str">
        <f t="shared" si="0"/>
        <v>Movimentazioni in piazzale esterno</v>
      </c>
      <c r="G14" s="22" t="str">
        <f t="shared" si="1"/>
        <v>/</v>
      </c>
      <c r="H14" s="22" t="str">
        <f t="shared" si="2"/>
        <v>/</v>
      </c>
      <c r="I14" s="63">
        <f t="shared" si="3"/>
        <v>2.3928078908384225</v>
      </c>
      <c r="J14" s="63">
        <f t="shared" si="4"/>
        <v>101.86204993518133</v>
      </c>
      <c r="K14" s="64">
        <f t="shared" si="5"/>
        <v>79.46875113771064</v>
      </c>
      <c r="L14" s="16">
        <f t="shared" si="6"/>
        <v>84.003331957060041</v>
      </c>
      <c r="M14" s="23">
        <f t="shared" si="9"/>
        <v>0</v>
      </c>
      <c r="N14" s="281">
        <f t="shared" si="17"/>
        <v>0</v>
      </c>
      <c r="O14" s="225">
        <v>120</v>
      </c>
      <c r="P14" s="25"/>
      <c r="Q14" s="25"/>
      <c r="R14" s="81" t="str">
        <f t="shared" si="10"/>
        <v/>
      </c>
      <c r="S14" s="111">
        <f t="shared" si="11"/>
        <v>0</v>
      </c>
      <c r="T14" s="111" t="str">
        <f>IF(J14&lt;135,"",J14-$J$66)</f>
        <v/>
      </c>
      <c r="U14" s="111">
        <f t="shared" si="18"/>
        <v>79.46875113771064</v>
      </c>
      <c r="V14" s="111">
        <f>O14/$G$43*10^(U14/10)</f>
        <v>22121528.038588539</v>
      </c>
      <c r="W14" s="179">
        <f t="shared" si="20"/>
        <v>5.8430540363167915E-2</v>
      </c>
      <c r="X14" s="180">
        <f t="shared" si="13"/>
        <v>0</v>
      </c>
      <c r="Y14" s="181">
        <f t="shared" si="21"/>
        <v>0</v>
      </c>
      <c r="Z14" s="182">
        <f t="shared" si="22"/>
        <v>8.9988258033236415E-2</v>
      </c>
      <c r="AA14" s="135">
        <f t="shared" si="14"/>
        <v>0.19527451993212303</v>
      </c>
      <c r="AB14" s="183">
        <f t="shared" si="15"/>
        <v>2</v>
      </c>
      <c r="AF14" s="183">
        <f t="shared" si="16"/>
        <v>0.25</v>
      </c>
      <c r="AG14" s="183">
        <f t="shared" si="23"/>
        <v>22121528.038588539</v>
      </c>
      <c r="AH14" s="305" t="str">
        <f t="shared" ref="AH14:AH40" si="24">IF(K14&gt;80,O14,"")</f>
        <v/>
      </c>
      <c r="AI14" s="305" t="str">
        <f t="shared" ref="AI14:AI40" si="25">IF(K14&gt;80,O14/$AH$10*10^(L14/10),"")</f>
        <v/>
      </c>
      <c r="AJ14" s="305" t="str">
        <f t="shared" ref="AJ14:AJ40" si="26">IF(K14&gt;80,O14/$AH$10*10^(K14/10),"")</f>
        <v/>
      </c>
      <c r="AL14" s="184"/>
    </row>
    <row r="15" spans="3:39" ht="36" x14ac:dyDescent="0.2">
      <c r="C15" s="264" t="str">
        <f t="shared" si="7"/>
        <v>J</v>
      </c>
      <c r="D15" s="273" t="str">
        <f t="shared" si="8"/>
        <v>T</v>
      </c>
      <c r="E15" s="21" t="s">
        <v>361</v>
      </c>
      <c r="F15" s="22" t="str">
        <f t="shared" si="0"/>
        <v>Movimentazione con autogru in esterno</v>
      </c>
      <c r="G15" s="22" t="str">
        <f t="shared" si="1"/>
        <v>/</v>
      </c>
      <c r="H15" s="22" t="str">
        <f t="shared" si="2"/>
        <v>/</v>
      </c>
      <c r="I15" s="63">
        <f t="shared" si="3"/>
        <v>0.46331088754420607</v>
      </c>
      <c r="J15" s="63">
        <f t="shared" si="4"/>
        <v>132.76204993518132</v>
      </c>
      <c r="K15" s="64">
        <f t="shared" si="5"/>
        <v>82.253316680911695</v>
      </c>
      <c r="L15" s="16">
        <f t="shared" si="6"/>
        <v>108.5740919612181</v>
      </c>
      <c r="M15" s="23">
        <f t="shared" si="9"/>
        <v>11.97995154498085</v>
      </c>
      <c r="N15" s="281">
        <f t="shared" si="17"/>
        <v>70.273365135930845</v>
      </c>
      <c r="O15" s="225">
        <v>60</v>
      </c>
      <c r="P15" s="25"/>
      <c r="Q15" s="25"/>
      <c r="R15" s="81">
        <f t="shared" si="10"/>
        <v>1</v>
      </c>
      <c r="S15" s="111">
        <f t="shared" si="11"/>
        <v>11.97995154498085</v>
      </c>
      <c r="T15" s="111" t="str">
        <f t="shared" si="12"/>
        <v/>
      </c>
      <c r="U15" s="111">
        <f t="shared" si="18"/>
        <v>70.273365135930845</v>
      </c>
      <c r="V15" s="111">
        <f t="shared" si="19"/>
        <v>1331209.8627951907</v>
      </c>
      <c r="W15" s="179">
        <f t="shared" si="20"/>
        <v>1.2441186715068187E-2</v>
      </c>
      <c r="X15" s="180">
        <f t="shared" si="13"/>
        <v>0</v>
      </c>
      <c r="Y15" s="181">
        <f t="shared" si="21"/>
        <v>0</v>
      </c>
      <c r="Z15" s="182">
        <f t="shared" si="22"/>
        <v>8.5430392878259431E-2</v>
      </c>
      <c r="AA15" s="135">
        <f t="shared" si="14"/>
        <v>0.37076790509164592</v>
      </c>
      <c r="AB15" s="183">
        <f t="shared" si="15"/>
        <v>1</v>
      </c>
      <c r="AF15" s="183">
        <f t="shared" si="16"/>
        <v>1331209.8627951907</v>
      </c>
      <c r="AG15" s="183">
        <f t="shared" si="23"/>
        <v>21001082.504631329</v>
      </c>
      <c r="AH15" s="305">
        <f t="shared" si="24"/>
        <v>60</v>
      </c>
      <c r="AI15" s="305">
        <f t="shared" si="25"/>
        <v>15431296471.613224</v>
      </c>
      <c r="AJ15" s="305">
        <f t="shared" si="26"/>
        <v>36001855.722225137</v>
      </c>
      <c r="AL15" s="184"/>
    </row>
    <row r="16" spans="3:39" ht="27" x14ac:dyDescent="0.2">
      <c r="C16" s="264" t="str">
        <f t="shared" si="7"/>
        <v>T</v>
      </c>
      <c r="D16" s="273" t="str">
        <f t="shared" si="8"/>
        <v>T</v>
      </c>
      <c r="E16" s="21" t="s">
        <v>380</v>
      </c>
      <c r="F16" s="22" t="str">
        <f t="shared" si="0"/>
        <v>Movimentazioni esterne</v>
      </c>
      <c r="G16" s="22" t="str">
        <f t="shared" si="1"/>
        <v>/</v>
      </c>
      <c r="H16" s="22" t="str">
        <f t="shared" si="2"/>
        <v>/</v>
      </c>
      <c r="I16" s="63">
        <f t="shared" si="3"/>
        <v>1.2074733912476714</v>
      </c>
      <c r="J16" s="63">
        <f t="shared" si="4"/>
        <v>112.66204993518133</v>
      </c>
      <c r="K16" s="64">
        <f t="shared" si="5"/>
        <v>68.039342017960848</v>
      </c>
      <c r="L16" s="16">
        <f t="shared" si="6"/>
        <v>81.749975490063562</v>
      </c>
      <c r="M16" s="23">
        <f t="shared" si="9"/>
        <v>0</v>
      </c>
      <c r="N16" s="281">
        <f t="shared" si="17"/>
        <v>0</v>
      </c>
      <c r="O16" s="225">
        <v>80</v>
      </c>
      <c r="P16" s="25"/>
      <c r="Q16" s="25"/>
      <c r="R16" s="81" t="str">
        <f t="shared" si="10"/>
        <v/>
      </c>
      <c r="S16" s="111">
        <f t="shared" si="11"/>
        <v>0</v>
      </c>
      <c r="T16" s="111" t="str">
        <f t="shared" si="12"/>
        <v/>
      </c>
      <c r="U16" s="111">
        <f t="shared" si="18"/>
        <v>68.039342017960848</v>
      </c>
      <c r="V16" s="111">
        <f t="shared" si="19"/>
        <v>1061165.083161887</v>
      </c>
      <c r="W16" s="179">
        <f t="shared" si="20"/>
        <v>5.4933041707699635E-5</v>
      </c>
      <c r="X16" s="180">
        <f t="shared" si="13"/>
        <v>0</v>
      </c>
      <c r="Y16" s="181">
        <f t="shared" si="21"/>
        <v>0</v>
      </c>
      <c r="Z16" s="182">
        <f t="shared" si="22"/>
        <v>4.3167179569538246E-3</v>
      </c>
      <c r="AA16" s="135">
        <f t="shared" si="14"/>
        <v>1.4050916949884699E-2</v>
      </c>
      <c r="AB16" s="183">
        <f t="shared" si="15"/>
        <v>1.3333333333333333</v>
      </c>
      <c r="AF16" s="183">
        <f t="shared" si="16"/>
        <v>0.16666666666666666</v>
      </c>
      <c r="AG16" s="183">
        <f t="shared" si="23"/>
        <v>1061165.083161887</v>
      </c>
      <c r="AH16" s="305" t="str">
        <f t="shared" si="24"/>
        <v/>
      </c>
      <c r="AI16" s="305" t="str">
        <f t="shared" si="25"/>
        <v/>
      </c>
      <c r="AJ16" s="305" t="str">
        <f t="shared" si="26"/>
        <v/>
      </c>
      <c r="AL16" s="184"/>
    </row>
    <row r="17" spans="3:38" ht="27" hidden="1" x14ac:dyDescent="0.2">
      <c r="C17" s="264" t="str">
        <f t="shared" si="7"/>
        <v>T</v>
      </c>
      <c r="D17" s="273" t="str">
        <f t="shared" si="8"/>
        <v>T</v>
      </c>
      <c r="E17" s="21" t="s">
        <v>193</v>
      </c>
      <c r="F17" s="22">
        <f t="shared" si="0"/>
        <v>0</v>
      </c>
      <c r="G17" s="22">
        <f t="shared" si="1"/>
        <v>0</v>
      </c>
      <c r="H17" s="22">
        <f t="shared" si="2"/>
        <v>0</v>
      </c>
      <c r="I17" s="63">
        <f t="shared" si="3"/>
        <v>0</v>
      </c>
      <c r="J17" s="63">
        <f t="shared" si="4"/>
        <v>0</v>
      </c>
      <c r="K17" s="64">
        <f t="shared" si="5"/>
        <v>0</v>
      </c>
      <c r="L17" s="16">
        <f t="shared" si="6"/>
        <v>0</v>
      </c>
      <c r="M17" s="23">
        <f t="shared" si="9"/>
        <v>0</v>
      </c>
      <c r="N17" s="281">
        <f t="shared" si="17"/>
        <v>0</v>
      </c>
      <c r="O17" s="225"/>
      <c r="P17" s="25"/>
      <c r="Q17" s="25"/>
      <c r="R17" s="81" t="str">
        <f t="shared" si="10"/>
        <v/>
      </c>
      <c r="S17" s="111">
        <f t="shared" si="11"/>
        <v>0</v>
      </c>
      <c r="T17" s="111" t="str">
        <f t="shared" si="12"/>
        <v/>
      </c>
      <c r="U17" s="111">
        <f t="shared" si="18"/>
        <v>0</v>
      </c>
      <c r="V17" s="111">
        <f t="shared" si="19"/>
        <v>0</v>
      </c>
      <c r="W17" s="179">
        <f t="shared" si="20"/>
        <v>0</v>
      </c>
      <c r="X17" s="180">
        <f t="shared" si="13"/>
        <v>0</v>
      </c>
      <c r="Y17" s="181">
        <f t="shared" si="21"/>
        <v>0</v>
      </c>
      <c r="Z17" s="182">
        <f>O17/$G$43*10^((K17-$G$44)/10)</f>
        <v>0</v>
      </c>
      <c r="AA17" s="135">
        <f>IF(AB17=0,0,4.34*(Z17/AB17))</f>
        <v>0</v>
      </c>
      <c r="AB17" s="183">
        <f t="shared" si="15"/>
        <v>0</v>
      </c>
      <c r="AF17" s="183">
        <f t="shared" si="16"/>
        <v>0</v>
      </c>
      <c r="AG17" s="183">
        <f t="shared" si="23"/>
        <v>0</v>
      </c>
      <c r="AH17" s="305" t="str">
        <f t="shared" si="24"/>
        <v/>
      </c>
      <c r="AI17" s="305" t="str">
        <f t="shared" si="25"/>
        <v/>
      </c>
      <c r="AJ17" s="305" t="str">
        <f t="shared" si="26"/>
        <v/>
      </c>
      <c r="AL17" s="184"/>
    </row>
    <row r="18" spans="3:38" ht="27" hidden="1" x14ac:dyDescent="0.2">
      <c r="C18" s="264" t="str">
        <f t="shared" si="7"/>
        <v>T</v>
      </c>
      <c r="D18" s="273" t="str">
        <f t="shared" si="8"/>
        <v>T</v>
      </c>
      <c r="E18" s="21" t="s">
        <v>193</v>
      </c>
      <c r="F18" s="22">
        <f t="shared" si="0"/>
        <v>0</v>
      </c>
      <c r="G18" s="22">
        <f t="shared" si="1"/>
        <v>0</v>
      </c>
      <c r="H18" s="22">
        <f t="shared" si="2"/>
        <v>0</v>
      </c>
      <c r="I18" s="63">
        <f t="shared" si="3"/>
        <v>0</v>
      </c>
      <c r="J18" s="63">
        <f t="shared" si="4"/>
        <v>0</v>
      </c>
      <c r="K18" s="64">
        <f t="shared" si="5"/>
        <v>0</v>
      </c>
      <c r="L18" s="16">
        <f t="shared" si="6"/>
        <v>0</v>
      </c>
      <c r="M18" s="23">
        <f t="shared" si="9"/>
        <v>0</v>
      </c>
      <c r="N18" s="281">
        <f t="shared" si="17"/>
        <v>0</v>
      </c>
      <c r="O18" s="225"/>
      <c r="P18" s="25"/>
      <c r="Q18" s="25"/>
      <c r="R18" s="81" t="str">
        <f t="shared" si="10"/>
        <v/>
      </c>
      <c r="S18" s="111">
        <f t="shared" si="11"/>
        <v>0</v>
      </c>
      <c r="T18" s="111" t="str">
        <f t="shared" si="12"/>
        <v/>
      </c>
      <c r="U18" s="111">
        <f t="shared" si="18"/>
        <v>0</v>
      </c>
      <c r="V18" s="111">
        <f t="shared" si="19"/>
        <v>0</v>
      </c>
      <c r="W18" s="179">
        <f t="shared" si="20"/>
        <v>0</v>
      </c>
      <c r="X18" s="180">
        <f t="shared" si="13"/>
        <v>0</v>
      </c>
      <c r="Y18" s="181">
        <f t="shared" si="21"/>
        <v>0</v>
      </c>
      <c r="Z18" s="182">
        <f t="shared" si="22"/>
        <v>0</v>
      </c>
      <c r="AA18" s="135">
        <f t="shared" si="14"/>
        <v>0</v>
      </c>
      <c r="AB18" s="183">
        <f t="shared" si="15"/>
        <v>0</v>
      </c>
      <c r="AF18" s="183">
        <f t="shared" si="16"/>
        <v>0</v>
      </c>
      <c r="AG18" s="183">
        <f t="shared" si="23"/>
        <v>0</v>
      </c>
      <c r="AH18" s="305" t="str">
        <f t="shared" si="24"/>
        <v/>
      </c>
      <c r="AI18" s="305" t="str">
        <f t="shared" si="25"/>
        <v/>
      </c>
      <c r="AJ18" s="305" t="str">
        <f t="shared" si="26"/>
        <v/>
      </c>
      <c r="AL18" s="184"/>
    </row>
    <row r="19" spans="3:38" ht="27" hidden="1" x14ac:dyDescent="0.2">
      <c r="C19" s="264" t="str">
        <f t="shared" si="7"/>
        <v>T</v>
      </c>
      <c r="D19" s="273" t="str">
        <f t="shared" si="8"/>
        <v>T</v>
      </c>
      <c r="E19" s="21" t="s">
        <v>193</v>
      </c>
      <c r="F19" s="22">
        <f t="shared" si="0"/>
        <v>0</v>
      </c>
      <c r="G19" s="22">
        <f t="shared" si="1"/>
        <v>0</v>
      </c>
      <c r="H19" s="22">
        <f t="shared" si="2"/>
        <v>0</v>
      </c>
      <c r="I19" s="63">
        <f t="shared" si="3"/>
        <v>0</v>
      </c>
      <c r="J19" s="63">
        <f t="shared" si="4"/>
        <v>0</v>
      </c>
      <c r="K19" s="64">
        <f t="shared" si="5"/>
        <v>0</v>
      </c>
      <c r="L19" s="16">
        <f t="shared" si="6"/>
        <v>0</v>
      </c>
      <c r="M19" s="23">
        <f t="shared" ref="M19:M40" si="27">IF(AND($O$44&gt;87,K19&gt;80),S19,0)</f>
        <v>0</v>
      </c>
      <c r="N19" s="281">
        <f t="shared" si="17"/>
        <v>0</v>
      </c>
      <c r="O19" s="225"/>
      <c r="P19" s="25"/>
      <c r="Q19" s="25"/>
      <c r="R19" s="81" t="str">
        <f t="shared" si="10"/>
        <v/>
      </c>
      <c r="S19" s="111">
        <f t="shared" si="11"/>
        <v>0</v>
      </c>
      <c r="T19" s="111" t="str">
        <f t="shared" si="12"/>
        <v/>
      </c>
      <c r="U19" s="111">
        <f t="shared" si="18"/>
        <v>0</v>
      </c>
      <c r="V19" s="111">
        <f t="shared" si="19"/>
        <v>0</v>
      </c>
      <c r="W19" s="179">
        <f t="shared" si="20"/>
        <v>0</v>
      </c>
      <c r="X19" s="180">
        <f t="shared" si="13"/>
        <v>0</v>
      </c>
      <c r="Y19" s="181">
        <f t="shared" si="21"/>
        <v>0</v>
      </c>
      <c r="Z19" s="182">
        <f t="shared" si="22"/>
        <v>0</v>
      </c>
      <c r="AA19" s="135">
        <f t="shared" si="14"/>
        <v>0</v>
      </c>
      <c r="AB19" s="183">
        <f t="shared" si="15"/>
        <v>0</v>
      </c>
      <c r="AF19" s="183">
        <f t="shared" si="16"/>
        <v>0</v>
      </c>
      <c r="AG19" s="183">
        <f t="shared" si="23"/>
        <v>0</v>
      </c>
      <c r="AH19" s="305" t="str">
        <f t="shared" si="24"/>
        <v/>
      </c>
      <c r="AI19" s="305" t="str">
        <f t="shared" si="25"/>
        <v/>
      </c>
      <c r="AJ19" s="305" t="str">
        <f t="shared" si="26"/>
        <v/>
      </c>
      <c r="AL19" s="184"/>
    </row>
    <row r="20" spans="3:38" ht="27" hidden="1" x14ac:dyDescent="0.2">
      <c r="C20" s="264" t="str">
        <f t="shared" si="7"/>
        <v>T</v>
      </c>
      <c r="D20" s="273" t="str">
        <f t="shared" si="8"/>
        <v>T</v>
      </c>
      <c r="E20" s="21" t="s">
        <v>193</v>
      </c>
      <c r="F20" s="22">
        <f t="shared" si="0"/>
        <v>0</v>
      </c>
      <c r="G20" s="22">
        <f t="shared" si="1"/>
        <v>0</v>
      </c>
      <c r="H20" s="22">
        <f t="shared" si="2"/>
        <v>0</v>
      </c>
      <c r="I20" s="63">
        <f t="shared" si="3"/>
        <v>0</v>
      </c>
      <c r="J20" s="63">
        <f t="shared" si="4"/>
        <v>0</v>
      </c>
      <c r="K20" s="64">
        <f t="shared" si="5"/>
        <v>0</v>
      </c>
      <c r="L20" s="16">
        <f t="shared" si="6"/>
        <v>0</v>
      </c>
      <c r="M20" s="23">
        <f t="shared" si="27"/>
        <v>0</v>
      </c>
      <c r="N20" s="281">
        <f t="shared" si="17"/>
        <v>0</v>
      </c>
      <c r="O20" s="225"/>
      <c r="P20" s="25"/>
      <c r="Q20" s="25"/>
      <c r="R20" s="81" t="str">
        <f t="shared" si="10"/>
        <v/>
      </c>
      <c r="S20" s="111">
        <f t="shared" si="11"/>
        <v>0</v>
      </c>
      <c r="T20" s="111" t="str">
        <f t="shared" si="12"/>
        <v/>
      </c>
      <c r="U20" s="111">
        <f t="shared" si="18"/>
        <v>0</v>
      </c>
      <c r="V20" s="111">
        <f t="shared" si="19"/>
        <v>0</v>
      </c>
      <c r="W20" s="179">
        <f t="shared" si="20"/>
        <v>0</v>
      </c>
      <c r="X20" s="180">
        <f t="shared" si="13"/>
        <v>0</v>
      </c>
      <c r="Y20" s="181">
        <f t="shared" si="21"/>
        <v>0</v>
      </c>
      <c r="Z20" s="182">
        <f t="shared" si="22"/>
        <v>0</v>
      </c>
      <c r="AA20" s="135">
        <f t="shared" si="14"/>
        <v>0</v>
      </c>
      <c r="AB20" s="183">
        <f t="shared" si="15"/>
        <v>0</v>
      </c>
      <c r="AF20" s="183">
        <f t="shared" si="16"/>
        <v>0</v>
      </c>
      <c r="AG20" s="183">
        <f t="shared" si="23"/>
        <v>0</v>
      </c>
      <c r="AH20" s="305" t="str">
        <f t="shared" si="24"/>
        <v/>
      </c>
      <c r="AI20" s="305" t="str">
        <f t="shared" si="25"/>
        <v/>
      </c>
      <c r="AJ20" s="305" t="str">
        <f t="shared" si="26"/>
        <v/>
      </c>
      <c r="AL20" s="184"/>
    </row>
    <row r="21" spans="3:38" ht="27" hidden="1" x14ac:dyDescent="0.2">
      <c r="C21" s="264" t="str">
        <f t="shared" si="7"/>
        <v>T</v>
      </c>
      <c r="D21" s="273" t="str">
        <f t="shared" si="8"/>
        <v>T</v>
      </c>
      <c r="E21" s="21" t="s">
        <v>193</v>
      </c>
      <c r="F21" s="22">
        <f t="shared" si="0"/>
        <v>0</v>
      </c>
      <c r="G21" s="22">
        <f t="shared" si="1"/>
        <v>0</v>
      </c>
      <c r="H21" s="22">
        <f t="shared" si="2"/>
        <v>0</v>
      </c>
      <c r="I21" s="63">
        <f t="shared" si="3"/>
        <v>0</v>
      </c>
      <c r="J21" s="63">
        <f t="shared" si="4"/>
        <v>0</v>
      </c>
      <c r="K21" s="64">
        <f t="shared" si="5"/>
        <v>0</v>
      </c>
      <c r="L21" s="16">
        <f t="shared" si="6"/>
        <v>0</v>
      </c>
      <c r="M21" s="23">
        <f t="shared" si="27"/>
        <v>0</v>
      </c>
      <c r="N21" s="281">
        <f t="shared" si="17"/>
        <v>0</v>
      </c>
      <c r="O21" s="225"/>
      <c r="P21" s="25"/>
      <c r="Q21" s="25"/>
      <c r="R21" s="81" t="str">
        <f t="shared" si="10"/>
        <v/>
      </c>
      <c r="S21" s="111">
        <f t="shared" si="11"/>
        <v>0</v>
      </c>
      <c r="T21" s="111" t="str">
        <f t="shared" si="12"/>
        <v/>
      </c>
      <c r="U21" s="111">
        <f>K21-S21</f>
        <v>0</v>
      </c>
      <c r="V21" s="111">
        <f t="shared" si="19"/>
        <v>0</v>
      </c>
      <c r="W21" s="179">
        <f t="shared" si="20"/>
        <v>0</v>
      </c>
      <c r="X21" s="180">
        <f t="shared" si="13"/>
        <v>0</v>
      </c>
      <c r="Y21" s="181">
        <f t="shared" si="21"/>
        <v>0</v>
      </c>
      <c r="Z21" s="182">
        <f t="shared" si="22"/>
        <v>0</v>
      </c>
      <c r="AA21" s="135">
        <f t="shared" si="14"/>
        <v>0</v>
      </c>
      <c r="AB21" s="183">
        <f t="shared" si="15"/>
        <v>0</v>
      </c>
      <c r="AF21" s="183">
        <f t="shared" si="16"/>
        <v>0</v>
      </c>
      <c r="AG21" s="183">
        <f t="shared" si="23"/>
        <v>0</v>
      </c>
      <c r="AH21" s="305" t="str">
        <f t="shared" si="24"/>
        <v/>
      </c>
      <c r="AI21" s="305" t="str">
        <f t="shared" si="25"/>
        <v/>
      </c>
      <c r="AJ21" s="305" t="str">
        <f t="shared" si="26"/>
        <v/>
      </c>
      <c r="AL21" s="184"/>
    </row>
    <row r="22" spans="3:38" ht="27" hidden="1" x14ac:dyDescent="0.2">
      <c r="C22" s="264" t="str">
        <f t="shared" si="7"/>
        <v>T</v>
      </c>
      <c r="D22" s="273" t="str">
        <f t="shared" si="8"/>
        <v>T</v>
      </c>
      <c r="E22" s="21" t="s">
        <v>193</v>
      </c>
      <c r="F22" s="22">
        <f t="shared" si="0"/>
        <v>0</v>
      </c>
      <c r="G22" s="22">
        <f t="shared" si="1"/>
        <v>0</v>
      </c>
      <c r="H22" s="22">
        <f t="shared" si="2"/>
        <v>0</v>
      </c>
      <c r="I22" s="63">
        <f t="shared" si="3"/>
        <v>0</v>
      </c>
      <c r="J22" s="63">
        <f t="shared" si="4"/>
        <v>0</v>
      </c>
      <c r="K22" s="64">
        <f t="shared" si="5"/>
        <v>0</v>
      </c>
      <c r="L22" s="16">
        <f t="shared" si="6"/>
        <v>0</v>
      </c>
      <c r="M22" s="23">
        <f t="shared" si="27"/>
        <v>0</v>
      </c>
      <c r="N22" s="281">
        <f t="shared" si="17"/>
        <v>0</v>
      </c>
      <c r="O22" s="25"/>
      <c r="P22" s="25"/>
      <c r="Q22" s="25"/>
      <c r="R22" s="81" t="str">
        <f t="shared" si="10"/>
        <v/>
      </c>
      <c r="S22" s="111">
        <f t="shared" si="11"/>
        <v>0</v>
      </c>
      <c r="T22" s="111" t="str">
        <f t="shared" si="12"/>
        <v/>
      </c>
      <c r="U22" s="111">
        <f t="shared" si="18"/>
        <v>0</v>
      </c>
      <c r="V22" s="111">
        <f t="shared" si="19"/>
        <v>0</v>
      </c>
      <c r="W22" s="179">
        <f t="shared" si="20"/>
        <v>0</v>
      </c>
      <c r="X22" s="180">
        <f t="shared" si="13"/>
        <v>0</v>
      </c>
      <c r="Y22" s="181">
        <f t="shared" si="21"/>
        <v>0</v>
      </c>
      <c r="Z22" s="182">
        <f t="shared" si="22"/>
        <v>0</v>
      </c>
      <c r="AA22" s="135">
        <f t="shared" si="14"/>
        <v>0</v>
      </c>
      <c r="AB22" s="183">
        <f t="shared" si="15"/>
        <v>0</v>
      </c>
      <c r="AF22" s="183">
        <f t="shared" si="16"/>
        <v>0</v>
      </c>
      <c r="AG22" s="183">
        <f t="shared" si="23"/>
        <v>0</v>
      </c>
      <c r="AH22" s="305" t="str">
        <f t="shared" si="24"/>
        <v/>
      </c>
      <c r="AI22" s="305" t="str">
        <f t="shared" si="25"/>
        <v/>
      </c>
      <c r="AJ22" s="305" t="str">
        <f t="shared" si="26"/>
        <v/>
      </c>
      <c r="AL22" s="184"/>
    </row>
    <row r="23" spans="3:38" ht="27" hidden="1" x14ac:dyDescent="0.2">
      <c r="C23" s="264" t="str">
        <f t="shared" si="7"/>
        <v>T</v>
      </c>
      <c r="D23" s="273" t="str">
        <f t="shared" si="8"/>
        <v>T</v>
      </c>
      <c r="E23" s="21" t="s">
        <v>193</v>
      </c>
      <c r="F23" s="22">
        <f t="shared" si="0"/>
        <v>0</v>
      </c>
      <c r="G23" s="22">
        <f t="shared" si="1"/>
        <v>0</v>
      </c>
      <c r="H23" s="22">
        <f t="shared" si="2"/>
        <v>0</v>
      </c>
      <c r="I23" s="63">
        <f t="shared" si="3"/>
        <v>0</v>
      </c>
      <c r="J23" s="63">
        <f t="shared" si="4"/>
        <v>0</v>
      </c>
      <c r="K23" s="64">
        <f t="shared" si="5"/>
        <v>0</v>
      </c>
      <c r="L23" s="16">
        <f t="shared" si="6"/>
        <v>0</v>
      </c>
      <c r="M23" s="23">
        <f t="shared" si="27"/>
        <v>0</v>
      </c>
      <c r="N23" s="281">
        <f t="shared" si="17"/>
        <v>0</v>
      </c>
      <c r="O23" s="25"/>
      <c r="P23" s="25"/>
      <c r="Q23" s="25"/>
      <c r="R23" s="81" t="str">
        <f t="shared" si="10"/>
        <v/>
      </c>
      <c r="S23" s="111">
        <f t="shared" si="11"/>
        <v>0</v>
      </c>
      <c r="T23" s="111" t="str">
        <f t="shared" si="12"/>
        <v/>
      </c>
      <c r="U23" s="111">
        <f t="shared" si="18"/>
        <v>0</v>
      </c>
      <c r="V23" s="111">
        <f t="shared" si="19"/>
        <v>0</v>
      </c>
      <c r="W23" s="179">
        <f t="shared" si="20"/>
        <v>0</v>
      </c>
      <c r="X23" s="180">
        <f t="shared" si="13"/>
        <v>0</v>
      </c>
      <c r="Y23" s="181">
        <f t="shared" si="21"/>
        <v>0</v>
      </c>
      <c r="Z23" s="182">
        <f t="shared" si="22"/>
        <v>0</v>
      </c>
      <c r="AA23" s="135">
        <f t="shared" si="14"/>
        <v>0</v>
      </c>
      <c r="AB23" s="183">
        <f t="shared" si="15"/>
        <v>0</v>
      </c>
      <c r="AF23" s="183">
        <f t="shared" si="16"/>
        <v>0</v>
      </c>
      <c r="AG23" s="183">
        <f t="shared" si="23"/>
        <v>0</v>
      </c>
      <c r="AH23" s="305" t="str">
        <f t="shared" si="24"/>
        <v/>
      </c>
      <c r="AI23" s="305" t="str">
        <f t="shared" si="25"/>
        <v/>
      </c>
      <c r="AJ23" s="305" t="str">
        <f t="shared" si="26"/>
        <v/>
      </c>
      <c r="AL23" s="184"/>
    </row>
    <row r="24" spans="3:38" ht="27" hidden="1" x14ac:dyDescent="0.2">
      <c r="C24" s="264" t="str">
        <f t="shared" si="7"/>
        <v>T</v>
      </c>
      <c r="D24" s="273" t="str">
        <f t="shared" si="8"/>
        <v>T</v>
      </c>
      <c r="E24" s="21" t="s">
        <v>193</v>
      </c>
      <c r="F24" s="22">
        <f t="shared" si="0"/>
        <v>0</v>
      </c>
      <c r="G24" s="22">
        <f t="shared" si="1"/>
        <v>0</v>
      </c>
      <c r="H24" s="22">
        <f t="shared" si="2"/>
        <v>0</v>
      </c>
      <c r="I24" s="63">
        <f t="shared" si="3"/>
        <v>0</v>
      </c>
      <c r="J24" s="63">
        <f t="shared" si="4"/>
        <v>0</v>
      </c>
      <c r="K24" s="64">
        <f t="shared" si="5"/>
        <v>0</v>
      </c>
      <c r="L24" s="16">
        <f t="shared" si="6"/>
        <v>0</v>
      </c>
      <c r="M24" s="23">
        <f t="shared" si="27"/>
        <v>0</v>
      </c>
      <c r="N24" s="281">
        <f t="shared" si="17"/>
        <v>0</v>
      </c>
      <c r="O24" s="25"/>
      <c r="P24" s="25"/>
      <c r="Q24" s="25"/>
      <c r="R24" s="81" t="str">
        <f t="shared" si="10"/>
        <v/>
      </c>
      <c r="S24" s="111">
        <f t="shared" si="11"/>
        <v>0</v>
      </c>
      <c r="T24" s="111" t="str">
        <f t="shared" si="12"/>
        <v/>
      </c>
      <c r="U24" s="111">
        <f t="shared" si="18"/>
        <v>0</v>
      </c>
      <c r="V24" s="111">
        <f t="shared" si="19"/>
        <v>0</v>
      </c>
      <c r="W24" s="179">
        <f t="shared" si="20"/>
        <v>0</v>
      </c>
      <c r="X24" s="180">
        <f t="shared" si="13"/>
        <v>0</v>
      </c>
      <c r="Y24" s="181">
        <f t="shared" si="21"/>
        <v>0</v>
      </c>
      <c r="Z24" s="182">
        <f t="shared" si="22"/>
        <v>0</v>
      </c>
      <c r="AA24" s="135">
        <f t="shared" si="14"/>
        <v>0</v>
      </c>
      <c r="AB24" s="183">
        <f t="shared" si="15"/>
        <v>0</v>
      </c>
      <c r="AF24" s="183">
        <f t="shared" si="16"/>
        <v>0</v>
      </c>
      <c r="AG24" s="183">
        <f t="shared" si="23"/>
        <v>0</v>
      </c>
      <c r="AH24" s="305" t="str">
        <f t="shared" si="24"/>
        <v/>
      </c>
      <c r="AI24" s="305" t="str">
        <f t="shared" si="25"/>
        <v/>
      </c>
      <c r="AJ24" s="305" t="str">
        <f t="shared" si="26"/>
        <v/>
      </c>
      <c r="AL24" s="184"/>
    </row>
    <row r="25" spans="3:38" ht="27" hidden="1" x14ac:dyDescent="0.2">
      <c r="C25" s="264" t="str">
        <f t="shared" si="7"/>
        <v>T</v>
      </c>
      <c r="D25" s="273" t="str">
        <f t="shared" si="8"/>
        <v>T</v>
      </c>
      <c r="E25" s="21" t="s">
        <v>193</v>
      </c>
      <c r="F25" s="22">
        <f t="shared" si="0"/>
        <v>0</v>
      </c>
      <c r="G25" s="22">
        <f t="shared" si="1"/>
        <v>0</v>
      </c>
      <c r="H25" s="22">
        <f t="shared" si="2"/>
        <v>0</v>
      </c>
      <c r="I25" s="63">
        <f t="shared" si="3"/>
        <v>0</v>
      </c>
      <c r="J25" s="63">
        <f t="shared" si="4"/>
        <v>0</v>
      </c>
      <c r="K25" s="64">
        <f t="shared" si="5"/>
        <v>0</v>
      </c>
      <c r="L25" s="16">
        <f t="shared" si="6"/>
        <v>0</v>
      </c>
      <c r="M25" s="23">
        <f t="shared" si="27"/>
        <v>0</v>
      </c>
      <c r="N25" s="281">
        <f t="shared" si="17"/>
        <v>0</v>
      </c>
      <c r="O25" s="25"/>
      <c r="P25" s="25"/>
      <c r="Q25" s="25"/>
      <c r="R25" s="81" t="str">
        <f t="shared" si="10"/>
        <v/>
      </c>
      <c r="S25" s="111">
        <f t="shared" si="11"/>
        <v>0</v>
      </c>
      <c r="T25" s="111" t="str">
        <f t="shared" si="12"/>
        <v/>
      </c>
      <c r="U25" s="111">
        <f t="shared" si="18"/>
        <v>0</v>
      </c>
      <c r="V25" s="111">
        <f t="shared" si="19"/>
        <v>0</v>
      </c>
      <c r="W25" s="179">
        <f t="shared" si="20"/>
        <v>0</v>
      </c>
      <c r="X25" s="180">
        <f t="shared" si="13"/>
        <v>0</v>
      </c>
      <c r="Y25" s="181">
        <f t="shared" si="21"/>
        <v>0</v>
      </c>
      <c r="Z25" s="182">
        <f t="shared" si="22"/>
        <v>0</v>
      </c>
      <c r="AA25" s="135">
        <f t="shared" si="14"/>
        <v>0</v>
      </c>
      <c r="AB25" s="183">
        <f t="shared" si="15"/>
        <v>0</v>
      </c>
      <c r="AF25" s="183">
        <f t="shared" si="16"/>
        <v>0</v>
      </c>
      <c r="AG25" s="183">
        <f t="shared" si="23"/>
        <v>0</v>
      </c>
      <c r="AH25" s="305" t="str">
        <f t="shared" si="24"/>
        <v/>
      </c>
      <c r="AI25" s="305" t="str">
        <f t="shared" si="25"/>
        <v/>
      </c>
      <c r="AJ25" s="305" t="str">
        <f t="shared" si="26"/>
        <v/>
      </c>
      <c r="AL25" s="184"/>
    </row>
    <row r="26" spans="3:38" ht="27" hidden="1" x14ac:dyDescent="0.2">
      <c r="C26" s="264" t="str">
        <f t="shared" si="7"/>
        <v>T</v>
      </c>
      <c r="D26" s="273" t="str">
        <f t="shared" si="8"/>
        <v>T</v>
      </c>
      <c r="E26" s="21" t="s">
        <v>193</v>
      </c>
      <c r="F26" s="22">
        <f t="shared" si="0"/>
        <v>0</v>
      </c>
      <c r="G26" s="22">
        <f t="shared" si="1"/>
        <v>0</v>
      </c>
      <c r="H26" s="22">
        <f t="shared" si="2"/>
        <v>0</v>
      </c>
      <c r="I26" s="63">
        <f t="shared" si="3"/>
        <v>0</v>
      </c>
      <c r="J26" s="63">
        <f t="shared" si="4"/>
        <v>0</v>
      </c>
      <c r="K26" s="64">
        <f t="shared" si="5"/>
        <v>0</v>
      </c>
      <c r="L26" s="16">
        <f t="shared" si="6"/>
        <v>0</v>
      </c>
      <c r="M26" s="23">
        <f t="shared" si="27"/>
        <v>0</v>
      </c>
      <c r="N26" s="281">
        <f t="shared" si="17"/>
        <v>0</v>
      </c>
      <c r="O26" s="25"/>
      <c r="P26" s="25"/>
      <c r="Q26" s="25"/>
      <c r="R26" s="81" t="str">
        <f t="shared" si="10"/>
        <v/>
      </c>
      <c r="S26" s="111">
        <f t="shared" si="11"/>
        <v>0</v>
      </c>
      <c r="T26" s="111" t="str">
        <f t="shared" si="12"/>
        <v/>
      </c>
      <c r="U26" s="111">
        <f t="shared" si="18"/>
        <v>0</v>
      </c>
      <c r="V26" s="111">
        <f t="shared" si="19"/>
        <v>0</v>
      </c>
      <c r="W26" s="179">
        <f t="shared" si="20"/>
        <v>0</v>
      </c>
      <c r="X26" s="180">
        <f t="shared" si="13"/>
        <v>0</v>
      </c>
      <c r="Y26" s="181">
        <f t="shared" si="21"/>
        <v>0</v>
      </c>
      <c r="Z26" s="182">
        <f t="shared" si="22"/>
        <v>0</v>
      </c>
      <c r="AA26" s="135">
        <f t="shared" si="14"/>
        <v>0</v>
      </c>
      <c r="AB26" s="183">
        <f t="shared" si="15"/>
        <v>0</v>
      </c>
      <c r="AF26" s="183">
        <f t="shared" si="16"/>
        <v>0</v>
      </c>
      <c r="AG26" s="183">
        <f t="shared" si="23"/>
        <v>0</v>
      </c>
      <c r="AH26" s="305" t="str">
        <f t="shared" si="24"/>
        <v/>
      </c>
      <c r="AI26" s="305" t="str">
        <f t="shared" si="25"/>
        <v/>
      </c>
      <c r="AJ26" s="305" t="str">
        <f t="shared" si="26"/>
        <v/>
      </c>
      <c r="AL26" s="184"/>
    </row>
    <row r="27" spans="3:38" ht="27" hidden="1" x14ac:dyDescent="0.2">
      <c r="C27" s="264" t="str">
        <f t="shared" si="7"/>
        <v>T</v>
      </c>
      <c r="D27" s="273" t="str">
        <f t="shared" si="8"/>
        <v>T</v>
      </c>
      <c r="E27" s="21" t="s">
        <v>193</v>
      </c>
      <c r="F27" s="22">
        <f t="shared" si="0"/>
        <v>0</v>
      </c>
      <c r="G27" s="22">
        <f t="shared" si="1"/>
        <v>0</v>
      </c>
      <c r="H27" s="22">
        <f t="shared" si="2"/>
        <v>0</v>
      </c>
      <c r="I27" s="63">
        <f t="shared" si="3"/>
        <v>0</v>
      </c>
      <c r="J27" s="63">
        <f t="shared" si="4"/>
        <v>0</v>
      </c>
      <c r="K27" s="64">
        <f t="shared" si="5"/>
        <v>0</v>
      </c>
      <c r="L27" s="16">
        <f t="shared" si="6"/>
        <v>0</v>
      </c>
      <c r="M27" s="23">
        <f t="shared" si="27"/>
        <v>0</v>
      </c>
      <c r="N27" s="281">
        <f t="shared" si="17"/>
        <v>0</v>
      </c>
      <c r="O27" s="25"/>
      <c r="P27" s="25"/>
      <c r="Q27" s="25"/>
      <c r="R27" s="81" t="str">
        <f t="shared" si="10"/>
        <v/>
      </c>
      <c r="S27" s="111">
        <f t="shared" si="11"/>
        <v>0</v>
      </c>
      <c r="T27" s="111" t="str">
        <f t="shared" si="12"/>
        <v/>
      </c>
      <c r="U27" s="111">
        <f t="shared" si="18"/>
        <v>0</v>
      </c>
      <c r="V27" s="111">
        <f t="shared" si="19"/>
        <v>0</v>
      </c>
      <c r="W27" s="179">
        <f t="shared" si="20"/>
        <v>0</v>
      </c>
      <c r="X27" s="180">
        <f t="shared" si="13"/>
        <v>0</v>
      </c>
      <c r="Y27" s="181">
        <f t="shared" si="21"/>
        <v>0</v>
      </c>
      <c r="Z27" s="182">
        <f t="shared" si="22"/>
        <v>0</v>
      </c>
      <c r="AA27" s="135">
        <f t="shared" si="14"/>
        <v>0</v>
      </c>
      <c r="AB27" s="183">
        <f t="shared" si="15"/>
        <v>0</v>
      </c>
      <c r="AF27" s="183">
        <f t="shared" si="16"/>
        <v>0</v>
      </c>
      <c r="AG27" s="183">
        <f t="shared" si="23"/>
        <v>0</v>
      </c>
      <c r="AH27" s="305" t="str">
        <f t="shared" si="24"/>
        <v/>
      </c>
      <c r="AI27" s="305" t="str">
        <f t="shared" si="25"/>
        <v/>
      </c>
      <c r="AJ27" s="305" t="str">
        <f t="shared" si="26"/>
        <v/>
      </c>
      <c r="AL27" s="184"/>
    </row>
    <row r="28" spans="3:38" ht="27" hidden="1" x14ac:dyDescent="0.2">
      <c r="C28" s="264" t="str">
        <f t="shared" si="7"/>
        <v>T</v>
      </c>
      <c r="D28" s="273" t="str">
        <f t="shared" si="8"/>
        <v>T</v>
      </c>
      <c r="E28" s="21" t="s">
        <v>193</v>
      </c>
      <c r="F28" s="22">
        <f t="shared" si="0"/>
        <v>0</v>
      </c>
      <c r="G28" s="22">
        <f t="shared" si="1"/>
        <v>0</v>
      </c>
      <c r="H28" s="22">
        <f t="shared" si="2"/>
        <v>0</v>
      </c>
      <c r="I28" s="63">
        <f t="shared" si="3"/>
        <v>0</v>
      </c>
      <c r="J28" s="63">
        <f t="shared" si="4"/>
        <v>0</v>
      </c>
      <c r="K28" s="64">
        <f t="shared" si="5"/>
        <v>0</v>
      </c>
      <c r="L28" s="16">
        <f t="shared" si="6"/>
        <v>0</v>
      </c>
      <c r="M28" s="23">
        <f t="shared" si="27"/>
        <v>0</v>
      </c>
      <c r="N28" s="281">
        <f t="shared" si="17"/>
        <v>0</v>
      </c>
      <c r="O28" s="25"/>
      <c r="P28" s="25"/>
      <c r="Q28" s="25"/>
      <c r="R28" s="81" t="str">
        <f t="shared" si="10"/>
        <v/>
      </c>
      <c r="S28" s="111">
        <f t="shared" si="11"/>
        <v>0</v>
      </c>
      <c r="T28" s="111" t="str">
        <f t="shared" si="12"/>
        <v/>
      </c>
      <c r="U28" s="111">
        <f t="shared" si="18"/>
        <v>0</v>
      </c>
      <c r="V28" s="111">
        <f t="shared" si="19"/>
        <v>0</v>
      </c>
      <c r="W28" s="179">
        <f t="shared" si="20"/>
        <v>0</v>
      </c>
      <c r="X28" s="180">
        <f t="shared" si="13"/>
        <v>0</v>
      </c>
      <c r="Y28" s="181">
        <f t="shared" si="21"/>
        <v>0</v>
      </c>
      <c r="Z28" s="182">
        <f t="shared" si="22"/>
        <v>0</v>
      </c>
      <c r="AA28" s="135">
        <f t="shared" si="14"/>
        <v>0</v>
      </c>
      <c r="AB28" s="183">
        <f t="shared" si="15"/>
        <v>0</v>
      </c>
      <c r="AF28" s="183">
        <f t="shared" si="16"/>
        <v>0</v>
      </c>
      <c r="AG28" s="183">
        <f t="shared" si="23"/>
        <v>0</v>
      </c>
      <c r="AH28" s="305" t="str">
        <f t="shared" si="24"/>
        <v/>
      </c>
      <c r="AI28" s="305" t="str">
        <f t="shared" si="25"/>
        <v/>
      </c>
      <c r="AJ28" s="305" t="str">
        <f t="shared" si="26"/>
        <v/>
      </c>
      <c r="AL28" s="184"/>
    </row>
    <row r="29" spans="3:38" ht="27" hidden="1" x14ac:dyDescent="0.2">
      <c r="C29" s="264" t="str">
        <f t="shared" si="7"/>
        <v>T</v>
      </c>
      <c r="D29" s="273" t="str">
        <f t="shared" si="8"/>
        <v>T</v>
      </c>
      <c r="E29" s="21" t="s">
        <v>193</v>
      </c>
      <c r="F29" s="22">
        <f t="shared" si="0"/>
        <v>0</v>
      </c>
      <c r="G29" s="22">
        <f t="shared" si="1"/>
        <v>0</v>
      </c>
      <c r="H29" s="22">
        <f t="shared" si="2"/>
        <v>0</v>
      </c>
      <c r="I29" s="63">
        <f t="shared" si="3"/>
        <v>0</v>
      </c>
      <c r="J29" s="63">
        <f t="shared" si="4"/>
        <v>0</v>
      </c>
      <c r="K29" s="64">
        <f t="shared" si="5"/>
        <v>0</v>
      </c>
      <c r="L29" s="16">
        <f t="shared" si="6"/>
        <v>0</v>
      </c>
      <c r="M29" s="23">
        <f t="shared" si="27"/>
        <v>0</v>
      </c>
      <c r="N29" s="281">
        <f t="shared" si="17"/>
        <v>0</v>
      </c>
      <c r="O29" s="25"/>
      <c r="P29" s="25"/>
      <c r="Q29" s="25"/>
      <c r="R29" s="81" t="str">
        <f t="shared" si="10"/>
        <v/>
      </c>
      <c r="S29" s="111">
        <f t="shared" si="11"/>
        <v>0</v>
      </c>
      <c r="T29" s="111" t="str">
        <f t="shared" si="12"/>
        <v/>
      </c>
      <c r="U29" s="111">
        <f t="shared" si="18"/>
        <v>0</v>
      </c>
      <c r="V29" s="111">
        <f t="shared" si="19"/>
        <v>0</v>
      </c>
      <c r="W29" s="179">
        <f t="shared" si="20"/>
        <v>0</v>
      </c>
      <c r="X29" s="180">
        <f t="shared" si="13"/>
        <v>0</v>
      </c>
      <c r="Y29" s="181">
        <f t="shared" si="21"/>
        <v>0</v>
      </c>
      <c r="Z29" s="182">
        <f t="shared" si="22"/>
        <v>0</v>
      </c>
      <c r="AA29" s="135">
        <f t="shared" si="14"/>
        <v>0</v>
      </c>
      <c r="AB29" s="183">
        <f t="shared" si="15"/>
        <v>0</v>
      </c>
      <c r="AF29" s="183">
        <f t="shared" si="16"/>
        <v>0</v>
      </c>
      <c r="AG29" s="183">
        <f t="shared" si="23"/>
        <v>0</v>
      </c>
      <c r="AH29" s="305" t="str">
        <f t="shared" si="24"/>
        <v/>
      </c>
      <c r="AI29" s="305" t="str">
        <f t="shared" si="25"/>
        <v/>
      </c>
      <c r="AJ29" s="305" t="str">
        <f t="shared" si="26"/>
        <v/>
      </c>
      <c r="AL29" s="184"/>
    </row>
    <row r="30" spans="3:38" ht="27" hidden="1" x14ac:dyDescent="0.2">
      <c r="C30" s="264" t="str">
        <f t="shared" si="7"/>
        <v>T</v>
      </c>
      <c r="D30" s="273" t="str">
        <f t="shared" si="8"/>
        <v>T</v>
      </c>
      <c r="E30" s="21" t="s">
        <v>193</v>
      </c>
      <c r="F30" s="22">
        <f t="shared" si="0"/>
        <v>0</v>
      </c>
      <c r="G30" s="22">
        <f t="shared" si="1"/>
        <v>0</v>
      </c>
      <c r="H30" s="22">
        <f t="shared" si="2"/>
        <v>0</v>
      </c>
      <c r="I30" s="63">
        <f t="shared" si="3"/>
        <v>0</v>
      </c>
      <c r="J30" s="63">
        <f t="shared" si="4"/>
        <v>0</v>
      </c>
      <c r="K30" s="64">
        <f t="shared" si="5"/>
        <v>0</v>
      </c>
      <c r="L30" s="16">
        <f t="shared" si="6"/>
        <v>0</v>
      </c>
      <c r="M30" s="23">
        <f t="shared" si="27"/>
        <v>0</v>
      </c>
      <c r="N30" s="281">
        <f t="shared" si="17"/>
        <v>0</v>
      </c>
      <c r="O30" s="25"/>
      <c r="P30" s="25"/>
      <c r="Q30" s="25"/>
      <c r="R30" s="81" t="str">
        <f t="shared" si="10"/>
        <v/>
      </c>
      <c r="S30" s="111">
        <f t="shared" si="11"/>
        <v>0</v>
      </c>
      <c r="T30" s="111" t="str">
        <f t="shared" si="12"/>
        <v/>
      </c>
      <c r="U30" s="111">
        <f t="shared" si="18"/>
        <v>0</v>
      </c>
      <c r="V30" s="111">
        <f t="shared" si="19"/>
        <v>0</v>
      </c>
      <c r="W30" s="179">
        <f t="shared" si="20"/>
        <v>0</v>
      </c>
      <c r="X30" s="180">
        <f t="shared" si="13"/>
        <v>0</v>
      </c>
      <c r="Y30" s="181">
        <f t="shared" si="21"/>
        <v>0</v>
      </c>
      <c r="Z30" s="182">
        <f t="shared" si="22"/>
        <v>0</v>
      </c>
      <c r="AA30" s="135">
        <f t="shared" si="14"/>
        <v>0</v>
      </c>
      <c r="AB30" s="183">
        <f t="shared" si="15"/>
        <v>0</v>
      </c>
      <c r="AF30" s="183">
        <f t="shared" si="16"/>
        <v>0</v>
      </c>
      <c r="AG30" s="183">
        <f t="shared" si="23"/>
        <v>0</v>
      </c>
      <c r="AH30" s="305" t="str">
        <f t="shared" si="24"/>
        <v/>
      </c>
      <c r="AI30" s="305" t="str">
        <f t="shared" si="25"/>
        <v/>
      </c>
      <c r="AJ30" s="305" t="str">
        <f t="shared" si="26"/>
        <v/>
      </c>
      <c r="AL30" s="184"/>
    </row>
    <row r="31" spans="3:38" ht="27" hidden="1" x14ac:dyDescent="0.2">
      <c r="C31" s="264" t="str">
        <f t="shared" si="7"/>
        <v>T</v>
      </c>
      <c r="D31" s="273" t="str">
        <f t="shared" si="8"/>
        <v>T</v>
      </c>
      <c r="E31" s="21" t="s">
        <v>193</v>
      </c>
      <c r="F31" s="22">
        <f t="shared" si="0"/>
        <v>0</v>
      </c>
      <c r="G31" s="22">
        <f t="shared" si="1"/>
        <v>0</v>
      </c>
      <c r="H31" s="22">
        <f t="shared" si="2"/>
        <v>0</v>
      </c>
      <c r="I31" s="63">
        <f t="shared" si="3"/>
        <v>0</v>
      </c>
      <c r="J31" s="63">
        <f t="shared" si="4"/>
        <v>0</v>
      </c>
      <c r="K31" s="64">
        <f t="shared" si="5"/>
        <v>0</v>
      </c>
      <c r="L31" s="16">
        <f t="shared" si="6"/>
        <v>0</v>
      </c>
      <c r="M31" s="23">
        <f t="shared" si="27"/>
        <v>0</v>
      </c>
      <c r="N31" s="281">
        <f t="shared" si="17"/>
        <v>0</v>
      </c>
      <c r="O31" s="25"/>
      <c r="P31" s="25"/>
      <c r="Q31" s="25"/>
      <c r="R31" s="81" t="str">
        <f t="shared" si="10"/>
        <v/>
      </c>
      <c r="S31" s="111">
        <f t="shared" si="11"/>
        <v>0</v>
      </c>
      <c r="T31" s="111" t="str">
        <f t="shared" si="12"/>
        <v/>
      </c>
      <c r="U31" s="111">
        <f t="shared" si="18"/>
        <v>0</v>
      </c>
      <c r="V31" s="111">
        <f t="shared" si="19"/>
        <v>0</v>
      </c>
      <c r="W31" s="179">
        <f t="shared" si="20"/>
        <v>0</v>
      </c>
      <c r="X31" s="180">
        <f t="shared" si="13"/>
        <v>0</v>
      </c>
      <c r="Y31" s="181">
        <f t="shared" si="21"/>
        <v>0</v>
      </c>
      <c r="Z31" s="182">
        <f t="shared" si="22"/>
        <v>0</v>
      </c>
      <c r="AA31" s="135">
        <f t="shared" si="14"/>
        <v>0</v>
      </c>
      <c r="AB31" s="183">
        <f t="shared" si="15"/>
        <v>0</v>
      </c>
      <c r="AF31" s="183">
        <f t="shared" si="16"/>
        <v>0</v>
      </c>
      <c r="AG31" s="183">
        <f t="shared" si="23"/>
        <v>0</v>
      </c>
      <c r="AH31" s="305" t="str">
        <f t="shared" si="24"/>
        <v/>
      </c>
      <c r="AI31" s="305" t="str">
        <f t="shared" si="25"/>
        <v/>
      </c>
      <c r="AJ31" s="305" t="str">
        <f t="shared" si="26"/>
        <v/>
      </c>
      <c r="AL31" s="184"/>
    </row>
    <row r="32" spans="3:38" ht="27" hidden="1" x14ac:dyDescent="0.2">
      <c r="C32" s="264" t="str">
        <f t="shared" si="7"/>
        <v>T</v>
      </c>
      <c r="D32" s="273" t="str">
        <f t="shared" si="8"/>
        <v>T</v>
      </c>
      <c r="E32" s="21" t="s">
        <v>193</v>
      </c>
      <c r="F32" s="22">
        <f t="shared" si="0"/>
        <v>0</v>
      </c>
      <c r="G32" s="22">
        <f t="shared" si="1"/>
        <v>0</v>
      </c>
      <c r="H32" s="22">
        <f t="shared" si="2"/>
        <v>0</v>
      </c>
      <c r="I32" s="63">
        <f t="shared" si="3"/>
        <v>0</v>
      </c>
      <c r="J32" s="63">
        <f t="shared" si="4"/>
        <v>0</v>
      </c>
      <c r="K32" s="64">
        <f t="shared" si="5"/>
        <v>0</v>
      </c>
      <c r="L32" s="16">
        <f t="shared" si="6"/>
        <v>0</v>
      </c>
      <c r="M32" s="23">
        <f t="shared" si="27"/>
        <v>0</v>
      </c>
      <c r="N32" s="281">
        <f t="shared" si="17"/>
        <v>0</v>
      </c>
      <c r="O32" s="25"/>
      <c r="P32" s="25"/>
      <c r="Q32" s="25"/>
      <c r="R32" s="81" t="str">
        <f t="shared" si="10"/>
        <v/>
      </c>
      <c r="S32" s="111">
        <f t="shared" si="11"/>
        <v>0</v>
      </c>
      <c r="T32" s="111" t="str">
        <f t="shared" si="12"/>
        <v/>
      </c>
      <c r="U32" s="111">
        <f t="shared" si="18"/>
        <v>0</v>
      </c>
      <c r="V32" s="111">
        <f t="shared" si="19"/>
        <v>0</v>
      </c>
      <c r="W32" s="179">
        <f t="shared" si="20"/>
        <v>0</v>
      </c>
      <c r="X32" s="180">
        <f t="shared" si="13"/>
        <v>0</v>
      </c>
      <c r="Y32" s="181">
        <f t="shared" si="21"/>
        <v>0</v>
      </c>
      <c r="Z32" s="182">
        <f t="shared" si="22"/>
        <v>0</v>
      </c>
      <c r="AA32" s="135">
        <f t="shared" si="14"/>
        <v>0</v>
      </c>
      <c r="AB32" s="183">
        <f t="shared" si="15"/>
        <v>0</v>
      </c>
      <c r="AF32" s="183">
        <f t="shared" si="16"/>
        <v>0</v>
      </c>
      <c r="AG32" s="183">
        <f t="shared" si="23"/>
        <v>0</v>
      </c>
      <c r="AH32" s="305" t="str">
        <f t="shared" si="24"/>
        <v/>
      </c>
      <c r="AI32" s="305" t="str">
        <f t="shared" si="25"/>
        <v/>
      </c>
      <c r="AJ32" s="305" t="str">
        <f t="shared" si="26"/>
        <v/>
      </c>
      <c r="AL32" s="184"/>
    </row>
    <row r="33" spans="3:40" ht="27" hidden="1" x14ac:dyDescent="0.2">
      <c r="C33" s="264" t="str">
        <f t="shared" si="7"/>
        <v>T</v>
      </c>
      <c r="D33" s="273" t="str">
        <f t="shared" si="8"/>
        <v>T</v>
      </c>
      <c r="E33" s="21" t="s">
        <v>193</v>
      </c>
      <c r="F33" s="22">
        <f t="shared" si="0"/>
        <v>0</v>
      </c>
      <c r="G33" s="22">
        <f t="shared" si="1"/>
        <v>0</v>
      </c>
      <c r="H33" s="22">
        <f t="shared" si="2"/>
        <v>0</v>
      </c>
      <c r="I33" s="63">
        <f t="shared" si="3"/>
        <v>0</v>
      </c>
      <c r="J33" s="63">
        <f t="shared" si="4"/>
        <v>0</v>
      </c>
      <c r="K33" s="64">
        <f t="shared" si="5"/>
        <v>0</v>
      </c>
      <c r="L33" s="16">
        <f t="shared" si="6"/>
        <v>0</v>
      </c>
      <c r="M33" s="23">
        <f t="shared" si="27"/>
        <v>0</v>
      </c>
      <c r="N33" s="281">
        <f t="shared" si="17"/>
        <v>0</v>
      </c>
      <c r="O33" s="25"/>
      <c r="P33" s="25"/>
      <c r="Q33" s="25"/>
      <c r="R33" s="81" t="str">
        <f t="shared" si="10"/>
        <v/>
      </c>
      <c r="S33" s="111">
        <f t="shared" si="11"/>
        <v>0</v>
      </c>
      <c r="T33" s="111" t="str">
        <f t="shared" si="12"/>
        <v/>
      </c>
      <c r="U33" s="111">
        <f t="shared" si="18"/>
        <v>0</v>
      </c>
      <c r="V33" s="111">
        <f t="shared" si="19"/>
        <v>0</v>
      </c>
      <c r="W33" s="179">
        <f t="shared" si="20"/>
        <v>0</v>
      </c>
      <c r="X33" s="180">
        <f t="shared" si="13"/>
        <v>0</v>
      </c>
      <c r="Y33" s="181">
        <f t="shared" si="21"/>
        <v>0</v>
      </c>
      <c r="Z33" s="182">
        <f t="shared" si="22"/>
        <v>0</v>
      </c>
      <c r="AA33" s="135">
        <f t="shared" si="14"/>
        <v>0</v>
      </c>
      <c r="AB33" s="183">
        <f t="shared" si="15"/>
        <v>0</v>
      </c>
      <c r="AF33" s="183">
        <f t="shared" si="16"/>
        <v>0</v>
      </c>
      <c r="AG33" s="183">
        <f t="shared" si="23"/>
        <v>0</v>
      </c>
      <c r="AH33" s="305" t="str">
        <f t="shared" si="24"/>
        <v/>
      </c>
      <c r="AI33" s="305" t="str">
        <f t="shared" si="25"/>
        <v/>
      </c>
      <c r="AJ33" s="305" t="str">
        <f t="shared" si="26"/>
        <v/>
      </c>
      <c r="AL33" s="184"/>
    </row>
    <row r="34" spans="3:40" ht="27" hidden="1" x14ac:dyDescent="0.2">
      <c r="C34" s="264" t="str">
        <f t="shared" si="7"/>
        <v>T</v>
      </c>
      <c r="D34" s="273" t="str">
        <f t="shared" si="8"/>
        <v>T</v>
      </c>
      <c r="E34" s="21" t="s">
        <v>193</v>
      </c>
      <c r="F34" s="22">
        <f t="shared" si="0"/>
        <v>0</v>
      </c>
      <c r="G34" s="22">
        <f t="shared" si="1"/>
        <v>0</v>
      </c>
      <c r="H34" s="22">
        <f t="shared" si="2"/>
        <v>0</v>
      </c>
      <c r="I34" s="63">
        <f t="shared" si="3"/>
        <v>0</v>
      </c>
      <c r="J34" s="63">
        <f t="shared" si="4"/>
        <v>0</v>
      </c>
      <c r="K34" s="64">
        <f t="shared" si="5"/>
        <v>0</v>
      </c>
      <c r="L34" s="16">
        <f t="shared" si="6"/>
        <v>0</v>
      </c>
      <c r="M34" s="23">
        <f t="shared" si="27"/>
        <v>0</v>
      </c>
      <c r="N34" s="281">
        <f t="shared" si="17"/>
        <v>0</v>
      </c>
      <c r="O34" s="25"/>
      <c r="P34" s="25"/>
      <c r="Q34" s="25"/>
      <c r="R34" s="81" t="str">
        <f t="shared" si="10"/>
        <v/>
      </c>
      <c r="S34" s="111">
        <f t="shared" si="11"/>
        <v>0</v>
      </c>
      <c r="T34" s="111" t="str">
        <f t="shared" si="12"/>
        <v/>
      </c>
      <c r="U34" s="111">
        <f t="shared" si="18"/>
        <v>0</v>
      </c>
      <c r="V34" s="111">
        <f t="shared" si="19"/>
        <v>0</v>
      </c>
      <c r="W34" s="179">
        <f t="shared" si="20"/>
        <v>0</v>
      </c>
      <c r="X34" s="180">
        <f t="shared" si="13"/>
        <v>0</v>
      </c>
      <c r="Y34" s="181">
        <f t="shared" si="21"/>
        <v>0</v>
      </c>
      <c r="Z34" s="182">
        <f t="shared" si="22"/>
        <v>0</v>
      </c>
      <c r="AA34" s="135">
        <f t="shared" si="14"/>
        <v>0</v>
      </c>
      <c r="AB34" s="183">
        <f t="shared" si="15"/>
        <v>0</v>
      </c>
      <c r="AF34" s="183">
        <f t="shared" si="16"/>
        <v>0</v>
      </c>
      <c r="AG34" s="183">
        <f t="shared" si="23"/>
        <v>0</v>
      </c>
      <c r="AH34" s="305" t="str">
        <f t="shared" si="24"/>
        <v/>
      </c>
      <c r="AI34" s="305" t="str">
        <f t="shared" si="25"/>
        <v/>
      </c>
      <c r="AJ34" s="305" t="str">
        <f t="shared" si="26"/>
        <v/>
      </c>
      <c r="AL34" s="184"/>
    </row>
    <row r="35" spans="3:40" ht="27" hidden="1" x14ac:dyDescent="0.2">
      <c r="C35" s="264" t="str">
        <f t="shared" si="7"/>
        <v>T</v>
      </c>
      <c r="D35" s="273" t="str">
        <f t="shared" si="8"/>
        <v>T</v>
      </c>
      <c r="E35" s="21" t="s">
        <v>193</v>
      </c>
      <c r="F35" s="22">
        <f t="shared" si="0"/>
        <v>0</v>
      </c>
      <c r="G35" s="22">
        <f t="shared" si="1"/>
        <v>0</v>
      </c>
      <c r="H35" s="22">
        <f t="shared" si="2"/>
        <v>0</v>
      </c>
      <c r="I35" s="63">
        <f t="shared" si="3"/>
        <v>0</v>
      </c>
      <c r="J35" s="63">
        <f t="shared" si="4"/>
        <v>0</v>
      </c>
      <c r="K35" s="64">
        <f t="shared" si="5"/>
        <v>0</v>
      </c>
      <c r="L35" s="16">
        <f t="shared" si="6"/>
        <v>0</v>
      </c>
      <c r="M35" s="23">
        <f t="shared" si="27"/>
        <v>0</v>
      </c>
      <c r="N35" s="281">
        <f t="shared" si="17"/>
        <v>0</v>
      </c>
      <c r="O35" s="25"/>
      <c r="P35" s="25"/>
      <c r="Q35" s="25"/>
      <c r="R35" s="81" t="str">
        <f t="shared" si="10"/>
        <v/>
      </c>
      <c r="S35" s="111">
        <f t="shared" si="11"/>
        <v>0</v>
      </c>
      <c r="T35" s="111" t="str">
        <f t="shared" si="12"/>
        <v/>
      </c>
      <c r="U35" s="111">
        <f t="shared" si="18"/>
        <v>0</v>
      </c>
      <c r="V35" s="111">
        <f t="shared" si="19"/>
        <v>0</v>
      </c>
      <c r="W35" s="179">
        <f t="shared" si="20"/>
        <v>0</v>
      </c>
      <c r="X35" s="180">
        <f t="shared" si="13"/>
        <v>0</v>
      </c>
      <c r="Y35" s="181">
        <f t="shared" si="21"/>
        <v>0</v>
      </c>
      <c r="Z35" s="182">
        <f t="shared" si="22"/>
        <v>0</v>
      </c>
      <c r="AA35" s="135">
        <f t="shared" si="14"/>
        <v>0</v>
      </c>
      <c r="AB35" s="183">
        <f t="shared" si="15"/>
        <v>0</v>
      </c>
      <c r="AF35" s="183">
        <f t="shared" si="16"/>
        <v>0</v>
      </c>
      <c r="AG35" s="183">
        <f t="shared" si="23"/>
        <v>0</v>
      </c>
      <c r="AH35" s="305" t="str">
        <f t="shared" si="24"/>
        <v/>
      </c>
      <c r="AI35" s="305" t="str">
        <f t="shared" si="25"/>
        <v/>
      </c>
      <c r="AJ35" s="305" t="str">
        <f t="shared" si="26"/>
        <v/>
      </c>
      <c r="AL35" s="184"/>
    </row>
    <row r="36" spans="3:40" ht="27" hidden="1" x14ac:dyDescent="0.2">
      <c r="C36" s="264" t="str">
        <f t="shared" si="7"/>
        <v>T</v>
      </c>
      <c r="D36" s="273" t="str">
        <f t="shared" si="8"/>
        <v>T</v>
      </c>
      <c r="E36" s="21" t="s">
        <v>193</v>
      </c>
      <c r="F36" s="22">
        <f t="shared" si="0"/>
        <v>0</v>
      </c>
      <c r="G36" s="22">
        <f t="shared" si="1"/>
        <v>0</v>
      </c>
      <c r="H36" s="22">
        <f t="shared" si="2"/>
        <v>0</v>
      </c>
      <c r="I36" s="63">
        <f t="shared" si="3"/>
        <v>0</v>
      </c>
      <c r="J36" s="63">
        <f t="shared" si="4"/>
        <v>0</v>
      </c>
      <c r="K36" s="64">
        <f t="shared" si="5"/>
        <v>0</v>
      </c>
      <c r="L36" s="16">
        <f t="shared" si="6"/>
        <v>0</v>
      </c>
      <c r="M36" s="23">
        <f t="shared" si="27"/>
        <v>0</v>
      </c>
      <c r="N36" s="281">
        <f t="shared" si="17"/>
        <v>0</v>
      </c>
      <c r="O36" s="25"/>
      <c r="P36" s="25"/>
      <c r="Q36" s="25"/>
      <c r="R36" s="81" t="str">
        <f t="shared" si="10"/>
        <v/>
      </c>
      <c r="S36" s="111">
        <f t="shared" si="11"/>
        <v>0</v>
      </c>
      <c r="T36" s="111" t="str">
        <f t="shared" si="12"/>
        <v/>
      </c>
      <c r="U36" s="111">
        <f t="shared" si="18"/>
        <v>0</v>
      </c>
      <c r="V36" s="111">
        <f t="shared" si="19"/>
        <v>0</v>
      </c>
      <c r="W36" s="179">
        <f t="shared" si="20"/>
        <v>0</v>
      </c>
      <c r="X36" s="180">
        <f t="shared" si="13"/>
        <v>0</v>
      </c>
      <c r="Y36" s="181">
        <f t="shared" si="21"/>
        <v>0</v>
      </c>
      <c r="Z36" s="182">
        <f t="shared" si="22"/>
        <v>0</v>
      </c>
      <c r="AA36" s="135">
        <f t="shared" si="14"/>
        <v>0</v>
      </c>
      <c r="AB36" s="183">
        <f t="shared" si="15"/>
        <v>0</v>
      </c>
      <c r="AF36" s="183">
        <f t="shared" si="16"/>
        <v>0</v>
      </c>
      <c r="AG36" s="183">
        <f t="shared" si="23"/>
        <v>0</v>
      </c>
      <c r="AH36" s="305" t="str">
        <f t="shared" si="24"/>
        <v/>
      </c>
      <c r="AI36" s="305" t="str">
        <f t="shared" si="25"/>
        <v/>
      </c>
      <c r="AJ36" s="305" t="str">
        <f t="shared" si="26"/>
        <v/>
      </c>
      <c r="AL36" s="184"/>
    </row>
    <row r="37" spans="3:40" ht="27" hidden="1" x14ac:dyDescent="0.2">
      <c r="C37" s="264" t="str">
        <f t="shared" si="7"/>
        <v>T</v>
      </c>
      <c r="D37" s="273" t="str">
        <f t="shared" si="8"/>
        <v>T</v>
      </c>
      <c r="E37" s="21" t="s">
        <v>193</v>
      </c>
      <c r="F37" s="22">
        <f t="shared" si="0"/>
        <v>0</v>
      </c>
      <c r="G37" s="22">
        <f t="shared" si="1"/>
        <v>0</v>
      </c>
      <c r="H37" s="22">
        <f t="shared" si="2"/>
        <v>0</v>
      </c>
      <c r="I37" s="63">
        <f t="shared" si="3"/>
        <v>0</v>
      </c>
      <c r="J37" s="63">
        <f t="shared" si="4"/>
        <v>0</v>
      </c>
      <c r="K37" s="64">
        <f t="shared" si="5"/>
        <v>0</v>
      </c>
      <c r="L37" s="16">
        <f t="shared" si="6"/>
        <v>0</v>
      </c>
      <c r="M37" s="23">
        <f t="shared" si="27"/>
        <v>0</v>
      </c>
      <c r="N37" s="281">
        <f t="shared" si="17"/>
        <v>0</v>
      </c>
      <c r="O37" s="25"/>
      <c r="P37" s="25"/>
      <c r="Q37" s="25"/>
      <c r="R37" s="81" t="str">
        <f t="shared" si="10"/>
        <v/>
      </c>
      <c r="S37" s="111">
        <f t="shared" si="11"/>
        <v>0</v>
      </c>
      <c r="T37" s="111" t="str">
        <f t="shared" si="12"/>
        <v/>
      </c>
      <c r="U37" s="111">
        <f t="shared" si="18"/>
        <v>0</v>
      </c>
      <c r="V37" s="111">
        <f t="shared" si="19"/>
        <v>0</v>
      </c>
      <c r="W37" s="179">
        <f t="shared" si="20"/>
        <v>0</v>
      </c>
      <c r="X37" s="180">
        <f t="shared" si="13"/>
        <v>0</v>
      </c>
      <c r="Y37" s="181">
        <f t="shared" si="21"/>
        <v>0</v>
      </c>
      <c r="Z37" s="182">
        <f t="shared" si="22"/>
        <v>0</v>
      </c>
      <c r="AA37" s="135">
        <f t="shared" si="14"/>
        <v>0</v>
      </c>
      <c r="AB37" s="183">
        <f t="shared" si="15"/>
        <v>0</v>
      </c>
      <c r="AF37" s="183">
        <f t="shared" si="16"/>
        <v>0</v>
      </c>
      <c r="AG37" s="183">
        <f t="shared" si="23"/>
        <v>0</v>
      </c>
      <c r="AH37" s="305" t="str">
        <f t="shared" si="24"/>
        <v/>
      </c>
      <c r="AI37" s="305" t="str">
        <f t="shared" si="25"/>
        <v/>
      </c>
      <c r="AJ37" s="305" t="str">
        <f t="shared" si="26"/>
        <v/>
      </c>
      <c r="AL37" s="184"/>
    </row>
    <row r="38" spans="3:40" ht="27" hidden="1" x14ac:dyDescent="0.2">
      <c r="C38" s="264" t="str">
        <f t="shared" si="7"/>
        <v>T</v>
      </c>
      <c r="D38" s="273" t="str">
        <f t="shared" si="8"/>
        <v>T</v>
      </c>
      <c r="E38" s="21" t="s">
        <v>193</v>
      </c>
      <c r="F38" s="22">
        <f t="shared" si="0"/>
        <v>0</v>
      </c>
      <c r="G38" s="22">
        <f t="shared" si="1"/>
        <v>0</v>
      </c>
      <c r="H38" s="22">
        <f t="shared" si="2"/>
        <v>0</v>
      </c>
      <c r="I38" s="63">
        <f t="shared" si="3"/>
        <v>0</v>
      </c>
      <c r="J38" s="63">
        <f t="shared" si="4"/>
        <v>0</v>
      </c>
      <c r="K38" s="64">
        <f t="shared" si="5"/>
        <v>0</v>
      </c>
      <c r="L38" s="16">
        <f t="shared" si="6"/>
        <v>0</v>
      </c>
      <c r="M38" s="23">
        <f t="shared" si="27"/>
        <v>0</v>
      </c>
      <c r="N38" s="281">
        <f t="shared" si="17"/>
        <v>0</v>
      </c>
      <c r="O38" s="25"/>
      <c r="P38" s="25"/>
      <c r="Q38" s="25"/>
      <c r="R38" s="81" t="str">
        <f t="shared" si="10"/>
        <v/>
      </c>
      <c r="S38" s="111">
        <f t="shared" si="11"/>
        <v>0</v>
      </c>
      <c r="T38" s="111" t="str">
        <f t="shared" si="12"/>
        <v/>
      </c>
      <c r="U38" s="111">
        <f t="shared" si="18"/>
        <v>0</v>
      </c>
      <c r="V38" s="111">
        <f t="shared" si="19"/>
        <v>0</v>
      </c>
      <c r="W38" s="179">
        <f t="shared" si="20"/>
        <v>0</v>
      </c>
      <c r="X38" s="180">
        <f t="shared" si="13"/>
        <v>0</v>
      </c>
      <c r="Y38" s="181">
        <f t="shared" si="21"/>
        <v>0</v>
      </c>
      <c r="Z38" s="182">
        <f t="shared" si="22"/>
        <v>0</v>
      </c>
      <c r="AA38" s="135">
        <f t="shared" si="14"/>
        <v>0</v>
      </c>
      <c r="AB38" s="183">
        <f t="shared" si="15"/>
        <v>0</v>
      </c>
      <c r="AF38" s="183">
        <f t="shared" si="16"/>
        <v>0</v>
      </c>
      <c r="AG38" s="183">
        <f t="shared" si="23"/>
        <v>0</v>
      </c>
      <c r="AH38" s="305" t="str">
        <f t="shared" si="24"/>
        <v/>
      </c>
      <c r="AI38" s="305" t="str">
        <f t="shared" si="25"/>
        <v/>
      </c>
      <c r="AJ38" s="305" t="str">
        <f t="shared" si="26"/>
        <v/>
      </c>
      <c r="AL38" s="184"/>
    </row>
    <row r="39" spans="3:40" ht="27" hidden="1" x14ac:dyDescent="0.2">
      <c r="C39" s="264" t="str">
        <f t="shared" si="7"/>
        <v>T</v>
      </c>
      <c r="D39" s="273" t="str">
        <f t="shared" si="8"/>
        <v>T</v>
      </c>
      <c r="E39" s="21" t="s">
        <v>193</v>
      </c>
      <c r="F39" s="22">
        <f t="shared" si="0"/>
        <v>0</v>
      </c>
      <c r="G39" s="22">
        <f t="shared" si="1"/>
        <v>0</v>
      </c>
      <c r="H39" s="22">
        <f t="shared" si="2"/>
        <v>0</v>
      </c>
      <c r="I39" s="63">
        <f t="shared" si="3"/>
        <v>0</v>
      </c>
      <c r="J39" s="63">
        <f t="shared" si="4"/>
        <v>0</v>
      </c>
      <c r="K39" s="64">
        <f t="shared" si="5"/>
        <v>0</v>
      </c>
      <c r="L39" s="16">
        <f t="shared" si="6"/>
        <v>0</v>
      </c>
      <c r="M39" s="23">
        <f t="shared" si="27"/>
        <v>0</v>
      </c>
      <c r="N39" s="281">
        <f t="shared" si="17"/>
        <v>0</v>
      </c>
      <c r="O39" s="25"/>
      <c r="P39" s="25"/>
      <c r="Q39" s="25"/>
      <c r="R39" s="81" t="str">
        <f t="shared" si="10"/>
        <v/>
      </c>
      <c r="S39" s="111">
        <f t="shared" si="11"/>
        <v>0</v>
      </c>
      <c r="T39" s="111" t="str">
        <f t="shared" si="12"/>
        <v/>
      </c>
      <c r="U39" s="111">
        <f t="shared" si="18"/>
        <v>0</v>
      </c>
      <c r="V39" s="111">
        <f t="shared" si="19"/>
        <v>0</v>
      </c>
      <c r="W39" s="179">
        <f t="shared" si="20"/>
        <v>0</v>
      </c>
      <c r="X39" s="180">
        <f t="shared" si="13"/>
        <v>0</v>
      </c>
      <c r="Y39" s="181">
        <f t="shared" si="21"/>
        <v>0</v>
      </c>
      <c r="Z39" s="182">
        <f t="shared" si="22"/>
        <v>0</v>
      </c>
      <c r="AA39" s="135">
        <f t="shared" si="14"/>
        <v>0</v>
      </c>
      <c r="AB39" s="183">
        <f t="shared" si="15"/>
        <v>0</v>
      </c>
      <c r="AF39" s="183">
        <f t="shared" si="16"/>
        <v>0</v>
      </c>
      <c r="AG39" s="183">
        <f t="shared" si="23"/>
        <v>0</v>
      </c>
      <c r="AH39" s="305" t="str">
        <f t="shared" si="24"/>
        <v/>
      </c>
      <c r="AI39" s="305" t="str">
        <f t="shared" si="25"/>
        <v/>
      </c>
      <c r="AJ39" s="305" t="str">
        <f t="shared" si="26"/>
        <v/>
      </c>
      <c r="AL39" s="184"/>
    </row>
    <row r="40" spans="3:40" ht="27" hidden="1" x14ac:dyDescent="0.2">
      <c r="C40" s="264" t="str">
        <f t="shared" si="7"/>
        <v>T</v>
      </c>
      <c r="D40" s="273" t="str">
        <f t="shared" si="8"/>
        <v>T</v>
      </c>
      <c r="E40" s="21" t="s">
        <v>24</v>
      </c>
      <c r="F40" s="22"/>
      <c r="G40" s="22"/>
      <c r="H40" s="22"/>
      <c r="I40" s="63"/>
      <c r="J40" s="63"/>
      <c r="K40" s="64"/>
      <c r="L40" s="16"/>
      <c r="M40" s="23">
        <f t="shared" si="27"/>
        <v>0</v>
      </c>
      <c r="N40" s="281">
        <f t="shared" si="17"/>
        <v>0</v>
      </c>
      <c r="O40" s="25"/>
      <c r="P40" s="25"/>
      <c r="Q40" s="25"/>
      <c r="R40" s="81" t="str">
        <f t="shared" si="10"/>
        <v/>
      </c>
      <c r="S40" s="111">
        <f t="shared" si="11"/>
        <v>0</v>
      </c>
      <c r="T40" s="111" t="str">
        <f>IF(J40&lt;135,"",J40-$J$66)</f>
        <v/>
      </c>
      <c r="U40" s="111">
        <f t="shared" si="18"/>
        <v>0</v>
      </c>
      <c r="V40" s="111">
        <f t="shared" si="19"/>
        <v>0</v>
      </c>
      <c r="W40" s="179">
        <f t="shared" si="20"/>
        <v>0</v>
      </c>
      <c r="X40" s="180">
        <f t="shared" si="13"/>
        <v>0</v>
      </c>
      <c r="Y40" s="181">
        <f t="shared" si="21"/>
        <v>0</v>
      </c>
      <c r="Z40" s="182">
        <f t="shared" si="22"/>
        <v>0</v>
      </c>
      <c r="AA40" s="135">
        <f t="shared" si="14"/>
        <v>0</v>
      </c>
      <c r="AB40" s="183">
        <f t="shared" si="15"/>
        <v>0</v>
      </c>
      <c r="AF40" s="183">
        <f t="shared" si="16"/>
        <v>0</v>
      </c>
      <c r="AG40" s="183">
        <f t="shared" si="23"/>
        <v>0</v>
      </c>
      <c r="AH40" s="305" t="str">
        <f t="shared" si="24"/>
        <v/>
      </c>
      <c r="AI40" s="305" t="str">
        <f t="shared" si="25"/>
        <v/>
      </c>
      <c r="AJ40" s="305" t="str">
        <f t="shared" si="26"/>
        <v/>
      </c>
      <c r="AL40" s="184"/>
    </row>
    <row r="41" spans="3:40" ht="20.25" customHeight="1" x14ac:dyDescent="0.35">
      <c r="E41" s="26" t="s">
        <v>56</v>
      </c>
      <c r="F41" s="27"/>
      <c r="G41" s="28"/>
      <c r="H41" s="28"/>
      <c r="I41" s="28"/>
      <c r="K41" s="194"/>
      <c r="L41" s="195"/>
      <c r="M41" s="195"/>
      <c r="N41" s="93" t="s">
        <v>17</v>
      </c>
      <c r="O41" s="92">
        <f>SUM(O11:O40)</f>
        <v>480</v>
      </c>
      <c r="Q41" s="32"/>
      <c r="R41" s="32">
        <f>SUM(R11:R40)</f>
        <v>4</v>
      </c>
      <c r="S41" s="201">
        <f>SUM(S11:S40)</f>
        <v>50.734584427236996</v>
      </c>
      <c r="T41" s="166">
        <f>MAXA(T11:T40)</f>
        <v>128.56204993518134</v>
      </c>
      <c r="U41" s="200" t="s">
        <v>265</v>
      </c>
      <c r="V41" s="200">
        <f>10*LOG10(SUM(V11:V40))</f>
        <v>75.397996757557394</v>
      </c>
      <c r="AJ41" s="20"/>
      <c r="AM41" s="29"/>
    </row>
    <row r="42" spans="3:40" ht="20.100000000000001" customHeight="1" thickBot="1" x14ac:dyDescent="0.3">
      <c r="E42" s="30"/>
      <c r="F42" s="30"/>
      <c r="K42" s="31"/>
      <c r="T42" s="32"/>
      <c r="U42" s="32"/>
      <c r="AJ42" s="20"/>
      <c r="AM42" s="29"/>
    </row>
    <row r="43" spans="3:40" ht="20.25" customHeight="1" thickBot="1" x14ac:dyDescent="0.3">
      <c r="F43" s="33" t="s">
        <v>6</v>
      </c>
      <c r="G43" s="94">
        <v>480</v>
      </c>
      <c r="H43" s="405" t="str">
        <f>IF(G43=480,"VALUTAZIONE SU BASE GIORNALIERA", "VALUTAZIONE SU BASE SETTIMANALE")</f>
        <v>VALUTAZIONE SU BASE GIORNALIERA</v>
      </c>
      <c r="I43" s="406"/>
      <c r="J43" s="406"/>
      <c r="K43" s="406"/>
      <c r="L43" s="406"/>
      <c r="M43" s="406"/>
      <c r="N43" s="406"/>
      <c r="O43" s="407"/>
      <c r="AJ43" s="20"/>
      <c r="AM43" s="29"/>
    </row>
    <row r="44" spans="3:40" ht="23.25" customHeight="1" x14ac:dyDescent="0.35">
      <c r="F44" s="97" t="s">
        <v>218</v>
      </c>
      <c r="G44" s="95">
        <f>10*LOG(SUM(AG11:AG40))</f>
        <v>83.906292774932837</v>
      </c>
      <c r="H44" s="55" t="s">
        <v>75</v>
      </c>
      <c r="I44" s="35">
        <f>G44</f>
        <v>83.906292774932837</v>
      </c>
      <c r="J44" s="36" t="s">
        <v>19</v>
      </c>
      <c r="K44" s="37">
        <f>G46</f>
        <v>1.8413137330385962</v>
      </c>
      <c r="L44" s="185" t="s">
        <v>219</v>
      </c>
      <c r="M44" s="186"/>
      <c r="N44" s="38" t="s">
        <v>66</v>
      </c>
      <c r="O44" s="39">
        <f>I44+K44</f>
        <v>85.747606507971426</v>
      </c>
      <c r="AJ44" s="20"/>
      <c r="AM44" s="29"/>
    </row>
    <row r="45" spans="3:40" ht="24" customHeight="1" thickBot="1" x14ac:dyDescent="0.4">
      <c r="F45" s="34" t="s">
        <v>217</v>
      </c>
      <c r="G45" s="96">
        <f>SUM(W11:X40)</f>
        <v>1.2453393070620866</v>
      </c>
      <c r="H45" s="40"/>
      <c r="I45" s="41"/>
      <c r="J45" s="41"/>
      <c r="K45" s="41"/>
      <c r="L45" s="41"/>
      <c r="M45" s="41"/>
      <c r="N45" s="38" t="s">
        <v>258</v>
      </c>
      <c r="O45" s="39">
        <f>MAX(J11:J40)</f>
        <v>136.56204993518134</v>
      </c>
      <c r="AF45" s="42"/>
      <c r="AJ45" s="20"/>
    </row>
    <row r="46" spans="3:40" ht="23.25" customHeight="1" x14ac:dyDescent="0.35">
      <c r="F46" s="34" t="s">
        <v>287</v>
      </c>
      <c r="G46" s="96">
        <f>1.65*SQRT(G45)</f>
        <v>1.8413137330385962</v>
      </c>
      <c r="H46" s="408" t="str">
        <f>IF(AND((I44+K44)&lt;80,O45&lt;135),"CLASSE DI RISCHIO BASSO",IF(AND((I44+K44)&lt;85,O45&lt;137),"CLASSE DI RISCHIO MEDIO",IF(AND((I44+K44)&lt;87,O45&lt;140),"CLASSE DI RISCHIO ALTO","CLASSE DI RISCHIO ALTO")))</f>
        <v>CLASSE DI RISCHIO ALTO</v>
      </c>
      <c r="I46" s="435"/>
      <c r="J46" s="435"/>
      <c r="K46" s="435"/>
      <c r="L46" s="435"/>
      <c r="M46" s="435"/>
      <c r="N46" s="435"/>
      <c r="O46" s="436"/>
      <c r="AJ46" s="20"/>
      <c r="AL46" s="187"/>
      <c r="AM46" s="187"/>
      <c r="AN46" s="188"/>
    </row>
    <row r="47" spans="3:40" ht="16.5" customHeight="1" thickBot="1" x14ac:dyDescent="0.25">
      <c r="H47" s="437"/>
      <c r="I47" s="438"/>
      <c r="J47" s="438"/>
      <c r="K47" s="438"/>
      <c r="L47" s="438"/>
      <c r="M47" s="438"/>
      <c r="N47" s="438"/>
      <c r="O47" s="439"/>
      <c r="AJ47" s="20"/>
      <c r="AN47" s="31"/>
    </row>
    <row r="48" spans="3:40" ht="20.100000000000001" customHeight="1" thickBot="1" x14ac:dyDescent="0.25">
      <c r="AF48" s="189"/>
      <c r="AH48" s="43"/>
      <c r="AJ48" s="43"/>
      <c r="AK48" s="43"/>
    </row>
    <row r="49" spans="2:27" ht="39" customHeight="1" x14ac:dyDescent="0.2">
      <c r="E49" s="432" t="str">
        <f>IF(AND((I44+K44)&lt;80,O45&lt;135),"",IF(AND((I44+K44)&lt;85,O45&lt;137),"Il datore di lavoro mette a disposizione dei lavoratori i D.P.I.-art. 193 comma 1-a-",IF(AND((I44+K44)&lt;87,O45&lt;140),"Dal calcolo del LEX8h è emerso il superamento del livello superiore d'azione, ai sensi dell'art. 193 comma 1b -il datore di lavoro esige che i lavoratori utilizzino gli otoprotettori-","Dal calcolo del LEX8h è emerso il superamento del limite di esposizione.")))</f>
        <v>Dal calcolo del LEX8h è emerso il superamento del livello superiore d'azione, ai sensi dell'art. 193 comma 1b -il datore di lavoro esige che i lavoratori utilizzino gli otoprotettori-</v>
      </c>
      <c r="F49" s="433"/>
      <c r="G49" s="433"/>
      <c r="H49" s="433"/>
      <c r="I49" s="433"/>
      <c r="J49" s="433"/>
      <c r="K49" s="433"/>
      <c r="L49" s="433"/>
      <c r="M49" s="433"/>
      <c r="N49" s="433"/>
      <c r="O49" s="433"/>
      <c r="P49" s="434"/>
      <c r="Q49" s="82"/>
      <c r="R49" s="82"/>
      <c r="S49" s="82"/>
    </row>
    <row r="50" spans="2:27" ht="39" customHeight="1" thickBot="1" x14ac:dyDescent="0.25">
      <c r="E50" s="424" t="str">
        <f>IF(AND((I44+K44)&lt;80,O45&lt;135),"",IF(AND((I44+K44)&lt;87,O45&lt;140),"Si raccomanda dunque l'utilizzo dei D.P.I. ove gli stessi non costituiscano un rischio per la sicurezza del lavoratore e solo per le sorgenti sonore aventi emissione maggiore ad 80 dB(A) e/o 135 dB(C).","E' obbligatorio l'impiego dei D.P.I. per le sorgenti che superano gli 87 dB(A) e/o 135 dB(C), IL LIVELLO DI ESPOSIZIONE CONSEGUENTE E' QUELLO SOTTO RIPORTATO:"))</f>
        <v>Si raccomanda dunque l'utilizzo dei D.P.I. ove gli stessi non costituiscano un rischio per la sicurezza del lavoratore e solo per le sorgenti sonore aventi emissione maggiore ad 80 dB(A) e/o 135 dB(C).</v>
      </c>
      <c r="F50" s="425"/>
      <c r="G50" s="425"/>
      <c r="H50" s="425"/>
      <c r="I50" s="425"/>
      <c r="J50" s="425"/>
      <c r="K50" s="425"/>
      <c r="L50" s="425"/>
      <c r="M50" s="425"/>
      <c r="N50" s="425"/>
      <c r="O50" s="425"/>
      <c r="P50" s="426"/>
      <c r="Q50" s="82"/>
      <c r="R50" s="82"/>
      <c r="S50" s="82"/>
    </row>
    <row r="51" spans="2:27" ht="20.100000000000001" customHeight="1" x14ac:dyDescent="0.2"/>
    <row r="52" spans="2:27" ht="25.5" customHeight="1" x14ac:dyDescent="0.45">
      <c r="F52" s="414" t="s">
        <v>67</v>
      </c>
      <c r="G52" s="415"/>
      <c r="H52" s="415"/>
      <c r="I52" s="415"/>
      <c r="J52" s="415"/>
      <c r="K52" s="416" t="s">
        <v>187</v>
      </c>
      <c r="L52" s="416"/>
      <c r="M52" s="417" t="str">
        <f>IF(O44&gt;87,AM11,"Non previsto")</f>
        <v>Non previsto</v>
      </c>
      <c r="N52" s="418"/>
      <c r="O52" s="418"/>
    </row>
    <row r="53" spans="2:27" ht="25.5" customHeight="1" x14ac:dyDescent="0.45">
      <c r="E53" s="82"/>
      <c r="F53" s="415"/>
      <c r="G53" s="415"/>
      <c r="H53" s="415"/>
      <c r="I53" s="415"/>
      <c r="J53" s="415"/>
      <c r="K53" s="416" t="s">
        <v>68</v>
      </c>
      <c r="L53" s="416"/>
      <c r="M53" s="417" t="str">
        <f>IF(O45&gt;140,T41,"Non previsto")</f>
        <v>Non previsto</v>
      </c>
      <c r="N53" s="418"/>
      <c r="O53" s="418"/>
      <c r="W53" s="81"/>
    </row>
    <row r="54" spans="2:27" ht="30" customHeight="1" x14ac:dyDescent="0.2">
      <c r="W54" s="81"/>
    </row>
    <row r="55" spans="2:27" ht="30" customHeight="1" x14ac:dyDescent="0.2">
      <c r="E55" s="419" t="s">
        <v>33</v>
      </c>
      <c r="F55" s="420"/>
      <c r="G55" s="420"/>
      <c r="H55" s="420"/>
      <c r="I55" s="420"/>
      <c r="J55" s="420"/>
      <c r="K55" s="420"/>
      <c r="L55" s="420"/>
      <c r="M55" s="420"/>
      <c r="N55" s="420"/>
      <c r="O55" s="420"/>
      <c r="P55" s="420"/>
      <c r="Q55" s="307"/>
      <c r="R55" s="307"/>
      <c r="S55" s="307"/>
      <c r="T55" s="47"/>
      <c r="U55" s="47"/>
      <c r="W55" s="81"/>
    </row>
    <row r="56" spans="2:27" ht="30" customHeight="1" x14ac:dyDescent="0.2">
      <c r="E56" s="47" t="s">
        <v>30</v>
      </c>
      <c r="F56" s="58"/>
      <c r="G56" s="58"/>
      <c r="H56" s="58"/>
      <c r="I56" s="58"/>
      <c r="J56" s="58"/>
      <c r="K56" s="58"/>
      <c r="L56" s="58"/>
      <c r="M56" s="58"/>
      <c r="N56" s="58"/>
      <c r="O56" s="58"/>
      <c r="P56" s="58"/>
      <c r="Q56" s="58"/>
      <c r="R56" s="58"/>
      <c r="S56" s="58"/>
      <c r="T56" s="47"/>
      <c r="U56" s="47"/>
      <c r="W56" s="81"/>
      <c r="X56" s="47"/>
      <c r="Y56" s="47"/>
      <c r="Z56" s="47"/>
      <c r="AA56" s="47"/>
    </row>
    <row r="57" spans="2:27" ht="63.75" customHeight="1" x14ac:dyDescent="0.3">
      <c r="E57" s="384" t="s">
        <v>308</v>
      </c>
      <c r="F57" s="384"/>
      <c r="G57" s="384"/>
      <c r="H57" s="384"/>
      <c r="I57" s="384"/>
      <c r="J57" s="384"/>
      <c r="K57" s="384"/>
      <c r="L57" s="384"/>
      <c r="M57" s="384"/>
      <c r="N57" s="384"/>
      <c r="O57" s="384"/>
      <c r="P57" s="384"/>
      <c r="Q57" s="62"/>
      <c r="R57" s="44"/>
      <c r="S57" s="308"/>
      <c r="T57" s="47"/>
      <c r="U57" s="47"/>
      <c r="W57" s="81"/>
      <c r="X57" s="47"/>
      <c r="Y57" s="47"/>
      <c r="Z57" s="47"/>
      <c r="AA57" s="47"/>
    </row>
    <row r="58" spans="2:27" ht="20.100000000000001" customHeight="1" x14ac:dyDescent="0.2">
      <c r="E58" s="384"/>
      <c r="F58" s="384"/>
      <c r="G58" s="384"/>
      <c r="H58" s="384"/>
      <c r="I58" s="384"/>
      <c r="J58" s="384"/>
      <c r="K58" s="384"/>
      <c r="L58" s="384"/>
      <c r="M58" s="384"/>
      <c r="N58" s="384"/>
      <c r="O58" s="384"/>
      <c r="P58" s="384"/>
      <c r="Q58" s="308"/>
      <c r="R58" s="308"/>
      <c r="S58" s="308"/>
      <c r="T58" s="47"/>
      <c r="U58" s="47"/>
      <c r="V58" s="56"/>
      <c r="W58" s="52"/>
      <c r="X58" s="47"/>
      <c r="Y58" s="47"/>
      <c r="Z58" s="47"/>
      <c r="AA58" s="47"/>
    </row>
    <row r="59" spans="2:27" ht="9.9499999999999993" customHeight="1" thickBot="1" x14ac:dyDescent="0.25">
      <c r="V59" s="56"/>
      <c r="W59" s="52"/>
      <c r="X59" s="47"/>
      <c r="Y59" s="47"/>
      <c r="Z59" s="47"/>
      <c r="AA59" s="47"/>
    </row>
    <row r="60" spans="2:27" ht="55.5" customHeight="1" x14ac:dyDescent="0.25">
      <c r="B60" s="48"/>
      <c r="E60" s="385" t="s">
        <v>309</v>
      </c>
      <c r="F60" s="386"/>
      <c r="G60" s="386"/>
      <c r="H60" s="386"/>
      <c r="I60" s="386"/>
      <c r="J60" s="386"/>
      <c r="K60" s="386"/>
      <c r="L60" s="386"/>
      <c r="M60" s="386"/>
      <c r="N60" s="386"/>
      <c r="O60" s="386"/>
      <c r="P60" s="387"/>
      <c r="Q60" s="190"/>
      <c r="R60" s="190"/>
      <c r="S60" s="190"/>
      <c r="V60" s="56"/>
      <c r="W60" s="52"/>
      <c r="X60" s="47"/>
      <c r="Y60" s="47"/>
      <c r="Z60" s="47"/>
      <c r="AA60" s="47"/>
    </row>
    <row r="61" spans="2:27" ht="21" customHeight="1" x14ac:dyDescent="0.25">
      <c r="B61" s="48"/>
      <c r="E61" s="193" t="s">
        <v>34</v>
      </c>
      <c r="F61" s="302" t="s">
        <v>26</v>
      </c>
      <c r="G61" s="302" t="s">
        <v>28</v>
      </c>
      <c r="H61" s="373" t="s">
        <v>29</v>
      </c>
      <c r="I61" s="373"/>
      <c r="J61" s="114" t="s">
        <v>64</v>
      </c>
      <c r="K61" s="115" t="s">
        <v>12</v>
      </c>
      <c r="L61" s="116" t="s">
        <v>13</v>
      </c>
      <c r="M61" s="116" t="s">
        <v>14</v>
      </c>
      <c r="N61" s="388" t="s">
        <v>234</v>
      </c>
      <c r="O61" s="362"/>
      <c r="P61" s="377"/>
      <c r="Q61" s="54"/>
      <c r="R61" s="54"/>
      <c r="S61" s="54"/>
      <c r="V61" s="56"/>
      <c r="W61" s="52"/>
      <c r="X61" s="47"/>
      <c r="Y61" s="47"/>
      <c r="Z61" s="47"/>
      <c r="AA61" s="47"/>
    </row>
    <row r="62" spans="2:27" ht="21" customHeight="1" x14ac:dyDescent="0.25">
      <c r="B62" s="48"/>
      <c r="E62" s="193" t="s">
        <v>40</v>
      </c>
      <c r="F62" s="303" t="str">
        <f>VLOOKUP(E62,$E$112:$L$243,2,FALSE)</f>
        <v>Inserti espandibili</v>
      </c>
      <c r="G62" s="303" t="str">
        <f>VLOOKUP($E$62,$E$112:$L$243,3,FALSE)</f>
        <v>3M EAR</v>
      </c>
      <c r="H62" s="374" t="str">
        <f>VLOOKUP($E$62,$E$112:$L$243,4,FALSE)</f>
        <v>CLASSIC</v>
      </c>
      <c r="I62" s="374"/>
      <c r="J62" s="46">
        <f>VLOOKUP($E$62,$E$112:$L$243,5,FALSE)</f>
        <v>31</v>
      </c>
      <c r="K62" s="46">
        <f>VLOOKUP($E$62,$E$112:$L$243,6,FALSE)</f>
        <v>31</v>
      </c>
      <c r="L62" s="46">
        <f>VLOOKUP($E$62,$E$112:$L$243,7,FALSE)</f>
        <v>27</v>
      </c>
      <c r="M62" s="46">
        <f>VLOOKUP($E$62,$E$112:$L$243,8,FALSE)</f>
        <v>26</v>
      </c>
      <c r="N62" s="392">
        <f>IF(S41=0,"Non necessario",S41/R41)</f>
        <v>12.683646106809249</v>
      </c>
      <c r="O62" s="393"/>
      <c r="P62" s="394"/>
      <c r="Q62" s="196"/>
      <c r="R62" s="196"/>
      <c r="S62" s="196"/>
      <c r="V62" s="56"/>
      <c r="W62" s="56"/>
      <c r="X62" s="47"/>
      <c r="Y62" s="47"/>
      <c r="Z62" s="47"/>
      <c r="AA62" s="47"/>
    </row>
    <row r="63" spans="2:27" ht="21" customHeight="1" x14ac:dyDescent="0.25">
      <c r="B63" s="48"/>
      <c r="C63" s="48"/>
      <c r="D63" s="48"/>
      <c r="E63" s="395" t="s">
        <v>57</v>
      </c>
      <c r="F63" s="396"/>
      <c r="G63" s="396"/>
      <c r="H63" s="379">
        <v>0.5</v>
      </c>
      <c r="I63" s="379"/>
      <c r="J63" s="117">
        <f>H63*J62</f>
        <v>15.5</v>
      </c>
      <c r="K63" s="118">
        <f>K62*$H$63</f>
        <v>15.5</v>
      </c>
      <c r="L63" s="118">
        <f>L62*$H$63</f>
        <v>13.5</v>
      </c>
      <c r="M63" s="118">
        <f>M62*$H$63</f>
        <v>13</v>
      </c>
      <c r="N63" s="393"/>
      <c r="O63" s="393"/>
      <c r="P63" s="394"/>
      <c r="Q63" s="167"/>
      <c r="R63" s="167"/>
      <c r="S63" s="167"/>
      <c r="V63" s="56"/>
      <c r="W63" s="56"/>
      <c r="X63" s="47"/>
      <c r="Y63" s="47"/>
      <c r="Z63" s="47"/>
      <c r="AA63" s="47"/>
    </row>
    <row r="64" spans="2:27" ht="9.75" customHeight="1" x14ac:dyDescent="0.25">
      <c r="B64" s="48"/>
      <c r="C64" s="48"/>
      <c r="D64" s="48"/>
      <c r="E64" s="389"/>
      <c r="F64" s="390"/>
      <c r="G64" s="390"/>
      <c r="H64" s="390"/>
      <c r="I64" s="390"/>
      <c r="J64" s="390"/>
      <c r="K64" s="390"/>
      <c r="L64" s="390"/>
      <c r="M64" s="390"/>
      <c r="N64" s="390"/>
      <c r="O64" s="390"/>
      <c r="P64" s="391"/>
      <c r="Q64" s="167"/>
      <c r="R64" s="82"/>
      <c r="S64" s="82"/>
      <c r="V64" s="56"/>
      <c r="W64" s="56"/>
      <c r="X64" s="47"/>
      <c r="Y64" s="47"/>
      <c r="Z64" s="47"/>
      <c r="AA64" s="47"/>
    </row>
    <row r="65" spans="2:27" ht="24" customHeight="1" x14ac:dyDescent="0.25">
      <c r="B65" s="48"/>
      <c r="C65" s="48"/>
      <c r="D65" s="48"/>
      <c r="E65" s="361" t="s">
        <v>37</v>
      </c>
      <c r="F65" s="397"/>
      <c r="G65" s="398" t="s">
        <v>74</v>
      </c>
      <c r="H65" s="304" t="s">
        <v>240</v>
      </c>
      <c r="I65" s="119" t="s">
        <v>237</v>
      </c>
      <c r="J65" s="133">
        <f>IF(O44&lt;87,V41,(10*LOG10(SUM(AF11:AF40))))</f>
        <v>75.397996757557394</v>
      </c>
      <c r="K65" s="119" t="s">
        <v>238</v>
      </c>
      <c r="L65" s="119">
        <v>80</v>
      </c>
      <c r="M65" s="365" t="str">
        <f>IF(J65&lt;65,"IPERPROTEZIONE",IF(J65&lt;70,"ACCETTABILE",IF(J65&lt;75,"BUONA",IF(J65&lt;80,"ACCETTABILE","INSUFFICIENTE"))))</f>
        <v>ACCETTABILE</v>
      </c>
      <c r="N65" s="365"/>
      <c r="O65" s="365"/>
      <c r="P65" s="366"/>
      <c r="Q65" s="167"/>
      <c r="R65" s="82"/>
      <c r="S65" s="85"/>
      <c r="V65" s="56"/>
      <c r="W65" s="56"/>
      <c r="X65" s="47"/>
      <c r="Y65" s="47"/>
      <c r="Z65" s="47"/>
      <c r="AA65" s="47"/>
    </row>
    <row r="66" spans="2:27" ht="27" customHeight="1" thickBot="1" x14ac:dyDescent="0.3">
      <c r="B66" s="48"/>
      <c r="C66" s="48"/>
      <c r="D66" s="48"/>
      <c r="E66" s="367" t="s">
        <v>31</v>
      </c>
      <c r="F66" s="364"/>
      <c r="G66" s="399"/>
      <c r="H66" s="113" t="s">
        <v>241</v>
      </c>
      <c r="I66" s="112" t="s">
        <v>239</v>
      </c>
      <c r="J66" s="112">
        <f>M63-5</f>
        <v>8</v>
      </c>
      <c r="K66" s="112" t="s">
        <v>238</v>
      </c>
      <c r="L66" s="112">
        <v>135</v>
      </c>
      <c r="M66" s="368" t="str">
        <f>IF($O$45&lt;135,"VERIFICA NON NECESSARIA",IF(($O$45-J66)&lt;135,"IDONEO","INSUFFICIENTE"))</f>
        <v>IDONEO</v>
      </c>
      <c r="N66" s="368"/>
      <c r="O66" s="368"/>
      <c r="P66" s="369"/>
      <c r="Q66" s="167"/>
      <c r="R66" s="82"/>
      <c r="S66" s="86"/>
      <c r="V66" s="56"/>
      <c r="W66" s="56"/>
      <c r="X66" s="47"/>
      <c r="Y66" s="47"/>
      <c r="Z66" s="47"/>
      <c r="AA66" s="47"/>
    </row>
    <row r="67" spans="2:27" ht="12.6" customHeight="1" x14ac:dyDescent="0.3">
      <c r="B67" s="48"/>
      <c r="C67" s="48"/>
      <c r="D67" s="48"/>
      <c r="I67" s="61"/>
      <c r="J67" s="61"/>
      <c r="K67" s="50"/>
      <c r="L67" s="51"/>
      <c r="M67" s="51"/>
      <c r="N67" s="52"/>
      <c r="O67" s="53"/>
      <c r="P67" s="53"/>
      <c r="Q67" s="167"/>
      <c r="R67" s="53"/>
      <c r="S67" s="53"/>
      <c r="V67" s="56"/>
      <c r="W67" s="56"/>
      <c r="X67" s="47"/>
      <c r="Y67" s="47"/>
      <c r="Z67" s="47"/>
      <c r="AA67" s="47"/>
    </row>
    <row r="68" spans="2:27" ht="12.6" customHeight="1" thickBot="1" x14ac:dyDescent="0.35">
      <c r="B68" s="48"/>
      <c r="C68" s="48"/>
      <c r="D68" s="48"/>
      <c r="E68" s="49"/>
      <c r="F68" s="49"/>
      <c r="G68" s="49"/>
      <c r="H68" s="49"/>
      <c r="I68" s="49"/>
      <c r="J68" s="49"/>
      <c r="K68" s="50"/>
      <c r="L68" s="51"/>
      <c r="M68" s="51"/>
      <c r="N68" s="52"/>
      <c r="O68" s="53"/>
      <c r="P68" s="53"/>
      <c r="Q68" s="167"/>
      <c r="R68" s="53"/>
      <c r="S68" s="53"/>
      <c r="V68" s="56"/>
      <c r="W68" s="56"/>
      <c r="X68" s="47"/>
      <c r="Y68" s="47"/>
      <c r="Z68" s="47"/>
      <c r="AA68" s="47"/>
    </row>
    <row r="69" spans="2:27" ht="27" customHeight="1" x14ac:dyDescent="0.3">
      <c r="B69" s="48"/>
      <c r="C69" s="48"/>
      <c r="D69" s="48"/>
      <c r="E69" s="370" t="s">
        <v>263</v>
      </c>
      <c r="F69" s="371"/>
      <c r="G69" s="371"/>
      <c r="H69" s="371"/>
      <c r="I69" s="371"/>
      <c r="J69" s="371"/>
      <c r="K69" s="371"/>
      <c r="L69" s="371"/>
      <c r="M69" s="371"/>
      <c r="N69" s="371"/>
      <c r="O69" s="371"/>
      <c r="P69" s="372"/>
      <c r="Q69" s="167"/>
      <c r="R69" s="53"/>
      <c r="S69" s="53"/>
      <c r="V69" s="56"/>
      <c r="W69" s="56"/>
      <c r="X69" s="47"/>
      <c r="Y69" s="47"/>
      <c r="Z69" s="47"/>
      <c r="AA69" s="47"/>
    </row>
    <row r="70" spans="2:27" ht="21" customHeight="1" x14ac:dyDescent="0.25">
      <c r="B70" s="48"/>
      <c r="C70" s="48"/>
      <c r="D70" s="48"/>
      <c r="E70" s="193" t="s">
        <v>34</v>
      </c>
      <c r="F70" s="302" t="s">
        <v>26</v>
      </c>
      <c r="G70" s="302" t="s">
        <v>28</v>
      </c>
      <c r="H70" s="373" t="s">
        <v>29</v>
      </c>
      <c r="I70" s="373"/>
      <c r="J70" s="114" t="s">
        <v>64</v>
      </c>
      <c r="K70" s="115" t="s">
        <v>12</v>
      </c>
      <c r="L70" s="116" t="s">
        <v>13</v>
      </c>
      <c r="M70" s="116" t="s">
        <v>14</v>
      </c>
      <c r="N70" s="305" t="s">
        <v>69</v>
      </c>
      <c r="O70" s="305" t="s">
        <v>70</v>
      </c>
      <c r="P70" s="132" t="s">
        <v>15</v>
      </c>
      <c r="Q70" s="167"/>
      <c r="R70" s="54"/>
      <c r="S70" s="54"/>
      <c r="V70" s="56"/>
      <c r="W70" s="52"/>
      <c r="X70" s="47"/>
      <c r="Y70" s="47"/>
      <c r="Z70" s="47"/>
      <c r="AA70" s="47"/>
    </row>
    <row r="71" spans="2:27" ht="21" customHeight="1" x14ac:dyDescent="0.25">
      <c r="B71" s="48"/>
      <c r="C71" s="48"/>
      <c r="D71" s="48"/>
      <c r="E71" s="303" t="s">
        <v>36</v>
      </c>
      <c r="F71" s="303" t="str">
        <f>VLOOKUP(E71,$E$112:$L$243,2,FALSE)</f>
        <v>Cuffie auricolari</v>
      </c>
      <c r="G71" s="303" t="str">
        <f>VLOOKUP($E$71,$E$112:$L$243,3,FALSE)</f>
        <v>3M PELTOR</v>
      </c>
      <c r="H71" s="374" t="str">
        <f>VLOOKUP($E$71,$E$112:$L$243,4,FALSE)</f>
        <v>Optime I H510P3</v>
      </c>
      <c r="I71" s="374"/>
      <c r="J71" s="46">
        <f>VLOOKUP(E71,$E$112:$L$243,5,FALSE)</f>
        <v>26</v>
      </c>
      <c r="K71" s="46">
        <f>VLOOKUP($E$71,$E$112:$L$243,6,FALSE)</f>
        <v>32</v>
      </c>
      <c r="L71" s="46">
        <f>VLOOKUP($E$71,$E$112:$L$243,7,FALSE)</f>
        <v>23</v>
      </c>
      <c r="M71" s="46">
        <f>VLOOKUP($E$71,$E$112:$L$243,8,FALSE)</f>
        <v>15</v>
      </c>
      <c r="N71" s="375">
        <f>$AK$11</f>
        <v>85.816944652133031</v>
      </c>
      <c r="O71" s="375">
        <f>$AL$11</f>
        <v>102.89009892390106</v>
      </c>
      <c r="P71" s="376">
        <f>IF(($AL$11-$AK$11)&lt;=2,(L72-((K72-L72)/4)*($AL$11-$AK$11-2)),(L72-((L72-M72)/8)*($AL$11-$AK$11-2)))</f>
        <v>6.7378188689971719</v>
      </c>
      <c r="Q71" s="167"/>
      <c r="R71" s="196"/>
      <c r="S71" s="196"/>
      <c r="V71" s="56"/>
      <c r="W71" s="56"/>
      <c r="X71" s="47"/>
      <c r="Y71" s="47"/>
      <c r="Z71" s="47"/>
      <c r="AA71" s="47"/>
    </row>
    <row r="72" spans="2:27" ht="21" customHeight="1" x14ac:dyDescent="0.25">
      <c r="B72" s="48"/>
      <c r="C72" s="48"/>
      <c r="D72" s="48"/>
      <c r="E72" s="191"/>
      <c r="F72" s="127"/>
      <c r="G72" s="128" t="s">
        <v>57</v>
      </c>
      <c r="H72" s="378">
        <v>0.85</v>
      </c>
      <c r="I72" s="379"/>
      <c r="J72" s="117">
        <f>H72*J71</f>
        <v>22.099999999999998</v>
      </c>
      <c r="K72" s="118">
        <f>K71*$H$72</f>
        <v>27.2</v>
      </c>
      <c r="L72" s="118">
        <f>L71*$H$72</f>
        <v>19.55</v>
      </c>
      <c r="M72" s="118">
        <f>M71*$H$72</f>
        <v>12.75</v>
      </c>
      <c r="N72" s="362"/>
      <c r="O72" s="362"/>
      <c r="P72" s="377"/>
      <c r="Q72" s="167"/>
      <c r="R72" s="167"/>
      <c r="S72" s="167"/>
      <c r="V72" s="56"/>
      <c r="W72" s="56"/>
      <c r="X72" s="47"/>
      <c r="Y72" s="47"/>
      <c r="Z72" s="47"/>
      <c r="AA72" s="47"/>
    </row>
    <row r="73" spans="2:27" ht="9" customHeight="1" x14ac:dyDescent="0.25">
      <c r="B73" s="48"/>
      <c r="C73" s="48"/>
      <c r="D73" s="48"/>
      <c r="E73" s="358"/>
      <c r="F73" s="359"/>
      <c r="G73" s="359"/>
      <c r="H73" s="359"/>
      <c r="I73" s="359"/>
      <c r="J73" s="359"/>
      <c r="K73" s="359"/>
      <c r="L73" s="359"/>
      <c r="M73" s="359"/>
      <c r="N73" s="359"/>
      <c r="O73" s="359"/>
      <c r="P73" s="360"/>
      <c r="Q73" s="167"/>
      <c r="R73" s="167"/>
      <c r="S73" s="167"/>
      <c r="V73" s="56"/>
      <c r="W73" s="56"/>
      <c r="X73" s="47"/>
      <c r="Y73" s="47"/>
      <c r="Z73" s="47"/>
      <c r="AA73" s="47"/>
    </row>
    <row r="74" spans="2:27" ht="21" customHeight="1" x14ac:dyDescent="0.25">
      <c r="B74" s="48"/>
      <c r="C74" s="48"/>
      <c r="D74" s="48"/>
      <c r="E74" s="361" t="s">
        <v>37</v>
      </c>
      <c r="F74" s="362"/>
      <c r="G74" s="363" t="s">
        <v>74</v>
      </c>
      <c r="H74" s="130" t="s">
        <v>185</v>
      </c>
      <c r="I74" s="131" t="s">
        <v>71</v>
      </c>
      <c r="J74" s="133">
        <f>$AK$11-P71</f>
        <v>79.079125783135865</v>
      </c>
      <c r="K74" s="131" t="s">
        <v>72</v>
      </c>
      <c r="L74" s="131">
        <v>80</v>
      </c>
      <c r="M74" s="365" t="str">
        <f>IF(J74&lt;65,"IPERPROTEZIONE",IF(J74&lt;70,"ACCETTABILE",IF(J74&lt;75,"BUONA",IF(J74&lt;80,"ACCETTABILE","INSUFFICIENTE"))))</f>
        <v>ACCETTABILE</v>
      </c>
      <c r="N74" s="365"/>
      <c r="O74" s="365"/>
      <c r="P74" s="366"/>
      <c r="Q74" s="167"/>
      <c r="R74" s="85"/>
      <c r="S74" s="85"/>
      <c r="V74" s="56"/>
      <c r="W74" s="56"/>
      <c r="X74" s="47"/>
      <c r="Y74" s="47"/>
      <c r="Z74" s="47"/>
      <c r="AA74" s="47"/>
    </row>
    <row r="75" spans="2:27" ht="29.25" customHeight="1" thickBot="1" x14ac:dyDescent="0.3">
      <c r="B75" s="48"/>
      <c r="C75" s="48"/>
      <c r="D75" s="48"/>
      <c r="E75" s="367" t="s">
        <v>31</v>
      </c>
      <c r="F75" s="364"/>
      <c r="G75" s="364"/>
      <c r="H75" s="59" t="s">
        <v>186</v>
      </c>
      <c r="I75" s="60" t="s">
        <v>73</v>
      </c>
      <c r="J75" s="60">
        <f>M72-5</f>
        <v>7.75</v>
      </c>
      <c r="K75" s="60" t="s">
        <v>72</v>
      </c>
      <c r="L75" s="60">
        <v>135</v>
      </c>
      <c r="M75" s="368" t="str">
        <f>IF($O$45&lt;135,"VERIFICA NON NECESSARIA",IF(($O$45-J75)&lt;135,"IDONEO","INSUFFICIENTE"))</f>
        <v>IDONEO</v>
      </c>
      <c r="N75" s="368"/>
      <c r="O75" s="368"/>
      <c r="P75" s="369"/>
      <c r="Q75" s="167"/>
      <c r="R75" s="86"/>
      <c r="S75" s="86"/>
      <c r="V75" s="56"/>
      <c r="W75" s="56"/>
      <c r="X75" s="47"/>
      <c r="Y75" s="47"/>
      <c r="Z75" s="47"/>
      <c r="AA75" s="47"/>
    </row>
    <row r="76" spans="2:27" ht="25.5" customHeight="1" thickBot="1" x14ac:dyDescent="0.3">
      <c r="C76" s="48"/>
      <c r="D76" s="48"/>
      <c r="Q76" s="167"/>
      <c r="V76" s="56"/>
      <c r="W76" s="52"/>
      <c r="X76" s="47"/>
      <c r="Y76" s="47"/>
      <c r="Z76" s="47"/>
      <c r="AA76" s="47"/>
    </row>
    <row r="77" spans="2:27" ht="27" customHeight="1" x14ac:dyDescent="0.3">
      <c r="B77" s="48"/>
      <c r="C77" s="48"/>
      <c r="D77" s="48"/>
      <c r="E77" s="370" t="s">
        <v>264</v>
      </c>
      <c r="F77" s="371"/>
      <c r="G77" s="371"/>
      <c r="H77" s="371"/>
      <c r="I77" s="371"/>
      <c r="J77" s="371"/>
      <c r="K77" s="371"/>
      <c r="L77" s="371"/>
      <c r="M77" s="371"/>
      <c r="N77" s="371"/>
      <c r="O77" s="371"/>
      <c r="P77" s="372"/>
      <c r="Q77" s="167"/>
      <c r="R77" s="53"/>
      <c r="S77" s="53"/>
      <c r="V77" s="56"/>
      <c r="W77" s="56"/>
      <c r="X77" s="47"/>
      <c r="Y77" s="47"/>
      <c r="Z77" s="47"/>
      <c r="AA77" s="47"/>
    </row>
    <row r="78" spans="2:27" ht="21" customHeight="1" x14ac:dyDescent="0.25">
      <c r="B78" s="48"/>
      <c r="C78" s="48"/>
      <c r="D78" s="48"/>
      <c r="E78" s="193" t="s">
        <v>34</v>
      </c>
      <c r="F78" s="302" t="s">
        <v>26</v>
      </c>
      <c r="G78" s="302" t="s">
        <v>28</v>
      </c>
      <c r="H78" s="373" t="s">
        <v>29</v>
      </c>
      <c r="I78" s="373"/>
      <c r="J78" s="114" t="s">
        <v>64</v>
      </c>
      <c r="K78" s="115" t="s">
        <v>12</v>
      </c>
      <c r="L78" s="116" t="s">
        <v>13</v>
      </c>
      <c r="M78" s="116" t="s">
        <v>14</v>
      </c>
      <c r="N78" s="305" t="s">
        <v>69</v>
      </c>
      <c r="O78" s="305" t="s">
        <v>70</v>
      </c>
      <c r="P78" s="132" t="s">
        <v>15</v>
      </c>
      <c r="Q78" s="167"/>
      <c r="R78" s="54"/>
      <c r="S78" s="54"/>
      <c r="V78" s="56"/>
      <c r="W78" s="52"/>
      <c r="X78" s="47"/>
      <c r="Y78" s="47"/>
      <c r="Z78" s="47"/>
      <c r="AA78" s="47"/>
    </row>
    <row r="79" spans="2:27" ht="21" customHeight="1" x14ac:dyDescent="0.25">
      <c r="B79" s="48"/>
      <c r="E79" s="129" t="s">
        <v>38</v>
      </c>
      <c r="F79" s="126" t="str">
        <f>VLOOKUP(E79,$E$112:$L$243,2,FALSE)</f>
        <v>Cuffie auricolari</v>
      </c>
      <c r="G79" s="126" t="str">
        <f>VLOOKUP($E$79,$E$112:$L$243,3,FALSE)</f>
        <v>3M PELTOR</v>
      </c>
      <c r="H79" s="374" t="str">
        <f>VLOOKUP($E$79,$E$112:$L$243,4,FALSE)</f>
        <v>H505B</v>
      </c>
      <c r="I79" s="374"/>
      <c r="J79" s="46">
        <f>VLOOKUP(E79,$E$112:$L$243,5,FALSE)</f>
        <v>24</v>
      </c>
      <c r="K79" s="46">
        <f>VLOOKUP($E$79,$E$112:$L$243,6,FALSE)</f>
        <v>29</v>
      </c>
      <c r="L79" s="46">
        <f>VLOOKUP($E$79,$E$112:$L$243,7,FALSE)</f>
        <v>20</v>
      </c>
      <c r="M79" s="46">
        <f>VLOOKUP($E$79,$E$112:$L$243,8,FALSE)</f>
        <v>13</v>
      </c>
      <c r="N79" s="375">
        <f>$AK$11</f>
        <v>85.816944652133031</v>
      </c>
      <c r="O79" s="375">
        <f>$AL$11</f>
        <v>102.89009892390106</v>
      </c>
      <c r="P79" s="376">
        <f>IF(($AL$11-$AK$11)&lt;=2,(L80-((K80-L80)/4)*($AL$11-$AK$11-2)),(L80-((L80-M80)/8)*($AL$11-$AK$11-2)))</f>
        <v>5.7893415103725232</v>
      </c>
      <c r="Q79" s="167"/>
      <c r="R79" s="196"/>
      <c r="S79" s="196"/>
      <c r="V79" s="56"/>
      <c r="W79" s="56"/>
      <c r="X79" s="47"/>
      <c r="Y79" s="47"/>
      <c r="Z79" s="47"/>
      <c r="AA79" s="47"/>
    </row>
    <row r="80" spans="2:27" ht="21" customHeight="1" x14ac:dyDescent="0.25">
      <c r="B80" s="48"/>
      <c r="C80" s="48"/>
      <c r="D80" s="48"/>
      <c r="E80" s="191"/>
      <c r="F80" s="127"/>
      <c r="G80" s="128" t="s">
        <v>57</v>
      </c>
      <c r="H80" s="378">
        <v>0.85</v>
      </c>
      <c r="I80" s="379"/>
      <c r="J80" s="117">
        <f>H80*J79</f>
        <v>20.399999999999999</v>
      </c>
      <c r="K80" s="118">
        <f>K79*$H$80</f>
        <v>24.65</v>
      </c>
      <c r="L80" s="118">
        <f>L79*$H$80</f>
        <v>17</v>
      </c>
      <c r="M80" s="118">
        <f>M79*$H$80</f>
        <v>11.049999999999999</v>
      </c>
      <c r="N80" s="362"/>
      <c r="O80" s="362"/>
      <c r="P80" s="377"/>
      <c r="Q80" s="167"/>
      <c r="R80" s="167"/>
      <c r="S80" s="167"/>
      <c r="V80" s="56"/>
      <c r="W80" s="56"/>
      <c r="X80" s="47"/>
      <c r="Y80" s="47"/>
      <c r="Z80" s="47"/>
      <c r="AA80" s="47"/>
    </row>
    <row r="81" spans="2:27" ht="9" customHeight="1" x14ac:dyDescent="0.25">
      <c r="B81" s="48"/>
      <c r="C81" s="48"/>
      <c r="D81" s="48"/>
      <c r="E81" s="358"/>
      <c r="F81" s="359"/>
      <c r="G81" s="359"/>
      <c r="H81" s="359"/>
      <c r="I81" s="359"/>
      <c r="J81" s="359"/>
      <c r="K81" s="359"/>
      <c r="L81" s="359"/>
      <c r="M81" s="359"/>
      <c r="N81" s="359"/>
      <c r="O81" s="359"/>
      <c r="P81" s="360"/>
      <c r="Q81" s="167"/>
      <c r="R81" s="167"/>
      <c r="S81" s="167"/>
      <c r="V81" s="56"/>
      <c r="W81" s="56"/>
      <c r="X81" s="47"/>
      <c r="Y81" s="47"/>
      <c r="Z81" s="47"/>
      <c r="AA81" s="47"/>
    </row>
    <row r="82" spans="2:27" ht="21" customHeight="1" x14ac:dyDescent="0.25">
      <c r="B82" s="48"/>
      <c r="C82" s="48"/>
      <c r="D82" s="48"/>
      <c r="E82" s="361" t="s">
        <v>37</v>
      </c>
      <c r="F82" s="362"/>
      <c r="G82" s="363" t="s">
        <v>74</v>
      </c>
      <c r="H82" s="130" t="s">
        <v>185</v>
      </c>
      <c r="I82" s="131" t="s">
        <v>71</v>
      </c>
      <c r="J82" s="133">
        <f>$AK$11-P79</f>
        <v>80.027603141760508</v>
      </c>
      <c r="K82" s="131" t="s">
        <v>72</v>
      </c>
      <c r="L82" s="131">
        <v>80</v>
      </c>
      <c r="M82" s="365" t="str">
        <f>IF(J82&lt;65,"IPERPROTEZIONE",IF(J82&lt;70,"ACCETTABILE",IF(J82&lt;75,"BUONA",IF(J82&lt;80,"ACCETTABILE","INSUFFICIENTE"))))</f>
        <v>INSUFFICIENTE</v>
      </c>
      <c r="N82" s="365"/>
      <c r="O82" s="365"/>
      <c r="P82" s="366"/>
      <c r="Q82" s="167"/>
      <c r="R82" s="85"/>
      <c r="S82" s="85"/>
      <c r="V82" s="56"/>
      <c r="W82" s="56"/>
      <c r="X82" s="47"/>
      <c r="Y82" s="47"/>
      <c r="Z82" s="47"/>
      <c r="AA82" s="47"/>
    </row>
    <row r="83" spans="2:27" ht="29.25" customHeight="1" thickBot="1" x14ac:dyDescent="0.3">
      <c r="B83" s="48"/>
      <c r="C83" s="48"/>
      <c r="D83" s="48"/>
      <c r="E83" s="367" t="s">
        <v>31</v>
      </c>
      <c r="F83" s="364"/>
      <c r="G83" s="364"/>
      <c r="H83" s="59" t="s">
        <v>186</v>
      </c>
      <c r="I83" s="60" t="s">
        <v>73</v>
      </c>
      <c r="J83" s="60">
        <f>M80-5</f>
        <v>6.0499999999999989</v>
      </c>
      <c r="K83" s="60" t="s">
        <v>72</v>
      </c>
      <c r="L83" s="60">
        <v>135</v>
      </c>
      <c r="M83" s="368" t="str">
        <f>IF($O$45&lt;135,"VERIFICA NON NECESSARIA",IF(($O$45-J83)&lt;135,"IDONEO","INSUFFICIENTE"))</f>
        <v>IDONEO</v>
      </c>
      <c r="N83" s="368"/>
      <c r="O83" s="368"/>
      <c r="P83" s="369"/>
      <c r="Q83" s="167"/>
      <c r="R83" s="86"/>
      <c r="S83" s="86"/>
      <c r="V83" s="56"/>
      <c r="W83" s="56"/>
      <c r="X83" s="47"/>
      <c r="Y83" s="47"/>
      <c r="Z83" s="47"/>
      <c r="AA83" s="47"/>
    </row>
    <row r="84" spans="2:27" ht="24" customHeight="1" thickBot="1" x14ac:dyDescent="0.3">
      <c r="C84" s="48"/>
      <c r="D84" s="48"/>
    </row>
    <row r="85" spans="2:27" ht="27" customHeight="1" x14ac:dyDescent="0.3">
      <c r="B85" s="48"/>
      <c r="C85" s="48"/>
      <c r="D85" s="48"/>
      <c r="E85" s="370" t="s">
        <v>264</v>
      </c>
      <c r="F85" s="371"/>
      <c r="G85" s="371"/>
      <c r="H85" s="371"/>
      <c r="I85" s="371"/>
      <c r="J85" s="371"/>
      <c r="K85" s="371"/>
      <c r="L85" s="371"/>
      <c r="M85" s="371"/>
      <c r="N85" s="371"/>
      <c r="O85" s="371"/>
      <c r="P85" s="372"/>
      <c r="Q85" s="167"/>
      <c r="R85" s="53"/>
      <c r="S85" s="53"/>
      <c r="V85" s="56"/>
      <c r="W85" s="56"/>
      <c r="X85" s="47"/>
      <c r="Y85" s="47"/>
      <c r="Z85" s="47"/>
      <c r="AA85" s="47"/>
    </row>
    <row r="86" spans="2:27" ht="21" customHeight="1" x14ac:dyDescent="0.25">
      <c r="B86" s="48"/>
      <c r="C86" s="48"/>
      <c r="D86" s="48"/>
      <c r="E86" s="193" t="s">
        <v>34</v>
      </c>
      <c r="F86" s="302" t="s">
        <v>26</v>
      </c>
      <c r="G86" s="302" t="s">
        <v>28</v>
      </c>
      <c r="H86" s="373" t="s">
        <v>29</v>
      </c>
      <c r="I86" s="373"/>
      <c r="J86" s="114" t="s">
        <v>64</v>
      </c>
      <c r="K86" s="115" t="s">
        <v>12</v>
      </c>
      <c r="L86" s="116" t="s">
        <v>13</v>
      </c>
      <c r="M86" s="116" t="s">
        <v>14</v>
      </c>
      <c r="N86" s="305" t="s">
        <v>69</v>
      </c>
      <c r="O86" s="305" t="s">
        <v>70</v>
      </c>
      <c r="P86" s="132" t="s">
        <v>15</v>
      </c>
      <c r="Q86" s="167"/>
      <c r="R86" s="54"/>
      <c r="S86" s="54"/>
      <c r="V86" s="56"/>
      <c r="W86" s="52"/>
      <c r="X86" s="47"/>
      <c r="Y86" s="47"/>
      <c r="Z86" s="47"/>
      <c r="AA86" s="47"/>
    </row>
    <row r="87" spans="2:27" ht="39.75" customHeight="1" x14ac:dyDescent="0.25">
      <c r="B87" s="48"/>
      <c r="E87" s="129" t="s">
        <v>40</v>
      </c>
      <c r="F87" s="126" t="str">
        <f>VLOOKUP(E87,$E$112:$L$243,2,FALSE)</f>
        <v>Inserti espandibili</v>
      </c>
      <c r="G87" s="126" t="str">
        <f>VLOOKUP($E$87,$E$112:$L$243,3,FALSE)</f>
        <v>3M EAR</v>
      </c>
      <c r="H87" s="382" t="str">
        <f>VLOOKUP($E$87,$E$112:$L$243,4,FALSE)</f>
        <v>CLASSIC</v>
      </c>
      <c r="I87" s="383"/>
      <c r="J87" s="46">
        <f>VLOOKUP(E87,$E$112:$L$243,5,FALSE)</f>
        <v>31</v>
      </c>
      <c r="K87" s="46">
        <f>VLOOKUP($E$87,$E$112:$L$243,6,FALSE)</f>
        <v>31</v>
      </c>
      <c r="L87" s="46">
        <f>VLOOKUP($E$87,$E$112:$L$243,7,FALSE)</f>
        <v>27</v>
      </c>
      <c r="M87" s="46">
        <f>VLOOKUP($E$87,$E$112:$L$243,8,FALSE)</f>
        <v>26</v>
      </c>
      <c r="N87" s="375">
        <f>$AK$11</f>
        <v>85.816944652133031</v>
      </c>
      <c r="O87" s="375">
        <f>$AL$11</f>
        <v>102.89009892390106</v>
      </c>
      <c r="P87" s="376">
        <f>IF(($AL$11-$AK$11)&lt;=2,(L88-((K88-L88)/4)*($AL$11-$AK$11-2)),(L88-((L88-M88)/8)*($AL$11-$AK$11-2)))</f>
        <v>16.325306215418852</v>
      </c>
      <c r="Q87" s="167"/>
      <c r="R87" s="196"/>
      <c r="S87" s="196"/>
      <c r="V87" s="56"/>
      <c r="W87" s="56"/>
      <c r="X87" s="47"/>
      <c r="Y87" s="47"/>
      <c r="Z87" s="47"/>
      <c r="AA87" s="47"/>
    </row>
    <row r="88" spans="2:27" ht="21" customHeight="1" x14ac:dyDescent="0.25">
      <c r="B88" s="48"/>
      <c r="C88" s="48"/>
      <c r="D88" s="48"/>
      <c r="E88" s="191"/>
      <c r="F88" s="127"/>
      <c r="G88" s="128" t="s">
        <v>57</v>
      </c>
      <c r="H88" s="378">
        <v>0.65</v>
      </c>
      <c r="I88" s="379"/>
      <c r="J88" s="117">
        <f>H88*J87</f>
        <v>20.150000000000002</v>
      </c>
      <c r="K88" s="118">
        <f>K87*$H$88</f>
        <v>20.150000000000002</v>
      </c>
      <c r="L88" s="118">
        <f>L87*$H$88</f>
        <v>17.55</v>
      </c>
      <c r="M88" s="118">
        <f>M87*$H$88</f>
        <v>16.900000000000002</v>
      </c>
      <c r="N88" s="362"/>
      <c r="O88" s="362"/>
      <c r="P88" s="377"/>
      <c r="Q88" s="167"/>
      <c r="R88" s="167"/>
      <c r="S88" s="167"/>
      <c r="V88" s="56"/>
      <c r="W88" s="56"/>
      <c r="X88" s="47"/>
      <c r="Y88" s="47"/>
      <c r="Z88" s="47"/>
      <c r="AA88" s="47"/>
    </row>
    <row r="89" spans="2:27" ht="9" customHeight="1" x14ac:dyDescent="0.25">
      <c r="B89" s="48"/>
      <c r="C89" s="48"/>
      <c r="D89" s="48"/>
      <c r="E89" s="358"/>
      <c r="F89" s="359"/>
      <c r="G89" s="359"/>
      <c r="H89" s="359"/>
      <c r="I89" s="359"/>
      <c r="J89" s="359"/>
      <c r="K89" s="359"/>
      <c r="L89" s="359"/>
      <c r="M89" s="359"/>
      <c r="N89" s="359"/>
      <c r="O89" s="359"/>
      <c r="P89" s="360"/>
      <c r="Q89" s="167"/>
      <c r="R89" s="167"/>
      <c r="S89" s="167"/>
      <c r="V89" s="56"/>
      <c r="W89" s="56"/>
      <c r="X89" s="47"/>
      <c r="Y89" s="47"/>
      <c r="Z89" s="47"/>
      <c r="AA89" s="47"/>
    </row>
    <row r="90" spans="2:27" ht="21" customHeight="1" x14ac:dyDescent="0.25">
      <c r="B90" s="48"/>
      <c r="C90" s="48"/>
      <c r="D90" s="48"/>
      <c r="E90" s="361" t="s">
        <v>37</v>
      </c>
      <c r="F90" s="362"/>
      <c r="G90" s="363" t="s">
        <v>74</v>
      </c>
      <c r="H90" s="130" t="s">
        <v>185</v>
      </c>
      <c r="I90" s="131" t="s">
        <v>71</v>
      </c>
      <c r="J90" s="133">
        <f>$AK$11-P87</f>
        <v>69.491638436714183</v>
      </c>
      <c r="K90" s="131" t="s">
        <v>72</v>
      </c>
      <c r="L90" s="131">
        <v>80</v>
      </c>
      <c r="M90" s="365" t="str">
        <f>IF(J90&lt;65,"IPERPROTEZIONE",IF(J90&lt;70,"ACCETTABILE",IF(J90&lt;75,"BUONA",IF(J90&lt;80,"ACCETTABILE","INSUFFICIENTE"))))</f>
        <v>ACCETTABILE</v>
      </c>
      <c r="N90" s="365"/>
      <c r="O90" s="365"/>
      <c r="P90" s="366"/>
      <c r="Q90" s="167"/>
      <c r="R90" s="85"/>
      <c r="S90" s="85"/>
      <c r="V90" s="56"/>
      <c r="W90" s="56"/>
      <c r="X90" s="47"/>
      <c r="Y90" s="47"/>
      <c r="Z90" s="47"/>
      <c r="AA90" s="47"/>
    </row>
    <row r="91" spans="2:27" ht="29.25" customHeight="1" thickBot="1" x14ac:dyDescent="0.3">
      <c r="B91" s="48"/>
      <c r="C91" s="48"/>
      <c r="D91" s="48"/>
      <c r="E91" s="367" t="s">
        <v>31</v>
      </c>
      <c r="F91" s="364"/>
      <c r="G91" s="364"/>
      <c r="H91" s="59" t="s">
        <v>186</v>
      </c>
      <c r="I91" s="60" t="s">
        <v>73</v>
      </c>
      <c r="J91" s="60">
        <f>M88-5</f>
        <v>11.900000000000002</v>
      </c>
      <c r="K91" s="60" t="s">
        <v>72</v>
      </c>
      <c r="L91" s="60">
        <v>135</v>
      </c>
      <c r="M91" s="368" t="str">
        <f>IF($O$45&lt;135,"VERIFICA NON NECESSARIA",IF(($O$45-J91)&lt;135,"IDONEO","INSUFFICIENTE"))</f>
        <v>IDONEO</v>
      </c>
      <c r="N91" s="368"/>
      <c r="O91" s="368"/>
      <c r="P91" s="369"/>
      <c r="Q91" s="167"/>
      <c r="R91" s="86"/>
      <c r="S91" s="86"/>
      <c r="V91" s="56"/>
      <c r="W91" s="56"/>
      <c r="X91" s="47"/>
      <c r="Y91" s="47"/>
      <c r="Z91" s="47"/>
      <c r="AA91" s="47"/>
    </row>
    <row r="92" spans="2:27" ht="18.75" thickBot="1" x14ac:dyDescent="0.3">
      <c r="C92" s="48"/>
      <c r="D92" s="48"/>
    </row>
    <row r="93" spans="2:27" ht="27" customHeight="1" x14ac:dyDescent="0.3">
      <c r="B93" s="48"/>
      <c r="C93" s="48"/>
      <c r="D93" s="48"/>
      <c r="E93" s="370" t="s">
        <v>264</v>
      </c>
      <c r="F93" s="371"/>
      <c r="G93" s="371"/>
      <c r="H93" s="371"/>
      <c r="I93" s="371"/>
      <c r="J93" s="371"/>
      <c r="K93" s="371"/>
      <c r="L93" s="371"/>
      <c r="M93" s="371"/>
      <c r="N93" s="371"/>
      <c r="O93" s="371"/>
      <c r="P93" s="372"/>
      <c r="Q93" s="167"/>
      <c r="R93" s="53"/>
      <c r="S93" s="53"/>
      <c r="V93" s="56"/>
      <c r="W93" s="56"/>
      <c r="X93" s="47"/>
      <c r="Y93" s="47"/>
      <c r="Z93" s="47"/>
      <c r="AA93" s="47"/>
    </row>
    <row r="94" spans="2:27" ht="21" customHeight="1" x14ac:dyDescent="0.25">
      <c r="B94" s="48"/>
      <c r="C94" s="48"/>
      <c r="D94" s="48"/>
      <c r="E94" s="193" t="s">
        <v>34</v>
      </c>
      <c r="F94" s="302" t="s">
        <v>26</v>
      </c>
      <c r="G94" s="302" t="s">
        <v>28</v>
      </c>
      <c r="H94" s="373" t="s">
        <v>29</v>
      </c>
      <c r="I94" s="373"/>
      <c r="J94" s="114" t="s">
        <v>64</v>
      </c>
      <c r="K94" s="115" t="s">
        <v>12</v>
      </c>
      <c r="L94" s="116" t="s">
        <v>13</v>
      </c>
      <c r="M94" s="116" t="s">
        <v>14</v>
      </c>
      <c r="N94" s="305" t="s">
        <v>69</v>
      </c>
      <c r="O94" s="305" t="s">
        <v>70</v>
      </c>
      <c r="P94" s="132" t="s">
        <v>15</v>
      </c>
      <c r="Q94" s="167"/>
      <c r="R94" s="54"/>
      <c r="S94" s="54"/>
      <c r="V94" s="56"/>
      <c r="W94" s="52"/>
      <c r="X94" s="47"/>
      <c r="Y94" s="47"/>
      <c r="Z94" s="47"/>
      <c r="AA94" s="47"/>
    </row>
    <row r="95" spans="2:27" ht="42.75" customHeight="1" x14ac:dyDescent="0.25">
      <c r="B95" s="48"/>
      <c r="E95" s="129" t="s">
        <v>41</v>
      </c>
      <c r="F95" s="126" t="str">
        <f>VLOOKUP(E95,$E$112:$L$243,2,FALSE)</f>
        <v>Inserti espandibili</v>
      </c>
      <c r="G95" s="126" t="str">
        <f>VLOOKUP($E$95,$E$112:$L$243,3,FALSE)</f>
        <v>UVEX</v>
      </c>
      <c r="H95" s="380" t="str">
        <f>VLOOKUP($E$95,$E$112:$L$243,4,FALSE)</f>
        <v>X-fit</v>
      </c>
      <c r="I95" s="381"/>
      <c r="J95" s="46">
        <f>VLOOKUP(E95,$E$112:$L$243,5,FALSE)</f>
        <v>37</v>
      </c>
      <c r="K95" s="46">
        <f>VLOOKUP($E$95,$E$112:$L$243,6,FALSE)</f>
        <v>36</v>
      </c>
      <c r="L95" s="46">
        <f>VLOOKUP($E$95,$E$112:$L$243,7,FALSE)</f>
        <v>35</v>
      </c>
      <c r="M95" s="46">
        <f>VLOOKUP($E$95,$E$112:$L$243,8,FALSE)</f>
        <v>34</v>
      </c>
      <c r="N95" s="375">
        <f>$AK$11</f>
        <v>85.816944652133031</v>
      </c>
      <c r="O95" s="375">
        <f>$AL$11</f>
        <v>102.89009892390106</v>
      </c>
      <c r="P95" s="376">
        <f>IF(($AL$11-$AK$11)&lt;=2,(L96-((K96-L96)/4)*($AL$11-$AK$11-2)),(L96-((L96-M96)/8)*($AL$11-$AK$11-2)))</f>
        <v>21.525306215418851</v>
      </c>
      <c r="Q95" s="167"/>
      <c r="R95" s="196"/>
      <c r="S95" s="196"/>
      <c r="V95" s="56"/>
      <c r="W95" s="56"/>
      <c r="X95" s="47"/>
      <c r="Y95" s="47"/>
      <c r="Z95" s="47"/>
      <c r="AA95" s="47"/>
    </row>
    <row r="96" spans="2:27" ht="21" customHeight="1" x14ac:dyDescent="0.25">
      <c r="B96" s="48"/>
      <c r="C96" s="48"/>
      <c r="D96" s="48"/>
      <c r="E96" s="191"/>
      <c r="F96" s="127"/>
      <c r="G96" s="128" t="s">
        <v>57</v>
      </c>
      <c r="H96" s="378">
        <v>0.65</v>
      </c>
      <c r="I96" s="379"/>
      <c r="J96" s="117">
        <f>H96*J95</f>
        <v>24.05</v>
      </c>
      <c r="K96" s="118">
        <f>K95*$H$96</f>
        <v>23.400000000000002</v>
      </c>
      <c r="L96" s="118">
        <f>L95*$H$96</f>
        <v>22.75</v>
      </c>
      <c r="M96" s="118">
        <f>M95*$H$96</f>
        <v>22.1</v>
      </c>
      <c r="N96" s="362"/>
      <c r="O96" s="362"/>
      <c r="P96" s="377"/>
      <c r="Q96" s="167"/>
      <c r="R96" s="167"/>
      <c r="S96" s="167"/>
      <c r="V96" s="56"/>
      <c r="W96" s="56"/>
      <c r="X96" s="47"/>
      <c r="Y96" s="47"/>
      <c r="Z96" s="47"/>
      <c r="AA96" s="47"/>
    </row>
    <row r="97" spans="2:27" ht="9" customHeight="1" x14ac:dyDescent="0.25">
      <c r="B97" s="48"/>
      <c r="C97" s="48"/>
      <c r="D97" s="48"/>
      <c r="E97" s="358"/>
      <c r="F97" s="359"/>
      <c r="G97" s="359"/>
      <c r="H97" s="359"/>
      <c r="I97" s="359"/>
      <c r="J97" s="359"/>
      <c r="K97" s="359"/>
      <c r="L97" s="359"/>
      <c r="M97" s="359"/>
      <c r="N97" s="359"/>
      <c r="O97" s="359"/>
      <c r="P97" s="360"/>
      <c r="Q97" s="167"/>
      <c r="R97" s="167"/>
      <c r="S97" s="167"/>
      <c r="V97" s="56"/>
      <c r="W97" s="56"/>
      <c r="X97" s="47"/>
      <c r="Y97" s="47"/>
      <c r="Z97" s="47"/>
      <c r="AA97" s="47"/>
    </row>
    <row r="98" spans="2:27" ht="21" customHeight="1" x14ac:dyDescent="0.25">
      <c r="B98" s="48"/>
      <c r="C98" s="48"/>
      <c r="D98" s="48"/>
      <c r="E98" s="361" t="s">
        <v>37</v>
      </c>
      <c r="F98" s="362"/>
      <c r="G98" s="363" t="s">
        <v>74</v>
      </c>
      <c r="H98" s="130" t="s">
        <v>185</v>
      </c>
      <c r="I98" s="131" t="s">
        <v>71</v>
      </c>
      <c r="J98" s="133">
        <f>$AK$11-P95</f>
        <v>64.29163843671418</v>
      </c>
      <c r="K98" s="131" t="s">
        <v>72</v>
      </c>
      <c r="L98" s="131">
        <v>80</v>
      </c>
      <c r="M98" s="365" t="str">
        <f>IF(J98&lt;65,"IPERPROTEZIONE",IF(J98&lt;70,"ACCETTABILE",IF(J98&lt;75,"BUONA",IF(J98&lt;80,"ACCETTABILE","INSUFFICIENTE"))))</f>
        <v>IPERPROTEZIONE</v>
      </c>
      <c r="N98" s="365"/>
      <c r="O98" s="365"/>
      <c r="P98" s="366"/>
      <c r="Q98" s="167"/>
      <c r="R98" s="85"/>
      <c r="S98" s="85"/>
      <c r="V98" s="56"/>
      <c r="W98" s="56"/>
      <c r="X98" s="47"/>
      <c r="Y98" s="47"/>
      <c r="Z98" s="47"/>
      <c r="AA98" s="47"/>
    </row>
    <row r="99" spans="2:27" ht="29.25" customHeight="1" thickBot="1" x14ac:dyDescent="0.3">
      <c r="B99" s="48"/>
      <c r="C99" s="48"/>
      <c r="D99" s="48"/>
      <c r="E99" s="367" t="s">
        <v>31</v>
      </c>
      <c r="F99" s="364"/>
      <c r="G99" s="364"/>
      <c r="H99" s="59" t="s">
        <v>186</v>
      </c>
      <c r="I99" s="60" t="s">
        <v>73</v>
      </c>
      <c r="J99" s="60">
        <f>M96-5</f>
        <v>17.100000000000001</v>
      </c>
      <c r="K99" s="60" t="s">
        <v>72</v>
      </c>
      <c r="L99" s="60">
        <v>135</v>
      </c>
      <c r="M99" s="368" t="str">
        <f>IF($O$45&lt;135,"VERIFICA NON NECESSARIA",IF(($O$45-J99)&lt;135,"IDONEO","INSUFFICIENTE"))</f>
        <v>IDONEO</v>
      </c>
      <c r="N99" s="368"/>
      <c r="O99" s="368"/>
      <c r="P99" s="369"/>
      <c r="Q99" s="167"/>
      <c r="R99" s="86"/>
      <c r="S99" s="86"/>
      <c r="V99" s="56"/>
      <c r="W99" s="56"/>
      <c r="X99" s="47"/>
      <c r="Y99" s="47"/>
      <c r="Z99" s="47"/>
      <c r="AA99" s="47"/>
    </row>
    <row r="100" spans="2:27" ht="18.75" thickBot="1" x14ac:dyDescent="0.3">
      <c r="C100" s="48"/>
      <c r="D100" s="48"/>
    </row>
    <row r="101" spans="2:27" ht="27" customHeight="1" x14ac:dyDescent="0.3">
      <c r="B101" s="48"/>
      <c r="C101" s="48"/>
      <c r="D101" s="48"/>
      <c r="E101" s="370" t="s">
        <v>264</v>
      </c>
      <c r="F101" s="371"/>
      <c r="G101" s="371"/>
      <c r="H101" s="371"/>
      <c r="I101" s="371"/>
      <c r="J101" s="371"/>
      <c r="K101" s="371"/>
      <c r="L101" s="371"/>
      <c r="M101" s="371"/>
      <c r="N101" s="371"/>
      <c r="O101" s="371"/>
      <c r="P101" s="372"/>
      <c r="Q101" s="167"/>
      <c r="R101" s="53"/>
      <c r="S101" s="53"/>
      <c r="V101" s="56"/>
      <c r="W101" s="56"/>
      <c r="X101" s="47"/>
      <c r="Y101" s="47"/>
      <c r="Z101" s="47"/>
      <c r="AA101" s="47"/>
    </row>
    <row r="102" spans="2:27" ht="21" customHeight="1" x14ac:dyDescent="0.25">
      <c r="B102" s="48"/>
      <c r="C102" s="48"/>
      <c r="D102" s="48"/>
      <c r="E102" s="193" t="s">
        <v>34</v>
      </c>
      <c r="F102" s="302" t="s">
        <v>26</v>
      </c>
      <c r="G102" s="302" t="s">
        <v>28</v>
      </c>
      <c r="H102" s="373" t="s">
        <v>29</v>
      </c>
      <c r="I102" s="373"/>
      <c r="J102" s="114" t="s">
        <v>64</v>
      </c>
      <c r="K102" s="115" t="s">
        <v>12</v>
      </c>
      <c r="L102" s="116" t="s">
        <v>13</v>
      </c>
      <c r="M102" s="116" t="s">
        <v>14</v>
      </c>
      <c r="N102" s="305" t="s">
        <v>69</v>
      </c>
      <c r="O102" s="305" t="s">
        <v>70</v>
      </c>
      <c r="P102" s="132" t="s">
        <v>15</v>
      </c>
      <c r="Q102" s="167"/>
      <c r="R102" s="54"/>
      <c r="S102" s="54"/>
      <c r="V102" s="56"/>
      <c r="W102" s="52"/>
      <c r="X102" s="47"/>
      <c r="Y102" s="47"/>
      <c r="Z102" s="47"/>
      <c r="AA102" s="47"/>
    </row>
    <row r="103" spans="2:27" ht="21" customHeight="1" x14ac:dyDescent="0.25">
      <c r="B103" s="48"/>
      <c r="E103" s="129" t="s">
        <v>44</v>
      </c>
      <c r="F103" s="126" t="str">
        <f>VLOOKUP(E103,$E$112:$L$243,2,FALSE)</f>
        <v>Inserti espandibili</v>
      </c>
      <c r="G103" s="126" t="str">
        <f>VLOOKUP($E$103,$E$112:$L$243,3,FALSE)</f>
        <v>3M EAR</v>
      </c>
      <c r="H103" s="374" t="str">
        <f>VLOOKUP($E$103,$E$112:$L$243,4,FALSE)</f>
        <v>soft FX</v>
      </c>
      <c r="I103" s="374"/>
      <c r="J103" s="46">
        <f>VLOOKUP(E103,$E$112:$L$243,5,FALSE)</f>
        <v>37</v>
      </c>
      <c r="K103" s="46">
        <f>VLOOKUP($E$103,$E$112:$L$243,6,FALSE)</f>
        <v>36</v>
      </c>
      <c r="L103" s="46">
        <f>VLOOKUP($E$103,$E$112:$L$243,7,FALSE)</f>
        <v>35</v>
      </c>
      <c r="M103" s="46">
        <f>VLOOKUP($E$103,$E$112:$L$243,8,FALSE)</f>
        <v>33</v>
      </c>
      <c r="N103" s="375">
        <f>$AK$11</f>
        <v>85.816944652133031</v>
      </c>
      <c r="O103" s="375">
        <f>$AL$11</f>
        <v>102.89009892390106</v>
      </c>
      <c r="P103" s="376">
        <f>IF(($AL$11-$AK$11)&lt;=2,(L104-((K104-L104)/4)*($AL$11-$AK$11-2)),(L104-((L104-M104)/8)*($AL$11-$AK$11-2)))</f>
        <v>26.546954717249296</v>
      </c>
      <c r="Q103" s="167"/>
      <c r="R103" s="196"/>
      <c r="S103" s="196"/>
      <c r="V103" s="56"/>
      <c r="W103" s="56"/>
      <c r="X103" s="47"/>
      <c r="Y103" s="47"/>
      <c r="Z103" s="47"/>
      <c r="AA103" s="47"/>
    </row>
    <row r="104" spans="2:27" ht="21" customHeight="1" x14ac:dyDescent="0.25">
      <c r="B104" s="48"/>
      <c r="C104" s="48"/>
      <c r="D104" s="48"/>
      <c r="E104" s="191"/>
      <c r="F104" s="127"/>
      <c r="G104" s="128" t="s">
        <v>57</v>
      </c>
      <c r="H104" s="378">
        <v>0.85</v>
      </c>
      <c r="I104" s="379"/>
      <c r="J104" s="117">
        <f>H104*J103</f>
        <v>31.45</v>
      </c>
      <c r="K104" s="118">
        <f>K103*$H$104</f>
        <v>30.599999999999998</v>
      </c>
      <c r="L104" s="118">
        <f>L103*$H$104</f>
        <v>29.75</v>
      </c>
      <c r="M104" s="118">
        <f>M103*$H$104</f>
        <v>28.05</v>
      </c>
      <c r="N104" s="362"/>
      <c r="O104" s="362"/>
      <c r="P104" s="377"/>
      <c r="Q104" s="167"/>
      <c r="R104" s="167"/>
      <c r="S104" s="167"/>
      <c r="V104" s="56"/>
      <c r="W104" s="56"/>
      <c r="X104" s="47"/>
      <c r="Y104" s="47"/>
      <c r="Z104" s="47"/>
      <c r="AA104" s="47"/>
    </row>
    <row r="105" spans="2:27" ht="9" customHeight="1" x14ac:dyDescent="0.25">
      <c r="B105" s="48"/>
      <c r="C105" s="48"/>
      <c r="D105" s="48"/>
      <c r="E105" s="358"/>
      <c r="F105" s="359"/>
      <c r="G105" s="359"/>
      <c r="H105" s="359"/>
      <c r="I105" s="359"/>
      <c r="J105" s="359"/>
      <c r="K105" s="359"/>
      <c r="L105" s="359"/>
      <c r="M105" s="359"/>
      <c r="N105" s="359"/>
      <c r="O105" s="359"/>
      <c r="P105" s="360"/>
      <c r="Q105" s="167"/>
      <c r="R105" s="167"/>
      <c r="S105" s="167"/>
      <c r="V105" s="56"/>
      <c r="W105" s="56"/>
      <c r="X105" s="47"/>
      <c r="Y105" s="47"/>
      <c r="Z105" s="47"/>
      <c r="AA105" s="47"/>
    </row>
    <row r="106" spans="2:27" ht="21" customHeight="1" x14ac:dyDescent="0.25">
      <c r="B106" s="48"/>
      <c r="C106" s="48"/>
      <c r="D106" s="48"/>
      <c r="E106" s="361" t="s">
        <v>37</v>
      </c>
      <c r="F106" s="362"/>
      <c r="G106" s="363" t="s">
        <v>74</v>
      </c>
      <c r="H106" s="130" t="s">
        <v>185</v>
      </c>
      <c r="I106" s="131" t="s">
        <v>71</v>
      </c>
      <c r="J106" s="133">
        <f>$AK$11-P103</f>
        <v>59.269989934883739</v>
      </c>
      <c r="K106" s="131" t="s">
        <v>72</v>
      </c>
      <c r="L106" s="131">
        <v>80</v>
      </c>
      <c r="M106" s="365" t="str">
        <f>IF(J106&lt;65,"IPERPROTEZIONE",IF(J106&lt;70,"ACCETTABILE",IF(J106&lt;75,"BUONA",IF(J106&lt;80,"ACCETTABILE","INSUFFICIENTE"))))</f>
        <v>IPERPROTEZIONE</v>
      </c>
      <c r="N106" s="365"/>
      <c r="O106" s="365"/>
      <c r="P106" s="366"/>
      <c r="Q106" s="167"/>
      <c r="R106" s="85"/>
      <c r="S106" s="85"/>
      <c r="V106" s="56"/>
      <c r="W106" s="56"/>
      <c r="X106" s="47"/>
      <c r="Y106" s="47"/>
      <c r="Z106" s="47"/>
      <c r="AA106" s="47"/>
    </row>
    <row r="107" spans="2:27" ht="29.25" customHeight="1" thickBot="1" x14ac:dyDescent="0.3">
      <c r="B107" s="48"/>
      <c r="C107" s="48"/>
      <c r="D107" s="48"/>
      <c r="E107" s="367" t="s">
        <v>32</v>
      </c>
      <c r="F107" s="364"/>
      <c r="G107" s="364"/>
      <c r="H107" s="59" t="s">
        <v>186</v>
      </c>
      <c r="I107" s="60" t="s">
        <v>73</v>
      </c>
      <c r="J107" s="60">
        <f>M104-5</f>
        <v>23.05</v>
      </c>
      <c r="K107" s="60" t="s">
        <v>72</v>
      </c>
      <c r="L107" s="60">
        <v>135</v>
      </c>
      <c r="M107" s="368" t="str">
        <f>IF($O$45&lt;135,"VERIFICA NON NECESSARIA",IF(($O$45-J107)&lt;135,"IDONEO","INSUFFICIENTE"))</f>
        <v>IDONEO</v>
      </c>
      <c r="N107" s="368"/>
      <c r="O107" s="368"/>
      <c r="P107" s="369"/>
      <c r="Q107" s="167"/>
      <c r="R107" s="86"/>
      <c r="S107" s="86"/>
      <c r="V107" s="56"/>
      <c r="W107" s="56"/>
      <c r="X107" s="47"/>
      <c r="Y107" s="47"/>
      <c r="Z107" s="47"/>
      <c r="AA107" s="47"/>
    </row>
    <row r="108" spans="2:27" ht="18" x14ac:dyDescent="0.25">
      <c r="C108" s="48"/>
      <c r="D108" s="48"/>
    </row>
    <row r="109" spans="2:27" ht="18" x14ac:dyDescent="0.25">
      <c r="C109" s="48"/>
      <c r="D109" s="48"/>
    </row>
    <row r="110" spans="2:27" ht="18" x14ac:dyDescent="0.25">
      <c r="C110" s="48"/>
      <c r="D110" s="48"/>
    </row>
    <row r="111" spans="2:27" ht="35.25" customHeight="1" x14ac:dyDescent="0.2">
      <c r="E111" s="305" t="s">
        <v>0</v>
      </c>
      <c r="F111" s="305" t="s">
        <v>184</v>
      </c>
      <c r="G111" s="305" t="s">
        <v>1</v>
      </c>
      <c r="H111" s="305" t="s">
        <v>2</v>
      </c>
      <c r="I111" s="305" t="s">
        <v>64</v>
      </c>
      <c r="J111" s="305" t="s">
        <v>12</v>
      </c>
      <c r="K111" s="305" t="s">
        <v>13</v>
      </c>
      <c r="L111" s="305" t="s">
        <v>14</v>
      </c>
    </row>
    <row r="112" spans="2:27" ht="20.25" customHeight="1" x14ac:dyDescent="0.2">
      <c r="E112" s="45" t="s">
        <v>36</v>
      </c>
      <c r="F112" s="45" t="s">
        <v>27</v>
      </c>
      <c r="G112" s="45" t="s">
        <v>582</v>
      </c>
      <c r="H112" s="45" t="s">
        <v>583</v>
      </c>
      <c r="I112" s="46">
        <v>26</v>
      </c>
      <c r="J112" s="46">
        <v>32</v>
      </c>
      <c r="K112" s="46">
        <v>23</v>
      </c>
      <c r="L112" s="46">
        <v>15</v>
      </c>
    </row>
    <row r="113" spans="5:12" ht="20.25" customHeight="1" x14ac:dyDescent="0.2">
      <c r="E113" s="45" t="s">
        <v>38</v>
      </c>
      <c r="F113" s="45" t="s">
        <v>27</v>
      </c>
      <c r="G113" s="45" t="s">
        <v>582</v>
      </c>
      <c r="H113" s="309" t="s">
        <v>584</v>
      </c>
      <c r="I113" s="46">
        <v>24</v>
      </c>
      <c r="J113" s="46">
        <v>29</v>
      </c>
      <c r="K113" s="46">
        <v>20</v>
      </c>
      <c r="L113" s="46">
        <v>13</v>
      </c>
    </row>
    <row r="114" spans="5:12" ht="20.25" customHeight="1" x14ac:dyDescent="0.2">
      <c r="E114" s="45" t="s">
        <v>40</v>
      </c>
      <c r="F114" s="45" t="s">
        <v>243</v>
      </c>
      <c r="G114" s="45" t="s">
        <v>585</v>
      </c>
      <c r="H114" s="45" t="s">
        <v>586</v>
      </c>
      <c r="I114" s="46">
        <v>31</v>
      </c>
      <c r="J114" s="46">
        <v>31</v>
      </c>
      <c r="K114" s="46">
        <v>27</v>
      </c>
      <c r="L114" s="46">
        <v>26</v>
      </c>
    </row>
    <row r="115" spans="5:12" ht="20.25" customHeight="1" x14ac:dyDescent="0.2">
      <c r="E115" s="45" t="s">
        <v>41</v>
      </c>
      <c r="F115" s="45" t="s">
        <v>243</v>
      </c>
      <c r="G115" s="45" t="s">
        <v>587</v>
      </c>
      <c r="H115" s="45" t="s">
        <v>588</v>
      </c>
      <c r="I115" s="46">
        <v>37</v>
      </c>
      <c r="J115" s="46">
        <v>36</v>
      </c>
      <c r="K115" s="46">
        <v>35</v>
      </c>
      <c r="L115" s="46">
        <v>34</v>
      </c>
    </row>
    <row r="116" spans="5:12" ht="20.25" customHeight="1" x14ac:dyDescent="0.2">
      <c r="E116" s="45" t="s">
        <v>42</v>
      </c>
      <c r="F116" s="45" t="s">
        <v>243</v>
      </c>
      <c r="G116" s="45" t="s">
        <v>585</v>
      </c>
      <c r="H116" s="45" t="s">
        <v>589</v>
      </c>
      <c r="I116" s="46">
        <v>29</v>
      </c>
      <c r="J116" s="46">
        <v>30</v>
      </c>
      <c r="K116" s="46">
        <v>35</v>
      </c>
      <c r="L116" s="46">
        <v>24</v>
      </c>
    </row>
    <row r="117" spans="5:12" ht="20.25" customHeight="1" x14ac:dyDescent="0.2">
      <c r="E117" s="45" t="s">
        <v>43</v>
      </c>
      <c r="F117" s="45" t="s">
        <v>244</v>
      </c>
      <c r="G117" s="45" t="s">
        <v>590</v>
      </c>
      <c r="H117" s="45" t="s">
        <v>591</v>
      </c>
      <c r="I117" s="46">
        <v>28</v>
      </c>
      <c r="J117" s="46">
        <v>27</v>
      </c>
      <c r="K117" s="46">
        <v>26</v>
      </c>
      <c r="L117" s="46">
        <v>25</v>
      </c>
    </row>
    <row r="118" spans="5:12" ht="20.25" customHeight="1" x14ac:dyDescent="0.2">
      <c r="E118" s="45" t="s">
        <v>44</v>
      </c>
      <c r="F118" s="45" t="s">
        <v>243</v>
      </c>
      <c r="G118" s="45" t="s">
        <v>585</v>
      </c>
      <c r="H118" s="45" t="s">
        <v>592</v>
      </c>
      <c r="I118" s="46">
        <v>37</v>
      </c>
      <c r="J118" s="46">
        <v>36</v>
      </c>
      <c r="K118" s="46">
        <v>35</v>
      </c>
      <c r="L118" s="46">
        <v>33</v>
      </c>
    </row>
    <row r="119" spans="5:12" ht="20.25" customHeight="1" x14ac:dyDescent="0.2">
      <c r="E119" s="45" t="s">
        <v>45</v>
      </c>
      <c r="F119" s="45"/>
      <c r="G119" s="45"/>
      <c r="H119" s="45"/>
      <c r="I119" s="46"/>
      <c r="J119" s="46"/>
      <c r="K119" s="46"/>
      <c r="L119" s="46"/>
    </row>
    <row r="120" spans="5:12" ht="20.25" customHeight="1" x14ac:dyDescent="0.2">
      <c r="E120" s="45" t="s">
        <v>46</v>
      </c>
      <c r="F120" s="45"/>
      <c r="G120" s="45"/>
      <c r="H120" s="45"/>
      <c r="I120" s="46"/>
      <c r="J120" s="46"/>
      <c r="K120" s="46"/>
      <c r="L120" s="46"/>
    </row>
    <row r="121" spans="5:12" ht="20.25" customHeight="1" x14ac:dyDescent="0.2">
      <c r="E121" s="45" t="s">
        <v>47</v>
      </c>
      <c r="F121" s="45"/>
      <c r="G121" s="45"/>
      <c r="H121" s="45"/>
      <c r="I121" s="46"/>
      <c r="J121" s="46"/>
      <c r="K121" s="46"/>
      <c r="L121" s="46"/>
    </row>
    <row r="122" spans="5:12" ht="20.25" customHeight="1" x14ac:dyDescent="0.2">
      <c r="E122" s="45" t="s">
        <v>48</v>
      </c>
      <c r="F122" s="45"/>
      <c r="G122" s="45"/>
      <c r="H122" s="45"/>
      <c r="I122" s="46"/>
      <c r="J122" s="46"/>
      <c r="K122" s="46"/>
      <c r="L122" s="46"/>
    </row>
    <row r="123" spans="5:12" ht="20.25" customHeight="1" x14ac:dyDescent="0.2">
      <c r="E123" s="45" t="s">
        <v>49</v>
      </c>
      <c r="F123" s="45"/>
      <c r="G123" s="45"/>
      <c r="H123" s="45"/>
      <c r="I123" s="46"/>
      <c r="J123" s="46"/>
      <c r="K123" s="46"/>
      <c r="L123" s="46"/>
    </row>
    <row r="124" spans="5:12" ht="20.25" customHeight="1" x14ac:dyDescent="0.2">
      <c r="E124" s="45" t="s">
        <v>50</v>
      </c>
      <c r="F124" s="45"/>
      <c r="G124" s="45"/>
      <c r="H124" s="45"/>
      <c r="I124" s="46"/>
      <c r="J124" s="46"/>
      <c r="K124" s="46"/>
      <c r="L124" s="46"/>
    </row>
    <row r="125" spans="5:12" ht="20.25" customHeight="1" x14ac:dyDescent="0.2">
      <c r="E125" s="45" t="s">
        <v>51</v>
      </c>
      <c r="F125" s="45"/>
      <c r="G125" s="45"/>
      <c r="H125" s="45"/>
      <c r="I125" s="46"/>
      <c r="J125" s="46"/>
      <c r="K125" s="46"/>
      <c r="L125" s="46"/>
    </row>
    <row r="126" spans="5:12" ht="20.25" customHeight="1" x14ac:dyDescent="0.2">
      <c r="E126" s="45" t="s">
        <v>35</v>
      </c>
      <c r="F126" s="45"/>
      <c r="G126" s="45"/>
      <c r="H126" s="45"/>
      <c r="I126" s="46"/>
      <c r="J126" s="46"/>
      <c r="K126" s="46"/>
      <c r="L126" s="46"/>
    </row>
    <row r="127" spans="5:12" ht="20.25" customHeight="1" x14ac:dyDescent="0.2">
      <c r="E127" s="45" t="s">
        <v>52</v>
      </c>
      <c r="F127" s="45"/>
      <c r="G127" s="45"/>
      <c r="H127" s="45"/>
      <c r="I127" s="46"/>
      <c r="J127" s="46"/>
      <c r="K127" s="46"/>
      <c r="L127" s="46"/>
    </row>
    <row r="128" spans="5:12" ht="20.25" customHeight="1" x14ac:dyDescent="0.2">
      <c r="E128" s="45" t="s">
        <v>53</v>
      </c>
      <c r="F128" s="45"/>
      <c r="G128" s="45"/>
      <c r="H128" s="45"/>
      <c r="I128" s="46"/>
      <c r="J128" s="46"/>
      <c r="K128" s="46"/>
      <c r="L128" s="46"/>
    </row>
    <row r="129" spans="5:12" ht="20.25" customHeight="1" x14ac:dyDescent="0.2">
      <c r="E129" s="45" t="s">
        <v>54</v>
      </c>
      <c r="F129" s="45"/>
      <c r="G129" s="45"/>
      <c r="H129" s="45"/>
      <c r="I129" s="46"/>
      <c r="J129" s="46"/>
      <c r="K129" s="46"/>
      <c r="L129" s="46"/>
    </row>
    <row r="130" spans="5:12" ht="20.25" x14ac:dyDescent="0.2">
      <c r="E130" s="45" t="s">
        <v>55</v>
      </c>
      <c r="F130" s="45"/>
      <c r="G130" s="45"/>
      <c r="H130" s="45"/>
      <c r="I130" s="46"/>
      <c r="J130" s="46"/>
      <c r="K130" s="46"/>
      <c r="L130" s="46"/>
    </row>
    <row r="131" spans="5:12" ht="20.25" x14ac:dyDescent="0.2">
      <c r="E131" s="45" t="s">
        <v>58</v>
      </c>
      <c r="F131" s="45"/>
      <c r="G131" s="45"/>
      <c r="H131" s="45"/>
      <c r="I131" s="46"/>
      <c r="J131" s="46"/>
      <c r="K131" s="46"/>
      <c r="L131" s="46"/>
    </row>
    <row r="132" spans="5:12" ht="20.25" x14ac:dyDescent="0.2">
      <c r="E132" s="45" t="s">
        <v>59</v>
      </c>
      <c r="F132" s="45"/>
      <c r="G132" s="45"/>
      <c r="H132" s="45"/>
      <c r="I132" s="46"/>
      <c r="J132" s="46"/>
      <c r="K132" s="46"/>
      <c r="L132" s="46"/>
    </row>
    <row r="133" spans="5:12" ht="20.25" x14ac:dyDescent="0.2">
      <c r="E133" s="45" t="s">
        <v>60</v>
      </c>
      <c r="F133" s="45"/>
      <c r="G133" s="45"/>
      <c r="H133" s="45"/>
      <c r="I133" s="46"/>
      <c r="J133" s="46"/>
      <c r="K133" s="46"/>
      <c r="L133" s="46"/>
    </row>
    <row r="134" spans="5:12" ht="20.25" x14ac:dyDescent="0.2">
      <c r="E134" s="45" t="s">
        <v>61</v>
      </c>
      <c r="F134" s="45"/>
      <c r="G134" s="45"/>
      <c r="H134" s="45"/>
      <c r="I134" s="46"/>
      <c r="J134" s="46"/>
      <c r="K134" s="46"/>
      <c r="L134" s="46"/>
    </row>
    <row r="135" spans="5:12" ht="20.25" x14ac:dyDescent="0.2">
      <c r="E135" s="45" t="s">
        <v>62</v>
      </c>
      <c r="F135" s="45"/>
      <c r="G135" s="45"/>
      <c r="H135" s="45"/>
      <c r="I135" s="46"/>
      <c r="J135" s="46"/>
      <c r="K135" s="46"/>
      <c r="L135" s="46"/>
    </row>
    <row r="136" spans="5:12" ht="20.25" x14ac:dyDescent="0.2">
      <c r="E136" s="45" t="s">
        <v>63</v>
      </c>
      <c r="F136" s="45"/>
      <c r="G136" s="45"/>
      <c r="H136" s="45"/>
      <c r="I136" s="46"/>
      <c r="J136" s="46"/>
      <c r="K136" s="46"/>
      <c r="L136" s="46"/>
    </row>
    <row r="137" spans="5:12" ht="20.25" x14ac:dyDescent="0.2">
      <c r="E137" s="45" t="s">
        <v>76</v>
      </c>
      <c r="F137" s="45"/>
      <c r="G137" s="45"/>
      <c r="H137" s="45"/>
      <c r="I137" s="46"/>
      <c r="J137" s="46"/>
      <c r="K137" s="46"/>
      <c r="L137" s="46"/>
    </row>
    <row r="138" spans="5:12" ht="20.25" x14ac:dyDescent="0.2">
      <c r="E138" s="45" t="s">
        <v>77</v>
      </c>
      <c r="F138" s="45"/>
      <c r="G138" s="45"/>
      <c r="H138" s="45"/>
      <c r="I138" s="46"/>
      <c r="J138" s="46"/>
      <c r="K138" s="46"/>
      <c r="L138" s="46"/>
    </row>
    <row r="139" spans="5:12" ht="20.25" x14ac:dyDescent="0.2">
      <c r="E139" s="45" t="s">
        <v>78</v>
      </c>
      <c r="F139" s="45"/>
      <c r="G139" s="45"/>
      <c r="H139" s="45"/>
      <c r="I139" s="46"/>
      <c r="J139" s="46"/>
      <c r="K139" s="46"/>
      <c r="L139" s="46"/>
    </row>
    <row r="140" spans="5:12" ht="20.25" x14ac:dyDescent="0.2">
      <c r="E140" s="45" t="s">
        <v>79</v>
      </c>
      <c r="F140" s="45"/>
      <c r="G140" s="45"/>
      <c r="H140" s="45"/>
      <c r="I140" s="46"/>
      <c r="J140" s="46"/>
      <c r="K140" s="46"/>
      <c r="L140" s="46"/>
    </row>
    <row r="141" spans="5:12" ht="20.25" x14ac:dyDescent="0.2">
      <c r="E141" s="45" t="s">
        <v>80</v>
      </c>
      <c r="F141" s="45"/>
      <c r="G141" s="45"/>
      <c r="H141" s="45"/>
      <c r="I141" s="46"/>
      <c r="J141" s="46"/>
      <c r="K141" s="46"/>
      <c r="L141" s="46"/>
    </row>
    <row r="142" spans="5:12" ht="20.25" x14ac:dyDescent="0.2">
      <c r="E142" s="45" t="s">
        <v>81</v>
      </c>
      <c r="F142" s="45"/>
      <c r="G142" s="45"/>
      <c r="H142" s="45"/>
      <c r="I142" s="46"/>
      <c r="J142" s="46"/>
      <c r="K142" s="46"/>
      <c r="L142" s="46"/>
    </row>
    <row r="143" spans="5:12" ht="20.25" x14ac:dyDescent="0.2">
      <c r="E143" s="45" t="s">
        <v>82</v>
      </c>
      <c r="F143" s="45"/>
      <c r="G143" s="45"/>
      <c r="H143" s="45"/>
      <c r="I143" s="46"/>
      <c r="J143" s="46"/>
      <c r="K143" s="46"/>
      <c r="L143" s="46"/>
    </row>
    <row r="144" spans="5:12" ht="20.25" x14ac:dyDescent="0.2">
      <c r="E144" s="45" t="s">
        <v>83</v>
      </c>
      <c r="F144" s="45"/>
      <c r="G144" s="45"/>
      <c r="H144" s="45"/>
      <c r="I144" s="46"/>
      <c r="J144" s="46"/>
      <c r="K144" s="46"/>
      <c r="L144" s="46"/>
    </row>
    <row r="145" spans="5:12" ht="20.25" x14ac:dyDescent="0.2">
      <c r="E145" s="45" t="s">
        <v>84</v>
      </c>
      <c r="F145" s="45"/>
      <c r="G145" s="45"/>
      <c r="H145" s="45"/>
      <c r="I145" s="46"/>
      <c r="J145" s="46"/>
      <c r="K145" s="46"/>
      <c r="L145" s="46"/>
    </row>
    <row r="146" spans="5:12" ht="20.25" x14ac:dyDescent="0.2">
      <c r="E146" s="45" t="s">
        <v>85</v>
      </c>
      <c r="F146" s="45"/>
      <c r="G146" s="45"/>
      <c r="H146" s="45"/>
      <c r="I146" s="46"/>
      <c r="J146" s="46"/>
      <c r="K146" s="46"/>
      <c r="L146" s="46"/>
    </row>
    <row r="147" spans="5:12" ht="20.25" x14ac:dyDescent="0.2">
      <c r="E147" s="45" t="s">
        <v>86</v>
      </c>
      <c r="F147" s="45"/>
      <c r="G147" s="45"/>
      <c r="H147" s="45"/>
      <c r="I147" s="46"/>
      <c r="J147" s="46"/>
      <c r="K147" s="46"/>
      <c r="L147" s="46"/>
    </row>
    <row r="148" spans="5:12" ht="20.25" x14ac:dyDescent="0.2">
      <c r="E148" s="45" t="s">
        <v>87</v>
      </c>
      <c r="F148" s="45"/>
      <c r="G148" s="45"/>
      <c r="H148" s="45"/>
      <c r="I148" s="46"/>
      <c r="J148" s="46"/>
      <c r="K148" s="46"/>
      <c r="L148" s="46"/>
    </row>
    <row r="149" spans="5:12" ht="20.25" x14ac:dyDescent="0.2">
      <c r="E149" s="45" t="s">
        <v>88</v>
      </c>
      <c r="F149" s="45"/>
      <c r="G149" s="45"/>
      <c r="H149" s="45"/>
      <c r="I149" s="46"/>
      <c r="J149" s="46"/>
      <c r="K149" s="46"/>
      <c r="L149" s="46"/>
    </row>
    <row r="150" spans="5:12" ht="20.25" x14ac:dyDescent="0.2">
      <c r="E150" s="45" t="s">
        <v>89</v>
      </c>
      <c r="F150" s="45"/>
      <c r="G150" s="45"/>
      <c r="H150" s="45"/>
      <c r="I150" s="46"/>
      <c r="J150" s="46"/>
      <c r="K150" s="46"/>
      <c r="L150" s="46"/>
    </row>
    <row r="151" spans="5:12" ht="20.25" x14ac:dyDescent="0.2">
      <c r="E151" s="45" t="s">
        <v>90</v>
      </c>
      <c r="F151" s="45"/>
      <c r="G151" s="45"/>
      <c r="H151" s="45"/>
      <c r="I151" s="46"/>
      <c r="J151" s="46"/>
      <c r="K151" s="46"/>
      <c r="L151" s="46"/>
    </row>
    <row r="152" spans="5:12" ht="20.25" x14ac:dyDescent="0.2">
      <c r="E152" s="45" t="s">
        <v>91</v>
      </c>
      <c r="F152" s="45"/>
      <c r="G152" s="45"/>
      <c r="H152" s="45"/>
      <c r="I152" s="46"/>
      <c r="J152" s="46"/>
      <c r="K152" s="46"/>
      <c r="L152" s="46"/>
    </row>
    <row r="153" spans="5:12" ht="20.25" x14ac:dyDescent="0.2">
      <c r="E153" s="45" t="s">
        <v>92</v>
      </c>
      <c r="F153" s="45"/>
      <c r="G153" s="45"/>
      <c r="H153" s="45"/>
      <c r="I153" s="46"/>
      <c r="J153" s="46"/>
      <c r="K153" s="46"/>
      <c r="L153" s="46"/>
    </row>
    <row r="154" spans="5:12" ht="20.25" x14ac:dyDescent="0.2">
      <c r="E154" s="45" t="s">
        <v>93</v>
      </c>
      <c r="F154" s="45"/>
      <c r="G154" s="45"/>
      <c r="H154" s="45"/>
      <c r="I154" s="46"/>
      <c r="J154" s="46"/>
      <c r="K154" s="46"/>
      <c r="L154" s="46"/>
    </row>
    <row r="155" spans="5:12" ht="20.25" x14ac:dyDescent="0.2">
      <c r="E155" s="45" t="s">
        <v>94</v>
      </c>
      <c r="F155" s="45"/>
      <c r="G155" s="45"/>
      <c r="H155" s="45"/>
      <c r="I155" s="46"/>
      <c r="J155" s="46"/>
      <c r="K155" s="46"/>
      <c r="L155" s="46"/>
    </row>
    <row r="156" spans="5:12" ht="20.25" x14ac:dyDescent="0.2">
      <c r="E156" s="45" t="s">
        <v>95</v>
      </c>
      <c r="F156" s="45"/>
      <c r="G156" s="45"/>
      <c r="H156" s="45"/>
      <c r="I156" s="46"/>
      <c r="J156" s="46"/>
      <c r="K156" s="46"/>
      <c r="L156" s="46"/>
    </row>
    <row r="157" spans="5:12" ht="20.25" x14ac:dyDescent="0.2">
      <c r="E157" s="45" t="s">
        <v>96</v>
      </c>
      <c r="F157" s="45"/>
      <c r="G157" s="45"/>
      <c r="H157" s="45"/>
      <c r="I157" s="46"/>
      <c r="J157" s="46"/>
      <c r="K157" s="46"/>
      <c r="L157" s="46"/>
    </row>
    <row r="158" spans="5:12" ht="20.25" x14ac:dyDescent="0.2">
      <c r="E158" s="45" t="s">
        <v>97</v>
      </c>
      <c r="F158" s="45"/>
      <c r="G158" s="45"/>
      <c r="H158" s="45"/>
      <c r="I158" s="46"/>
      <c r="J158" s="46"/>
      <c r="K158" s="46"/>
      <c r="L158" s="46"/>
    </row>
    <row r="159" spans="5:12" ht="20.25" x14ac:dyDescent="0.2">
      <c r="E159" s="45" t="s">
        <v>98</v>
      </c>
      <c r="F159" s="45"/>
      <c r="G159" s="45"/>
      <c r="H159" s="45"/>
      <c r="I159" s="46"/>
      <c r="J159" s="46"/>
      <c r="K159" s="46"/>
      <c r="L159" s="46"/>
    </row>
    <row r="160" spans="5:12" ht="20.25" x14ac:dyDescent="0.2">
      <c r="E160" s="45" t="s">
        <v>99</v>
      </c>
      <c r="F160" s="45"/>
      <c r="G160" s="45"/>
      <c r="H160" s="45"/>
      <c r="I160" s="46"/>
      <c r="J160" s="46"/>
      <c r="K160" s="46"/>
      <c r="L160" s="46"/>
    </row>
    <row r="161" spans="5:12" ht="20.25" x14ac:dyDescent="0.2">
      <c r="E161" s="45" t="s">
        <v>100</v>
      </c>
      <c r="F161" s="45"/>
      <c r="G161" s="45"/>
      <c r="H161" s="45"/>
      <c r="I161" s="46"/>
      <c r="J161" s="46"/>
      <c r="K161" s="46"/>
      <c r="L161" s="46"/>
    </row>
    <row r="162" spans="5:12" ht="20.25" x14ac:dyDescent="0.2">
      <c r="E162" s="45" t="s">
        <v>101</v>
      </c>
      <c r="F162" s="45"/>
      <c r="G162" s="45"/>
      <c r="H162" s="45"/>
      <c r="I162" s="46"/>
      <c r="J162" s="46"/>
      <c r="K162" s="46"/>
      <c r="L162" s="46"/>
    </row>
    <row r="163" spans="5:12" ht="20.25" x14ac:dyDescent="0.2">
      <c r="E163" s="45" t="s">
        <v>102</v>
      </c>
      <c r="F163" s="45"/>
      <c r="G163" s="45"/>
      <c r="H163" s="45"/>
      <c r="I163" s="46"/>
      <c r="J163" s="46"/>
      <c r="K163" s="46"/>
      <c r="L163" s="46"/>
    </row>
    <row r="164" spans="5:12" ht="20.25" x14ac:dyDescent="0.2">
      <c r="E164" s="45" t="s">
        <v>103</v>
      </c>
      <c r="F164" s="45"/>
      <c r="G164" s="45"/>
      <c r="H164" s="45"/>
      <c r="I164" s="46"/>
      <c r="J164" s="46"/>
      <c r="K164" s="46"/>
      <c r="L164" s="46"/>
    </row>
    <row r="165" spans="5:12" ht="20.25" x14ac:dyDescent="0.2">
      <c r="E165" s="45" t="s">
        <v>104</v>
      </c>
      <c r="F165" s="45"/>
      <c r="G165" s="45"/>
      <c r="H165" s="45"/>
      <c r="I165" s="46"/>
      <c r="J165" s="46"/>
      <c r="K165" s="46"/>
      <c r="L165" s="46"/>
    </row>
    <row r="166" spans="5:12" ht="20.25" x14ac:dyDescent="0.2">
      <c r="E166" s="45" t="s">
        <v>105</v>
      </c>
      <c r="F166" s="45"/>
      <c r="G166" s="45"/>
      <c r="H166" s="45"/>
      <c r="I166" s="46"/>
      <c r="J166" s="46"/>
      <c r="K166" s="46"/>
      <c r="L166" s="46"/>
    </row>
    <row r="167" spans="5:12" ht="20.25" x14ac:dyDescent="0.2">
      <c r="E167" s="45" t="s">
        <v>106</v>
      </c>
      <c r="F167" s="45"/>
      <c r="G167" s="45"/>
      <c r="H167" s="45"/>
      <c r="I167" s="46"/>
      <c r="J167" s="46"/>
      <c r="K167" s="46"/>
      <c r="L167" s="46"/>
    </row>
    <row r="168" spans="5:12" ht="20.25" x14ac:dyDescent="0.2">
      <c r="E168" s="45" t="s">
        <v>107</v>
      </c>
      <c r="F168" s="45"/>
      <c r="G168" s="45"/>
      <c r="H168" s="45"/>
      <c r="I168" s="46"/>
      <c r="J168" s="46"/>
      <c r="K168" s="46"/>
      <c r="L168" s="46"/>
    </row>
    <row r="169" spans="5:12" ht="20.25" x14ac:dyDescent="0.2">
      <c r="E169" s="45" t="s">
        <v>108</v>
      </c>
      <c r="F169" s="45"/>
      <c r="G169" s="45"/>
      <c r="H169" s="45"/>
      <c r="I169" s="46"/>
      <c r="J169" s="46"/>
      <c r="K169" s="46"/>
      <c r="L169" s="46"/>
    </row>
    <row r="170" spans="5:12" ht="20.25" x14ac:dyDescent="0.2">
      <c r="E170" s="45" t="s">
        <v>109</v>
      </c>
      <c r="F170" s="45"/>
      <c r="G170" s="45"/>
      <c r="H170" s="45"/>
      <c r="I170" s="46"/>
      <c r="J170" s="46"/>
      <c r="K170" s="46"/>
      <c r="L170" s="46"/>
    </row>
    <row r="171" spans="5:12" ht="20.25" x14ac:dyDescent="0.2">
      <c r="E171" s="45" t="s">
        <v>110</v>
      </c>
      <c r="F171" s="45"/>
      <c r="G171" s="45"/>
      <c r="H171" s="45"/>
      <c r="I171" s="46"/>
      <c r="J171" s="46"/>
      <c r="K171" s="46"/>
      <c r="L171" s="46"/>
    </row>
    <row r="172" spans="5:12" ht="20.25" x14ac:dyDescent="0.2">
      <c r="E172" s="45" t="s">
        <v>111</v>
      </c>
      <c r="F172" s="45"/>
      <c r="G172" s="45"/>
      <c r="H172" s="45"/>
      <c r="I172" s="46"/>
      <c r="J172" s="46"/>
      <c r="K172" s="46"/>
      <c r="L172" s="46"/>
    </row>
    <row r="173" spans="5:12" ht="20.25" x14ac:dyDescent="0.2">
      <c r="E173" s="45" t="s">
        <v>112</v>
      </c>
      <c r="F173" s="45"/>
      <c r="G173" s="45"/>
      <c r="H173" s="45"/>
      <c r="I173" s="46"/>
      <c r="J173" s="46"/>
      <c r="K173" s="46"/>
      <c r="L173" s="46"/>
    </row>
    <row r="174" spans="5:12" ht="20.25" x14ac:dyDescent="0.2">
      <c r="E174" s="45" t="s">
        <v>113</v>
      </c>
      <c r="F174" s="45"/>
      <c r="G174" s="45"/>
      <c r="H174" s="45"/>
      <c r="I174" s="46"/>
      <c r="J174" s="46"/>
      <c r="K174" s="46"/>
      <c r="L174" s="46"/>
    </row>
    <row r="175" spans="5:12" ht="20.25" x14ac:dyDescent="0.2">
      <c r="E175" s="45" t="s">
        <v>114</v>
      </c>
      <c r="F175" s="45"/>
      <c r="G175" s="45"/>
      <c r="H175" s="45"/>
      <c r="I175" s="46"/>
      <c r="J175" s="46"/>
      <c r="K175" s="46"/>
      <c r="L175" s="46"/>
    </row>
    <row r="176" spans="5:12" ht="20.25" x14ac:dyDescent="0.2">
      <c r="E176" s="45" t="s">
        <v>115</v>
      </c>
      <c r="F176" s="45"/>
      <c r="G176" s="45"/>
      <c r="H176" s="45"/>
      <c r="I176" s="46"/>
      <c r="J176" s="46"/>
      <c r="K176" s="46"/>
      <c r="L176" s="46"/>
    </row>
    <row r="177" spans="5:12" ht="20.25" x14ac:dyDescent="0.2">
      <c r="E177" s="45" t="s">
        <v>116</v>
      </c>
      <c r="F177" s="45"/>
      <c r="G177" s="45"/>
      <c r="H177" s="45"/>
      <c r="I177" s="46"/>
      <c r="J177" s="46"/>
      <c r="K177" s="46"/>
      <c r="L177" s="46"/>
    </row>
    <row r="178" spans="5:12" ht="20.25" x14ac:dyDescent="0.2">
      <c r="E178" s="45" t="s">
        <v>117</v>
      </c>
      <c r="F178" s="45"/>
      <c r="G178" s="45"/>
      <c r="H178" s="45"/>
      <c r="I178" s="46"/>
      <c r="J178" s="46"/>
      <c r="K178" s="46"/>
      <c r="L178" s="46"/>
    </row>
    <row r="179" spans="5:12" ht="20.25" x14ac:dyDescent="0.2">
      <c r="E179" s="45" t="s">
        <v>118</v>
      </c>
      <c r="F179" s="45"/>
      <c r="G179" s="45"/>
      <c r="H179" s="45"/>
      <c r="I179" s="46"/>
      <c r="J179" s="46"/>
      <c r="K179" s="46"/>
      <c r="L179" s="46"/>
    </row>
    <row r="180" spans="5:12" ht="20.25" x14ac:dyDescent="0.2">
      <c r="E180" s="45" t="s">
        <v>119</v>
      </c>
      <c r="F180" s="45"/>
      <c r="G180" s="45"/>
      <c r="H180" s="45"/>
      <c r="I180" s="46"/>
      <c r="J180" s="46"/>
      <c r="K180" s="46"/>
      <c r="L180" s="46"/>
    </row>
    <row r="181" spans="5:12" ht="20.25" x14ac:dyDescent="0.2">
      <c r="E181" s="45" t="s">
        <v>120</v>
      </c>
      <c r="F181" s="45"/>
      <c r="G181" s="45"/>
      <c r="H181" s="45"/>
      <c r="I181" s="46"/>
      <c r="J181" s="46"/>
      <c r="K181" s="46"/>
      <c r="L181" s="46"/>
    </row>
    <row r="182" spans="5:12" ht="20.25" x14ac:dyDescent="0.2">
      <c r="E182" s="45" t="s">
        <v>121</v>
      </c>
      <c r="F182" s="45"/>
      <c r="G182" s="45"/>
      <c r="H182" s="45"/>
      <c r="I182" s="46"/>
      <c r="J182" s="46"/>
      <c r="K182" s="46"/>
      <c r="L182" s="46"/>
    </row>
    <row r="183" spans="5:12" ht="20.25" x14ac:dyDescent="0.2">
      <c r="E183" s="45" t="s">
        <v>122</v>
      </c>
      <c r="F183" s="45"/>
      <c r="G183" s="45"/>
      <c r="H183" s="45"/>
      <c r="I183" s="46"/>
      <c r="J183" s="46"/>
      <c r="K183" s="46"/>
      <c r="L183" s="46"/>
    </row>
    <row r="184" spans="5:12" ht="20.25" x14ac:dyDescent="0.2">
      <c r="E184" s="45" t="s">
        <v>123</v>
      </c>
      <c r="F184" s="45"/>
      <c r="G184" s="45"/>
      <c r="H184" s="45"/>
      <c r="I184" s="46"/>
      <c r="J184" s="46"/>
      <c r="K184" s="46"/>
      <c r="L184" s="46"/>
    </row>
    <row r="185" spans="5:12" ht="20.25" x14ac:dyDescent="0.2">
      <c r="E185" s="45" t="s">
        <v>124</v>
      </c>
      <c r="F185" s="45"/>
      <c r="G185" s="45"/>
      <c r="H185" s="45"/>
      <c r="I185" s="46"/>
      <c r="J185" s="46"/>
      <c r="K185" s="46"/>
      <c r="L185" s="46"/>
    </row>
    <row r="186" spans="5:12" ht="20.25" x14ac:dyDescent="0.2">
      <c r="E186" s="45" t="s">
        <v>125</v>
      </c>
      <c r="F186" s="45"/>
      <c r="G186" s="45"/>
      <c r="H186" s="45"/>
      <c r="I186" s="46"/>
      <c r="J186" s="46"/>
      <c r="K186" s="46"/>
      <c r="L186" s="46"/>
    </row>
    <row r="187" spans="5:12" ht="20.25" x14ac:dyDescent="0.2">
      <c r="E187" s="45" t="s">
        <v>126</v>
      </c>
      <c r="F187" s="45"/>
      <c r="G187" s="45"/>
      <c r="H187" s="45"/>
      <c r="I187" s="46"/>
      <c r="J187" s="46"/>
      <c r="K187" s="46"/>
      <c r="L187" s="46"/>
    </row>
    <row r="188" spans="5:12" ht="20.25" x14ac:dyDescent="0.2">
      <c r="E188" s="45" t="s">
        <v>127</v>
      </c>
      <c r="F188" s="45"/>
      <c r="G188" s="45"/>
      <c r="H188" s="45"/>
      <c r="I188" s="46"/>
      <c r="J188" s="46"/>
      <c r="K188" s="46"/>
      <c r="L188" s="46"/>
    </row>
    <row r="189" spans="5:12" ht="20.25" x14ac:dyDescent="0.2">
      <c r="E189" s="45" t="s">
        <v>128</v>
      </c>
      <c r="F189" s="45"/>
      <c r="G189" s="45"/>
      <c r="H189" s="45"/>
      <c r="I189" s="46"/>
      <c r="J189" s="46"/>
      <c r="K189" s="46"/>
      <c r="L189" s="46"/>
    </row>
    <row r="190" spans="5:12" ht="20.25" x14ac:dyDescent="0.2">
      <c r="E190" s="45" t="s">
        <v>129</v>
      </c>
      <c r="F190" s="45"/>
      <c r="G190" s="45"/>
      <c r="H190" s="45"/>
      <c r="I190" s="46"/>
      <c r="J190" s="46"/>
      <c r="K190" s="46"/>
      <c r="L190" s="46"/>
    </row>
    <row r="191" spans="5:12" ht="20.25" x14ac:dyDescent="0.2">
      <c r="E191" s="45" t="s">
        <v>130</v>
      </c>
      <c r="F191" s="45"/>
      <c r="G191" s="45"/>
      <c r="H191" s="45"/>
      <c r="I191" s="46"/>
      <c r="J191" s="46"/>
      <c r="K191" s="46"/>
      <c r="L191" s="46"/>
    </row>
    <row r="192" spans="5:12" ht="20.25" x14ac:dyDescent="0.2">
      <c r="E192" s="45" t="s">
        <v>131</v>
      </c>
      <c r="F192" s="45"/>
      <c r="G192" s="45"/>
      <c r="H192" s="45"/>
      <c r="I192" s="46"/>
      <c r="J192" s="46"/>
      <c r="K192" s="46"/>
      <c r="L192" s="46"/>
    </row>
    <row r="193" spans="5:12" ht="20.25" x14ac:dyDescent="0.2">
      <c r="E193" s="45" t="s">
        <v>132</v>
      </c>
      <c r="F193" s="45"/>
      <c r="G193" s="45"/>
      <c r="H193" s="45"/>
      <c r="I193" s="46"/>
      <c r="J193" s="46"/>
      <c r="K193" s="46"/>
      <c r="L193" s="46"/>
    </row>
    <row r="194" spans="5:12" ht="20.25" x14ac:dyDescent="0.2">
      <c r="E194" s="45" t="s">
        <v>133</v>
      </c>
      <c r="F194" s="45"/>
      <c r="G194" s="45"/>
      <c r="H194" s="45"/>
      <c r="I194" s="46"/>
      <c r="J194" s="46"/>
      <c r="K194" s="46"/>
      <c r="L194" s="46"/>
    </row>
    <row r="195" spans="5:12" ht="20.25" x14ac:dyDescent="0.2">
      <c r="E195" s="45" t="s">
        <v>134</v>
      </c>
      <c r="F195" s="45"/>
      <c r="G195" s="45"/>
      <c r="H195" s="45"/>
      <c r="I195" s="46"/>
      <c r="J195" s="46"/>
      <c r="K195" s="46"/>
      <c r="L195" s="46"/>
    </row>
    <row r="196" spans="5:12" ht="20.25" x14ac:dyDescent="0.2">
      <c r="E196" s="45" t="s">
        <v>135</v>
      </c>
      <c r="F196" s="45"/>
      <c r="G196" s="45"/>
      <c r="H196" s="45"/>
      <c r="I196" s="46"/>
      <c r="J196" s="46"/>
      <c r="K196" s="46"/>
      <c r="L196" s="46"/>
    </row>
    <row r="197" spans="5:12" ht="20.25" x14ac:dyDescent="0.2">
      <c r="E197" s="45" t="s">
        <v>136</v>
      </c>
      <c r="F197" s="45"/>
      <c r="G197" s="45"/>
      <c r="H197" s="45"/>
      <c r="I197" s="46"/>
      <c r="J197" s="46"/>
      <c r="K197" s="46"/>
      <c r="L197" s="46"/>
    </row>
    <row r="198" spans="5:12" ht="20.25" x14ac:dyDescent="0.2">
      <c r="E198" s="45" t="s">
        <v>137</v>
      </c>
      <c r="F198" s="45"/>
      <c r="G198" s="45"/>
      <c r="H198" s="45"/>
      <c r="I198" s="46"/>
      <c r="J198" s="46"/>
      <c r="K198" s="46"/>
      <c r="L198" s="46"/>
    </row>
    <row r="199" spans="5:12" ht="20.25" x14ac:dyDescent="0.2">
      <c r="E199" s="45" t="s">
        <v>138</v>
      </c>
      <c r="F199" s="45"/>
      <c r="G199" s="45"/>
      <c r="H199" s="45"/>
      <c r="I199" s="46"/>
      <c r="J199" s="46"/>
      <c r="K199" s="46"/>
      <c r="L199" s="46"/>
    </row>
    <row r="200" spans="5:12" ht="20.25" x14ac:dyDescent="0.2">
      <c r="E200" s="45" t="s">
        <v>139</v>
      </c>
      <c r="F200" s="45"/>
      <c r="G200" s="45"/>
      <c r="H200" s="45"/>
      <c r="I200" s="46"/>
      <c r="J200" s="46"/>
      <c r="K200" s="46"/>
      <c r="L200" s="46"/>
    </row>
    <row r="201" spans="5:12" ht="20.25" x14ac:dyDescent="0.2">
      <c r="E201" s="45" t="s">
        <v>140</v>
      </c>
      <c r="F201" s="45"/>
      <c r="G201" s="45"/>
      <c r="H201" s="45"/>
      <c r="I201" s="46"/>
      <c r="J201" s="46"/>
      <c r="K201" s="46"/>
      <c r="L201" s="46"/>
    </row>
    <row r="202" spans="5:12" ht="20.25" x14ac:dyDescent="0.2">
      <c r="E202" s="45" t="s">
        <v>141</v>
      </c>
      <c r="F202" s="45"/>
      <c r="G202" s="45"/>
      <c r="H202" s="45"/>
      <c r="I202" s="46"/>
      <c r="J202" s="46"/>
      <c r="K202" s="46"/>
      <c r="L202" s="46"/>
    </row>
    <row r="203" spans="5:12" ht="20.25" x14ac:dyDescent="0.2">
      <c r="E203" s="45" t="s">
        <v>142</v>
      </c>
      <c r="F203" s="45"/>
      <c r="G203" s="45"/>
      <c r="H203" s="45"/>
      <c r="I203" s="46"/>
      <c r="J203" s="46"/>
      <c r="K203" s="46"/>
      <c r="L203" s="46"/>
    </row>
    <row r="204" spans="5:12" ht="20.25" x14ac:dyDescent="0.2">
      <c r="E204" s="45" t="s">
        <v>143</v>
      </c>
      <c r="F204" s="45"/>
      <c r="G204" s="45"/>
      <c r="H204" s="45"/>
      <c r="I204" s="46"/>
      <c r="J204" s="46"/>
      <c r="K204" s="46"/>
      <c r="L204" s="46"/>
    </row>
    <row r="205" spans="5:12" ht="20.25" x14ac:dyDescent="0.2">
      <c r="E205" s="45" t="s">
        <v>144</v>
      </c>
      <c r="F205" s="45"/>
      <c r="G205" s="45"/>
      <c r="H205" s="45"/>
      <c r="I205" s="46"/>
      <c r="J205" s="46"/>
      <c r="K205" s="46"/>
      <c r="L205" s="46"/>
    </row>
    <row r="206" spans="5:12" ht="20.25" x14ac:dyDescent="0.2">
      <c r="E206" s="45" t="s">
        <v>145</v>
      </c>
      <c r="F206" s="45"/>
      <c r="G206" s="45"/>
      <c r="H206" s="45"/>
      <c r="I206" s="46"/>
      <c r="J206" s="46"/>
      <c r="K206" s="46"/>
      <c r="L206" s="46"/>
    </row>
    <row r="207" spans="5:12" ht="20.25" x14ac:dyDescent="0.2">
      <c r="E207" s="45" t="s">
        <v>146</v>
      </c>
      <c r="F207" s="45"/>
      <c r="G207" s="45"/>
      <c r="H207" s="45"/>
      <c r="I207" s="46"/>
      <c r="J207" s="46"/>
      <c r="K207" s="46"/>
      <c r="L207" s="46"/>
    </row>
    <row r="208" spans="5:12" ht="20.25" x14ac:dyDescent="0.2">
      <c r="E208" s="45" t="s">
        <v>147</v>
      </c>
      <c r="F208" s="45"/>
      <c r="G208" s="45"/>
      <c r="H208" s="45"/>
      <c r="I208" s="46"/>
      <c r="J208" s="46"/>
      <c r="K208" s="46"/>
      <c r="L208" s="46"/>
    </row>
    <row r="209" spans="5:12" ht="20.25" x14ac:dyDescent="0.2">
      <c r="E209" s="45" t="s">
        <v>148</v>
      </c>
      <c r="F209" s="45"/>
      <c r="G209" s="45"/>
      <c r="H209" s="45"/>
      <c r="I209" s="46"/>
      <c r="J209" s="46"/>
      <c r="K209" s="46"/>
      <c r="L209" s="46"/>
    </row>
    <row r="210" spans="5:12" ht="20.25" x14ac:dyDescent="0.2">
      <c r="E210" s="45" t="s">
        <v>149</v>
      </c>
      <c r="F210" s="45"/>
      <c r="G210" s="45"/>
      <c r="H210" s="45"/>
      <c r="I210" s="46"/>
      <c r="J210" s="46"/>
      <c r="K210" s="46"/>
      <c r="L210" s="46"/>
    </row>
    <row r="211" spans="5:12" ht="20.25" x14ac:dyDescent="0.2">
      <c r="E211" s="45" t="s">
        <v>150</v>
      </c>
      <c r="F211" s="45"/>
      <c r="G211" s="45"/>
      <c r="H211" s="45"/>
      <c r="I211" s="46"/>
      <c r="J211" s="46"/>
      <c r="K211" s="46"/>
      <c r="L211" s="46"/>
    </row>
    <row r="212" spans="5:12" ht="20.25" x14ac:dyDescent="0.2">
      <c r="E212" s="45" t="s">
        <v>151</v>
      </c>
      <c r="F212" s="45"/>
      <c r="G212" s="45"/>
      <c r="H212" s="45"/>
      <c r="I212" s="46"/>
      <c r="J212" s="46"/>
      <c r="K212" s="46"/>
      <c r="L212" s="46"/>
    </row>
    <row r="213" spans="5:12" ht="20.25" x14ac:dyDescent="0.2">
      <c r="E213" s="45" t="s">
        <v>152</v>
      </c>
      <c r="F213" s="45"/>
      <c r="G213" s="45"/>
      <c r="H213" s="45"/>
      <c r="I213" s="46"/>
      <c r="J213" s="46"/>
      <c r="K213" s="46"/>
      <c r="L213" s="46"/>
    </row>
    <row r="214" spans="5:12" ht="20.25" x14ac:dyDescent="0.2">
      <c r="E214" s="45" t="s">
        <v>153</v>
      </c>
      <c r="F214" s="45"/>
      <c r="G214" s="45"/>
      <c r="H214" s="45"/>
      <c r="I214" s="46"/>
      <c r="J214" s="46"/>
      <c r="K214" s="46"/>
      <c r="L214" s="46"/>
    </row>
    <row r="215" spans="5:12" ht="20.25" x14ac:dyDescent="0.2">
      <c r="E215" s="45" t="s">
        <v>154</v>
      </c>
      <c r="F215" s="45"/>
      <c r="G215" s="45"/>
      <c r="H215" s="45"/>
      <c r="I215" s="46"/>
      <c r="J215" s="46"/>
      <c r="K215" s="46"/>
      <c r="L215" s="46"/>
    </row>
    <row r="216" spans="5:12" ht="20.25" x14ac:dyDescent="0.2">
      <c r="E216" s="45" t="s">
        <v>155</v>
      </c>
      <c r="F216" s="45"/>
      <c r="G216" s="45"/>
      <c r="H216" s="45"/>
      <c r="I216" s="46"/>
      <c r="J216" s="46"/>
      <c r="K216" s="46"/>
      <c r="L216" s="46"/>
    </row>
    <row r="217" spans="5:12" ht="20.25" x14ac:dyDescent="0.2">
      <c r="E217" s="45" t="s">
        <v>156</v>
      </c>
      <c r="F217" s="45"/>
      <c r="G217" s="45"/>
      <c r="H217" s="45"/>
      <c r="I217" s="46"/>
      <c r="J217" s="46"/>
      <c r="K217" s="46"/>
      <c r="L217" s="46"/>
    </row>
    <row r="218" spans="5:12" ht="20.25" x14ac:dyDescent="0.2">
      <c r="E218" s="45" t="s">
        <v>157</v>
      </c>
      <c r="F218" s="45"/>
      <c r="G218" s="45"/>
      <c r="H218" s="45"/>
      <c r="I218" s="46"/>
      <c r="J218" s="46"/>
      <c r="K218" s="46"/>
      <c r="L218" s="46"/>
    </row>
    <row r="219" spans="5:12" ht="20.25" x14ac:dyDescent="0.2">
      <c r="E219" s="45" t="s">
        <v>158</v>
      </c>
      <c r="F219" s="45"/>
      <c r="G219" s="45"/>
      <c r="H219" s="45"/>
      <c r="I219" s="46"/>
      <c r="J219" s="46"/>
      <c r="K219" s="46"/>
      <c r="L219" s="46"/>
    </row>
    <row r="220" spans="5:12" ht="20.25" x14ac:dyDescent="0.2">
      <c r="E220" s="45" t="s">
        <v>159</v>
      </c>
      <c r="F220" s="45"/>
      <c r="G220" s="45"/>
      <c r="H220" s="45"/>
      <c r="I220" s="46"/>
      <c r="J220" s="46"/>
      <c r="K220" s="46"/>
      <c r="L220" s="46"/>
    </row>
    <row r="221" spans="5:12" ht="20.25" x14ac:dyDescent="0.2">
      <c r="E221" s="45" t="s">
        <v>160</v>
      </c>
      <c r="F221" s="45"/>
      <c r="G221" s="45"/>
      <c r="H221" s="45"/>
      <c r="I221" s="46"/>
      <c r="J221" s="46"/>
      <c r="K221" s="46"/>
      <c r="L221" s="46"/>
    </row>
    <row r="222" spans="5:12" ht="20.25" x14ac:dyDescent="0.2">
      <c r="E222" s="45" t="s">
        <v>161</v>
      </c>
      <c r="F222" s="45"/>
      <c r="G222" s="45"/>
      <c r="H222" s="45"/>
      <c r="I222" s="46"/>
      <c r="J222" s="46"/>
      <c r="K222" s="46"/>
      <c r="L222" s="46"/>
    </row>
    <row r="223" spans="5:12" ht="20.25" x14ac:dyDescent="0.2">
      <c r="E223" s="45" t="s">
        <v>162</v>
      </c>
      <c r="F223" s="45"/>
      <c r="G223" s="45"/>
      <c r="H223" s="45"/>
      <c r="I223" s="46"/>
      <c r="J223" s="46"/>
      <c r="K223" s="46"/>
      <c r="L223" s="46"/>
    </row>
    <row r="224" spans="5:12" ht="20.25" x14ac:dyDescent="0.2">
      <c r="E224" s="45" t="s">
        <v>163</v>
      </c>
      <c r="F224" s="45"/>
      <c r="G224" s="45"/>
      <c r="H224" s="45"/>
      <c r="I224" s="46"/>
      <c r="J224" s="46"/>
      <c r="K224" s="46"/>
      <c r="L224" s="46"/>
    </row>
    <row r="225" spans="5:12" ht="20.25" x14ac:dyDescent="0.2">
      <c r="E225" s="45" t="s">
        <v>164</v>
      </c>
      <c r="F225" s="45"/>
      <c r="G225" s="45"/>
      <c r="H225" s="45"/>
      <c r="I225" s="46"/>
      <c r="J225" s="46"/>
      <c r="K225" s="46"/>
      <c r="L225" s="46"/>
    </row>
    <row r="226" spans="5:12" ht="20.25" x14ac:dyDescent="0.2">
      <c r="E226" s="45" t="s">
        <v>165</v>
      </c>
      <c r="F226" s="45"/>
      <c r="G226" s="45"/>
      <c r="H226" s="45"/>
      <c r="I226" s="46"/>
      <c r="J226" s="46"/>
      <c r="K226" s="46"/>
      <c r="L226" s="46"/>
    </row>
    <row r="227" spans="5:12" ht="20.25" x14ac:dyDescent="0.2">
      <c r="E227" s="45" t="s">
        <v>166</v>
      </c>
      <c r="F227" s="45"/>
      <c r="G227" s="45"/>
      <c r="H227" s="45"/>
      <c r="I227" s="46"/>
      <c r="J227" s="46"/>
      <c r="K227" s="46"/>
      <c r="L227" s="46"/>
    </row>
    <row r="228" spans="5:12" ht="20.25" x14ac:dyDescent="0.2">
      <c r="E228" s="45" t="s">
        <v>167</v>
      </c>
      <c r="F228" s="45"/>
      <c r="G228" s="45"/>
      <c r="H228" s="45"/>
      <c r="I228" s="46"/>
      <c r="J228" s="46"/>
      <c r="K228" s="46"/>
      <c r="L228" s="46"/>
    </row>
    <row r="229" spans="5:12" ht="20.25" x14ac:dyDescent="0.2">
      <c r="E229" s="45" t="s">
        <v>168</v>
      </c>
      <c r="F229" s="45"/>
      <c r="G229" s="45"/>
      <c r="H229" s="45"/>
      <c r="I229" s="46"/>
      <c r="J229" s="46"/>
      <c r="K229" s="46"/>
      <c r="L229" s="46"/>
    </row>
    <row r="230" spans="5:12" ht="20.25" x14ac:dyDescent="0.2">
      <c r="E230" s="45" t="s">
        <v>169</v>
      </c>
      <c r="F230" s="45"/>
      <c r="G230" s="45"/>
      <c r="H230" s="45"/>
      <c r="I230" s="46"/>
      <c r="J230" s="46"/>
      <c r="K230" s="46"/>
      <c r="L230" s="46"/>
    </row>
    <row r="231" spans="5:12" ht="20.25" x14ac:dyDescent="0.2">
      <c r="E231" s="45" t="s">
        <v>170</v>
      </c>
      <c r="F231" s="45"/>
      <c r="G231" s="45"/>
      <c r="H231" s="45"/>
      <c r="I231" s="46"/>
      <c r="J231" s="46"/>
      <c r="K231" s="46"/>
      <c r="L231" s="46"/>
    </row>
    <row r="232" spans="5:12" ht="20.25" x14ac:dyDescent="0.2">
      <c r="E232" s="45" t="s">
        <v>171</v>
      </c>
      <c r="F232" s="45"/>
      <c r="G232" s="45"/>
      <c r="H232" s="45"/>
      <c r="I232" s="46"/>
      <c r="J232" s="46"/>
      <c r="K232" s="46"/>
      <c r="L232" s="46"/>
    </row>
    <row r="233" spans="5:12" ht="20.25" x14ac:dyDescent="0.2">
      <c r="E233" s="45" t="s">
        <v>172</v>
      </c>
      <c r="F233" s="45"/>
      <c r="G233" s="45"/>
      <c r="H233" s="45"/>
      <c r="I233" s="46"/>
      <c r="J233" s="46"/>
      <c r="K233" s="46"/>
      <c r="L233" s="46"/>
    </row>
    <row r="234" spans="5:12" ht="20.25" x14ac:dyDescent="0.2">
      <c r="E234" s="45" t="s">
        <v>173</v>
      </c>
      <c r="F234" s="45"/>
      <c r="G234" s="45"/>
      <c r="H234" s="45"/>
      <c r="I234" s="46"/>
      <c r="J234" s="46"/>
      <c r="K234" s="46"/>
      <c r="L234" s="46"/>
    </row>
    <row r="235" spans="5:12" ht="20.25" x14ac:dyDescent="0.2">
      <c r="E235" s="45" t="s">
        <v>174</v>
      </c>
      <c r="F235" s="45"/>
      <c r="G235" s="45"/>
      <c r="H235" s="45"/>
      <c r="I235" s="46"/>
      <c r="J235" s="46"/>
      <c r="K235" s="46"/>
      <c r="L235" s="46"/>
    </row>
    <row r="236" spans="5:12" ht="20.25" x14ac:dyDescent="0.2">
      <c r="E236" s="45" t="s">
        <v>175</v>
      </c>
      <c r="F236" s="45"/>
      <c r="G236" s="45"/>
      <c r="H236" s="45"/>
      <c r="I236" s="46"/>
      <c r="J236" s="46"/>
      <c r="K236" s="46"/>
      <c r="L236" s="46"/>
    </row>
    <row r="237" spans="5:12" ht="20.25" x14ac:dyDescent="0.2">
      <c r="E237" s="45" t="s">
        <v>176</v>
      </c>
      <c r="F237" s="45"/>
      <c r="G237" s="45"/>
      <c r="H237" s="45"/>
      <c r="I237" s="46"/>
      <c r="J237" s="46"/>
      <c r="K237" s="46"/>
      <c r="L237" s="46"/>
    </row>
    <row r="238" spans="5:12" ht="20.25" x14ac:dyDescent="0.2">
      <c r="E238" s="45" t="s">
        <v>177</v>
      </c>
      <c r="F238" s="45"/>
      <c r="G238" s="45"/>
      <c r="H238" s="45"/>
      <c r="I238" s="46"/>
      <c r="J238" s="46"/>
      <c r="K238" s="46"/>
      <c r="L238" s="46"/>
    </row>
    <row r="239" spans="5:12" ht="20.25" x14ac:dyDescent="0.2">
      <c r="E239" s="45" t="s">
        <v>178</v>
      </c>
      <c r="F239" s="45"/>
      <c r="G239" s="45"/>
      <c r="H239" s="45"/>
      <c r="I239" s="46"/>
      <c r="J239" s="46"/>
      <c r="K239" s="46"/>
      <c r="L239" s="46"/>
    </row>
    <row r="240" spans="5:12" ht="20.25" x14ac:dyDescent="0.2">
      <c r="E240" s="45" t="s">
        <v>179</v>
      </c>
      <c r="F240" s="45"/>
      <c r="G240" s="45"/>
      <c r="H240" s="45"/>
      <c r="I240" s="46"/>
      <c r="J240" s="46"/>
      <c r="K240" s="46"/>
      <c r="L240" s="46"/>
    </row>
    <row r="241" spans="5:12" ht="20.25" x14ac:dyDescent="0.2">
      <c r="E241" s="45" t="s">
        <v>180</v>
      </c>
      <c r="F241" s="45"/>
      <c r="G241" s="45"/>
      <c r="H241" s="45"/>
      <c r="I241" s="46"/>
      <c r="J241" s="46"/>
      <c r="K241" s="46"/>
      <c r="L241" s="46"/>
    </row>
    <row r="242" spans="5:12" ht="20.25" x14ac:dyDescent="0.2">
      <c r="E242" s="45" t="s">
        <v>181</v>
      </c>
      <c r="F242" s="45"/>
      <c r="G242" s="45"/>
      <c r="H242" s="45"/>
      <c r="I242" s="46"/>
      <c r="J242" s="46"/>
      <c r="K242" s="46"/>
      <c r="L242" s="46"/>
    </row>
    <row r="243" spans="5:12" ht="20.25" x14ac:dyDescent="0.2">
      <c r="E243" s="45" t="s">
        <v>182</v>
      </c>
      <c r="F243" s="45"/>
      <c r="G243" s="45"/>
      <c r="H243" s="45"/>
      <c r="I243" s="46"/>
      <c r="J243" s="46"/>
      <c r="K243" s="46"/>
      <c r="L243" s="46"/>
    </row>
  </sheetData>
  <mergeCells count="98">
    <mergeCell ref="E105:P105"/>
    <mergeCell ref="E106:F106"/>
    <mergeCell ref="G106:G107"/>
    <mergeCell ref="M106:P106"/>
    <mergeCell ref="E107:F107"/>
    <mergeCell ref="M107:P107"/>
    <mergeCell ref="E101:P101"/>
    <mergeCell ref="H102:I102"/>
    <mergeCell ref="H103:I103"/>
    <mergeCell ref="N103:N104"/>
    <mergeCell ref="O103:O104"/>
    <mergeCell ref="P103:P104"/>
    <mergeCell ref="H104:I104"/>
    <mergeCell ref="E97:P97"/>
    <mergeCell ref="E98:F98"/>
    <mergeCell ref="G98:G99"/>
    <mergeCell ref="M98:P98"/>
    <mergeCell ref="E99:F99"/>
    <mergeCell ref="M99:P99"/>
    <mergeCell ref="E93:P93"/>
    <mergeCell ref="H94:I94"/>
    <mergeCell ref="H95:I95"/>
    <mergeCell ref="N95:N96"/>
    <mergeCell ref="O95:O96"/>
    <mergeCell ref="P95:P96"/>
    <mergeCell ref="H96:I96"/>
    <mergeCell ref="E89:P89"/>
    <mergeCell ref="E90:F90"/>
    <mergeCell ref="G90:G91"/>
    <mergeCell ref="M90:P90"/>
    <mergeCell ref="E91:F91"/>
    <mergeCell ref="M91:P91"/>
    <mergeCell ref="E85:P85"/>
    <mergeCell ref="H86:I86"/>
    <mergeCell ref="H87:I87"/>
    <mergeCell ref="N87:N88"/>
    <mergeCell ref="O87:O88"/>
    <mergeCell ref="P87:P88"/>
    <mergeCell ref="H88:I88"/>
    <mergeCell ref="E81:P81"/>
    <mergeCell ref="E82:F82"/>
    <mergeCell ref="G82:G83"/>
    <mergeCell ref="M82:P82"/>
    <mergeCell ref="E83:F83"/>
    <mergeCell ref="M83:P83"/>
    <mergeCell ref="E77:P77"/>
    <mergeCell ref="H78:I78"/>
    <mergeCell ref="H79:I79"/>
    <mergeCell ref="N79:N80"/>
    <mergeCell ref="O79:O80"/>
    <mergeCell ref="P79:P80"/>
    <mergeCell ref="H80:I80"/>
    <mergeCell ref="E73:P73"/>
    <mergeCell ref="E74:F74"/>
    <mergeCell ref="G74:G75"/>
    <mergeCell ref="M74:P74"/>
    <mergeCell ref="E75:F75"/>
    <mergeCell ref="M75:P75"/>
    <mergeCell ref="E69:P69"/>
    <mergeCell ref="H70:I70"/>
    <mergeCell ref="H71:I71"/>
    <mergeCell ref="N71:N72"/>
    <mergeCell ref="O71:O72"/>
    <mergeCell ref="P71:P72"/>
    <mergeCell ref="H72:I72"/>
    <mergeCell ref="E64:P64"/>
    <mergeCell ref="E65:F65"/>
    <mergeCell ref="G65:G66"/>
    <mergeCell ref="M65:P65"/>
    <mergeCell ref="E66:F66"/>
    <mergeCell ref="M66:P66"/>
    <mergeCell ref="H62:I62"/>
    <mergeCell ref="N62:P63"/>
    <mergeCell ref="E63:G63"/>
    <mergeCell ref="H63:I63"/>
    <mergeCell ref="F52:J53"/>
    <mergeCell ref="K52:L52"/>
    <mergeCell ref="M52:O52"/>
    <mergeCell ref="K53:L53"/>
    <mergeCell ref="M53:O53"/>
    <mergeCell ref="E55:P55"/>
    <mergeCell ref="E57:P57"/>
    <mergeCell ref="E58:P58"/>
    <mergeCell ref="E60:P60"/>
    <mergeCell ref="H61:I61"/>
    <mergeCell ref="N61:P61"/>
    <mergeCell ref="C9:D9"/>
    <mergeCell ref="F10:H10"/>
    <mergeCell ref="P10:Q10"/>
    <mergeCell ref="H43:O43"/>
    <mergeCell ref="H46:O47"/>
    <mergeCell ref="W9:X9"/>
    <mergeCell ref="AF9:AG9"/>
    <mergeCell ref="E50:P50"/>
    <mergeCell ref="F2:G2"/>
    <mergeCell ref="H2:I2"/>
    <mergeCell ref="J2:K2"/>
    <mergeCell ref="E49:P49"/>
  </mergeCells>
  <conditionalFormatting sqref="C11:C40">
    <cfRule type="containsText" dxfId="671" priority="11" operator="containsText" text="I">
      <formula>NOT(ISERROR(SEARCH("I",C11)))</formula>
    </cfRule>
    <cfRule type="containsText" dxfId="670" priority="12" operator="containsText" text="K">
      <formula>NOT(ISERROR(SEARCH("K",C11)))</formula>
    </cfRule>
  </conditionalFormatting>
  <conditionalFormatting sqref="C11:D40">
    <cfRule type="containsText" dxfId="669" priority="13" operator="containsText" text="T">
      <formula>NOT(ISERROR(SEARCH("T",C11)))</formula>
    </cfRule>
    <cfRule type="containsText" dxfId="668" priority="16" operator="containsText" text="L">
      <formula>NOT(ISERROR(SEARCH("L",C11)))</formula>
    </cfRule>
    <cfRule type="containsText" dxfId="667" priority="15" operator="containsText" text="J">
      <formula>NOT(ISERROR(SEARCH("J",C11)))</formula>
    </cfRule>
  </conditionalFormatting>
  <conditionalFormatting sqref="H46:O47">
    <cfRule type="containsText" dxfId="666" priority="2" operator="containsText" text="CLASSE DI RISCHIO MEDIO">
      <formula>NOT(ISERROR(SEARCH("CLASSE DI RISCHIO MEDIO",H46)))</formula>
    </cfRule>
    <cfRule type="containsText" dxfId="665" priority="3" operator="containsText" text="Classe di rischio basso">
      <formula>NOT(ISERROR(SEARCH("Classe di rischio basso",H46)))</formula>
    </cfRule>
    <cfRule type="colorScale" priority="4">
      <colorScale>
        <cfvo type="num" val="80"/>
        <cfvo type="num" val="85"/>
        <cfvo type="num" val="87"/>
        <color rgb="FF28F846"/>
        <color rgb="FF0070C0"/>
        <color rgb="FFFF0000"/>
      </colorScale>
    </cfRule>
    <cfRule type="containsText" dxfId="664" priority="1" operator="containsText" text="CLASSE DI RISCHIO ALTO">
      <formula>NOT(ISERROR(SEARCH("CLASSE DI RISCHIO ALTO",H46)))</formula>
    </cfRule>
  </conditionalFormatting>
  <conditionalFormatting sqref="J65">
    <cfRule type="cellIs" dxfId="663" priority="55" operator="greaterThan">
      <formula>80</formula>
    </cfRule>
    <cfRule type="cellIs" dxfId="662" priority="54" operator="between">
      <formula>70</formula>
      <formula>75</formula>
    </cfRule>
    <cfRule type="cellIs" dxfId="661" priority="53" operator="between">
      <formula>65.00000001</formula>
      <formula>69.999999</formula>
    </cfRule>
    <cfRule type="cellIs" dxfId="660" priority="52" operator="between">
      <formula>75.0000001</formula>
      <formula>79.99999999999</formula>
    </cfRule>
    <cfRule type="cellIs" dxfId="659" priority="56" operator="lessThan">
      <formula>65</formula>
    </cfRule>
  </conditionalFormatting>
  <conditionalFormatting sqref="J74">
    <cfRule type="cellIs" dxfId="658" priority="51" operator="lessThan">
      <formula>65</formula>
    </cfRule>
    <cfRule type="cellIs" dxfId="657" priority="50" operator="greaterThan">
      <formula>80</formula>
    </cfRule>
    <cfRule type="cellIs" dxfId="656" priority="47" operator="between">
      <formula>75.0000001</formula>
      <formula>79.99999999999</formula>
    </cfRule>
    <cfRule type="cellIs" dxfId="655" priority="48" operator="between">
      <formula>65.00000001</formula>
      <formula>69.999999</formula>
    </cfRule>
    <cfRule type="cellIs" dxfId="654" priority="49" operator="between">
      <formula>70</formula>
      <formula>75</formula>
    </cfRule>
  </conditionalFormatting>
  <conditionalFormatting sqref="J82">
    <cfRule type="cellIs" dxfId="653" priority="42" operator="between">
      <formula>75.0000001</formula>
      <formula>79.99999999999</formula>
    </cfRule>
    <cfRule type="cellIs" dxfId="652" priority="43" operator="between">
      <formula>65.00000001</formula>
      <formula>69.999999</formula>
    </cfRule>
    <cfRule type="cellIs" dxfId="651" priority="45" operator="greaterThan">
      <formula>80</formula>
    </cfRule>
    <cfRule type="cellIs" dxfId="650" priority="46" operator="lessThan">
      <formula>65</formula>
    </cfRule>
    <cfRule type="cellIs" dxfId="649" priority="44" operator="between">
      <formula>70</formula>
      <formula>75</formula>
    </cfRule>
  </conditionalFormatting>
  <conditionalFormatting sqref="J90">
    <cfRule type="cellIs" dxfId="648" priority="37" operator="between">
      <formula>75.0000001</formula>
      <formula>79.99999999999</formula>
    </cfRule>
    <cfRule type="cellIs" dxfId="647" priority="38" operator="between">
      <formula>65.00000001</formula>
      <formula>69.999999</formula>
    </cfRule>
    <cfRule type="cellIs" dxfId="646" priority="39" operator="between">
      <formula>70</formula>
      <formula>75</formula>
    </cfRule>
    <cfRule type="cellIs" dxfId="645" priority="40" operator="greaterThan">
      <formula>80</formula>
    </cfRule>
    <cfRule type="cellIs" dxfId="644" priority="41" operator="lessThan">
      <formula>65</formula>
    </cfRule>
  </conditionalFormatting>
  <conditionalFormatting sqref="J98">
    <cfRule type="cellIs" dxfId="643" priority="34" operator="between">
      <formula>70</formula>
      <formula>75</formula>
    </cfRule>
    <cfRule type="cellIs" dxfId="642" priority="28" operator="between">
      <formula>65.00000001</formula>
      <formula>69.999999</formula>
    </cfRule>
    <cfRule type="cellIs" dxfId="641" priority="30" operator="greaterThan">
      <formula>80</formula>
    </cfRule>
    <cfRule type="cellIs" dxfId="640" priority="31" operator="lessThan">
      <formula>65</formula>
    </cfRule>
    <cfRule type="cellIs" dxfId="639" priority="32" operator="between">
      <formula>75.0000001</formula>
      <formula>79.99999999999</formula>
    </cfRule>
    <cfRule type="cellIs" dxfId="638" priority="29" operator="between">
      <formula>70</formula>
      <formula>75</formula>
    </cfRule>
    <cfRule type="cellIs" dxfId="637" priority="33" operator="between">
      <formula>65.00000001</formula>
      <formula>69.999999</formula>
    </cfRule>
    <cfRule type="cellIs" dxfId="636" priority="27" operator="between">
      <formula>75.0000001</formula>
      <formula>79.99999999999</formula>
    </cfRule>
  </conditionalFormatting>
  <conditionalFormatting sqref="J106">
    <cfRule type="cellIs" dxfId="635" priority="17" operator="between">
      <formula>75.0000001</formula>
      <formula>79.99999999999</formula>
    </cfRule>
    <cfRule type="cellIs" dxfId="634" priority="18" operator="between">
      <formula>65.00000001</formula>
      <formula>69.999999</formula>
    </cfRule>
    <cfRule type="cellIs" dxfId="633" priority="19" operator="between">
      <formula>70</formula>
      <formula>75</formula>
    </cfRule>
    <cfRule type="cellIs" dxfId="632" priority="20" operator="greaterThan">
      <formula>80</formula>
    </cfRule>
    <cfRule type="cellIs" dxfId="631" priority="21" operator="lessThan">
      <formula>65</formula>
    </cfRule>
    <cfRule type="cellIs" dxfId="630" priority="24" operator="between">
      <formula>70</formula>
      <formula>75</formula>
    </cfRule>
    <cfRule type="cellIs" dxfId="629" priority="23" operator="between">
      <formula>65.00000001</formula>
      <formula>69.999999</formula>
    </cfRule>
    <cfRule type="cellIs" dxfId="628" priority="22" operator="between">
      <formula>75.0000001</formula>
      <formula>79.99999999999</formula>
    </cfRule>
  </conditionalFormatting>
  <conditionalFormatting sqref="N11:N40">
    <cfRule type="cellIs" dxfId="627" priority="5" operator="between">
      <formula>65.00000001</formula>
      <formula>69.999999</formula>
    </cfRule>
    <cfRule type="cellIs" dxfId="626" priority="6" operator="between">
      <formula>75.0000001</formula>
      <formula>79.99999999999</formula>
    </cfRule>
    <cfRule type="cellIs" dxfId="625" priority="8" operator="equal">
      <formula>0</formula>
    </cfRule>
    <cfRule type="cellIs" dxfId="624" priority="9" operator="between">
      <formula>0.1</formula>
      <formula>65</formula>
    </cfRule>
    <cfRule type="cellIs" dxfId="623" priority="10" operator="greaterThan">
      <formula>80</formula>
    </cfRule>
    <cfRule type="cellIs" dxfId="622" priority="7" operator="between">
      <formula>70</formula>
      <formula>75</formula>
    </cfRule>
  </conditionalFormatting>
  <dataValidations count="7">
    <dataValidation type="list" allowBlank="1" showInputMessage="1" showErrorMessage="1" sqref="E11:E39" xr:uid="{00000000-0002-0000-1500-000000000000}">
      <formula1>Elenco_Misure</formula1>
    </dataValidation>
    <dataValidation type="list" allowBlank="1" showInputMessage="1" showErrorMessage="1" sqref="R57" xr:uid="{00000000-0002-0000-1500-000001000000}">
      <formula1>#REF!</formula1>
    </dataValidation>
    <dataValidation type="list" allowBlank="1" showInputMessage="1" showErrorMessage="1" sqref="H72:I72 H104:I104 H96:I96 H88:I88 H80:I80 H63:I63" xr:uid="{00000000-0002-0000-1500-000002000000}">
      <formula1>$I$3:$I$5</formula1>
    </dataValidation>
    <dataValidation type="list" allowBlank="1" showInputMessage="1" showErrorMessage="1" sqref="E71 E105 E103 E97 E95 E89 E87 E81 E79 E73 E62" xr:uid="{00000000-0002-0000-1500-000003000000}">
      <formula1>$E$112:$E$243</formula1>
    </dataValidation>
    <dataValidation type="list" allowBlank="1" showInputMessage="1" showErrorMessage="1" sqref="R67:S69 O67:P68 R77:S77 R85:S85 R93:S93 R101:S101" xr:uid="{00000000-0002-0000-1500-000004000000}">
      <formula1>$AA$5:$AA$7</formula1>
    </dataValidation>
    <dataValidation type="list" allowBlank="1" showInputMessage="1" showErrorMessage="1" sqref="E75 E107 E99 E91 E83 E66:F66" xr:uid="{00000000-0002-0000-1500-000005000000}">
      <formula1>$K$3:$K$4</formula1>
    </dataValidation>
    <dataValidation type="list" allowBlank="1" showInputMessage="1" showErrorMessage="1" sqref="F112:F243" xr:uid="{00000000-0002-0000-1500-000006000000}">
      <formula1>$L$3:$L$7</formula1>
    </dataValidation>
  </dataValidations>
  <pageMargins left="0.70866141732283472" right="0.70866141732283472" top="0.74803149606299213" bottom="0.74803149606299213" header="0.31496062992125984" footer="0.31496062992125984"/>
  <pageSetup paperSize="9" scale="44" orientation="portrait" r:id="rId1"/>
  <headerFooter>
    <oddHeader>&amp;A</oddHeader>
    <oddFooter>Pagina &amp;P di &amp;N</oddFooter>
  </headerFooter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0070C0"/>
    <pageSetUpPr fitToPage="1"/>
  </sheetPr>
  <dimension ref="B1:AN243"/>
  <sheetViews>
    <sheetView tabSelected="1" view="pageBreakPreview" zoomScale="55" zoomScaleNormal="75" zoomScaleSheetLayoutView="55" workbookViewId="0">
      <pane xSplit="2" ySplit="10" topLeftCell="C16" activePane="bottomRight" state="frozen"/>
      <selection activeCell="A56" sqref="A56:A57"/>
      <selection pane="topRight" activeCell="A56" sqref="A56:A57"/>
      <selection pane="bottomLeft" activeCell="A56" sqref="A56:A57"/>
      <selection pane="bottomRight" activeCell="A56" sqref="A56:A57"/>
    </sheetView>
  </sheetViews>
  <sheetFormatPr defaultRowHeight="12.75" x14ac:dyDescent="0.2"/>
  <cols>
    <col min="1" max="1" width="4.5703125" style="81" customWidth="1"/>
    <col min="2" max="2" width="7.5703125" style="81" customWidth="1"/>
    <col min="3" max="3" width="8.5703125" style="81" customWidth="1"/>
    <col min="4" max="4" width="8.85546875" style="81" customWidth="1"/>
    <col min="5" max="5" width="8.28515625" style="81" customWidth="1"/>
    <col min="6" max="6" width="35" style="81" customWidth="1"/>
    <col min="7" max="7" width="22.85546875" style="81" customWidth="1"/>
    <col min="8" max="8" width="20.140625" style="81" customWidth="1"/>
    <col min="9" max="9" width="9.42578125" style="81" customWidth="1"/>
    <col min="10" max="10" width="11.42578125" style="81" customWidth="1"/>
    <col min="11" max="11" width="11.7109375" style="81" customWidth="1"/>
    <col min="12" max="12" width="11" style="81" customWidth="1"/>
    <col min="13" max="13" width="11.42578125" style="81" customWidth="1"/>
    <col min="14" max="14" width="13.140625" style="81" customWidth="1"/>
    <col min="15" max="15" width="9.28515625" style="81" customWidth="1"/>
    <col min="16" max="17" width="9.140625" style="81" customWidth="1"/>
    <col min="18" max="18" width="7.85546875" style="81" hidden="1" customWidth="1"/>
    <col min="19" max="19" width="11.28515625" style="81" customWidth="1"/>
    <col min="20" max="20" width="16.5703125" style="81" bestFit="1" customWidth="1"/>
    <col min="21" max="21" width="21.28515625" style="81" customWidth="1"/>
    <col min="22" max="22" width="16.7109375" style="81" bestFit="1" customWidth="1"/>
    <col min="23" max="23" width="9.140625" style="167"/>
    <col min="24" max="24" width="12.5703125" style="167" customWidth="1"/>
    <col min="25" max="27" width="9.140625" style="167"/>
    <col min="28" max="28" width="15.28515625" style="167" bestFit="1" customWidth="1"/>
    <col min="29" max="29" width="12.140625" style="81" customWidth="1"/>
    <col min="30" max="30" width="9.140625" style="81"/>
    <col min="31" max="31" width="6" style="81" customWidth="1"/>
    <col min="32" max="32" width="13" style="81" customWidth="1"/>
    <col min="33" max="33" width="10.42578125" style="81" customWidth="1"/>
    <col min="34" max="34" width="22.42578125" style="81" customWidth="1"/>
    <col min="35" max="35" width="13.28515625" style="81" customWidth="1"/>
    <col min="36" max="36" width="16.140625" style="81" customWidth="1"/>
    <col min="37" max="37" width="9.5703125" style="81" bestFit="1" customWidth="1"/>
    <col min="38" max="38" width="9.140625" style="81"/>
    <col min="39" max="39" width="15.140625" style="81" customWidth="1"/>
    <col min="40" max="16384" width="9.140625" style="81"/>
  </cols>
  <sheetData>
    <row r="1" spans="3:39" ht="38.25" customHeight="1" x14ac:dyDescent="0.2"/>
    <row r="2" spans="3:39" ht="15.75" customHeight="1" x14ac:dyDescent="0.3">
      <c r="F2" s="427" t="s">
        <v>220</v>
      </c>
      <c r="G2" s="428"/>
      <c r="H2" s="429" t="s">
        <v>221</v>
      </c>
      <c r="I2" s="430"/>
      <c r="J2" s="431" t="s">
        <v>236</v>
      </c>
      <c r="K2" s="431" t="s">
        <v>31</v>
      </c>
      <c r="L2" s="168"/>
      <c r="M2" s="168"/>
      <c r="N2" s="169"/>
    </row>
    <row r="3" spans="3:39" ht="15.75" customHeight="1" x14ac:dyDescent="0.35">
      <c r="F3" s="98" t="s">
        <v>215</v>
      </c>
      <c r="G3" s="100">
        <v>0.7</v>
      </c>
      <c r="H3" s="102" t="s">
        <v>222</v>
      </c>
      <c r="I3" s="103">
        <v>0.5</v>
      </c>
      <c r="J3" s="170"/>
      <c r="K3" s="122" t="s">
        <v>32</v>
      </c>
      <c r="L3" s="121" t="s">
        <v>242</v>
      </c>
      <c r="M3" s="122"/>
      <c r="N3" s="171"/>
    </row>
    <row r="4" spans="3:39" ht="19.5" x14ac:dyDescent="0.35">
      <c r="F4" s="99" t="s">
        <v>216</v>
      </c>
      <c r="G4" s="101">
        <v>1</v>
      </c>
      <c r="H4" s="102" t="s">
        <v>223</v>
      </c>
      <c r="I4" s="103">
        <v>0.75</v>
      </c>
      <c r="J4" s="172"/>
      <c r="K4" s="125" t="s">
        <v>31</v>
      </c>
      <c r="L4" s="123" t="s">
        <v>243</v>
      </c>
      <c r="M4" s="120"/>
      <c r="N4" s="173"/>
    </row>
    <row r="5" spans="3:39" ht="22.5" x14ac:dyDescent="0.3">
      <c r="C5" s="263"/>
      <c r="D5" s="263"/>
      <c r="H5" s="104" t="s">
        <v>224</v>
      </c>
      <c r="I5" s="105">
        <v>0.3</v>
      </c>
      <c r="J5" s="82"/>
      <c r="K5" s="82"/>
      <c r="L5" s="123" t="s">
        <v>244</v>
      </c>
      <c r="M5" s="120"/>
      <c r="N5" s="173"/>
    </row>
    <row r="6" spans="3:39" ht="22.5" x14ac:dyDescent="0.3">
      <c r="C6" s="263"/>
      <c r="D6" s="263"/>
      <c r="G6" s="82"/>
      <c r="I6" s="82"/>
      <c r="J6" s="82"/>
      <c r="K6" s="82"/>
      <c r="L6" s="123" t="s">
        <v>27</v>
      </c>
      <c r="M6" s="120"/>
      <c r="N6" s="173"/>
    </row>
    <row r="7" spans="3:39" ht="23.25" x14ac:dyDescent="0.35">
      <c r="C7" s="263"/>
      <c r="D7" s="263"/>
      <c r="F7" s="198" t="s">
        <v>25</v>
      </c>
      <c r="G7" s="18"/>
      <c r="L7" s="124" t="s">
        <v>183</v>
      </c>
      <c r="M7" s="172"/>
      <c r="N7" s="174"/>
      <c r="T7" s="175"/>
      <c r="U7" s="175"/>
    </row>
    <row r="8" spans="3:39" ht="21.75" customHeight="1" x14ac:dyDescent="0.35">
      <c r="C8" s="263"/>
      <c r="D8" s="263"/>
      <c r="E8" s="18"/>
      <c r="F8" s="199" t="s">
        <v>570</v>
      </c>
      <c r="G8" s="82"/>
    </row>
    <row r="9" spans="3:39" ht="34.5" customHeight="1" x14ac:dyDescent="0.35">
      <c r="C9" s="400" t="s">
        <v>307</v>
      </c>
      <c r="D9" s="401"/>
      <c r="S9" s="197" t="s">
        <v>235</v>
      </c>
      <c r="T9" s="197" t="s">
        <v>235</v>
      </c>
      <c r="U9" s="19"/>
      <c r="W9" s="421" t="s">
        <v>261</v>
      </c>
      <c r="X9" s="422"/>
      <c r="Y9" s="176"/>
      <c r="Z9" s="177"/>
      <c r="AA9" s="177"/>
      <c r="AF9" s="400" t="s">
        <v>228</v>
      </c>
      <c r="AG9" s="423"/>
      <c r="AH9" s="178" t="s">
        <v>262</v>
      </c>
    </row>
    <row r="10" spans="3:39" ht="75" customHeight="1" x14ac:dyDescent="0.2">
      <c r="C10" s="277" t="s">
        <v>305</v>
      </c>
      <c r="D10" s="278" t="s">
        <v>306</v>
      </c>
      <c r="E10" s="280" t="s">
        <v>0</v>
      </c>
      <c r="F10" s="402" t="s">
        <v>23</v>
      </c>
      <c r="G10" s="402"/>
      <c r="H10" s="402"/>
      <c r="I10" s="87" t="s">
        <v>208</v>
      </c>
      <c r="J10" s="88" t="s">
        <v>252</v>
      </c>
      <c r="K10" s="88" t="s">
        <v>260</v>
      </c>
      <c r="L10" s="88" t="s">
        <v>259</v>
      </c>
      <c r="M10" s="89" t="s">
        <v>18</v>
      </c>
      <c r="N10" s="90" t="s">
        <v>209</v>
      </c>
      <c r="O10" s="91" t="s">
        <v>214</v>
      </c>
      <c r="P10" s="403" t="s">
        <v>213</v>
      </c>
      <c r="Q10" s="404"/>
      <c r="S10" s="197" t="s">
        <v>15</v>
      </c>
      <c r="T10" s="197" t="s">
        <v>233</v>
      </c>
      <c r="U10" s="197" t="s">
        <v>266</v>
      </c>
      <c r="V10" s="197" t="s">
        <v>16</v>
      </c>
      <c r="W10" s="2" t="s">
        <v>212</v>
      </c>
      <c r="X10" s="2" t="s">
        <v>211</v>
      </c>
      <c r="Y10" s="2" t="s">
        <v>225</v>
      </c>
      <c r="Z10" s="2" t="s">
        <v>226</v>
      </c>
      <c r="AA10" s="2" t="s">
        <v>227</v>
      </c>
      <c r="AB10" s="109" t="s">
        <v>210</v>
      </c>
      <c r="AF10" s="66" t="s">
        <v>267</v>
      </c>
      <c r="AG10" s="305" t="s">
        <v>229</v>
      </c>
      <c r="AH10" s="305">
        <f>SUM(AH11:AH40)</f>
        <v>310</v>
      </c>
      <c r="AI10" s="305" t="s">
        <v>21</v>
      </c>
      <c r="AJ10" s="305" t="s">
        <v>20</v>
      </c>
      <c r="AK10" s="305" t="s">
        <v>230</v>
      </c>
      <c r="AL10" s="305" t="s">
        <v>231</v>
      </c>
      <c r="AM10" s="305" t="s">
        <v>232</v>
      </c>
    </row>
    <row r="11" spans="3:39" ht="27" x14ac:dyDescent="0.2">
      <c r="C11" s="264" t="str">
        <f>IF(S11=0,"T",IF((K11-M11)&lt;65,"I",IF((K11-M11)&lt;70,"K",IF((K11-M11)&lt;75,"J",IF((K11-M11)&lt;80,"K","L")))))</f>
        <v>L</v>
      </c>
      <c r="D11" s="273" t="str">
        <f>IF(J11&lt;135,"T",IF((J11-$J$66)&lt;135,"J","L"))</f>
        <v>T</v>
      </c>
      <c r="E11" s="21" t="s">
        <v>375</v>
      </c>
      <c r="F11" s="22" t="str">
        <f t="shared" ref="F11:F39" si="0">VLOOKUP(E11,Misure_Campionate,2,FALSE)</f>
        <v>Molatura con mola grande</v>
      </c>
      <c r="G11" s="22" t="str">
        <f t="shared" ref="G11:G39" si="1">VLOOKUP(E11,Misure_Campionate,3,FALSE)</f>
        <v>/</v>
      </c>
      <c r="H11" s="22" t="str">
        <f t="shared" ref="H11:H39" si="2">VLOOKUP(E11,Misure_Campionate,4,FALSE)</f>
        <v>/</v>
      </c>
      <c r="I11" s="63">
        <f t="shared" ref="I11:I39" si="3">VLOOKUP(E11,Misure_Campionate,12,FALSE)</f>
        <v>1.0156763406113392</v>
      </c>
      <c r="J11" s="63">
        <f t="shared" ref="J11:J39" si="4">VLOOKUP(E11,Misure_Campionate,13,FALSE)</f>
        <v>126.36204993518133</v>
      </c>
      <c r="K11" s="64">
        <f t="shared" ref="K11:K39" si="5">VLOOKUP(E11,Misure_Campionate,14,FALSE)</f>
        <v>104.83527532843551</v>
      </c>
      <c r="L11" s="16">
        <f t="shared" ref="L11:L39" si="6">VLOOKUP(E11,Misure_Campionate,15,FALSE)</f>
        <v>105.33940616291189</v>
      </c>
      <c r="M11" s="23">
        <f>S11</f>
        <v>14.247934582761815</v>
      </c>
      <c r="N11" s="281">
        <f>IF(M11=0,0,K11-M11)</f>
        <v>90.5873407456737</v>
      </c>
      <c r="O11" s="224">
        <v>15</v>
      </c>
      <c r="P11" s="25"/>
      <c r="Q11" s="25"/>
      <c r="R11" s="81">
        <f>IF(S11&gt;0,1,"")</f>
        <v>1</v>
      </c>
      <c r="S11" s="111">
        <f>IF(K11&lt;80,0,IF((L11-K11)&lt;=2,($L$63-(($K$63-$L$63)/4)*(L11-K11-2)),($L$63-(($L$63-$M$63)/8)*(L11-K11-2))))</f>
        <v>14.247934582761815</v>
      </c>
      <c r="T11" s="111" t="str">
        <f>IF(J11&lt;135,"",J11-$J$66)</f>
        <v/>
      </c>
      <c r="U11" s="111">
        <f>K11-S11</f>
        <v>90.5873407456737</v>
      </c>
      <c r="V11" s="111">
        <f>O11/$G$43*10^(U11/10)</f>
        <v>35775366.884864084</v>
      </c>
      <c r="W11" s="179">
        <f>IF((Z11^2*(I11^2+$G$3^2+$G$4^2)&gt;0),(Z11^2*(I11^2+$G$3^2+$G$4^2)),0)</f>
        <v>0.48792597785734249</v>
      </c>
      <c r="X11" s="180">
        <f>IF(W11=0,0,(AA11*Y11)^2)</f>
        <v>0</v>
      </c>
      <c r="Y11" s="181">
        <f>0.5*((P11-Q11)/60)</f>
        <v>0</v>
      </c>
      <c r="Z11" s="182">
        <f>O11/$G$43*10^((K11-$G$44)/10)</f>
        <v>0.43988485324709298</v>
      </c>
      <c r="AA11" s="135">
        <f>IF(AB11=0,0,4.34*(Z11/AB11))</f>
        <v>7.6364010523695338</v>
      </c>
      <c r="AB11" s="183">
        <f>O11/60</f>
        <v>0.25</v>
      </c>
      <c r="AF11" s="183">
        <f>IF(N11="0",0,O11/$G$43*10^(N11/10))</f>
        <v>35775366.884864084</v>
      </c>
      <c r="AG11" s="183">
        <f>O11/$G$43*10^(K11/10)</f>
        <v>951431562.60585582</v>
      </c>
      <c r="AH11" s="305">
        <f>IF(K11&gt;80,O11,"")</f>
        <v>15</v>
      </c>
      <c r="AI11" s="305">
        <f>IF(K11&gt;80,O11/$AH$10*10^(L11/10),"")</f>
        <v>1654512990.9429135</v>
      </c>
      <c r="AJ11" s="305">
        <f>IF(K11&gt;80,O11/$AH$10*10^(K11/10),"")</f>
        <v>1473184355.0026155</v>
      </c>
      <c r="AK11" s="110">
        <f>IF((MAX(K11:K40)&gt;80),10*LOG(SUM($AJ$11:$AJ$40)),"")</f>
        <v>95.244129399074012</v>
      </c>
      <c r="AL11" s="110">
        <f>IF((MAX(K11:K40)&gt;80),10*LOG(SUM($AI$11:$AI$40)),"")</f>
        <v>97.853797514321769</v>
      </c>
      <c r="AM11" s="110">
        <f>10*LOG(SUM(AF11:AF40))</f>
        <v>79.553244717300714</v>
      </c>
    </row>
    <row r="12" spans="3:39" ht="27" x14ac:dyDescent="0.2">
      <c r="C12" s="264" t="str">
        <f t="shared" ref="C12:C40" si="7">IF(S12=0,"T",IF((K12-M12)&lt;65,"I",IF((K12-M12)&lt;70,"K",IF((K12-M12)&lt;75,"J",IF((K12-M12)&lt;80,"K","L")))))</f>
        <v>L</v>
      </c>
      <c r="D12" s="273" t="str">
        <f t="shared" ref="D12:D40" si="8">IF(J12&lt;135,"T",IF((J12-$J$66)&lt;135,"J","L"))</f>
        <v>T</v>
      </c>
      <c r="E12" s="21" t="s">
        <v>376</v>
      </c>
      <c r="F12" s="22" t="str">
        <f t="shared" si="0"/>
        <v>Molatura con mola piccola</v>
      </c>
      <c r="G12" s="22" t="str">
        <f t="shared" si="1"/>
        <v>/</v>
      </c>
      <c r="H12" s="22" t="str">
        <f t="shared" si="2"/>
        <v>/</v>
      </c>
      <c r="I12" s="63">
        <f t="shared" si="3"/>
        <v>1.1908660888162297</v>
      </c>
      <c r="J12" s="63">
        <f t="shared" si="4"/>
        <v>119.86204993518133</v>
      </c>
      <c r="K12" s="64">
        <f t="shared" si="5"/>
        <v>97.758764737357666</v>
      </c>
      <c r="L12" s="16">
        <f t="shared" si="6"/>
        <v>100.18598030555916</v>
      </c>
      <c r="M12" s="23">
        <f t="shared" ref="M12:M18" si="9">S12</f>
        <v>13.473299026987407</v>
      </c>
      <c r="N12" s="281">
        <f>IF(M12=0,0,K12-M12)</f>
        <v>84.285465710370261</v>
      </c>
      <c r="O12" s="225">
        <v>60</v>
      </c>
      <c r="P12" s="25"/>
      <c r="Q12" s="25"/>
      <c r="R12" s="81">
        <f t="shared" ref="R12:R40" si="10">IF(S12&gt;0,1,"")</f>
        <v>1</v>
      </c>
      <c r="S12" s="111">
        <f t="shared" ref="S12:S40" si="11">IF(K12&lt;80,0,IF((L12-K12)&lt;=2,($L$63-(($K$63-$L$63)/4)*(L12-K12-2)),($L$63-(($L$63-$M$63)/8)*(L12-K12-2))))</f>
        <v>13.473299026987407</v>
      </c>
      <c r="T12" s="111" t="str">
        <f t="shared" ref="T12:T39" si="12">IF(J12&lt;135,"",J12-$J$66)</f>
        <v/>
      </c>
      <c r="U12" s="111">
        <f>K12-S12</f>
        <v>84.285465710370261</v>
      </c>
      <c r="V12" s="111">
        <f>O12/$G$43*10^(U12/10)</f>
        <v>33531778.141494237</v>
      </c>
      <c r="W12" s="179">
        <f>IF((Z12^2*(I12^2+$G$3^2+$G$4^2)&gt;0),(Z12^2*(I12^2+$G$3^2+$G$4^2)),0)</f>
        <v>0.3460305810000604</v>
      </c>
      <c r="X12" s="180">
        <f t="shared" ref="X12:X40" si="13">IF(W12=0,0,(AA12*Y12)^2)</f>
        <v>0</v>
      </c>
      <c r="Y12" s="181">
        <f>0.5*((P12-Q12)/60)</f>
        <v>0</v>
      </c>
      <c r="Z12" s="182">
        <f>O12/$G$43*10^((K12-$G$44)/10)</f>
        <v>0.34494347977625001</v>
      </c>
      <c r="AA12" s="135">
        <f t="shared" ref="AA12:AA40" si="14">IF(AB12=0,0,4.34*(Z12/AB12))</f>
        <v>1.4970547022289249</v>
      </c>
      <c r="AB12" s="183">
        <f t="shared" ref="AB12:AB40" si="15">O12/60</f>
        <v>1</v>
      </c>
      <c r="AF12" s="183">
        <f t="shared" ref="AF12:AF40" si="16">IF(N12="0",0,O12/$G$43*10^(N12/10))</f>
        <v>33531778.141494237</v>
      </c>
      <c r="AG12" s="183">
        <f>O12/$G$43*10^(K12/10)</f>
        <v>746081870.1794858</v>
      </c>
      <c r="AH12" s="305">
        <f>IF(K12&gt;80,O12,"")</f>
        <v>60</v>
      </c>
      <c r="AI12" s="305">
        <f>IF(K12&gt;80,O12/$AH$10*10^(L12/10),"")</f>
        <v>2020168463.391047</v>
      </c>
      <c r="AJ12" s="305">
        <f>IF(K12&gt;80,O12/$AH$10*10^(K12/10),"")</f>
        <v>1155223540.9230747</v>
      </c>
      <c r="AL12" s="184"/>
    </row>
    <row r="13" spans="3:39" ht="54" x14ac:dyDescent="0.2">
      <c r="C13" s="264" t="str">
        <f t="shared" si="7"/>
        <v>K</v>
      </c>
      <c r="D13" s="273" t="str">
        <f t="shared" si="8"/>
        <v>T</v>
      </c>
      <c r="E13" s="21" t="s">
        <v>417</v>
      </c>
      <c r="F13" s="22" t="str">
        <f t="shared" si="0"/>
        <v>Assistenza alle movimentazioni esterne in prossimità di autogru</v>
      </c>
      <c r="G13" s="22" t="str">
        <f t="shared" si="1"/>
        <v>/</v>
      </c>
      <c r="H13" s="22" t="str">
        <f t="shared" si="2"/>
        <v>/</v>
      </c>
      <c r="I13" s="63">
        <f t="shared" si="3"/>
        <v>0.91387691362193302</v>
      </c>
      <c r="J13" s="63">
        <f t="shared" si="4"/>
        <v>120.96204993518134</v>
      </c>
      <c r="K13" s="64">
        <f t="shared" si="5"/>
        <v>82.25002607869078</v>
      </c>
      <c r="L13" s="16">
        <f t="shared" si="6"/>
        <v>95.129198290141773</v>
      </c>
      <c r="M13" s="23">
        <f t="shared" si="9"/>
        <v>12.820051736784313</v>
      </c>
      <c r="N13" s="281">
        <f t="shared" ref="N13:N40" si="17">IF(M13=0,0,K13-M13)</f>
        <v>69.429974341906473</v>
      </c>
      <c r="O13" s="225">
        <v>135</v>
      </c>
      <c r="P13" s="25"/>
      <c r="Q13" s="25"/>
      <c r="R13" s="81">
        <f t="shared" si="10"/>
        <v>1</v>
      </c>
      <c r="S13" s="111">
        <f t="shared" si="11"/>
        <v>12.820051736784313</v>
      </c>
      <c r="T13" s="111" t="str">
        <f t="shared" si="12"/>
        <v/>
      </c>
      <c r="U13" s="111">
        <f t="shared" ref="U13:U40" si="18">K13-S13</f>
        <v>69.429974341906473</v>
      </c>
      <c r="V13" s="111">
        <f t="shared" ref="V13:V40" si="19">O13/$G$43*10^(U13/10)</f>
        <v>2466550.2370585222</v>
      </c>
      <c r="W13" s="179">
        <f t="shared" ref="W13:W40" si="20">IF((Z13^2*(I13^2+$G$3^2+$G$4^2)&gt;0),(Z13^2*(I13^2+$G$3^2+$G$4^2)),0)</f>
        <v>1.1080722660927491E-3</v>
      </c>
      <c r="X13" s="180">
        <f t="shared" si="13"/>
        <v>0</v>
      </c>
      <c r="Y13" s="181">
        <f t="shared" ref="Y13:Y40" si="21">0.5*((P13-Q13)/60)</f>
        <v>0</v>
      </c>
      <c r="Z13" s="182">
        <f t="shared" ref="Z13:Z40" si="22">O13/$G$43*10^((K13-$G$44)/10)</f>
        <v>2.183014359538701E-2</v>
      </c>
      <c r="AA13" s="135">
        <f t="shared" si="14"/>
        <v>4.2107921423990939E-2</v>
      </c>
      <c r="AB13" s="183">
        <f t="shared" si="15"/>
        <v>2.25</v>
      </c>
      <c r="AF13" s="183">
        <f t="shared" si="16"/>
        <v>2466550.2370585222</v>
      </c>
      <c r="AG13" s="183">
        <f t="shared" ref="AG13:AG40" si="23">O13/$G$43*10^(K13/10)</f>
        <v>47216646.537275456</v>
      </c>
      <c r="AH13" s="305">
        <f>IF(K13&gt;80,O13,"")</f>
        <v>135</v>
      </c>
      <c r="AI13" s="305">
        <f>IF(K13&gt;80,O13/$AH$10*10^(L13/10),"")</f>
        <v>1418704360.8245447</v>
      </c>
      <c r="AJ13" s="305">
        <f>IF(K13&gt;80,O13/$AH$10*10^(K13/10),"")</f>
        <v>73109646.251265228</v>
      </c>
      <c r="AL13" s="184"/>
    </row>
    <row r="14" spans="3:39" ht="27" x14ac:dyDescent="0.2">
      <c r="C14" s="264" t="str">
        <f t="shared" si="7"/>
        <v>K</v>
      </c>
      <c r="D14" s="273" t="str">
        <f>IF(J14&lt;135,"T",IF((J14-$J$66)&lt;135,"J","L"))</f>
        <v>T</v>
      </c>
      <c r="E14" s="21" t="s">
        <v>353</v>
      </c>
      <c r="F14" s="22" t="str">
        <f t="shared" si="0"/>
        <v>Saldatura</v>
      </c>
      <c r="G14" s="22" t="str">
        <f t="shared" si="1"/>
        <v>/</v>
      </c>
      <c r="H14" s="22" t="str">
        <f t="shared" si="2"/>
        <v>/</v>
      </c>
      <c r="I14" s="63">
        <f t="shared" si="3"/>
        <v>2.6356257327717829</v>
      </c>
      <c r="J14" s="63">
        <f t="shared" si="4"/>
        <v>124.46204993518134</v>
      </c>
      <c r="K14" s="64">
        <f t="shared" si="5"/>
        <v>92.99985822292301</v>
      </c>
      <c r="L14" s="16">
        <f t="shared" si="6"/>
        <v>94.945271413860226</v>
      </c>
      <c r="M14" s="23">
        <f t="shared" si="9"/>
        <v>13.527293404531392</v>
      </c>
      <c r="N14" s="281">
        <f t="shared" si="17"/>
        <v>79.472564818391618</v>
      </c>
      <c r="O14" s="225">
        <v>100</v>
      </c>
      <c r="P14" s="25"/>
      <c r="Q14" s="25"/>
      <c r="R14" s="81">
        <f t="shared" si="10"/>
        <v>1</v>
      </c>
      <c r="S14" s="111">
        <f t="shared" si="11"/>
        <v>13.527293404531392</v>
      </c>
      <c r="T14" s="111" t="str">
        <f>IF(J14&lt;135,"",J14-$J$66)</f>
        <v/>
      </c>
      <c r="U14" s="111">
        <f t="shared" si="18"/>
        <v>79.472564818391618</v>
      </c>
      <c r="V14" s="111">
        <f>O14/$G$43*10^(U14/10)</f>
        <v>18450801.834469724</v>
      </c>
      <c r="W14" s="179">
        <f t="shared" si="20"/>
        <v>0.31158430378577295</v>
      </c>
      <c r="X14" s="180">
        <f t="shared" si="13"/>
        <v>0</v>
      </c>
      <c r="Y14" s="181">
        <f t="shared" si="21"/>
        <v>0</v>
      </c>
      <c r="Z14" s="182">
        <f t="shared" si="22"/>
        <v>0.19217904830445501</v>
      </c>
      <c r="AA14" s="135">
        <f t="shared" si="14"/>
        <v>0.50043424178480078</v>
      </c>
      <c r="AB14" s="183">
        <f t="shared" si="15"/>
        <v>1.6666666666666667</v>
      </c>
      <c r="AF14" s="183">
        <f t="shared" si="16"/>
        <v>18450801.834469724</v>
      </c>
      <c r="AG14" s="183">
        <f t="shared" si="23"/>
        <v>415666079.15391475</v>
      </c>
      <c r="AH14" s="305">
        <f t="shared" ref="AH14:AH40" si="24">IF(K14&gt;80,O14,"")</f>
        <v>100</v>
      </c>
      <c r="AI14" s="305">
        <f t="shared" ref="AI14:AI40" si="25">IF(K14&gt;80,O14/$AH$10*10^(L14/10),"")</f>
        <v>1007315339.6627809</v>
      </c>
      <c r="AJ14" s="305">
        <f t="shared" ref="AJ14:AJ40" si="26">IF(K14&gt;80,O14/$AH$10*10^(K14/10),"")</f>
        <v>643611993.52864218</v>
      </c>
      <c r="AL14" s="184"/>
    </row>
    <row r="15" spans="3:39" ht="27" x14ac:dyDescent="0.2">
      <c r="C15" s="264" t="str">
        <f t="shared" si="7"/>
        <v>T</v>
      </c>
      <c r="D15" s="273" t="str">
        <f t="shared" si="8"/>
        <v>T</v>
      </c>
      <c r="E15" s="21" t="s">
        <v>380</v>
      </c>
      <c r="F15" s="22" t="str">
        <f t="shared" si="0"/>
        <v>Movimentazioni esterne</v>
      </c>
      <c r="G15" s="22" t="str">
        <f t="shared" si="1"/>
        <v>/</v>
      </c>
      <c r="H15" s="22" t="str">
        <f t="shared" si="2"/>
        <v>/</v>
      </c>
      <c r="I15" s="63">
        <f t="shared" si="3"/>
        <v>1.2074733912476714</v>
      </c>
      <c r="J15" s="63">
        <f t="shared" si="4"/>
        <v>112.66204993518133</v>
      </c>
      <c r="K15" s="64">
        <f t="shared" si="5"/>
        <v>68.039342017960848</v>
      </c>
      <c r="L15" s="16">
        <f t="shared" si="6"/>
        <v>81.749975490063562</v>
      </c>
      <c r="M15" s="23">
        <f t="shared" si="9"/>
        <v>0</v>
      </c>
      <c r="N15" s="281">
        <f t="shared" si="17"/>
        <v>0</v>
      </c>
      <c r="O15" s="225">
        <v>150</v>
      </c>
      <c r="P15" s="25"/>
      <c r="Q15" s="25"/>
      <c r="R15" s="81" t="str">
        <f t="shared" si="10"/>
        <v/>
      </c>
      <c r="S15" s="111">
        <f t="shared" si="11"/>
        <v>0</v>
      </c>
      <c r="T15" s="111" t="str">
        <f t="shared" si="12"/>
        <v/>
      </c>
      <c r="U15" s="111">
        <f t="shared" si="18"/>
        <v>68.039342017960848</v>
      </c>
      <c r="V15" s="111">
        <f t="shared" si="19"/>
        <v>1989684.5309285382</v>
      </c>
      <c r="W15" s="179">
        <f t="shared" si="20"/>
        <v>2.4946961287557367E-6</v>
      </c>
      <c r="X15" s="180">
        <f t="shared" si="13"/>
        <v>0</v>
      </c>
      <c r="Y15" s="181">
        <f t="shared" si="21"/>
        <v>0</v>
      </c>
      <c r="Z15" s="182">
        <f t="shared" si="22"/>
        <v>9.1991071380726212E-4</v>
      </c>
      <c r="AA15" s="135">
        <f t="shared" si="14"/>
        <v>1.5969649991694069E-3</v>
      </c>
      <c r="AB15" s="183">
        <f t="shared" si="15"/>
        <v>2.5</v>
      </c>
      <c r="AF15" s="183">
        <f t="shared" si="16"/>
        <v>0.3125</v>
      </c>
      <c r="AG15" s="183">
        <f t="shared" si="23"/>
        <v>1989684.5309285382</v>
      </c>
      <c r="AH15" s="305" t="str">
        <f t="shared" si="24"/>
        <v/>
      </c>
      <c r="AI15" s="305" t="str">
        <f t="shared" si="25"/>
        <v/>
      </c>
      <c r="AJ15" s="305" t="str">
        <f t="shared" si="26"/>
        <v/>
      </c>
      <c r="AL15" s="184"/>
    </row>
    <row r="16" spans="3:39" ht="36" x14ac:dyDescent="0.2">
      <c r="C16" s="264" t="str">
        <f t="shared" si="7"/>
        <v>T</v>
      </c>
      <c r="D16" s="273" t="str">
        <f t="shared" si="8"/>
        <v>T</v>
      </c>
      <c r="E16" s="21" t="s">
        <v>556</v>
      </c>
      <c r="F16" s="22" t="str">
        <f t="shared" si="0"/>
        <v>Trasferimenti con autocarro</v>
      </c>
      <c r="G16" s="22" t="str">
        <f t="shared" si="1"/>
        <v>/</v>
      </c>
      <c r="H16" s="22" t="str">
        <f t="shared" si="2"/>
        <v>/</v>
      </c>
      <c r="I16" s="63">
        <f t="shared" si="3"/>
        <v>5.7737579807086943E-2</v>
      </c>
      <c r="J16" s="63">
        <f t="shared" si="4"/>
        <v>109.96204993518134</v>
      </c>
      <c r="K16" s="64">
        <f t="shared" si="5"/>
        <v>71.000767839367029</v>
      </c>
      <c r="L16" s="16">
        <f t="shared" si="6"/>
        <v>94.6</v>
      </c>
      <c r="M16" s="23">
        <f t="shared" si="9"/>
        <v>0</v>
      </c>
      <c r="N16" s="281">
        <f t="shared" si="17"/>
        <v>0</v>
      </c>
      <c r="O16" s="225">
        <v>20</v>
      </c>
      <c r="P16" s="25"/>
      <c r="Q16" s="25"/>
      <c r="R16" s="81" t="str">
        <f t="shared" si="10"/>
        <v/>
      </c>
      <c r="S16" s="111">
        <f t="shared" si="11"/>
        <v>0</v>
      </c>
      <c r="T16" s="111" t="str">
        <f t="shared" si="12"/>
        <v/>
      </c>
      <c r="U16" s="111">
        <f t="shared" si="18"/>
        <v>71.000767839367029</v>
      </c>
      <c r="V16" s="111">
        <f t="shared" si="19"/>
        <v>524645.00476384792</v>
      </c>
      <c r="W16" s="179">
        <f t="shared" si="20"/>
        <v>8.7863972844096644E-8</v>
      </c>
      <c r="X16" s="180">
        <f t="shared" si="13"/>
        <v>0</v>
      </c>
      <c r="Y16" s="181">
        <f t="shared" si="21"/>
        <v>0</v>
      </c>
      <c r="Z16" s="182">
        <f t="shared" si="22"/>
        <v>2.4256436300607641E-4</v>
      </c>
      <c r="AA16" s="135">
        <f t="shared" si="14"/>
        <v>3.1581880063391151E-3</v>
      </c>
      <c r="AB16" s="183">
        <f t="shared" si="15"/>
        <v>0.33333333333333331</v>
      </c>
      <c r="AF16" s="183">
        <f t="shared" si="16"/>
        <v>4.1666666666666664E-2</v>
      </c>
      <c r="AG16" s="183">
        <f t="shared" si="23"/>
        <v>524645.00476384792</v>
      </c>
      <c r="AH16" s="305" t="str">
        <f t="shared" si="24"/>
        <v/>
      </c>
      <c r="AI16" s="305" t="str">
        <f t="shared" si="25"/>
        <v/>
      </c>
      <c r="AJ16" s="305" t="str">
        <f t="shared" si="26"/>
        <v/>
      </c>
      <c r="AL16" s="184"/>
    </row>
    <row r="17" spans="3:38" ht="27" hidden="1" x14ac:dyDescent="0.2">
      <c r="C17" s="264" t="str">
        <f t="shared" si="7"/>
        <v>T</v>
      </c>
      <c r="D17" s="273" t="str">
        <f t="shared" si="8"/>
        <v>T</v>
      </c>
      <c r="E17" s="21" t="s">
        <v>193</v>
      </c>
      <c r="F17" s="22">
        <f t="shared" si="0"/>
        <v>0</v>
      </c>
      <c r="G17" s="22">
        <f t="shared" si="1"/>
        <v>0</v>
      </c>
      <c r="H17" s="22">
        <f t="shared" si="2"/>
        <v>0</v>
      </c>
      <c r="I17" s="63">
        <f t="shared" si="3"/>
        <v>0</v>
      </c>
      <c r="J17" s="63">
        <f t="shared" si="4"/>
        <v>0</v>
      </c>
      <c r="K17" s="64">
        <f t="shared" si="5"/>
        <v>0</v>
      </c>
      <c r="L17" s="16">
        <f t="shared" si="6"/>
        <v>0</v>
      </c>
      <c r="M17" s="23">
        <f t="shared" si="9"/>
        <v>0</v>
      </c>
      <c r="N17" s="281">
        <f t="shared" si="17"/>
        <v>0</v>
      </c>
      <c r="O17" s="225"/>
      <c r="P17" s="25"/>
      <c r="Q17" s="25"/>
      <c r="R17" s="81" t="str">
        <f t="shared" si="10"/>
        <v/>
      </c>
      <c r="S17" s="111">
        <f t="shared" si="11"/>
        <v>0</v>
      </c>
      <c r="T17" s="111" t="str">
        <f t="shared" si="12"/>
        <v/>
      </c>
      <c r="U17" s="111">
        <f t="shared" si="18"/>
        <v>0</v>
      </c>
      <c r="V17" s="111">
        <f t="shared" si="19"/>
        <v>0</v>
      </c>
      <c r="W17" s="179">
        <f t="shared" si="20"/>
        <v>0</v>
      </c>
      <c r="X17" s="180">
        <f t="shared" si="13"/>
        <v>0</v>
      </c>
      <c r="Y17" s="181">
        <f t="shared" si="21"/>
        <v>0</v>
      </c>
      <c r="Z17" s="182">
        <f>O17/$G$43*10^((K17-$G$44)/10)</f>
        <v>0</v>
      </c>
      <c r="AA17" s="135">
        <f>IF(AB17=0,0,4.34*(Z17/AB17))</f>
        <v>0</v>
      </c>
      <c r="AB17" s="183">
        <f t="shared" si="15"/>
        <v>0</v>
      </c>
      <c r="AF17" s="183">
        <f t="shared" si="16"/>
        <v>0</v>
      </c>
      <c r="AG17" s="183">
        <f t="shared" si="23"/>
        <v>0</v>
      </c>
      <c r="AH17" s="305" t="str">
        <f t="shared" si="24"/>
        <v/>
      </c>
      <c r="AI17" s="305" t="str">
        <f t="shared" si="25"/>
        <v/>
      </c>
      <c r="AJ17" s="305" t="str">
        <f t="shared" si="26"/>
        <v/>
      </c>
      <c r="AL17" s="184"/>
    </row>
    <row r="18" spans="3:38" ht="27" hidden="1" x14ac:dyDescent="0.2">
      <c r="C18" s="264" t="str">
        <f t="shared" si="7"/>
        <v>T</v>
      </c>
      <c r="D18" s="273" t="str">
        <f t="shared" si="8"/>
        <v>T</v>
      </c>
      <c r="E18" s="21" t="s">
        <v>193</v>
      </c>
      <c r="F18" s="22">
        <f t="shared" si="0"/>
        <v>0</v>
      </c>
      <c r="G18" s="22">
        <f t="shared" si="1"/>
        <v>0</v>
      </c>
      <c r="H18" s="22">
        <f t="shared" si="2"/>
        <v>0</v>
      </c>
      <c r="I18" s="63">
        <f t="shared" si="3"/>
        <v>0</v>
      </c>
      <c r="J18" s="63">
        <f t="shared" si="4"/>
        <v>0</v>
      </c>
      <c r="K18" s="64">
        <f t="shared" si="5"/>
        <v>0</v>
      </c>
      <c r="L18" s="16">
        <f t="shared" si="6"/>
        <v>0</v>
      </c>
      <c r="M18" s="23">
        <f t="shared" si="9"/>
        <v>0</v>
      </c>
      <c r="N18" s="281">
        <f t="shared" si="17"/>
        <v>0</v>
      </c>
      <c r="O18" s="225"/>
      <c r="P18" s="25"/>
      <c r="Q18" s="25"/>
      <c r="R18" s="81" t="str">
        <f t="shared" si="10"/>
        <v/>
      </c>
      <c r="S18" s="111">
        <f t="shared" si="11"/>
        <v>0</v>
      </c>
      <c r="T18" s="111" t="str">
        <f t="shared" si="12"/>
        <v/>
      </c>
      <c r="U18" s="111">
        <f t="shared" si="18"/>
        <v>0</v>
      </c>
      <c r="V18" s="111">
        <f t="shared" si="19"/>
        <v>0</v>
      </c>
      <c r="W18" s="179">
        <f t="shared" si="20"/>
        <v>0</v>
      </c>
      <c r="X18" s="180">
        <f t="shared" si="13"/>
        <v>0</v>
      </c>
      <c r="Y18" s="181">
        <f t="shared" si="21"/>
        <v>0</v>
      </c>
      <c r="Z18" s="182">
        <f t="shared" si="22"/>
        <v>0</v>
      </c>
      <c r="AA18" s="135">
        <f t="shared" si="14"/>
        <v>0</v>
      </c>
      <c r="AB18" s="183">
        <f t="shared" si="15"/>
        <v>0</v>
      </c>
      <c r="AF18" s="183">
        <f t="shared" si="16"/>
        <v>0</v>
      </c>
      <c r="AG18" s="183">
        <f t="shared" si="23"/>
        <v>0</v>
      </c>
      <c r="AH18" s="305" t="str">
        <f t="shared" si="24"/>
        <v/>
      </c>
      <c r="AI18" s="305" t="str">
        <f t="shared" si="25"/>
        <v/>
      </c>
      <c r="AJ18" s="305" t="str">
        <f t="shared" si="26"/>
        <v/>
      </c>
      <c r="AL18" s="184"/>
    </row>
    <row r="19" spans="3:38" ht="27" hidden="1" x14ac:dyDescent="0.2">
      <c r="C19" s="264" t="str">
        <f t="shared" si="7"/>
        <v>T</v>
      </c>
      <c r="D19" s="273" t="str">
        <f t="shared" si="8"/>
        <v>T</v>
      </c>
      <c r="E19" s="21" t="s">
        <v>193</v>
      </c>
      <c r="F19" s="22">
        <f t="shared" si="0"/>
        <v>0</v>
      </c>
      <c r="G19" s="22">
        <f t="shared" si="1"/>
        <v>0</v>
      </c>
      <c r="H19" s="22">
        <f t="shared" si="2"/>
        <v>0</v>
      </c>
      <c r="I19" s="63">
        <f t="shared" si="3"/>
        <v>0</v>
      </c>
      <c r="J19" s="63">
        <f t="shared" si="4"/>
        <v>0</v>
      </c>
      <c r="K19" s="64">
        <f t="shared" si="5"/>
        <v>0</v>
      </c>
      <c r="L19" s="16">
        <f t="shared" si="6"/>
        <v>0</v>
      </c>
      <c r="M19" s="23">
        <f t="shared" ref="M19:M40" si="27">IF(AND($O$44&gt;87,K19&gt;80),S19,0)</f>
        <v>0</v>
      </c>
      <c r="N19" s="281">
        <f t="shared" si="17"/>
        <v>0</v>
      </c>
      <c r="O19" s="225"/>
      <c r="P19" s="25"/>
      <c r="Q19" s="25"/>
      <c r="R19" s="81" t="str">
        <f t="shared" si="10"/>
        <v/>
      </c>
      <c r="S19" s="111">
        <f t="shared" si="11"/>
        <v>0</v>
      </c>
      <c r="T19" s="111" t="str">
        <f t="shared" si="12"/>
        <v/>
      </c>
      <c r="U19" s="111">
        <f t="shared" si="18"/>
        <v>0</v>
      </c>
      <c r="V19" s="111">
        <f t="shared" si="19"/>
        <v>0</v>
      </c>
      <c r="W19" s="179">
        <f t="shared" si="20"/>
        <v>0</v>
      </c>
      <c r="X19" s="180">
        <f t="shared" si="13"/>
        <v>0</v>
      </c>
      <c r="Y19" s="181">
        <f t="shared" si="21"/>
        <v>0</v>
      </c>
      <c r="Z19" s="182">
        <f t="shared" si="22"/>
        <v>0</v>
      </c>
      <c r="AA19" s="135">
        <f t="shared" si="14"/>
        <v>0</v>
      </c>
      <c r="AB19" s="183">
        <f t="shared" si="15"/>
        <v>0</v>
      </c>
      <c r="AF19" s="183">
        <f t="shared" si="16"/>
        <v>0</v>
      </c>
      <c r="AG19" s="183">
        <f t="shared" si="23"/>
        <v>0</v>
      </c>
      <c r="AH19" s="305" t="str">
        <f t="shared" si="24"/>
        <v/>
      </c>
      <c r="AI19" s="305" t="str">
        <f t="shared" si="25"/>
        <v/>
      </c>
      <c r="AJ19" s="305" t="str">
        <f t="shared" si="26"/>
        <v/>
      </c>
      <c r="AL19" s="184"/>
    </row>
    <row r="20" spans="3:38" ht="27" hidden="1" x14ac:dyDescent="0.2">
      <c r="C20" s="264" t="str">
        <f t="shared" si="7"/>
        <v>T</v>
      </c>
      <c r="D20" s="273" t="str">
        <f t="shared" si="8"/>
        <v>T</v>
      </c>
      <c r="E20" s="21" t="s">
        <v>193</v>
      </c>
      <c r="F20" s="22">
        <f t="shared" si="0"/>
        <v>0</v>
      </c>
      <c r="G20" s="22">
        <f t="shared" si="1"/>
        <v>0</v>
      </c>
      <c r="H20" s="22">
        <f t="shared" si="2"/>
        <v>0</v>
      </c>
      <c r="I20" s="63">
        <f t="shared" si="3"/>
        <v>0</v>
      </c>
      <c r="J20" s="63">
        <f t="shared" si="4"/>
        <v>0</v>
      </c>
      <c r="K20" s="64">
        <f t="shared" si="5"/>
        <v>0</v>
      </c>
      <c r="L20" s="16">
        <f t="shared" si="6"/>
        <v>0</v>
      </c>
      <c r="M20" s="23">
        <f t="shared" si="27"/>
        <v>0</v>
      </c>
      <c r="N20" s="281">
        <f t="shared" si="17"/>
        <v>0</v>
      </c>
      <c r="O20" s="225"/>
      <c r="P20" s="25"/>
      <c r="Q20" s="25"/>
      <c r="R20" s="81" t="str">
        <f t="shared" si="10"/>
        <v/>
      </c>
      <c r="S20" s="111">
        <f t="shared" si="11"/>
        <v>0</v>
      </c>
      <c r="T20" s="111" t="str">
        <f t="shared" si="12"/>
        <v/>
      </c>
      <c r="U20" s="111">
        <f t="shared" si="18"/>
        <v>0</v>
      </c>
      <c r="V20" s="111">
        <f t="shared" si="19"/>
        <v>0</v>
      </c>
      <c r="W20" s="179">
        <f t="shared" si="20"/>
        <v>0</v>
      </c>
      <c r="X20" s="180">
        <f t="shared" si="13"/>
        <v>0</v>
      </c>
      <c r="Y20" s="181">
        <f t="shared" si="21"/>
        <v>0</v>
      </c>
      <c r="Z20" s="182">
        <f t="shared" si="22"/>
        <v>0</v>
      </c>
      <c r="AA20" s="135">
        <f t="shared" si="14"/>
        <v>0</v>
      </c>
      <c r="AB20" s="183">
        <f t="shared" si="15"/>
        <v>0</v>
      </c>
      <c r="AF20" s="183">
        <f t="shared" si="16"/>
        <v>0</v>
      </c>
      <c r="AG20" s="183">
        <f t="shared" si="23"/>
        <v>0</v>
      </c>
      <c r="AH20" s="305" t="str">
        <f t="shared" si="24"/>
        <v/>
      </c>
      <c r="AI20" s="305" t="str">
        <f t="shared" si="25"/>
        <v/>
      </c>
      <c r="AJ20" s="305" t="str">
        <f t="shared" si="26"/>
        <v/>
      </c>
      <c r="AL20" s="184"/>
    </row>
    <row r="21" spans="3:38" ht="27" hidden="1" x14ac:dyDescent="0.2">
      <c r="C21" s="264" t="str">
        <f t="shared" si="7"/>
        <v>T</v>
      </c>
      <c r="D21" s="273" t="str">
        <f t="shared" si="8"/>
        <v>T</v>
      </c>
      <c r="E21" s="21" t="s">
        <v>193</v>
      </c>
      <c r="F21" s="22">
        <f t="shared" si="0"/>
        <v>0</v>
      </c>
      <c r="G21" s="22">
        <f t="shared" si="1"/>
        <v>0</v>
      </c>
      <c r="H21" s="22">
        <f t="shared" si="2"/>
        <v>0</v>
      </c>
      <c r="I21" s="63">
        <f t="shared" si="3"/>
        <v>0</v>
      </c>
      <c r="J21" s="63">
        <f t="shared" si="4"/>
        <v>0</v>
      </c>
      <c r="K21" s="64">
        <f t="shared" si="5"/>
        <v>0</v>
      </c>
      <c r="L21" s="16">
        <f t="shared" si="6"/>
        <v>0</v>
      </c>
      <c r="M21" s="23">
        <f t="shared" si="27"/>
        <v>0</v>
      </c>
      <c r="N21" s="281">
        <f t="shared" si="17"/>
        <v>0</v>
      </c>
      <c r="O21" s="225"/>
      <c r="P21" s="25"/>
      <c r="Q21" s="25"/>
      <c r="R21" s="81" t="str">
        <f t="shared" si="10"/>
        <v/>
      </c>
      <c r="S21" s="111">
        <f t="shared" si="11"/>
        <v>0</v>
      </c>
      <c r="T21" s="111" t="str">
        <f t="shared" si="12"/>
        <v/>
      </c>
      <c r="U21" s="111">
        <f>K21-S21</f>
        <v>0</v>
      </c>
      <c r="V21" s="111">
        <f t="shared" si="19"/>
        <v>0</v>
      </c>
      <c r="W21" s="179">
        <f t="shared" si="20"/>
        <v>0</v>
      </c>
      <c r="X21" s="180">
        <f t="shared" si="13"/>
        <v>0</v>
      </c>
      <c r="Y21" s="181">
        <f t="shared" si="21"/>
        <v>0</v>
      </c>
      <c r="Z21" s="182">
        <f t="shared" si="22"/>
        <v>0</v>
      </c>
      <c r="AA21" s="135">
        <f t="shared" si="14"/>
        <v>0</v>
      </c>
      <c r="AB21" s="183">
        <f t="shared" si="15"/>
        <v>0</v>
      </c>
      <c r="AF21" s="183">
        <f t="shared" si="16"/>
        <v>0</v>
      </c>
      <c r="AG21" s="183">
        <f t="shared" si="23"/>
        <v>0</v>
      </c>
      <c r="AH21" s="305" t="str">
        <f t="shared" si="24"/>
        <v/>
      </c>
      <c r="AI21" s="305" t="str">
        <f t="shared" si="25"/>
        <v/>
      </c>
      <c r="AJ21" s="305" t="str">
        <f t="shared" si="26"/>
        <v/>
      </c>
      <c r="AL21" s="184"/>
    </row>
    <row r="22" spans="3:38" ht="27" hidden="1" x14ac:dyDescent="0.2">
      <c r="C22" s="264" t="str">
        <f t="shared" si="7"/>
        <v>T</v>
      </c>
      <c r="D22" s="273" t="str">
        <f t="shared" si="8"/>
        <v>T</v>
      </c>
      <c r="E22" s="21" t="s">
        <v>193</v>
      </c>
      <c r="F22" s="22">
        <f t="shared" si="0"/>
        <v>0</v>
      </c>
      <c r="G22" s="22">
        <f t="shared" si="1"/>
        <v>0</v>
      </c>
      <c r="H22" s="22">
        <f t="shared" si="2"/>
        <v>0</v>
      </c>
      <c r="I22" s="63">
        <f t="shared" si="3"/>
        <v>0</v>
      </c>
      <c r="J22" s="63">
        <f t="shared" si="4"/>
        <v>0</v>
      </c>
      <c r="K22" s="64">
        <f t="shared" si="5"/>
        <v>0</v>
      </c>
      <c r="L22" s="16">
        <f t="shared" si="6"/>
        <v>0</v>
      </c>
      <c r="M22" s="23">
        <f t="shared" si="27"/>
        <v>0</v>
      </c>
      <c r="N22" s="281">
        <f t="shared" si="17"/>
        <v>0</v>
      </c>
      <c r="O22" s="25"/>
      <c r="P22" s="25"/>
      <c r="Q22" s="25"/>
      <c r="R22" s="81" t="str">
        <f t="shared" si="10"/>
        <v/>
      </c>
      <c r="S22" s="111">
        <f t="shared" si="11"/>
        <v>0</v>
      </c>
      <c r="T22" s="111" t="str">
        <f t="shared" si="12"/>
        <v/>
      </c>
      <c r="U22" s="111">
        <f t="shared" si="18"/>
        <v>0</v>
      </c>
      <c r="V22" s="111">
        <f t="shared" si="19"/>
        <v>0</v>
      </c>
      <c r="W22" s="179">
        <f t="shared" si="20"/>
        <v>0</v>
      </c>
      <c r="X22" s="180">
        <f t="shared" si="13"/>
        <v>0</v>
      </c>
      <c r="Y22" s="181">
        <f t="shared" si="21"/>
        <v>0</v>
      </c>
      <c r="Z22" s="182">
        <f t="shared" si="22"/>
        <v>0</v>
      </c>
      <c r="AA22" s="135">
        <f t="shared" si="14"/>
        <v>0</v>
      </c>
      <c r="AB22" s="183">
        <f t="shared" si="15"/>
        <v>0</v>
      </c>
      <c r="AF22" s="183">
        <f t="shared" si="16"/>
        <v>0</v>
      </c>
      <c r="AG22" s="183">
        <f t="shared" si="23"/>
        <v>0</v>
      </c>
      <c r="AH22" s="305" t="str">
        <f t="shared" si="24"/>
        <v/>
      </c>
      <c r="AI22" s="305" t="str">
        <f t="shared" si="25"/>
        <v/>
      </c>
      <c r="AJ22" s="305" t="str">
        <f t="shared" si="26"/>
        <v/>
      </c>
      <c r="AL22" s="184"/>
    </row>
    <row r="23" spans="3:38" ht="27" hidden="1" x14ac:dyDescent="0.2">
      <c r="C23" s="264" t="str">
        <f t="shared" si="7"/>
        <v>T</v>
      </c>
      <c r="D23" s="273" t="str">
        <f t="shared" si="8"/>
        <v>T</v>
      </c>
      <c r="E23" s="21" t="s">
        <v>193</v>
      </c>
      <c r="F23" s="22">
        <f t="shared" si="0"/>
        <v>0</v>
      </c>
      <c r="G23" s="22">
        <f t="shared" si="1"/>
        <v>0</v>
      </c>
      <c r="H23" s="22">
        <f t="shared" si="2"/>
        <v>0</v>
      </c>
      <c r="I23" s="63">
        <f t="shared" si="3"/>
        <v>0</v>
      </c>
      <c r="J23" s="63">
        <f t="shared" si="4"/>
        <v>0</v>
      </c>
      <c r="K23" s="64">
        <f t="shared" si="5"/>
        <v>0</v>
      </c>
      <c r="L23" s="16">
        <f t="shared" si="6"/>
        <v>0</v>
      </c>
      <c r="M23" s="23">
        <f t="shared" si="27"/>
        <v>0</v>
      </c>
      <c r="N23" s="281">
        <f t="shared" si="17"/>
        <v>0</v>
      </c>
      <c r="O23" s="25"/>
      <c r="P23" s="25"/>
      <c r="Q23" s="25"/>
      <c r="R23" s="81" t="str">
        <f t="shared" si="10"/>
        <v/>
      </c>
      <c r="S23" s="111">
        <f t="shared" si="11"/>
        <v>0</v>
      </c>
      <c r="T23" s="111" t="str">
        <f t="shared" si="12"/>
        <v/>
      </c>
      <c r="U23" s="111">
        <f t="shared" si="18"/>
        <v>0</v>
      </c>
      <c r="V23" s="111">
        <f t="shared" si="19"/>
        <v>0</v>
      </c>
      <c r="W23" s="179">
        <f t="shared" si="20"/>
        <v>0</v>
      </c>
      <c r="X23" s="180">
        <f t="shared" si="13"/>
        <v>0</v>
      </c>
      <c r="Y23" s="181">
        <f t="shared" si="21"/>
        <v>0</v>
      </c>
      <c r="Z23" s="182">
        <f t="shared" si="22"/>
        <v>0</v>
      </c>
      <c r="AA23" s="135">
        <f t="shared" si="14"/>
        <v>0</v>
      </c>
      <c r="AB23" s="183">
        <f t="shared" si="15"/>
        <v>0</v>
      </c>
      <c r="AF23" s="183">
        <f t="shared" si="16"/>
        <v>0</v>
      </c>
      <c r="AG23" s="183">
        <f t="shared" si="23"/>
        <v>0</v>
      </c>
      <c r="AH23" s="305" t="str">
        <f t="shared" si="24"/>
        <v/>
      </c>
      <c r="AI23" s="305" t="str">
        <f t="shared" si="25"/>
        <v/>
      </c>
      <c r="AJ23" s="305" t="str">
        <f t="shared" si="26"/>
        <v/>
      </c>
      <c r="AL23" s="184"/>
    </row>
    <row r="24" spans="3:38" ht="27" hidden="1" x14ac:dyDescent="0.2">
      <c r="C24" s="264" t="str">
        <f t="shared" si="7"/>
        <v>T</v>
      </c>
      <c r="D24" s="273" t="str">
        <f t="shared" si="8"/>
        <v>T</v>
      </c>
      <c r="E24" s="21" t="s">
        <v>193</v>
      </c>
      <c r="F24" s="22">
        <f t="shared" si="0"/>
        <v>0</v>
      </c>
      <c r="G24" s="22">
        <f t="shared" si="1"/>
        <v>0</v>
      </c>
      <c r="H24" s="22">
        <f t="shared" si="2"/>
        <v>0</v>
      </c>
      <c r="I24" s="63">
        <f t="shared" si="3"/>
        <v>0</v>
      </c>
      <c r="J24" s="63">
        <f t="shared" si="4"/>
        <v>0</v>
      </c>
      <c r="K24" s="64">
        <f t="shared" si="5"/>
        <v>0</v>
      </c>
      <c r="L24" s="16">
        <f t="shared" si="6"/>
        <v>0</v>
      </c>
      <c r="M24" s="23">
        <f t="shared" si="27"/>
        <v>0</v>
      </c>
      <c r="N24" s="281">
        <f t="shared" si="17"/>
        <v>0</v>
      </c>
      <c r="O24" s="25"/>
      <c r="P24" s="25"/>
      <c r="Q24" s="25"/>
      <c r="R24" s="81" t="str">
        <f t="shared" si="10"/>
        <v/>
      </c>
      <c r="S24" s="111">
        <f t="shared" si="11"/>
        <v>0</v>
      </c>
      <c r="T24" s="111" t="str">
        <f t="shared" si="12"/>
        <v/>
      </c>
      <c r="U24" s="111">
        <f t="shared" si="18"/>
        <v>0</v>
      </c>
      <c r="V24" s="111">
        <f t="shared" si="19"/>
        <v>0</v>
      </c>
      <c r="W24" s="179">
        <f t="shared" si="20"/>
        <v>0</v>
      </c>
      <c r="X24" s="180">
        <f t="shared" si="13"/>
        <v>0</v>
      </c>
      <c r="Y24" s="181">
        <f t="shared" si="21"/>
        <v>0</v>
      </c>
      <c r="Z24" s="182">
        <f t="shared" si="22"/>
        <v>0</v>
      </c>
      <c r="AA24" s="135">
        <f t="shared" si="14"/>
        <v>0</v>
      </c>
      <c r="AB24" s="183">
        <f t="shared" si="15"/>
        <v>0</v>
      </c>
      <c r="AF24" s="183">
        <f t="shared" si="16"/>
        <v>0</v>
      </c>
      <c r="AG24" s="183">
        <f t="shared" si="23"/>
        <v>0</v>
      </c>
      <c r="AH24" s="305" t="str">
        <f t="shared" si="24"/>
        <v/>
      </c>
      <c r="AI24" s="305" t="str">
        <f t="shared" si="25"/>
        <v/>
      </c>
      <c r="AJ24" s="305" t="str">
        <f t="shared" si="26"/>
        <v/>
      </c>
      <c r="AL24" s="184"/>
    </row>
    <row r="25" spans="3:38" ht="27" hidden="1" x14ac:dyDescent="0.2">
      <c r="C25" s="264" t="str">
        <f t="shared" si="7"/>
        <v>T</v>
      </c>
      <c r="D25" s="273" t="str">
        <f t="shared" si="8"/>
        <v>T</v>
      </c>
      <c r="E25" s="21" t="s">
        <v>193</v>
      </c>
      <c r="F25" s="22">
        <f t="shared" si="0"/>
        <v>0</v>
      </c>
      <c r="G25" s="22">
        <f t="shared" si="1"/>
        <v>0</v>
      </c>
      <c r="H25" s="22">
        <f t="shared" si="2"/>
        <v>0</v>
      </c>
      <c r="I25" s="63">
        <f t="shared" si="3"/>
        <v>0</v>
      </c>
      <c r="J25" s="63">
        <f t="shared" si="4"/>
        <v>0</v>
      </c>
      <c r="K25" s="64">
        <f t="shared" si="5"/>
        <v>0</v>
      </c>
      <c r="L25" s="16">
        <f t="shared" si="6"/>
        <v>0</v>
      </c>
      <c r="M25" s="23">
        <f t="shared" si="27"/>
        <v>0</v>
      </c>
      <c r="N25" s="281">
        <f t="shared" si="17"/>
        <v>0</v>
      </c>
      <c r="O25" s="25"/>
      <c r="P25" s="25"/>
      <c r="Q25" s="25"/>
      <c r="R25" s="81" t="str">
        <f t="shared" si="10"/>
        <v/>
      </c>
      <c r="S25" s="111">
        <f t="shared" si="11"/>
        <v>0</v>
      </c>
      <c r="T25" s="111" t="str">
        <f t="shared" si="12"/>
        <v/>
      </c>
      <c r="U25" s="111">
        <f t="shared" si="18"/>
        <v>0</v>
      </c>
      <c r="V25" s="111">
        <f t="shared" si="19"/>
        <v>0</v>
      </c>
      <c r="W25" s="179">
        <f t="shared" si="20"/>
        <v>0</v>
      </c>
      <c r="X25" s="180">
        <f t="shared" si="13"/>
        <v>0</v>
      </c>
      <c r="Y25" s="181">
        <f t="shared" si="21"/>
        <v>0</v>
      </c>
      <c r="Z25" s="182">
        <f t="shared" si="22"/>
        <v>0</v>
      </c>
      <c r="AA25" s="135">
        <f t="shared" si="14"/>
        <v>0</v>
      </c>
      <c r="AB25" s="183">
        <f t="shared" si="15"/>
        <v>0</v>
      </c>
      <c r="AF25" s="183">
        <f t="shared" si="16"/>
        <v>0</v>
      </c>
      <c r="AG25" s="183">
        <f t="shared" si="23"/>
        <v>0</v>
      </c>
      <c r="AH25" s="305" t="str">
        <f t="shared" si="24"/>
        <v/>
      </c>
      <c r="AI25" s="305" t="str">
        <f t="shared" si="25"/>
        <v/>
      </c>
      <c r="AJ25" s="305" t="str">
        <f t="shared" si="26"/>
        <v/>
      </c>
      <c r="AL25" s="184"/>
    </row>
    <row r="26" spans="3:38" ht="27" hidden="1" x14ac:dyDescent="0.2">
      <c r="C26" s="264" t="str">
        <f t="shared" si="7"/>
        <v>T</v>
      </c>
      <c r="D26" s="273" t="str">
        <f t="shared" si="8"/>
        <v>T</v>
      </c>
      <c r="E26" s="21" t="s">
        <v>193</v>
      </c>
      <c r="F26" s="22">
        <f t="shared" si="0"/>
        <v>0</v>
      </c>
      <c r="G26" s="22">
        <f t="shared" si="1"/>
        <v>0</v>
      </c>
      <c r="H26" s="22">
        <f t="shared" si="2"/>
        <v>0</v>
      </c>
      <c r="I26" s="63">
        <f t="shared" si="3"/>
        <v>0</v>
      </c>
      <c r="J26" s="63">
        <f t="shared" si="4"/>
        <v>0</v>
      </c>
      <c r="K26" s="64">
        <f t="shared" si="5"/>
        <v>0</v>
      </c>
      <c r="L26" s="16">
        <f t="shared" si="6"/>
        <v>0</v>
      </c>
      <c r="M26" s="23">
        <f t="shared" si="27"/>
        <v>0</v>
      </c>
      <c r="N26" s="281">
        <f t="shared" si="17"/>
        <v>0</v>
      </c>
      <c r="O26" s="25"/>
      <c r="P26" s="25"/>
      <c r="Q26" s="25"/>
      <c r="R26" s="81" t="str">
        <f t="shared" si="10"/>
        <v/>
      </c>
      <c r="S26" s="111">
        <f t="shared" si="11"/>
        <v>0</v>
      </c>
      <c r="T26" s="111" t="str">
        <f t="shared" si="12"/>
        <v/>
      </c>
      <c r="U26" s="111">
        <f t="shared" si="18"/>
        <v>0</v>
      </c>
      <c r="V26" s="111">
        <f t="shared" si="19"/>
        <v>0</v>
      </c>
      <c r="W26" s="179">
        <f t="shared" si="20"/>
        <v>0</v>
      </c>
      <c r="X26" s="180">
        <f t="shared" si="13"/>
        <v>0</v>
      </c>
      <c r="Y26" s="181">
        <f t="shared" si="21"/>
        <v>0</v>
      </c>
      <c r="Z26" s="182">
        <f t="shared" si="22"/>
        <v>0</v>
      </c>
      <c r="AA26" s="135">
        <f t="shared" si="14"/>
        <v>0</v>
      </c>
      <c r="AB26" s="183">
        <f t="shared" si="15"/>
        <v>0</v>
      </c>
      <c r="AF26" s="183">
        <f t="shared" si="16"/>
        <v>0</v>
      </c>
      <c r="AG26" s="183">
        <f t="shared" si="23"/>
        <v>0</v>
      </c>
      <c r="AH26" s="305" t="str">
        <f t="shared" si="24"/>
        <v/>
      </c>
      <c r="AI26" s="305" t="str">
        <f t="shared" si="25"/>
        <v/>
      </c>
      <c r="AJ26" s="305" t="str">
        <f t="shared" si="26"/>
        <v/>
      </c>
      <c r="AL26" s="184"/>
    </row>
    <row r="27" spans="3:38" ht="27" hidden="1" x14ac:dyDescent="0.2">
      <c r="C27" s="264" t="str">
        <f t="shared" si="7"/>
        <v>T</v>
      </c>
      <c r="D27" s="273" t="str">
        <f t="shared" si="8"/>
        <v>T</v>
      </c>
      <c r="E27" s="21" t="s">
        <v>193</v>
      </c>
      <c r="F27" s="22">
        <f t="shared" si="0"/>
        <v>0</v>
      </c>
      <c r="G27" s="22">
        <f t="shared" si="1"/>
        <v>0</v>
      </c>
      <c r="H27" s="22">
        <f t="shared" si="2"/>
        <v>0</v>
      </c>
      <c r="I27" s="63">
        <f t="shared" si="3"/>
        <v>0</v>
      </c>
      <c r="J27" s="63">
        <f t="shared" si="4"/>
        <v>0</v>
      </c>
      <c r="K27" s="64">
        <f t="shared" si="5"/>
        <v>0</v>
      </c>
      <c r="L27" s="16">
        <f t="shared" si="6"/>
        <v>0</v>
      </c>
      <c r="M27" s="23">
        <f t="shared" si="27"/>
        <v>0</v>
      </c>
      <c r="N27" s="281">
        <f t="shared" si="17"/>
        <v>0</v>
      </c>
      <c r="O27" s="25"/>
      <c r="P27" s="25"/>
      <c r="Q27" s="25"/>
      <c r="R27" s="81" t="str">
        <f t="shared" si="10"/>
        <v/>
      </c>
      <c r="S27" s="111">
        <f t="shared" si="11"/>
        <v>0</v>
      </c>
      <c r="T27" s="111" t="str">
        <f t="shared" si="12"/>
        <v/>
      </c>
      <c r="U27" s="111">
        <f t="shared" si="18"/>
        <v>0</v>
      </c>
      <c r="V27" s="111">
        <f t="shared" si="19"/>
        <v>0</v>
      </c>
      <c r="W27" s="179">
        <f t="shared" si="20"/>
        <v>0</v>
      </c>
      <c r="X27" s="180">
        <f t="shared" si="13"/>
        <v>0</v>
      </c>
      <c r="Y27" s="181">
        <f t="shared" si="21"/>
        <v>0</v>
      </c>
      <c r="Z27" s="182">
        <f t="shared" si="22"/>
        <v>0</v>
      </c>
      <c r="AA27" s="135">
        <f t="shared" si="14"/>
        <v>0</v>
      </c>
      <c r="AB27" s="183">
        <f t="shared" si="15"/>
        <v>0</v>
      </c>
      <c r="AF27" s="183">
        <f t="shared" si="16"/>
        <v>0</v>
      </c>
      <c r="AG27" s="183">
        <f t="shared" si="23"/>
        <v>0</v>
      </c>
      <c r="AH27" s="305" t="str">
        <f t="shared" si="24"/>
        <v/>
      </c>
      <c r="AI27" s="305" t="str">
        <f t="shared" si="25"/>
        <v/>
      </c>
      <c r="AJ27" s="305" t="str">
        <f t="shared" si="26"/>
        <v/>
      </c>
      <c r="AL27" s="184"/>
    </row>
    <row r="28" spans="3:38" ht="27" hidden="1" x14ac:dyDescent="0.2">
      <c r="C28" s="264" t="str">
        <f t="shared" si="7"/>
        <v>T</v>
      </c>
      <c r="D28" s="273" t="str">
        <f t="shared" si="8"/>
        <v>T</v>
      </c>
      <c r="E28" s="21" t="s">
        <v>193</v>
      </c>
      <c r="F28" s="22">
        <f t="shared" si="0"/>
        <v>0</v>
      </c>
      <c r="G28" s="22">
        <f t="shared" si="1"/>
        <v>0</v>
      </c>
      <c r="H28" s="22">
        <f t="shared" si="2"/>
        <v>0</v>
      </c>
      <c r="I28" s="63">
        <f t="shared" si="3"/>
        <v>0</v>
      </c>
      <c r="J28" s="63">
        <f t="shared" si="4"/>
        <v>0</v>
      </c>
      <c r="K28" s="64">
        <f t="shared" si="5"/>
        <v>0</v>
      </c>
      <c r="L28" s="16">
        <f t="shared" si="6"/>
        <v>0</v>
      </c>
      <c r="M28" s="23">
        <f t="shared" si="27"/>
        <v>0</v>
      </c>
      <c r="N28" s="281">
        <f t="shared" si="17"/>
        <v>0</v>
      </c>
      <c r="O28" s="25"/>
      <c r="P28" s="25"/>
      <c r="Q28" s="25"/>
      <c r="R28" s="81" t="str">
        <f t="shared" si="10"/>
        <v/>
      </c>
      <c r="S28" s="111">
        <f t="shared" si="11"/>
        <v>0</v>
      </c>
      <c r="T28" s="111" t="str">
        <f t="shared" si="12"/>
        <v/>
      </c>
      <c r="U28" s="111">
        <f t="shared" si="18"/>
        <v>0</v>
      </c>
      <c r="V28" s="111">
        <f t="shared" si="19"/>
        <v>0</v>
      </c>
      <c r="W28" s="179">
        <f t="shared" si="20"/>
        <v>0</v>
      </c>
      <c r="X28" s="180">
        <f t="shared" si="13"/>
        <v>0</v>
      </c>
      <c r="Y28" s="181">
        <f t="shared" si="21"/>
        <v>0</v>
      </c>
      <c r="Z28" s="182">
        <f t="shared" si="22"/>
        <v>0</v>
      </c>
      <c r="AA28" s="135">
        <f t="shared" si="14"/>
        <v>0</v>
      </c>
      <c r="AB28" s="183">
        <f t="shared" si="15"/>
        <v>0</v>
      </c>
      <c r="AF28" s="183">
        <f t="shared" si="16"/>
        <v>0</v>
      </c>
      <c r="AG28" s="183">
        <f t="shared" si="23"/>
        <v>0</v>
      </c>
      <c r="AH28" s="305" t="str">
        <f t="shared" si="24"/>
        <v/>
      </c>
      <c r="AI28" s="305" t="str">
        <f t="shared" si="25"/>
        <v/>
      </c>
      <c r="AJ28" s="305" t="str">
        <f t="shared" si="26"/>
        <v/>
      </c>
      <c r="AL28" s="184"/>
    </row>
    <row r="29" spans="3:38" ht="27" hidden="1" x14ac:dyDescent="0.2">
      <c r="C29" s="264" t="str">
        <f t="shared" si="7"/>
        <v>T</v>
      </c>
      <c r="D29" s="273" t="str">
        <f t="shared" si="8"/>
        <v>T</v>
      </c>
      <c r="E29" s="21" t="s">
        <v>193</v>
      </c>
      <c r="F29" s="22">
        <f t="shared" si="0"/>
        <v>0</v>
      </c>
      <c r="G29" s="22">
        <f t="shared" si="1"/>
        <v>0</v>
      </c>
      <c r="H29" s="22">
        <f t="shared" si="2"/>
        <v>0</v>
      </c>
      <c r="I29" s="63">
        <f t="shared" si="3"/>
        <v>0</v>
      </c>
      <c r="J29" s="63">
        <f t="shared" si="4"/>
        <v>0</v>
      </c>
      <c r="K29" s="64">
        <f t="shared" si="5"/>
        <v>0</v>
      </c>
      <c r="L29" s="16">
        <f t="shared" si="6"/>
        <v>0</v>
      </c>
      <c r="M29" s="23">
        <f t="shared" si="27"/>
        <v>0</v>
      </c>
      <c r="N29" s="281">
        <f t="shared" si="17"/>
        <v>0</v>
      </c>
      <c r="O29" s="25"/>
      <c r="P29" s="25"/>
      <c r="Q29" s="25"/>
      <c r="R29" s="81" t="str">
        <f t="shared" si="10"/>
        <v/>
      </c>
      <c r="S29" s="111">
        <f t="shared" si="11"/>
        <v>0</v>
      </c>
      <c r="T29" s="111" t="str">
        <f t="shared" si="12"/>
        <v/>
      </c>
      <c r="U29" s="111">
        <f t="shared" si="18"/>
        <v>0</v>
      </c>
      <c r="V29" s="111">
        <f t="shared" si="19"/>
        <v>0</v>
      </c>
      <c r="W29" s="179">
        <f t="shared" si="20"/>
        <v>0</v>
      </c>
      <c r="X29" s="180">
        <f t="shared" si="13"/>
        <v>0</v>
      </c>
      <c r="Y29" s="181">
        <f t="shared" si="21"/>
        <v>0</v>
      </c>
      <c r="Z29" s="182">
        <f t="shared" si="22"/>
        <v>0</v>
      </c>
      <c r="AA29" s="135">
        <f t="shared" si="14"/>
        <v>0</v>
      </c>
      <c r="AB29" s="183">
        <f t="shared" si="15"/>
        <v>0</v>
      </c>
      <c r="AF29" s="183">
        <f t="shared" si="16"/>
        <v>0</v>
      </c>
      <c r="AG29" s="183">
        <f t="shared" si="23"/>
        <v>0</v>
      </c>
      <c r="AH29" s="305" t="str">
        <f t="shared" si="24"/>
        <v/>
      </c>
      <c r="AI29" s="305" t="str">
        <f t="shared" si="25"/>
        <v/>
      </c>
      <c r="AJ29" s="305" t="str">
        <f t="shared" si="26"/>
        <v/>
      </c>
      <c r="AL29" s="184"/>
    </row>
    <row r="30" spans="3:38" ht="27" hidden="1" x14ac:dyDescent="0.2">
      <c r="C30" s="264" t="str">
        <f t="shared" si="7"/>
        <v>T</v>
      </c>
      <c r="D30" s="273" t="str">
        <f t="shared" si="8"/>
        <v>T</v>
      </c>
      <c r="E30" s="21" t="s">
        <v>193</v>
      </c>
      <c r="F30" s="22">
        <f t="shared" si="0"/>
        <v>0</v>
      </c>
      <c r="G30" s="22">
        <f t="shared" si="1"/>
        <v>0</v>
      </c>
      <c r="H30" s="22">
        <f t="shared" si="2"/>
        <v>0</v>
      </c>
      <c r="I30" s="63">
        <f t="shared" si="3"/>
        <v>0</v>
      </c>
      <c r="J30" s="63">
        <f t="shared" si="4"/>
        <v>0</v>
      </c>
      <c r="K30" s="64">
        <f t="shared" si="5"/>
        <v>0</v>
      </c>
      <c r="L30" s="16">
        <f t="shared" si="6"/>
        <v>0</v>
      </c>
      <c r="M30" s="23">
        <f t="shared" si="27"/>
        <v>0</v>
      </c>
      <c r="N30" s="281">
        <f t="shared" si="17"/>
        <v>0</v>
      </c>
      <c r="O30" s="25"/>
      <c r="P30" s="25"/>
      <c r="Q30" s="25"/>
      <c r="R30" s="81" t="str">
        <f t="shared" si="10"/>
        <v/>
      </c>
      <c r="S30" s="111">
        <f t="shared" si="11"/>
        <v>0</v>
      </c>
      <c r="T30" s="111" t="str">
        <f t="shared" si="12"/>
        <v/>
      </c>
      <c r="U30" s="111">
        <f t="shared" si="18"/>
        <v>0</v>
      </c>
      <c r="V30" s="111">
        <f t="shared" si="19"/>
        <v>0</v>
      </c>
      <c r="W30" s="179">
        <f t="shared" si="20"/>
        <v>0</v>
      </c>
      <c r="X30" s="180">
        <f t="shared" si="13"/>
        <v>0</v>
      </c>
      <c r="Y30" s="181">
        <f t="shared" si="21"/>
        <v>0</v>
      </c>
      <c r="Z30" s="182">
        <f t="shared" si="22"/>
        <v>0</v>
      </c>
      <c r="AA30" s="135">
        <f t="shared" si="14"/>
        <v>0</v>
      </c>
      <c r="AB30" s="183">
        <f t="shared" si="15"/>
        <v>0</v>
      </c>
      <c r="AF30" s="183">
        <f t="shared" si="16"/>
        <v>0</v>
      </c>
      <c r="AG30" s="183">
        <f t="shared" si="23"/>
        <v>0</v>
      </c>
      <c r="AH30" s="305" t="str">
        <f t="shared" si="24"/>
        <v/>
      </c>
      <c r="AI30" s="305" t="str">
        <f t="shared" si="25"/>
        <v/>
      </c>
      <c r="AJ30" s="305" t="str">
        <f t="shared" si="26"/>
        <v/>
      </c>
      <c r="AL30" s="184"/>
    </row>
    <row r="31" spans="3:38" ht="27" hidden="1" x14ac:dyDescent="0.2">
      <c r="C31" s="264" t="str">
        <f t="shared" si="7"/>
        <v>T</v>
      </c>
      <c r="D31" s="273" t="str">
        <f t="shared" si="8"/>
        <v>T</v>
      </c>
      <c r="E31" s="21" t="s">
        <v>193</v>
      </c>
      <c r="F31" s="22">
        <f t="shared" si="0"/>
        <v>0</v>
      </c>
      <c r="G31" s="22">
        <f t="shared" si="1"/>
        <v>0</v>
      </c>
      <c r="H31" s="22">
        <f t="shared" si="2"/>
        <v>0</v>
      </c>
      <c r="I31" s="63">
        <f t="shared" si="3"/>
        <v>0</v>
      </c>
      <c r="J31" s="63">
        <f t="shared" si="4"/>
        <v>0</v>
      </c>
      <c r="K31" s="64">
        <f t="shared" si="5"/>
        <v>0</v>
      </c>
      <c r="L31" s="16">
        <f t="shared" si="6"/>
        <v>0</v>
      </c>
      <c r="M31" s="23">
        <f t="shared" si="27"/>
        <v>0</v>
      </c>
      <c r="N31" s="281">
        <f t="shared" si="17"/>
        <v>0</v>
      </c>
      <c r="O31" s="25"/>
      <c r="P31" s="25"/>
      <c r="Q31" s="25"/>
      <c r="R31" s="81" t="str">
        <f t="shared" si="10"/>
        <v/>
      </c>
      <c r="S31" s="111">
        <f t="shared" si="11"/>
        <v>0</v>
      </c>
      <c r="T31" s="111" t="str">
        <f t="shared" si="12"/>
        <v/>
      </c>
      <c r="U31" s="111">
        <f t="shared" si="18"/>
        <v>0</v>
      </c>
      <c r="V31" s="111">
        <f t="shared" si="19"/>
        <v>0</v>
      </c>
      <c r="W31" s="179">
        <f t="shared" si="20"/>
        <v>0</v>
      </c>
      <c r="X31" s="180">
        <f t="shared" si="13"/>
        <v>0</v>
      </c>
      <c r="Y31" s="181">
        <f t="shared" si="21"/>
        <v>0</v>
      </c>
      <c r="Z31" s="182">
        <f t="shared" si="22"/>
        <v>0</v>
      </c>
      <c r="AA31" s="135">
        <f t="shared" si="14"/>
        <v>0</v>
      </c>
      <c r="AB31" s="183">
        <f t="shared" si="15"/>
        <v>0</v>
      </c>
      <c r="AF31" s="183">
        <f t="shared" si="16"/>
        <v>0</v>
      </c>
      <c r="AG31" s="183">
        <f t="shared" si="23"/>
        <v>0</v>
      </c>
      <c r="AH31" s="305" t="str">
        <f t="shared" si="24"/>
        <v/>
      </c>
      <c r="AI31" s="305" t="str">
        <f t="shared" si="25"/>
        <v/>
      </c>
      <c r="AJ31" s="305" t="str">
        <f t="shared" si="26"/>
        <v/>
      </c>
      <c r="AL31" s="184"/>
    </row>
    <row r="32" spans="3:38" ht="27" hidden="1" x14ac:dyDescent="0.2">
      <c r="C32" s="264" t="str">
        <f t="shared" si="7"/>
        <v>T</v>
      </c>
      <c r="D32" s="273" t="str">
        <f t="shared" si="8"/>
        <v>T</v>
      </c>
      <c r="E32" s="21" t="s">
        <v>193</v>
      </c>
      <c r="F32" s="22">
        <f t="shared" si="0"/>
        <v>0</v>
      </c>
      <c r="G32" s="22">
        <f t="shared" si="1"/>
        <v>0</v>
      </c>
      <c r="H32" s="22">
        <f t="shared" si="2"/>
        <v>0</v>
      </c>
      <c r="I32" s="63">
        <f t="shared" si="3"/>
        <v>0</v>
      </c>
      <c r="J32" s="63">
        <f t="shared" si="4"/>
        <v>0</v>
      </c>
      <c r="K32" s="64">
        <f t="shared" si="5"/>
        <v>0</v>
      </c>
      <c r="L32" s="16">
        <f t="shared" si="6"/>
        <v>0</v>
      </c>
      <c r="M32" s="23">
        <f t="shared" si="27"/>
        <v>0</v>
      </c>
      <c r="N32" s="281">
        <f t="shared" si="17"/>
        <v>0</v>
      </c>
      <c r="O32" s="25"/>
      <c r="P32" s="25"/>
      <c r="Q32" s="25"/>
      <c r="R32" s="81" t="str">
        <f t="shared" si="10"/>
        <v/>
      </c>
      <c r="S32" s="111">
        <f t="shared" si="11"/>
        <v>0</v>
      </c>
      <c r="T32" s="111" t="str">
        <f t="shared" si="12"/>
        <v/>
      </c>
      <c r="U32" s="111">
        <f t="shared" si="18"/>
        <v>0</v>
      </c>
      <c r="V32" s="111">
        <f t="shared" si="19"/>
        <v>0</v>
      </c>
      <c r="W32" s="179">
        <f t="shared" si="20"/>
        <v>0</v>
      </c>
      <c r="X32" s="180">
        <f t="shared" si="13"/>
        <v>0</v>
      </c>
      <c r="Y32" s="181">
        <f t="shared" si="21"/>
        <v>0</v>
      </c>
      <c r="Z32" s="182">
        <f t="shared" si="22"/>
        <v>0</v>
      </c>
      <c r="AA32" s="135">
        <f t="shared" si="14"/>
        <v>0</v>
      </c>
      <c r="AB32" s="183">
        <f t="shared" si="15"/>
        <v>0</v>
      </c>
      <c r="AF32" s="183">
        <f t="shared" si="16"/>
        <v>0</v>
      </c>
      <c r="AG32" s="183">
        <f t="shared" si="23"/>
        <v>0</v>
      </c>
      <c r="AH32" s="305" t="str">
        <f t="shared" si="24"/>
        <v/>
      </c>
      <c r="AI32" s="305" t="str">
        <f t="shared" si="25"/>
        <v/>
      </c>
      <c r="AJ32" s="305" t="str">
        <f t="shared" si="26"/>
        <v/>
      </c>
      <c r="AL32" s="184"/>
    </row>
    <row r="33" spans="3:40" ht="27" hidden="1" x14ac:dyDescent="0.2">
      <c r="C33" s="264" t="str">
        <f t="shared" si="7"/>
        <v>T</v>
      </c>
      <c r="D33" s="273" t="str">
        <f t="shared" si="8"/>
        <v>T</v>
      </c>
      <c r="E33" s="21" t="s">
        <v>193</v>
      </c>
      <c r="F33" s="22">
        <f t="shared" si="0"/>
        <v>0</v>
      </c>
      <c r="G33" s="22">
        <f t="shared" si="1"/>
        <v>0</v>
      </c>
      <c r="H33" s="22">
        <f t="shared" si="2"/>
        <v>0</v>
      </c>
      <c r="I33" s="63">
        <f t="shared" si="3"/>
        <v>0</v>
      </c>
      <c r="J33" s="63">
        <f t="shared" si="4"/>
        <v>0</v>
      </c>
      <c r="K33" s="64">
        <f t="shared" si="5"/>
        <v>0</v>
      </c>
      <c r="L33" s="16">
        <f t="shared" si="6"/>
        <v>0</v>
      </c>
      <c r="M33" s="23">
        <f t="shared" si="27"/>
        <v>0</v>
      </c>
      <c r="N33" s="281">
        <f t="shared" si="17"/>
        <v>0</v>
      </c>
      <c r="O33" s="25"/>
      <c r="P33" s="25"/>
      <c r="Q33" s="25"/>
      <c r="R33" s="81" t="str">
        <f t="shared" si="10"/>
        <v/>
      </c>
      <c r="S33" s="111">
        <f t="shared" si="11"/>
        <v>0</v>
      </c>
      <c r="T33" s="111" t="str">
        <f t="shared" si="12"/>
        <v/>
      </c>
      <c r="U33" s="111">
        <f t="shared" si="18"/>
        <v>0</v>
      </c>
      <c r="V33" s="111">
        <f t="shared" si="19"/>
        <v>0</v>
      </c>
      <c r="W33" s="179">
        <f t="shared" si="20"/>
        <v>0</v>
      </c>
      <c r="X33" s="180">
        <f t="shared" si="13"/>
        <v>0</v>
      </c>
      <c r="Y33" s="181">
        <f t="shared" si="21"/>
        <v>0</v>
      </c>
      <c r="Z33" s="182">
        <f t="shared" si="22"/>
        <v>0</v>
      </c>
      <c r="AA33" s="135">
        <f t="shared" si="14"/>
        <v>0</v>
      </c>
      <c r="AB33" s="183">
        <f t="shared" si="15"/>
        <v>0</v>
      </c>
      <c r="AF33" s="183">
        <f t="shared" si="16"/>
        <v>0</v>
      </c>
      <c r="AG33" s="183">
        <f t="shared" si="23"/>
        <v>0</v>
      </c>
      <c r="AH33" s="305" t="str">
        <f t="shared" si="24"/>
        <v/>
      </c>
      <c r="AI33" s="305" t="str">
        <f t="shared" si="25"/>
        <v/>
      </c>
      <c r="AJ33" s="305" t="str">
        <f t="shared" si="26"/>
        <v/>
      </c>
      <c r="AL33" s="184"/>
    </row>
    <row r="34" spans="3:40" ht="27" hidden="1" x14ac:dyDescent="0.2">
      <c r="C34" s="264" t="str">
        <f t="shared" si="7"/>
        <v>T</v>
      </c>
      <c r="D34" s="273" t="str">
        <f t="shared" si="8"/>
        <v>T</v>
      </c>
      <c r="E34" s="21" t="s">
        <v>193</v>
      </c>
      <c r="F34" s="22">
        <f t="shared" si="0"/>
        <v>0</v>
      </c>
      <c r="G34" s="22">
        <f t="shared" si="1"/>
        <v>0</v>
      </c>
      <c r="H34" s="22">
        <f t="shared" si="2"/>
        <v>0</v>
      </c>
      <c r="I34" s="63">
        <f t="shared" si="3"/>
        <v>0</v>
      </c>
      <c r="J34" s="63">
        <f t="shared" si="4"/>
        <v>0</v>
      </c>
      <c r="K34" s="64">
        <f t="shared" si="5"/>
        <v>0</v>
      </c>
      <c r="L34" s="16">
        <f t="shared" si="6"/>
        <v>0</v>
      </c>
      <c r="M34" s="23">
        <f t="shared" si="27"/>
        <v>0</v>
      </c>
      <c r="N34" s="281">
        <f t="shared" si="17"/>
        <v>0</v>
      </c>
      <c r="O34" s="25"/>
      <c r="P34" s="25"/>
      <c r="Q34" s="25"/>
      <c r="R34" s="81" t="str">
        <f t="shared" si="10"/>
        <v/>
      </c>
      <c r="S34" s="111">
        <f t="shared" si="11"/>
        <v>0</v>
      </c>
      <c r="T34" s="111" t="str">
        <f t="shared" si="12"/>
        <v/>
      </c>
      <c r="U34" s="111">
        <f t="shared" si="18"/>
        <v>0</v>
      </c>
      <c r="V34" s="111">
        <f t="shared" si="19"/>
        <v>0</v>
      </c>
      <c r="W34" s="179">
        <f t="shared" si="20"/>
        <v>0</v>
      </c>
      <c r="X34" s="180">
        <f t="shared" si="13"/>
        <v>0</v>
      </c>
      <c r="Y34" s="181">
        <f t="shared" si="21"/>
        <v>0</v>
      </c>
      <c r="Z34" s="182">
        <f t="shared" si="22"/>
        <v>0</v>
      </c>
      <c r="AA34" s="135">
        <f t="shared" si="14"/>
        <v>0</v>
      </c>
      <c r="AB34" s="183">
        <f t="shared" si="15"/>
        <v>0</v>
      </c>
      <c r="AF34" s="183">
        <f t="shared" si="16"/>
        <v>0</v>
      </c>
      <c r="AG34" s="183">
        <f t="shared" si="23"/>
        <v>0</v>
      </c>
      <c r="AH34" s="305" t="str">
        <f t="shared" si="24"/>
        <v/>
      </c>
      <c r="AI34" s="305" t="str">
        <f t="shared" si="25"/>
        <v/>
      </c>
      <c r="AJ34" s="305" t="str">
        <f t="shared" si="26"/>
        <v/>
      </c>
      <c r="AL34" s="184"/>
    </row>
    <row r="35" spans="3:40" ht="27" hidden="1" x14ac:dyDescent="0.2">
      <c r="C35" s="264" t="str">
        <f t="shared" si="7"/>
        <v>T</v>
      </c>
      <c r="D35" s="273" t="str">
        <f t="shared" si="8"/>
        <v>T</v>
      </c>
      <c r="E35" s="21" t="s">
        <v>193</v>
      </c>
      <c r="F35" s="22">
        <f t="shared" si="0"/>
        <v>0</v>
      </c>
      <c r="G35" s="22">
        <f t="shared" si="1"/>
        <v>0</v>
      </c>
      <c r="H35" s="22">
        <f t="shared" si="2"/>
        <v>0</v>
      </c>
      <c r="I35" s="63">
        <f t="shared" si="3"/>
        <v>0</v>
      </c>
      <c r="J35" s="63">
        <f t="shared" si="4"/>
        <v>0</v>
      </c>
      <c r="K35" s="64">
        <f t="shared" si="5"/>
        <v>0</v>
      </c>
      <c r="L35" s="16">
        <f t="shared" si="6"/>
        <v>0</v>
      </c>
      <c r="M35" s="23">
        <f t="shared" si="27"/>
        <v>0</v>
      </c>
      <c r="N35" s="281">
        <f t="shared" si="17"/>
        <v>0</v>
      </c>
      <c r="O35" s="25"/>
      <c r="P35" s="25"/>
      <c r="Q35" s="25"/>
      <c r="R35" s="81" t="str">
        <f t="shared" si="10"/>
        <v/>
      </c>
      <c r="S35" s="111">
        <f t="shared" si="11"/>
        <v>0</v>
      </c>
      <c r="T35" s="111" t="str">
        <f t="shared" si="12"/>
        <v/>
      </c>
      <c r="U35" s="111">
        <f t="shared" si="18"/>
        <v>0</v>
      </c>
      <c r="V35" s="111">
        <f t="shared" si="19"/>
        <v>0</v>
      </c>
      <c r="W35" s="179">
        <f t="shared" si="20"/>
        <v>0</v>
      </c>
      <c r="X35" s="180">
        <f t="shared" si="13"/>
        <v>0</v>
      </c>
      <c r="Y35" s="181">
        <f t="shared" si="21"/>
        <v>0</v>
      </c>
      <c r="Z35" s="182">
        <f t="shared" si="22"/>
        <v>0</v>
      </c>
      <c r="AA35" s="135">
        <f t="shared" si="14"/>
        <v>0</v>
      </c>
      <c r="AB35" s="183">
        <f t="shared" si="15"/>
        <v>0</v>
      </c>
      <c r="AF35" s="183">
        <f t="shared" si="16"/>
        <v>0</v>
      </c>
      <c r="AG35" s="183">
        <f t="shared" si="23"/>
        <v>0</v>
      </c>
      <c r="AH35" s="305" t="str">
        <f t="shared" si="24"/>
        <v/>
      </c>
      <c r="AI35" s="305" t="str">
        <f t="shared" si="25"/>
        <v/>
      </c>
      <c r="AJ35" s="305" t="str">
        <f t="shared" si="26"/>
        <v/>
      </c>
      <c r="AL35" s="184"/>
    </row>
    <row r="36" spans="3:40" ht="27" hidden="1" x14ac:dyDescent="0.2">
      <c r="C36" s="264" t="str">
        <f t="shared" si="7"/>
        <v>T</v>
      </c>
      <c r="D36" s="273" t="str">
        <f t="shared" si="8"/>
        <v>T</v>
      </c>
      <c r="E36" s="21" t="s">
        <v>193</v>
      </c>
      <c r="F36" s="22">
        <f t="shared" si="0"/>
        <v>0</v>
      </c>
      <c r="G36" s="22">
        <f t="shared" si="1"/>
        <v>0</v>
      </c>
      <c r="H36" s="22">
        <f t="shared" si="2"/>
        <v>0</v>
      </c>
      <c r="I36" s="63">
        <f t="shared" si="3"/>
        <v>0</v>
      </c>
      <c r="J36" s="63">
        <f t="shared" si="4"/>
        <v>0</v>
      </c>
      <c r="K36" s="64">
        <f t="shared" si="5"/>
        <v>0</v>
      </c>
      <c r="L36" s="16">
        <f t="shared" si="6"/>
        <v>0</v>
      </c>
      <c r="M36" s="23">
        <f t="shared" si="27"/>
        <v>0</v>
      </c>
      <c r="N36" s="281">
        <f t="shared" si="17"/>
        <v>0</v>
      </c>
      <c r="O36" s="25"/>
      <c r="P36" s="25"/>
      <c r="Q36" s="25"/>
      <c r="R36" s="81" t="str">
        <f t="shared" si="10"/>
        <v/>
      </c>
      <c r="S36" s="111">
        <f t="shared" si="11"/>
        <v>0</v>
      </c>
      <c r="T36" s="111" t="str">
        <f t="shared" si="12"/>
        <v/>
      </c>
      <c r="U36" s="111">
        <f t="shared" si="18"/>
        <v>0</v>
      </c>
      <c r="V36" s="111">
        <f t="shared" si="19"/>
        <v>0</v>
      </c>
      <c r="W36" s="179">
        <f t="shared" si="20"/>
        <v>0</v>
      </c>
      <c r="X36" s="180">
        <f t="shared" si="13"/>
        <v>0</v>
      </c>
      <c r="Y36" s="181">
        <f t="shared" si="21"/>
        <v>0</v>
      </c>
      <c r="Z36" s="182">
        <f t="shared" si="22"/>
        <v>0</v>
      </c>
      <c r="AA36" s="135">
        <f t="shared" si="14"/>
        <v>0</v>
      </c>
      <c r="AB36" s="183">
        <f t="shared" si="15"/>
        <v>0</v>
      </c>
      <c r="AF36" s="183">
        <f t="shared" si="16"/>
        <v>0</v>
      </c>
      <c r="AG36" s="183">
        <f t="shared" si="23"/>
        <v>0</v>
      </c>
      <c r="AH36" s="305" t="str">
        <f t="shared" si="24"/>
        <v/>
      </c>
      <c r="AI36" s="305" t="str">
        <f t="shared" si="25"/>
        <v/>
      </c>
      <c r="AJ36" s="305" t="str">
        <f t="shared" si="26"/>
        <v/>
      </c>
      <c r="AL36" s="184"/>
    </row>
    <row r="37" spans="3:40" ht="27" hidden="1" x14ac:dyDescent="0.2">
      <c r="C37" s="264" t="str">
        <f t="shared" si="7"/>
        <v>T</v>
      </c>
      <c r="D37" s="273" t="str">
        <f t="shared" si="8"/>
        <v>T</v>
      </c>
      <c r="E37" s="21" t="s">
        <v>193</v>
      </c>
      <c r="F37" s="22">
        <f t="shared" si="0"/>
        <v>0</v>
      </c>
      <c r="G37" s="22">
        <f t="shared" si="1"/>
        <v>0</v>
      </c>
      <c r="H37" s="22">
        <f t="shared" si="2"/>
        <v>0</v>
      </c>
      <c r="I37" s="63">
        <f t="shared" si="3"/>
        <v>0</v>
      </c>
      <c r="J37" s="63">
        <f t="shared" si="4"/>
        <v>0</v>
      </c>
      <c r="K37" s="64">
        <f t="shared" si="5"/>
        <v>0</v>
      </c>
      <c r="L37" s="16">
        <f t="shared" si="6"/>
        <v>0</v>
      </c>
      <c r="M37" s="23">
        <f t="shared" si="27"/>
        <v>0</v>
      </c>
      <c r="N37" s="281">
        <f t="shared" si="17"/>
        <v>0</v>
      </c>
      <c r="O37" s="25"/>
      <c r="P37" s="25"/>
      <c r="Q37" s="25"/>
      <c r="R37" s="81" t="str">
        <f t="shared" si="10"/>
        <v/>
      </c>
      <c r="S37" s="111">
        <f t="shared" si="11"/>
        <v>0</v>
      </c>
      <c r="T37" s="111" t="str">
        <f t="shared" si="12"/>
        <v/>
      </c>
      <c r="U37" s="111">
        <f t="shared" si="18"/>
        <v>0</v>
      </c>
      <c r="V37" s="111">
        <f t="shared" si="19"/>
        <v>0</v>
      </c>
      <c r="W37" s="179">
        <f t="shared" si="20"/>
        <v>0</v>
      </c>
      <c r="X37" s="180">
        <f t="shared" si="13"/>
        <v>0</v>
      </c>
      <c r="Y37" s="181">
        <f t="shared" si="21"/>
        <v>0</v>
      </c>
      <c r="Z37" s="182">
        <f t="shared" si="22"/>
        <v>0</v>
      </c>
      <c r="AA37" s="135">
        <f t="shared" si="14"/>
        <v>0</v>
      </c>
      <c r="AB37" s="183">
        <f t="shared" si="15"/>
        <v>0</v>
      </c>
      <c r="AF37" s="183">
        <f t="shared" si="16"/>
        <v>0</v>
      </c>
      <c r="AG37" s="183">
        <f t="shared" si="23"/>
        <v>0</v>
      </c>
      <c r="AH37" s="305" t="str">
        <f t="shared" si="24"/>
        <v/>
      </c>
      <c r="AI37" s="305" t="str">
        <f t="shared" si="25"/>
        <v/>
      </c>
      <c r="AJ37" s="305" t="str">
        <f t="shared" si="26"/>
        <v/>
      </c>
      <c r="AL37" s="184"/>
    </row>
    <row r="38" spans="3:40" ht="27" hidden="1" x14ac:dyDescent="0.2">
      <c r="C38" s="264" t="str">
        <f t="shared" si="7"/>
        <v>T</v>
      </c>
      <c r="D38" s="273" t="str">
        <f t="shared" si="8"/>
        <v>T</v>
      </c>
      <c r="E38" s="21" t="s">
        <v>193</v>
      </c>
      <c r="F38" s="22">
        <f t="shared" si="0"/>
        <v>0</v>
      </c>
      <c r="G38" s="22">
        <f t="shared" si="1"/>
        <v>0</v>
      </c>
      <c r="H38" s="22">
        <f t="shared" si="2"/>
        <v>0</v>
      </c>
      <c r="I38" s="63">
        <f t="shared" si="3"/>
        <v>0</v>
      </c>
      <c r="J38" s="63">
        <f t="shared" si="4"/>
        <v>0</v>
      </c>
      <c r="K38" s="64">
        <f t="shared" si="5"/>
        <v>0</v>
      </c>
      <c r="L38" s="16">
        <f t="shared" si="6"/>
        <v>0</v>
      </c>
      <c r="M38" s="23">
        <f t="shared" si="27"/>
        <v>0</v>
      </c>
      <c r="N38" s="281">
        <f t="shared" si="17"/>
        <v>0</v>
      </c>
      <c r="O38" s="25"/>
      <c r="P38" s="25"/>
      <c r="Q38" s="25"/>
      <c r="R38" s="81" t="str">
        <f t="shared" si="10"/>
        <v/>
      </c>
      <c r="S38" s="111">
        <f t="shared" si="11"/>
        <v>0</v>
      </c>
      <c r="T38" s="111" t="str">
        <f t="shared" si="12"/>
        <v/>
      </c>
      <c r="U38" s="111">
        <f t="shared" si="18"/>
        <v>0</v>
      </c>
      <c r="V38" s="111">
        <f t="shared" si="19"/>
        <v>0</v>
      </c>
      <c r="W38" s="179">
        <f t="shared" si="20"/>
        <v>0</v>
      </c>
      <c r="X38" s="180">
        <f t="shared" si="13"/>
        <v>0</v>
      </c>
      <c r="Y38" s="181">
        <f t="shared" si="21"/>
        <v>0</v>
      </c>
      <c r="Z38" s="182">
        <f t="shared" si="22"/>
        <v>0</v>
      </c>
      <c r="AA38" s="135">
        <f t="shared" si="14"/>
        <v>0</v>
      </c>
      <c r="AB38" s="183">
        <f t="shared" si="15"/>
        <v>0</v>
      </c>
      <c r="AF38" s="183">
        <f t="shared" si="16"/>
        <v>0</v>
      </c>
      <c r="AG38" s="183">
        <f t="shared" si="23"/>
        <v>0</v>
      </c>
      <c r="AH38" s="305" t="str">
        <f t="shared" si="24"/>
        <v/>
      </c>
      <c r="AI38" s="305" t="str">
        <f t="shared" si="25"/>
        <v/>
      </c>
      <c r="AJ38" s="305" t="str">
        <f t="shared" si="26"/>
        <v/>
      </c>
      <c r="AL38" s="184"/>
    </row>
    <row r="39" spans="3:40" ht="27" hidden="1" x14ac:dyDescent="0.2">
      <c r="C39" s="264" t="str">
        <f t="shared" si="7"/>
        <v>T</v>
      </c>
      <c r="D39" s="273" t="str">
        <f t="shared" si="8"/>
        <v>T</v>
      </c>
      <c r="E39" s="21" t="s">
        <v>193</v>
      </c>
      <c r="F39" s="22">
        <f t="shared" si="0"/>
        <v>0</v>
      </c>
      <c r="G39" s="22">
        <f t="shared" si="1"/>
        <v>0</v>
      </c>
      <c r="H39" s="22">
        <f t="shared" si="2"/>
        <v>0</v>
      </c>
      <c r="I39" s="63">
        <f t="shared" si="3"/>
        <v>0</v>
      </c>
      <c r="J39" s="63">
        <f t="shared" si="4"/>
        <v>0</v>
      </c>
      <c r="K39" s="64">
        <f t="shared" si="5"/>
        <v>0</v>
      </c>
      <c r="L39" s="16">
        <f t="shared" si="6"/>
        <v>0</v>
      </c>
      <c r="M39" s="23">
        <f t="shared" si="27"/>
        <v>0</v>
      </c>
      <c r="N39" s="281">
        <f t="shared" si="17"/>
        <v>0</v>
      </c>
      <c r="O39" s="25"/>
      <c r="P39" s="25"/>
      <c r="Q39" s="25"/>
      <c r="R39" s="81" t="str">
        <f t="shared" si="10"/>
        <v/>
      </c>
      <c r="S39" s="111">
        <f t="shared" si="11"/>
        <v>0</v>
      </c>
      <c r="T39" s="111" t="str">
        <f t="shared" si="12"/>
        <v/>
      </c>
      <c r="U39" s="111">
        <f t="shared" si="18"/>
        <v>0</v>
      </c>
      <c r="V39" s="111">
        <f t="shared" si="19"/>
        <v>0</v>
      </c>
      <c r="W39" s="179">
        <f t="shared" si="20"/>
        <v>0</v>
      </c>
      <c r="X39" s="180">
        <f t="shared" si="13"/>
        <v>0</v>
      </c>
      <c r="Y39" s="181">
        <f t="shared" si="21"/>
        <v>0</v>
      </c>
      <c r="Z39" s="182">
        <f t="shared" si="22"/>
        <v>0</v>
      </c>
      <c r="AA39" s="135">
        <f t="shared" si="14"/>
        <v>0</v>
      </c>
      <c r="AB39" s="183">
        <f t="shared" si="15"/>
        <v>0</v>
      </c>
      <c r="AF39" s="183">
        <f t="shared" si="16"/>
        <v>0</v>
      </c>
      <c r="AG39" s="183">
        <f t="shared" si="23"/>
        <v>0</v>
      </c>
      <c r="AH39" s="305" t="str">
        <f t="shared" si="24"/>
        <v/>
      </c>
      <c r="AI39" s="305" t="str">
        <f t="shared" si="25"/>
        <v/>
      </c>
      <c r="AJ39" s="305" t="str">
        <f t="shared" si="26"/>
        <v/>
      </c>
      <c r="AL39" s="184"/>
    </row>
    <row r="40" spans="3:40" ht="27" hidden="1" x14ac:dyDescent="0.2">
      <c r="C40" s="264" t="str">
        <f t="shared" si="7"/>
        <v>T</v>
      </c>
      <c r="D40" s="273" t="str">
        <f t="shared" si="8"/>
        <v>T</v>
      </c>
      <c r="E40" s="21" t="s">
        <v>24</v>
      </c>
      <c r="F40" s="22"/>
      <c r="G40" s="22"/>
      <c r="H40" s="22"/>
      <c r="I40" s="63"/>
      <c r="J40" s="63"/>
      <c r="K40" s="64"/>
      <c r="L40" s="16"/>
      <c r="M40" s="23">
        <f t="shared" si="27"/>
        <v>0</v>
      </c>
      <c r="N40" s="281">
        <f t="shared" si="17"/>
        <v>0</v>
      </c>
      <c r="O40" s="25"/>
      <c r="P40" s="25"/>
      <c r="Q40" s="25"/>
      <c r="R40" s="81" t="str">
        <f t="shared" si="10"/>
        <v/>
      </c>
      <c r="S40" s="111">
        <f t="shared" si="11"/>
        <v>0</v>
      </c>
      <c r="T40" s="111" t="str">
        <f>IF(J40&lt;135,"",J40-$J$66)</f>
        <v/>
      </c>
      <c r="U40" s="111">
        <f t="shared" si="18"/>
        <v>0</v>
      </c>
      <c r="V40" s="111">
        <f t="shared" si="19"/>
        <v>0</v>
      </c>
      <c r="W40" s="179">
        <f t="shared" si="20"/>
        <v>0</v>
      </c>
      <c r="X40" s="180">
        <f t="shared" si="13"/>
        <v>0</v>
      </c>
      <c r="Y40" s="181">
        <f t="shared" si="21"/>
        <v>0</v>
      </c>
      <c r="Z40" s="182">
        <f t="shared" si="22"/>
        <v>0</v>
      </c>
      <c r="AA40" s="135">
        <f t="shared" si="14"/>
        <v>0</v>
      </c>
      <c r="AB40" s="183">
        <f t="shared" si="15"/>
        <v>0</v>
      </c>
      <c r="AF40" s="183">
        <f t="shared" si="16"/>
        <v>0</v>
      </c>
      <c r="AG40" s="183">
        <f t="shared" si="23"/>
        <v>0</v>
      </c>
      <c r="AH40" s="305" t="str">
        <f t="shared" si="24"/>
        <v/>
      </c>
      <c r="AI40" s="305" t="str">
        <f t="shared" si="25"/>
        <v/>
      </c>
      <c r="AJ40" s="305" t="str">
        <f t="shared" si="26"/>
        <v/>
      </c>
      <c r="AL40" s="184"/>
    </row>
    <row r="41" spans="3:40" ht="20.25" customHeight="1" x14ac:dyDescent="0.35">
      <c r="E41" s="26" t="s">
        <v>56</v>
      </c>
      <c r="F41" s="27"/>
      <c r="G41" s="28"/>
      <c r="H41" s="28"/>
      <c r="I41" s="28"/>
      <c r="K41" s="194"/>
      <c r="L41" s="195"/>
      <c r="M41" s="195"/>
      <c r="N41" s="93" t="s">
        <v>17</v>
      </c>
      <c r="O41" s="92">
        <f>SUM(O11:O40)</f>
        <v>480</v>
      </c>
      <c r="Q41" s="32"/>
      <c r="R41" s="32">
        <f>SUM(R11:R40)</f>
        <v>4</v>
      </c>
      <c r="S41" s="201">
        <f>SUM(S11:S40)</f>
        <v>54.068578751064926</v>
      </c>
      <c r="T41" s="166">
        <f>MAXA(T11:T40)</f>
        <v>0</v>
      </c>
      <c r="U41" s="200" t="s">
        <v>265</v>
      </c>
      <c r="V41" s="200">
        <f>10*LOG10(SUM(V11:V40))</f>
        <v>79.672615967378576</v>
      </c>
      <c r="AJ41" s="20"/>
      <c r="AM41" s="29"/>
    </row>
    <row r="42" spans="3:40" ht="20.100000000000001" customHeight="1" thickBot="1" x14ac:dyDescent="0.3">
      <c r="E42" s="30"/>
      <c r="F42" s="30"/>
      <c r="K42" s="31"/>
      <c r="T42" s="32"/>
      <c r="U42" s="32"/>
      <c r="AJ42" s="20"/>
      <c r="AM42" s="29"/>
    </row>
    <row r="43" spans="3:40" ht="20.25" customHeight="1" thickBot="1" x14ac:dyDescent="0.3">
      <c r="F43" s="33" t="s">
        <v>6</v>
      </c>
      <c r="G43" s="94">
        <v>480</v>
      </c>
      <c r="H43" s="405" t="str">
        <f>IF(G43=480,"VALUTAZIONE SU BASE GIORNALIERA", "VALUTAZIONE SU BASE SETTIMANALE")</f>
        <v>VALUTAZIONE SU BASE GIORNALIERA</v>
      </c>
      <c r="I43" s="406"/>
      <c r="J43" s="406"/>
      <c r="K43" s="406"/>
      <c r="L43" s="406"/>
      <c r="M43" s="406"/>
      <c r="N43" s="406"/>
      <c r="O43" s="407"/>
      <c r="AJ43" s="20"/>
      <c r="AM43" s="29"/>
    </row>
    <row r="44" spans="3:40" ht="23.25" customHeight="1" x14ac:dyDescent="0.35">
      <c r="F44" s="97" t="s">
        <v>218</v>
      </c>
      <c r="G44" s="95">
        <f>10*LOG(SUM(AG11:AG40))</f>
        <v>93.350385465464626</v>
      </c>
      <c r="H44" s="55" t="s">
        <v>75</v>
      </c>
      <c r="I44" s="35">
        <f>G44</f>
        <v>93.350385465464626</v>
      </c>
      <c r="J44" s="36" t="s">
        <v>19</v>
      </c>
      <c r="K44" s="37">
        <f>G46</f>
        <v>1.7668499529700761</v>
      </c>
      <c r="L44" s="185" t="s">
        <v>219</v>
      </c>
      <c r="M44" s="186"/>
      <c r="N44" s="38" t="s">
        <v>66</v>
      </c>
      <c r="O44" s="39">
        <f>I44+K44</f>
        <v>95.117235418434703</v>
      </c>
      <c r="AJ44" s="20"/>
      <c r="AM44" s="29"/>
    </row>
    <row r="45" spans="3:40" ht="24" customHeight="1" thickBot="1" x14ac:dyDescent="0.4">
      <c r="F45" s="34" t="s">
        <v>217</v>
      </c>
      <c r="G45" s="96">
        <f>SUM(W11:X40)</f>
        <v>1.1466515174693701</v>
      </c>
      <c r="H45" s="40"/>
      <c r="I45" s="41"/>
      <c r="J45" s="41"/>
      <c r="K45" s="41"/>
      <c r="L45" s="41"/>
      <c r="M45" s="41"/>
      <c r="N45" s="38" t="s">
        <v>258</v>
      </c>
      <c r="O45" s="39">
        <f>MAX(J11:J40)</f>
        <v>126.36204993518133</v>
      </c>
      <c r="AF45" s="42"/>
      <c r="AJ45" s="20"/>
    </row>
    <row r="46" spans="3:40" ht="23.25" customHeight="1" x14ac:dyDescent="0.35">
      <c r="F46" s="34" t="s">
        <v>287</v>
      </c>
      <c r="G46" s="96">
        <f>1.65*SQRT(G45)</f>
        <v>1.7668499529700761</v>
      </c>
      <c r="H46" s="408" t="str">
        <f>IF(AND((I44+K44)&lt;80,O45&lt;135),"CLASSE DI RISCHIO BASSO",IF(AND((I44+K44)&lt;85,O45&lt;137),"CLASSE DI RISCHIO MEDIO",IF(AND((I44+K44)&lt;87,O45&lt;140),"CLASSE DI RISCHIO ALTO","CLASSE DI RISCHIO ALTO")))</f>
        <v>CLASSE DI RISCHIO ALTO</v>
      </c>
      <c r="I46" s="435"/>
      <c r="J46" s="435"/>
      <c r="K46" s="435"/>
      <c r="L46" s="435"/>
      <c r="M46" s="435"/>
      <c r="N46" s="435"/>
      <c r="O46" s="436"/>
      <c r="AJ46" s="20"/>
      <c r="AL46" s="187"/>
      <c r="AM46" s="187"/>
      <c r="AN46" s="188"/>
    </row>
    <row r="47" spans="3:40" ht="16.5" customHeight="1" thickBot="1" x14ac:dyDescent="0.25">
      <c r="H47" s="437"/>
      <c r="I47" s="438"/>
      <c r="J47" s="438"/>
      <c r="K47" s="438"/>
      <c r="L47" s="438"/>
      <c r="M47" s="438"/>
      <c r="N47" s="438"/>
      <c r="O47" s="439"/>
      <c r="AJ47" s="20"/>
      <c r="AN47" s="31"/>
    </row>
    <row r="48" spans="3:40" ht="20.100000000000001" customHeight="1" thickBot="1" x14ac:dyDescent="0.25">
      <c r="AF48" s="189"/>
      <c r="AH48" s="43"/>
      <c r="AJ48" s="43"/>
      <c r="AK48" s="43"/>
    </row>
    <row r="49" spans="2:27" ht="39" customHeight="1" x14ac:dyDescent="0.2">
      <c r="E49" s="432" t="str">
        <f>IF(AND((I44+K44)&lt;80,O45&lt;135),"",IF(AND((I44+K44)&lt;85,O45&lt;137),"Il datore di lavoro mette a disposizione dei lavoratori i D.P.I.-art. 193 comma 1-a-",IF(AND((I44+K44)&lt;87,O45&lt;140),"Dal calcolo del LEX8h è emerso il superamento del livello superiore d'azione, ai sensi dell'art. 193 comma 1b -il datore di lavoro esige che i lavoratori utilizzino gli otoprotettori-","Dal calcolo del LEX8h è emerso il superamento del limite di esposizione.")))</f>
        <v>Dal calcolo del LEX8h è emerso il superamento del limite di esposizione.</v>
      </c>
      <c r="F49" s="433"/>
      <c r="G49" s="433"/>
      <c r="H49" s="433"/>
      <c r="I49" s="433"/>
      <c r="J49" s="433"/>
      <c r="K49" s="433"/>
      <c r="L49" s="433"/>
      <c r="M49" s="433"/>
      <c r="N49" s="433"/>
      <c r="O49" s="433"/>
      <c r="P49" s="434"/>
      <c r="Q49" s="82"/>
      <c r="R49" s="82"/>
      <c r="S49" s="82"/>
    </row>
    <row r="50" spans="2:27" ht="39" customHeight="1" thickBot="1" x14ac:dyDescent="0.25">
      <c r="E50" s="424" t="str">
        <f>IF(AND((I44+K44)&lt;80,O45&lt;135),"",IF(AND((I44+K44)&lt;87,O45&lt;140),"Si raccomanda dunque l'utilizzo dei D.P.I. ove gli stessi non costituiscano un rischio per la sicurezza del lavoratore e solo per le sorgenti sonore aventi emissione maggiore ad 80 dB(A) e/o 135 dB(C).","E' obbligatorio l'impiego dei D.P.I. per le sorgenti che superano gli 87 dB(A) e/o 135 dB(C), IL LIVELLO DI ESPOSIZIONE CONSEGUENTE E' QUELLO SOTTO RIPORTATO:"))</f>
        <v>E' obbligatorio l'impiego dei D.P.I. per le sorgenti che superano gli 87 dB(A) e/o 135 dB(C), IL LIVELLO DI ESPOSIZIONE CONSEGUENTE E' QUELLO SOTTO RIPORTATO:</v>
      </c>
      <c r="F50" s="425"/>
      <c r="G50" s="425"/>
      <c r="H50" s="425"/>
      <c r="I50" s="425"/>
      <c r="J50" s="425"/>
      <c r="K50" s="425"/>
      <c r="L50" s="425"/>
      <c r="M50" s="425"/>
      <c r="N50" s="425"/>
      <c r="O50" s="425"/>
      <c r="P50" s="426"/>
      <c r="Q50" s="82"/>
      <c r="R50" s="82"/>
      <c r="S50" s="82"/>
    </row>
    <row r="51" spans="2:27" ht="20.100000000000001" customHeight="1" x14ac:dyDescent="0.2"/>
    <row r="52" spans="2:27" ht="25.5" customHeight="1" x14ac:dyDescent="0.45">
      <c r="F52" s="414" t="s">
        <v>67</v>
      </c>
      <c r="G52" s="415"/>
      <c r="H52" s="415"/>
      <c r="I52" s="415"/>
      <c r="J52" s="415"/>
      <c r="K52" s="416" t="s">
        <v>187</v>
      </c>
      <c r="L52" s="416"/>
      <c r="M52" s="417">
        <f>IF(O44&gt;87,AM11,"Non previsto")</f>
        <v>79.553244717300714</v>
      </c>
      <c r="N52" s="418"/>
      <c r="O52" s="418"/>
    </row>
    <row r="53" spans="2:27" ht="25.5" customHeight="1" x14ac:dyDescent="0.45">
      <c r="E53" s="82"/>
      <c r="F53" s="415"/>
      <c r="G53" s="415"/>
      <c r="H53" s="415"/>
      <c r="I53" s="415"/>
      <c r="J53" s="415"/>
      <c r="K53" s="416" t="s">
        <v>68</v>
      </c>
      <c r="L53" s="416"/>
      <c r="M53" s="417" t="str">
        <f>IF(O45&gt;140,T41,"Non previsto")</f>
        <v>Non previsto</v>
      </c>
      <c r="N53" s="418"/>
      <c r="O53" s="418"/>
      <c r="W53" s="81"/>
    </row>
    <row r="54" spans="2:27" ht="30" customHeight="1" x14ac:dyDescent="0.2">
      <c r="W54" s="81"/>
    </row>
    <row r="55" spans="2:27" ht="30" customHeight="1" x14ac:dyDescent="0.2">
      <c r="E55" s="419" t="s">
        <v>33</v>
      </c>
      <c r="F55" s="420"/>
      <c r="G55" s="420"/>
      <c r="H55" s="420"/>
      <c r="I55" s="420"/>
      <c r="J55" s="420"/>
      <c r="K55" s="420"/>
      <c r="L55" s="420"/>
      <c r="M55" s="420"/>
      <c r="N55" s="420"/>
      <c r="O55" s="420"/>
      <c r="P55" s="420"/>
      <c r="Q55" s="307"/>
      <c r="R55" s="307"/>
      <c r="S55" s="307"/>
      <c r="T55" s="47"/>
      <c r="U55" s="47"/>
      <c r="W55" s="81"/>
    </row>
    <row r="56" spans="2:27" ht="30" customHeight="1" x14ac:dyDescent="0.2">
      <c r="E56" s="47" t="s">
        <v>30</v>
      </c>
      <c r="F56" s="58"/>
      <c r="G56" s="58"/>
      <c r="H56" s="58"/>
      <c r="I56" s="58"/>
      <c r="J56" s="58"/>
      <c r="K56" s="58"/>
      <c r="L56" s="58"/>
      <c r="M56" s="58"/>
      <c r="N56" s="58"/>
      <c r="O56" s="58"/>
      <c r="P56" s="58"/>
      <c r="Q56" s="58"/>
      <c r="R56" s="58"/>
      <c r="S56" s="58"/>
      <c r="T56" s="47"/>
      <c r="U56" s="47"/>
      <c r="W56" s="81"/>
      <c r="X56" s="47"/>
      <c r="Y56" s="47"/>
      <c r="Z56" s="47"/>
      <c r="AA56" s="47"/>
    </row>
    <row r="57" spans="2:27" ht="63.75" customHeight="1" x14ac:dyDescent="0.3">
      <c r="E57" s="384" t="s">
        <v>308</v>
      </c>
      <c r="F57" s="384"/>
      <c r="G57" s="384"/>
      <c r="H57" s="384"/>
      <c r="I57" s="384"/>
      <c r="J57" s="384"/>
      <c r="K57" s="384"/>
      <c r="L57" s="384"/>
      <c r="M57" s="384"/>
      <c r="N57" s="384"/>
      <c r="O57" s="384"/>
      <c r="P57" s="384"/>
      <c r="Q57" s="62"/>
      <c r="R57" s="44"/>
      <c r="S57" s="308"/>
      <c r="T57" s="47"/>
      <c r="U57" s="47"/>
      <c r="W57" s="81"/>
      <c r="X57" s="47"/>
      <c r="Y57" s="47"/>
      <c r="Z57" s="47"/>
      <c r="AA57" s="47"/>
    </row>
    <row r="58" spans="2:27" ht="20.100000000000001" customHeight="1" x14ac:dyDescent="0.2">
      <c r="E58" s="384"/>
      <c r="F58" s="384"/>
      <c r="G58" s="384"/>
      <c r="H58" s="384"/>
      <c r="I58" s="384"/>
      <c r="J58" s="384"/>
      <c r="K58" s="384"/>
      <c r="L58" s="384"/>
      <c r="M58" s="384"/>
      <c r="N58" s="384"/>
      <c r="O58" s="384"/>
      <c r="P58" s="384"/>
      <c r="Q58" s="308"/>
      <c r="R58" s="308"/>
      <c r="S58" s="308"/>
      <c r="T58" s="47"/>
      <c r="U58" s="47"/>
      <c r="V58" s="56"/>
      <c r="W58" s="52"/>
      <c r="X58" s="47"/>
      <c r="Y58" s="47"/>
      <c r="Z58" s="47"/>
      <c r="AA58" s="47"/>
    </row>
    <row r="59" spans="2:27" ht="9.9499999999999993" customHeight="1" thickBot="1" x14ac:dyDescent="0.25">
      <c r="V59" s="56"/>
      <c r="W59" s="52"/>
      <c r="X59" s="47"/>
      <c r="Y59" s="47"/>
      <c r="Z59" s="47"/>
      <c r="AA59" s="47"/>
    </row>
    <row r="60" spans="2:27" ht="55.5" customHeight="1" x14ac:dyDescent="0.25">
      <c r="B60" s="48"/>
      <c r="E60" s="385" t="s">
        <v>309</v>
      </c>
      <c r="F60" s="386"/>
      <c r="G60" s="386"/>
      <c r="H60" s="386"/>
      <c r="I60" s="386"/>
      <c r="J60" s="386"/>
      <c r="K60" s="386"/>
      <c r="L60" s="386"/>
      <c r="M60" s="386"/>
      <c r="N60" s="386"/>
      <c r="O60" s="386"/>
      <c r="P60" s="387"/>
      <c r="Q60" s="190"/>
      <c r="R60" s="190"/>
      <c r="S60" s="190"/>
      <c r="V60" s="56"/>
      <c r="W60" s="52"/>
      <c r="X60" s="47"/>
      <c r="Y60" s="47"/>
      <c r="Z60" s="47"/>
      <c r="AA60" s="47"/>
    </row>
    <row r="61" spans="2:27" ht="21" customHeight="1" x14ac:dyDescent="0.25">
      <c r="B61" s="48"/>
      <c r="E61" s="193" t="s">
        <v>34</v>
      </c>
      <c r="F61" s="302" t="s">
        <v>26</v>
      </c>
      <c r="G61" s="302" t="s">
        <v>28</v>
      </c>
      <c r="H61" s="373" t="s">
        <v>29</v>
      </c>
      <c r="I61" s="373"/>
      <c r="J61" s="114" t="s">
        <v>64</v>
      </c>
      <c r="K61" s="115" t="s">
        <v>12</v>
      </c>
      <c r="L61" s="116" t="s">
        <v>13</v>
      </c>
      <c r="M61" s="116" t="s">
        <v>14</v>
      </c>
      <c r="N61" s="388" t="s">
        <v>234</v>
      </c>
      <c r="O61" s="362"/>
      <c r="P61" s="377"/>
      <c r="Q61" s="54"/>
      <c r="R61" s="54"/>
      <c r="S61" s="54"/>
      <c r="V61" s="56"/>
      <c r="W61" s="52"/>
      <c r="X61" s="47"/>
      <c r="Y61" s="47"/>
      <c r="Z61" s="47"/>
      <c r="AA61" s="47"/>
    </row>
    <row r="62" spans="2:27" ht="21" customHeight="1" x14ac:dyDescent="0.25">
      <c r="B62" s="48"/>
      <c r="E62" s="193" t="s">
        <v>40</v>
      </c>
      <c r="F62" s="303" t="str">
        <f>VLOOKUP(E62,$E$112:$L$243,2,FALSE)</f>
        <v>Inserti espandibili</v>
      </c>
      <c r="G62" s="303" t="str">
        <f>VLOOKUP($E$62,$E$112:$L$243,3,FALSE)</f>
        <v>3M EAR</v>
      </c>
      <c r="H62" s="374" t="str">
        <f>VLOOKUP($E$62,$E$112:$L$243,4,FALSE)</f>
        <v>CLASSIC</v>
      </c>
      <c r="I62" s="374"/>
      <c r="J62" s="46">
        <f>VLOOKUP($E$62,$E$112:$L$243,5,FALSE)</f>
        <v>31</v>
      </c>
      <c r="K62" s="46">
        <f>VLOOKUP($E$62,$E$112:$L$243,6,FALSE)</f>
        <v>31</v>
      </c>
      <c r="L62" s="46">
        <f>VLOOKUP($E$62,$E$112:$L$243,7,FALSE)</f>
        <v>27</v>
      </c>
      <c r="M62" s="46">
        <f>VLOOKUP($E$62,$E$112:$L$243,8,FALSE)</f>
        <v>26</v>
      </c>
      <c r="N62" s="392">
        <f>IF(S41=0,"Non necessario",S41/R41)</f>
        <v>13.517144687766232</v>
      </c>
      <c r="O62" s="393"/>
      <c r="P62" s="394"/>
      <c r="Q62" s="196"/>
      <c r="R62" s="196"/>
      <c r="S62" s="196"/>
      <c r="V62" s="56"/>
      <c r="W62" s="56"/>
      <c r="X62" s="47"/>
      <c r="Y62" s="47"/>
      <c r="Z62" s="47"/>
      <c r="AA62" s="47"/>
    </row>
    <row r="63" spans="2:27" ht="21" customHeight="1" x14ac:dyDescent="0.25">
      <c r="B63" s="48"/>
      <c r="C63" s="48"/>
      <c r="D63" s="48"/>
      <c r="E63" s="395" t="s">
        <v>57</v>
      </c>
      <c r="F63" s="396"/>
      <c r="G63" s="396"/>
      <c r="H63" s="379">
        <v>0.5</v>
      </c>
      <c r="I63" s="379"/>
      <c r="J63" s="117">
        <f>H63*J62</f>
        <v>15.5</v>
      </c>
      <c r="K63" s="118">
        <f>K62*$H$63</f>
        <v>15.5</v>
      </c>
      <c r="L63" s="118">
        <f>L62*$H$63</f>
        <v>13.5</v>
      </c>
      <c r="M63" s="118">
        <f>M62*$H$63</f>
        <v>13</v>
      </c>
      <c r="N63" s="393"/>
      <c r="O63" s="393"/>
      <c r="P63" s="394"/>
      <c r="Q63" s="167"/>
      <c r="R63" s="167"/>
      <c r="S63" s="167"/>
      <c r="V63" s="56"/>
      <c r="W63" s="56"/>
      <c r="X63" s="47"/>
      <c r="Y63" s="47"/>
      <c r="Z63" s="47"/>
      <c r="AA63" s="47"/>
    </row>
    <row r="64" spans="2:27" ht="9.75" customHeight="1" x14ac:dyDescent="0.25">
      <c r="B64" s="48"/>
      <c r="C64" s="48"/>
      <c r="D64" s="48"/>
      <c r="E64" s="389"/>
      <c r="F64" s="390"/>
      <c r="G64" s="390"/>
      <c r="H64" s="390"/>
      <c r="I64" s="390"/>
      <c r="J64" s="390"/>
      <c r="K64" s="390"/>
      <c r="L64" s="390"/>
      <c r="M64" s="390"/>
      <c r="N64" s="390"/>
      <c r="O64" s="390"/>
      <c r="P64" s="391"/>
      <c r="Q64" s="167"/>
      <c r="R64" s="82"/>
      <c r="S64" s="82"/>
      <c r="V64" s="56"/>
      <c r="W64" s="56"/>
      <c r="X64" s="47"/>
      <c r="Y64" s="47"/>
      <c r="Z64" s="47"/>
      <c r="AA64" s="47"/>
    </row>
    <row r="65" spans="2:27" ht="24" customHeight="1" x14ac:dyDescent="0.25">
      <c r="B65" s="48"/>
      <c r="C65" s="48"/>
      <c r="D65" s="48"/>
      <c r="E65" s="361" t="s">
        <v>37</v>
      </c>
      <c r="F65" s="397"/>
      <c r="G65" s="398" t="s">
        <v>74</v>
      </c>
      <c r="H65" s="304" t="s">
        <v>240</v>
      </c>
      <c r="I65" s="119" t="s">
        <v>237</v>
      </c>
      <c r="J65" s="133">
        <f>IF(O44&lt;87,V41,(10*LOG10(SUM(AF11:AF40))))</f>
        <v>79.553244717300714</v>
      </c>
      <c r="K65" s="119" t="s">
        <v>238</v>
      </c>
      <c r="L65" s="119">
        <v>80</v>
      </c>
      <c r="M65" s="365" t="str">
        <f>IF(J65&lt;65,"IPERPROTEZIONE",IF(J65&lt;70,"ACCETTABILE",IF(J65&lt;75,"BUONA",IF(J65&lt;80,"ACCETTABILE","INSUFFICIENTE"))))</f>
        <v>ACCETTABILE</v>
      </c>
      <c r="N65" s="365"/>
      <c r="O65" s="365"/>
      <c r="P65" s="366"/>
      <c r="Q65" s="167"/>
      <c r="R65" s="82"/>
      <c r="S65" s="85"/>
      <c r="V65" s="56"/>
      <c r="W65" s="56"/>
      <c r="X65" s="47"/>
      <c r="Y65" s="47"/>
      <c r="Z65" s="47"/>
      <c r="AA65" s="47"/>
    </row>
    <row r="66" spans="2:27" ht="27" customHeight="1" thickBot="1" x14ac:dyDescent="0.3">
      <c r="B66" s="48"/>
      <c r="C66" s="48"/>
      <c r="D66" s="48"/>
      <c r="E66" s="367" t="s">
        <v>31</v>
      </c>
      <c r="F66" s="364"/>
      <c r="G66" s="399"/>
      <c r="H66" s="113" t="s">
        <v>241</v>
      </c>
      <c r="I66" s="112" t="s">
        <v>239</v>
      </c>
      <c r="J66" s="112">
        <f>M63-5</f>
        <v>8</v>
      </c>
      <c r="K66" s="112" t="s">
        <v>238</v>
      </c>
      <c r="L66" s="112">
        <v>135</v>
      </c>
      <c r="M66" s="368" t="str">
        <f>IF($O$45&lt;135,"VERIFICA NON NECESSARIA",IF(($O$45-J66)&lt;135,"IDONEO","INSUFFICIENTE"))</f>
        <v>VERIFICA NON NECESSARIA</v>
      </c>
      <c r="N66" s="368"/>
      <c r="O66" s="368"/>
      <c r="P66" s="369"/>
      <c r="Q66" s="167"/>
      <c r="R66" s="82"/>
      <c r="S66" s="86"/>
      <c r="V66" s="56"/>
      <c r="W66" s="56"/>
      <c r="X66" s="47"/>
      <c r="Y66" s="47"/>
      <c r="Z66" s="47"/>
      <c r="AA66" s="47"/>
    </row>
    <row r="67" spans="2:27" ht="12.6" customHeight="1" x14ac:dyDescent="0.3">
      <c r="B67" s="48"/>
      <c r="C67" s="48"/>
      <c r="D67" s="48"/>
      <c r="I67" s="61"/>
      <c r="J67" s="61"/>
      <c r="K67" s="50"/>
      <c r="L67" s="51"/>
      <c r="M67" s="51"/>
      <c r="N67" s="52"/>
      <c r="O67" s="53"/>
      <c r="P67" s="53"/>
      <c r="Q67" s="167"/>
      <c r="R67" s="53"/>
      <c r="S67" s="53"/>
      <c r="V67" s="56"/>
      <c r="W67" s="56"/>
      <c r="X67" s="47"/>
      <c r="Y67" s="47"/>
      <c r="Z67" s="47"/>
      <c r="AA67" s="47"/>
    </row>
    <row r="68" spans="2:27" ht="12.6" customHeight="1" thickBot="1" x14ac:dyDescent="0.35">
      <c r="B68" s="48"/>
      <c r="C68" s="48"/>
      <c r="D68" s="48"/>
      <c r="E68" s="49"/>
      <c r="F68" s="49"/>
      <c r="G68" s="49"/>
      <c r="H68" s="49"/>
      <c r="I68" s="49"/>
      <c r="J68" s="49"/>
      <c r="K68" s="50"/>
      <c r="L68" s="51"/>
      <c r="M68" s="51"/>
      <c r="N68" s="52"/>
      <c r="O68" s="53"/>
      <c r="P68" s="53"/>
      <c r="Q68" s="167"/>
      <c r="R68" s="53"/>
      <c r="S68" s="53"/>
      <c r="V68" s="56"/>
      <c r="W68" s="56"/>
      <c r="X68" s="47"/>
      <c r="Y68" s="47"/>
      <c r="Z68" s="47"/>
      <c r="AA68" s="47"/>
    </row>
    <row r="69" spans="2:27" ht="27" customHeight="1" x14ac:dyDescent="0.3">
      <c r="B69" s="48"/>
      <c r="C69" s="48"/>
      <c r="D69" s="48"/>
      <c r="E69" s="370" t="s">
        <v>263</v>
      </c>
      <c r="F69" s="371"/>
      <c r="G69" s="371"/>
      <c r="H69" s="371"/>
      <c r="I69" s="371"/>
      <c r="J69" s="371"/>
      <c r="K69" s="371"/>
      <c r="L69" s="371"/>
      <c r="M69" s="371"/>
      <c r="N69" s="371"/>
      <c r="O69" s="371"/>
      <c r="P69" s="372"/>
      <c r="Q69" s="167"/>
      <c r="R69" s="53"/>
      <c r="S69" s="53"/>
      <c r="V69" s="56"/>
      <c r="W69" s="56"/>
      <c r="X69" s="47"/>
      <c r="Y69" s="47"/>
      <c r="Z69" s="47"/>
      <c r="AA69" s="47"/>
    </row>
    <row r="70" spans="2:27" ht="21" customHeight="1" x14ac:dyDescent="0.25">
      <c r="B70" s="48"/>
      <c r="C70" s="48"/>
      <c r="D70" s="48"/>
      <c r="E70" s="193" t="s">
        <v>34</v>
      </c>
      <c r="F70" s="302" t="s">
        <v>26</v>
      </c>
      <c r="G70" s="302" t="s">
        <v>28</v>
      </c>
      <c r="H70" s="373" t="s">
        <v>29</v>
      </c>
      <c r="I70" s="373"/>
      <c r="J70" s="114" t="s">
        <v>64</v>
      </c>
      <c r="K70" s="115" t="s">
        <v>12</v>
      </c>
      <c r="L70" s="116" t="s">
        <v>13</v>
      </c>
      <c r="M70" s="116" t="s">
        <v>14</v>
      </c>
      <c r="N70" s="305" t="s">
        <v>69</v>
      </c>
      <c r="O70" s="305" t="s">
        <v>70</v>
      </c>
      <c r="P70" s="132" t="s">
        <v>15</v>
      </c>
      <c r="Q70" s="167"/>
      <c r="R70" s="54"/>
      <c r="S70" s="54"/>
      <c r="V70" s="56"/>
      <c r="W70" s="52"/>
      <c r="X70" s="47"/>
      <c r="Y70" s="47"/>
      <c r="Z70" s="47"/>
      <c r="AA70" s="47"/>
    </row>
    <row r="71" spans="2:27" ht="21" customHeight="1" x14ac:dyDescent="0.25">
      <c r="B71" s="48"/>
      <c r="C71" s="48"/>
      <c r="D71" s="48"/>
      <c r="E71" s="303" t="s">
        <v>36</v>
      </c>
      <c r="F71" s="303" t="str">
        <f>VLOOKUP(E71,$E$112:$L$243,2,FALSE)</f>
        <v>Cuffie auricolari</v>
      </c>
      <c r="G71" s="303" t="str">
        <f>VLOOKUP($E$71,$E$112:$L$243,3,FALSE)</f>
        <v>3M PELTOR</v>
      </c>
      <c r="H71" s="374" t="str">
        <f>VLOOKUP($E$71,$E$112:$L$243,4,FALSE)</f>
        <v>Optime I H510P3</v>
      </c>
      <c r="I71" s="374"/>
      <c r="J71" s="46">
        <f>VLOOKUP(E71,$E$112:$L$243,5,FALSE)</f>
        <v>26</v>
      </c>
      <c r="K71" s="46">
        <f>VLOOKUP($E$71,$E$112:$L$243,6,FALSE)</f>
        <v>32</v>
      </c>
      <c r="L71" s="46">
        <f>VLOOKUP($E$71,$E$112:$L$243,7,FALSE)</f>
        <v>23</v>
      </c>
      <c r="M71" s="46">
        <f>VLOOKUP($E$71,$E$112:$L$243,8,FALSE)</f>
        <v>15</v>
      </c>
      <c r="N71" s="375">
        <f>$AK$11</f>
        <v>95.244129399074012</v>
      </c>
      <c r="O71" s="375">
        <f>$AL$11</f>
        <v>97.853797514321769</v>
      </c>
      <c r="P71" s="376">
        <f>IF(($AL$11-$AK$11)&lt;=2,(L72-((K72-L72)/4)*($AL$11-$AK$11-2)),(L72-((L72-M72)/8)*($AL$11-$AK$11-2)))</f>
        <v>19.031782102039408</v>
      </c>
      <c r="Q71" s="167"/>
      <c r="R71" s="196"/>
      <c r="S71" s="196"/>
      <c r="V71" s="56"/>
      <c r="W71" s="56"/>
      <c r="X71" s="47"/>
      <c r="Y71" s="47"/>
      <c r="Z71" s="47"/>
      <c r="AA71" s="47"/>
    </row>
    <row r="72" spans="2:27" ht="21" customHeight="1" x14ac:dyDescent="0.25">
      <c r="B72" s="48"/>
      <c r="C72" s="48"/>
      <c r="D72" s="48"/>
      <c r="E72" s="191"/>
      <c r="F72" s="127"/>
      <c r="G72" s="128" t="s">
        <v>57</v>
      </c>
      <c r="H72" s="378">
        <v>0.85</v>
      </c>
      <c r="I72" s="379"/>
      <c r="J72" s="117">
        <f>H72*J71</f>
        <v>22.099999999999998</v>
      </c>
      <c r="K72" s="118">
        <f>K71*$H$72</f>
        <v>27.2</v>
      </c>
      <c r="L72" s="118">
        <f>L71*$H$72</f>
        <v>19.55</v>
      </c>
      <c r="M72" s="118">
        <f>M71*$H$72</f>
        <v>12.75</v>
      </c>
      <c r="N72" s="362"/>
      <c r="O72" s="362"/>
      <c r="P72" s="377"/>
      <c r="Q72" s="167"/>
      <c r="R72" s="167"/>
      <c r="S72" s="167"/>
      <c r="V72" s="56"/>
      <c r="W72" s="56"/>
      <c r="X72" s="47"/>
      <c r="Y72" s="47"/>
      <c r="Z72" s="47"/>
      <c r="AA72" s="47"/>
    </row>
    <row r="73" spans="2:27" ht="9" customHeight="1" x14ac:dyDescent="0.25">
      <c r="B73" s="48"/>
      <c r="C73" s="48"/>
      <c r="D73" s="48"/>
      <c r="E73" s="358"/>
      <c r="F73" s="359"/>
      <c r="G73" s="359"/>
      <c r="H73" s="359"/>
      <c r="I73" s="359"/>
      <c r="J73" s="359"/>
      <c r="K73" s="359"/>
      <c r="L73" s="359"/>
      <c r="M73" s="359"/>
      <c r="N73" s="359"/>
      <c r="O73" s="359"/>
      <c r="P73" s="360"/>
      <c r="Q73" s="167"/>
      <c r="R73" s="167"/>
      <c r="S73" s="167"/>
      <c r="V73" s="56"/>
      <c r="W73" s="56"/>
      <c r="X73" s="47"/>
      <c r="Y73" s="47"/>
      <c r="Z73" s="47"/>
      <c r="AA73" s="47"/>
    </row>
    <row r="74" spans="2:27" ht="21" customHeight="1" x14ac:dyDescent="0.25">
      <c r="B74" s="48"/>
      <c r="C74" s="48"/>
      <c r="D74" s="48"/>
      <c r="E74" s="361" t="s">
        <v>37</v>
      </c>
      <c r="F74" s="362"/>
      <c r="G74" s="363" t="s">
        <v>74</v>
      </c>
      <c r="H74" s="130" t="s">
        <v>185</v>
      </c>
      <c r="I74" s="131" t="s">
        <v>71</v>
      </c>
      <c r="J74" s="133">
        <f>$AK$11-P71</f>
        <v>76.212347297034597</v>
      </c>
      <c r="K74" s="131" t="s">
        <v>72</v>
      </c>
      <c r="L74" s="131">
        <v>80</v>
      </c>
      <c r="M74" s="365" t="str">
        <f>IF(J74&lt;65,"IPERPROTEZIONE",IF(J74&lt;70,"ACCETTABILE",IF(J74&lt;75,"BUONA",IF(J74&lt;80,"ACCETTABILE","INSUFFICIENTE"))))</f>
        <v>ACCETTABILE</v>
      </c>
      <c r="N74" s="365"/>
      <c r="O74" s="365"/>
      <c r="P74" s="366"/>
      <c r="Q74" s="167"/>
      <c r="R74" s="85"/>
      <c r="S74" s="85"/>
      <c r="V74" s="56"/>
      <c r="W74" s="56"/>
      <c r="X74" s="47"/>
      <c r="Y74" s="47"/>
      <c r="Z74" s="47"/>
      <c r="AA74" s="47"/>
    </row>
    <row r="75" spans="2:27" ht="29.25" customHeight="1" thickBot="1" x14ac:dyDescent="0.3">
      <c r="B75" s="48"/>
      <c r="C75" s="48"/>
      <c r="D75" s="48"/>
      <c r="E75" s="367" t="s">
        <v>31</v>
      </c>
      <c r="F75" s="364"/>
      <c r="G75" s="364"/>
      <c r="H75" s="59" t="s">
        <v>186</v>
      </c>
      <c r="I75" s="60" t="s">
        <v>73</v>
      </c>
      <c r="J75" s="60">
        <f>M72-5</f>
        <v>7.75</v>
      </c>
      <c r="K75" s="60" t="s">
        <v>72</v>
      </c>
      <c r="L75" s="60">
        <v>135</v>
      </c>
      <c r="M75" s="368" t="str">
        <f>IF($O$45&lt;135,"VERIFICA NON NECESSARIA",IF(($O$45-J75)&lt;135,"IDONEO","INSUFFICIENTE"))</f>
        <v>VERIFICA NON NECESSARIA</v>
      </c>
      <c r="N75" s="368"/>
      <c r="O75" s="368"/>
      <c r="P75" s="369"/>
      <c r="Q75" s="167"/>
      <c r="R75" s="86"/>
      <c r="S75" s="86"/>
      <c r="V75" s="56"/>
      <c r="W75" s="56"/>
      <c r="X75" s="47"/>
      <c r="Y75" s="47"/>
      <c r="Z75" s="47"/>
      <c r="AA75" s="47"/>
    </row>
    <row r="76" spans="2:27" ht="25.5" customHeight="1" thickBot="1" x14ac:dyDescent="0.3">
      <c r="C76" s="48"/>
      <c r="D76" s="48"/>
      <c r="Q76" s="167"/>
      <c r="V76" s="56"/>
      <c r="W76" s="52"/>
      <c r="X76" s="47"/>
      <c r="Y76" s="47"/>
      <c r="Z76" s="47"/>
      <c r="AA76" s="47"/>
    </row>
    <row r="77" spans="2:27" ht="27" customHeight="1" x14ac:dyDescent="0.3">
      <c r="B77" s="48"/>
      <c r="C77" s="48"/>
      <c r="D77" s="48"/>
      <c r="E77" s="370" t="s">
        <v>264</v>
      </c>
      <c r="F77" s="371"/>
      <c r="G77" s="371"/>
      <c r="H77" s="371"/>
      <c r="I77" s="371"/>
      <c r="J77" s="371"/>
      <c r="K77" s="371"/>
      <c r="L77" s="371"/>
      <c r="M77" s="371"/>
      <c r="N77" s="371"/>
      <c r="O77" s="371"/>
      <c r="P77" s="372"/>
      <c r="Q77" s="167"/>
      <c r="R77" s="53"/>
      <c r="S77" s="53"/>
      <c r="V77" s="56"/>
      <c r="W77" s="56"/>
      <c r="X77" s="47"/>
      <c r="Y77" s="47"/>
      <c r="Z77" s="47"/>
      <c r="AA77" s="47"/>
    </row>
    <row r="78" spans="2:27" ht="21" customHeight="1" x14ac:dyDescent="0.25">
      <c r="B78" s="48"/>
      <c r="C78" s="48"/>
      <c r="D78" s="48"/>
      <c r="E78" s="193" t="s">
        <v>34</v>
      </c>
      <c r="F78" s="302" t="s">
        <v>26</v>
      </c>
      <c r="G78" s="302" t="s">
        <v>28</v>
      </c>
      <c r="H78" s="373" t="s">
        <v>29</v>
      </c>
      <c r="I78" s="373"/>
      <c r="J78" s="114" t="s">
        <v>64</v>
      </c>
      <c r="K78" s="115" t="s">
        <v>12</v>
      </c>
      <c r="L78" s="116" t="s">
        <v>13</v>
      </c>
      <c r="M78" s="116" t="s">
        <v>14</v>
      </c>
      <c r="N78" s="305" t="s">
        <v>69</v>
      </c>
      <c r="O78" s="305" t="s">
        <v>70</v>
      </c>
      <c r="P78" s="132" t="s">
        <v>15</v>
      </c>
      <c r="Q78" s="167"/>
      <c r="R78" s="54"/>
      <c r="S78" s="54"/>
      <c r="V78" s="56"/>
      <c r="W78" s="52"/>
      <c r="X78" s="47"/>
      <c r="Y78" s="47"/>
      <c r="Z78" s="47"/>
      <c r="AA78" s="47"/>
    </row>
    <row r="79" spans="2:27" ht="21" customHeight="1" x14ac:dyDescent="0.25">
      <c r="B79" s="48"/>
      <c r="E79" s="129" t="s">
        <v>38</v>
      </c>
      <c r="F79" s="126" t="str">
        <f>VLOOKUP(E79,$E$112:$L$243,2,FALSE)</f>
        <v>Cuffie auricolari</v>
      </c>
      <c r="G79" s="126" t="str">
        <f>VLOOKUP($E$79,$E$112:$L$243,3,FALSE)</f>
        <v>3M PELTOR</v>
      </c>
      <c r="H79" s="374" t="str">
        <f>VLOOKUP($E$79,$E$112:$L$243,4,FALSE)</f>
        <v>H505B</v>
      </c>
      <c r="I79" s="374"/>
      <c r="J79" s="46">
        <f>VLOOKUP(E79,$E$112:$L$243,5,FALSE)</f>
        <v>24</v>
      </c>
      <c r="K79" s="46">
        <f>VLOOKUP($E$79,$E$112:$L$243,6,FALSE)</f>
        <v>29</v>
      </c>
      <c r="L79" s="46">
        <f>VLOOKUP($E$79,$E$112:$L$243,7,FALSE)</f>
        <v>20</v>
      </c>
      <c r="M79" s="46">
        <f>VLOOKUP($E$79,$E$112:$L$243,8,FALSE)</f>
        <v>13</v>
      </c>
      <c r="N79" s="375">
        <f>$AK$11</f>
        <v>95.244129399074012</v>
      </c>
      <c r="O79" s="375">
        <f>$AL$11</f>
        <v>97.853797514321769</v>
      </c>
      <c r="P79" s="376">
        <f>IF(($AL$11-$AK$11)&lt;=2,(L80-((K80-L80)/4)*($AL$11-$AK$11-2)),(L80-((L80-M80)/8)*($AL$11-$AK$11-2)))</f>
        <v>16.546559339284482</v>
      </c>
      <c r="Q79" s="167"/>
      <c r="R79" s="196"/>
      <c r="S79" s="196"/>
      <c r="V79" s="56"/>
      <c r="W79" s="56"/>
      <c r="X79" s="47"/>
      <c r="Y79" s="47"/>
      <c r="Z79" s="47"/>
      <c r="AA79" s="47"/>
    </row>
    <row r="80" spans="2:27" ht="21" customHeight="1" x14ac:dyDescent="0.25">
      <c r="B80" s="48"/>
      <c r="C80" s="48"/>
      <c r="D80" s="48"/>
      <c r="E80" s="191"/>
      <c r="F80" s="127"/>
      <c r="G80" s="128" t="s">
        <v>57</v>
      </c>
      <c r="H80" s="378">
        <v>0.85</v>
      </c>
      <c r="I80" s="379"/>
      <c r="J80" s="117">
        <f>H80*J79</f>
        <v>20.399999999999999</v>
      </c>
      <c r="K80" s="118">
        <f>K79*$H$80</f>
        <v>24.65</v>
      </c>
      <c r="L80" s="118">
        <f>L79*$H$80</f>
        <v>17</v>
      </c>
      <c r="M80" s="118">
        <f>M79*$H$80</f>
        <v>11.049999999999999</v>
      </c>
      <c r="N80" s="362"/>
      <c r="O80" s="362"/>
      <c r="P80" s="377"/>
      <c r="Q80" s="167"/>
      <c r="R80" s="167"/>
      <c r="S80" s="167"/>
      <c r="V80" s="56"/>
      <c r="W80" s="56"/>
      <c r="X80" s="47"/>
      <c r="Y80" s="47"/>
      <c r="Z80" s="47"/>
      <c r="AA80" s="47"/>
    </row>
    <row r="81" spans="2:27" ht="9" customHeight="1" x14ac:dyDescent="0.25">
      <c r="B81" s="48"/>
      <c r="C81" s="48"/>
      <c r="D81" s="48"/>
      <c r="E81" s="358"/>
      <c r="F81" s="359"/>
      <c r="G81" s="359"/>
      <c r="H81" s="359"/>
      <c r="I81" s="359"/>
      <c r="J81" s="359"/>
      <c r="K81" s="359"/>
      <c r="L81" s="359"/>
      <c r="M81" s="359"/>
      <c r="N81" s="359"/>
      <c r="O81" s="359"/>
      <c r="P81" s="360"/>
      <c r="Q81" s="167"/>
      <c r="R81" s="167"/>
      <c r="S81" s="167"/>
      <c r="V81" s="56"/>
      <c r="W81" s="56"/>
      <c r="X81" s="47"/>
      <c r="Y81" s="47"/>
      <c r="Z81" s="47"/>
      <c r="AA81" s="47"/>
    </row>
    <row r="82" spans="2:27" ht="21" customHeight="1" x14ac:dyDescent="0.25">
      <c r="B82" s="48"/>
      <c r="C82" s="48"/>
      <c r="D82" s="48"/>
      <c r="E82" s="361" t="s">
        <v>37</v>
      </c>
      <c r="F82" s="362"/>
      <c r="G82" s="363" t="s">
        <v>74</v>
      </c>
      <c r="H82" s="130" t="s">
        <v>185</v>
      </c>
      <c r="I82" s="131" t="s">
        <v>71</v>
      </c>
      <c r="J82" s="133">
        <f>$AK$11-P79</f>
        <v>78.697570059789527</v>
      </c>
      <c r="K82" s="131" t="s">
        <v>72</v>
      </c>
      <c r="L82" s="131">
        <v>80</v>
      </c>
      <c r="M82" s="365" t="str">
        <f>IF(J82&lt;65,"IPERPROTEZIONE",IF(J82&lt;70,"ACCETTABILE",IF(J82&lt;75,"BUONA",IF(J82&lt;80,"ACCETTABILE","INSUFFICIENTE"))))</f>
        <v>ACCETTABILE</v>
      </c>
      <c r="N82" s="365"/>
      <c r="O82" s="365"/>
      <c r="P82" s="366"/>
      <c r="Q82" s="167"/>
      <c r="R82" s="85"/>
      <c r="S82" s="85"/>
      <c r="V82" s="56"/>
      <c r="W82" s="56"/>
      <c r="X82" s="47"/>
      <c r="Y82" s="47"/>
      <c r="Z82" s="47"/>
      <c r="AA82" s="47"/>
    </row>
    <row r="83" spans="2:27" ht="29.25" customHeight="1" thickBot="1" x14ac:dyDescent="0.3">
      <c r="B83" s="48"/>
      <c r="C83" s="48"/>
      <c r="D83" s="48"/>
      <c r="E83" s="367" t="s">
        <v>31</v>
      </c>
      <c r="F83" s="364"/>
      <c r="G83" s="364"/>
      <c r="H83" s="59" t="s">
        <v>186</v>
      </c>
      <c r="I83" s="60" t="s">
        <v>73</v>
      </c>
      <c r="J83" s="60">
        <f>M80-5</f>
        <v>6.0499999999999989</v>
      </c>
      <c r="K83" s="60" t="s">
        <v>72</v>
      </c>
      <c r="L83" s="60">
        <v>135</v>
      </c>
      <c r="M83" s="368" t="str">
        <f>IF($O$45&lt;135,"VERIFICA NON NECESSARIA",IF(($O$45-J83)&lt;135,"IDONEO","INSUFFICIENTE"))</f>
        <v>VERIFICA NON NECESSARIA</v>
      </c>
      <c r="N83" s="368"/>
      <c r="O83" s="368"/>
      <c r="P83" s="369"/>
      <c r="Q83" s="167"/>
      <c r="R83" s="86"/>
      <c r="S83" s="86"/>
      <c r="V83" s="56"/>
      <c r="W83" s="56"/>
      <c r="X83" s="47"/>
      <c r="Y83" s="47"/>
      <c r="Z83" s="47"/>
      <c r="AA83" s="47"/>
    </row>
    <row r="84" spans="2:27" ht="24" customHeight="1" thickBot="1" x14ac:dyDescent="0.3">
      <c r="C84" s="48"/>
      <c r="D84" s="48"/>
    </row>
    <row r="85" spans="2:27" ht="27" customHeight="1" x14ac:dyDescent="0.3">
      <c r="B85" s="48"/>
      <c r="C85" s="48"/>
      <c r="D85" s="48"/>
      <c r="E85" s="370" t="s">
        <v>264</v>
      </c>
      <c r="F85" s="371"/>
      <c r="G85" s="371"/>
      <c r="H85" s="371"/>
      <c r="I85" s="371"/>
      <c r="J85" s="371"/>
      <c r="K85" s="371"/>
      <c r="L85" s="371"/>
      <c r="M85" s="371"/>
      <c r="N85" s="371"/>
      <c r="O85" s="371"/>
      <c r="P85" s="372"/>
      <c r="Q85" s="167"/>
      <c r="R85" s="53"/>
      <c r="S85" s="53"/>
      <c r="V85" s="56"/>
      <c r="W85" s="56"/>
      <c r="X85" s="47"/>
      <c r="Y85" s="47"/>
      <c r="Z85" s="47"/>
      <c r="AA85" s="47"/>
    </row>
    <row r="86" spans="2:27" ht="21" customHeight="1" x14ac:dyDescent="0.25">
      <c r="B86" s="48"/>
      <c r="C86" s="48"/>
      <c r="D86" s="48"/>
      <c r="E86" s="193" t="s">
        <v>34</v>
      </c>
      <c r="F86" s="302" t="s">
        <v>26</v>
      </c>
      <c r="G86" s="302" t="s">
        <v>28</v>
      </c>
      <c r="H86" s="373" t="s">
        <v>29</v>
      </c>
      <c r="I86" s="373"/>
      <c r="J86" s="114" t="s">
        <v>64</v>
      </c>
      <c r="K86" s="115" t="s">
        <v>12</v>
      </c>
      <c r="L86" s="116" t="s">
        <v>13</v>
      </c>
      <c r="M86" s="116" t="s">
        <v>14</v>
      </c>
      <c r="N86" s="305" t="s">
        <v>69</v>
      </c>
      <c r="O86" s="305" t="s">
        <v>70</v>
      </c>
      <c r="P86" s="132" t="s">
        <v>15</v>
      </c>
      <c r="Q86" s="167"/>
      <c r="R86" s="54"/>
      <c r="S86" s="54"/>
      <c r="V86" s="56"/>
      <c r="W86" s="52"/>
      <c r="X86" s="47"/>
      <c r="Y86" s="47"/>
      <c r="Z86" s="47"/>
      <c r="AA86" s="47"/>
    </row>
    <row r="87" spans="2:27" ht="39.75" customHeight="1" x14ac:dyDescent="0.25">
      <c r="B87" s="48"/>
      <c r="E87" s="129" t="s">
        <v>40</v>
      </c>
      <c r="F87" s="126" t="str">
        <f>VLOOKUP(E87,$E$112:$L$243,2,FALSE)</f>
        <v>Inserti espandibili</v>
      </c>
      <c r="G87" s="126" t="str">
        <f>VLOOKUP($E$87,$E$112:$L$243,3,FALSE)</f>
        <v>3M EAR</v>
      </c>
      <c r="H87" s="382" t="str">
        <f>VLOOKUP($E$87,$E$112:$L$243,4,FALSE)</f>
        <v>CLASSIC</v>
      </c>
      <c r="I87" s="383"/>
      <c r="J87" s="46">
        <f>VLOOKUP(E87,$E$112:$L$243,5,FALSE)</f>
        <v>31</v>
      </c>
      <c r="K87" s="46">
        <f>VLOOKUP($E$87,$E$112:$L$243,6,FALSE)</f>
        <v>31</v>
      </c>
      <c r="L87" s="46">
        <f>VLOOKUP($E$87,$E$112:$L$243,7,FALSE)</f>
        <v>27</v>
      </c>
      <c r="M87" s="46">
        <f>VLOOKUP($E$87,$E$112:$L$243,8,FALSE)</f>
        <v>26</v>
      </c>
      <c r="N87" s="375">
        <f>$AK$11</f>
        <v>95.244129399074012</v>
      </c>
      <c r="O87" s="375">
        <f>$AL$11</f>
        <v>97.853797514321769</v>
      </c>
      <c r="P87" s="376">
        <f>IF(($AL$11-$AK$11)&lt;=2,(L88-((K88-L88)/4)*($AL$11-$AK$11-2)),(L88-((L88-M88)/8)*($AL$11-$AK$11-2)))</f>
        <v>17.500464465636121</v>
      </c>
      <c r="Q87" s="167"/>
      <c r="R87" s="196"/>
      <c r="S87" s="196"/>
      <c r="V87" s="56"/>
      <c r="W87" s="56"/>
      <c r="X87" s="47"/>
      <c r="Y87" s="47"/>
      <c r="Z87" s="47"/>
      <c r="AA87" s="47"/>
    </row>
    <row r="88" spans="2:27" ht="21" customHeight="1" x14ac:dyDescent="0.25">
      <c r="B88" s="48"/>
      <c r="C88" s="48"/>
      <c r="D88" s="48"/>
      <c r="E88" s="191"/>
      <c r="F88" s="127"/>
      <c r="G88" s="128" t="s">
        <v>57</v>
      </c>
      <c r="H88" s="378">
        <v>0.65</v>
      </c>
      <c r="I88" s="379"/>
      <c r="J88" s="117">
        <f>H88*J87</f>
        <v>20.150000000000002</v>
      </c>
      <c r="K88" s="118">
        <f>K87*$H$88</f>
        <v>20.150000000000002</v>
      </c>
      <c r="L88" s="118">
        <f>L87*$H$88</f>
        <v>17.55</v>
      </c>
      <c r="M88" s="118">
        <f>M87*$H$88</f>
        <v>16.900000000000002</v>
      </c>
      <c r="N88" s="362"/>
      <c r="O88" s="362"/>
      <c r="P88" s="377"/>
      <c r="Q88" s="167"/>
      <c r="R88" s="167"/>
      <c r="S88" s="167"/>
      <c r="V88" s="56"/>
      <c r="W88" s="56"/>
      <c r="X88" s="47"/>
      <c r="Y88" s="47"/>
      <c r="Z88" s="47"/>
      <c r="AA88" s="47"/>
    </row>
    <row r="89" spans="2:27" ht="9" customHeight="1" x14ac:dyDescent="0.25">
      <c r="B89" s="48"/>
      <c r="C89" s="48"/>
      <c r="D89" s="48"/>
      <c r="E89" s="358"/>
      <c r="F89" s="359"/>
      <c r="G89" s="359"/>
      <c r="H89" s="359"/>
      <c r="I89" s="359"/>
      <c r="J89" s="359"/>
      <c r="K89" s="359"/>
      <c r="L89" s="359"/>
      <c r="M89" s="359"/>
      <c r="N89" s="359"/>
      <c r="O89" s="359"/>
      <c r="P89" s="360"/>
      <c r="Q89" s="167"/>
      <c r="R89" s="167"/>
      <c r="S89" s="167"/>
      <c r="V89" s="56"/>
      <c r="W89" s="56"/>
      <c r="X89" s="47"/>
      <c r="Y89" s="47"/>
      <c r="Z89" s="47"/>
      <c r="AA89" s="47"/>
    </row>
    <row r="90" spans="2:27" ht="21" customHeight="1" x14ac:dyDescent="0.25">
      <c r="B90" s="48"/>
      <c r="C90" s="48"/>
      <c r="D90" s="48"/>
      <c r="E90" s="361" t="s">
        <v>37</v>
      </c>
      <c r="F90" s="362"/>
      <c r="G90" s="363" t="s">
        <v>74</v>
      </c>
      <c r="H90" s="130" t="s">
        <v>185</v>
      </c>
      <c r="I90" s="131" t="s">
        <v>71</v>
      </c>
      <c r="J90" s="133">
        <f>$AK$11-P87</f>
        <v>77.743664933437884</v>
      </c>
      <c r="K90" s="131" t="s">
        <v>72</v>
      </c>
      <c r="L90" s="131">
        <v>80</v>
      </c>
      <c r="M90" s="365" t="str">
        <f>IF(J90&lt;65,"IPERPROTEZIONE",IF(J90&lt;70,"ACCETTABILE",IF(J90&lt;75,"BUONA",IF(J90&lt;80,"ACCETTABILE","INSUFFICIENTE"))))</f>
        <v>ACCETTABILE</v>
      </c>
      <c r="N90" s="365"/>
      <c r="O90" s="365"/>
      <c r="P90" s="366"/>
      <c r="Q90" s="167"/>
      <c r="R90" s="85"/>
      <c r="S90" s="85"/>
      <c r="V90" s="56"/>
      <c r="W90" s="56"/>
      <c r="X90" s="47"/>
      <c r="Y90" s="47"/>
      <c r="Z90" s="47"/>
      <c r="AA90" s="47"/>
    </row>
    <row r="91" spans="2:27" ht="29.25" customHeight="1" thickBot="1" x14ac:dyDescent="0.3">
      <c r="B91" s="48"/>
      <c r="C91" s="48"/>
      <c r="D91" s="48"/>
      <c r="E91" s="367" t="s">
        <v>31</v>
      </c>
      <c r="F91" s="364"/>
      <c r="G91" s="364"/>
      <c r="H91" s="59" t="s">
        <v>186</v>
      </c>
      <c r="I91" s="60" t="s">
        <v>73</v>
      </c>
      <c r="J91" s="60">
        <f>M88-5</f>
        <v>11.900000000000002</v>
      </c>
      <c r="K91" s="60" t="s">
        <v>72</v>
      </c>
      <c r="L91" s="60">
        <v>135</v>
      </c>
      <c r="M91" s="368" t="str">
        <f>IF($O$45&lt;135,"VERIFICA NON NECESSARIA",IF(($O$45-J91)&lt;135,"IDONEO","INSUFFICIENTE"))</f>
        <v>VERIFICA NON NECESSARIA</v>
      </c>
      <c r="N91" s="368"/>
      <c r="O91" s="368"/>
      <c r="P91" s="369"/>
      <c r="Q91" s="167"/>
      <c r="R91" s="86"/>
      <c r="S91" s="86"/>
      <c r="V91" s="56"/>
      <c r="W91" s="56"/>
      <c r="X91" s="47"/>
      <c r="Y91" s="47"/>
      <c r="Z91" s="47"/>
      <c r="AA91" s="47"/>
    </row>
    <row r="92" spans="2:27" ht="18.75" thickBot="1" x14ac:dyDescent="0.3">
      <c r="C92" s="48"/>
      <c r="D92" s="48"/>
    </row>
    <row r="93" spans="2:27" ht="27" customHeight="1" x14ac:dyDescent="0.3">
      <c r="B93" s="48"/>
      <c r="C93" s="48"/>
      <c r="D93" s="48"/>
      <c r="E93" s="370" t="s">
        <v>264</v>
      </c>
      <c r="F93" s="371"/>
      <c r="G93" s="371"/>
      <c r="H93" s="371"/>
      <c r="I93" s="371"/>
      <c r="J93" s="371"/>
      <c r="K93" s="371"/>
      <c r="L93" s="371"/>
      <c r="M93" s="371"/>
      <c r="N93" s="371"/>
      <c r="O93" s="371"/>
      <c r="P93" s="372"/>
      <c r="Q93" s="167"/>
      <c r="R93" s="53"/>
      <c r="S93" s="53"/>
      <c r="V93" s="56"/>
      <c r="W93" s="56"/>
      <c r="X93" s="47"/>
      <c r="Y93" s="47"/>
      <c r="Z93" s="47"/>
      <c r="AA93" s="47"/>
    </row>
    <row r="94" spans="2:27" ht="21" customHeight="1" x14ac:dyDescent="0.25">
      <c r="B94" s="48"/>
      <c r="C94" s="48"/>
      <c r="D94" s="48"/>
      <c r="E94" s="193" t="s">
        <v>34</v>
      </c>
      <c r="F94" s="302" t="s">
        <v>26</v>
      </c>
      <c r="G94" s="302" t="s">
        <v>28</v>
      </c>
      <c r="H94" s="373" t="s">
        <v>29</v>
      </c>
      <c r="I94" s="373"/>
      <c r="J94" s="114" t="s">
        <v>64</v>
      </c>
      <c r="K94" s="115" t="s">
        <v>12</v>
      </c>
      <c r="L94" s="116" t="s">
        <v>13</v>
      </c>
      <c r="M94" s="116" t="s">
        <v>14</v>
      </c>
      <c r="N94" s="305" t="s">
        <v>69</v>
      </c>
      <c r="O94" s="305" t="s">
        <v>70</v>
      </c>
      <c r="P94" s="132" t="s">
        <v>15</v>
      </c>
      <c r="Q94" s="167"/>
      <c r="R94" s="54"/>
      <c r="S94" s="54"/>
      <c r="V94" s="56"/>
      <c r="W94" s="52"/>
      <c r="X94" s="47"/>
      <c r="Y94" s="47"/>
      <c r="Z94" s="47"/>
      <c r="AA94" s="47"/>
    </row>
    <row r="95" spans="2:27" ht="42.75" customHeight="1" x14ac:dyDescent="0.25">
      <c r="B95" s="48"/>
      <c r="E95" s="129" t="s">
        <v>41</v>
      </c>
      <c r="F95" s="126" t="str">
        <f>VLOOKUP(E95,$E$112:$L$243,2,FALSE)</f>
        <v>Inserti espandibili</v>
      </c>
      <c r="G95" s="126" t="str">
        <f>VLOOKUP($E$95,$E$112:$L$243,3,FALSE)</f>
        <v>UVEX</v>
      </c>
      <c r="H95" s="380" t="str">
        <f>VLOOKUP($E$95,$E$112:$L$243,4,FALSE)</f>
        <v>X-fit</v>
      </c>
      <c r="I95" s="381"/>
      <c r="J95" s="46">
        <f>VLOOKUP(E95,$E$112:$L$243,5,FALSE)</f>
        <v>37</v>
      </c>
      <c r="K95" s="46">
        <f>VLOOKUP($E$95,$E$112:$L$243,6,FALSE)</f>
        <v>36</v>
      </c>
      <c r="L95" s="46">
        <f>VLOOKUP($E$95,$E$112:$L$243,7,FALSE)</f>
        <v>35</v>
      </c>
      <c r="M95" s="46">
        <f>VLOOKUP($E$95,$E$112:$L$243,8,FALSE)</f>
        <v>34</v>
      </c>
      <c r="N95" s="375">
        <f>$AK$11</f>
        <v>95.244129399074012</v>
      </c>
      <c r="O95" s="375">
        <f>$AL$11</f>
        <v>97.853797514321769</v>
      </c>
      <c r="P95" s="376">
        <f>IF(($AL$11-$AK$11)&lt;=2,(L96-((K96-L96)/4)*($AL$11-$AK$11-2)),(L96-((L96-M96)/8)*($AL$11-$AK$11-2)))</f>
        <v>22.70046446563612</v>
      </c>
      <c r="Q95" s="167"/>
      <c r="R95" s="196"/>
      <c r="S95" s="196"/>
      <c r="V95" s="56"/>
      <c r="W95" s="56"/>
      <c r="X95" s="47"/>
      <c r="Y95" s="47"/>
      <c r="Z95" s="47"/>
      <c r="AA95" s="47"/>
    </row>
    <row r="96" spans="2:27" ht="21" customHeight="1" x14ac:dyDescent="0.25">
      <c r="B96" s="48"/>
      <c r="C96" s="48"/>
      <c r="D96" s="48"/>
      <c r="E96" s="191"/>
      <c r="F96" s="127"/>
      <c r="G96" s="128" t="s">
        <v>57</v>
      </c>
      <c r="H96" s="378">
        <v>0.65</v>
      </c>
      <c r="I96" s="379"/>
      <c r="J96" s="117">
        <f>H96*J95</f>
        <v>24.05</v>
      </c>
      <c r="K96" s="118">
        <f>K95*$H$96</f>
        <v>23.400000000000002</v>
      </c>
      <c r="L96" s="118">
        <f>L95*$H$96</f>
        <v>22.75</v>
      </c>
      <c r="M96" s="118">
        <f>M95*$H$96</f>
        <v>22.1</v>
      </c>
      <c r="N96" s="362"/>
      <c r="O96" s="362"/>
      <c r="P96" s="377"/>
      <c r="Q96" s="167"/>
      <c r="R96" s="167"/>
      <c r="S96" s="167"/>
      <c r="V96" s="56"/>
      <c r="W96" s="56"/>
      <c r="X96" s="47"/>
      <c r="Y96" s="47"/>
      <c r="Z96" s="47"/>
      <c r="AA96" s="47"/>
    </row>
    <row r="97" spans="2:27" ht="9" customHeight="1" x14ac:dyDescent="0.25">
      <c r="B97" s="48"/>
      <c r="C97" s="48"/>
      <c r="D97" s="48"/>
      <c r="E97" s="358"/>
      <c r="F97" s="359"/>
      <c r="G97" s="359"/>
      <c r="H97" s="359"/>
      <c r="I97" s="359"/>
      <c r="J97" s="359"/>
      <c r="K97" s="359"/>
      <c r="L97" s="359"/>
      <c r="M97" s="359"/>
      <c r="N97" s="359"/>
      <c r="O97" s="359"/>
      <c r="P97" s="360"/>
      <c r="Q97" s="167"/>
      <c r="R97" s="167"/>
      <c r="S97" s="167"/>
      <c r="V97" s="56"/>
      <c r="W97" s="56"/>
      <c r="X97" s="47"/>
      <c r="Y97" s="47"/>
      <c r="Z97" s="47"/>
      <c r="AA97" s="47"/>
    </row>
    <row r="98" spans="2:27" ht="21" customHeight="1" x14ac:dyDescent="0.25">
      <c r="B98" s="48"/>
      <c r="C98" s="48"/>
      <c r="D98" s="48"/>
      <c r="E98" s="361" t="s">
        <v>37</v>
      </c>
      <c r="F98" s="362"/>
      <c r="G98" s="363" t="s">
        <v>74</v>
      </c>
      <c r="H98" s="130" t="s">
        <v>185</v>
      </c>
      <c r="I98" s="131" t="s">
        <v>71</v>
      </c>
      <c r="J98" s="133">
        <f>$AK$11-P95</f>
        <v>72.543664933437896</v>
      </c>
      <c r="K98" s="131" t="s">
        <v>72</v>
      </c>
      <c r="L98" s="131">
        <v>80</v>
      </c>
      <c r="M98" s="365" t="str">
        <f>IF(J98&lt;65,"IPERPROTEZIONE",IF(J98&lt;70,"ACCETTABILE",IF(J98&lt;75,"BUONA",IF(J98&lt;80,"ACCETTABILE","INSUFFICIENTE"))))</f>
        <v>BUONA</v>
      </c>
      <c r="N98" s="365"/>
      <c r="O98" s="365"/>
      <c r="P98" s="366"/>
      <c r="Q98" s="167"/>
      <c r="R98" s="85"/>
      <c r="S98" s="85"/>
      <c r="V98" s="56"/>
      <c r="W98" s="56"/>
      <c r="X98" s="47"/>
      <c r="Y98" s="47"/>
      <c r="Z98" s="47"/>
      <c r="AA98" s="47"/>
    </row>
    <row r="99" spans="2:27" ht="29.25" customHeight="1" thickBot="1" x14ac:dyDescent="0.3">
      <c r="B99" s="48"/>
      <c r="C99" s="48"/>
      <c r="D99" s="48"/>
      <c r="E99" s="367" t="s">
        <v>31</v>
      </c>
      <c r="F99" s="364"/>
      <c r="G99" s="364"/>
      <c r="H99" s="59" t="s">
        <v>186</v>
      </c>
      <c r="I99" s="60" t="s">
        <v>73</v>
      </c>
      <c r="J99" s="60">
        <f>M96-5</f>
        <v>17.100000000000001</v>
      </c>
      <c r="K99" s="60" t="s">
        <v>72</v>
      </c>
      <c r="L99" s="60">
        <v>135</v>
      </c>
      <c r="M99" s="368" t="str">
        <f>IF($O$45&lt;135,"VERIFICA NON NECESSARIA",IF(($O$45-J99)&lt;135,"IDONEO","INSUFFICIENTE"))</f>
        <v>VERIFICA NON NECESSARIA</v>
      </c>
      <c r="N99" s="368"/>
      <c r="O99" s="368"/>
      <c r="P99" s="369"/>
      <c r="Q99" s="167"/>
      <c r="R99" s="86"/>
      <c r="S99" s="86"/>
      <c r="V99" s="56"/>
      <c r="W99" s="56"/>
      <c r="X99" s="47"/>
      <c r="Y99" s="47"/>
      <c r="Z99" s="47"/>
      <c r="AA99" s="47"/>
    </row>
    <row r="100" spans="2:27" ht="18.75" thickBot="1" x14ac:dyDescent="0.3">
      <c r="C100" s="48"/>
      <c r="D100" s="48"/>
    </row>
    <row r="101" spans="2:27" ht="27" customHeight="1" x14ac:dyDescent="0.3">
      <c r="B101" s="48"/>
      <c r="C101" s="48"/>
      <c r="D101" s="48"/>
      <c r="E101" s="370" t="s">
        <v>264</v>
      </c>
      <c r="F101" s="371"/>
      <c r="G101" s="371"/>
      <c r="H101" s="371"/>
      <c r="I101" s="371"/>
      <c r="J101" s="371"/>
      <c r="K101" s="371"/>
      <c r="L101" s="371"/>
      <c r="M101" s="371"/>
      <c r="N101" s="371"/>
      <c r="O101" s="371"/>
      <c r="P101" s="372"/>
      <c r="Q101" s="167"/>
      <c r="R101" s="53"/>
      <c r="S101" s="53"/>
      <c r="V101" s="56"/>
      <c r="W101" s="56"/>
      <c r="X101" s="47"/>
      <c r="Y101" s="47"/>
      <c r="Z101" s="47"/>
      <c r="AA101" s="47"/>
    </row>
    <row r="102" spans="2:27" ht="21" customHeight="1" x14ac:dyDescent="0.25">
      <c r="B102" s="48"/>
      <c r="C102" s="48"/>
      <c r="D102" s="48"/>
      <c r="E102" s="193" t="s">
        <v>34</v>
      </c>
      <c r="F102" s="302" t="s">
        <v>26</v>
      </c>
      <c r="G102" s="302" t="s">
        <v>28</v>
      </c>
      <c r="H102" s="373" t="s">
        <v>29</v>
      </c>
      <c r="I102" s="373"/>
      <c r="J102" s="114" t="s">
        <v>64</v>
      </c>
      <c r="K102" s="115" t="s">
        <v>12</v>
      </c>
      <c r="L102" s="116" t="s">
        <v>13</v>
      </c>
      <c r="M102" s="116" t="s">
        <v>14</v>
      </c>
      <c r="N102" s="305" t="s">
        <v>69</v>
      </c>
      <c r="O102" s="305" t="s">
        <v>70</v>
      </c>
      <c r="P102" s="132" t="s">
        <v>15</v>
      </c>
      <c r="Q102" s="167"/>
      <c r="R102" s="54"/>
      <c r="S102" s="54"/>
      <c r="V102" s="56"/>
      <c r="W102" s="52"/>
      <c r="X102" s="47"/>
      <c r="Y102" s="47"/>
      <c r="Z102" s="47"/>
      <c r="AA102" s="47"/>
    </row>
    <row r="103" spans="2:27" ht="21" customHeight="1" x14ac:dyDescent="0.25">
      <c r="B103" s="48"/>
      <c r="E103" s="129" t="s">
        <v>44</v>
      </c>
      <c r="F103" s="126" t="str">
        <f>VLOOKUP(E103,$E$112:$L$243,2,FALSE)</f>
        <v>Inserti espandibili</v>
      </c>
      <c r="G103" s="126" t="str">
        <f>VLOOKUP($E$103,$E$112:$L$243,3,FALSE)</f>
        <v>3M EAR</v>
      </c>
      <c r="H103" s="374" t="str">
        <f>VLOOKUP($E$103,$E$112:$L$243,4,FALSE)</f>
        <v>soft FX</v>
      </c>
      <c r="I103" s="374"/>
      <c r="J103" s="46">
        <f>VLOOKUP(E103,$E$112:$L$243,5,FALSE)</f>
        <v>37</v>
      </c>
      <c r="K103" s="46">
        <f>VLOOKUP($E$103,$E$112:$L$243,6,FALSE)</f>
        <v>36</v>
      </c>
      <c r="L103" s="46">
        <f>VLOOKUP($E$103,$E$112:$L$243,7,FALSE)</f>
        <v>35</v>
      </c>
      <c r="M103" s="46">
        <f>VLOOKUP($E$103,$E$112:$L$243,8,FALSE)</f>
        <v>33</v>
      </c>
      <c r="N103" s="375">
        <f>$AK$11</f>
        <v>95.244129399074012</v>
      </c>
      <c r="O103" s="375">
        <f>$AL$11</f>
        <v>97.853797514321769</v>
      </c>
      <c r="P103" s="376">
        <f>IF(($AL$11-$AK$11)&lt;=2,(L104-((K104-L104)/4)*($AL$11-$AK$11-2)),(L104-((L104-M104)/8)*($AL$11-$AK$11-2)))</f>
        <v>29.620445525509851</v>
      </c>
      <c r="Q103" s="167"/>
      <c r="R103" s="196"/>
      <c r="S103" s="196"/>
      <c r="V103" s="56"/>
      <c r="W103" s="56"/>
      <c r="X103" s="47"/>
      <c r="Y103" s="47"/>
      <c r="Z103" s="47"/>
      <c r="AA103" s="47"/>
    </row>
    <row r="104" spans="2:27" ht="21" customHeight="1" x14ac:dyDescent="0.25">
      <c r="B104" s="48"/>
      <c r="C104" s="48"/>
      <c r="D104" s="48"/>
      <c r="E104" s="191"/>
      <c r="F104" s="127"/>
      <c r="G104" s="128" t="s">
        <v>57</v>
      </c>
      <c r="H104" s="378">
        <v>0.85</v>
      </c>
      <c r="I104" s="379"/>
      <c r="J104" s="117">
        <f>H104*J103</f>
        <v>31.45</v>
      </c>
      <c r="K104" s="118">
        <f>K103*$H$104</f>
        <v>30.599999999999998</v>
      </c>
      <c r="L104" s="118">
        <f>L103*$H$104</f>
        <v>29.75</v>
      </c>
      <c r="M104" s="118">
        <f>M103*$H$104</f>
        <v>28.05</v>
      </c>
      <c r="N104" s="362"/>
      <c r="O104" s="362"/>
      <c r="P104" s="377"/>
      <c r="Q104" s="167"/>
      <c r="R104" s="167"/>
      <c r="S104" s="167"/>
      <c r="V104" s="56"/>
      <c r="W104" s="56"/>
      <c r="X104" s="47"/>
      <c r="Y104" s="47"/>
      <c r="Z104" s="47"/>
      <c r="AA104" s="47"/>
    </row>
    <row r="105" spans="2:27" ht="9" customHeight="1" x14ac:dyDescent="0.25">
      <c r="B105" s="48"/>
      <c r="C105" s="48"/>
      <c r="D105" s="48"/>
      <c r="E105" s="358"/>
      <c r="F105" s="359"/>
      <c r="G105" s="359"/>
      <c r="H105" s="359"/>
      <c r="I105" s="359"/>
      <c r="J105" s="359"/>
      <c r="K105" s="359"/>
      <c r="L105" s="359"/>
      <c r="M105" s="359"/>
      <c r="N105" s="359"/>
      <c r="O105" s="359"/>
      <c r="P105" s="360"/>
      <c r="Q105" s="167"/>
      <c r="R105" s="167"/>
      <c r="S105" s="167"/>
      <c r="V105" s="56"/>
      <c r="W105" s="56"/>
      <c r="X105" s="47"/>
      <c r="Y105" s="47"/>
      <c r="Z105" s="47"/>
      <c r="AA105" s="47"/>
    </row>
    <row r="106" spans="2:27" ht="21" customHeight="1" x14ac:dyDescent="0.25">
      <c r="B106" s="48"/>
      <c r="C106" s="48"/>
      <c r="D106" s="48"/>
      <c r="E106" s="361" t="s">
        <v>37</v>
      </c>
      <c r="F106" s="362"/>
      <c r="G106" s="363" t="s">
        <v>74</v>
      </c>
      <c r="H106" s="130" t="s">
        <v>185</v>
      </c>
      <c r="I106" s="131" t="s">
        <v>71</v>
      </c>
      <c r="J106" s="133">
        <f>$AK$11-P103</f>
        <v>65.623683873564161</v>
      </c>
      <c r="K106" s="131" t="s">
        <v>72</v>
      </c>
      <c r="L106" s="131">
        <v>80</v>
      </c>
      <c r="M106" s="365" t="str">
        <f>IF(J106&lt;65,"IPERPROTEZIONE",IF(J106&lt;70,"ACCETTABILE",IF(J106&lt;75,"BUONA",IF(J106&lt;80,"ACCETTABILE","INSUFFICIENTE"))))</f>
        <v>ACCETTABILE</v>
      </c>
      <c r="N106" s="365"/>
      <c r="O106" s="365"/>
      <c r="P106" s="366"/>
      <c r="Q106" s="167"/>
      <c r="R106" s="85"/>
      <c r="S106" s="85"/>
      <c r="V106" s="56"/>
      <c r="W106" s="56"/>
      <c r="X106" s="47"/>
      <c r="Y106" s="47"/>
      <c r="Z106" s="47"/>
      <c r="AA106" s="47"/>
    </row>
    <row r="107" spans="2:27" ht="29.25" customHeight="1" thickBot="1" x14ac:dyDescent="0.3">
      <c r="B107" s="48"/>
      <c r="C107" s="48"/>
      <c r="D107" s="48"/>
      <c r="E107" s="367" t="s">
        <v>32</v>
      </c>
      <c r="F107" s="364"/>
      <c r="G107" s="364"/>
      <c r="H107" s="59" t="s">
        <v>186</v>
      </c>
      <c r="I107" s="60" t="s">
        <v>73</v>
      </c>
      <c r="J107" s="60">
        <f>M104-5</f>
        <v>23.05</v>
      </c>
      <c r="K107" s="60" t="s">
        <v>72</v>
      </c>
      <c r="L107" s="60">
        <v>135</v>
      </c>
      <c r="M107" s="368" t="str">
        <f>IF($O$45&lt;135,"VERIFICA NON NECESSARIA",IF(($O$45-J107)&lt;135,"IDONEO","INSUFFICIENTE"))</f>
        <v>VERIFICA NON NECESSARIA</v>
      </c>
      <c r="N107" s="368"/>
      <c r="O107" s="368"/>
      <c r="P107" s="369"/>
      <c r="Q107" s="167"/>
      <c r="R107" s="86"/>
      <c r="S107" s="86"/>
      <c r="V107" s="56"/>
      <c r="W107" s="56"/>
      <c r="X107" s="47"/>
      <c r="Y107" s="47"/>
      <c r="Z107" s="47"/>
      <c r="AA107" s="47"/>
    </row>
    <row r="108" spans="2:27" ht="18" x14ac:dyDescent="0.25">
      <c r="C108" s="48"/>
      <c r="D108" s="48"/>
    </row>
    <row r="109" spans="2:27" ht="18" x14ac:dyDescent="0.25">
      <c r="C109" s="48"/>
      <c r="D109" s="48"/>
    </row>
    <row r="110" spans="2:27" ht="18" x14ac:dyDescent="0.25">
      <c r="C110" s="48"/>
      <c r="D110" s="48"/>
    </row>
    <row r="111" spans="2:27" ht="35.25" customHeight="1" x14ac:dyDescent="0.2">
      <c r="E111" s="305" t="s">
        <v>0</v>
      </c>
      <c r="F111" s="305" t="s">
        <v>184</v>
      </c>
      <c r="G111" s="305" t="s">
        <v>1</v>
      </c>
      <c r="H111" s="305" t="s">
        <v>2</v>
      </c>
      <c r="I111" s="305" t="s">
        <v>64</v>
      </c>
      <c r="J111" s="305" t="s">
        <v>12</v>
      </c>
      <c r="K111" s="305" t="s">
        <v>13</v>
      </c>
      <c r="L111" s="305" t="s">
        <v>14</v>
      </c>
    </row>
    <row r="112" spans="2:27" ht="20.25" customHeight="1" x14ac:dyDescent="0.2">
      <c r="E112" s="45" t="s">
        <v>36</v>
      </c>
      <c r="F112" s="45" t="s">
        <v>27</v>
      </c>
      <c r="G112" s="45" t="s">
        <v>582</v>
      </c>
      <c r="H112" s="45" t="s">
        <v>583</v>
      </c>
      <c r="I112" s="46">
        <v>26</v>
      </c>
      <c r="J112" s="46">
        <v>32</v>
      </c>
      <c r="K112" s="46">
        <v>23</v>
      </c>
      <c r="L112" s="46">
        <v>15</v>
      </c>
    </row>
    <row r="113" spans="5:12" ht="20.25" customHeight="1" x14ac:dyDescent="0.2">
      <c r="E113" s="45" t="s">
        <v>38</v>
      </c>
      <c r="F113" s="45" t="s">
        <v>27</v>
      </c>
      <c r="G113" s="45" t="s">
        <v>582</v>
      </c>
      <c r="H113" s="309" t="s">
        <v>584</v>
      </c>
      <c r="I113" s="46">
        <v>24</v>
      </c>
      <c r="J113" s="46">
        <v>29</v>
      </c>
      <c r="K113" s="46">
        <v>20</v>
      </c>
      <c r="L113" s="46">
        <v>13</v>
      </c>
    </row>
    <row r="114" spans="5:12" ht="20.25" customHeight="1" x14ac:dyDescent="0.2">
      <c r="E114" s="45" t="s">
        <v>40</v>
      </c>
      <c r="F114" s="45" t="s">
        <v>243</v>
      </c>
      <c r="G114" s="45" t="s">
        <v>585</v>
      </c>
      <c r="H114" s="45" t="s">
        <v>586</v>
      </c>
      <c r="I114" s="46">
        <v>31</v>
      </c>
      <c r="J114" s="46">
        <v>31</v>
      </c>
      <c r="K114" s="46">
        <v>27</v>
      </c>
      <c r="L114" s="46">
        <v>26</v>
      </c>
    </row>
    <row r="115" spans="5:12" ht="20.25" customHeight="1" x14ac:dyDescent="0.2">
      <c r="E115" s="45" t="s">
        <v>41</v>
      </c>
      <c r="F115" s="45" t="s">
        <v>243</v>
      </c>
      <c r="G115" s="45" t="s">
        <v>587</v>
      </c>
      <c r="H115" s="45" t="s">
        <v>588</v>
      </c>
      <c r="I115" s="46">
        <v>37</v>
      </c>
      <c r="J115" s="46">
        <v>36</v>
      </c>
      <c r="K115" s="46">
        <v>35</v>
      </c>
      <c r="L115" s="46">
        <v>34</v>
      </c>
    </row>
    <row r="116" spans="5:12" ht="20.25" customHeight="1" x14ac:dyDescent="0.2">
      <c r="E116" s="45" t="s">
        <v>42</v>
      </c>
      <c r="F116" s="45" t="s">
        <v>243</v>
      </c>
      <c r="G116" s="45" t="s">
        <v>585</v>
      </c>
      <c r="H116" s="45" t="s">
        <v>589</v>
      </c>
      <c r="I116" s="46">
        <v>29</v>
      </c>
      <c r="J116" s="46">
        <v>30</v>
      </c>
      <c r="K116" s="46">
        <v>35</v>
      </c>
      <c r="L116" s="46">
        <v>24</v>
      </c>
    </row>
    <row r="117" spans="5:12" ht="20.25" customHeight="1" x14ac:dyDescent="0.2">
      <c r="E117" s="45" t="s">
        <v>43</v>
      </c>
      <c r="F117" s="45" t="s">
        <v>244</v>
      </c>
      <c r="G117" s="45" t="s">
        <v>590</v>
      </c>
      <c r="H117" s="45" t="s">
        <v>591</v>
      </c>
      <c r="I117" s="46">
        <v>28</v>
      </c>
      <c r="J117" s="46">
        <v>27</v>
      </c>
      <c r="K117" s="46">
        <v>26</v>
      </c>
      <c r="L117" s="46">
        <v>25</v>
      </c>
    </row>
    <row r="118" spans="5:12" ht="20.25" customHeight="1" x14ac:dyDescent="0.2">
      <c r="E118" s="45" t="s">
        <v>44</v>
      </c>
      <c r="F118" s="45" t="s">
        <v>243</v>
      </c>
      <c r="G118" s="45" t="s">
        <v>585</v>
      </c>
      <c r="H118" s="45" t="s">
        <v>592</v>
      </c>
      <c r="I118" s="46">
        <v>37</v>
      </c>
      <c r="J118" s="46">
        <v>36</v>
      </c>
      <c r="K118" s="46">
        <v>35</v>
      </c>
      <c r="L118" s="46">
        <v>33</v>
      </c>
    </row>
    <row r="119" spans="5:12" ht="20.25" customHeight="1" x14ac:dyDescent="0.2">
      <c r="E119" s="45" t="s">
        <v>45</v>
      </c>
      <c r="F119" s="45"/>
      <c r="G119" s="45"/>
      <c r="H119" s="45"/>
      <c r="I119" s="46"/>
      <c r="J119" s="46"/>
      <c r="K119" s="46"/>
      <c r="L119" s="46"/>
    </row>
    <row r="120" spans="5:12" ht="20.25" customHeight="1" x14ac:dyDescent="0.2">
      <c r="E120" s="45" t="s">
        <v>46</v>
      </c>
      <c r="F120" s="45"/>
      <c r="G120" s="45"/>
      <c r="H120" s="45"/>
      <c r="I120" s="46"/>
      <c r="J120" s="46"/>
      <c r="K120" s="46"/>
      <c r="L120" s="46"/>
    </row>
    <row r="121" spans="5:12" ht="20.25" customHeight="1" x14ac:dyDescent="0.2">
      <c r="E121" s="45" t="s">
        <v>47</v>
      </c>
      <c r="F121" s="45"/>
      <c r="G121" s="45"/>
      <c r="H121" s="45"/>
      <c r="I121" s="46"/>
      <c r="J121" s="46"/>
      <c r="K121" s="46"/>
      <c r="L121" s="46"/>
    </row>
    <row r="122" spans="5:12" ht="20.25" customHeight="1" x14ac:dyDescent="0.2">
      <c r="E122" s="45" t="s">
        <v>48</v>
      </c>
      <c r="F122" s="45"/>
      <c r="G122" s="45"/>
      <c r="H122" s="45"/>
      <c r="I122" s="46"/>
      <c r="J122" s="46"/>
      <c r="K122" s="46"/>
      <c r="L122" s="46"/>
    </row>
    <row r="123" spans="5:12" ht="20.25" customHeight="1" x14ac:dyDescent="0.2">
      <c r="E123" s="45" t="s">
        <v>49</v>
      </c>
      <c r="F123" s="45"/>
      <c r="G123" s="45"/>
      <c r="H123" s="45"/>
      <c r="I123" s="46"/>
      <c r="J123" s="46"/>
      <c r="K123" s="46"/>
      <c r="L123" s="46"/>
    </row>
    <row r="124" spans="5:12" ht="20.25" customHeight="1" x14ac:dyDescent="0.2">
      <c r="E124" s="45" t="s">
        <v>50</v>
      </c>
      <c r="F124" s="45"/>
      <c r="G124" s="45"/>
      <c r="H124" s="45"/>
      <c r="I124" s="46"/>
      <c r="J124" s="46"/>
      <c r="K124" s="46"/>
      <c r="L124" s="46"/>
    </row>
    <row r="125" spans="5:12" ht="20.25" customHeight="1" x14ac:dyDescent="0.2">
      <c r="E125" s="45" t="s">
        <v>51</v>
      </c>
      <c r="F125" s="45"/>
      <c r="G125" s="45"/>
      <c r="H125" s="45"/>
      <c r="I125" s="46"/>
      <c r="J125" s="46"/>
      <c r="K125" s="46"/>
      <c r="L125" s="46"/>
    </row>
    <row r="126" spans="5:12" ht="20.25" customHeight="1" x14ac:dyDescent="0.2">
      <c r="E126" s="45" t="s">
        <v>35</v>
      </c>
      <c r="F126" s="45"/>
      <c r="G126" s="45"/>
      <c r="H126" s="45"/>
      <c r="I126" s="46"/>
      <c r="J126" s="46"/>
      <c r="K126" s="46"/>
      <c r="L126" s="46"/>
    </row>
    <row r="127" spans="5:12" ht="20.25" customHeight="1" x14ac:dyDescent="0.2">
      <c r="E127" s="45" t="s">
        <v>52</v>
      </c>
      <c r="F127" s="45"/>
      <c r="G127" s="45"/>
      <c r="H127" s="45"/>
      <c r="I127" s="46"/>
      <c r="J127" s="46"/>
      <c r="K127" s="46"/>
      <c r="L127" s="46"/>
    </row>
    <row r="128" spans="5:12" ht="20.25" customHeight="1" x14ac:dyDescent="0.2">
      <c r="E128" s="45" t="s">
        <v>53</v>
      </c>
      <c r="F128" s="45"/>
      <c r="G128" s="45"/>
      <c r="H128" s="45"/>
      <c r="I128" s="46"/>
      <c r="J128" s="46"/>
      <c r="K128" s="46"/>
      <c r="L128" s="46"/>
    </row>
    <row r="129" spans="5:12" ht="20.25" customHeight="1" x14ac:dyDescent="0.2">
      <c r="E129" s="45" t="s">
        <v>54</v>
      </c>
      <c r="F129" s="45"/>
      <c r="G129" s="45"/>
      <c r="H129" s="45"/>
      <c r="I129" s="46"/>
      <c r="J129" s="46"/>
      <c r="K129" s="46"/>
      <c r="L129" s="46"/>
    </row>
    <row r="130" spans="5:12" ht="20.25" x14ac:dyDescent="0.2">
      <c r="E130" s="45" t="s">
        <v>55</v>
      </c>
      <c r="F130" s="45"/>
      <c r="G130" s="45"/>
      <c r="H130" s="45"/>
      <c r="I130" s="46"/>
      <c r="J130" s="46"/>
      <c r="K130" s="46"/>
      <c r="L130" s="46"/>
    </row>
    <row r="131" spans="5:12" ht="20.25" x14ac:dyDescent="0.2">
      <c r="E131" s="45" t="s">
        <v>58</v>
      </c>
      <c r="F131" s="45"/>
      <c r="G131" s="45"/>
      <c r="H131" s="45"/>
      <c r="I131" s="46"/>
      <c r="J131" s="46"/>
      <c r="K131" s="46"/>
      <c r="L131" s="46"/>
    </row>
    <row r="132" spans="5:12" ht="20.25" x14ac:dyDescent="0.2">
      <c r="E132" s="45" t="s">
        <v>59</v>
      </c>
      <c r="F132" s="45"/>
      <c r="G132" s="45"/>
      <c r="H132" s="45"/>
      <c r="I132" s="46"/>
      <c r="J132" s="46"/>
      <c r="K132" s="46"/>
      <c r="L132" s="46"/>
    </row>
    <row r="133" spans="5:12" ht="20.25" x14ac:dyDescent="0.2">
      <c r="E133" s="45" t="s">
        <v>60</v>
      </c>
      <c r="F133" s="45"/>
      <c r="G133" s="45"/>
      <c r="H133" s="45"/>
      <c r="I133" s="46"/>
      <c r="J133" s="46"/>
      <c r="K133" s="46"/>
      <c r="L133" s="46"/>
    </row>
    <row r="134" spans="5:12" ht="20.25" x14ac:dyDescent="0.2">
      <c r="E134" s="45" t="s">
        <v>61</v>
      </c>
      <c r="F134" s="45"/>
      <c r="G134" s="45"/>
      <c r="H134" s="45"/>
      <c r="I134" s="46"/>
      <c r="J134" s="46"/>
      <c r="K134" s="46"/>
      <c r="L134" s="46"/>
    </row>
    <row r="135" spans="5:12" ht="20.25" x14ac:dyDescent="0.2">
      <c r="E135" s="45" t="s">
        <v>62</v>
      </c>
      <c r="F135" s="45"/>
      <c r="G135" s="45"/>
      <c r="H135" s="45"/>
      <c r="I135" s="46"/>
      <c r="J135" s="46"/>
      <c r="K135" s="46"/>
      <c r="L135" s="46"/>
    </row>
    <row r="136" spans="5:12" ht="20.25" x14ac:dyDescent="0.2">
      <c r="E136" s="45" t="s">
        <v>63</v>
      </c>
      <c r="F136" s="45"/>
      <c r="G136" s="45"/>
      <c r="H136" s="45"/>
      <c r="I136" s="46"/>
      <c r="J136" s="46"/>
      <c r="K136" s="46"/>
      <c r="L136" s="46"/>
    </row>
    <row r="137" spans="5:12" ht="20.25" x14ac:dyDescent="0.2">
      <c r="E137" s="45" t="s">
        <v>76</v>
      </c>
      <c r="F137" s="45"/>
      <c r="G137" s="45"/>
      <c r="H137" s="45"/>
      <c r="I137" s="46"/>
      <c r="J137" s="46"/>
      <c r="K137" s="46"/>
      <c r="L137" s="46"/>
    </row>
    <row r="138" spans="5:12" ht="20.25" x14ac:dyDescent="0.2">
      <c r="E138" s="45" t="s">
        <v>77</v>
      </c>
      <c r="F138" s="45"/>
      <c r="G138" s="45"/>
      <c r="H138" s="45"/>
      <c r="I138" s="46"/>
      <c r="J138" s="46"/>
      <c r="K138" s="46"/>
      <c r="L138" s="46"/>
    </row>
    <row r="139" spans="5:12" ht="20.25" x14ac:dyDescent="0.2">
      <c r="E139" s="45" t="s">
        <v>78</v>
      </c>
      <c r="F139" s="45"/>
      <c r="G139" s="45"/>
      <c r="H139" s="45"/>
      <c r="I139" s="46"/>
      <c r="J139" s="46"/>
      <c r="K139" s="46"/>
      <c r="L139" s="46"/>
    </row>
    <row r="140" spans="5:12" ht="20.25" x14ac:dyDescent="0.2">
      <c r="E140" s="45" t="s">
        <v>79</v>
      </c>
      <c r="F140" s="45"/>
      <c r="G140" s="45"/>
      <c r="H140" s="45"/>
      <c r="I140" s="46"/>
      <c r="J140" s="46"/>
      <c r="K140" s="46"/>
      <c r="L140" s="46"/>
    </row>
    <row r="141" spans="5:12" ht="20.25" x14ac:dyDescent="0.2">
      <c r="E141" s="45" t="s">
        <v>80</v>
      </c>
      <c r="F141" s="45"/>
      <c r="G141" s="45"/>
      <c r="H141" s="45"/>
      <c r="I141" s="46"/>
      <c r="J141" s="46"/>
      <c r="K141" s="46"/>
      <c r="L141" s="46"/>
    </row>
    <row r="142" spans="5:12" ht="20.25" x14ac:dyDescent="0.2">
      <c r="E142" s="45" t="s">
        <v>81</v>
      </c>
      <c r="F142" s="45"/>
      <c r="G142" s="45"/>
      <c r="H142" s="45"/>
      <c r="I142" s="46"/>
      <c r="J142" s="46"/>
      <c r="K142" s="46"/>
      <c r="L142" s="46"/>
    </row>
    <row r="143" spans="5:12" ht="20.25" x14ac:dyDescent="0.2">
      <c r="E143" s="45" t="s">
        <v>82</v>
      </c>
      <c r="F143" s="45"/>
      <c r="G143" s="45"/>
      <c r="H143" s="45"/>
      <c r="I143" s="46"/>
      <c r="J143" s="46"/>
      <c r="K143" s="46"/>
      <c r="L143" s="46"/>
    </row>
    <row r="144" spans="5:12" ht="20.25" x14ac:dyDescent="0.2">
      <c r="E144" s="45" t="s">
        <v>83</v>
      </c>
      <c r="F144" s="45"/>
      <c r="G144" s="45"/>
      <c r="H144" s="45"/>
      <c r="I144" s="46"/>
      <c r="J144" s="46"/>
      <c r="K144" s="46"/>
      <c r="L144" s="46"/>
    </row>
    <row r="145" spans="5:12" ht="20.25" x14ac:dyDescent="0.2">
      <c r="E145" s="45" t="s">
        <v>84</v>
      </c>
      <c r="F145" s="45"/>
      <c r="G145" s="45"/>
      <c r="H145" s="45"/>
      <c r="I145" s="46"/>
      <c r="J145" s="46"/>
      <c r="K145" s="46"/>
      <c r="L145" s="46"/>
    </row>
    <row r="146" spans="5:12" ht="20.25" x14ac:dyDescent="0.2">
      <c r="E146" s="45" t="s">
        <v>85</v>
      </c>
      <c r="F146" s="45"/>
      <c r="G146" s="45"/>
      <c r="H146" s="45"/>
      <c r="I146" s="46"/>
      <c r="J146" s="46"/>
      <c r="K146" s="46"/>
      <c r="L146" s="46"/>
    </row>
    <row r="147" spans="5:12" ht="20.25" x14ac:dyDescent="0.2">
      <c r="E147" s="45" t="s">
        <v>86</v>
      </c>
      <c r="F147" s="45"/>
      <c r="G147" s="45"/>
      <c r="H147" s="45"/>
      <c r="I147" s="46"/>
      <c r="J147" s="46"/>
      <c r="K147" s="46"/>
      <c r="L147" s="46"/>
    </row>
    <row r="148" spans="5:12" ht="20.25" x14ac:dyDescent="0.2">
      <c r="E148" s="45" t="s">
        <v>87</v>
      </c>
      <c r="F148" s="45"/>
      <c r="G148" s="45"/>
      <c r="H148" s="45"/>
      <c r="I148" s="46"/>
      <c r="J148" s="46"/>
      <c r="K148" s="46"/>
      <c r="L148" s="46"/>
    </row>
    <row r="149" spans="5:12" ht="20.25" x14ac:dyDescent="0.2">
      <c r="E149" s="45" t="s">
        <v>88</v>
      </c>
      <c r="F149" s="45"/>
      <c r="G149" s="45"/>
      <c r="H149" s="45"/>
      <c r="I149" s="46"/>
      <c r="J149" s="46"/>
      <c r="K149" s="46"/>
      <c r="L149" s="46"/>
    </row>
    <row r="150" spans="5:12" ht="20.25" x14ac:dyDescent="0.2">
      <c r="E150" s="45" t="s">
        <v>89</v>
      </c>
      <c r="F150" s="45"/>
      <c r="G150" s="45"/>
      <c r="H150" s="45"/>
      <c r="I150" s="46"/>
      <c r="J150" s="46"/>
      <c r="K150" s="46"/>
      <c r="L150" s="46"/>
    </row>
    <row r="151" spans="5:12" ht="20.25" x14ac:dyDescent="0.2">
      <c r="E151" s="45" t="s">
        <v>90</v>
      </c>
      <c r="F151" s="45"/>
      <c r="G151" s="45"/>
      <c r="H151" s="45"/>
      <c r="I151" s="46"/>
      <c r="J151" s="46"/>
      <c r="K151" s="46"/>
      <c r="L151" s="46"/>
    </row>
    <row r="152" spans="5:12" ht="20.25" x14ac:dyDescent="0.2">
      <c r="E152" s="45" t="s">
        <v>91</v>
      </c>
      <c r="F152" s="45"/>
      <c r="G152" s="45"/>
      <c r="H152" s="45"/>
      <c r="I152" s="46"/>
      <c r="J152" s="46"/>
      <c r="K152" s="46"/>
      <c r="L152" s="46"/>
    </row>
    <row r="153" spans="5:12" ht="20.25" x14ac:dyDescent="0.2">
      <c r="E153" s="45" t="s">
        <v>92</v>
      </c>
      <c r="F153" s="45"/>
      <c r="G153" s="45"/>
      <c r="H153" s="45"/>
      <c r="I153" s="46"/>
      <c r="J153" s="46"/>
      <c r="K153" s="46"/>
      <c r="L153" s="46"/>
    </row>
    <row r="154" spans="5:12" ht="20.25" x14ac:dyDescent="0.2">
      <c r="E154" s="45" t="s">
        <v>93</v>
      </c>
      <c r="F154" s="45"/>
      <c r="G154" s="45"/>
      <c r="H154" s="45"/>
      <c r="I154" s="46"/>
      <c r="J154" s="46"/>
      <c r="K154" s="46"/>
      <c r="L154" s="46"/>
    </row>
    <row r="155" spans="5:12" ht="20.25" x14ac:dyDescent="0.2">
      <c r="E155" s="45" t="s">
        <v>94</v>
      </c>
      <c r="F155" s="45"/>
      <c r="G155" s="45"/>
      <c r="H155" s="45"/>
      <c r="I155" s="46"/>
      <c r="J155" s="46"/>
      <c r="K155" s="46"/>
      <c r="L155" s="46"/>
    </row>
    <row r="156" spans="5:12" ht="20.25" x14ac:dyDescent="0.2">
      <c r="E156" s="45" t="s">
        <v>95</v>
      </c>
      <c r="F156" s="45"/>
      <c r="G156" s="45"/>
      <c r="H156" s="45"/>
      <c r="I156" s="46"/>
      <c r="J156" s="46"/>
      <c r="K156" s="46"/>
      <c r="L156" s="46"/>
    </row>
    <row r="157" spans="5:12" ht="20.25" x14ac:dyDescent="0.2">
      <c r="E157" s="45" t="s">
        <v>96</v>
      </c>
      <c r="F157" s="45"/>
      <c r="G157" s="45"/>
      <c r="H157" s="45"/>
      <c r="I157" s="46"/>
      <c r="J157" s="46"/>
      <c r="K157" s="46"/>
      <c r="L157" s="46"/>
    </row>
    <row r="158" spans="5:12" ht="20.25" x14ac:dyDescent="0.2">
      <c r="E158" s="45" t="s">
        <v>97</v>
      </c>
      <c r="F158" s="45"/>
      <c r="G158" s="45"/>
      <c r="H158" s="45"/>
      <c r="I158" s="46"/>
      <c r="J158" s="46"/>
      <c r="K158" s="46"/>
      <c r="L158" s="46"/>
    </row>
    <row r="159" spans="5:12" ht="20.25" x14ac:dyDescent="0.2">
      <c r="E159" s="45" t="s">
        <v>98</v>
      </c>
      <c r="F159" s="45"/>
      <c r="G159" s="45"/>
      <c r="H159" s="45"/>
      <c r="I159" s="46"/>
      <c r="J159" s="46"/>
      <c r="K159" s="46"/>
      <c r="L159" s="46"/>
    </row>
    <row r="160" spans="5:12" ht="20.25" x14ac:dyDescent="0.2">
      <c r="E160" s="45" t="s">
        <v>99</v>
      </c>
      <c r="F160" s="45"/>
      <c r="G160" s="45"/>
      <c r="H160" s="45"/>
      <c r="I160" s="46"/>
      <c r="J160" s="46"/>
      <c r="K160" s="46"/>
      <c r="L160" s="46"/>
    </row>
    <row r="161" spans="5:12" ht="20.25" x14ac:dyDescent="0.2">
      <c r="E161" s="45" t="s">
        <v>100</v>
      </c>
      <c r="F161" s="45"/>
      <c r="G161" s="45"/>
      <c r="H161" s="45"/>
      <c r="I161" s="46"/>
      <c r="J161" s="46"/>
      <c r="K161" s="46"/>
      <c r="L161" s="46"/>
    </row>
    <row r="162" spans="5:12" ht="20.25" x14ac:dyDescent="0.2">
      <c r="E162" s="45" t="s">
        <v>101</v>
      </c>
      <c r="F162" s="45"/>
      <c r="G162" s="45"/>
      <c r="H162" s="45"/>
      <c r="I162" s="46"/>
      <c r="J162" s="46"/>
      <c r="K162" s="46"/>
      <c r="L162" s="46"/>
    </row>
    <row r="163" spans="5:12" ht="20.25" x14ac:dyDescent="0.2">
      <c r="E163" s="45" t="s">
        <v>102</v>
      </c>
      <c r="F163" s="45"/>
      <c r="G163" s="45"/>
      <c r="H163" s="45"/>
      <c r="I163" s="46"/>
      <c r="J163" s="46"/>
      <c r="K163" s="46"/>
      <c r="L163" s="46"/>
    </row>
    <row r="164" spans="5:12" ht="20.25" x14ac:dyDescent="0.2">
      <c r="E164" s="45" t="s">
        <v>103</v>
      </c>
      <c r="F164" s="45"/>
      <c r="G164" s="45"/>
      <c r="H164" s="45"/>
      <c r="I164" s="46"/>
      <c r="J164" s="46"/>
      <c r="K164" s="46"/>
      <c r="L164" s="46"/>
    </row>
    <row r="165" spans="5:12" ht="20.25" x14ac:dyDescent="0.2">
      <c r="E165" s="45" t="s">
        <v>104</v>
      </c>
      <c r="F165" s="45"/>
      <c r="G165" s="45"/>
      <c r="H165" s="45"/>
      <c r="I165" s="46"/>
      <c r="J165" s="46"/>
      <c r="K165" s="46"/>
      <c r="L165" s="46"/>
    </row>
    <row r="166" spans="5:12" ht="20.25" x14ac:dyDescent="0.2">
      <c r="E166" s="45" t="s">
        <v>105</v>
      </c>
      <c r="F166" s="45"/>
      <c r="G166" s="45"/>
      <c r="H166" s="45"/>
      <c r="I166" s="46"/>
      <c r="J166" s="46"/>
      <c r="K166" s="46"/>
      <c r="L166" s="46"/>
    </row>
    <row r="167" spans="5:12" ht="20.25" x14ac:dyDescent="0.2">
      <c r="E167" s="45" t="s">
        <v>106</v>
      </c>
      <c r="F167" s="45"/>
      <c r="G167" s="45"/>
      <c r="H167" s="45"/>
      <c r="I167" s="46"/>
      <c r="J167" s="46"/>
      <c r="K167" s="46"/>
      <c r="L167" s="46"/>
    </row>
    <row r="168" spans="5:12" ht="20.25" x14ac:dyDescent="0.2">
      <c r="E168" s="45" t="s">
        <v>107</v>
      </c>
      <c r="F168" s="45"/>
      <c r="G168" s="45"/>
      <c r="H168" s="45"/>
      <c r="I168" s="46"/>
      <c r="J168" s="46"/>
      <c r="K168" s="46"/>
      <c r="L168" s="46"/>
    </row>
    <row r="169" spans="5:12" ht="20.25" x14ac:dyDescent="0.2">
      <c r="E169" s="45" t="s">
        <v>108</v>
      </c>
      <c r="F169" s="45"/>
      <c r="G169" s="45"/>
      <c r="H169" s="45"/>
      <c r="I169" s="46"/>
      <c r="J169" s="46"/>
      <c r="K169" s="46"/>
      <c r="L169" s="46"/>
    </row>
    <row r="170" spans="5:12" ht="20.25" x14ac:dyDescent="0.2">
      <c r="E170" s="45" t="s">
        <v>109</v>
      </c>
      <c r="F170" s="45"/>
      <c r="G170" s="45"/>
      <c r="H170" s="45"/>
      <c r="I170" s="46"/>
      <c r="J170" s="46"/>
      <c r="K170" s="46"/>
      <c r="L170" s="46"/>
    </row>
    <row r="171" spans="5:12" ht="20.25" x14ac:dyDescent="0.2">
      <c r="E171" s="45" t="s">
        <v>110</v>
      </c>
      <c r="F171" s="45"/>
      <c r="G171" s="45"/>
      <c r="H171" s="45"/>
      <c r="I171" s="46"/>
      <c r="J171" s="46"/>
      <c r="K171" s="46"/>
      <c r="L171" s="46"/>
    </row>
    <row r="172" spans="5:12" ht="20.25" x14ac:dyDescent="0.2">
      <c r="E172" s="45" t="s">
        <v>111</v>
      </c>
      <c r="F172" s="45"/>
      <c r="G172" s="45"/>
      <c r="H172" s="45"/>
      <c r="I172" s="46"/>
      <c r="J172" s="46"/>
      <c r="K172" s="46"/>
      <c r="L172" s="46"/>
    </row>
    <row r="173" spans="5:12" ht="20.25" x14ac:dyDescent="0.2">
      <c r="E173" s="45" t="s">
        <v>112</v>
      </c>
      <c r="F173" s="45"/>
      <c r="G173" s="45"/>
      <c r="H173" s="45"/>
      <c r="I173" s="46"/>
      <c r="J173" s="46"/>
      <c r="K173" s="46"/>
      <c r="L173" s="46"/>
    </row>
    <row r="174" spans="5:12" ht="20.25" x14ac:dyDescent="0.2">
      <c r="E174" s="45" t="s">
        <v>113</v>
      </c>
      <c r="F174" s="45"/>
      <c r="G174" s="45"/>
      <c r="H174" s="45"/>
      <c r="I174" s="46"/>
      <c r="J174" s="46"/>
      <c r="K174" s="46"/>
      <c r="L174" s="46"/>
    </row>
    <row r="175" spans="5:12" ht="20.25" x14ac:dyDescent="0.2">
      <c r="E175" s="45" t="s">
        <v>114</v>
      </c>
      <c r="F175" s="45"/>
      <c r="G175" s="45"/>
      <c r="H175" s="45"/>
      <c r="I175" s="46"/>
      <c r="J175" s="46"/>
      <c r="K175" s="46"/>
      <c r="L175" s="46"/>
    </row>
    <row r="176" spans="5:12" ht="20.25" x14ac:dyDescent="0.2">
      <c r="E176" s="45" t="s">
        <v>115</v>
      </c>
      <c r="F176" s="45"/>
      <c r="G176" s="45"/>
      <c r="H176" s="45"/>
      <c r="I176" s="46"/>
      <c r="J176" s="46"/>
      <c r="K176" s="46"/>
      <c r="L176" s="46"/>
    </row>
    <row r="177" spans="5:12" ht="20.25" x14ac:dyDescent="0.2">
      <c r="E177" s="45" t="s">
        <v>116</v>
      </c>
      <c r="F177" s="45"/>
      <c r="G177" s="45"/>
      <c r="H177" s="45"/>
      <c r="I177" s="46"/>
      <c r="J177" s="46"/>
      <c r="K177" s="46"/>
      <c r="L177" s="46"/>
    </row>
    <row r="178" spans="5:12" ht="20.25" x14ac:dyDescent="0.2">
      <c r="E178" s="45" t="s">
        <v>117</v>
      </c>
      <c r="F178" s="45"/>
      <c r="G178" s="45"/>
      <c r="H178" s="45"/>
      <c r="I178" s="46"/>
      <c r="J178" s="46"/>
      <c r="K178" s="46"/>
      <c r="L178" s="46"/>
    </row>
    <row r="179" spans="5:12" ht="20.25" x14ac:dyDescent="0.2">
      <c r="E179" s="45" t="s">
        <v>118</v>
      </c>
      <c r="F179" s="45"/>
      <c r="G179" s="45"/>
      <c r="H179" s="45"/>
      <c r="I179" s="46"/>
      <c r="J179" s="46"/>
      <c r="K179" s="46"/>
      <c r="L179" s="46"/>
    </row>
    <row r="180" spans="5:12" ht="20.25" x14ac:dyDescent="0.2">
      <c r="E180" s="45" t="s">
        <v>119</v>
      </c>
      <c r="F180" s="45"/>
      <c r="G180" s="45"/>
      <c r="H180" s="45"/>
      <c r="I180" s="46"/>
      <c r="J180" s="46"/>
      <c r="K180" s="46"/>
      <c r="L180" s="46"/>
    </row>
    <row r="181" spans="5:12" ht="20.25" x14ac:dyDescent="0.2">
      <c r="E181" s="45" t="s">
        <v>120</v>
      </c>
      <c r="F181" s="45"/>
      <c r="G181" s="45"/>
      <c r="H181" s="45"/>
      <c r="I181" s="46"/>
      <c r="J181" s="46"/>
      <c r="K181" s="46"/>
      <c r="L181" s="46"/>
    </row>
    <row r="182" spans="5:12" ht="20.25" x14ac:dyDescent="0.2">
      <c r="E182" s="45" t="s">
        <v>121</v>
      </c>
      <c r="F182" s="45"/>
      <c r="G182" s="45"/>
      <c r="H182" s="45"/>
      <c r="I182" s="46"/>
      <c r="J182" s="46"/>
      <c r="K182" s="46"/>
      <c r="L182" s="46"/>
    </row>
    <row r="183" spans="5:12" ht="20.25" x14ac:dyDescent="0.2">
      <c r="E183" s="45" t="s">
        <v>122</v>
      </c>
      <c r="F183" s="45"/>
      <c r="G183" s="45"/>
      <c r="H183" s="45"/>
      <c r="I183" s="46"/>
      <c r="J183" s="46"/>
      <c r="K183" s="46"/>
      <c r="L183" s="46"/>
    </row>
    <row r="184" spans="5:12" ht="20.25" x14ac:dyDescent="0.2">
      <c r="E184" s="45" t="s">
        <v>123</v>
      </c>
      <c r="F184" s="45"/>
      <c r="G184" s="45"/>
      <c r="H184" s="45"/>
      <c r="I184" s="46"/>
      <c r="J184" s="46"/>
      <c r="K184" s="46"/>
      <c r="L184" s="46"/>
    </row>
    <row r="185" spans="5:12" ht="20.25" x14ac:dyDescent="0.2">
      <c r="E185" s="45" t="s">
        <v>124</v>
      </c>
      <c r="F185" s="45"/>
      <c r="G185" s="45"/>
      <c r="H185" s="45"/>
      <c r="I185" s="46"/>
      <c r="J185" s="46"/>
      <c r="K185" s="46"/>
      <c r="L185" s="46"/>
    </row>
    <row r="186" spans="5:12" ht="20.25" x14ac:dyDescent="0.2">
      <c r="E186" s="45" t="s">
        <v>125</v>
      </c>
      <c r="F186" s="45"/>
      <c r="G186" s="45"/>
      <c r="H186" s="45"/>
      <c r="I186" s="46"/>
      <c r="J186" s="46"/>
      <c r="K186" s="46"/>
      <c r="L186" s="46"/>
    </row>
    <row r="187" spans="5:12" ht="20.25" x14ac:dyDescent="0.2">
      <c r="E187" s="45" t="s">
        <v>126</v>
      </c>
      <c r="F187" s="45"/>
      <c r="G187" s="45"/>
      <c r="H187" s="45"/>
      <c r="I187" s="46"/>
      <c r="J187" s="46"/>
      <c r="K187" s="46"/>
      <c r="L187" s="46"/>
    </row>
    <row r="188" spans="5:12" ht="20.25" x14ac:dyDescent="0.2">
      <c r="E188" s="45" t="s">
        <v>127</v>
      </c>
      <c r="F188" s="45"/>
      <c r="G188" s="45"/>
      <c r="H188" s="45"/>
      <c r="I188" s="46"/>
      <c r="J188" s="46"/>
      <c r="K188" s="46"/>
      <c r="L188" s="46"/>
    </row>
    <row r="189" spans="5:12" ht="20.25" x14ac:dyDescent="0.2">
      <c r="E189" s="45" t="s">
        <v>128</v>
      </c>
      <c r="F189" s="45"/>
      <c r="G189" s="45"/>
      <c r="H189" s="45"/>
      <c r="I189" s="46"/>
      <c r="J189" s="46"/>
      <c r="K189" s="46"/>
      <c r="L189" s="46"/>
    </row>
    <row r="190" spans="5:12" ht="20.25" x14ac:dyDescent="0.2">
      <c r="E190" s="45" t="s">
        <v>129</v>
      </c>
      <c r="F190" s="45"/>
      <c r="G190" s="45"/>
      <c r="H190" s="45"/>
      <c r="I190" s="46"/>
      <c r="J190" s="46"/>
      <c r="K190" s="46"/>
      <c r="L190" s="46"/>
    </row>
    <row r="191" spans="5:12" ht="20.25" x14ac:dyDescent="0.2">
      <c r="E191" s="45" t="s">
        <v>130</v>
      </c>
      <c r="F191" s="45"/>
      <c r="G191" s="45"/>
      <c r="H191" s="45"/>
      <c r="I191" s="46"/>
      <c r="J191" s="46"/>
      <c r="K191" s="46"/>
      <c r="L191" s="46"/>
    </row>
    <row r="192" spans="5:12" ht="20.25" x14ac:dyDescent="0.2">
      <c r="E192" s="45" t="s">
        <v>131</v>
      </c>
      <c r="F192" s="45"/>
      <c r="G192" s="45"/>
      <c r="H192" s="45"/>
      <c r="I192" s="46"/>
      <c r="J192" s="46"/>
      <c r="K192" s="46"/>
      <c r="L192" s="46"/>
    </row>
    <row r="193" spans="5:12" ht="20.25" x14ac:dyDescent="0.2">
      <c r="E193" s="45" t="s">
        <v>132</v>
      </c>
      <c r="F193" s="45"/>
      <c r="G193" s="45"/>
      <c r="H193" s="45"/>
      <c r="I193" s="46"/>
      <c r="J193" s="46"/>
      <c r="K193" s="46"/>
      <c r="L193" s="46"/>
    </row>
    <row r="194" spans="5:12" ht="20.25" x14ac:dyDescent="0.2">
      <c r="E194" s="45" t="s">
        <v>133</v>
      </c>
      <c r="F194" s="45"/>
      <c r="G194" s="45"/>
      <c r="H194" s="45"/>
      <c r="I194" s="46"/>
      <c r="J194" s="46"/>
      <c r="K194" s="46"/>
      <c r="L194" s="46"/>
    </row>
    <row r="195" spans="5:12" ht="20.25" x14ac:dyDescent="0.2">
      <c r="E195" s="45" t="s">
        <v>134</v>
      </c>
      <c r="F195" s="45"/>
      <c r="G195" s="45"/>
      <c r="H195" s="45"/>
      <c r="I195" s="46"/>
      <c r="J195" s="46"/>
      <c r="K195" s="46"/>
      <c r="L195" s="46"/>
    </row>
    <row r="196" spans="5:12" ht="20.25" x14ac:dyDescent="0.2">
      <c r="E196" s="45" t="s">
        <v>135</v>
      </c>
      <c r="F196" s="45"/>
      <c r="G196" s="45"/>
      <c r="H196" s="45"/>
      <c r="I196" s="46"/>
      <c r="J196" s="46"/>
      <c r="K196" s="46"/>
      <c r="L196" s="46"/>
    </row>
    <row r="197" spans="5:12" ht="20.25" x14ac:dyDescent="0.2">
      <c r="E197" s="45" t="s">
        <v>136</v>
      </c>
      <c r="F197" s="45"/>
      <c r="G197" s="45"/>
      <c r="H197" s="45"/>
      <c r="I197" s="46"/>
      <c r="J197" s="46"/>
      <c r="K197" s="46"/>
      <c r="L197" s="46"/>
    </row>
    <row r="198" spans="5:12" ht="20.25" x14ac:dyDescent="0.2">
      <c r="E198" s="45" t="s">
        <v>137</v>
      </c>
      <c r="F198" s="45"/>
      <c r="G198" s="45"/>
      <c r="H198" s="45"/>
      <c r="I198" s="46"/>
      <c r="J198" s="46"/>
      <c r="K198" s="46"/>
      <c r="L198" s="46"/>
    </row>
    <row r="199" spans="5:12" ht="20.25" x14ac:dyDescent="0.2">
      <c r="E199" s="45" t="s">
        <v>138</v>
      </c>
      <c r="F199" s="45"/>
      <c r="G199" s="45"/>
      <c r="H199" s="45"/>
      <c r="I199" s="46"/>
      <c r="J199" s="46"/>
      <c r="K199" s="46"/>
      <c r="L199" s="46"/>
    </row>
    <row r="200" spans="5:12" ht="20.25" x14ac:dyDescent="0.2">
      <c r="E200" s="45" t="s">
        <v>139</v>
      </c>
      <c r="F200" s="45"/>
      <c r="G200" s="45"/>
      <c r="H200" s="45"/>
      <c r="I200" s="46"/>
      <c r="J200" s="46"/>
      <c r="K200" s="46"/>
      <c r="L200" s="46"/>
    </row>
    <row r="201" spans="5:12" ht="20.25" x14ac:dyDescent="0.2">
      <c r="E201" s="45" t="s">
        <v>140</v>
      </c>
      <c r="F201" s="45"/>
      <c r="G201" s="45"/>
      <c r="H201" s="45"/>
      <c r="I201" s="46"/>
      <c r="J201" s="46"/>
      <c r="K201" s="46"/>
      <c r="L201" s="46"/>
    </row>
    <row r="202" spans="5:12" ht="20.25" x14ac:dyDescent="0.2">
      <c r="E202" s="45" t="s">
        <v>141</v>
      </c>
      <c r="F202" s="45"/>
      <c r="G202" s="45"/>
      <c r="H202" s="45"/>
      <c r="I202" s="46"/>
      <c r="J202" s="46"/>
      <c r="K202" s="46"/>
      <c r="L202" s="46"/>
    </row>
    <row r="203" spans="5:12" ht="20.25" x14ac:dyDescent="0.2">
      <c r="E203" s="45" t="s">
        <v>142</v>
      </c>
      <c r="F203" s="45"/>
      <c r="G203" s="45"/>
      <c r="H203" s="45"/>
      <c r="I203" s="46"/>
      <c r="J203" s="46"/>
      <c r="K203" s="46"/>
      <c r="L203" s="46"/>
    </row>
    <row r="204" spans="5:12" ht="20.25" x14ac:dyDescent="0.2">
      <c r="E204" s="45" t="s">
        <v>143</v>
      </c>
      <c r="F204" s="45"/>
      <c r="G204" s="45"/>
      <c r="H204" s="45"/>
      <c r="I204" s="46"/>
      <c r="J204" s="46"/>
      <c r="K204" s="46"/>
      <c r="L204" s="46"/>
    </row>
    <row r="205" spans="5:12" ht="20.25" x14ac:dyDescent="0.2">
      <c r="E205" s="45" t="s">
        <v>144</v>
      </c>
      <c r="F205" s="45"/>
      <c r="G205" s="45"/>
      <c r="H205" s="45"/>
      <c r="I205" s="46"/>
      <c r="J205" s="46"/>
      <c r="K205" s="46"/>
      <c r="L205" s="46"/>
    </row>
    <row r="206" spans="5:12" ht="20.25" x14ac:dyDescent="0.2">
      <c r="E206" s="45" t="s">
        <v>145</v>
      </c>
      <c r="F206" s="45"/>
      <c r="G206" s="45"/>
      <c r="H206" s="45"/>
      <c r="I206" s="46"/>
      <c r="J206" s="46"/>
      <c r="K206" s="46"/>
      <c r="L206" s="46"/>
    </row>
    <row r="207" spans="5:12" ht="20.25" x14ac:dyDescent="0.2">
      <c r="E207" s="45" t="s">
        <v>146</v>
      </c>
      <c r="F207" s="45"/>
      <c r="G207" s="45"/>
      <c r="H207" s="45"/>
      <c r="I207" s="46"/>
      <c r="J207" s="46"/>
      <c r="K207" s="46"/>
      <c r="L207" s="46"/>
    </row>
    <row r="208" spans="5:12" ht="20.25" x14ac:dyDescent="0.2">
      <c r="E208" s="45" t="s">
        <v>147</v>
      </c>
      <c r="F208" s="45"/>
      <c r="G208" s="45"/>
      <c r="H208" s="45"/>
      <c r="I208" s="46"/>
      <c r="J208" s="46"/>
      <c r="K208" s="46"/>
      <c r="L208" s="46"/>
    </row>
    <row r="209" spans="5:12" ht="20.25" x14ac:dyDescent="0.2">
      <c r="E209" s="45" t="s">
        <v>148</v>
      </c>
      <c r="F209" s="45"/>
      <c r="G209" s="45"/>
      <c r="H209" s="45"/>
      <c r="I209" s="46"/>
      <c r="J209" s="46"/>
      <c r="K209" s="46"/>
      <c r="L209" s="46"/>
    </row>
    <row r="210" spans="5:12" ht="20.25" x14ac:dyDescent="0.2">
      <c r="E210" s="45" t="s">
        <v>149</v>
      </c>
      <c r="F210" s="45"/>
      <c r="G210" s="45"/>
      <c r="H210" s="45"/>
      <c r="I210" s="46"/>
      <c r="J210" s="46"/>
      <c r="K210" s="46"/>
      <c r="L210" s="46"/>
    </row>
    <row r="211" spans="5:12" ht="20.25" x14ac:dyDescent="0.2">
      <c r="E211" s="45" t="s">
        <v>150</v>
      </c>
      <c r="F211" s="45"/>
      <c r="G211" s="45"/>
      <c r="H211" s="45"/>
      <c r="I211" s="46"/>
      <c r="J211" s="46"/>
      <c r="K211" s="46"/>
      <c r="L211" s="46"/>
    </row>
    <row r="212" spans="5:12" ht="20.25" x14ac:dyDescent="0.2">
      <c r="E212" s="45" t="s">
        <v>151</v>
      </c>
      <c r="F212" s="45"/>
      <c r="G212" s="45"/>
      <c r="H212" s="45"/>
      <c r="I212" s="46"/>
      <c r="J212" s="46"/>
      <c r="K212" s="46"/>
      <c r="L212" s="46"/>
    </row>
    <row r="213" spans="5:12" ht="20.25" x14ac:dyDescent="0.2">
      <c r="E213" s="45" t="s">
        <v>152</v>
      </c>
      <c r="F213" s="45"/>
      <c r="G213" s="45"/>
      <c r="H213" s="45"/>
      <c r="I213" s="46"/>
      <c r="J213" s="46"/>
      <c r="K213" s="46"/>
      <c r="L213" s="46"/>
    </row>
    <row r="214" spans="5:12" ht="20.25" x14ac:dyDescent="0.2">
      <c r="E214" s="45" t="s">
        <v>153</v>
      </c>
      <c r="F214" s="45"/>
      <c r="G214" s="45"/>
      <c r="H214" s="45"/>
      <c r="I214" s="46"/>
      <c r="J214" s="46"/>
      <c r="K214" s="46"/>
      <c r="L214" s="46"/>
    </row>
    <row r="215" spans="5:12" ht="20.25" x14ac:dyDescent="0.2">
      <c r="E215" s="45" t="s">
        <v>154</v>
      </c>
      <c r="F215" s="45"/>
      <c r="G215" s="45"/>
      <c r="H215" s="45"/>
      <c r="I215" s="46"/>
      <c r="J215" s="46"/>
      <c r="K215" s="46"/>
      <c r="L215" s="46"/>
    </row>
    <row r="216" spans="5:12" ht="20.25" x14ac:dyDescent="0.2">
      <c r="E216" s="45" t="s">
        <v>155</v>
      </c>
      <c r="F216" s="45"/>
      <c r="G216" s="45"/>
      <c r="H216" s="45"/>
      <c r="I216" s="46"/>
      <c r="J216" s="46"/>
      <c r="K216" s="46"/>
      <c r="L216" s="46"/>
    </row>
    <row r="217" spans="5:12" ht="20.25" x14ac:dyDescent="0.2">
      <c r="E217" s="45" t="s">
        <v>156</v>
      </c>
      <c r="F217" s="45"/>
      <c r="G217" s="45"/>
      <c r="H217" s="45"/>
      <c r="I217" s="46"/>
      <c r="J217" s="46"/>
      <c r="K217" s="46"/>
      <c r="L217" s="46"/>
    </row>
    <row r="218" spans="5:12" ht="20.25" x14ac:dyDescent="0.2">
      <c r="E218" s="45" t="s">
        <v>157</v>
      </c>
      <c r="F218" s="45"/>
      <c r="G218" s="45"/>
      <c r="H218" s="45"/>
      <c r="I218" s="46"/>
      <c r="J218" s="46"/>
      <c r="K218" s="46"/>
      <c r="L218" s="46"/>
    </row>
    <row r="219" spans="5:12" ht="20.25" x14ac:dyDescent="0.2">
      <c r="E219" s="45" t="s">
        <v>158</v>
      </c>
      <c r="F219" s="45"/>
      <c r="G219" s="45"/>
      <c r="H219" s="45"/>
      <c r="I219" s="46"/>
      <c r="J219" s="46"/>
      <c r="K219" s="46"/>
      <c r="L219" s="46"/>
    </row>
    <row r="220" spans="5:12" ht="20.25" x14ac:dyDescent="0.2">
      <c r="E220" s="45" t="s">
        <v>159</v>
      </c>
      <c r="F220" s="45"/>
      <c r="G220" s="45"/>
      <c r="H220" s="45"/>
      <c r="I220" s="46"/>
      <c r="J220" s="46"/>
      <c r="K220" s="46"/>
      <c r="L220" s="46"/>
    </row>
    <row r="221" spans="5:12" ht="20.25" x14ac:dyDescent="0.2">
      <c r="E221" s="45" t="s">
        <v>160</v>
      </c>
      <c r="F221" s="45"/>
      <c r="G221" s="45"/>
      <c r="H221" s="45"/>
      <c r="I221" s="46"/>
      <c r="J221" s="46"/>
      <c r="K221" s="46"/>
      <c r="L221" s="46"/>
    </row>
    <row r="222" spans="5:12" ht="20.25" x14ac:dyDescent="0.2">
      <c r="E222" s="45" t="s">
        <v>161</v>
      </c>
      <c r="F222" s="45"/>
      <c r="G222" s="45"/>
      <c r="H222" s="45"/>
      <c r="I222" s="46"/>
      <c r="J222" s="46"/>
      <c r="K222" s="46"/>
      <c r="L222" s="46"/>
    </row>
    <row r="223" spans="5:12" ht="20.25" x14ac:dyDescent="0.2">
      <c r="E223" s="45" t="s">
        <v>162</v>
      </c>
      <c r="F223" s="45"/>
      <c r="G223" s="45"/>
      <c r="H223" s="45"/>
      <c r="I223" s="46"/>
      <c r="J223" s="46"/>
      <c r="K223" s="46"/>
      <c r="L223" s="46"/>
    </row>
    <row r="224" spans="5:12" ht="20.25" x14ac:dyDescent="0.2">
      <c r="E224" s="45" t="s">
        <v>163</v>
      </c>
      <c r="F224" s="45"/>
      <c r="G224" s="45"/>
      <c r="H224" s="45"/>
      <c r="I224" s="46"/>
      <c r="J224" s="46"/>
      <c r="K224" s="46"/>
      <c r="L224" s="46"/>
    </row>
    <row r="225" spans="5:12" ht="20.25" x14ac:dyDescent="0.2">
      <c r="E225" s="45" t="s">
        <v>164</v>
      </c>
      <c r="F225" s="45"/>
      <c r="G225" s="45"/>
      <c r="H225" s="45"/>
      <c r="I225" s="46"/>
      <c r="J225" s="46"/>
      <c r="K225" s="46"/>
      <c r="L225" s="46"/>
    </row>
    <row r="226" spans="5:12" ht="20.25" x14ac:dyDescent="0.2">
      <c r="E226" s="45" t="s">
        <v>165</v>
      </c>
      <c r="F226" s="45"/>
      <c r="G226" s="45"/>
      <c r="H226" s="45"/>
      <c r="I226" s="46"/>
      <c r="J226" s="46"/>
      <c r="K226" s="46"/>
      <c r="L226" s="46"/>
    </row>
    <row r="227" spans="5:12" ht="20.25" x14ac:dyDescent="0.2">
      <c r="E227" s="45" t="s">
        <v>166</v>
      </c>
      <c r="F227" s="45"/>
      <c r="G227" s="45"/>
      <c r="H227" s="45"/>
      <c r="I227" s="46"/>
      <c r="J227" s="46"/>
      <c r="K227" s="46"/>
      <c r="L227" s="46"/>
    </row>
    <row r="228" spans="5:12" ht="20.25" x14ac:dyDescent="0.2">
      <c r="E228" s="45" t="s">
        <v>167</v>
      </c>
      <c r="F228" s="45"/>
      <c r="G228" s="45"/>
      <c r="H228" s="45"/>
      <c r="I228" s="46"/>
      <c r="J228" s="46"/>
      <c r="K228" s="46"/>
      <c r="L228" s="46"/>
    </row>
    <row r="229" spans="5:12" ht="20.25" x14ac:dyDescent="0.2">
      <c r="E229" s="45" t="s">
        <v>168</v>
      </c>
      <c r="F229" s="45"/>
      <c r="G229" s="45"/>
      <c r="H229" s="45"/>
      <c r="I229" s="46"/>
      <c r="J229" s="46"/>
      <c r="K229" s="46"/>
      <c r="L229" s="46"/>
    </row>
    <row r="230" spans="5:12" ht="20.25" x14ac:dyDescent="0.2">
      <c r="E230" s="45" t="s">
        <v>169</v>
      </c>
      <c r="F230" s="45"/>
      <c r="G230" s="45"/>
      <c r="H230" s="45"/>
      <c r="I230" s="46"/>
      <c r="J230" s="46"/>
      <c r="K230" s="46"/>
      <c r="L230" s="46"/>
    </row>
    <row r="231" spans="5:12" ht="20.25" x14ac:dyDescent="0.2">
      <c r="E231" s="45" t="s">
        <v>170</v>
      </c>
      <c r="F231" s="45"/>
      <c r="G231" s="45"/>
      <c r="H231" s="45"/>
      <c r="I231" s="46"/>
      <c r="J231" s="46"/>
      <c r="K231" s="46"/>
      <c r="L231" s="46"/>
    </row>
    <row r="232" spans="5:12" ht="20.25" x14ac:dyDescent="0.2">
      <c r="E232" s="45" t="s">
        <v>171</v>
      </c>
      <c r="F232" s="45"/>
      <c r="G232" s="45"/>
      <c r="H232" s="45"/>
      <c r="I232" s="46"/>
      <c r="J232" s="46"/>
      <c r="K232" s="46"/>
      <c r="L232" s="46"/>
    </row>
    <row r="233" spans="5:12" ht="20.25" x14ac:dyDescent="0.2">
      <c r="E233" s="45" t="s">
        <v>172</v>
      </c>
      <c r="F233" s="45"/>
      <c r="G233" s="45"/>
      <c r="H233" s="45"/>
      <c r="I233" s="46"/>
      <c r="J233" s="46"/>
      <c r="K233" s="46"/>
      <c r="L233" s="46"/>
    </row>
    <row r="234" spans="5:12" ht="20.25" x14ac:dyDescent="0.2">
      <c r="E234" s="45" t="s">
        <v>173</v>
      </c>
      <c r="F234" s="45"/>
      <c r="G234" s="45"/>
      <c r="H234" s="45"/>
      <c r="I234" s="46"/>
      <c r="J234" s="46"/>
      <c r="K234" s="46"/>
      <c r="L234" s="46"/>
    </row>
    <row r="235" spans="5:12" ht="20.25" x14ac:dyDescent="0.2">
      <c r="E235" s="45" t="s">
        <v>174</v>
      </c>
      <c r="F235" s="45"/>
      <c r="G235" s="45"/>
      <c r="H235" s="45"/>
      <c r="I235" s="46"/>
      <c r="J235" s="46"/>
      <c r="K235" s="46"/>
      <c r="L235" s="46"/>
    </row>
    <row r="236" spans="5:12" ht="20.25" x14ac:dyDescent="0.2">
      <c r="E236" s="45" t="s">
        <v>175</v>
      </c>
      <c r="F236" s="45"/>
      <c r="G236" s="45"/>
      <c r="H236" s="45"/>
      <c r="I236" s="46"/>
      <c r="J236" s="46"/>
      <c r="K236" s="46"/>
      <c r="L236" s="46"/>
    </row>
    <row r="237" spans="5:12" ht="20.25" x14ac:dyDescent="0.2">
      <c r="E237" s="45" t="s">
        <v>176</v>
      </c>
      <c r="F237" s="45"/>
      <c r="G237" s="45"/>
      <c r="H237" s="45"/>
      <c r="I237" s="46"/>
      <c r="J237" s="46"/>
      <c r="K237" s="46"/>
      <c r="L237" s="46"/>
    </row>
    <row r="238" spans="5:12" ht="20.25" x14ac:dyDescent="0.2">
      <c r="E238" s="45" t="s">
        <v>177</v>
      </c>
      <c r="F238" s="45"/>
      <c r="G238" s="45"/>
      <c r="H238" s="45"/>
      <c r="I238" s="46"/>
      <c r="J238" s="46"/>
      <c r="K238" s="46"/>
      <c r="L238" s="46"/>
    </row>
    <row r="239" spans="5:12" ht="20.25" x14ac:dyDescent="0.2">
      <c r="E239" s="45" t="s">
        <v>178</v>
      </c>
      <c r="F239" s="45"/>
      <c r="G239" s="45"/>
      <c r="H239" s="45"/>
      <c r="I239" s="46"/>
      <c r="J239" s="46"/>
      <c r="K239" s="46"/>
      <c r="L239" s="46"/>
    </row>
    <row r="240" spans="5:12" ht="20.25" x14ac:dyDescent="0.2">
      <c r="E240" s="45" t="s">
        <v>179</v>
      </c>
      <c r="F240" s="45"/>
      <c r="G240" s="45"/>
      <c r="H240" s="45"/>
      <c r="I240" s="46"/>
      <c r="J240" s="46"/>
      <c r="K240" s="46"/>
      <c r="L240" s="46"/>
    </row>
    <row r="241" spans="5:12" ht="20.25" x14ac:dyDescent="0.2">
      <c r="E241" s="45" t="s">
        <v>180</v>
      </c>
      <c r="F241" s="45"/>
      <c r="G241" s="45"/>
      <c r="H241" s="45"/>
      <c r="I241" s="46"/>
      <c r="J241" s="46"/>
      <c r="K241" s="46"/>
      <c r="L241" s="46"/>
    </row>
    <row r="242" spans="5:12" ht="20.25" x14ac:dyDescent="0.2">
      <c r="E242" s="45" t="s">
        <v>181</v>
      </c>
      <c r="F242" s="45"/>
      <c r="G242" s="45"/>
      <c r="H242" s="45"/>
      <c r="I242" s="46"/>
      <c r="J242" s="46"/>
      <c r="K242" s="46"/>
      <c r="L242" s="46"/>
    </row>
    <row r="243" spans="5:12" ht="20.25" x14ac:dyDescent="0.2">
      <c r="E243" s="45" t="s">
        <v>182</v>
      </c>
      <c r="F243" s="45"/>
      <c r="G243" s="45"/>
      <c r="H243" s="45"/>
      <c r="I243" s="46"/>
      <c r="J243" s="46"/>
      <c r="K243" s="46"/>
      <c r="L243" s="46"/>
    </row>
  </sheetData>
  <mergeCells count="98">
    <mergeCell ref="E105:P105"/>
    <mergeCell ref="E106:F106"/>
    <mergeCell ref="G106:G107"/>
    <mergeCell ref="M106:P106"/>
    <mergeCell ref="E107:F107"/>
    <mergeCell ref="M107:P107"/>
    <mergeCell ref="E101:P101"/>
    <mergeCell ref="H102:I102"/>
    <mergeCell ref="H103:I103"/>
    <mergeCell ref="N103:N104"/>
    <mergeCell ref="O103:O104"/>
    <mergeCell ref="P103:P104"/>
    <mergeCell ref="H104:I104"/>
    <mergeCell ref="E97:P97"/>
    <mergeCell ref="E98:F98"/>
    <mergeCell ref="G98:G99"/>
    <mergeCell ref="M98:P98"/>
    <mergeCell ref="E99:F99"/>
    <mergeCell ref="M99:P99"/>
    <mergeCell ref="E93:P93"/>
    <mergeCell ref="H94:I94"/>
    <mergeCell ref="H95:I95"/>
    <mergeCell ref="N95:N96"/>
    <mergeCell ref="O95:O96"/>
    <mergeCell ref="P95:P96"/>
    <mergeCell ref="H96:I96"/>
    <mergeCell ref="E89:P89"/>
    <mergeCell ref="E90:F90"/>
    <mergeCell ref="G90:G91"/>
    <mergeCell ref="M90:P90"/>
    <mergeCell ref="E91:F91"/>
    <mergeCell ref="M91:P91"/>
    <mergeCell ref="E85:P85"/>
    <mergeCell ref="H86:I86"/>
    <mergeCell ref="H87:I87"/>
    <mergeCell ref="N87:N88"/>
    <mergeCell ref="O87:O88"/>
    <mergeCell ref="P87:P88"/>
    <mergeCell ref="H88:I88"/>
    <mergeCell ref="E81:P81"/>
    <mergeCell ref="E82:F82"/>
    <mergeCell ref="G82:G83"/>
    <mergeCell ref="M82:P82"/>
    <mergeCell ref="E83:F83"/>
    <mergeCell ref="M83:P83"/>
    <mergeCell ref="E77:P77"/>
    <mergeCell ref="H78:I78"/>
    <mergeCell ref="H79:I79"/>
    <mergeCell ref="N79:N80"/>
    <mergeCell ref="O79:O80"/>
    <mergeCell ref="P79:P80"/>
    <mergeCell ref="H80:I80"/>
    <mergeCell ref="E73:P73"/>
    <mergeCell ref="E74:F74"/>
    <mergeCell ref="G74:G75"/>
    <mergeCell ref="M74:P74"/>
    <mergeCell ref="E75:F75"/>
    <mergeCell ref="M75:P75"/>
    <mergeCell ref="E69:P69"/>
    <mergeCell ref="H70:I70"/>
    <mergeCell ref="H71:I71"/>
    <mergeCell ref="N71:N72"/>
    <mergeCell ref="O71:O72"/>
    <mergeCell ref="P71:P72"/>
    <mergeCell ref="H72:I72"/>
    <mergeCell ref="E64:P64"/>
    <mergeCell ref="E65:F65"/>
    <mergeCell ref="G65:G66"/>
    <mergeCell ref="M65:P65"/>
    <mergeCell ref="E66:F66"/>
    <mergeCell ref="M66:P66"/>
    <mergeCell ref="H62:I62"/>
    <mergeCell ref="N62:P63"/>
    <mergeCell ref="E63:G63"/>
    <mergeCell ref="H63:I63"/>
    <mergeCell ref="F52:J53"/>
    <mergeCell ref="K52:L52"/>
    <mergeCell ref="M52:O52"/>
    <mergeCell ref="K53:L53"/>
    <mergeCell ref="M53:O53"/>
    <mergeCell ref="E55:P55"/>
    <mergeCell ref="E57:P57"/>
    <mergeCell ref="E58:P58"/>
    <mergeCell ref="E60:P60"/>
    <mergeCell ref="H61:I61"/>
    <mergeCell ref="N61:P61"/>
    <mergeCell ref="C9:D9"/>
    <mergeCell ref="F10:H10"/>
    <mergeCell ref="P10:Q10"/>
    <mergeCell ref="H43:O43"/>
    <mergeCell ref="H46:O47"/>
    <mergeCell ref="W9:X9"/>
    <mergeCell ref="AF9:AG9"/>
    <mergeCell ref="E50:P50"/>
    <mergeCell ref="F2:G2"/>
    <mergeCell ref="H2:I2"/>
    <mergeCell ref="J2:K2"/>
    <mergeCell ref="E49:P49"/>
  </mergeCells>
  <conditionalFormatting sqref="C11:C40">
    <cfRule type="containsText" dxfId="621" priority="11" operator="containsText" text="I">
      <formula>NOT(ISERROR(SEARCH("I",C11)))</formula>
    </cfRule>
    <cfRule type="containsText" dxfId="620" priority="12" operator="containsText" text="K">
      <formula>NOT(ISERROR(SEARCH("K",C11)))</formula>
    </cfRule>
  </conditionalFormatting>
  <conditionalFormatting sqref="C11:D40">
    <cfRule type="containsText" dxfId="619" priority="13" operator="containsText" text="T">
      <formula>NOT(ISERROR(SEARCH("T",C11)))</formula>
    </cfRule>
    <cfRule type="containsText" dxfId="618" priority="16" operator="containsText" text="L">
      <formula>NOT(ISERROR(SEARCH("L",C11)))</formula>
    </cfRule>
    <cfRule type="containsText" dxfId="617" priority="15" operator="containsText" text="J">
      <formula>NOT(ISERROR(SEARCH("J",C11)))</formula>
    </cfRule>
  </conditionalFormatting>
  <conditionalFormatting sqref="H46:O47">
    <cfRule type="containsText" dxfId="616" priority="2" operator="containsText" text="CLASSE DI RISCHIO MEDIO">
      <formula>NOT(ISERROR(SEARCH("CLASSE DI RISCHIO MEDIO",H46)))</formula>
    </cfRule>
    <cfRule type="containsText" dxfId="615" priority="3" operator="containsText" text="Classe di rischio basso">
      <formula>NOT(ISERROR(SEARCH("Classe di rischio basso",H46)))</formula>
    </cfRule>
    <cfRule type="colorScale" priority="4">
      <colorScale>
        <cfvo type="num" val="80"/>
        <cfvo type="num" val="85"/>
        <cfvo type="num" val="87"/>
        <color rgb="FF28F846"/>
        <color rgb="FF0070C0"/>
        <color rgb="FFFF0000"/>
      </colorScale>
    </cfRule>
    <cfRule type="containsText" dxfId="614" priority="1" operator="containsText" text="CLASSE DI RISCHIO ALTO">
      <formula>NOT(ISERROR(SEARCH("CLASSE DI RISCHIO ALTO",H46)))</formula>
    </cfRule>
  </conditionalFormatting>
  <conditionalFormatting sqref="J65">
    <cfRule type="cellIs" dxfId="613" priority="55" operator="greaterThan">
      <formula>80</formula>
    </cfRule>
    <cfRule type="cellIs" dxfId="612" priority="54" operator="between">
      <formula>70</formula>
      <formula>75</formula>
    </cfRule>
    <cfRule type="cellIs" dxfId="611" priority="53" operator="between">
      <formula>65.00000001</formula>
      <formula>69.999999</formula>
    </cfRule>
    <cfRule type="cellIs" dxfId="610" priority="52" operator="between">
      <formula>75.0000001</formula>
      <formula>79.99999999999</formula>
    </cfRule>
    <cfRule type="cellIs" dxfId="609" priority="56" operator="lessThan">
      <formula>65</formula>
    </cfRule>
  </conditionalFormatting>
  <conditionalFormatting sqref="J74">
    <cfRule type="cellIs" dxfId="608" priority="51" operator="lessThan">
      <formula>65</formula>
    </cfRule>
    <cfRule type="cellIs" dxfId="607" priority="50" operator="greaterThan">
      <formula>80</formula>
    </cfRule>
    <cfRule type="cellIs" dxfId="606" priority="47" operator="between">
      <formula>75.0000001</formula>
      <formula>79.99999999999</formula>
    </cfRule>
    <cfRule type="cellIs" dxfId="605" priority="48" operator="between">
      <formula>65.00000001</formula>
      <formula>69.999999</formula>
    </cfRule>
    <cfRule type="cellIs" dxfId="604" priority="49" operator="between">
      <formula>70</formula>
      <formula>75</formula>
    </cfRule>
  </conditionalFormatting>
  <conditionalFormatting sqref="J82">
    <cfRule type="cellIs" dxfId="603" priority="42" operator="between">
      <formula>75.0000001</formula>
      <formula>79.99999999999</formula>
    </cfRule>
    <cfRule type="cellIs" dxfId="602" priority="43" operator="between">
      <formula>65.00000001</formula>
      <formula>69.999999</formula>
    </cfRule>
    <cfRule type="cellIs" dxfId="601" priority="45" operator="greaterThan">
      <formula>80</formula>
    </cfRule>
    <cfRule type="cellIs" dxfId="600" priority="46" operator="lessThan">
      <formula>65</formula>
    </cfRule>
    <cfRule type="cellIs" dxfId="599" priority="44" operator="between">
      <formula>70</formula>
      <formula>75</formula>
    </cfRule>
  </conditionalFormatting>
  <conditionalFormatting sqref="J90">
    <cfRule type="cellIs" dxfId="598" priority="37" operator="between">
      <formula>75.0000001</formula>
      <formula>79.99999999999</formula>
    </cfRule>
    <cfRule type="cellIs" dxfId="597" priority="38" operator="between">
      <formula>65.00000001</formula>
      <formula>69.999999</formula>
    </cfRule>
    <cfRule type="cellIs" dxfId="596" priority="39" operator="between">
      <formula>70</formula>
      <formula>75</formula>
    </cfRule>
    <cfRule type="cellIs" dxfId="595" priority="40" operator="greaterThan">
      <formula>80</formula>
    </cfRule>
    <cfRule type="cellIs" dxfId="594" priority="41" operator="lessThan">
      <formula>65</formula>
    </cfRule>
  </conditionalFormatting>
  <conditionalFormatting sqref="J98">
    <cfRule type="cellIs" dxfId="593" priority="34" operator="between">
      <formula>70</formula>
      <formula>75</formula>
    </cfRule>
    <cfRule type="cellIs" dxfId="592" priority="28" operator="between">
      <formula>65.00000001</formula>
      <formula>69.999999</formula>
    </cfRule>
    <cfRule type="cellIs" dxfId="591" priority="30" operator="greaterThan">
      <formula>80</formula>
    </cfRule>
    <cfRule type="cellIs" dxfId="590" priority="31" operator="lessThan">
      <formula>65</formula>
    </cfRule>
    <cfRule type="cellIs" dxfId="589" priority="32" operator="between">
      <formula>75.0000001</formula>
      <formula>79.99999999999</formula>
    </cfRule>
    <cfRule type="cellIs" dxfId="588" priority="29" operator="between">
      <formula>70</formula>
      <formula>75</formula>
    </cfRule>
    <cfRule type="cellIs" dxfId="587" priority="33" operator="between">
      <formula>65.00000001</formula>
      <formula>69.999999</formula>
    </cfRule>
    <cfRule type="cellIs" dxfId="586" priority="27" operator="between">
      <formula>75.0000001</formula>
      <formula>79.99999999999</formula>
    </cfRule>
  </conditionalFormatting>
  <conditionalFormatting sqref="J106">
    <cfRule type="cellIs" dxfId="585" priority="17" operator="between">
      <formula>75.0000001</formula>
      <formula>79.99999999999</formula>
    </cfRule>
    <cfRule type="cellIs" dxfId="584" priority="18" operator="between">
      <formula>65.00000001</formula>
      <formula>69.999999</formula>
    </cfRule>
    <cfRule type="cellIs" dxfId="583" priority="19" operator="between">
      <formula>70</formula>
      <formula>75</formula>
    </cfRule>
    <cfRule type="cellIs" dxfId="582" priority="20" operator="greaterThan">
      <formula>80</formula>
    </cfRule>
    <cfRule type="cellIs" dxfId="581" priority="21" operator="lessThan">
      <formula>65</formula>
    </cfRule>
    <cfRule type="cellIs" dxfId="580" priority="24" operator="between">
      <formula>70</formula>
      <formula>75</formula>
    </cfRule>
    <cfRule type="cellIs" dxfId="579" priority="23" operator="between">
      <formula>65.00000001</formula>
      <formula>69.999999</formula>
    </cfRule>
    <cfRule type="cellIs" dxfId="578" priority="22" operator="between">
      <formula>75.0000001</formula>
      <formula>79.99999999999</formula>
    </cfRule>
  </conditionalFormatting>
  <conditionalFormatting sqref="N11:N40">
    <cfRule type="cellIs" dxfId="577" priority="5" operator="between">
      <formula>65.00000001</formula>
      <formula>69.999999</formula>
    </cfRule>
    <cfRule type="cellIs" dxfId="576" priority="6" operator="between">
      <formula>75.0000001</formula>
      <formula>79.99999999999</formula>
    </cfRule>
    <cfRule type="cellIs" dxfId="575" priority="8" operator="equal">
      <formula>0</formula>
    </cfRule>
    <cfRule type="cellIs" dxfId="574" priority="9" operator="between">
      <formula>0.1</formula>
      <formula>65</formula>
    </cfRule>
    <cfRule type="cellIs" dxfId="573" priority="10" operator="greaterThan">
      <formula>80</formula>
    </cfRule>
    <cfRule type="cellIs" dxfId="572" priority="7" operator="between">
      <formula>70</formula>
      <formula>75</formula>
    </cfRule>
  </conditionalFormatting>
  <dataValidations count="7">
    <dataValidation type="list" allowBlank="1" showInputMessage="1" showErrorMessage="1" sqref="F112:F243" xr:uid="{00000000-0002-0000-1800-000000000000}">
      <formula1>$L$3:$L$7</formula1>
    </dataValidation>
    <dataValidation type="list" allowBlank="1" showInputMessage="1" showErrorMessage="1" sqref="E75 E107 E99 E91 E83 E66:F66" xr:uid="{00000000-0002-0000-1800-000001000000}">
      <formula1>$K$3:$K$4</formula1>
    </dataValidation>
    <dataValidation type="list" allowBlank="1" showInputMessage="1" showErrorMessage="1" sqref="R67:S69 O67:P68 R77:S77 R85:S85 R93:S93 R101:S101" xr:uid="{00000000-0002-0000-1800-000002000000}">
      <formula1>$AA$5:$AA$7</formula1>
    </dataValidation>
    <dataValidation type="list" allowBlank="1" showInputMessage="1" showErrorMessage="1" sqref="E71 E105 E103 E97 E95 E89 E87 E81 E79 E73 E62" xr:uid="{00000000-0002-0000-1800-000003000000}">
      <formula1>$E$112:$E$243</formula1>
    </dataValidation>
    <dataValidation type="list" allowBlank="1" showInputMessage="1" showErrorMessage="1" sqref="H72:I72 H104:I104 H96:I96 H88:I88 H80:I80 H63:I63" xr:uid="{00000000-0002-0000-1800-000004000000}">
      <formula1>$I$3:$I$5</formula1>
    </dataValidation>
    <dataValidation type="list" allowBlank="1" showInputMessage="1" showErrorMessage="1" sqref="R57" xr:uid="{00000000-0002-0000-1800-000005000000}">
      <formula1>#REF!</formula1>
    </dataValidation>
    <dataValidation type="list" allowBlank="1" showInputMessage="1" showErrorMessage="1" sqref="E11:E39" xr:uid="{00000000-0002-0000-1800-000006000000}">
      <formula1>Elenco_Misure</formula1>
    </dataValidation>
  </dataValidations>
  <pageMargins left="0.70866141732283472" right="0.70866141732283472" top="0.74803149606299213" bottom="0.74803149606299213" header="0.31496062992125984" footer="0.31496062992125984"/>
  <pageSetup paperSize="9" scale="44" orientation="portrait" r:id="rId1"/>
  <headerFooter>
    <oddHeader>&amp;A</oddHeader>
    <oddFooter>Pagina &amp;P di &amp;N</oddFooter>
  </headerFooter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0070C0"/>
    <pageSetUpPr fitToPage="1"/>
  </sheetPr>
  <dimension ref="B1:AN243"/>
  <sheetViews>
    <sheetView tabSelected="1" view="pageBreakPreview" zoomScale="53" zoomScaleNormal="75" zoomScaleSheetLayoutView="53" workbookViewId="0">
      <pane xSplit="2" ySplit="10" topLeftCell="C15" activePane="bottomRight" state="frozen"/>
      <selection activeCell="A56" sqref="A56:A57"/>
      <selection pane="topRight" activeCell="A56" sqref="A56:A57"/>
      <selection pane="bottomLeft" activeCell="A56" sqref="A56:A57"/>
      <selection pane="bottomRight" activeCell="A56" sqref="A56:A57"/>
    </sheetView>
  </sheetViews>
  <sheetFormatPr defaultRowHeight="12.75" x14ac:dyDescent="0.2"/>
  <cols>
    <col min="1" max="1" width="4.5703125" style="81" customWidth="1"/>
    <col min="2" max="2" width="7.5703125" style="81" customWidth="1"/>
    <col min="3" max="3" width="8.5703125" style="81" customWidth="1"/>
    <col min="4" max="4" width="8.85546875" style="81" customWidth="1"/>
    <col min="5" max="5" width="8.28515625" style="81" customWidth="1"/>
    <col min="6" max="6" width="35" style="81" customWidth="1"/>
    <col min="7" max="7" width="22.85546875" style="81" customWidth="1"/>
    <col min="8" max="8" width="20.140625" style="81" customWidth="1"/>
    <col min="9" max="9" width="9.42578125" style="81" customWidth="1"/>
    <col min="10" max="10" width="11.42578125" style="81" customWidth="1"/>
    <col min="11" max="11" width="11.7109375" style="81" customWidth="1"/>
    <col min="12" max="12" width="11" style="81" customWidth="1"/>
    <col min="13" max="13" width="11.42578125" style="81" customWidth="1"/>
    <col min="14" max="14" width="13.140625" style="81" customWidth="1"/>
    <col min="15" max="15" width="12.5703125" style="81" bestFit="1" customWidth="1"/>
    <col min="16" max="17" width="9.140625" style="81" customWidth="1"/>
    <col min="18" max="18" width="7.85546875" style="81" hidden="1" customWidth="1"/>
    <col min="19" max="19" width="11.28515625" style="81" customWidth="1"/>
    <col min="20" max="20" width="16.5703125" style="81" bestFit="1" customWidth="1"/>
    <col min="21" max="21" width="21.28515625" style="81" customWidth="1"/>
    <col min="22" max="22" width="16.7109375" style="81" bestFit="1" customWidth="1"/>
    <col min="23" max="23" width="9.140625" style="167"/>
    <col min="24" max="24" width="12.5703125" style="167" customWidth="1"/>
    <col min="25" max="27" width="9.140625" style="167"/>
    <col min="28" max="28" width="15.28515625" style="167" bestFit="1" customWidth="1"/>
    <col min="29" max="29" width="12.140625" style="81" customWidth="1"/>
    <col min="30" max="30" width="9.140625" style="81"/>
    <col min="31" max="31" width="6" style="81" customWidth="1"/>
    <col min="32" max="32" width="13" style="81" customWidth="1"/>
    <col min="33" max="33" width="10.42578125" style="81" customWidth="1"/>
    <col min="34" max="34" width="22.42578125" style="81" customWidth="1"/>
    <col min="35" max="35" width="13.28515625" style="81" customWidth="1"/>
    <col min="36" max="36" width="16.140625" style="81" customWidth="1"/>
    <col min="37" max="37" width="9.5703125" style="81" bestFit="1" customWidth="1"/>
    <col min="38" max="38" width="9.140625" style="81"/>
    <col min="39" max="39" width="15.140625" style="81" customWidth="1"/>
    <col min="40" max="16384" width="9.140625" style="81"/>
  </cols>
  <sheetData>
    <row r="1" spans="3:39" ht="38.25" customHeight="1" x14ac:dyDescent="0.2"/>
    <row r="2" spans="3:39" ht="15.75" customHeight="1" x14ac:dyDescent="0.3">
      <c r="F2" s="427" t="s">
        <v>220</v>
      </c>
      <c r="G2" s="428"/>
      <c r="H2" s="429" t="s">
        <v>221</v>
      </c>
      <c r="I2" s="430"/>
      <c r="J2" s="431" t="s">
        <v>236</v>
      </c>
      <c r="K2" s="431" t="s">
        <v>31</v>
      </c>
      <c r="L2" s="168"/>
      <c r="M2" s="168"/>
      <c r="N2" s="169"/>
    </row>
    <row r="3" spans="3:39" ht="15.75" customHeight="1" x14ac:dyDescent="0.35">
      <c r="F3" s="98" t="s">
        <v>215</v>
      </c>
      <c r="G3" s="100">
        <v>0.7</v>
      </c>
      <c r="H3" s="102" t="s">
        <v>222</v>
      </c>
      <c r="I3" s="103">
        <v>0.5</v>
      </c>
      <c r="J3" s="170"/>
      <c r="K3" s="122" t="s">
        <v>32</v>
      </c>
      <c r="L3" s="121" t="s">
        <v>242</v>
      </c>
      <c r="M3" s="122"/>
      <c r="N3" s="171"/>
    </row>
    <row r="4" spans="3:39" ht="19.5" x14ac:dyDescent="0.35">
      <c r="F4" s="99" t="s">
        <v>216</v>
      </c>
      <c r="G4" s="101">
        <v>1</v>
      </c>
      <c r="H4" s="102" t="s">
        <v>223</v>
      </c>
      <c r="I4" s="103">
        <v>0.75</v>
      </c>
      <c r="J4" s="172"/>
      <c r="K4" s="125" t="s">
        <v>31</v>
      </c>
      <c r="L4" s="123" t="s">
        <v>243</v>
      </c>
      <c r="M4" s="120"/>
      <c r="N4" s="173"/>
    </row>
    <row r="5" spans="3:39" ht="22.5" x14ac:dyDescent="0.3">
      <c r="C5" s="263"/>
      <c r="D5" s="263"/>
      <c r="H5" s="104" t="s">
        <v>224</v>
      </c>
      <c r="I5" s="105">
        <v>0.3</v>
      </c>
      <c r="J5" s="82"/>
      <c r="K5" s="82"/>
      <c r="L5" s="123" t="s">
        <v>244</v>
      </c>
      <c r="M5" s="120"/>
      <c r="N5" s="173"/>
    </row>
    <row r="6" spans="3:39" ht="22.5" x14ac:dyDescent="0.3">
      <c r="C6" s="263"/>
      <c r="D6" s="263"/>
      <c r="G6" s="82"/>
      <c r="I6" s="82"/>
      <c r="J6" s="82"/>
      <c r="K6" s="82"/>
      <c r="L6" s="123" t="s">
        <v>27</v>
      </c>
      <c r="M6" s="120"/>
      <c r="N6" s="173"/>
    </row>
    <row r="7" spans="3:39" ht="23.25" x14ac:dyDescent="0.35">
      <c r="C7" s="263"/>
      <c r="D7" s="263"/>
      <c r="F7" s="198" t="s">
        <v>25</v>
      </c>
      <c r="G7" s="18"/>
      <c r="L7" s="124" t="s">
        <v>183</v>
      </c>
      <c r="M7" s="172"/>
      <c r="N7" s="174"/>
      <c r="T7" s="175"/>
      <c r="U7" s="175"/>
    </row>
    <row r="8" spans="3:39" ht="21.75" customHeight="1" x14ac:dyDescent="0.35">
      <c r="C8" s="263"/>
      <c r="D8" s="263"/>
      <c r="E8" s="18"/>
      <c r="F8" s="199" t="s">
        <v>571</v>
      </c>
      <c r="G8" s="82"/>
    </row>
    <row r="9" spans="3:39" ht="34.5" customHeight="1" x14ac:dyDescent="0.35">
      <c r="C9" s="400" t="s">
        <v>307</v>
      </c>
      <c r="D9" s="401"/>
      <c r="S9" s="197" t="s">
        <v>235</v>
      </c>
      <c r="T9" s="197" t="s">
        <v>235</v>
      </c>
      <c r="U9" s="19"/>
      <c r="W9" s="421" t="s">
        <v>261</v>
      </c>
      <c r="X9" s="422"/>
      <c r="Y9" s="176"/>
      <c r="Z9" s="177"/>
      <c r="AA9" s="177"/>
      <c r="AF9" s="400" t="s">
        <v>228</v>
      </c>
      <c r="AG9" s="423"/>
      <c r="AH9" s="178" t="s">
        <v>262</v>
      </c>
    </row>
    <row r="10" spans="3:39" ht="75" customHeight="1" x14ac:dyDescent="0.2">
      <c r="C10" s="277" t="s">
        <v>305</v>
      </c>
      <c r="D10" s="278" t="s">
        <v>306</v>
      </c>
      <c r="E10" s="280" t="s">
        <v>0</v>
      </c>
      <c r="F10" s="402" t="s">
        <v>23</v>
      </c>
      <c r="G10" s="402"/>
      <c r="H10" s="402"/>
      <c r="I10" s="87" t="s">
        <v>208</v>
      </c>
      <c r="J10" s="88" t="s">
        <v>252</v>
      </c>
      <c r="K10" s="88" t="s">
        <v>260</v>
      </c>
      <c r="L10" s="88" t="s">
        <v>259</v>
      </c>
      <c r="M10" s="89" t="s">
        <v>18</v>
      </c>
      <c r="N10" s="90" t="s">
        <v>209</v>
      </c>
      <c r="O10" s="91" t="s">
        <v>214</v>
      </c>
      <c r="P10" s="403" t="s">
        <v>213</v>
      </c>
      <c r="Q10" s="404"/>
      <c r="S10" s="197" t="s">
        <v>15</v>
      </c>
      <c r="T10" s="197" t="s">
        <v>233</v>
      </c>
      <c r="U10" s="197" t="s">
        <v>266</v>
      </c>
      <c r="V10" s="197" t="s">
        <v>16</v>
      </c>
      <c r="W10" s="2" t="s">
        <v>212</v>
      </c>
      <c r="X10" s="2" t="s">
        <v>211</v>
      </c>
      <c r="Y10" s="2" t="s">
        <v>225</v>
      </c>
      <c r="Z10" s="2" t="s">
        <v>226</v>
      </c>
      <c r="AA10" s="2" t="s">
        <v>227</v>
      </c>
      <c r="AB10" s="109" t="s">
        <v>210</v>
      </c>
      <c r="AF10" s="66" t="s">
        <v>267</v>
      </c>
      <c r="AG10" s="305" t="s">
        <v>229</v>
      </c>
      <c r="AH10" s="305">
        <f>SUM(AH11:AH40)</f>
        <v>280</v>
      </c>
      <c r="AI10" s="305" t="s">
        <v>21</v>
      </c>
      <c r="AJ10" s="305" t="s">
        <v>20</v>
      </c>
      <c r="AK10" s="305" t="s">
        <v>230</v>
      </c>
      <c r="AL10" s="305" t="s">
        <v>231</v>
      </c>
      <c r="AM10" s="305" t="s">
        <v>232</v>
      </c>
    </row>
    <row r="11" spans="3:39" ht="27" x14ac:dyDescent="0.2">
      <c r="C11" s="264" t="str">
        <f>IF(S11=0,"T",IF((K11-M11)&lt;65,"I",IF((K11-M11)&lt;70,"K",IF((K11-M11)&lt;75,"J",IF((K11-M11)&lt;80,"K","L")))))</f>
        <v>K</v>
      </c>
      <c r="D11" s="273" t="str">
        <f t="shared" ref="D11:D40" si="0">IF(J11&lt;135,"T",IF((J11-$J$66)&lt;135,"J","L"))</f>
        <v>T</v>
      </c>
      <c r="E11" s="21" t="s">
        <v>353</v>
      </c>
      <c r="F11" s="22" t="str">
        <f t="shared" ref="F11:F39" si="1">VLOOKUP(E11,Misure_Campionate,2,FALSE)</f>
        <v>Saldatura</v>
      </c>
      <c r="G11" s="22" t="str">
        <f t="shared" ref="G11:G39" si="2">VLOOKUP(E11,Misure_Campionate,3,FALSE)</f>
        <v>/</v>
      </c>
      <c r="H11" s="22" t="str">
        <f t="shared" ref="H11:H39" si="3">VLOOKUP(E11,Misure_Campionate,4,FALSE)</f>
        <v>/</v>
      </c>
      <c r="I11" s="63">
        <f t="shared" ref="I11:I39" si="4">VLOOKUP(E11,Misure_Campionate,12,FALSE)</f>
        <v>2.6356257327717829</v>
      </c>
      <c r="J11" s="63">
        <f t="shared" ref="J11:J39" si="5">VLOOKUP(E11,Misure_Campionate,13,FALSE)</f>
        <v>124.46204993518134</v>
      </c>
      <c r="K11" s="64">
        <f t="shared" ref="K11:K39" si="6">VLOOKUP(E11,Misure_Campionate,14,FALSE)</f>
        <v>92.99985822292301</v>
      </c>
      <c r="L11" s="16">
        <f t="shared" ref="L11:L39" si="7">VLOOKUP(E11,Misure_Campionate,15,FALSE)</f>
        <v>94.945271413860226</v>
      </c>
      <c r="M11" s="23">
        <f>S11</f>
        <v>13.527293404531392</v>
      </c>
      <c r="N11" s="281">
        <f>IF(M11=0,0,K11-M11)</f>
        <v>79.472564818391618</v>
      </c>
      <c r="O11" s="224">
        <v>240</v>
      </c>
      <c r="P11" s="25"/>
      <c r="Q11" s="25"/>
      <c r="R11" s="81">
        <f>IF(S11&gt;0,1,"")</f>
        <v>1</v>
      </c>
      <c r="S11" s="111">
        <f t="shared" ref="S11:S40" si="8">IF(K11&lt;80,0,IF((L11-K11)&lt;=2,($L$63-(($K$63-$L$63)/4)*(L11-K11-2)),($L$63-(($L$63-$M$63)/8)*(L11-K11-2))))</f>
        <v>13.527293404531392</v>
      </c>
      <c r="T11" s="111" t="str">
        <f t="shared" ref="T11:T40" si="9">IF(J11&lt;135,"",J11-$J$66)</f>
        <v/>
      </c>
      <c r="U11" s="111">
        <f>K11-S11</f>
        <v>79.472564818391618</v>
      </c>
      <c r="V11" s="111">
        <f t="shared" ref="V11:V40" si="10">O11/$G$43*10^(U11/10)</f>
        <v>44281924.402727336</v>
      </c>
      <c r="W11" s="179">
        <f>IF((Z11^2*(I11^2+$G$3^2+$G$4^2)&gt;0),(Z11^2*(I11^2+$G$3^2+$G$4^2)),0)</f>
        <v>2.051075758927452</v>
      </c>
      <c r="X11" s="180">
        <f>IF(W11=0,0,(AA11*Y11)^2)</f>
        <v>0</v>
      </c>
      <c r="Y11" s="181">
        <f>0.5*((P11-Q11)/60)</f>
        <v>0</v>
      </c>
      <c r="Z11" s="182">
        <f t="shared" ref="Z11:Z40" si="11">O11/$G$43*10^((K11-$G$44)/10)</f>
        <v>0.49307059490305888</v>
      </c>
      <c r="AA11" s="135">
        <f>IF(AB11=0,0,4.34*(Z11/AB11))</f>
        <v>0.53498159546981883</v>
      </c>
      <c r="AB11" s="183">
        <f>O11/60</f>
        <v>4</v>
      </c>
      <c r="AF11" s="183">
        <f t="shared" ref="AF11:AF40" si="12">IF(N11="0",0,O11/$G$43*10^(N11/10))</f>
        <v>44281924.402727336</v>
      </c>
      <c r="AG11" s="183">
        <f t="shared" ref="AG11:AG40" si="13">O11/$G$43*10^(K11/10)</f>
        <v>997598589.9693954</v>
      </c>
      <c r="AH11" s="305">
        <f>IF(K11&gt;80,O11,"")</f>
        <v>240</v>
      </c>
      <c r="AI11" s="305">
        <f>IF(K11&gt;80,O11/$AH$10*10^(L11/10),"")</f>
        <v>2676580759.6753893</v>
      </c>
      <c r="AJ11" s="305">
        <f>IF(K11&gt;80,O11/$AH$10*10^(K11/10),"")</f>
        <v>1710169011.3761063</v>
      </c>
      <c r="AK11" s="110">
        <f>IF((MAX(K11:K40)&gt;80),10*LOG(SUM($AJ$11:$AJ$40)),"")</f>
        <v>95.361818210549359</v>
      </c>
      <c r="AL11" s="110">
        <f>IF((MAX(K11:K40)&gt;80),10*LOG(SUM($AI$11:$AI$40)),"")</f>
        <v>97.003641479830293</v>
      </c>
      <c r="AM11" s="110">
        <f>10*LOG(SUM(AF11:AF40))</f>
        <v>79.288977585473461</v>
      </c>
    </row>
    <row r="12" spans="3:39" ht="27" x14ac:dyDescent="0.2">
      <c r="C12" s="264" t="str">
        <f t="shared" ref="C12:C40" si="14">IF(S12=0,"T",IF((K12-M12)&lt;65,"I",IF((K12-M12)&lt;70,"K",IF((K12-M12)&lt;75,"J",IF((K12-M12)&lt;80,"K","L")))))</f>
        <v>L</v>
      </c>
      <c r="D12" s="273" t="str">
        <f t="shared" si="0"/>
        <v>T</v>
      </c>
      <c r="E12" s="21" t="s">
        <v>375</v>
      </c>
      <c r="F12" s="22" t="str">
        <f t="shared" si="1"/>
        <v>Molatura con mola grande</v>
      </c>
      <c r="G12" s="22" t="str">
        <f t="shared" si="2"/>
        <v>/</v>
      </c>
      <c r="H12" s="22" t="str">
        <f t="shared" si="3"/>
        <v>/</v>
      </c>
      <c r="I12" s="63">
        <f t="shared" si="4"/>
        <v>1.0156763406113392</v>
      </c>
      <c r="J12" s="63">
        <f t="shared" si="5"/>
        <v>126.36204993518133</v>
      </c>
      <c r="K12" s="64">
        <f t="shared" si="6"/>
        <v>104.83527532843551</v>
      </c>
      <c r="L12" s="16">
        <f t="shared" si="7"/>
        <v>105.33940616291189</v>
      </c>
      <c r="M12" s="23">
        <f t="shared" ref="M12:M18" si="15">S12</f>
        <v>14.247934582761815</v>
      </c>
      <c r="N12" s="281">
        <f>IF(M12=0,0,K12-M12)</f>
        <v>90.5873407456737</v>
      </c>
      <c r="O12" s="225">
        <v>10</v>
      </c>
      <c r="P12" s="25"/>
      <c r="Q12" s="25"/>
      <c r="R12" s="81">
        <f t="shared" ref="R12:R40" si="16">IF(S12&gt;0,1,"")</f>
        <v>1</v>
      </c>
      <c r="S12" s="111">
        <f t="shared" si="8"/>
        <v>14.247934582761815</v>
      </c>
      <c r="T12" s="111" t="str">
        <f t="shared" si="9"/>
        <v/>
      </c>
      <c r="U12" s="111">
        <f>K12-S12</f>
        <v>90.5873407456737</v>
      </c>
      <c r="V12" s="111">
        <f t="shared" si="10"/>
        <v>23850244.58990939</v>
      </c>
      <c r="W12" s="179">
        <f>IF((Z12^2*(I12^2+$G$3^2+$G$4^2)&gt;0),(Z12^2*(I12^2+$G$3^2+$G$4^2)),0)</f>
        <v>0.24783068070090289</v>
      </c>
      <c r="X12" s="180">
        <f t="shared" ref="X12:X40" si="17">IF(W12=0,0,(AA12*Y12)^2)</f>
        <v>0</v>
      </c>
      <c r="Y12" s="181">
        <f>0.5*((P12-Q12)/60)</f>
        <v>0</v>
      </c>
      <c r="Z12" s="182">
        <f t="shared" si="11"/>
        <v>0.31350146328094364</v>
      </c>
      <c r="AA12" s="135">
        <f t="shared" ref="AA12:AA40" si="18">IF(AB12=0,0,4.34*(Z12/AB12))</f>
        <v>8.1635781038357713</v>
      </c>
      <c r="AB12" s="183">
        <f t="shared" ref="AB12:AB40" si="19">O12/60</f>
        <v>0.16666666666666666</v>
      </c>
      <c r="AF12" s="183">
        <f t="shared" si="12"/>
        <v>23850244.58990939</v>
      </c>
      <c r="AG12" s="183">
        <f t="shared" si="13"/>
        <v>634287708.40390384</v>
      </c>
      <c r="AH12" s="305">
        <f>IF(K12&gt;80,O12,"")</f>
        <v>10</v>
      </c>
      <c r="AI12" s="305">
        <f>IF(K12&gt;80,O12/$AH$10*10^(L12/10),"")</f>
        <v>1221188159.9816742</v>
      </c>
      <c r="AJ12" s="305">
        <f>IF(K12&gt;80,O12/$AH$10*10^(K12/10),"")</f>
        <v>1087350357.2638352</v>
      </c>
      <c r="AL12" s="184"/>
    </row>
    <row r="13" spans="3:39" ht="27" x14ac:dyDescent="0.2">
      <c r="C13" s="264" t="str">
        <f t="shared" si="14"/>
        <v>L</v>
      </c>
      <c r="D13" s="273" t="str">
        <f t="shared" si="0"/>
        <v>T</v>
      </c>
      <c r="E13" s="21" t="s">
        <v>376</v>
      </c>
      <c r="F13" s="22" t="str">
        <f t="shared" si="1"/>
        <v>Molatura con mola piccola</v>
      </c>
      <c r="G13" s="22" t="str">
        <f t="shared" si="2"/>
        <v>/</v>
      </c>
      <c r="H13" s="22" t="str">
        <f t="shared" si="3"/>
        <v>/</v>
      </c>
      <c r="I13" s="63">
        <f t="shared" si="4"/>
        <v>1.1908660888162297</v>
      </c>
      <c r="J13" s="63">
        <f t="shared" si="5"/>
        <v>119.86204993518133</v>
      </c>
      <c r="K13" s="64">
        <f t="shared" si="6"/>
        <v>97.758764737357666</v>
      </c>
      <c r="L13" s="16">
        <f t="shared" si="7"/>
        <v>100.18598030555916</v>
      </c>
      <c r="M13" s="23">
        <f t="shared" si="15"/>
        <v>13.473299026987407</v>
      </c>
      <c r="N13" s="281">
        <f t="shared" ref="N13:N40" si="20">IF(M13=0,0,K13-M13)</f>
        <v>84.285465710370261</v>
      </c>
      <c r="O13" s="225">
        <v>30</v>
      </c>
      <c r="P13" s="25"/>
      <c r="Q13" s="25"/>
      <c r="R13" s="81">
        <f t="shared" si="16"/>
        <v>1</v>
      </c>
      <c r="S13" s="111">
        <f t="shared" si="8"/>
        <v>13.473299026987407</v>
      </c>
      <c r="T13" s="111" t="str">
        <f t="shared" si="9"/>
        <v/>
      </c>
      <c r="U13" s="111">
        <f t="shared" ref="U13:U40" si="21">K13-S13</f>
        <v>84.285465710370261</v>
      </c>
      <c r="V13" s="111">
        <f t="shared" si="10"/>
        <v>16765889.070747118</v>
      </c>
      <c r="W13" s="179">
        <f t="shared" ref="W13:W40" si="22">IF((Z13^2*(I13^2+$G$3^2+$G$4^2)&gt;0),(Z13^2*(I13^2+$G$3^2+$G$4^2)),0)</f>
        <v>9.8863990763833662E-2</v>
      </c>
      <c r="X13" s="180">
        <f t="shared" si="17"/>
        <v>0</v>
      </c>
      <c r="Y13" s="181">
        <f t="shared" ref="Y13:Y40" si="23">0.5*((P13-Q13)/60)</f>
        <v>0</v>
      </c>
      <c r="Z13" s="182">
        <f t="shared" si="11"/>
        <v>0.18437828364767006</v>
      </c>
      <c r="AA13" s="135">
        <f t="shared" si="18"/>
        <v>1.6004035020617762</v>
      </c>
      <c r="AB13" s="183">
        <f t="shared" si="19"/>
        <v>0.5</v>
      </c>
      <c r="AF13" s="183">
        <f t="shared" si="12"/>
        <v>16765889.070747118</v>
      </c>
      <c r="AG13" s="183">
        <f t="shared" si="13"/>
        <v>373040935.0897429</v>
      </c>
      <c r="AH13" s="305">
        <f>IF(K13&gt;80,O13,"")</f>
        <v>30</v>
      </c>
      <c r="AI13" s="305">
        <f>IF(K13&gt;80,O13/$AH$10*10^(L13/10),"")</f>
        <v>1118307542.2343295</v>
      </c>
      <c r="AJ13" s="305">
        <f>IF(K13&gt;80,O13/$AH$10*10^(K13/10),"")</f>
        <v>639498745.86813068</v>
      </c>
      <c r="AL13" s="184"/>
    </row>
    <row r="14" spans="3:39" ht="36" x14ac:dyDescent="0.2">
      <c r="C14" s="264" t="str">
        <f t="shared" si="14"/>
        <v>T</v>
      </c>
      <c r="D14" s="273" t="str">
        <f t="shared" si="0"/>
        <v>T</v>
      </c>
      <c r="E14" s="21" t="s">
        <v>389</v>
      </c>
      <c r="F14" s="22" t="str">
        <f t="shared" si="1"/>
        <v>Movimentazioni in piazzale esterno</v>
      </c>
      <c r="G14" s="22" t="str">
        <f t="shared" si="2"/>
        <v>/</v>
      </c>
      <c r="H14" s="22" t="str">
        <f t="shared" si="3"/>
        <v>/</v>
      </c>
      <c r="I14" s="63">
        <f t="shared" si="4"/>
        <v>2.3928078908384225</v>
      </c>
      <c r="J14" s="63">
        <f t="shared" si="5"/>
        <v>101.86204993518133</v>
      </c>
      <c r="K14" s="64">
        <f t="shared" si="6"/>
        <v>79.46875113771064</v>
      </c>
      <c r="L14" s="16">
        <f t="shared" si="7"/>
        <v>84.003331957060041</v>
      </c>
      <c r="M14" s="23">
        <f t="shared" si="15"/>
        <v>0</v>
      </c>
      <c r="N14" s="281">
        <f t="shared" si="20"/>
        <v>0</v>
      </c>
      <c r="O14" s="225">
        <v>90</v>
      </c>
      <c r="P14" s="25"/>
      <c r="Q14" s="25"/>
      <c r="R14" s="81" t="str">
        <f t="shared" si="16"/>
        <v/>
      </c>
      <c r="S14" s="111">
        <f t="shared" si="8"/>
        <v>0</v>
      </c>
      <c r="T14" s="111" t="str">
        <f t="shared" si="9"/>
        <v/>
      </c>
      <c r="U14" s="111">
        <f t="shared" si="21"/>
        <v>79.46875113771064</v>
      </c>
      <c r="V14" s="111">
        <f t="shared" si="10"/>
        <v>16591146.028941404</v>
      </c>
      <c r="W14" s="179">
        <f t="shared" si="22"/>
        <v>4.8520753658827444E-4</v>
      </c>
      <c r="X14" s="180">
        <f t="shared" si="17"/>
        <v>0</v>
      </c>
      <c r="Y14" s="181">
        <f t="shared" si="23"/>
        <v>0</v>
      </c>
      <c r="Z14" s="182">
        <f t="shared" si="11"/>
        <v>8.2002985217377294E-3</v>
      </c>
      <c r="AA14" s="135">
        <f t="shared" si="18"/>
        <v>2.3726197056227829E-2</v>
      </c>
      <c r="AB14" s="183">
        <f t="shared" si="19"/>
        <v>1.5</v>
      </c>
      <c r="AF14" s="183">
        <f t="shared" si="12"/>
        <v>0.1875</v>
      </c>
      <c r="AG14" s="183">
        <f t="shared" si="13"/>
        <v>16591146.028941404</v>
      </c>
      <c r="AH14" s="305" t="str">
        <f t="shared" ref="AH14:AH40" si="24">IF(K14&gt;80,O14,"")</f>
        <v/>
      </c>
      <c r="AI14" s="305" t="str">
        <f t="shared" ref="AI14:AI40" si="25">IF(K14&gt;80,O14/$AH$10*10^(L14/10),"")</f>
        <v/>
      </c>
      <c r="AJ14" s="305" t="str">
        <f t="shared" ref="AJ14:AJ40" si="26">IF(K14&gt;80,O14/$AH$10*10^(K14/10),"")</f>
        <v/>
      </c>
      <c r="AL14" s="184"/>
    </row>
    <row r="15" spans="3:39" ht="27" x14ac:dyDescent="0.2">
      <c r="C15" s="264" t="str">
        <f t="shared" si="14"/>
        <v>T</v>
      </c>
      <c r="D15" s="273" t="str">
        <f t="shared" si="0"/>
        <v>T</v>
      </c>
      <c r="E15" s="21" t="s">
        <v>380</v>
      </c>
      <c r="F15" s="22" t="str">
        <f t="shared" si="1"/>
        <v>Movimentazioni esterne</v>
      </c>
      <c r="G15" s="22" t="str">
        <f t="shared" si="2"/>
        <v>/</v>
      </c>
      <c r="H15" s="22" t="str">
        <f t="shared" si="3"/>
        <v>/</v>
      </c>
      <c r="I15" s="63">
        <f t="shared" si="4"/>
        <v>1.2074733912476714</v>
      </c>
      <c r="J15" s="63">
        <f t="shared" si="5"/>
        <v>112.66204993518133</v>
      </c>
      <c r="K15" s="64">
        <f t="shared" si="6"/>
        <v>68.039342017960848</v>
      </c>
      <c r="L15" s="16">
        <f t="shared" si="7"/>
        <v>81.749975490063562</v>
      </c>
      <c r="M15" s="23">
        <f t="shared" si="15"/>
        <v>0</v>
      </c>
      <c r="N15" s="281">
        <f t="shared" si="20"/>
        <v>0</v>
      </c>
      <c r="O15" s="225">
        <v>90</v>
      </c>
      <c r="P15" s="25"/>
      <c r="Q15" s="25"/>
      <c r="R15" s="81" t="str">
        <f t="shared" si="16"/>
        <v/>
      </c>
      <c r="S15" s="111">
        <f t="shared" si="8"/>
        <v>0</v>
      </c>
      <c r="T15" s="111" t="str">
        <f t="shared" si="9"/>
        <v/>
      </c>
      <c r="U15" s="111">
        <f t="shared" si="21"/>
        <v>68.039342017960848</v>
      </c>
      <c r="V15" s="111">
        <f t="shared" si="10"/>
        <v>1193810.7185571231</v>
      </c>
      <c r="W15" s="179">
        <f t="shared" si="22"/>
        <v>1.0263696480798697E-6</v>
      </c>
      <c r="X15" s="180">
        <f t="shared" si="17"/>
        <v>0</v>
      </c>
      <c r="Y15" s="181">
        <f t="shared" si="23"/>
        <v>0</v>
      </c>
      <c r="Z15" s="182">
        <f t="shared" si="11"/>
        <v>5.9004991298019821E-4</v>
      </c>
      <c r="AA15" s="135">
        <f t="shared" si="18"/>
        <v>1.7072110815560403E-3</v>
      </c>
      <c r="AB15" s="183">
        <f t="shared" si="19"/>
        <v>1.5</v>
      </c>
      <c r="AF15" s="183">
        <f t="shared" si="12"/>
        <v>0.1875</v>
      </c>
      <c r="AG15" s="183">
        <f t="shared" si="13"/>
        <v>1193810.7185571231</v>
      </c>
      <c r="AH15" s="305" t="str">
        <f t="shared" si="24"/>
        <v/>
      </c>
      <c r="AI15" s="305" t="str">
        <f t="shared" si="25"/>
        <v/>
      </c>
      <c r="AJ15" s="305" t="str">
        <f t="shared" si="26"/>
        <v/>
      </c>
      <c r="AL15" s="184"/>
    </row>
    <row r="16" spans="3:39" ht="36" x14ac:dyDescent="0.2">
      <c r="C16" s="264" t="str">
        <f t="shared" si="14"/>
        <v>T</v>
      </c>
      <c r="D16" s="273" t="str">
        <f t="shared" si="0"/>
        <v>T</v>
      </c>
      <c r="E16" s="21" t="s">
        <v>556</v>
      </c>
      <c r="F16" s="22" t="str">
        <f t="shared" si="1"/>
        <v>Trasferimenti con autocarro</v>
      </c>
      <c r="G16" s="22" t="str">
        <f t="shared" si="2"/>
        <v>/</v>
      </c>
      <c r="H16" s="22" t="str">
        <f t="shared" si="3"/>
        <v>/</v>
      </c>
      <c r="I16" s="63">
        <f t="shared" si="4"/>
        <v>5.7737579807086943E-2</v>
      </c>
      <c r="J16" s="63">
        <f t="shared" si="5"/>
        <v>109.96204993518134</v>
      </c>
      <c r="K16" s="64">
        <f t="shared" si="6"/>
        <v>71.000767839367029</v>
      </c>
      <c r="L16" s="16">
        <f t="shared" si="7"/>
        <v>94.6</v>
      </c>
      <c r="M16" s="23">
        <f t="shared" si="15"/>
        <v>0</v>
      </c>
      <c r="N16" s="281">
        <f t="shared" si="20"/>
        <v>0</v>
      </c>
      <c r="O16" s="225">
        <v>20</v>
      </c>
      <c r="P16" s="25"/>
      <c r="Q16" s="25"/>
      <c r="R16" s="81" t="str">
        <f t="shared" si="16"/>
        <v/>
      </c>
      <c r="S16" s="111">
        <f t="shared" si="8"/>
        <v>0</v>
      </c>
      <c r="T16" s="111" t="str">
        <f t="shared" si="9"/>
        <v/>
      </c>
      <c r="U16" s="111">
        <f t="shared" si="21"/>
        <v>71.000767839367029</v>
      </c>
      <c r="V16" s="111">
        <f t="shared" si="10"/>
        <v>524645.00476384792</v>
      </c>
      <c r="W16" s="179">
        <f t="shared" si="22"/>
        <v>1.0041404981753303E-7</v>
      </c>
      <c r="X16" s="180">
        <f t="shared" si="17"/>
        <v>0</v>
      </c>
      <c r="Y16" s="181">
        <f t="shared" si="23"/>
        <v>0</v>
      </c>
      <c r="Z16" s="182">
        <f t="shared" si="11"/>
        <v>2.5930973360714638E-4</v>
      </c>
      <c r="AA16" s="135">
        <f t="shared" si="18"/>
        <v>3.3762127315650459E-3</v>
      </c>
      <c r="AB16" s="183">
        <f t="shared" si="19"/>
        <v>0.33333333333333331</v>
      </c>
      <c r="AF16" s="183">
        <f t="shared" si="12"/>
        <v>4.1666666666666664E-2</v>
      </c>
      <c r="AG16" s="183">
        <f t="shared" si="13"/>
        <v>524645.00476384792</v>
      </c>
      <c r="AH16" s="305" t="str">
        <f t="shared" si="24"/>
        <v/>
      </c>
      <c r="AI16" s="305" t="str">
        <f t="shared" si="25"/>
        <v/>
      </c>
      <c r="AJ16" s="305" t="str">
        <f t="shared" si="26"/>
        <v/>
      </c>
      <c r="AL16" s="184"/>
    </row>
    <row r="17" spans="3:38" ht="27" hidden="1" x14ac:dyDescent="0.2">
      <c r="C17" s="264" t="str">
        <f t="shared" si="14"/>
        <v>T</v>
      </c>
      <c r="D17" s="273" t="str">
        <f t="shared" si="0"/>
        <v>T</v>
      </c>
      <c r="E17" s="21" t="s">
        <v>193</v>
      </c>
      <c r="F17" s="22">
        <f t="shared" si="1"/>
        <v>0</v>
      </c>
      <c r="G17" s="22">
        <f t="shared" si="2"/>
        <v>0</v>
      </c>
      <c r="H17" s="22">
        <f t="shared" si="3"/>
        <v>0</v>
      </c>
      <c r="I17" s="63">
        <f t="shared" si="4"/>
        <v>0</v>
      </c>
      <c r="J17" s="63">
        <f t="shared" si="5"/>
        <v>0</v>
      </c>
      <c r="K17" s="64">
        <f t="shared" si="6"/>
        <v>0</v>
      </c>
      <c r="L17" s="16">
        <f t="shared" si="7"/>
        <v>0</v>
      </c>
      <c r="M17" s="23">
        <f t="shared" si="15"/>
        <v>0</v>
      </c>
      <c r="N17" s="281">
        <f t="shared" si="20"/>
        <v>0</v>
      </c>
      <c r="O17" s="225"/>
      <c r="P17" s="25"/>
      <c r="Q17" s="25"/>
      <c r="R17" s="81" t="str">
        <f t="shared" si="16"/>
        <v/>
      </c>
      <c r="S17" s="111">
        <f t="shared" si="8"/>
        <v>0</v>
      </c>
      <c r="T17" s="111" t="str">
        <f t="shared" si="9"/>
        <v/>
      </c>
      <c r="U17" s="111">
        <f t="shared" si="21"/>
        <v>0</v>
      </c>
      <c r="V17" s="111">
        <f t="shared" si="10"/>
        <v>0</v>
      </c>
      <c r="W17" s="179">
        <f t="shared" si="22"/>
        <v>0</v>
      </c>
      <c r="X17" s="180">
        <f t="shared" si="17"/>
        <v>0</v>
      </c>
      <c r="Y17" s="181">
        <f t="shared" si="23"/>
        <v>0</v>
      </c>
      <c r="Z17" s="182">
        <f t="shared" si="11"/>
        <v>0</v>
      </c>
      <c r="AA17" s="135">
        <f>IF(AB17=0,0,4.34*(Z17/AB17))</f>
        <v>0</v>
      </c>
      <c r="AB17" s="183">
        <f t="shared" si="19"/>
        <v>0</v>
      </c>
      <c r="AF17" s="183">
        <f t="shared" si="12"/>
        <v>0</v>
      </c>
      <c r="AG17" s="183">
        <f t="shared" si="13"/>
        <v>0</v>
      </c>
      <c r="AH17" s="305" t="str">
        <f t="shared" si="24"/>
        <v/>
      </c>
      <c r="AI17" s="305" t="str">
        <f t="shared" si="25"/>
        <v/>
      </c>
      <c r="AJ17" s="305" t="str">
        <f t="shared" si="26"/>
        <v/>
      </c>
      <c r="AL17" s="184"/>
    </row>
    <row r="18" spans="3:38" ht="27" hidden="1" x14ac:dyDescent="0.2">
      <c r="C18" s="264" t="str">
        <f t="shared" si="14"/>
        <v>T</v>
      </c>
      <c r="D18" s="273" t="str">
        <f t="shared" si="0"/>
        <v>T</v>
      </c>
      <c r="E18" s="21" t="s">
        <v>193</v>
      </c>
      <c r="F18" s="22">
        <f t="shared" si="1"/>
        <v>0</v>
      </c>
      <c r="G18" s="22">
        <f t="shared" si="2"/>
        <v>0</v>
      </c>
      <c r="H18" s="22">
        <f t="shared" si="3"/>
        <v>0</v>
      </c>
      <c r="I18" s="63">
        <f t="shared" si="4"/>
        <v>0</v>
      </c>
      <c r="J18" s="63">
        <f t="shared" si="5"/>
        <v>0</v>
      </c>
      <c r="K18" s="64">
        <f t="shared" si="6"/>
        <v>0</v>
      </c>
      <c r="L18" s="16">
        <f t="shared" si="7"/>
        <v>0</v>
      </c>
      <c r="M18" s="23">
        <f t="shared" si="15"/>
        <v>0</v>
      </c>
      <c r="N18" s="281">
        <f t="shared" si="20"/>
        <v>0</v>
      </c>
      <c r="O18" s="225"/>
      <c r="P18" s="25"/>
      <c r="Q18" s="25"/>
      <c r="R18" s="81" t="str">
        <f t="shared" si="16"/>
        <v/>
      </c>
      <c r="S18" s="111">
        <f t="shared" si="8"/>
        <v>0</v>
      </c>
      <c r="T18" s="111" t="str">
        <f t="shared" si="9"/>
        <v/>
      </c>
      <c r="U18" s="111">
        <f t="shared" si="21"/>
        <v>0</v>
      </c>
      <c r="V18" s="111">
        <f t="shared" si="10"/>
        <v>0</v>
      </c>
      <c r="W18" s="179">
        <f t="shared" si="22"/>
        <v>0</v>
      </c>
      <c r="X18" s="180">
        <f t="shared" si="17"/>
        <v>0</v>
      </c>
      <c r="Y18" s="181">
        <f t="shared" si="23"/>
        <v>0</v>
      </c>
      <c r="Z18" s="182">
        <f t="shared" si="11"/>
        <v>0</v>
      </c>
      <c r="AA18" s="135">
        <f t="shared" si="18"/>
        <v>0</v>
      </c>
      <c r="AB18" s="183">
        <f t="shared" si="19"/>
        <v>0</v>
      </c>
      <c r="AF18" s="183">
        <f t="shared" si="12"/>
        <v>0</v>
      </c>
      <c r="AG18" s="183">
        <f t="shared" si="13"/>
        <v>0</v>
      </c>
      <c r="AH18" s="305" t="str">
        <f t="shared" si="24"/>
        <v/>
      </c>
      <c r="AI18" s="305" t="str">
        <f t="shared" si="25"/>
        <v/>
      </c>
      <c r="AJ18" s="305" t="str">
        <f t="shared" si="26"/>
        <v/>
      </c>
      <c r="AL18" s="184"/>
    </row>
    <row r="19" spans="3:38" ht="27" hidden="1" x14ac:dyDescent="0.2">
      <c r="C19" s="264" t="str">
        <f t="shared" si="14"/>
        <v>T</v>
      </c>
      <c r="D19" s="273" t="str">
        <f t="shared" si="0"/>
        <v>T</v>
      </c>
      <c r="E19" s="21" t="s">
        <v>193</v>
      </c>
      <c r="F19" s="22">
        <f t="shared" si="1"/>
        <v>0</v>
      </c>
      <c r="G19" s="22">
        <f t="shared" si="2"/>
        <v>0</v>
      </c>
      <c r="H19" s="22">
        <f t="shared" si="3"/>
        <v>0</v>
      </c>
      <c r="I19" s="63">
        <f t="shared" si="4"/>
        <v>0</v>
      </c>
      <c r="J19" s="63">
        <f t="shared" si="5"/>
        <v>0</v>
      </c>
      <c r="K19" s="64">
        <f t="shared" si="6"/>
        <v>0</v>
      </c>
      <c r="L19" s="16">
        <f t="shared" si="7"/>
        <v>0</v>
      </c>
      <c r="M19" s="23">
        <f t="shared" ref="M19:M40" si="27">IF(AND($O$44&gt;87,K19&gt;80),S19,0)</f>
        <v>0</v>
      </c>
      <c r="N19" s="281">
        <f t="shared" si="20"/>
        <v>0</v>
      </c>
      <c r="O19" s="225"/>
      <c r="P19" s="25"/>
      <c r="Q19" s="25"/>
      <c r="R19" s="81" t="str">
        <f t="shared" si="16"/>
        <v/>
      </c>
      <c r="S19" s="111">
        <f t="shared" si="8"/>
        <v>0</v>
      </c>
      <c r="T19" s="111" t="str">
        <f t="shared" si="9"/>
        <v/>
      </c>
      <c r="U19" s="111">
        <f t="shared" si="21"/>
        <v>0</v>
      </c>
      <c r="V19" s="111">
        <f t="shared" si="10"/>
        <v>0</v>
      </c>
      <c r="W19" s="179">
        <f t="shared" si="22"/>
        <v>0</v>
      </c>
      <c r="X19" s="180">
        <f t="shared" si="17"/>
        <v>0</v>
      </c>
      <c r="Y19" s="181">
        <f t="shared" si="23"/>
        <v>0</v>
      </c>
      <c r="Z19" s="182">
        <f t="shared" si="11"/>
        <v>0</v>
      </c>
      <c r="AA19" s="135">
        <f t="shared" si="18"/>
        <v>0</v>
      </c>
      <c r="AB19" s="183">
        <f t="shared" si="19"/>
        <v>0</v>
      </c>
      <c r="AF19" s="183">
        <f t="shared" si="12"/>
        <v>0</v>
      </c>
      <c r="AG19" s="183">
        <f t="shared" si="13"/>
        <v>0</v>
      </c>
      <c r="AH19" s="305" t="str">
        <f t="shared" si="24"/>
        <v/>
      </c>
      <c r="AI19" s="305" t="str">
        <f t="shared" si="25"/>
        <v/>
      </c>
      <c r="AJ19" s="305" t="str">
        <f t="shared" si="26"/>
        <v/>
      </c>
      <c r="AL19" s="184"/>
    </row>
    <row r="20" spans="3:38" ht="27" hidden="1" x14ac:dyDescent="0.2">
      <c r="C20" s="264" t="str">
        <f t="shared" si="14"/>
        <v>T</v>
      </c>
      <c r="D20" s="273" t="str">
        <f t="shared" si="0"/>
        <v>T</v>
      </c>
      <c r="E20" s="21" t="s">
        <v>193</v>
      </c>
      <c r="F20" s="22">
        <f t="shared" si="1"/>
        <v>0</v>
      </c>
      <c r="G20" s="22">
        <f t="shared" si="2"/>
        <v>0</v>
      </c>
      <c r="H20" s="22">
        <f t="shared" si="3"/>
        <v>0</v>
      </c>
      <c r="I20" s="63">
        <f t="shared" si="4"/>
        <v>0</v>
      </c>
      <c r="J20" s="63">
        <f t="shared" si="5"/>
        <v>0</v>
      </c>
      <c r="K20" s="64">
        <f t="shared" si="6"/>
        <v>0</v>
      </c>
      <c r="L20" s="16">
        <f t="shared" si="7"/>
        <v>0</v>
      </c>
      <c r="M20" s="23">
        <f t="shared" si="27"/>
        <v>0</v>
      </c>
      <c r="N20" s="281">
        <f t="shared" si="20"/>
        <v>0</v>
      </c>
      <c r="O20" s="225"/>
      <c r="P20" s="25"/>
      <c r="Q20" s="25"/>
      <c r="R20" s="81" t="str">
        <f t="shared" si="16"/>
        <v/>
      </c>
      <c r="S20" s="111">
        <f t="shared" si="8"/>
        <v>0</v>
      </c>
      <c r="T20" s="111" t="str">
        <f t="shared" si="9"/>
        <v/>
      </c>
      <c r="U20" s="111">
        <f t="shared" si="21"/>
        <v>0</v>
      </c>
      <c r="V20" s="111">
        <f t="shared" si="10"/>
        <v>0</v>
      </c>
      <c r="W20" s="179">
        <f t="shared" si="22"/>
        <v>0</v>
      </c>
      <c r="X20" s="180">
        <f t="shared" si="17"/>
        <v>0</v>
      </c>
      <c r="Y20" s="181">
        <f t="shared" si="23"/>
        <v>0</v>
      </c>
      <c r="Z20" s="182">
        <f t="shared" si="11"/>
        <v>0</v>
      </c>
      <c r="AA20" s="135">
        <f t="shared" si="18"/>
        <v>0</v>
      </c>
      <c r="AB20" s="183">
        <f t="shared" si="19"/>
        <v>0</v>
      </c>
      <c r="AF20" s="183">
        <f t="shared" si="12"/>
        <v>0</v>
      </c>
      <c r="AG20" s="183">
        <f t="shared" si="13"/>
        <v>0</v>
      </c>
      <c r="AH20" s="305" t="str">
        <f t="shared" si="24"/>
        <v/>
      </c>
      <c r="AI20" s="305" t="str">
        <f t="shared" si="25"/>
        <v/>
      </c>
      <c r="AJ20" s="305" t="str">
        <f t="shared" si="26"/>
        <v/>
      </c>
      <c r="AL20" s="184"/>
    </row>
    <row r="21" spans="3:38" ht="27" hidden="1" x14ac:dyDescent="0.2">
      <c r="C21" s="264" t="str">
        <f t="shared" si="14"/>
        <v>T</v>
      </c>
      <c r="D21" s="273" t="str">
        <f t="shared" si="0"/>
        <v>T</v>
      </c>
      <c r="E21" s="21" t="s">
        <v>193</v>
      </c>
      <c r="F21" s="22">
        <f t="shared" si="1"/>
        <v>0</v>
      </c>
      <c r="G21" s="22">
        <f t="shared" si="2"/>
        <v>0</v>
      </c>
      <c r="H21" s="22">
        <f t="shared" si="3"/>
        <v>0</v>
      </c>
      <c r="I21" s="63">
        <f t="shared" si="4"/>
        <v>0</v>
      </c>
      <c r="J21" s="63">
        <f t="shared" si="5"/>
        <v>0</v>
      </c>
      <c r="K21" s="64">
        <f t="shared" si="6"/>
        <v>0</v>
      </c>
      <c r="L21" s="16">
        <f t="shared" si="7"/>
        <v>0</v>
      </c>
      <c r="M21" s="23">
        <f t="shared" si="27"/>
        <v>0</v>
      </c>
      <c r="N21" s="281">
        <f t="shared" si="20"/>
        <v>0</v>
      </c>
      <c r="O21" s="225"/>
      <c r="P21" s="25"/>
      <c r="Q21" s="25"/>
      <c r="R21" s="81" t="str">
        <f t="shared" si="16"/>
        <v/>
      </c>
      <c r="S21" s="111">
        <f t="shared" si="8"/>
        <v>0</v>
      </c>
      <c r="T21" s="111" t="str">
        <f t="shared" si="9"/>
        <v/>
      </c>
      <c r="U21" s="111">
        <f>K21-S21</f>
        <v>0</v>
      </c>
      <c r="V21" s="111">
        <f t="shared" si="10"/>
        <v>0</v>
      </c>
      <c r="W21" s="179">
        <f t="shared" si="22"/>
        <v>0</v>
      </c>
      <c r="X21" s="180">
        <f t="shared" si="17"/>
        <v>0</v>
      </c>
      <c r="Y21" s="181">
        <f t="shared" si="23"/>
        <v>0</v>
      </c>
      <c r="Z21" s="182">
        <f t="shared" si="11"/>
        <v>0</v>
      </c>
      <c r="AA21" s="135">
        <f t="shared" si="18"/>
        <v>0</v>
      </c>
      <c r="AB21" s="183">
        <f t="shared" si="19"/>
        <v>0</v>
      </c>
      <c r="AF21" s="183">
        <f t="shared" si="12"/>
        <v>0</v>
      </c>
      <c r="AG21" s="183">
        <f t="shared" si="13"/>
        <v>0</v>
      </c>
      <c r="AH21" s="305" t="str">
        <f t="shared" si="24"/>
        <v/>
      </c>
      <c r="AI21" s="305" t="str">
        <f t="shared" si="25"/>
        <v/>
      </c>
      <c r="AJ21" s="305" t="str">
        <f t="shared" si="26"/>
        <v/>
      </c>
      <c r="AL21" s="184"/>
    </row>
    <row r="22" spans="3:38" ht="27" hidden="1" x14ac:dyDescent="0.2">
      <c r="C22" s="264" t="str">
        <f t="shared" si="14"/>
        <v>T</v>
      </c>
      <c r="D22" s="273" t="str">
        <f t="shared" si="0"/>
        <v>T</v>
      </c>
      <c r="E22" s="21" t="s">
        <v>193</v>
      </c>
      <c r="F22" s="22">
        <f t="shared" si="1"/>
        <v>0</v>
      </c>
      <c r="G22" s="22">
        <f t="shared" si="2"/>
        <v>0</v>
      </c>
      <c r="H22" s="22">
        <f t="shared" si="3"/>
        <v>0</v>
      </c>
      <c r="I22" s="63">
        <f t="shared" si="4"/>
        <v>0</v>
      </c>
      <c r="J22" s="63">
        <f t="shared" si="5"/>
        <v>0</v>
      </c>
      <c r="K22" s="64">
        <f t="shared" si="6"/>
        <v>0</v>
      </c>
      <c r="L22" s="16">
        <f t="shared" si="7"/>
        <v>0</v>
      </c>
      <c r="M22" s="23">
        <f t="shared" si="27"/>
        <v>0</v>
      </c>
      <c r="N22" s="281">
        <f t="shared" si="20"/>
        <v>0</v>
      </c>
      <c r="O22" s="25"/>
      <c r="P22" s="25"/>
      <c r="Q22" s="25"/>
      <c r="R22" s="81" t="str">
        <f t="shared" si="16"/>
        <v/>
      </c>
      <c r="S22" s="111">
        <f t="shared" si="8"/>
        <v>0</v>
      </c>
      <c r="T22" s="111" t="str">
        <f t="shared" si="9"/>
        <v/>
      </c>
      <c r="U22" s="111">
        <f t="shared" si="21"/>
        <v>0</v>
      </c>
      <c r="V22" s="111">
        <f t="shared" si="10"/>
        <v>0</v>
      </c>
      <c r="W22" s="179">
        <f t="shared" si="22"/>
        <v>0</v>
      </c>
      <c r="X22" s="180">
        <f t="shared" si="17"/>
        <v>0</v>
      </c>
      <c r="Y22" s="181">
        <f t="shared" si="23"/>
        <v>0</v>
      </c>
      <c r="Z22" s="182">
        <f t="shared" si="11"/>
        <v>0</v>
      </c>
      <c r="AA22" s="135">
        <f t="shared" si="18"/>
        <v>0</v>
      </c>
      <c r="AB22" s="183">
        <f t="shared" si="19"/>
        <v>0</v>
      </c>
      <c r="AF22" s="183">
        <f t="shared" si="12"/>
        <v>0</v>
      </c>
      <c r="AG22" s="183">
        <f t="shared" si="13"/>
        <v>0</v>
      </c>
      <c r="AH22" s="305" t="str">
        <f t="shared" si="24"/>
        <v/>
      </c>
      <c r="AI22" s="305" t="str">
        <f t="shared" si="25"/>
        <v/>
      </c>
      <c r="AJ22" s="305" t="str">
        <f t="shared" si="26"/>
        <v/>
      </c>
      <c r="AL22" s="184"/>
    </row>
    <row r="23" spans="3:38" ht="27" hidden="1" x14ac:dyDescent="0.2">
      <c r="C23" s="264" t="str">
        <f t="shared" si="14"/>
        <v>T</v>
      </c>
      <c r="D23" s="273" t="str">
        <f t="shared" si="0"/>
        <v>T</v>
      </c>
      <c r="E23" s="21" t="s">
        <v>193</v>
      </c>
      <c r="F23" s="22">
        <f t="shared" si="1"/>
        <v>0</v>
      </c>
      <c r="G23" s="22">
        <f t="shared" si="2"/>
        <v>0</v>
      </c>
      <c r="H23" s="22">
        <f t="shared" si="3"/>
        <v>0</v>
      </c>
      <c r="I23" s="63">
        <f t="shared" si="4"/>
        <v>0</v>
      </c>
      <c r="J23" s="63">
        <f t="shared" si="5"/>
        <v>0</v>
      </c>
      <c r="K23" s="64">
        <f t="shared" si="6"/>
        <v>0</v>
      </c>
      <c r="L23" s="16">
        <f t="shared" si="7"/>
        <v>0</v>
      </c>
      <c r="M23" s="23">
        <f t="shared" si="27"/>
        <v>0</v>
      </c>
      <c r="N23" s="281">
        <f t="shared" si="20"/>
        <v>0</v>
      </c>
      <c r="O23" s="25"/>
      <c r="P23" s="25"/>
      <c r="Q23" s="25"/>
      <c r="R23" s="81" t="str">
        <f t="shared" si="16"/>
        <v/>
      </c>
      <c r="S23" s="111">
        <f t="shared" si="8"/>
        <v>0</v>
      </c>
      <c r="T23" s="111" t="str">
        <f t="shared" si="9"/>
        <v/>
      </c>
      <c r="U23" s="111">
        <f t="shared" si="21"/>
        <v>0</v>
      </c>
      <c r="V23" s="111">
        <f t="shared" si="10"/>
        <v>0</v>
      </c>
      <c r="W23" s="179">
        <f t="shared" si="22"/>
        <v>0</v>
      </c>
      <c r="X23" s="180">
        <f t="shared" si="17"/>
        <v>0</v>
      </c>
      <c r="Y23" s="181">
        <f t="shared" si="23"/>
        <v>0</v>
      </c>
      <c r="Z23" s="182">
        <f t="shared" si="11"/>
        <v>0</v>
      </c>
      <c r="AA23" s="135">
        <f t="shared" si="18"/>
        <v>0</v>
      </c>
      <c r="AB23" s="183">
        <f t="shared" si="19"/>
        <v>0</v>
      </c>
      <c r="AF23" s="183">
        <f t="shared" si="12"/>
        <v>0</v>
      </c>
      <c r="AG23" s="183">
        <f t="shared" si="13"/>
        <v>0</v>
      </c>
      <c r="AH23" s="305" t="str">
        <f t="shared" si="24"/>
        <v/>
      </c>
      <c r="AI23" s="305" t="str">
        <f t="shared" si="25"/>
        <v/>
      </c>
      <c r="AJ23" s="305" t="str">
        <f t="shared" si="26"/>
        <v/>
      </c>
      <c r="AL23" s="184"/>
    </row>
    <row r="24" spans="3:38" ht="27" hidden="1" x14ac:dyDescent="0.2">
      <c r="C24" s="264" t="str">
        <f t="shared" si="14"/>
        <v>T</v>
      </c>
      <c r="D24" s="273" t="str">
        <f t="shared" si="0"/>
        <v>T</v>
      </c>
      <c r="E24" s="21" t="s">
        <v>193</v>
      </c>
      <c r="F24" s="22">
        <f t="shared" si="1"/>
        <v>0</v>
      </c>
      <c r="G24" s="22">
        <f t="shared" si="2"/>
        <v>0</v>
      </c>
      <c r="H24" s="22">
        <f t="shared" si="3"/>
        <v>0</v>
      </c>
      <c r="I24" s="63">
        <f t="shared" si="4"/>
        <v>0</v>
      </c>
      <c r="J24" s="63">
        <f t="shared" si="5"/>
        <v>0</v>
      </c>
      <c r="K24" s="64">
        <f t="shared" si="6"/>
        <v>0</v>
      </c>
      <c r="L24" s="16">
        <f t="shared" si="7"/>
        <v>0</v>
      </c>
      <c r="M24" s="23">
        <f t="shared" si="27"/>
        <v>0</v>
      </c>
      <c r="N24" s="281">
        <f t="shared" si="20"/>
        <v>0</v>
      </c>
      <c r="O24" s="25"/>
      <c r="P24" s="25"/>
      <c r="Q24" s="25"/>
      <c r="R24" s="81" t="str">
        <f t="shared" si="16"/>
        <v/>
      </c>
      <c r="S24" s="111">
        <f t="shared" si="8"/>
        <v>0</v>
      </c>
      <c r="T24" s="111" t="str">
        <f t="shared" si="9"/>
        <v/>
      </c>
      <c r="U24" s="111">
        <f t="shared" si="21"/>
        <v>0</v>
      </c>
      <c r="V24" s="111">
        <f t="shared" si="10"/>
        <v>0</v>
      </c>
      <c r="W24" s="179">
        <f t="shared" si="22"/>
        <v>0</v>
      </c>
      <c r="X24" s="180">
        <f t="shared" si="17"/>
        <v>0</v>
      </c>
      <c r="Y24" s="181">
        <f t="shared" si="23"/>
        <v>0</v>
      </c>
      <c r="Z24" s="182">
        <f t="shared" si="11"/>
        <v>0</v>
      </c>
      <c r="AA24" s="135">
        <f t="shared" si="18"/>
        <v>0</v>
      </c>
      <c r="AB24" s="183">
        <f t="shared" si="19"/>
        <v>0</v>
      </c>
      <c r="AF24" s="183">
        <f t="shared" si="12"/>
        <v>0</v>
      </c>
      <c r="AG24" s="183">
        <f t="shared" si="13"/>
        <v>0</v>
      </c>
      <c r="AH24" s="305" t="str">
        <f t="shared" si="24"/>
        <v/>
      </c>
      <c r="AI24" s="305" t="str">
        <f t="shared" si="25"/>
        <v/>
      </c>
      <c r="AJ24" s="305" t="str">
        <f t="shared" si="26"/>
        <v/>
      </c>
      <c r="AL24" s="184"/>
    </row>
    <row r="25" spans="3:38" ht="27" hidden="1" x14ac:dyDescent="0.2">
      <c r="C25" s="264" t="str">
        <f t="shared" si="14"/>
        <v>T</v>
      </c>
      <c r="D25" s="273" t="str">
        <f t="shared" si="0"/>
        <v>T</v>
      </c>
      <c r="E25" s="21" t="s">
        <v>193</v>
      </c>
      <c r="F25" s="22">
        <f t="shared" si="1"/>
        <v>0</v>
      </c>
      <c r="G25" s="22">
        <f t="shared" si="2"/>
        <v>0</v>
      </c>
      <c r="H25" s="22">
        <f t="shared" si="3"/>
        <v>0</v>
      </c>
      <c r="I25" s="63">
        <f t="shared" si="4"/>
        <v>0</v>
      </c>
      <c r="J25" s="63">
        <f t="shared" si="5"/>
        <v>0</v>
      </c>
      <c r="K25" s="64">
        <f t="shared" si="6"/>
        <v>0</v>
      </c>
      <c r="L25" s="16">
        <f t="shared" si="7"/>
        <v>0</v>
      </c>
      <c r="M25" s="23">
        <f t="shared" si="27"/>
        <v>0</v>
      </c>
      <c r="N25" s="281">
        <f t="shared" si="20"/>
        <v>0</v>
      </c>
      <c r="O25" s="25"/>
      <c r="P25" s="25"/>
      <c r="Q25" s="25"/>
      <c r="R25" s="81" t="str">
        <f t="shared" si="16"/>
        <v/>
      </c>
      <c r="S25" s="111">
        <f t="shared" si="8"/>
        <v>0</v>
      </c>
      <c r="T25" s="111" t="str">
        <f t="shared" si="9"/>
        <v/>
      </c>
      <c r="U25" s="111">
        <f t="shared" si="21"/>
        <v>0</v>
      </c>
      <c r="V25" s="111">
        <f t="shared" si="10"/>
        <v>0</v>
      </c>
      <c r="W25" s="179">
        <f t="shared" si="22"/>
        <v>0</v>
      </c>
      <c r="X25" s="180">
        <f t="shared" si="17"/>
        <v>0</v>
      </c>
      <c r="Y25" s="181">
        <f t="shared" si="23"/>
        <v>0</v>
      </c>
      <c r="Z25" s="182">
        <f t="shared" si="11"/>
        <v>0</v>
      </c>
      <c r="AA25" s="135">
        <f t="shared" si="18"/>
        <v>0</v>
      </c>
      <c r="AB25" s="183">
        <f t="shared" si="19"/>
        <v>0</v>
      </c>
      <c r="AF25" s="183">
        <f t="shared" si="12"/>
        <v>0</v>
      </c>
      <c r="AG25" s="183">
        <f t="shared" si="13"/>
        <v>0</v>
      </c>
      <c r="AH25" s="305" t="str">
        <f t="shared" si="24"/>
        <v/>
      </c>
      <c r="AI25" s="305" t="str">
        <f t="shared" si="25"/>
        <v/>
      </c>
      <c r="AJ25" s="305" t="str">
        <f t="shared" si="26"/>
        <v/>
      </c>
      <c r="AL25" s="184"/>
    </row>
    <row r="26" spans="3:38" ht="27" hidden="1" x14ac:dyDescent="0.2">
      <c r="C26" s="264" t="str">
        <f t="shared" si="14"/>
        <v>T</v>
      </c>
      <c r="D26" s="273" t="str">
        <f t="shared" si="0"/>
        <v>T</v>
      </c>
      <c r="E26" s="21" t="s">
        <v>193</v>
      </c>
      <c r="F26" s="22">
        <f t="shared" si="1"/>
        <v>0</v>
      </c>
      <c r="G26" s="22">
        <f t="shared" si="2"/>
        <v>0</v>
      </c>
      <c r="H26" s="22">
        <f t="shared" si="3"/>
        <v>0</v>
      </c>
      <c r="I26" s="63">
        <f t="shared" si="4"/>
        <v>0</v>
      </c>
      <c r="J26" s="63">
        <f t="shared" si="5"/>
        <v>0</v>
      </c>
      <c r="K26" s="64">
        <f t="shared" si="6"/>
        <v>0</v>
      </c>
      <c r="L26" s="16">
        <f t="shared" si="7"/>
        <v>0</v>
      </c>
      <c r="M26" s="23">
        <f t="shared" si="27"/>
        <v>0</v>
      </c>
      <c r="N26" s="281">
        <f t="shared" si="20"/>
        <v>0</v>
      </c>
      <c r="O26" s="25"/>
      <c r="P26" s="25"/>
      <c r="Q26" s="25"/>
      <c r="R26" s="81" t="str">
        <f t="shared" si="16"/>
        <v/>
      </c>
      <c r="S26" s="111">
        <f t="shared" si="8"/>
        <v>0</v>
      </c>
      <c r="T26" s="111" t="str">
        <f t="shared" si="9"/>
        <v/>
      </c>
      <c r="U26" s="111">
        <f t="shared" si="21"/>
        <v>0</v>
      </c>
      <c r="V26" s="111">
        <f t="shared" si="10"/>
        <v>0</v>
      </c>
      <c r="W26" s="179">
        <f t="shared" si="22"/>
        <v>0</v>
      </c>
      <c r="X26" s="180">
        <f t="shared" si="17"/>
        <v>0</v>
      </c>
      <c r="Y26" s="181">
        <f t="shared" si="23"/>
        <v>0</v>
      </c>
      <c r="Z26" s="182">
        <f t="shared" si="11"/>
        <v>0</v>
      </c>
      <c r="AA26" s="135">
        <f t="shared" si="18"/>
        <v>0</v>
      </c>
      <c r="AB26" s="183">
        <f t="shared" si="19"/>
        <v>0</v>
      </c>
      <c r="AF26" s="183">
        <f t="shared" si="12"/>
        <v>0</v>
      </c>
      <c r="AG26" s="183">
        <f t="shared" si="13"/>
        <v>0</v>
      </c>
      <c r="AH26" s="305" t="str">
        <f t="shared" si="24"/>
        <v/>
      </c>
      <c r="AI26" s="305" t="str">
        <f t="shared" si="25"/>
        <v/>
      </c>
      <c r="AJ26" s="305" t="str">
        <f t="shared" si="26"/>
        <v/>
      </c>
      <c r="AL26" s="184"/>
    </row>
    <row r="27" spans="3:38" ht="27" hidden="1" x14ac:dyDescent="0.2">
      <c r="C27" s="264" t="str">
        <f t="shared" si="14"/>
        <v>T</v>
      </c>
      <c r="D27" s="273" t="str">
        <f t="shared" si="0"/>
        <v>T</v>
      </c>
      <c r="E27" s="21" t="s">
        <v>193</v>
      </c>
      <c r="F27" s="22">
        <f t="shared" si="1"/>
        <v>0</v>
      </c>
      <c r="G27" s="22">
        <f t="shared" si="2"/>
        <v>0</v>
      </c>
      <c r="H27" s="22">
        <f t="shared" si="3"/>
        <v>0</v>
      </c>
      <c r="I27" s="63">
        <f t="shared" si="4"/>
        <v>0</v>
      </c>
      <c r="J27" s="63">
        <f t="shared" si="5"/>
        <v>0</v>
      </c>
      <c r="K27" s="64">
        <f t="shared" si="6"/>
        <v>0</v>
      </c>
      <c r="L27" s="16">
        <f t="shared" si="7"/>
        <v>0</v>
      </c>
      <c r="M27" s="23">
        <f t="shared" si="27"/>
        <v>0</v>
      </c>
      <c r="N27" s="281">
        <f t="shared" si="20"/>
        <v>0</v>
      </c>
      <c r="O27" s="25"/>
      <c r="P27" s="25"/>
      <c r="Q27" s="25"/>
      <c r="R27" s="81" t="str">
        <f t="shared" si="16"/>
        <v/>
      </c>
      <c r="S27" s="111">
        <f t="shared" si="8"/>
        <v>0</v>
      </c>
      <c r="T27" s="111" t="str">
        <f t="shared" si="9"/>
        <v/>
      </c>
      <c r="U27" s="111">
        <f t="shared" si="21"/>
        <v>0</v>
      </c>
      <c r="V27" s="111">
        <f t="shared" si="10"/>
        <v>0</v>
      </c>
      <c r="W27" s="179">
        <f t="shared" si="22"/>
        <v>0</v>
      </c>
      <c r="X27" s="180">
        <f t="shared" si="17"/>
        <v>0</v>
      </c>
      <c r="Y27" s="181">
        <f t="shared" si="23"/>
        <v>0</v>
      </c>
      <c r="Z27" s="182">
        <f t="shared" si="11"/>
        <v>0</v>
      </c>
      <c r="AA27" s="135">
        <f t="shared" si="18"/>
        <v>0</v>
      </c>
      <c r="AB27" s="183">
        <f t="shared" si="19"/>
        <v>0</v>
      </c>
      <c r="AF27" s="183">
        <f t="shared" si="12"/>
        <v>0</v>
      </c>
      <c r="AG27" s="183">
        <f t="shared" si="13"/>
        <v>0</v>
      </c>
      <c r="AH27" s="305" t="str">
        <f t="shared" si="24"/>
        <v/>
      </c>
      <c r="AI27" s="305" t="str">
        <f t="shared" si="25"/>
        <v/>
      </c>
      <c r="AJ27" s="305" t="str">
        <f t="shared" si="26"/>
        <v/>
      </c>
      <c r="AL27" s="184"/>
    </row>
    <row r="28" spans="3:38" ht="27" hidden="1" x14ac:dyDescent="0.2">
      <c r="C28" s="264" t="str">
        <f t="shared" si="14"/>
        <v>T</v>
      </c>
      <c r="D28" s="273" t="str">
        <f t="shared" si="0"/>
        <v>T</v>
      </c>
      <c r="E28" s="21" t="s">
        <v>193</v>
      </c>
      <c r="F28" s="22">
        <f t="shared" si="1"/>
        <v>0</v>
      </c>
      <c r="G28" s="22">
        <f t="shared" si="2"/>
        <v>0</v>
      </c>
      <c r="H28" s="22">
        <f t="shared" si="3"/>
        <v>0</v>
      </c>
      <c r="I28" s="63">
        <f t="shared" si="4"/>
        <v>0</v>
      </c>
      <c r="J28" s="63">
        <f t="shared" si="5"/>
        <v>0</v>
      </c>
      <c r="K28" s="64">
        <f t="shared" si="6"/>
        <v>0</v>
      </c>
      <c r="L28" s="16">
        <f t="shared" si="7"/>
        <v>0</v>
      </c>
      <c r="M28" s="23">
        <f t="shared" si="27"/>
        <v>0</v>
      </c>
      <c r="N28" s="281">
        <f t="shared" si="20"/>
        <v>0</v>
      </c>
      <c r="O28" s="25"/>
      <c r="P28" s="25"/>
      <c r="Q28" s="25"/>
      <c r="R28" s="81" t="str">
        <f t="shared" si="16"/>
        <v/>
      </c>
      <c r="S28" s="111">
        <f t="shared" si="8"/>
        <v>0</v>
      </c>
      <c r="T28" s="111" t="str">
        <f t="shared" si="9"/>
        <v/>
      </c>
      <c r="U28" s="111">
        <f t="shared" si="21"/>
        <v>0</v>
      </c>
      <c r="V28" s="111">
        <f t="shared" si="10"/>
        <v>0</v>
      </c>
      <c r="W28" s="179">
        <f t="shared" si="22"/>
        <v>0</v>
      </c>
      <c r="X28" s="180">
        <f t="shared" si="17"/>
        <v>0</v>
      </c>
      <c r="Y28" s="181">
        <f t="shared" si="23"/>
        <v>0</v>
      </c>
      <c r="Z28" s="182">
        <f t="shared" si="11"/>
        <v>0</v>
      </c>
      <c r="AA28" s="135">
        <f t="shared" si="18"/>
        <v>0</v>
      </c>
      <c r="AB28" s="183">
        <f t="shared" si="19"/>
        <v>0</v>
      </c>
      <c r="AF28" s="183">
        <f t="shared" si="12"/>
        <v>0</v>
      </c>
      <c r="AG28" s="183">
        <f t="shared" si="13"/>
        <v>0</v>
      </c>
      <c r="AH28" s="305" t="str">
        <f t="shared" si="24"/>
        <v/>
      </c>
      <c r="AI28" s="305" t="str">
        <f t="shared" si="25"/>
        <v/>
      </c>
      <c r="AJ28" s="305" t="str">
        <f t="shared" si="26"/>
        <v/>
      </c>
      <c r="AL28" s="184"/>
    </row>
    <row r="29" spans="3:38" ht="27" hidden="1" x14ac:dyDescent="0.2">
      <c r="C29" s="264" t="str">
        <f t="shared" si="14"/>
        <v>T</v>
      </c>
      <c r="D29" s="273" t="str">
        <f t="shared" si="0"/>
        <v>T</v>
      </c>
      <c r="E29" s="21" t="s">
        <v>193</v>
      </c>
      <c r="F29" s="22">
        <f t="shared" si="1"/>
        <v>0</v>
      </c>
      <c r="G29" s="22">
        <f t="shared" si="2"/>
        <v>0</v>
      </c>
      <c r="H29" s="22">
        <f t="shared" si="3"/>
        <v>0</v>
      </c>
      <c r="I29" s="63">
        <f t="shared" si="4"/>
        <v>0</v>
      </c>
      <c r="J29" s="63">
        <f t="shared" si="5"/>
        <v>0</v>
      </c>
      <c r="K29" s="64">
        <f t="shared" si="6"/>
        <v>0</v>
      </c>
      <c r="L29" s="16">
        <f t="shared" si="7"/>
        <v>0</v>
      </c>
      <c r="M29" s="23">
        <f t="shared" si="27"/>
        <v>0</v>
      </c>
      <c r="N29" s="281">
        <f t="shared" si="20"/>
        <v>0</v>
      </c>
      <c r="O29" s="25"/>
      <c r="P29" s="25"/>
      <c r="Q29" s="25"/>
      <c r="R29" s="81" t="str">
        <f t="shared" si="16"/>
        <v/>
      </c>
      <c r="S29" s="111">
        <f t="shared" si="8"/>
        <v>0</v>
      </c>
      <c r="T29" s="111" t="str">
        <f t="shared" si="9"/>
        <v/>
      </c>
      <c r="U29" s="111">
        <f t="shared" si="21"/>
        <v>0</v>
      </c>
      <c r="V29" s="111">
        <f t="shared" si="10"/>
        <v>0</v>
      </c>
      <c r="W29" s="179">
        <f t="shared" si="22"/>
        <v>0</v>
      </c>
      <c r="X29" s="180">
        <f t="shared" si="17"/>
        <v>0</v>
      </c>
      <c r="Y29" s="181">
        <f t="shared" si="23"/>
        <v>0</v>
      </c>
      <c r="Z29" s="182">
        <f t="shared" si="11"/>
        <v>0</v>
      </c>
      <c r="AA29" s="135">
        <f t="shared" si="18"/>
        <v>0</v>
      </c>
      <c r="AB29" s="183">
        <f t="shared" si="19"/>
        <v>0</v>
      </c>
      <c r="AF29" s="183">
        <f t="shared" si="12"/>
        <v>0</v>
      </c>
      <c r="AG29" s="183">
        <f t="shared" si="13"/>
        <v>0</v>
      </c>
      <c r="AH29" s="305" t="str">
        <f t="shared" si="24"/>
        <v/>
      </c>
      <c r="AI29" s="305" t="str">
        <f t="shared" si="25"/>
        <v/>
      </c>
      <c r="AJ29" s="305" t="str">
        <f t="shared" si="26"/>
        <v/>
      </c>
      <c r="AL29" s="184"/>
    </row>
    <row r="30" spans="3:38" ht="27" hidden="1" x14ac:dyDescent="0.2">
      <c r="C30" s="264" t="str">
        <f t="shared" si="14"/>
        <v>T</v>
      </c>
      <c r="D30" s="273" t="str">
        <f t="shared" si="0"/>
        <v>T</v>
      </c>
      <c r="E30" s="21" t="s">
        <v>193</v>
      </c>
      <c r="F30" s="22">
        <f t="shared" si="1"/>
        <v>0</v>
      </c>
      <c r="G30" s="22">
        <f t="shared" si="2"/>
        <v>0</v>
      </c>
      <c r="H30" s="22">
        <f t="shared" si="3"/>
        <v>0</v>
      </c>
      <c r="I30" s="63">
        <f t="shared" si="4"/>
        <v>0</v>
      </c>
      <c r="J30" s="63">
        <f t="shared" si="5"/>
        <v>0</v>
      </c>
      <c r="K30" s="64">
        <f t="shared" si="6"/>
        <v>0</v>
      </c>
      <c r="L30" s="16">
        <f t="shared" si="7"/>
        <v>0</v>
      </c>
      <c r="M30" s="23">
        <f t="shared" si="27"/>
        <v>0</v>
      </c>
      <c r="N30" s="281">
        <f t="shared" si="20"/>
        <v>0</v>
      </c>
      <c r="O30" s="25"/>
      <c r="P30" s="25"/>
      <c r="Q30" s="25"/>
      <c r="R30" s="81" t="str">
        <f t="shared" si="16"/>
        <v/>
      </c>
      <c r="S30" s="111">
        <f t="shared" si="8"/>
        <v>0</v>
      </c>
      <c r="T30" s="111" t="str">
        <f t="shared" si="9"/>
        <v/>
      </c>
      <c r="U30" s="111">
        <f t="shared" si="21"/>
        <v>0</v>
      </c>
      <c r="V30" s="111">
        <f t="shared" si="10"/>
        <v>0</v>
      </c>
      <c r="W30" s="179">
        <f t="shared" si="22"/>
        <v>0</v>
      </c>
      <c r="X30" s="180">
        <f t="shared" si="17"/>
        <v>0</v>
      </c>
      <c r="Y30" s="181">
        <f t="shared" si="23"/>
        <v>0</v>
      </c>
      <c r="Z30" s="182">
        <f t="shared" si="11"/>
        <v>0</v>
      </c>
      <c r="AA30" s="135">
        <f t="shared" si="18"/>
        <v>0</v>
      </c>
      <c r="AB30" s="183">
        <f t="shared" si="19"/>
        <v>0</v>
      </c>
      <c r="AF30" s="183">
        <f t="shared" si="12"/>
        <v>0</v>
      </c>
      <c r="AG30" s="183">
        <f t="shared" si="13"/>
        <v>0</v>
      </c>
      <c r="AH30" s="305" t="str">
        <f t="shared" si="24"/>
        <v/>
      </c>
      <c r="AI30" s="305" t="str">
        <f t="shared" si="25"/>
        <v/>
      </c>
      <c r="AJ30" s="305" t="str">
        <f t="shared" si="26"/>
        <v/>
      </c>
      <c r="AL30" s="184"/>
    </row>
    <row r="31" spans="3:38" ht="27" hidden="1" x14ac:dyDescent="0.2">
      <c r="C31" s="264" t="str">
        <f t="shared" si="14"/>
        <v>T</v>
      </c>
      <c r="D31" s="273" t="str">
        <f t="shared" si="0"/>
        <v>T</v>
      </c>
      <c r="E31" s="21" t="s">
        <v>193</v>
      </c>
      <c r="F31" s="22">
        <f t="shared" si="1"/>
        <v>0</v>
      </c>
      <c r="G31" s="22">
        <f t="shared" si="2"/>
        <v>0</v>
      </c>
      <c r="H31" s="22">
        <f t="shared" si="3"/>
        <v>0</v>
      </c>
      <c r="I31" s="63">
        <f t="shared" si="4"/>
        <v>0</v>
      </c>
      <c r="J31" s="63">
        <f t="shared" si="5"/>
        <v>0</v>
      </c>
      <c r="K31" s="64">
        <f t="shared" si="6"/>
        <v>0</v>
      </c>
      <c r="L31" s="16">
        <f t="shared" si="7"/>
        <v>0</v>
      </c>
      <c r="M31" s="23">
        <f t="shared" si="27"/>
        <v>0</v>
      </c>
      <c r="N31" s="281">
        <f t="shared" si="20"/>
        <v>0</v>
      </c>
      <c r="O31" s="25"/>
      <c r="P31" s="25"/>
      <c r="Q31" s="25"/>
      <c r="R31" s="81" t="str">
        <f t="shared" si="16"/>
        <v/>
      </c>
      <c r="S31" s="111">
        <f t="shared" si="8"/>
        <v>0</v>
      </c>
      <c r="T31" s="111" t="str">
        <f t="shared" si="9"/>
        <v/>
      </c>
      <c r="U31" s="111">
        <f t="shared" si="21"/>
        <v>0</v>
      </c>
      <c r="V31" s="111">
        <f t="shared" si="10"/>
        <v>0</v>
      </c>
      <c r="W31" s="179">
        <f t="shared" si="22"/>
        <v>0</v>
      </c>
      <c r="X31" s="180">
        <f t="shared" si="17"/>
        <v>0</v>
      </c>
      <c r="Y31" s="181">
        <f t="shared" si="23"/>
        <v>0</v>
      </c>
      <c r="Z31" s="182">
        <f t="shared" si="11"/>
        <v>0</v>
      </c>
      <c r="AA31" s="135">
        <f t="shared" si="18"/>
        <v>0</v>
      </c>
      <c r="AB31" s="183">
        <f t="shared" si="19"/>
        <v>0</v>
      </c>
      <c r="AF31" s="183">
        <f t="shared" si="12"/>
        <v>0</v>
      </c>
      <c r="AG31" s="183">
        <f t="shared" si="13"/>
        <v>0</v>
      </c>
      <c r="AH31" s="305" t="str">
        <f t="shared" si="24"/>
        <v/>
      </c>
      <c r="AI31" s="305" t="str">
        <f t="shared" si="25"/>
        <v/>
      </c>
      <c r="AJ31" s="305" t="str">
        <f t="shared" si="26"/>
        <v/>
      </c>
      <c r="AL31" s="184"/>
    </row>
    <row r="32" spans="3:38" ht="27" hidden="1" x14ac:dyDescent="0.2">
      <c r="C32" s="264" t="str">
        <f t="shared" si="14"/>
        <v>T</v>
      </c>
      <c r="D32" s="273" t="str">
        <f t="shared" si="0"/>
        <v>T</v>
      </c>
      <c r="E32" s="21" t="s">
        <v>193</v>
      </c>
      <c r="F32" s="22">
        <f t="shared" si="1"/>
        <v>0</v>
      </c>
      <c r="G32" s="22">
        <f t="shared" si="2"/>
        <v>0</v>
      </c>
      <c r="H32" s="22">
        <f t="shared" si="3"/>
        <v>0</v>
      </c>
      <c r="I32" s="63">
        <f t="shared" si="4"/>
        <v>0</v>
      </c>
      <c r="J32" s="63">
        <f t="shared" si="5"/>
        <v>0</v>
      </c>
      <c r="K32" s="64">
        <f t="shared" si="6"/>
        <v>0</v>
      </c>
      <c r="L32" s="16">
        <f t="shared" si="7"/>
        <v>0</v>
      </c>
      <c r="M32" s="23">
        <f t="shared" si="27"/>
        <v>0</v>
      </c>
      <c r="N32" s="281">
        <f t="shared" si="20"/>
        <v>0</v>
      </c>
      <c r="O32" s="25"/>
      <c r="P32" s="25"/>
      <c r="Q32" s="25"/>
      <c r="R32" s="81" t="str">
        <f t="shared" si="16"/>
        <v/>
      </c>
      <c r="S32" s="111">
        <f t="shared" si="8"/>
        <v>0</v>
      </c>
      <c r="T32" s="111" t="str">
        <f t="shared" si="9"/>
        <v/>
      </c>
      <c r="U32" s="111">
        <f t="shared" si="21"/>
        <v>0</v>
      </c>
      <c r="V32" s="111">
        <f t="shared" si="10"/>
        <v>0</v>
      </c>
      <c r="W32" s="179">
        <f t="shared" si="22"/>
        <v>0</v>
      </c>
      <c r="X32" s="180">
        <f t="shared" si="17"/>
        <v>0</v>
      </c>
      <c r="Y32" s="181">
        <f t="shared" si="23"/>
        <v>0</v>
      </c>
      <c r="Z32" s="182">
        <f t="shared" si="11"/>
        <v>0</v>
      </c>
      <c r="AA32" s="135">
        <f t="shared" si="18"/>
        <v>0</v>
      </c>
      <c r="AB32" s="183">
        <f t="shared" si="19"/>
        <v>0</v>
      </c>
      <c r="AF32" s="183">
        <f t="shared" si="12"/>
        <v>0</v>
      </c>
      <c r="AG32" s="183">
        <f t="shared" si="13"/>
        <v>0</v>
      </c>
      <c r="AH32" s="305" t="str">
        <f t="shared" si="24"/>
        <v/>
      </c>
      <c r="AI32" s="305" t="str">
        <f t="shared" si="25"/>
        <v/>
      </c>
      <c r="AJ32" s="305" t="str">
        <f t="shared" si="26"/>
        <v/>
      </c>
      <c r="AL32" s="184"/>
    </row>
    <row r="33" spans="3:40" ht="27" hidden="1" x14ac:dyDescent="0.2">
      <c r="C33" s="264" t="str">
        <f t="shared" si="14"/>
        <v>T</v>
      </c>
      <c r="D33" s="273" t="str">
        <f t="shared" si="0"/>
        <v>T</v>
      </c>
      <c r="E33" s="21" t="s">
        <v>193</v>
      </c>
      <c r="F33" s="22">
        <f t="shared" si="1"/>
        <v>0</v>
      </c>
      <c r="G33" s="22">
        <f t="shared" si="2"/>
        <v>0</v>
      </c>
      <c r="H33" s="22">
        <f t="shared" si="3"/>
        <v>0</v>
      </c>
      <c r="I33" s="63">
        <f t="shared" si="4"/>
        <v>0</v>
      </c>
      <c r="J33" s="63">
        <f t="shared" si="5"/>
        <v>0</v>
      </c>
      <c r="K33" s="64">
        <f t="shared" si="6"/>
        <v>0</v>
      </c>
      <c r="L33" s="16">
        <f t="shared" si="7"/>
        <v>0</v>
      </c>
      <c r="M33" s="23">
        <f t="shared" si="27"/>
        <v>0</v>
      </c>
      <c r="N33" s="281">
        <f t="shared" si="20"/>
        <v>0</v>
      </c>
      <c r="O33" s="25"/>
      <c r="P33" s="25"/>
      <c r="Q33" s="25"/>
      <c r="R33" s="81" t="str">
        <f t="shared" si="16"/>
        <v/>
      </c>
      <c r="S33" s="111">
        <f t="shared" si="8"/>
        <v>0</v>
      </c>
      <c r="T33" s="111" t="str">
        <f t="shared" si="9"/>
        <v/>
      </c>
      <c r="U33" s="111">
        <f t="shared" si="21"/>
        <v>0</v>
      </c>
      <c r="V33" s="111">
        <f t="shared" si="10"/>
        <v>0</v>
      </c>
      <c r="W33" s="179">
        <f t="shared" si="22"/>
        <v>0</v>
      </c>
      <c r="X33" s="180">
        <f t="shared" si="17"/>
        <v>0</v>
      </c>
      <c r="Y33" s="181">
        <f t="shared" si="23"/>
        <v>0</v>
      </c>
      <c r="Z33" s="182">
        <f t="shared" si="11"/>
        <v>0</v>
      </c>
      <c r="AA33" s="135">
        <f t="shared" si="18"/>
        <v>0</v>
      </c>
      <c r="AB33" s="183">
        <f t="shared" si="19"/>
        <v>0</v>
      </c>
      <c r="AF33" s="183">
        <f t="shared" si="12"/>
        <v>0</v>
      </c>
      <c r="AG33" s="183">
        <f t="shared" si="13"/>
        <v>0</v>
      </c>
      <c r="AH33" s="305" t="str">
        <f t="shared" si="24"/>
        <v/>
      </c>
      <c r="AI33" s="305" t="str">
        <f t="shared" si="25"/>
        <v/>
      </c>
      <c r="AJ33" s="305" t="str">
        <f t="shared" si="26"/>
        <v/>
      </c>
      <c r="AL33" s="184"/>
    </row>
    <row r="34" spans="3:40" ht="27" hidden="1" x14ac:dyDescent="0.2">
      <c r="C34" s="264" t="str">
        <f t="shared" si="14"/>
        <v>T</v>
      </c>
      <c r="D34" s="273" t="str">
        <f t="shared" si="0"/>
        <v>T</v>
      </c>
      <c r="E34" s="21" t="s">
        <v>193</v>
      </c>
      <c r="F34" s="22">
        <f t="shared" si="1"/>
        <v>0</v>
      </c>
      <c r="G34" s="22">
        <f t="shared" si="2"/>
        <v>0</v>
      </c>
      <c r="H34" s="22">
        <f t="shared" si="3"/>
        <v>0</v>
      </c>
      <c r="I34" s="63">
        <f t="shared" si="4"/>
        <v>0</v>
      </c>
      <c r="J34" s="63">
        <f t="shared" si="5"/>
        <v>0</v>
      </c>
      <c r="K34" s="64">
        <f t="shared" si="6"/>
        <v>0</v>
      </c>
      <c r="L34" s="16">
        <f t="shared" si="7"/>
        <v>0</v>
      </c>
      <c r="M34" s="23">
        <f t="shared" si="27"/>
        <v>0</v>
      </c>
      <c r="N34" s="281">
        <f t="shared" si="20"/>
        <v>0</v>
      </c>
      <c r="O34" s="25"/>
      <c r="P34" s="25"/>
      <c r="Q34" s="25"/>
      <c r="R34" s="81" t="str">
        <f t="shared" si="16"/>
        <v/>
      </c>
      <c r="S34" s="111">
        <f t="shared" si="8"/>
        <v>0</v>
      </c>
      <c r="T34" s="111" t="str">
        <f t="shared" si="9"/>
        <v/>
      </c>
      <c r="U34" s="111">
        <f t="shared" si="21"/>
        <v>0</v>
      </c>
      <c r="V34" s="111">
        <f t="shared" si="10"/>
        <v>0</v>
      </c>
      <c r="W34" s="179">
        <f t="shared" si="22"/>
        <v>0</v>
      </c>
      <c r="X34" s="180">
        <f t="shared" si="17"/>
        <v>0</v>
      </c>
      <c r="Y34" s="181">
        <f t="shared" si="23"/>
        <v>0</v>
      </c>
      <c r="Z34" s="182">
        <f t="shared" si="11"/>
        <v>0</v>
      </c>
      <c r="AA34" s="135">
        <f t="shared" si="18"/>
        <v>0</v>
      </c>
      <c r="AB34" s="183">
        <f t="shared" si="19"/>
        <v>0</v>
      </c>
      <c r="AF34" s="183">
        <f t="shared" si="12"/>
        <v>0</v>
      </c>
      <c r="AG34" s="183">
        <f t="shared" si="13"/>
        <v>0</v>
      </c>
      <c r="AH34" s="305" t="str">
        <f t="shared" si="24"/>
        <v/>
      </c>
      <c r="AI34" s="305" t="str">
        <f t="shared" si="25"/>
        <v/>
      </c>
      <c r="AJ34" s="305" t="str">
        <f t="shared" si="26"/>
        <v/>
      </c>
      <c r="AL34" s="184"/>
    </row>
    <row r="35" spans="3:40" ht="27" hidden="1" x14ac:dyDescent="0.2">
      <c r="C35" s="264" t="str">
        <f t="shared" si="14"/>
        <v>T</v>
      </c>
      <c r="D35" s="273" t="str">
        <f t="shared" si="0"/>
        <v>T</v>
      </c>
      <c r="E35" s="21" t="s">
        <v>193</v>
      </c>
      <c r="F35" s="22">
        <f t="shared" si="1"/>
        <v>0</v>
      </c>
      <c r="G35" s="22">
        <f t="shared" si="2"/>
        <v>0</v>
      </c>
      <c r="H35" s="22">
        <f t="shared" si="3"/>
        <v>0</v>
      </c>
      <c r="I35" s="63">
        <f t="shared" si="4"/>
        <v>0</v>
      </c>
      <c r="J35" s="63">
        <f t="shared" si="5"/>
        <v>0</v>
      </c>
      <c r="K35" s="64">
        <f t="shared" si="6"/>
        <v>0</v>
      </c>
      <c r="L35" s="16">
        <f t="shared" si="7"/>
        <v>0</v>
      </c>
      <c r="M35" s="23">
        <f t="shared" si="27"/>
        <v>0</v>
      </c>
      <c r="N35" s="281">
        <f t="shared" si="20"/>
        <v>0</v>
      </c>
      <c r="O35" s="25"/>
      <c r="P35" s="25"/>
      <c r="Q35" s="25"/>
      <c r="R35" s="81" t="str">
        <f t="shared" si="16"/>
        <v/>
      </c>
      <c r="S35" s="111">
        <f t="shared" si="8"/>
        <v>0</v>
      </c>
      <c r="T35" s="111" t="str">
        <f t="shared" si="9"/>
        <v/>
      </c>
      <c r="U35" s="111">
        <f t="shared" si="21"/>
        <v>0</v>
      </c>
      <c r="V35" s="111">
        <f t="shared" si="10"/>
        <v>0</v>
      </c>
      <c r="W35" s="179">
        <f t="shared" si="22"/>
        <v>0</v>
      </c>
      <c r="X35" s="180">
        <f t="shared" si="17"/>
        <v>0</v>
      </c>
      <c r="Y35" s="181">
        <f t="shared" si="23"/>
        <v>0</v>
      </c>
      <c r="Z35" s="182">
        <f t="shared" si="11"/>
        <v>0</v>
      </c>
      <c r="AA35" s="135">
        <f t="shared" si="18"/>
        <v>0</v>
      </c>
      <c r="AB35" s="183">
        <f t="shared" si="19"/>
        <v>0</v>
      </c>
      <c r="AF35" s="183">
        <f t="shared" si="12"/>
        <v>0</v>
      </c>
      <c r="AG35" s="183">
        <f t="shared" si="13"/>
        <v>0</v>
      </c>
      <c r="AH35" s="305" t="str">
        <f t="shared" si="24"/>
        <v/>
      </c>
      <c r="AI35" s="305" t="str">
        <f t="shared" si="25"/>
        <v/>
      </c>
      <c r="AJ35" s="305" t="str">
        <f t="shared" si="26"/>
        <v/>
      </c>
      <c r="AL35" s="184"/>
    </row>
    <row r="36" spans="3:40" ht="27" hidden="1" x14ac:dyDescent="0.2">
      <c r="C36" s="264" t="str">
        <f t="shared" si="14"/>
        <v>T</v>
      </c>
      <c r="D36" s="273" t="str">
        <f t="shared" si="0"/>
        <v>T</v>
      </c>
      <c r="E36" s="21" t="s">
        <v>193</v>
      </c>
      <c r="F36" s="22">
        <f t="shared" si="1"/>
        <v>0</v>
      </c>
      <c r="G36" s="22">
        <f t="shared" si="2"/>
        <v>0</v>
      </c>
      <c r="H36" s="22">
        <f t="shared" si="3"/>
        <v>0</v>
      </c>
      <c r="I36" s="63">
        <f t="shared" si="4"/>
        <v>0</v>
      </c>
      <c r="J36" s="63">
        <f t="shared" si="5"/>
        <v>0</v>
      </c>
      <c r="K36" s="64">
        <f t="shared" si="6"/>
        <v>0</v>
      </c>
      <c r="L36" s="16">
        <f t="shared" si="7"/>
        <v>0</v>
      </c>
      <c r="M36" s="23">
        <f t="shared" si="27"/>
        <v>0</v>
      </c>
      <c r="N36" s="281">
        <f t="shared" si="20"/>
        <v>0</v>
      </c>
      <c r="O36" s="25"/>
      <c r="P36" s="25"/>
      <c r="Q36" s="25"/>
      <c r="R36" s="81" t="str">
        <f t="shared" si="16"/>
        <v/>
      </c>
      <c r="S36" s="111">
        <f t="shared" si="8"/>
        <v>0</v>
      </c>
      <c r="T36" s="111" t="str">
        <f t="shared" si="9"/>
        <v/>
      </c>
      <c r="U36" s="111">
        <f t="shared" si="21"/>
        <v>0</v>
      </c>
      <c r="V36" s="111">
        <f t="shared" si="10"/>
        <v>0</v>
      </c>
      <c r="W36" s="179">
        <f t="shared" si="22"/>
        <v>0</v>
      </c>
      <c r="X36" s="180">
        <f t="shared" si="17"/>
        <v>0</v>
      </c>
      <c r="Y36" s="181">
        <f t="shared" si="23"/>
        <v>0</v>
      </c>
      <c r="Z36" s="182">
        <f t="shared" si="11"/>
        <v>0</v>
      </c>
      <c r="AA36" s="135">
        <f t="shared" si="18"/>
        <v>0</v>
      </c>
      <c r="AB36" s="183">
        <f t="shared" si="19"/>
        <v>0</v>
      </c>
      <c r="AF36" s="183">
        <f t="shared" si="12"/>
        <v>0</v>
      </c>
      <c r="AG36" s="183">
        <f t="shared" si="13"/>
        <v>0</v>
      </c>
      <c r="AH36" s="305" t="str">
        <f t="shared" si="24"/>
        <v/>
      </c>
      <c r="AI36" s="305" t="str">
        <f t="shared" si="25"/>
        <v/>
      </c>
      <c r="AJ36" s="305" t="str">
        <f t="shared" si="26"/>
        <v/>
      </c>
      <c r="AL36" s="184"/>
    </row>
    <row r="37" spans="3:40" ht="27" hidden="1" x14ac:dyDescent="0.2">
      <c r="C37" s="264" t="str">
        <f t="shared" si="14"/>
        <v>T</v>
      </c>
      <c r="D37" s="273" t="str">
        <f t="shared" si="0"/>
        <v>T</v>
      </c>
      <c r="E37" s="21" t="s">
        <v>193</v>
      </c>
      <c r="F37" s="22">
        <f t="shared" si="1"/>
        <v>0</v>
      </c>
      <c r="G37" s="22">
        <f t="shared" si="2"/>
        <v>0</v>
      </c>
      <c r="H37" s="22">
        <f t="shared" si="3"/>
        <v>0</v>
      </c>
      <c r="I37" s="63">
        <f t="shared" si="4"/>
        <v>0</v>
      </c>
      <c r="J37" s="63">
        <f t="shared" si="5"/>
        <v>0</v>
      </c>
      <c r="K37" s="64">
        <f t="shared" si="6"/>
        <v>0</v>
      </c>
      <c r="L37" s="16">
        <f t="shared" si="7"/>
        <v>0</v>
      </c>
      <c r="M37" s="23">
        <f t="shared" si="27"/>
        <v>0</v>
      </c>
      <c r="N37" s="281">
        <f t="shared" si="20"/>
        <v>0</v>
      </c>
      <c r="O37" s="25"/>
      <c r="P37" s="25"/>
      <c r="Q37" s="25"/>
      <c r="R37" s="81" t="str">
        <f t="shared" si="16"/>
        <v/>
      </c>
      <c r="S37" s="111">
        <f t="shared" si="8"/>
        <v>0</v>
      </c>
      <c r="T37" s="111" t="str">
        <f t="shared" si="9"/>
        <v/>
      </c>
      <c r="U37" s="111">
        <f t="shared" si="21"/>
        <v>0</v>
      </c>
      <c r="V37" s="111">
        <f t="shared" si="10"/>
        <v>0</v>
      </c>
      <c r="W37" s="179">
        <f t="shared" si="22"/>
        <v>0</v>
      </c>
      <c r="X37" s="180">
        <f t="shared" si="17"/>
        <v>0</v>
      </c>
      <c r="Y37" s="181">
        <f t="shared" si="23"/>
        <v>0</v>
      </c>
      <c r="Z37" s="182">
        <f t="shared" si="11"/>
        <v>0</v>
      </c>
      <c r="AA37" s="135">
        <f t="shared" si="18"/>
        <v>0</v>
      </c>
      <c r="AB37" s="183">
        <f t="shared" si="19"/>
        <v>0</v>
      </c>
      <c r="AF37" s="183">
        <f t="shared" si="12"/>
        <v>0</v>
      </c>
      <c r="AG37" s="183">
        <f t="shared" si="13"/>
        <v>0</v>
      </c>
      <c r="AH37" s="305" t="str">
        <f t="shared" si="24"/>
        <v/>
      </c>
      <c r="AI37" s="305" t="str">
        <f t="shared" si="25"/>
        <v/>
      </c>
      <c r="AJ37" s="305" t="str">
        <f t="shared" si="26"/>
        <v/>
      </c>
      <c r="AL37" s="184"/>
    </row>
    <row r="38" spans="3:40" ht="27" hidden="1" x14ac:dyDescent="0.2">
      <c r="C38" s="264" t="str">
        <f t="shared" si="14"/>
        <v>T</v>
      </c>
      <c r="D38" s="273" t="str">
        <f t="shared" si="0"/>
        <v>T</v>
      </c>
      <c r="E38" s="21" t="s">
        <v>193</v>
      </c>
      <c r="F38" s="22">
        <f t="shared" si="1"/>
        <v>0</v>
      </c>
      <c r="G38" s="22">
        <f t="shared" si="2"/>
        <v>0</v>
      </c>
      <c r="H38" s="22">
        <f t="shared" si="3"/>
        <v>0</v>
      </c>
      <c r="I38" s="63">
        <f t="shared" si="4"/>
        <v>0</v>
      </c>
      <c r="J38" s="63">
        <f t="shared" si="5"/>
        <v>0</v>
      </c>
      <c r="K38" s="64">
        <f t="shared" si="6"/>
        <v>0</v>
      </c>
      <c r="L38" s="16">
        <f t="shared" si="7"/>
        <v>0</v>
      </c>
      <c r="M38" s="23">
        <f t="shared" si="27"/>
        <v>0</v>
      </c>
      <c r="N38" s="281">
        <f t="shared" si="20"/>
        <v>0</v>
      </c>
      <c r="O38" s="25"/>
      <c r="P38" s="25"/>
      <c r="Q38" s="25"/>
      <c r="R38" s="81" t="str">
        <f t="shared" si="16"/>
        <v/>
      </c>
      <c r="S38" s="111">
        <f t="shared" si="8"/>
        <v>0</v>
      </c>
      <c r="T38" s="111" t="str">
        <f t="shared" si="9"/>
        <v/>
      </c>
      <c r="U38" s="111">
        <f t="shared" si="21"/>
        <v>0</v>
      </c>
      <c r="V38" s="111">
        <f t="shared" si="10"/>
        <v>0</v>
      </c>
      <c r="W38" s="179">
        <f t="shared" si="22"/>
        <v>0</v>
      </c>
      <c r="X38" s="180">
        <f t="shared" si="17"/>
        <v>0</v>
      </c>
      <c r="Y38" s="181">
        <f t="shared" si="23"/>
        <v>0</v>
      </c>
      <c r="Z38" s="182">
        <f t="shared" si="11"/>
        <v>0</v>
      </c>
      <c r="AA38" s="135">
        <f t="shared" si="18"/>
        <v>0</v>
      </c>
      <c r="AB38" s="183">
        <f t="shared" si="19"/>
        <v>0</v>
      </c>
      <c r="AF38" s="183">
        <f t="shared" si="12"/>
        <v>0</v>
      </c>
      <c r="AG38" s="183">
        <f t="shared" si="13"/>
        <v>0</v>
      </c>
      <c r="AH38" s="305" t="str">
        <f t="shared" si="24"/>
        <v/>
      </c>
      <c r="AI38" s="305" t="str">
        <f t="shared" si="25"/>
        <v/>
      </c>
      <c r="AJ38" s="305" t="str">
        <f t="shared" si="26"/>
        <v/>
      </c>
      <c r="AL38" s="184"/>
    </row>
    <row r="39" spans="3:40" ht="27" hidden="1" x14ac:dyDescent="0.2">
      <c r="C39" s="264" t="str">
        <f t="shared" si="14"/>
        <v>T</v>
      </c>
      <c r="D39" s="273" t="str">
        <f t="shared" si="0"/>
        <v>T</v>
      </c>
      <c r="E39" s="21" t="s">
        <v>193</v>
      </c>
      <c r="F39" s="22">
        <f t="shared" si="1"/>
        <v>0</v>
      </c>
      <c r="G39" s="22">
        <f t="shared" si="2"/>
        <v>0</v>
      </c>
      <c r="H39" s="22">
        <f t="shared" si="3"/>
        <v>0</v>
      </c>
      <c r="I39" s="63">
        <f t="shared" si="4"/>
        <v>0</v>
      </c>
      <c r="J39" s="63">
        <f t="shared" si="5"/>
        <v>0</v>
      </c>
      <c r="K39" s="64">
        <f t="shared" si="6"/>
        <v>0</v>
      </c>
      <c r="L39" s="16">
        <f t="shared" si="7"/>
        <v>0</v>
      </c>
      <c r="M39" s="23">
        <f t="shared" si="27"/>
        <v>0</v>
      </c>
      <c r="N39" s="281">
        <f t="shared" si="20"/>
        <v>0</v>
      </c>
      <c r="O39" s="25"/>
      <c r="P39" s="25"/>
      <c r="Q39" s="25"/>
      <c r="R39" s="81" t="str">
        <f t="shared" si="16"/>
        <v/>
      </c>
      <c r="S39" s="111">
        <f t="shared" si="8"/>
        <v>0</v>
      </c>
      <c r="T39" s="111" t="str">
        <f t="shared" si="9"/>
        <v/>
      </c>
      <c r="U39" s="111">
        <f t="shared" si="21"/>
        <v>0</v>
      </c>
      <c r="V39" s="111">
        <f t="shared" si="10"/>
        <v>0</v>
      </c>
      <c r="W39" s="179">
        <f t="shared" si="22"/>
        <v>0</v>
      </c>
      <c r="X39" s="180">
        <f t="shared" si="17"/>
        <v>0</v>
      </c>
      <c r="Y39" s="181">
        <f t="shared" si="23"/>
        <v>0</v>
      </c>
      <c r="Z39" s="182">
        <f t="shared" si="11"/>
        <v>0</v>
      </c>
      <c r="AA39" s="135">
        <f t="shared" si="18"/>
        <v>0</v>
      </c>
      <c r="AB39" s="183">
        <f t="shared" si="19"/>
        <v>0</v>
      </c>
      <c r="AF39" s="183">
        <f t="shared" si="12"/>
        <v>0</v>
      </c>
      <c r="AG39" s="183">
        <f t="shared" si="13"/>
        <v>0</v>
      </c>
      <c r="AH39" s="305" t="str">
        <f t="shared" si="24"/>
        <v/>
      </c>
      <c r="AI39" s="305" t="str">
        <f t="shared" si="25"/>
        <v/>
      </c>
      <c r="AJ39" s="305" t="str">
        <f t="shared" si="26"/>
        <v/>
      </c>
      <c r="AL39" s="184"/>
    </row>
    <row r="40" spans="3:40" ht="27" hidden="1" x14ac:dyDescent="0.2">
      <c r="C40" s="264" t="str">
        <f t="shared" si="14"/>
        <v>T</v>
      </c>
      <c r="D40" s="273" t="str">
        <f t="shared" si="0"/>
        <v>T</v>
      </c>
      <c r="E40" s="21" t="s">
        <v>24</v>
      </c>
      <c r="F40" s="22"/>
      <c r="G40" s="22"/>
      <c r="H40" s="22"/>
      <c r="I40" s="63"/>
      <c r="J40" s="63"/>
      <c r="K40" s="64"/>
      <c r="L40" s="16"/>
      <c r="M40" s="23">
        <f t="shared" si="27"/>
        <v>0</v>
      </c>
      <c r="N40" s="281">
        <f t="shared" si="20"/>
        <v>0</v>
      </c>
      <c r="O40" s="25"/>
      <c r="P40" s="25"/>
      <c r="Q40" s="25"/>
      <c r="R40" s="81" t="str">
        <f t="shared" si="16"/>
        <v/>
      </c>
      <c r="S40" s="111">
        <f t="shared" si="8"/>
        <v>0</v>
      </c>
      <c r="T40" s="111" t="str">
        <f t="shared" si="9"/>
        <v/>
      </c>
      <c r="U40" s="111">
        <f t="shared" si="21"/>
        <v>0</v>
      </c>
      <c r="V40" s="111">
        <f t="shared" si="10"/>
        <v>0</v>
      </c>
      <c r="W40" s="179">
        <f t="shared" si="22"/>
        <v>0</v>
      </c>
      <c r="X40" s="180">
        <f t="shared" si="17"/>
        <v>0</v>
      </c>
      <c r="Y40" s="181">
        <f t="shared" si="23"/>
        <v>0</v>
      </c>
      <c r="Z40" s="182">
        <f t="shared" si="11"/>
        <v>0</v>
      </c>
      <c r="AA40" s="135">
        <f t="shared" si="18"/>
        <v>0</v>
      </c>
      <c r="AB40" s="183">
        <f t="shared" si="19"/>
        <v>0</v>
      </c>
      <c r="AF40" s="183">
        <f t="shared" si="12"/>
        <v>0</v>
      </c>
      <c r="AG40" s="183">
        <f t="shared" si="13"/>
        <v>0</v>
      </c>
      <c r="AH40" s="305" t="str">
        <f t="shared" si="24"/>
        <v/>
      </c>
      <c r="AI40" s="305" t="str">
        <f t="shared" si="25"/>
        <v/>
      </c>
      <c r="AJ40" s="305" t="str">
        <f t="shared" si="26"/>
        <v/>
      </c>
      <c r="AL40" s="184"/>
    </row>
    <row r="41" spans="3:40" ht="20.25" customHeight="1" x14ac:dyDescent="0.35">
      <c r="E41" s="26" t="s">
        <v>56</v>
      </c>
      <c r="F41" s="27"/>
      <c r="G41" s="28"/>
      <c r="H41" s="28"/>
      <c r="I41" s="28"/>
      <c r="K41" s="194"/>
      <c r="L41" s="195"/>
      <c r="M41" s="195"/>
      <c r="N41" s="93" t="s">
        <v>17</v>
      </c>
      <c r="O41" s="92">
        <f>SUM(O11:O40)</f>
        <v>480</v>
      </c>
      <c r="Q41" s="32"/>
      <c r="R41" s="32">
        <f>SUM(R11:R40)</f>
        <v>3</v>
      </c>
      <c r="S41" s="201">
        <f>SUM(S11:S40)</f>
        <v>41.248527014280612</v>
      </c>
      <c r="T41" s="166">
        <f>MAXA(T11:T40)</f>
        <v>0</v>
      </c>
      <c r="U41" s="200" t="s">
        <v>265</v>
      </c>
      <c r="V41" s="200">
        <f>10*LOG10(SUM(V11:V40))</f>
        <v>80.13711930742916</v>
      </c>
      <c r="AJ41" s="20"/>
      <c r="AM41" s="29"/>
    </row>
    <row r="42" spans="3:40" ht="20.100000000000001" customHeight="1" thickBot="1" x14ac:dyDescent="0.3">
      <c r="E42" s="30"/>
      <c r="F42" s="30"/>
      <c r="K42" s="31"/>
      <c r="T42" s="32"/>
      <c r="U42" s="32"/>
      <c r="AJ42" s="20"/>
      <c r="AM42" s="29"/>
    </row>
    <row r="43" spans="3:40" ht="20.25" customHeight="1" thickBot="1" x14ac:dyDescent="0.3">
      <c r="F43" s="33" t="s">
        <v>6</v>
      </c>
      <c r="G43" s="94">
        <v>480</v>
      </c>
      <c r="H43" s="405" t="str">
        <f>IF(G43=480,"VALUTAZIONE SU BASE GIORNALIERA", "VALUTAZIONE SU BASE SETTIMANALE")</f>
        <v>VALUTAZIONE SU BASE GIORNALIERA</v>
      </c>
      <c r="I43" s="406"/>
      <c r="J43" s="406"/>
      <c r="K43" s="406"/>
      <c r="L43" s="406"/>
      <c r="M43" s="406"/>
      <c r="N43" s="406"/>
      <c r="O43" s="407"/>
      <c r="AJ43" s="20"/>
      <c r="AM43" s="29"/>
    </row>
    <row r="44" spans="3:40" ht="23.25" customHeight="1" x14ac:dyDescent="0.35">
      <c r="F44" s="97" t="s">
        <v>218</v>
      </c>
      <c r="G44" s="95">
        <f>10*LOG(SUM(AG11:AG40))</f>
        <v>93.060467232091838</v>
      </c>
      <c r="H44" s="55" t="s">
        <v>75</v>
      </c>
      <c r="I44" s="35">
        <f>G44</f>
        <v>93.060467232091838</v>
      </c>
      <c r="J44" s="36" t="s">
        <v>19</v>
      </c>
      <c r="K44" s="37">
        <f>G46</f>
        <v>2.5552405056921184</v>
      </c>
      <c r="L44" s="185" t="s">
        <v>219</v>
      </c>
      <c r="M44" s="186"/>
      <c r="N44" s="38" t="s">
        <v>66</v>
      </c>
      <c r="O44" s="39">
        <f>I44+K44</f>
        <v>95.61570773778395</v>
      </c>
      <c r="AJ44" s="20"/>
      <c r="AM44" s="29"/>
    </row>
    <row r="45" spans="3:40" ht="24" customHeight="1" thickBot="1" x14ac:dyDescent="0.4">
      <c r="F45" s="34" t="s">
        <v>217</v>
      </c>
      <c r="G45" s="96">
        <f>SUM(W11:X40)</f>
        <v>2.3982567647124746</v>
      </c>
      <c r="H45" s="40"/>
      <c r="I45" s="41"/>
      <c r="J45" s="41"/>
      <c r="K45" s="41"/>
      <c r="L45" s="41"/>
      <c r="M45" s="41"/>
      <c r="N45" s="38" t="s">
        <v>258</v>
      </c>
      <c r="O45" s="39">
        <f>MAX(J11:J40)</f>
        <v>126.36204993518133</v>
      </c>
      <c r="AF45" s="42"/>
      <c r="AJ45" s="20"/>
    </row>
    <row r="46" spans="3:40" ht="23.25" customHeight="1" x14ac:dyDescent="0.35">
      <c r="F46" s="34" t="s">
        <v>287</v>
      </c>
      <c r="G46" s="96">
        <f>1.65*SQRT(G45)</f>
        <v>2.5552405056921184</v>
      </c>
      <c r="H46" s="408" t="str">
        <f>IF(AND((I44+K44)&lt;80,O45&lt;135),"CLASSE DI RISCHIO BASSO",IF(AND((I44+K44)&lt;85,O45&lt;137),"CLASSE DI RISCHIO MEDIO",IF(AND((I44+K44)&lt;87,O45&lt;140),"CLASSE DI RISCHIO ALTO","CLASSE DI RISCHIO ALTO")))</f>
        <v>CLASSE DI RISCHIO ALTO</v>
      </c>
      <c r="I46" s="435"/>
      <c r="J46" s="435"/>
      <c r="K46" s="435"/>
      <c r="L46" s="435"/>
      <c r="M46" s="435"/>
      <c r="N46" s="435"/>
      <c r="O46" s="436"/>
      <c r="AJ46" s="20"/>
      <c r="AL46" s="187"/>
      <c r="AM46" s="187"/>
      <c r="AN46" s="188"/>
    </row>
    <row r="47" spans="3:40" ht="16.5" customHeight="1" thickBot="1" x14ac:dyDescent="0.25">
      <c r="H47" s="437"/>
      <c r="I47" s="438"/>
      <c r="J47" s="438"/>
      <c r="K47" s="438"/>
      <c r="L47" s="438"/>
      <c r="M47" s="438"/>
      <c r="N47" s="438"/>
      <c r="O47" s="439"/>
      <c r="AJ47" s="20"/>
      <c r="AN47" s="31"/>
    </row>
    <row r="48" spans="3:40" ht="20.100000000000001" customHeight="1" thickBot="1" x14ac:dyDescent="0.25">
      <c r="AF48" s="189"/>
      <c r="AH48" s="43"/>
      <c r="AJ48" s="43"/>
      <c r="AK48" s="43"/>
    </row>
    <row r="49" spans="2:27" ht="39" customHeight="1" x14ac:dyDescent="0.2">
      <c r="E49" s="432" t="str">
        <f>IF(AND((I44+K44)&lt;80,O45&lt;135),"",IF(AND((I44+K44)&lt;85,O45&lt;137),"Il datore di lavoro mette a disposizione dei lavoratori i D.P.I.-art. 193 comma 1-a-",IF(AND((I44+K44)&lt;87,O45&lt;140),"Dal calcolo del LEX8h è emerso il superamento del livello superiore d'azione, ai sensi dell'art. 193 comma 1b -il datore di lavoro esige che i lavoratori utilizzino gli otoprotettori-","Dal calcolo del LEX8h è emerso il superamento del limite di esposizione.")))</f>
        <v>Dal calcolo del LEX8h è emerso il superamento del limite di esposizione.</v>
      </c>
      <c r="F49" s="433"/>
      <c r="G49" s="433"/>
      <c r="H49" s="433"/>
      <c r="I49" s="433"/>
      <c r="J49" s="433"/>
      <c r="K49" s="433"/>
      <c r="L49" s="433"/>
      <c r="M49" s="433"/>
      <c r="N49" s="433"/>
      <c r="O49" s="433"/>
      <c r="P49" s="434"/>
      <c r="Q49" s="82"/>
      <c r="R49" s="82"/>
      <c r="S49" s="82"/>
    </row>
    <row r="50" spans="2:27" ht="39" customHeight="1" thickBot="1" x14ac:dyDescent="0.25">
      <c r="E50" s="424" t="str">
        <f>IF(AND((I44+K44)&lt;80,O45&lt;135),"",IF(AND((I44+K44)&lt;87,O45&lt;140),"Si raccomanda dunque l'utilizzo dei D.P.I. ove gli stessi non costituiscano un rischio per la sicurezza del lavoratore e solo per le sorgenti sonore aventi emissione maggiore ad 80 dB(A) e/o 135 dB(C).","E' obbligatorio l'impiego dei D.P.I. per le sorgenti che superano gli 87 dB(A) e/o 135 dB(C), IL LIVELLO DI ESPOSIZIONE CONSEGUENTE E' QUELLO SOTTO RIPORTATO:"))</f>
        <v>E' obbligatorio l'impiego dei D.P.I. per le sorgenti che superano gli 87 dB(A) e/o 135 dB(C), IL LIVELLO DI ESPOSIZIONE CONSEGUENTE E' QUELLO SOTTO RIPORTATO:</v>
      </c>
      <c r="F50" s="425"/>
      <c r="G50" s="425"/>
      <c r="H50" s="425"/>
      <c r="I50" s="425"/>
      <c r="J50" s="425"/>
      <c r="K50" s="425"/>
      <c r="L50" s="425"/>
      <c r="M50" s="425"/>
      <c r="N50" s="425"/>
      <c r="O50" s="425"/>
      <c r="P50" s="426"/>
      <c r="Q50" s="82"/>
      <c r="R50" s="82"/>
      <c r="S50" s="82"/>
    </row>
    <row r="51" spans="2:27" ht="20.100000000000001" customHeight="1" x14ac:dyDescent="0.2"/>
    <row r="52" spans="2:27" ht="25.5" customHeight="1" x14ac:dyDescent="0.45">
      <c r="F52" s="414" t="s">
        <v>67</v>
      </c>
      <c r="G52" s="415"/>
      <c r="H52" s="415"/>
      <c r="I52" s="415"/>
      <c r="J52" s="415"/>
      <c r="K52" s="416" t="s">
        <v>187</v>
      </c>
      <c r="L52" s="416"/>
      <c r="M52" s="417">
        <f>IF(O44&gt;87,AM11,"Non previsto")</f>
        <v>79.288977585473461</v>
      </c>
      <c r="N52" s="418"/>
      <c r="O52" s="418"/>
    </row>
    <row r="53" spans="2:27" ht="25.5" customHeight="1" x14ac:dyDescent="0.45">
      <c r="E53" s="82"/>
      <c r="F53" s="415"/>
      <c r="G53" s="415"/>
      <c r="H53" s="415"/>
      <c r="I53" s="415"/>
      <c r="J53" s="415"/>
      <c r="K53" s="416" t="s">
        <v>68</v>
      </c>
      <c r="L53" s="416"/>
      <c r="M53" s="417" t="str">
        <f>IF(O45&gt;140,T41,"Non previsto")</f>
        <v>Non previsto</v>
      </c>
      <c r="N53" s="418"/>
      <c r="O53" s="418"/>
      <c r="W53" s="81"/>
    </row>
    <row r="54" spans="2:27" ht="30" customHeight="1" x14ac:dyDescent="0.2">
      <c r="W54" s="81"/>
    </row>
    <row r="55" spans="2:27" ht="30" customHeight="1" x14ac:dyDescent="0.2">
      <c r="E55" s="419" t="s">
        <v>33</v>
      </c>
      <c r="F55" s="420"/>
      <c r="G55" s="420"/>
      <c r="H55" s="420"/>
      <c r="I55" s="420"/>
      <c r="J55" s="420"/>
      <c r="K55" s="420"/>
      <c r="L55" s="420"/>
      <c r="M55" s="420"/>
      <c r="N55" s="420"/>
      <c r="O55" s="420"/>
      <c r="P55" s="420"/>
      <c r="Q55" s="307"/>
      <c r="R55" s="307"/>
      <c r="S55" s="307"/>
      <c r="T55" s="47"/>
      <c r="U55" s="47"/>
      <c r="W55" s="81"/>
    </row>
    <row r="56" spans="2:27" ht="30" customHeight="1" x14ac:dyDescent="0.2">
      <c r="E56" s="47" t="s">
        <v>30</v>
      </c>
      <c r="F56" s="58"/>
      <c r="G56" s="58"/>
      <c r="H56" s="58"/>
      <c r="I56" s="58"/>
      <c r="J56" s="58"/>
      <c r="K56" s="58"/>
      <c r="L56" s="58"/>
      <c r="M56" s="58"/>
      <c r="N56" s="58"/>
      <c r="O56" s="58"/>
      <c r="P56" s="58"/>
      <c r="Q56" s="58"/>
      <c r="R56" s="58"/>
      <c r="S56" s="58"/>
      <c r="T56" s="47"/>
      <c r="U56" s="47"/>
      <c r="W56" s="81"/>
      <c r="X56" s="47"/>
      <c r="Y56" s="47"/>
      <c r="Z56" s="47"/>
      <c r="AA56" s="47"/>
    </row>
    <row r="57" spans="2:27" ht="63.75" customHeight="1" x14ac:dyDescent="0.3">
      <c r="E57" s="384" t="s">
        <v>308</v>
      </c>
      <c r="F57" s="384"/>
      <c r="G57" s="384"/>
      <c r="H57" s="384"/>
      <c r="I57" s="384"/>
      <c r="J57" s="384"/>
      <c r="K57" s="384"/>
      <c r="L57" s="384"/>
      <c r="M57" s="384"/>
      <c r="N57" s="384"/>
      <c r="O57" s="384"/>
      <c r="P57" s="384"/>
      <c r="Q57" s="62"/>
      <c r="R57" s="44"/>
      <c r="S57" s="308"/>
      <c r="T57" s="47"/>
      <c r="U57" s="47"/>
      <c r="W57" s="81"/>
      <c r="X57" s="47"/>
      <c r="Y57" s="47"/>
      <c r="Z57" s="47"/>
      <c r="AA57" s="47"/>
    </row>
    <row r="58" spans="2:27" ht="20.100000000000001" customHeight="1" x14ac:dyDescent="0.2">
      <c r="E58" s="384"/>
      <c r="F58" s="384"/>
      <c r="G58" s="384"/>
      <c r="H58" s="384"/>
      <c r="I58" s="384"/>
      <c r="J58" s="384"/>
      <c r="K58" s="384"/>
      <c r="L58" s="384"/>
      <c r="M58" s="384"/>
      <c r="N58" s="384"/>
      <c r="O58" s="384"/>
      <c r="P58" s="384"/>
      <c r="Q58" s="308"/>
      <c r="R58" s="308"/>
      <c r="S58" s="308"/>
      <c r="T58" s="47"/>
      <c r="U58" s="47"/>
      <c r="V58" s="56"/>
      <c r="W58" s="52"/>
      <c r="X58" s="47"/>
      <c r="Y58" s="47"/>
      <c r="Z58" s="47"/>
      <c r="AA58" s="47"/>
    </row>
    <row r="59" spans="2:27" ht="9.9499999999999993" customHeight="1" thickBot="1" x14ac:dyDescent="0.25">
      <c r="V59" s="56"/>
      <c r="W59" s="52"/>
      <c r="X59" s="47"/>
      <c r="Y59" s="47"/>
      <c r="Z59" s="47"/>
      <c r="AA59" s="47"/>
    </row>
    <row r="60" spans="2:27" ht="55.5" customHeight="1" x14ac:dyDescent="0.25">
      <c r="B60" s="48"/>
      <c r="E60" s="385" t="s">
        <v>309</v>
      </c>
      <c r="F60" s="386"/>
      <c r="G60" s="386"/>
      <c r="H60" s="386"/>
      <c r="I60" s="386"/>
      <c r="J60" s="386"/>
      <c r="K60" s="386"/>
      <c r="L60" s="386"/>
      <c r="M60" s="386"/>
      <c r="N60" s="386"/>
      <c r="O60" s="386"/>
      <c r="P60" s="387"/>
      <c r="Q60" s="190"/>
      <c r="R60" s="190"/>
      <c r="S60" s="190"/>
      <c r="V60" s="56"/>
      <c r="W60" s="52"/>
      <c r="X60" s="47"/>
      <c r="Y60" s="47"/>
      <c r="Z60" s="47"/>
      <c r="AA60" s="47"/>
    </row>
    <row r="61" spans="2:27" ht="21" customHeight="1" x14ac:dyDescent="0.25">
      <c r="B61" s="48"/>
      <c r="E61" s="193" t="s">
        <v>34</v>
      </c>
      <c r="F61" s="302" t="s">
        <v>26</v>
      </c>
      <c r="G61" s="302" t="s">
        <v>28</v>
      </c>
      <c r="H61" s="373" t="s">
        <v>29</v>
      </c>
      <c r="I61" s="373"/>
      <c r="J61" s="114" t="s">
        <v>64</v>
      </c>
      <c r="K61" s="115" t="s">
        <v>12</v>
      </c>
      <c r="L61" s="116" t="s">
        <v>13</v>
      </c>
      <c r="M61" s="116" t="s">
        <v>14</v>
      </c>
      <c r="N61" s="388" t="s">
        <v>234</v>
      </c>
      <c r="O61" s="362"/>
      <c r="P61" s="377"/>
      <c r="Q61" s="54"/>
      <c r="R61" s="54"/>
      <c r="S61" s="54"/>
      <c r="V61" s="56"/>
      <c r="W61" s="52"/>
      <c r="X61" s="47"/>
      <c r="Y61" s="47"/>
      <c r="Z61" s="47"/>
      <c r="AA61" s="47"/>
    </row>
    <row r="62" spans="2:27" ht="21" customHeight="1" x14ac:dyDescent="0.25">
      <c r="B62" s="48"/>
      <c r="E62" s="193" t="s">
        <v>40</v>
      </c>
      <c r="F62" s="303" t="str">
        <f>VLOOKUP(E62,$E$112:$L$243,2,FALSE)</f>
        <v>Inserti espandibili</v>
      </c>
      <c r="G62" s="303" t="str">
        <f>VLOOKUP($E$62,$E$112:$L$243,3,FALSE)</f>
        <v>3M EAR</v>
      </c>
      <c r="H62" s="374" t="str">
        <f>VLOOKUP($E$62,$E$112:$L$243,4,FALSE)</f>
        <v>CLASSIC</v>
      </c>
      <c r="I62" s="374"/>
      <c r="J62" s="46">
        <f>VLOOKUP($E$62,$E$112:$L$243,5,FALSE)</f>
        <v>31</v>
      </c>
      <c r="K62" s="46">
        <f>VLOOKUP($E$62,$E$112:$L$243,6,FALSE)</f>
        <v>31</v>
      </c>
      <c r="L62" s="46">
        <f>VLOOKUP($E$62,$E$112:$L$243,7,FALSE)</f>
        <v>27</v>
      </c>
      <c r="M62" s="46">
        <f>VLOOKUP($E$62,$E$112:$L$243,8,FALSE)</f>
        <v>26</v>
      </c>
      <c r="N62" s="392">
        <f>IF(S41=0,"Non necessario",S41/R41)</f>
        <v>13.749509004760204</v>
      </c>
      <c r="O62" s="393"/>
      <c r="P62" s="394"/>
      <c r="Q62" s="196"/>
      <c r="R62" s="196"/>
      <c r="S62" s="196"/>
      <c r="V62" s="56"/>
      <c r="W62" s="56"/>
      <c r="X62" s="47"/>
      <c r="Y62" s="47"/>
      <c r="Z62" s="47"/>
      <c r="AA62" s="47"/>
    </row>
    <row r="63" spans="2:27" ht="21" customHeight="1" x14ac:dyDescent="0.25">
      <c r="B63" s="48"/>
      <c r="C63" s="48"/>
      <c r="D63" s="48"/>
      <c r="E63" s="395" t="s">
        <v>57</v>
      </c>
      <c r="F63" s="396"/>
      <c r="G63" s="396"/>
      <c r="H63" s="379">
        <v>0.5</v>
      </c>
      <c r="I63" s="379"/>
      <c r="J63" s="117">
        <f>H63*J62</f>
        <v>15.5</v>
      </c>
      <c r="K63" s="118">
        <f>K62*$H$63</f>
        <v>15.5</v>
      </c>
      <c r="L63" s="118">
        <f>L62*$H$63</f>
        <v>13.5</v>
      </c>
      <c r="M63" s="118">
        <f>M62*$H$63</f>
        <v>13</v>
      </c>
      <c r="N63" s="393"/>
      <c r="O63" s="393"/>
      <c r="P63" s="394"/>
      <c r="Q63" s="167"/>
      <c r="R63" s="167"/>
      <c r="S63" s="167"/>
      <c r="V63" s="56"/>
      <c r="W63" s="56"/>
      <c r="X63" s="47"/>
      <c r="Y63" s="47"/>
      <c r="Z63" s="47"/>
      <c r="AA63" s="47"/>
    </row>
    <row r="64" spans="2:27" ht="9.75" customHeight="1" x14ac:dyDescent="0.25">
      <c r="B64" s="48"/>
      <c r="C64" s="48"/>
      <c r="D64" s="48"/>
      <c r="E64" s="389"/>
      <c r="F64" s="390"/>
      <c r="G64" s="390"/>
      <c r="H64" s="390"/>
      <c r="I64" s="390"/>
      <c r="J64" s="390"/>
      <c r="K64" s="390"/>
      <c r="L64" s="390"/>
      <c r="M64" s="390"/>
      <c r="N64" s="390"/>
      <c r="O64" s="390"/>
      <c r="P64" s="391"/>
      <c r="Q64" s="167"/>
      <c r="R64" s="82"/>
      <c r="S64" s="82"/>
      <c r="V64" s="56"/>
      <c r="W64" s="56"/>
      <c r="X64" s="47"/>
      <c r="Y64" s="47"/>
      <c r="Z64" s="47"/>
      <c r="AA64" s="47"/>
    </row>
    <row r="65" spans="2:27" ht="24" customHeight="1" x14ac:dyDescent="0.25">
      <c r="B65" s="48"/>
      <c r="C65" s="48"/>
      <c r="D65" s="48"/>
      <c r="E65" s="361" t="s">
        <v>37</v>
      </c>
      <c r="F65" s="397"/>
      <c r="G65" s="398" t="s">
        <v>74</v>
      </c>
      <c r="H65" s="304" t="s">
        <v>240</v>
      </c>
      <c r="I65" s="119" t="s">
        <v>237</v>
      </c>
      <c r="J65" s="133">
        <f>IF(O44&lt;87,V41,(10*LOG10(SUM(AF11:AF40))))</f>
        <v>79.288977585473461</v>
      </c>
      <c r="K65" s="119" t="s">
        <v>238</v>
      </c>
      <c r="L65" s="119">
        <v>80</v>
      </c>
      <c r="M65" s="365" t="str">
        <f>IF(J65&lt;65,"IPERPROTEZIONE",IF(J65&lt;70,"ACCETTABILE",IF(J65&lt;75,"BUONA",IF(J65&lt;80,"ACCETTABILE","INSUFFICIENTE"))))</f>
        <v>ACCETTABILE</v>
      </c>
      <c r="N65" s="365"/>
      <c r="O65" s="365"/>
      <c r="P65" s="366"/>
      <c r="Q65" s="167"/>
      <c r="R65" s="82"/>
      <c r="S65" s="85"/>
      <c r="V65" s="56"/>
      <c r="W65" s="56"/>
      <c r="X65" s="47"/>
      <c r="Y65" s="47"/>
      <c r="Z65" s="47"/>
      <c r="AA65" s="47"/>
    </row>
    <row r="66" spans="2:27" ht="27" customHeight="1" thickBot="1" x14ac:dyDescent="0.3">
      <c r="B66" s="48"/>
      <c r="C66" s="48"/>
      <c r="D66" s="48"/>
      <c r="E66" s="367" t="s">
        <v>31</v>
      </c>
      <c r="F66" s="364"/>
      <c r="G66" s="399"/>
      <c r="H66" s="113" t="s">
        <v>241</v>
      </c>
      <c r="I66" s="112" t="s">
        <v>239</v>
      </c>
      <c r="J66" s="112">
        <f>M63-5</f>
        <v>8</v>
      </c>
      <c r="K66" s="112" t="s">
        <v>238</v>
      </c>
      <c r="L66" s="112">
        <v>135</v>
      </c>
      <c r="M66" s="368" t="str">
        <f>IF($O$45&lt;135,"VERIFICA NON NECESSARIA",IF(($O$45-J66)&lt;135,"IDONEO","INSUFFICIENTE"))</f>
        <v>VERIFICA NON NECESSARIA</v>
      </c>
      <c r="N66" s="368"/>
      <c r="O66" s="368"/>
      <c r="P66" s="369"/>
      <c r="Q66" s="167"/>
      <c r="R66" s="82"/>
      <c r="S66" s="86"/>
      <c r="V66" s="56"/>
      <c r="W66" s="56"/>
      <c r="X66" s="47"/>
      <c r="Y66" s="47"/>
      <c r="Z66" s="47"/>
      <c r="AA66" s="47"/>
    </row>
    <row r="67" spans="2:27" ht="12.6" customHeight="1" x14ac:dyDescent="0.3">
      <c r="B67" s="48"/>
      <c r="C67" s="48"/>
      <c r="D67" s="48"/>
      <c r="I67" s="61"/>
      <c r="J67" s="61"/>
      <c r="K67" s="50"/>
      <c r="L67" s="51"/>
      <c r="M67" s="51"/>
      <c r="N67" s="52"/>
      <c r="O67" s="53"/>
      <c r="P67" s="53"/>
      <c r="Q67" s="167"/>
      <c r="R67" s="53"/>
      <c r="S67" s="53"/>
      <c r="V67" s="56"/>
      <c r="W67" s="56"/>
      <c r="X67" s="47"/>
      <c r="Y67" s="47"/>
      <c r="Z67" s="47"/>
      <c r="AA67" s="47"/>
    </row>
    <row r="68" spans="2:27" ht="12.6" customHeight="1" thickBot="1" x14ac:dyDescent="0.35">
      <c r="B68" s="48"/>
      <c r="C68" s="48"/>
      <c r="D68" s="48"/>
      <c r="E68" s="49"/>
      <c r="F68" s="49"/>
      <c r="G68" s="49"/>
      <c r="H68" s="49"/>
      <c r="I68" s="49"/>
      <c r="J68" s="49"/>
      <c r="K68" s="50"/>
      <c r="L68" s="51"/>
      <c r="M68" s="51"/>
      <c r="N68" s="52"/>
      <c r="O68" s="53"/>
      <c r="P68" s="53"/>
      <c r="Q68" s="167"/>
      <c r="R68" s="53"/>
      <c r="S68" s="53"/>
      <c r="V68" s="56"/>
      <c r="W68" s="56"/>
      <c r="X68" s="47"/>
      <c r="Y68" s="47"/>
      <c r="Z68" s="47"/>
      <c r="AA68" s="47"/>
    </row>
    <row r="69" spans="2:27" ht="27" customHeight="1" x14ac:dyDescent="0.3">
      <c r="B69" s="48"/>
      <c r="C69" s="48"/>
      <c r="D69" s="48"/>
      <c r="E69" s="370" t="s">
        <v>263</v>
      </c>
      <c r="F69" s="371"/>
      <c r="G69" s="371"/>
      <c r="H69" s="371"/>
      <c r="I69" s="371"/>
      <c r="J69" s="371"/>
      <c r="K69" s="371"/>
      <c r="L69" s="371"/>
      <c r="M69" s="371"/>
      <c r="N69" s="371"/>
      <c r="O69" s="371"/>
      <c r="P69" s="372"/>
      <c r="Q69" s="167"/>
      <c r="R69" s="53"/>
      <c r="S69" s="53"/>
      <c r="V69" s="56"/>
      <c r="W69" s="56"/>
      <c r="X69" s="47"/>
      <c r="Y69" s="47"/>
      <c r="Z69" s="47"/>
      <c r="AA69" s="47"/>
    </row>
    <row r="70" spans="2:27" ht="21" customHeight="1" x14ac:dyDescent="0.25">
      <c r="B70" s="48"/>
      <c r="C70" s="48"/>
      <c r="D70" s="48"/>
      <c r="E70" s="193" t="s">
        <v>34</v>
      </c>
      <c r="F70" s="302" t="s">
        <v>26</v>
      </c>
      <c r="G70" s="302" t="s">
        <v>28</v>
      </c>
      <c r="H70" s="373" t="s">
        <v>29</v>
      </c>
      <c r="I70" s="373"/>
      <c r="J70" s="114" t="s">
        <v>64</v>
      </c>
      <c r="K70" s="115" t="s">
        <v>12</v>
      </c>
      <c r="L70" s="116" t="s">
        <v>13</v>
      </c>
      <c r="M70" s="116" t="s">
        <v>14</v>
      </c>
      <c r="N70" s="305" t="s">
        <v>69</v>
      </c>
      <c r="O70" s="305" t="s">
        <v>70</v>
      </c>
      <c r="P70" s="132" t="s">
        <v>15</v>
      </c>
      <c r="Q70" s="167"/>
      <c r="R70" s="54"/>
      <c r="S70" s="54"/>
      <c r="V70" s="56"/>
      <c r="W70" s="52"/>
      <c r="X70" s="47"/>
      <c r="Y70" s="47"/>
      <c r="Z70" s="47"/>
      <c r="AA70" s="47"/>
    </row>
    <row r="71" spans="2:27" ht="21" customHeight="1" x14ac:dyDescent="0.25">
      <c r="B71" s="48"/>
      <c r="C71" s="48"/>
      <c r="D71" s="48"/>
      <c r="E71" s="303" t="s">
        <v>36</v>
      </c>
      <c r="F71" s="303" t="str">
        <f>VLOOKUP(E71,$E$112:$L$243,2,FALSE)</f>
        <v>Cuffie auricolari</v>
      </c>
      <c r="G71" s="303" t="str">
        <f>VLOOKUP($E$71,$E$112:$L$243,3,FALSE)</f>
        <v>3M PELTOR</v>
      </c>
      <c r="H71" s="374" t="str">
        <f>VLOOKUP($E$71,$E$112:$L$243,4,FALSE)</f>
        <v>Optime I H510P3</v>
      </c>
      <c r="I71" s="374"/>
      <c r="J71" s="46">
        <f>VLOOKUP(E71,$E$112:$L$243,5,FALSE)</f>
        <v>26</v>
      </c>
      <c r="K71" s="46">
        <f>VLOOKUP($E$71,$E$112:$L$243,6,FALSE)</f>
        <v>32</v>
      </c>
      <c r="L71" s="46">
        <f>VLOOKUP($E$71,$E$112:$L$243,7,FALSE)</f>
        <v>23</v>
      </c>
      <c r="M71" s="46">
        <f>VLOOKUP($E$71,$E$112:$L$243,8,FALSE)</f>
        <v>15</v>
      </c>
      <c r="N71" s="375">
        <f>$AK$11</f>
        <v>95.361818210549359</v>
      </c>
      <c r="O71" s="375">
        <f>$AL$11</f>
        <v>97.003641479830293</v>
      </c>
      <c r="P71" s="376">
        <f>IF(($AL$11-$AK$11)&lt;=2,(L72-((K72-L72)/4)*($AL$11-$AK$11-2)),(L72-((L72-M72)/8)*($AL$11-$AK$11-2)))</f>
        <v>20.235012997500213</v>
      </c>
      <c r="Q71" s="167"/>
      <c r="R71" s="196"/>
      <c r="S71" s="196"/>
      <c r="V71" s="56"/>
      <c r="W71" s="56"/>
      <c r="X71" s="47"/>
      <c r="Y71" s="47"/>
      <c r="Z71" s="47"/>
      <c r="AA71" s="47"/>
    </row>
    <row r="72" spans="2:27" ht="21" customHeight="1" x14ac:dyDescent="0.25">
      <c r="B72" s="48"/>
      <c r="C72" s="48"/>
      <c r="D72" s="48"/>
      <c r="E72" s="191"/>
      <c r="F72" s="127"/>
      <c r="G72" s="128" t="s">
        <v>57</v>
      </c>
      <c r="H72" s="378">
        <v>0.85</v>
      </c>
      <c r="I72" s="379"/>
      <c r="J72" s="117">
        <f>H72*J71</f>
        <v>22.099999999999998</v>
      </c>
      <c r="K72" s="118">
        <f>K71*$H$72</f>
        <v>27.2</v>
      </c>
      <c r="L72" s="118">
        <f>L71*$H$72</f>
        <v>19.55</v>
      </c>
      <c r="M72" s="118">
        <f>M71*$H$72</f>
        <v>12.75</v>
      </c>
      <c r="N72" s="362"/>
      <c r="O72" s="362"/>
      <c r="P72" s="377"/>
      <c r="Q72" s="167"/>
      <c r="R72" s="167"/>
      <c r="S72" s="167"/>
      <c r="V72" s="56"/>
      <c r="W72" s="56"/>
      <c r="X72" s="47"/>
      <c r="Y72" s="47"/>
      <c r="Z72" s="47"/>
      <c r="AA72" s="47"/>
    </row>
    <row r="73" spans="2:27" ht="9" customHeight="1" x14ac:dyDescent="0.25">
      <c r="B73" s="48"/>
      <c r="C73" s="48"/>
      <c r="D73" s="48"/>
      <c r="E73" s="358"/>
      <c r="F73" s="359"/>
      <c r="G73" s="359"/>
      <c r="H73" s="359"/>
      <c r="I73" s="359"/>
      <c r="J73" s="359"/>
      <c r="K73" s="359"/>
      <c r="L73" s="359"/>
      <c r="M73" s="359"/>
      <c r="N73" s="359"/>
      <c r="O73" s="359"/>
      <c r="P73" s="360"/>
      <c r="Q73" s="167"/>
      <c r="R73" s="167"/>
      <c r="S73" s="167"/>
      <c r="V73" s="56"/>
      <c r="W73" s="56"/>
      <c r="X73" s="47"/>
      <c r="Y73" s="47"/>
      <c r="Z73" s="47"/>
      <c r="AA73" s="47"/>
    </row>
    <row r="74" spans="2:27" ht="21" customHeight="1" x14ac:dyDescent="0.25">
      <c r="B74" s="48"/>
      <c r="C74" s="48"/>
      <c r="D74" s="48"/>
      <c r="E74" s="361" t="s">
        <v>37</v>
      </c>
      <c r="F74" s="362"/>
      <c r="G74" s="363" t="s">
        <v>74</v>
      </c>
      <c r="H74" s="130" t="s">
        <v>185</v>
      </c>
      <c r="I74" s="131" t="s">
        <v>71</v>
      </c>
      <c r="J74" s="133">
        <f>$AK$11-P71</f>
        <v>75.126805213049153</v>
      </c>
      <c r="K74" s="131" t="s">
        <v>72</v>
      </c>
      <c r="L74" s="131">
        <v>80</v>
      </c>
      <c r="M74" s="365" t="str">
        <f>IF(J74&lt;65,"IPERPROTEZIONE",IF(J74&lt;70,"ACCETTABILE",IF(J74&lt;75,"BUONA",IF(J74&lt;80,"ACCETTABILE","INSUFFICIENTE"))))</f>
        <v>ACCETTABILE</v>
      </c>
      <c r="N74" s="365"/>
      <c r="O74" s="365"/>
      <c r="P74" s="366"/>
      <c r="Q74" s="167"/>
      <c r="R74" s="85"/>
      <c r="S74" s="85"/>
      <c r="V74" s="56"/>
      <c r="W74" s="56"/>
      <c r="X74" s="47"/>
      <c r="Y74" s="47"/>
      <c r="Z74" s="47"/>
      <c r="AA74" s="47"/>
    </row>
    <row r="75" spans="2:27" ht="29.25" customHeight="1" thickBot="1" x14ac:dyDescent="0.3">
      <c r="B75" s="48"/>
      <c r="C75" s="48"/>
      <c r="D75" s="48"/>
      <c r="E75" s="367" t="s">
        <v>31</v>
      </c>
      <c r="F75" s="364"/>
      <c r="G75" s="364"/>
      <c r="H75" s="59" t="s">
        <v>186</v>
      </c>
      <c r="I75" s="60" t="s">
        <v>73</v>
      </c>
      <c r="J75" s="60">
        <f>M72-5</f>
        <v>7.75</v>
      </c>
      <c r="K75" s="60" t="s">
        <v>72</v>
      </c>
      <c r="L75" s="60">
        <v>135</v>
      </c>
      <c r="M75" s="368" t="str">
        <f>IF($O$45&lt;135,"VERIFICA NON NECESSARIA",IF(($O$45-J75)&lt;135,"IDONEO","INSUFFICIENTE"))</f>
        <v>VERIFICA NON NECESSARIA</v>
      </c>
      <c r="N75" s="368"/>
      <c r="O75" s="368"/>
      <c r="P75" s="369"/>
      <c r="Q75" s="167"/>
      <c r="R75" s="86"/>
      <c r="S75" s="86"/>
      <c r="V75" s="56"/>
      <c r="W75" s="56"/>
      <c r="X75" s="47"/>
      <c r="Y75" s="47"/>
      <c r="Z75" s="47"/>
      <c r="AA75" s="47"/>
    </row>
    <row r="76" spans="2:27" ht="25.5" customHeight="1" thickBot="1" x14ac:dyDescent="0.3">
      <c r="C76" s="48"/>
      <c r="D76" s="48"/>
      <c r="Q76" s="167"/>
      <c r="V76" s="56"/>
      <c r="W76" s="52"/>
      <c r="X76" s="47"/>
      <c r="Y76" s="47"/>
      <c r="Z76" s="47"/>
      <c r="AA76" s="47"/>
    </row>
    <row r="77" spans="2:27" ht="27" customHeight="1" x14ac:dyDescent="0.3">
      <c r="B77" s="48"/>
      <c r="C77" s="48"/>
      <c r="D77" s="48"/>
      <c r="E77" s="370" t="s">
        <v>264</v>
      </c>
      <c r="F77" s="371"/>
      <c r="G77" s="371"/>
      <c r="H77" s="371"/>
      <c r="I77" s="371"/>
      <c r="J77" s="371"/>
      <c r="K77" s="371"/>
      <c r="L77" s="371"/>
      <c r="M77" s="371"/>
      <c r="N77" s="371"/>
      <c r="O77" s="371"/>
      <c r="P77" s="372"/>
      <c r="Q77" s="167"/>
      <c r="R77" s="53"/>
      <c r="S77" s="53"/>
      <c r="V77" s="56"/>
      <c r="W77" s="56"/>
      <c r="X77" s="47"/>
      <c r="Y77" s="47"/>
      <c r="Z77" s="47"/>
      <c r="AA77" s="47"/>
    </row>
    <row r="78" spans="2:27" ht="21" customHeight="1" x14ac:dyDescent="0.25">
      <c r="B78" s="48"/>
      <c r="C78" s="48"/>
      <c r="D78" s="48"/>
      <c r="E78" s="193" t="s">
        <v>34</v>
      </c>
      <c r="F78" s="302" t="s">
        <v>26</v>
      </c>
      <c r="G78" s="302" t="s">
        <v>28</v>
      </c>
      <c r="H78" s="373" t="s">
        <v>29</v>
      </c>
      <c r="I78" s="373"/>
      <c r="J78" s="114" t="s">
        <v>64</v>
      </c>
      <c r="K78" s="115" t="s">
        <v>12</v>
      </c>
      <c r="L78" s="116" t="s">
        <v>13</v>
      </c>
      <c r="M78" s="116" t="s">
        <v>14</v>
      </c>
      <c r="N78" s="305" t="s">
        <v>69</v>
      </c>
      <c r="O78" s="305" t="s">
        <v>70</v>
      </c>
      <c r="P78" s="132" t="s">
        <v>15</v>
      </c>
      <c r="Q78" s="167"/>
      <c r="R78" s="54"/>
      <c r="S78" s="54"/>
      <c r="V78" s="56"/>
      <c r="W78" s="52"/>
      <c r="X78" s="47"/>
      <c r="Y78" s="47"/>
      <c r="Z78" s="47"/>
      <c r="AA78" s="47"/>
    </row>
    <row r="79" spans="2:27" ht="21" customHeight="1" x14ac:dyDescent="0.25">
      <c r="B79" s="48"/>
      <c r="E79" s="129" t="s">
        <v>38</v>
      </c>
      <c r="F79" s="126" t="str">
        <f>VLOOKUP(E79,$E$112:$L$243,2,FALSE)</f>
        <v>Cuffie auricolari</v>
      </c>
      <c r="G79" s="126" t="str">
        <f>VLOOKUP($E$79,$E$112:$L$243,3,FALSE)</f>
        <v>3M PELTOR</v>
      </c>
      <c r="H79" s="374" t="str">
        <f>VLOOKUP($E$79,$E$112:$L$243,4,FALSE)</f>
        <v>H505B</v>
      </c>
      <c r="I79" s="374"/>
      <c r="J79" s="46">
        <f>VLOOKUP(E79,$E$112:$L$243,5,FALSE)</f>
        <v>24</v>
      </c>
      <c r="K79" s="46">
        <f>VLOOKUP($E$79,$E$112:$L$243,6,FALSE)</f>
        <v>29</v>
      </c>
      <c r="L79" s="46">
        <f>VLOOKUP($E$79,$E$112:$L$243,7,FALSE)</f>
        <v>20</v>
      </c>
      <c r="M79" s="46">
        <f>VLOOKUP($E$79,$E$112:$L$243,8,FALSE)</f>
        <v>13</v>
      </c>
      <c r="N79" s="375">
        <f>$AK$11</f>
        <v>95.361818210549359</v>
      </c>
      <c r="O79" s="375">
        <f>$AL$11</f>
        <v>97.003641479830293</v>
      </c>
      <c r="P79" s="376">
        <f>IF(($AL$11-$AK$11)&lt;=2,(L80-((K80-L80)/4)*($AL$11-$AK$11-2)),(L80-((L80-M80)/8)*($AL$11-$AK$11-2)))</f>
        <v>17.685012997500213</v>
      </c>
      <c r="Q79" s="167"/>
      <c r="R79" s="196"/>
      <c r="S79" s="196"/>
      <c r="V79" s="56"/>
      <c r="W79" s="56"/>
      <c r="X79" s="47"/>
      <c r="Y79" s="47"/>
      <c r="Z79" s="47"/>
      <c r="AA79" s="47"/>
    </row>
    <row r="80" spans="2:27" ht="21" customHeight="1" x14ac:dyDescent="0.25">
      <c r="B80" s="48"/>
      <c r="C80" s="48"/>
      <c r="D80" s="48"/>
      <c r="E80" s="191"/>
      <c r="F80" s="127"/>
      <c r="G80" s="128" t="s">
        <v>57</v>
      </c>
      <c r="H80" s="378">
        <v>0.85</v>
      </c>
      <c r="I80" s="379"/>
      <c r="J80" s="117">
        <f>H80*J79</f>
        <v>20.399999999999999</v>
      </c>
      <c r="K80" s="118">
        <f>K79*$H$80</f>
        <v>24.65</v>
      </c>
      <c r="L80" s="118">
        <f>L79*$H$80</f>
        <v>17</v>
      </c>
      <c r="M80" s="118">
        <f>M79*$H$80</f>
        <v>11.049999999999999</v>
      </c>
      <c r="N80" s="362"/>
      <c r="O80" s="362"/>
      <c r="P80" s="377"/>
      <c r="Q80" s="167"/>
      <c r="R80" s="167"/>
      <c r="S80" s="167"/>
      <c r="V80" s="56"/>
      <c r="W80" s="56"/>
      <c r="X80" s="47"/>
      <c r="Y80" s="47"/>
      <c r="Z80" s="47"/>
      <c r="AA80" s="47"/>
    </row>
    <row r="81" spans="2:27" ht="9" customHeight="1" x14ac:dyDescent="0.25">
      <c r="B81" s="48"/>
      <c r="C81" s="48"/>
      <c r="D81" s="48"/>
      <c r="E81" s="358"/>
      <c r="F81" s="359"/>
      <c r="G81" s="359"/>
      <c r="H81" s="359"/>
      <c r="I81" s="359"/>
      <c r="J81" s="359"/>
      <c r="K81" s="359"/>
      <c r="L81" s="359"/>
      <c r="M81" s="359"/>
      <c r="N81" s="359"/>
      <c r="O81" s="359"/>
      <c r="P81" s="360"/>
      <c r="Q81" s="167"/>
      <c r="R81" s="167"/>
      <c r="S81" s="167"/>
      <c r="V81" s="56"/>
      <c r="W81" s="56"/>
      <c r="X81" s="47"/>
      <c r="Y81" s="47"/>
      <c r="Z81" s="47"/>
      <c r="AA81" s="47"/>
    </row>
    <row r="82" spans="2:27" ht="21" customHeight="1" x14ac:dyDescent="0.25">
      <c r="B82" s="48"/>
      <c r="C82" s="48"/>
      <c r="D82" s="48"/>
      <c r="E82" s="361" t="s">
        <v>37</v>
      </c>
      <c r="F82" s="362"/>
      <c r="G82" s="363" t="s">
        <v>74</v>
      </c>
      <c r="H82" s="130" t="s">
        <v>185</v>
      </c>
      <c r="I82" s="131" t="s">
        <v>71</v>
      </c>
      <c r="J82" s="133">
        <f>$AK$11-P79</f>
        <v>77.67680521304915</v>
      </c>
      <c r="K82" s="131" t="s">
        <v>72</v>
      </c>
      <c r="L82" s="131">
        <v>80</v>
      </c>
      <c r="M82" s="365" t="str">
        <f>IF(J82&lt;65,"IPERPROTEZIONE",IF(J82&lt;70,"ACCETTABILE",IF(J82&lt;75,"BUONA",IF(J82&lt;80,"ACCETTABILE","INSUFFICIENTE"))))</f>
        <v>ACCETTABILE</v>
      </c>
      <c r="N82" s="365"/>
      <c r="O82" s="365"/>
      <c r="P82" s="366"/>
      <c r="Q82" s="167"/>
      <c r="R82" s="85"/>
      <c r="S82" s="85"/>
      <c r="V82" s="56"/>
      <c r="W82" s="56"/>
      <c r="X82" s="47"/>
      <c r="Y82" s="47"/>
      <c r="Z82" s="47"/>
      <c r="AA82" s="47"/>
    </row>
    <row r="83" spans="2:27" ht="29.25" customHeight="1" thickBot="1" x14ac:dyDescent="0.3">
      <c r="B83" s="48"/>
      <c r="C83" s="48"/>
      <c r="D83" s="48"/>
      <c r="E83" s="367" t="s">
        <v>31</v>
      </c>
      <c r="F83" s="364"/>
      <c r="G83" s="364"/>
      <c r="H83" s="59" t="s">
        <v>186</v>
      </c>
      <c r="I83" s="60" t="s">
        <v>73</v>
      </c>
      <c r="J83" s="60">
        <f>M80-5</f>
        <v>6.0499999999999989</v>
      </c>
      <c r="K83" s="60" t="s">
        <v>72</v>
      </c>
      <c r="L83" s="60">
        <v>135</v>
      </c>
      <c r="M83" s="368" t="str">
        <f>IF($O$45&lt;135,"VERIFICA NON NECESSARIA",IF(($O$45-J83)&lt;135,"IDONEO","INSUFFICIENTE"))</f>
        <v>VERIFICA NON NECESSARIA</v>
      </c>
      <c r="N83" s="368"/>
      <c r="O83" s="368"/>
      <c r="P83" s="369"/>
      <c r="Q83" s="167"/>
      <c r="R83" s="86"/>
      <c r="S83" s="86"/>
      <c r="V83" s="56"/>
      <c r="W83" s="56"/>
      <c r="X83" s="47"/>
      <c r="Y83" s="47"/>
      <c r="Z83" s="47"/>
      <c r="AA83" s="47"/>
    </row>
    <row r="84" spans="2:27" ht="24" customHeight="1" thickBot="1" x14ac:dyDescent="0.3">
      <c r="C84" s="48"/>
      <c r="D84" s="48"/>
    </row>
    <row r="85" spans="2:27" ht="27" customHeight="1" x14ac:dyDescent="0.3">
      <c r="B85" s="48"/>
      <c r="C85" s="48"/>
      <c r="D85" s="48"/>
      <c r="E85" s="370" t="s">
        <v>264</v>
      </c>
      <c r="F85" s="371"/>
      <c r="G85" s="371"/>
      <c r="H85" s="371"/>
      <c r="I85" s="371"/>
      <c r="J85" s="371"/>
      <c r="K85" s="371"/>
      <c r="L85" s="371"/>
      <c r="M85" s="371"/>
      <c r="N85" s="371"/>
      <c r="O85" s="371"/>
      <c r="P85" s="372"/>
      <c r="Q85" s="167"/>
      <c r="R85" s="53"/>
      <c r="S85" s="53"/>
      <c r="V85" s="56"/>
      <c r="W85" s="56"/>
      <c r="X85" s="47"/>
      <c r="Y85" s="47"/>
      <c r="Z85" s="47"/>
      <c r="AA85" s="47"/>
    </row>
    <row r="86" spans="2:27" ht="21" customHeight="1" x14ac:dyDescent="0.25">
      <c r="B86" s="48"/>
      <c r="C86" s="48"/>
      <c r="D86" s="48"/>
      <c r="E86" s="193" t="s">
        <v>34</v>
      </c>
      <c r="F86" s="302" t="s">
        <v>26</v>
      </c>
      <c r="G86" s="302" t="s">
        <v>28</v>
      </c>
      <c r="H86" s="373" t="s">
        <v>29</v>
      </c>
      <c r="I86" s="373"/>
      <c r="J86" s="114" t="s">
        <v>64</v>
      </c>
      <c r="K86" s="115" t="s">
        <v>12</v>
      </c>
      <c r="L86" s="116" t="s">
        <v>13</v>
      </c>
      <c r="M86" s="116" t="s">
        <v>14</v>
      </c>
      <c r="N86" s="305" t="s">
        <v>69</v>
      </c>
      <c r="O86" s="305" t="s">
        <v>70</v>
      </c>
      <c r="P86" s="132" t="s">
        <v>15</v>
      </c>
      <c r="Q86" s="167"/>
      <c r="R86" s="54"/>
      <c r="S86" s="54"/>
      <c r="V86" s="56"/>
      <c r="W86" s="52"/>
      <c r="X86" s="47"/>
      <c r="Y86" s="47"/>
      <c r="Z86" s="47"/>
      <c r="AA86" s="47"/>
    </row>
    <row r="87" spans="2:27" ht="39.75" customHeight="1" x14ac:dyDescent="0.25">
      <c r="B87" s="48"/>
      <c r="E87" s="129" t="s">
        <v>40</v>
      </c>
      <c r="F87" s="126" t="str">
        <f>VLOOKUP(E87,$E$112:$L$243,2,FALSE)</f>
        <v>Inserti espandibili</v>
      </c>
      <c r="G87" s="126" t="str">
        <f>VLOOKUP($E$87,$E$112:$L$243,3,FALSE)</f>
        <v>3M EAR</v>
      </c>
      <c r="H87" s="382" t="str">
        <f>VLOOKUP($E$87,$E$112:$L$243,4,FALSE)</f>
        <v>CLASSIC</v>
      </c>
      <c r="I87" s="383"/>
      <c r="J87" s="46">
        <f>VLOOKUP(E87,$E$112:$L$243,5,FALSE)</f>
        <v>31</v>
      </c>
      <c r="K87" s="46">
        <f>VLOOKUP($E$87,$E$112:$L$243,6,FALSE)</f>
        <v>31</v>
      </c>
      <c r="L87" s="46">
        <f>VLOOKUP($E$87,$E$112:$L$243,7,FALSE)</f>
        <v>27</v>
      </c>
      <c r="M87" s="46">
        <f>VLOOKUP($E$87,$E$112:$L$243,8,FALSE)</f>
        <v>26</v>
      </c>
      <c r="N87" s="375">
        <f>$AK$11</f>
        <v>95.361818210549359</v>
      </c>
      <c r="O87" s="375">
        <f>$AL$11</f>
        <v>97.003641479830293</v>
      </c>
      <c r="P87" s="376">
        <f>IF(($AL$11-$AK$11)&lt;=2,(L88-((K88-L88)/4)*($AL$11-$AK$11-2)),(L88-((L88-M88)/8)*($AL$11-$AK$11-2)))</f>
        <v>17.782814874967393</v>
      </c>
      <c r="Q87" s="167"/>
      <c r="R87" s="196"/>
      <c r="S87" s="196"/>
      <c r="V87" s="56"/>
      <c r="W87" s="56"/>
      <c r="X87" s="47"/>
      <c r="Y87" s="47"/>
      <c r="Z87" s="47"/>
      <c r="AA87" s="47"/>
    </row>
    <row r="88" spans="2:27" ht="21" customHeight="1" x14ac:dyDescent="0.25">
      <c r="B88" s="48"/>
      <c r="C88" s="48"/>
      <c r="D88" s="48"/>
      <c r="E88" s="191"/>
      <c r="F88" s="127"/>
      <c r="G88" s="128" t="s">
        <v>57</v>
      </c>
      <c r="H88" s="378">
        <v>0.65</v>
      </c>
      <c r="I88" s="379"/>
      <c r="J88" s="117">
        <f>H88*J87</f>
        <v>20.150000000000002</v>
      </c>
      <c r="K88" s="118">
        <f>K87*$H$88</f>
        <v>20.150000000000002</v>
      </c>
      <c r="L88" s="118">
        <f>L87*$H$88</f>
        <v>17.55</v>
      </c>
      <c r="M88" s="118">
        <f>M87*$H$88</f>
        <v>16.900000000000002</v>
      </c>
      <c r="N88" s="362"/>
      <c r="O88" s="362"/>
      <c r="P88" s="377"/>
      <c r="Q88" s="167"/>
      <c r="R88" s="167"/>
      <c r="S88" s="167"/>
      <c r="V88" s="56"/>
      <c r="W88" s="56"/>
      <c r="X88" s="47"/>
      <c r="Y88" s="47"/>
      <c r="Z88" s="47"/>
      <c r="AA88" s="47"/>
    </row>
    <row r="89" spans="2:27" ht="9" customHeight="1" x14ac:dyDescent="0.25">
      <c r="B89" s="48"/>
      <c r="C89" s="48"/>
      <c r="D89" s="48"/>
      <c r="E89" s="358"/>
      <c r="F89" s="359"/>
      <c r="G89" s="359"/>
      <c r="H89" s="359"/>
      <c r="I89" s="359"/>
      <c r="J89" s="359"/>
      <c r="K89" s="359"/>
      <c r="L89" s="359"/>
      <c r="M89" s="359"/>
      <c r="N89" s="359"/>
      <c r="O89" s="359"/>
      <c r="P89" s="360"/>
      <c r="Q89" s="167"/>
      <c r="R89" s="167"/>
      <c r="S89" s="167"/>
      <c r="V89" s="56"/>
      <c r="W89" s="56"/>
      <c r="X89" s="47"/>
      <c r="Y89" s="47"/>
      <c r="Z89" s="47"/>
      <c r="AA89" s="47"/>
    </row>
    <row r="90" spans="2:27" ht="21" customHeight="1" x14ac:dyDescent="0.25">
      <c r="B90" s="48"/>
      <c r="C90" s="48"/>
      <c r="D90" s="48"/>
      <c r="E90" s="361" t="s">
        <v>37</v>
      </c>
      <c r="F90" s="362"/>
      <c r="G90" s="363" t="s">
        <v>74</v>
      </c>
      <c r="H90" s="130" t="s">
        <v>185</v>
      </c>
      <c r="I90" s="131" t="s">
        <v>71</v>
      </c>
      <c r="J90" s="133">
        <f>$AK$11-P87</f>
        <v>77.579003335581973</v>
      </c>
      <c r="K90" s="131" t="s">
        <v>72</v>
      </c>
      <c r="L90" s="131">
        <v>80</v>
      </c>
      <c r="M90" s="365" t="str">
        <f>IF(J90&lt;65,"IPERPROTEZIONE",IF(J90&lt;70,"ACCETTABILE",IF(J90&lt;75,"BUONA",IF(J90&lt;80,"ACCETTABILE","INSUFFICIENTE"))))</f>
        <v>ACCETTABILE</v>
      </c>
      <c r="N90" s="365"/>
      <c r="O90" s="365"/>
      <c r="P90" s="366"/>
      <c r="Q90" s="167"/>
      <c r="R90" s="85"/>
      <c r="S90" s="85"/>
      <c r="V90" s="56"/>
      <c r="W90" s="56"/>
      <c r="X90" s="47"/>
      <c r="Y90" s="47"/>
      <c r="Z90" s="47"/>
      <c r="AA90" s="47"/>
    </row>
    <row r="91" spans="2:27" ht="29.25" customHeight="1" thickBot="1" x14ac:dyDescent="0.3">
      <c r="B91" s="48"/>
      <c r="C91" s="48"/>
      <c r="D91" s="48"/>
      <c r="E91" s="367" t="s">
        <v>31</v>
      </c>
      <c r="F91" s="364"/>
      <c r="G91" s="364"/>
      <c r="H91" s="59" t="s">
        <v>186</v>
      </c>
      <c r="I91" s="60" t="s">
        <v>73</v>
      </c>
      <c r="J91" s="60">
        <f>M88-5</f>
        <v>11.900000000000002</v>
      </c>
      <c r="K91" s="60" t="s">
        <v>72</v>
      </c>
      <c r="L91" s="60">
        <v>135</v>
      </c>
      <c r="M91" s="368" t="str">
        <f>IF($O$45&lt;135,"VERIFICA NON NECESSARIA",IF(($O$45-J91)&lt;135,"IDONEO","INSUFFICIENTE"))</f>
        <v>VERIFICA NON NECESSARIA</v>
      </c>
      <c r="N91" s="368"/>
      <c r="O91" s="368"/>
      <c r="P91" s="369"/>
      <c r="Q91" s="167"/>
      <c r="R91" s="86"/>
      <c r="S91" s="86"/>
      <c r="V91" s="56"/>
      <c r="W91" s="56"/>
      <c r="X91" s="47"/>
      <c r="Y91" s="47"/>
      <c r="Z91" s="47"/>
      <c r="AA91" s="47"/>
    </row>
    <row r="92" spans="2:27" ht="18.75" thickBot="1" x14ac:dyDescent="0.3">
      <c r="C92" s="48"/>
      <c r="D92" s="48"/>
    </row>
    <row r="93" spans="2:27" ht="27" customHeight="1" x14ac:dyDescent="0.3">
      <c r="B93" s="48"/>
      <c r="C93" s="48"/>
      <c r="D93" s="48"/>
      <c r="E93" s="370" t="s">
        <v>264</v>
      </c>
      <c r="F93" s="371"/>
      <c r="G93" s="371"/>
      <c r="H93" s="371"/>
      <c r="I93" s="371"/>
      <c r="J93" s="371"/>
      <c r="K93" s="371"/>
      <c r="L93" s="371"/>
      <c r="M93" s="371"/>
      <c r="N93" s="371"/>
      <c r="O93" s="371"/>
      <c r="P93" s="372"/>
      <c r="Q93" s="167"/>
      <c r="R93" s="53"/>
      <c r="S93" s="53"/>
      <c r="V93" s="56"/>
      <c r="W93" s="56"/>
      <c r="X93" s="47"/>
      <c r="Y93" s="47"/>
      <c r="Z93" s="47"/>
      <c r="AA93" s="47"/>
    </row>
    <row r="94" spans="2:27" ht="21" customHeight="1" x14ac:dyDescent="0.25">
      <c r="B94" s="48"/>
      <c r="C94" s="48"/>
      <c r="D94" s="48"/>
      <c r="E94" s="193" t="s">
        <v>34</v>
      </c>
      <c r="F94" s="302" t="s">
        <v>26</v>
      </c>
      <c r="G94" s="302" t="s">
        <v>28</v>
      </c>
      <c r="H94" s="373" t="s">
        <v>29</v>
      </c>
      <c r="I94" s="373"/>
      <c r="J94" s="114" t="s">
        <v>64</v>
      </c>
      <c r="K94" s="115" t="s">
        <v>12</v>
      </c>
      <c r="L94" s="116" t="s">
        <v>13</v>
      </c>
      <c r="M94" s="116" t="s">
        <v>14</v>
      </c>
      <c r="N94" s="305" t="s">
        <v>69</v>
      </c>
      <c r="O94" s="305" t="s">
        <v>70</v>
      </c>
      <c r="P94" s="132" t="s">
        <v>15</v>
      </c>
      <c r="Q94" s="167"/>
      <c r="R94" s="54"/>
      <c r="S94" s="54"/>
      <c r="V94" s="56"/>
      <c r="W94" s="52"/>
      <c r="X94" s="47"/>
      <c r="Y94" s="47"/>
      <c r="Z94" s="47"/>
      <c r="AA94" s="47"/>
    </row>
    <row r="95" spans="2:27" ht="42.75" customHeight="1" x14ac:dyDescent="0.25">
      <c r="B95" s="48"/>
      <c r="E95" s="129" t="s">
        <v>41</v>
      </c>
      <c r="F95" s="126" t="str">
        <f>VLOOKUP(E95,$E$112:$L$243,2,FALSE)</f>
        <v>Inserti espandibili</v>
      </c>
      <c r="G95" s="126" t="str">
        <f>VLOOKUP($E$95,$E$112:$L$243,3,FALSE)</f>
        <v>UVEX</v>
      </c>
      <c r="H95" s="380" t="str">
        <f>VLOOKUP($E$95,$E$112:$L$243,4,FALSE)</f>
        <v>X-fit</v>
      </c>
      <c r="I95" s="381"/>
      <c r="J95" s="46">
        <f>VLOOKUP(E95,$E$112:$L$243,5,FALSE)</f>
        <v>37</v>
      </c>
      <c r="K95" s="46">
        <f>VLOOKUP($E$95,$E$112:$L$243,6,FALSE)</f>
        <v>36</v>
      </c>
      <c r="L95" s="46">
        <f>VLOOKUP($E$95,$E$112:$L$243,7,FALSE)</f>
        <v>35</v>
      </c>
      <c r="M95" s="46">
        <f>VLOOKUP($E$95,$E$112:$L$243,8,FALSE)</f>
        <v>34</v>
      </c>
      <c r="N95" s="375">
        <f>$AK$11</f>
        <v>95.361818210549359</v>
      </c>
      <c r="O95" s="375">
        <f>$AL$11</f>
        <v>97.003641479830293</v>
      </c>
      <c r="P95" s="376">
        <f>IF(($AL$11-$AK$11)&lt;=2,(L96-((K96-L96)/4)*($AL$11-$AK$11-2)),(L96-((L96-M96)/8)*($AL$11-$AK$11-2)))</f>
        <v>22.808203718741847</v>
      </c>
      <c r="Q95" s="167"/>
      <c r="R95" s="196"/>
      <c r="S95" s="196"/>
      <c r="V95" s="56"/>
      <c r="W95" s="56"/>
      <c r="X95" s="47"/>
      <c r="Y95" s="47"/>
      <c r="Z95" s="47"/>
      <c r="AA95" s="47"/>
    </row>
    <row r="96" spans="2:27" ht="21" customHeight="1" x14ac:dyDescent="0.25">
      <c r="B96" s="48"/>
      <c r="C96" s="48"/>
      <c r="D96" s="48"/>
      <c r="E96" s="191"/>
      <c r="F96" s="127"/>
      <c r="G96" s="128" t="s">
        <v>57</v>
      </c>
      <c r="H96" s="378">
        <v>0.65</v>
      </c>
      <c r="I96" s="379"/>
      <c r="J96" s="117">
        <f>H96*J95</f>
        <v>24.05</v>
      </c>
      <c r="K96" s="118">
        <f>K95*$H$96</f>
        <v>23.400000000000002</v>
      </c>
      <c r="L96" s="118">
        <f>L95*$H$96</f>
        <v>22.75</v>
      </c>
      <c r="M96" s="118">
        <f>M95*$H$96</f>
        <v>22.1</v>
      </c>
      <c r="N96" s="362"/>
      <c r="O96" s="362"/>
      <c r="P96" s="377"/>
      <c r="Q96" s="167"/>
      <c r="R96" s="167"/>
      <c r="S96" s="167"/>
      <c r="V96" s="56"/>
      <c r="W96" s="56"/>
      <c r="X96" s="47"/>
      <c r="Y96" s="47"/>
      <c r="Z96" s="47"/>
      <c r="AA96" s="47"/>
    </row>
    <row r="97" spans="2:27" ht="9" customHeight="1" x14ac:dyDescent="0.25">
      <c r="B97" s="48"/>
      <c r="C97" s="48"/>
      <c r="D97" s="48"/>
      <c r="E97" s="358"/>
      <c r="F97" s="359"/>
      <c r="G97" s="359"/>
      <c r="H97" s="359"/>
      <c r="I97" s="359"/>
      <c r="J97" s="359"/>
      <c r="K97" s="359"/>
      <c r="L97" s="359"/>
      <c r="M97" s="359"/>
      <c r="N97" s="359"/>
      <c r="O97" s="359"/>
      <c r="P97" s="360"/>
      <c r="Q97" s="167"/>
      <c r="R97" s="167"/>
      <c r="S97" s="167"/>
      <c r="V97" s="56"/>
      <c r="W97" s="56"/>
      <c r="X97" s="47"/>
      <c r="Y97" s="47"/>
      <c r="Z97" s="47"/>
      <c r="AA97" s="47"/>
    </row>
    <row r="98" spans="2:27" ht="21" customHeight="1" x14ac:dyDescent="0.25">
      <c r="B98" s="48"/>
      <c r="C98" s="48"/>
      <c r="D98" s="48"/>
      <c r="E98" s="361" t="s">
        <v>37</v>
      </c>
      <c r="F98" s="362"/>
      <c r="G98" s="363" t="s">
        <v>74</v>
      </c>
      <c r="H98" s="130" t="s">
        <v>185</v>
      </c>
      <c r="I98" s="131" t="s">
        <v>71</v>
      </c>
      <c r="J98" s="133">
        <f>$AK$11-P95</f>
        <v>72.553614491807508</v>
      </c>
      <c r="K98" s="131" t="s">
        <v>72</v>
      </c>
      <c r="L98" s="131">
        <v>80</v>
      </c>
      <c r="M98" s="365" t="str">
        <f>IF(J98&lt;65,"IPERPROTEZIONE",IF(J98&lt;70,"ACCETTABILE",IF(J98&lt;75,"BUONA",IF(J98&lt;80,"ACCETTABILE","INSUFFICIENTE"))))</f>
        <v>BUONA</v>
      </c>
      <c r="N98" s="365"/>
      <c r="O98" s="365"/>
      <c r="P98" s="366"/>
      <c r="Q98" s="167"/>
      <c r="R98" s="85"/>
      <c r="S98" s="85"/>
      <c r="V98" s="56"/>
      <c r="W98" s="56"/>
      <c r="X98" s="47"/>
      <c r="Y98" s="47"/>
      <c r="Z98" s="47"/>
      <c r="AA98" s="47"/>
    </row>
    <row r="99" spans="2:27" ht="29.25" customHeight="1" thickBot="1" x14ac:dyDescent="0.3">
      <c r="B99" s="48"/>
      <c r="C99" s="48"/>
      <c r="D99" s="48"/>
      <c r="E99" s="367" t="s">
        <v>31</v>
      </c>
      <c r="F99" s="364"/>
      <c r="G99" s="364"/>
      <c r="H99" s="59" t="s">
        <v>186</v>
      </c>
      <c r="I99" s="60" t="s">
        <v>73</v>
      </c>
      <c r="J99" s="60">
        <f>M96-5</f>
        <v>17.100000000000001</v>
      </c>
      <c r="K99" s="60" t="s">
        <v>72</v>
      </c>
      <c r="L99" s="60">
        <v>135</v>
      </c>
      <c r="M99" s="368" t="str">
        <f>IF($O$45&lt;135,"VERIFICA NON NECESSARIA",IF(($O$45-J99)&lt;135,"IDONEO","INSUFFICIENTE"))</f>
        <v>VERIFICA NON NECESSARIA</v>
      </c>
      <c r="N99" s="368"/>
      <c r="O99" s="368"/>
      <c r="P99" s="369"/>
      <c r="Q99" s="167"/>
      <c r="R99" s="86"/>
      <c r="S99" s="86"/>
      <c r="V99" s="56"/>
      <c r="W99" s="56"/>
      <c r="X99" s="47"/>
      <c r="Y99" s="47"/>
      <c r="Z99" s="47"/>
      <c r="AA99" s="47"/>
    </row>
    <row r="100" spans="2:27" ht="18.75" thickBot="1" x14ac:dyDescent="0.3">
      <c r="C100" s="48"/>
      <c r="D100" s="48"/>
    </row>
    <row r="101" spans="2:27" ht="27" customHeight="1" x14ac:dyDescent="0.3">
      <c r="B101" s="48"/>
      <c r="C101" s="48"/>
      <c r="D101" s="48"/>
      <c r="E101" s="370" t="s">
        <v>264</v>
      </c>
      <c r="F101" s="371"/>
      <c r="G101" s="371"/>
      <c r="H101" s="371"/>
      <c r="I101" s="371"/>
      <c r="J101" s="371"/>
      <c r="K101" s="371"/>
      <c r="L101" s="371"/>
      <c r="M101" s="371"/>
      <c r="N101" s="371"/>
      <c r="O101" s="371"/>
      <c r="P101" s="372"/>
      <c r="Q101" s="167"/>
      <c r="R101" s="53"/>
      <c r="S101" s="53"/>
      <c r="V101" s="56"/>
      <c r="W101" s="56"/>
      <c r="X101" s="47"/>
      <c r="Y101" s="47"/>
      <c r="Z101" s="47"/>
      <c r="AA101" s="47"/>
    </row>
    <row r="102" spans="2:27" ht="21" customHeight="1" x14ac:dyDescent="0.25">
      <c r="B102" s="48"/>
      <c r="C102" s="48"/>
      <c r="D102" s="48"/>
      <c r="E102" s="193" t="s">
        <v>34</v>
      </c>
      <c r="F102" s="302" t="s">
        <v>26</v>
      </c>
      <c r="G102" s="302" t="s">
        <v>28</v>
      </c>
      <c r="H102" s="373" t="s">
        <v>29</v>
      </c>
      <c r="I102" s="373"/>
      <c r="J102" s="114" t="s">
        <v>64</v>
      </c>
      <c r="K102" s="115" t="s">
        <v>12</v>
      </c>
      <c r="L102" s="116" t="s">
        <v>13</v>
      </c>
      <c r="M102" s="116" t="s">
        <v>14</v>
      </c>
      <c r="N102" s="305" t="s">
        <v>69</v>
      </c>
      <c r="O102" s="305" t="s">
        <v>70</v>
      </c>
      <c r="P102" s="132" t="s">
        <v>15</v>
      </c>
      <c r="Q102" s="167"/>
      <c r="R102" s="54"/>
      <c r="S102" s="54"/>
      <c r="V102" s="56"/>
      <c r="W102" s="52"/>
      <c r="X102" s="47"/>
      <c r="Y102" s="47"/>
      <c r="Z102" s="47"/>
      <c r="AA102" s="47"/>
    </row>
    <row r="103" spans="2:27" ht="21" customHeight="1" x14ac:dyDescent="0.25">
      <c r="B103" s="48"/>
      <c r="E103" s="129" t="s">
        <v>36</v>
      </c>
      <c r="F103" s="126" t="str">
        <f>VLOOKUP(E103,$E$112:$L$243,2,FALSE)</f>
        <v>Cuffie auricolari</v>
      </c>
      <c r="G103" s="126" t="str">
        <f>VLOOKUP($E$103,$E$112:$L$243,3,FALSE)</f>
        <v>3M PELTOR</v>
      </c>
      <c r="H103" s="374" t="str">
        <f>VLOOKUP($E$103,$E$112:$L$243,4,FALSE)</f>
        <v>Optime I H510P3</v>
      </c>
      <c r="I103" s="374"/>
      <c r="J103" s="46">
        <f>VLOOKUP(E103,$E$112:$L$243,5,FALSE)</f>
        <v>26</v>
      </c>
      <c r="K103" s="46">
        <f>VLOOKUP($E$103,$E$112:$L$243,6,FALSE)</f>
        <v>32</v>
      </c>
      <c r="L103" s="46">
        <f>VLOOKUP($E$103,$E$112:$L$243,7,FALSE)</f>
        <v>23</v>
      </c>
      <c r="M103" s="46">
        <f>VLOOKUP($E$103,$E$112:$L$243,8,FALSE)</f>
        <v>15</v>
      </c>
      <c r="N103" s="375">
        <f>$AK$11</f>
        <v>95.361818210549359</v>
      </c>
      <c r="O103" s="375">
        <f>$AL$11</f>
        <v>97.003641479830293</v>
      </c>
      <c r="P103" s="376">
        <f>IF(($AL$11-$AK$11)&lt;=2,(L104-((K104-L104)/4)*($AL$11-$AK$11-2)),(L104-((L104-M104)/8)*($AL$11-$AK$11-2)))</f>
        <v>20.235012997500213</v>
      </c>
      <c r="Q103" s="167"/>
      <c r="R103" s="196"/>
      <c r="S103" s="196"/>
      <c r="V103" s="56"/>
      <c r="W103" s="56"/>
      <c r="X103" s="47"/>
      <c r="Y103" s="47"/>
      <c r="Z103" s="47"/>
      <c r="AA103" s="47"/>
    </row>
    <row r="104" spans="2:27" ht="21" customHeight="1" x14ac:dyDescent="0.25">
      <c r="B104" s="48"/>
      <c r="C104" s="48"/>
      <c r="D104" s="48"/>
      <c r="E104" s="191"/>
      <c r="F104" s="127"/>
      <c r="G104" s="128" t="s">
        <v>57</v>
      </c>
      <c r="H104" s="378">
        <v>0.85</v>
      </c>
      <c r="I104" s="379"/>
      <c r="J104" s="117">
        <f>H104*J103</f>
        <v>22.099999999999998</v>
      </c>
      <c r="K104" s="118">
        <f>K103*$H$104</f>
        <v>27.2</v>
      </c>
      <c r="L104" s="118">
        <f>L103*$H$104</f>
        <v>19.55</v>
      </c>
      <c r="M104" s="118">
        <f>M103*$H$104</f>
        <v>12.75</v>
      </c>
      <c r="N104" s="362"/>
      <c r="O104" s="362"/>
      <c r="P104" s="377"/>
      <c r="Q104" s="167"/>
      <c r="R104" s="167"/>
      <c r="S104" s="167"/>
      <c r="V104" s="56"/>
      <c r="W104" s="56"/>
      <c r="X104" s="47"/>
      <c r="Y104" s="47"/>
      <c r="Z104" s="47"/>
      <c r="AA104" s="47"/>
    </row>
    <row r="105" spans="2:27" ht="9" customHeight="1" x14ac:dyDescent="0.25">
      <c r="B105" s="48"/>
      <c r="C105" s="48"/>
      <c r="D105" s="48"/>
      <c r="E105" s="358"/>
      <c r="F105" s="359"/>
      <c r="G105" s="359"/>
      <c r="H105" s="359"/>
      <c r="I105" s="359"/>
      <c r="J105" s="359"/>
      <c r="K105" s="359"/>
      <c r="L105" s="359"/>
      <c r="M105" s="359"/>
      <c r="N105" s="359"/>
      <c r="O105" s="359"/>
      <c r="P105" s="360"/>
      <c r="Q105" s="167"/>
      <c r="R105" s="167"/>
      <c r="S105" s="167"/>
      <c r="V105" s="56"/>
      <c r="W105" s="56"/>
      <c r="X105" s="47"/>
      <c r="Y105" s="47"/>
      <c r="Z105" s="47"/>
      <c r="AA105" s="47"/>
    </row>
    <row r="106" spans="2:27" ht="21" customHeight="1" x14ac:dyDescent="0.25">
      <c r="B106" s="48"/>
      <c r="C106" s="48"/>
      <c r="D106" s="48"/>
      <c r="E106" s="361" t="s">
        <v>37</v>
      </c>
      <c r="F106" s="362"/>
      <c r="G106" s="363" t="s">
        <v>74</v>
      </c>
      <c r="H106" s="130" t="s">
        <v>185</v>
      </c>
      <c r="I106" s="131" t="s">
        <v>71</v>
      </c>
      <c r="J106" s="133">
        <f>$AK$11-P103</f>
        <v>75.126805213049153</v>
      </c>
      <c r="K106" s="131" t="s">
        <v>72</v>
      </c>
      <c r="L106" s="131">
        <v>80</v>
      </c>
      <c r="M106" s="365" t="str">
        <f>IF(J106&lt;65,"IPERPROTEZIONE",IF(J106&lt;70,"ACCETTABILE",IF(J106&lt;75,"BUONA",IF(J106&lt;80,"ACCETTABILE","INSUFFICIENTE"))))</f>
        <v>ACCETTABILE</v>
      </c>
      <c r="N106" s="365"/>
      <c r="O106" s="365"/>
      <c r="P106" s="366"/>
      <c r="Q106" s="167"/>
      <c r="R106" s="85"/>
      <c r="S106" s="85"/>
      <c r="V106" s="56"/>
      <c r="W106" s="56"/>
      <c r="X106" s="47"/>
      <c r="Y106" s="47"/>
      <c r="Z106" s="47"/>
      <c r="AA106" s="47"/>
    </row>
    <row r="107" spans="2:27" ht="29.25" customHeight="1" thickBot="1" x14ac:dyDescent="0.3">
      <c r="B107" s="48"/>
      <c r="C107" s="48"/>
      <c r="D107" s="48"/>
      <c r="E107" s="367" t="s">
        <v>32</v>
      </c>
      <c r="F107" s="364"/>
      <c r="G107" s="364"/>
      <c r="H107" s="59" t="s">
        <v>186</v>
      </c>
      <c r="I107" s="60" t="s">
        <v>73</v>
      </c>
      <c r="J107" s="60">
        <f>M104-5</f>
        <v>7.75</v>
      </c>
      <c r="K107" s="60" t="s">
        <v>72</v>
      </c>
      <c r="L107" s="60">
        <v>135</v>
      </c>
      <c r="M107" s="368" t="str">
        <f>IF($O$45&lt;135,"VERIFICA NON NECESSARIA",IF(($O$45-J107)&lt;135,"IDONEO","INSUFFICIENTE"))</f>
        <v>VERIFICA NON NECESSARIA</v>
      </c>
      <c r="N107" s="368"/>
      <c r="O107" s="368"/>
      <c r="P107" s="369"/>
      <c r="Q107" s="167"/>
      <c r="R107" s="86"/>
      <c r="S107" s="86"/>
      <c r="V107" s="56"/>
      <c r="W107" s="56"/>
      <c r="X107" s="47"/>
      <c r="Y107" s="47"/>
      <c r="Z107" s="47"/>
      <c r="AA107" s="47"/>
    </row>
    <row r="108" spans="2:27" ht="18" x14ac:dyDescent="0.25">
      <c r="C108" s="48"/>
      <c r="D108" s="48"/>
    </row>
    <row r="109" spans="2:27" ht="18" x14ac:dyDescent="0.25">
      <c r="C109" s="48"/>
      <c r="D109" s="48"/>
    </row>
    <row r="110" spans="2:27" ht="18" x14ac:dyDescent="0.25">
      <c r="C110" s="48"/>
      <c r="D110" s="48"/>
    </row>
    <row r="111" spans="2:27" ht="35.25" customHeight="1" x14ac:dyDescent="0.2">
      <c r="E111" s="305" t="s">
        <v>0</v>
      </c>
      <c r="F111" s="305" t="s">
        <v>184</v>
      </c>
      <c r="G111" s="305" t="s">
        <v>1</v>
      </c>
      <c r="H111" s="305" t="s">
        <v>2</v>
      </c>
      <c r="I111" s="305" t="s">
        <v>64</v>
      </c>
      <c r="J111" s="305" t="s">
        <v>12</v>
      </c>
      <c r="K111" s="305" t="s">
        <v>13</v>
      </c>
      <c r="L111" s="305" t="s">
        <v>14</v>
      </c>
    </row>
    <row r="112" spans="2:27" ht="20.25" customHeight="1" x14ac:dyDescent="0.2">
      <c r="E112" s="45" t="s">
        <v>36</v>
      </c>
      <c r="F112" s="45" t="s">
        <v>27</v>
      </c>
      <c r="G112" s="45" t="s">
        <v>582</v>
      </c>
      <c r="H112" s="45" t="s">
        <v>583</v>
      </c>
      <c r="I112" s="46">
        <v>26</v>
      </c>
      <c r="J112" s="46">
        <v>32</v>
      </c>
      <c r="K112" s="46">
        <v>23</v>
      </c>
      <c r="L112" s="46">
        <v>15</v>
      </c>
    </row>
    <row r="113" spans="5:12" ht="20.25" customHeight="1" x14ac:dyDescent="0.2">
      <c r="E113" s="45" t="s">
        <v>38</v>
      </c>
      <c r="F113" s="45" t="s">
        <v>27</v>
      </c>
      <c r="G113" s="45" t="s">
        <v>582</v>
      </c>
      <c r="H113" s="309" t="s">
        <v>584</v>
      </c>
      <c r="I113" s="46">
        <v>24</v>
      </c>
      <c r="J113" s="46">
        <v>29</v>
      </c>
      <c r="K113" s="46">
        <v>20</v>
      </c>
      <c r="L113" s="46">
        <v>13</v>
      </c>
    </row>
    <row r="114" spans="5:12" ht="20.25" customHeight="1" x14ac:dyDescent="0.2">
      <c r="E114" s="45" t="s">
        <v>40</v>
      </c>
      <c r="F114" s="45" t="s">
        <v>243</v>
      </c>
      <c r="G114" s="45" t="s">
        <v>585</v>
      </c>
      <c r="H114" s="45" t="s">
        <v>586</v>
      </c>
      <c r="I114" s="46">
        <v>31</v>
      </c>
      <c r="J114" s="46">
        <v>31</v>
      </c>
      <c r="K114" s="46">
        <v>27</v>
      </c>
      <c r="L114" s="46">
        <v>26</v>
      </c>
    </row>
    <row r="115" spans="5:12" ht="20.25" customHeight="1" x14ac:dyDescent="0.2">
      <c r="E115" s="45" t="s">
        <v>41</v>
      </c>
      <c r="F115" s="45" t="s">
        <v>243</v>
      </c>
      <c r="G115" s="45" t="s">
        <v>587</v>
      </c>
      <c r="H115" s="45" t="s">
        <v>588</v>
      </c>
      <c r="I115" s="46">
        <v>37</v>
      </c>
      <c r="J115" s="46">
        <v>36</v>
      </c>
      <c r="K115" s="46">
        <v>35</v>
      </c>
      <c r="L115" s="46">
        <v>34</v>
      </c>
    </row>
    <row r="116" spans="5:12" ht="20.25" customHeight="1" x14ac:dyDescent="0.2">
      <c r="E116" s="45" t="s">
        <v>42</v>
      </c>
      <c r="F116" s="45" t="s">
        <v>243</v>
      </c>
      <c r="G116" s="45" t="s">
        <v>585</v>
      </c>
      <c r="H116" s="45" t="s">
        <v>589</v>
      </c>
      <c r="I116" s="46">
        <v>29</v>
      </c>
      <c r="J116" s="46">
        <v>30</v>
      </c>
      <c r="K116" s="46">
        <v>35</v>
      </c>
      <c r="L116" s="46">
        <v>24</v>
      </c>
    </row>
    <row r="117" spans="5:12" ht="20.25" customHeight="1" x14ac:dyDescent="0.2">
      <c r="E117" s="45" t="s">
        <v>43</v>
      </c>
      <c r="F117" s="45" t="s">
        <v>244</v>
      </c>
      <c r="G117" s="45" t="s">
        <v>590</v>
      </c>
      <c r="H117" s="45" t="s">
        <v>591</v>
      </c>
      <c r="I117" s="46">
        <v>28</v>
      </c>
      <c r="J117" s="46">
        <v>27</v>
      </c>
      <c r="K117" s="46">
        <v>26</v>
      </c>
      <c r="L117" s="46">
        <v>25</v>
      </c>
    </row>
    <row r="118" spans="5:12" ht="20.25" customHeight="1" x14ac:dyDescent="0.2">
      <c r="E118" s="45" t="s">
        <v>44</v>
      </c>
      <c r="F118" s="45" t="s">
        <v>243</v>
      </c>
      <c r="G118" s="45" t="s">
        <v>585</v>
      </c>
      <c r="H118" s="45" t="s">
        <v>592</v>
      </c>
      <c r="I118" s="46">
        <v>37</v>
      </c>
      <c r="J118" s="46">
        <v>36</v>
      </c>
      <c r="K118" s="46">
        <v>35</v>
      </c>
      <c r="L118" s="46">
        <v>33</v>
      </c>
    </row>
    <row r="119" spans="5:12" ht="20.25" customHeight="1" x14ac:dyDescent="0.2">
      <c r="E119" s="45" t="s">
        <v>45</v>
      </c>
      <c r="F119" s="45"/>
      <c r="G119" s="45"/>
      <c r="H119" s="45"/>
      <c r="I119" s="46"/>
      <c r="J119" s="46"/>
      <c r="K119" s="46"/>
      <c r="L119" s="46"/>
    </row>
    <row r="120" spans="5:12" ht="20.25" customHeight="1" x14ac:dyDescent="0.2">
      <c r="E120" s="45" t="s">
        <v>46</v>
      </c>
      <c r="F120" s="45"/>
      <c r="G120" s="45"/>
      <c r="H120" s="45"/>
      <c r="I120" s="46"/>
      <c r="J120" s="46"/>
      <c r="K120" s="46"/>
      <c r="L120" s="46"/>
    </row>
    <row r="121" spans="5:12" ht="20.25" customHeight="1" x14ac:dyDescent="0.2">
      <c r="E121" s="45" t="s">
        <v>47</v>
      </c>
      <c r="F121" s="45"/>
      <c r="G121" s="45"/>
      <c r="H121" s="45"/>
      <c r="I121" s="46"/>
      <c r="J121" s="46"/>
      <c r="K121" s="46"/>
      <c r="L121" s="46"/>
    </row>
    <row r="122" spans="5:12" ht="20.25" customHeight="1" x14ac:dyDescent="0.2">
      <c r="E122" s="45" t="s">
        <v>48</v>
      </c>
      <c r="F122" s="45"/>
      <c r="G122" s="45"/>
      <c r="H122" s="45"/>
      <c r="I122" s="46"/>
      <c r="J122" s="46"/>
      <c r="K122" s="46"/>
      <c r="L122" s="46"/>
    </row>
    <row r="123" spans="5:12" ht="20.25" customHeight="1" x14ac:dyDescent="0.2">
      <c r="E123" s="45" t="s">
        <v>49</v>
      </c>
      <c r="F123" s="45"/>
      <c r="G123" s="45"/>
      <c r="H123" s="45"/>
      <c r="I123" s="46"/>
      <c r="J123" s="46"/>
      <c r="K123" s="46"/>
      <c r="L123" s="46"/>
    </row>
    <row r="124" spans="5:12" ht="20.25" customHeight="1" x14ac:dyDescent="0.2">
      <c r="E124" s="45" t="s">
        <v>50</v>
      </c>
      <c r="F124" s="45"/>
      <c r="G124" s="45"/>
      <c r="H124" s="45"/>
      <c r="I124" s="46"/>
      <c r="J124" s="46"/>
      <c r="K124" s="46"/>
      <c r="L124" s="46"/>
    </row>
    <row r="125" spans="5:12" ht="20.25" customHeight="1" x14ac:dyDescent="0.2">
      <c r="E125" s="45" t="s">
        <v>51</v>
      </c>
      <c r="F125" s="45"/>
      <c r="G125" s="45"/>
      <c r="H125" s="45"/>
      <c r="I125" s="46"/>
      <c r="J125" s="46"/>
      <c r="K125" s="46"/>
      <c r="L125" s="46"/>
    </row>
    <row r="126" spans="5:12" ht="20.25" customHeight="1" x14ac:dyDescent="0.2">
      <c r="E126" s="45" t="s">
        <v>35</v>
      </c>
      <c r="F126" s="45"/>
      <c r="G126" s="45"/>
      <c r="H126" s="45"/>
      <c r="I126" s="46"/>
      <c r="J126" s="46"/>
      <c r="K126" s="46"/>
      <c r="L126" s="46"/>
    </row>
    <row r="127" spans="5:12" ht="20.25" customHeight="1" x14ac:dyDescent="0.2">
      <c r="E127" s="45" t="s">
        <v>52</v>
      </c>
      <c r="F127" s="45"/>
      <c r="G127" s="45"/>
      <c r="H127" s="45"/>
      <c r="I127" s="46"/>
      <c r="J127" s="46"/>
      <c r="K127" s="46"/>
      <c r="L127" s="46"/>
    </row>
    <row r="128" spans="5:12" ht="20.25" customHeight="1" x14ac:dyDescent="0.2">
      <c r="E128" s="45" t="s">
        <v>53</v>
      </c>
      <c r="F128" s="45"/>
      <c r="G128" s="45"/>
      <c r="H128" s="45"/>
      <c r="I128" s="46"/>
      <c r="J128" s="46"/>
      <c r="K128" s="46"/>
      <c r="L128" s="46"/>
    </row>
    <row r="129" spans="5:12" ht="20.25" customHeight="1" x14ac:dyDescent="0.2">
      <c r="E129" s="45" t="s">
        <v>54</v>
      </c>
      <c r="F129" s="45"/>
      <c r="G129" s="45"/>
      <c r="H129" s="45"/>
      <c r="I129" s="46"/>
      <c r="J129" s="46"/>
      <c r="K129" s="46"/>
      <c r="L129" s="46"/>
    </row>
    <row r="130" spans="5:12" ht="20.25" x14ac:dyDescent="0.2">
      <c r="E130" s="45" t="s">
        <v>55</v>
      </c>
      <c r="F130" s="45"/>
      <c r="G130" s="45"/>
      <c r="H130" s="45"/>
      <c r="I130" s="46"/>
      <c r="J130" s="46"/>
      <c r="K130" s="46"/>
      <c r="L130" s="46"/>
    </row>
    <row r="131" spans="5:12" ht="20.25" x14ac:dyDescent="0.2">
      <c r="E131" s="45" t="s">
        <v>58</v>
      </c>
      <c r="F131" s="45"/>
      <c r="G131" s="45"/>
      <c r="H131" s="45"/>
      <c r="I131" s="46"/>
      <c r="J131" s="46"/>
      <c r="K131" s="46"/>
      <c r="L131" s="46"/>
    </row>
    <row r="132" spans="5:12" ht="20.25" x14ac:dyDescent="0.2">
      <c r="E132" s="45" t="s">
        <v>59</v>
      </c>
      <c r="F132" s="45"/>
      <c r="G132" s="45"/>
      <c r="H132" s="45"/>
      <c r="I132" s="46"/>
      <c r="J132" s="46"/>
      <c r="K132" s="46"/>
      <c r="L132" s="46"/>
    </row>
    <row r="133" spans="5:12" ht="20.25" x14ac:dyDescent="0.2">
      <c r="E133" s="45" t="s">
        <v>60</v>
      </c>
      <c r="F133" s="45"/>
      <c r="G133" s="45"/>
      <c r="H133" s="45"/>
      <c r="I133" s="46"/>
      <c r="J133" s="46"/>
      <c r="K133" s="46"/>
      <c r="L133" s="46"/>
    </row>
    <row r="134" spans="5:12" ht="20.25" x14ac:dyDescent="0.2">
      <c r="E134" s="45" t="s">
        <v>61</v>
      </c>
      <c r="F134" s="45"/>
      <c r="G134" s="45"/>
      <c r="H134" s="45"/>
      <c r="I134" s="46"/>
      <c r="J134" s="46"/>
      <c r="K134" s="46"/>
      <c r="L134" s="46"/>
    </row>
    <row r="135" spans="5:12" ht="20.25" x14ac:dyDescent="0.2">
      <c r="E135" s="45" t="s">
        <v>62</v>
      </c>
      <c r="F135" s="45"/>
      <c r="G135" s="45"/>
      <c r="H135" s="45"/>
      <c r="I135" s="46"/>
      <c r="J135" s="46"/>
      <c r="K135" s="46"/>
      <c r="L135" s="46"/>
    </row>
    <row r="136" spans="5:12" ht="20.25" x14ac:dyDescent="0.2">
      <c r="E136" s="45" t="s">
        <v>63</v>
      </c>
      <c r="F136" s="45"/>
      <c r="G136" s="45"/>
      <c r="H136" s="45"/>
      <c r="I136" s="46"/>
      <c r="J136" s="46"/>
      <c r="K136" s="46"/>
      <c r="L136" s="46"/>
    </row>
    <row r="137" spans="5:12" ht="20.25" x14ac:dyDescent="0.2">
      <c r="E137" s="45" t="s">
        <v>76</v>
      </c>
      <c r="F137" s="45"/>
      <c r="G137" s="45"/>
      <c r="H137" s="45"/>
      <c r="I137" s="46"/>
      <c r="J137" s="46"/>
      <c r="K137" s="46"/>
      <c r="L137" s="46"/>
    </row>
    <row r="138" spans="5:12" ht="20.25" x14ac:dyDescent="0.2">
      <c r="E138" s="45" t="s">
        <v>77</v>
      </c>
      <c r="F138" s="45"/>
      <c r="G138" s="45"/>
      <c r="H138" s="45"/>
      <c r="I138" s="46"/>
      <c r="J138" s="46"/>
      <c r="K138" s="46"/>
      <c r="L138" s="46"/>
    </row>
    <row r="139" spans="5:12" ht="20.25" x14ac:dyDescent="0.2">
      <c r="E139" s="45" t="s">
        <v>78</v>
      </c>
      <c r="F139" s="45"/>
      <c r="G139" s="45"/>
      <c r="H139" s="45"/>
      <c r="I139" s="46"/>
      <c r="J139" s="46"/>
      <c r="K139" s="46"/>
      <c r="L139" s="46"/>
    </row>
    <row r="140" spans="5:12" ht="20.25" x14ac:dyDescent="0.2">
      <c r="E140" s="45" t="s">
        <v>79</v>
      </c>
      <c r="F140" s="45"/>
      <c r="G140" s="45"/>
      <c r="H140" s="45"/>
      <c r="I140" s="46"/>
      <c r="J140" s="46"/>
      <c r="K140" s="46"/>
      <c r="L140" s="46"/>
    </row>
    <row r="141" spans="5:12" ht="20.25" x14ac:dyDescent="0.2">
      <c r="E141" s="45" t="s">
        <v>80</v>
      </c>
      <c r="F141" s="45"/>
      <c r="G141" s="45"/>
      <c r="H141" s="45"/>
      <c r="I141" s="46"/>
      <c r="J141" s="46"/>
      <c r="K141" s="46"/>
      <c r="L141" s="46"/>
    </row>
    <row r="142" spans="5:12" ht="20.25" x14ac:dyDescent="0.2">
      <c r="E142" s="45" t="s">
        <v>81</v>
      </c>
      <c r="F142" s="45"/>
      <c r="G142" s="45"/>
      <c r="H142" s="45"/>
      <c r="I142" s="46"/>
      <c r="J142" s="46"/>
      <c r="K142" s="46"/>
      <c r="L142" s="46"/>
    </row>
    <row r="143" spans="5:12" ht="20.25" x14ac:dyDescent="0.2">
      <c r="E143" s="45" t="s">
        <v>82</v>
      </c>
      <c r="F143" s="45"/>
      <c r="G143" s="45"/>
      <c r="H143" s="45"/>
      <c r="I143" s="46"/>
      <c r="J143" s="46"/>
      <c r="K143" s="46"/>
      <c r="L143" s="46"/>
    </row>
    <row r="144" spans="5:12" ht="20.25" x14ac:dyDescent="0.2">
      <c r="E144" s="45" t="s">
        <v>83</v>
      </c>
      <c r="F144" s="45"/>
      <c r="G144" s="45"/>
      <c r="H144" s="45"/>
      <c r="I144" s="46"/>
      <c r="J144" s="46"/>
      <c r="K144" s="46"/>
      <c r="L144" s="46"/>
    </row>
    <row r="145" spans="5:12" ht="20.25" x14ac:dyDescent="0.2">
      <c r="E145" s="45" t="s">
        <v>84</v>
      </c>
      <c r="F145" s="45"/>
      <c r="G145" s="45"/>
      <c r="H145" s="45"/>
      <c r="I145" s="46"/>
      <c r="J145" s="46"/>
      <c r="K145" s="46"/>
      <c r="L145" s="46"/>
    </row>
    <row r="146" spans="5:12" ht="20.25" x14ac:dyDescent="0.2">
      <c r="E146" s="45" t="s">
        <v>85</v>
      </c>
      <c r="F146" s="45"/>
      <c r="G146" s="45"/>
      <c r="H146" s="45"/>
      <c r="I146" s="46"/>
      <c r="J146" s="46"/>
      <c r="K146" s="46"/>
      <c r="L146" s="46"/>
    </row>
    <row r="147" spans="5:12" ht="20.25" x14ac:dyDescent="0.2">
      <c r="E147" s="45" t="s">
        <v>86</v>
      </c>
      <c r="F147" s="45"/>
      <c r="G147" s="45"/>
      <c r="H147" s="45"/>
      <c r="I147" s="46"/>
      <c r="J147" s="46"/>
      <c r="K147" s="46"/>
      <c r="L147" s="46"/>
    </row>
    <row r="148" spans="5:12" ht="20.25" x14ac:dyDescent="0.2">
      <c r="E148" s="45" t="s">
        <v>87</v>
      </c>
      <c r="F148" s="45"/>
      <c r="G148" s="45"/>
      <c r="H148" s="45"/>
      <c r="I148" s="46"/>
      <c r="J148" s="46"/>
      <c r="K148" s="46"/>
      <c r="L148" s="46"/>
    </row>
    <row r="149" spans="5:12" ht="20.25" x14ac:dyDescent="0.2">
      <c r="E149" s="45" t="s">
        <v>88</v>
      </c>
      <c r="F149" s="45"/>
      <c r="G149" s="45"/>
      <c r="H149" s="45"/>
      <c r="I149" s="46"/>
      <c r="J149" s="46"/>
      <c r="K149" s="46"/>
      <c r="L149" s="46"/>
    </row>
    <row r="150" spans="5:12" ht="20.25" x14ac:dyDescent="0.2">
      <c r="E150" s="45" t="s">
        <v>89</v>
      </c>
      <c r="F150" s="45"/>
      <c r="G150" s="45"/>
      <c r="H150" s="45"/>
      <c r="I150" s="46"/>
      <c r="J150" s="46"/>
      <c r="K150" s="46"/>
      <c r="L150" s="46"/>
    </row>
    <row r="151" spans="5:12" ht="20.25" x14ac:dyDescent="0.2">
      <c r="E151" s="45" t="s">
        <v>90</v>
      </c>
      <c r="F151" s="45"/>
      <c r="G151" s="45"/>
      <c r="H151" s="45"/>
      <c r="I151" s="46"/>
      <c r="J151" s="46"/>
      <c r="K151" s="46"/>
      <c r="L151" s="46"/>
    </row>
    <row r="152" spans="5:12" ht="20.25" x14ac:dyDescent="0.2">
      <c r="E152" s="45" t="s">
        <v>91</v>
      </c>
      <c r="F152" s="45"/>
      <c r="G152" s="45"/>
      <c r="H152" s="45"/>
      <c r="I152" s="46"/>
      <c r="J152" s="46"/>
      <c r="K152" s="46"/>
      <c r="L152" s="46"/>
    </row>
    <row r="153" spans="5:12" ht="20.25" x14ac:dyDescent="0.2">
      <c r="E153" s="45" t="s">
        <v>92</v>
      </c>
      <c r="F153" s="45"/>
      <c r="G153" s="45"/>
      <c r="H153" s="45"/>
      <c r="I153" s="46"/>
      <c r="J153" s="46"/>
      <c r="K153" s="46"/>
      <c r="L153" s="46"/>
    </row>
    <row r="154" spans="5:12" ht="20.25" x14ac:dyDescent="0.2">
      <c r="E154" s="45" t="s">
        <v>93</v>
      </c>
      <c r="F154" s="45"/>
      <c r="G154" s="45"/>
      <c r="H154" s="45"/>
      <c r="I154" s="46"/>
      <c r="J154" s="46"/>
      <c r="K154" s="46"/>
      <c r="L154" s="46"/>
    </row>
    <row r="155" spans="5:12" ht="20.25" x14ac:dyDescent="0.2">
      <c r="E155" s="45" t="s">
        <v>94</v>
      </c>
      <c r="F155" s="45"/>
      <c r="G155" s="45"/>
      <c r="H155" s="45"/>
      <c r="I155" s="46"/>
      <c r="J155" s="46"/>
      <c r="K155" s="46"/>
      <c r="L155" s="46"/>
    </row>
    <row r="156" spans="5:12" ht="20.25" x14ac:dyDescent="0.2">
      <c r="E156" s="45" t="s">
        <v>95</v>
      </c>
      <c r="F156" s="45"/>
      <c r="G156" s="45"/>
      <c r="H156" s="45"/>
      <c r="I156" s="46"/>
      <c r="J156" s="46"/>
      <c r="K156" s="46"/>
      <c r="L156" s="46"/>
    </row>
    <row r="157" spans="5:12" ht="20.25" x14ac:dyDescent="0.2">
      <c r="E157" s="45" t="s">
        <v>96</v>
      </c>
      <c r="F157" s="45"/>
      <c r="G157" s="45"/>
      <c r="H157" s="45"/>
      <c r="I157" s="46"/>
      <c r="J157" s="46"/>
      <c r="K157" s="46"/>
      <c r="L157" s="46"/>
    </row>
    <row r="158" spans="5:12" ht="20.25" x14ac:dyDescent="0.2">
      <c r="E158" s="45" t="s">
        <v>97</v>
      </c>
      <c r="F158" s="45"/>
      <c r="G158" s="45"/>
      <c r="H158" s="45"/>
      <c r="I158" s="46"/>
      <c r="J158" s="46"/>
      <c r="K158" s="46"/>
      <c r="L158" s="46"/>
    </row>
    <row r="159" spans="5:12" ht="20.25" x14ac:dyDescent="0.2">
      <c r="E159" s="45" t="s">
        <v>98</v>
      </c>
      <c r="F159" s="45"/>
      <c r="G159" s="45"/>
      <c r="H159" s="45"/>
      <c r="I159" s="46"/>
      <c r="J159" s="46"/>
      <c r="K159" s="46"/>
      <c r="L159" s="46"/>
    </row>
    <row r="160" spans="5:12" ht="20.25" x14ac:dyDescent="0.2">
      <c r="E160" s="45" t="s">
        <v>99</v>
      </c>
      <c r="F160" s="45"/>
      <c r="G160" s="45"/>
      <c r="H160" s="45"/>
      <c r="I160" s="46"/>
      <c r="J160" s="46"/>
      <c r="K160" s="46"/>
      <c r="L160" s="46"/>
    </row>
    <row r="161" spans="5:12" ht="20.25" x14ac:dyDescent="0.2">
      <c r="E161" s="45" t="s">
        <v>100</v>
      </c>
      <c r="F161" s="45"/>
      <c r="G161" s="45"/>
      <c r="H161" s="45"/>
      <c r="I161" s="46"/>
      <c r="J161" s="46"/>
      <c r="K161" s="46"/>
      <c r="L161" s="46"/>
    </row>
    <row r="162" spans="5:12" ht="20.25" x14ac:dyDescent="0.2">
      <c r="E162" s="45" t="s">
        <v>101</v>
      </c>
      <c r="F162" s="45"/>
      <c r="G162" s="45"/>
      <c r="H162" s="45"/>
      <c r="I162" s="46"/>
      <c r="J162" s="46"/>
      <c r="K162" s="46"/>
      <c r="L162" s="46"/>
    </row>
    <row r="163" spans="5:12" ht="20.25" x14ac:dyDescent="0.2">
      <c r="E163" s="45" t="s">
        <v>102</v>
      </c>
      <c r="F163" s="45"/>
      <c r="G163" s="45"/>
      <c r="H163" s="45"/>
      <c r="I163" s="46"/>
      <c r="J163" s="46"/>
      <c r="K163" s="46"/>
      <c r="L163" s="46"/>
    </row>
    <row r="164" spans="5:12" ht="20.25" x14ac:dyDescent="0.2">
      <c r="E164" s="45" t="s">
        <v>103</v>
      </c>
      <c r="F164" s="45"/>
      <c r="G164" s="45"/>
      <c r="H164" s="45"/>
      <c r="I164" s="46"/>
      <c r="J164" s="46"/>
      <c r="K164" s="46"/>
      <c r="L164" s="46"/>
    </row>
    <row r="165" spans="5:12" ht="20.25" x14ac:dyDescent="0.2">
      <c r="E165" s="45" t="s">
        <v>104</v>
      </c>
      <c r="F165" s="45"/>
      <c r="G165" s="45"/>
      <c r="H165" s="45"/>
      <c r="I165" s="46"/>
      <c r="J165" s="46"/>
      <c r="K165" s="46"/>
      <c r="L165" s="46"/>
    </row>
    <row r="166" spans="5:12" ht="20.25" x14ac:dyDescent="0.2">
      <c r="E166" s="45" t="s">
        <v>105</v>
      </c>
      <c r="F166" s="45"/>
      <c r="G166" s="45"/>
      <c r="H166" s="45"/>
      <c r="I166" s="46"/>
      <c r="J166" s="46"/>
      <c r="K166" s="46"/>
      <c r="L166" s="46"/>
    </row>
    <row r="167" spans="5:12" ht="20.25" x14ac:dyDescent="0.2">
      <c r="E167" s="45" t="s">
        <v>106</v>
      </c>
      <c r="F167" s="45"/>
      <c r="G167" s="45"/>
      <c r="H167" s="45"/>
      <c r="I167" s="46"/>
      <c r="J167" s="46"/>
      <c r="K167" s="46"/>
      <c r="L167" s="46"/>
    </row>
    <row r="168" spans="5:12" ht="20.25" x14ac:dyDescent="0.2">
      <c r="E168" s="45" t="s">
        <v>107</v>
      </c>
      <c r="F168" s="45"/>
      <c r="G168" s="45"/>
      <c r="H168" s="45"/>
      <c r="I168" s="46"/>
      <c r="J168" s="46"/>
      <c r="K168" s="46"/>
      <c r="L168" s="46"/>
    </row>
    <row r="169" spans="5:12" ht="20.25" x14ac:dyDescent="0.2">
      <c r="E169" s="45" t="s">
        <v>108</v>
      </c>
      <c r="F169" s="45"/>
      <c r="G169" s="45"/>
      <c r="H169" s="45"/>
      <c r="I169" s="46"/>
      <c r="J169" s="46"/>
      <c r="K169" s="46"/>
      <c r="L169" s="46"/>
    </row>
    <row r="170" spans="5:12" ht="20.25" x14ac:dyDescent="0.2">
      <c r="E170" s="45" t="s">
        <v>109</v>
      </c>
      <c r="F170" s="45"/>
      <c r="G170" s="45"/>
      <c r="H170" s="45"/>
      <c r="I170" s="46"/>
      <c r="J170" s="46"/>
      <c r="K170" s="46"/>
      <c r="L170" s="46"/>
    </row>
    <row r="171" spans="5:12" ht="20.25" x14ac:dyDescent="0.2">
      <c r="E171" s="45" t="s">
        <v>110</v>
      </c>
      <c r="F171" s="45"/>
      <c r="G171" s="45"/>
      <c r="H171" s="45"/>
      <c r="I171" s="46"/>
      <c r="J171" s="46"/>
      <c r="K171" s="46"/>
      <c r="L171" s="46"/>
    </row>
    <row r="172" spans="5:12" ht="20.25" x14ac:dyDescent="0.2">
      <c r="E172" s="45" t="s">
        <v>111</v>
      </c>
      <c r="F172" s="45"/>
      <c r="G172" s="45"/>
      <c r="H172" s="45"/>
      <c r="I172" s="46"/>
      <c r="J172" s="46"/>
      <c r="K172" s="46"/>
      <c r="L172" s="46"/>
    </row>
    <row r="173" spans="5:12" ht="20.25" x14ac:dyDescent="0.2">
      <c r="E173" s="45" t="s">
        <v>112</v>
      </c>
      <c r="F173" s="45"/>
      <c r="G173" s="45"/>
      <c r="H173" s="45"/>
      <c r="I173" s="46"/>
      <c r="J173" s="46"/>
      <c r="K173" s="46"/>
      <c r="L173" s="46"/>
    </row>
    <row r="174" spans="5:12" ht="20.25" x14ac:dyDescent="0.2">
      <c r="E174" s="45" t="s">
        <v>113</v>
      </c>
      <c r="F174" s="45"/>
      <c r="G174" s="45"/>
      <c r="H174" s="45"/>
      <c r="I174" s="46"/>
      <c r="J174" s="46"/>
      <c r="K174" s="46"/>
      <c r="L174" s="46"/>
    </row>
    <row r="175" spans="5:12" ht="20.25" x14ac:dyDescent="0.2">
      <c r="E175" s="45" t="s">
        <v>114</v>
      </c>
      <c r="F175" s="45"/>
      <c r="G175" s="45"/>
      <c r="H175" s="45"/>
      <c r="I175" s="46"/>
      <c r="J175" s="46"/>
      <c r="K175" s="46"/>
      <c r="L175" s="46"/>
    </row>
    <row r="176" spans="5:12" ht="20.25" x14ac:dyDescent="0.2">
      <c r="E176" s="45" t="s">
        <v>115</v>
      </c>
      <c r="F176" s="45"/>
      <c r="G176" s="45"/>
      <c r="H176" s="45"/>
      <c r="I176" s="46"/>
      <c r="J176" s="46"/>
      <c r="K176" s="46"/>
      <c r="L176" s="46"/>
    </row>
    <row r="177" spans="5:12" ht="20.25" x14ac:dyDescent="0.2">
      <c r="E177" s="45" t="s">
        <v>116</v>
      </c>
      <c r="F177" s="45"/>
      <c r="G177" s="45"/>
      <c r="H177" s="45"/>
      <c r="I177" s="46"/>
      <c r="J177" s="46"/>
      <c r="K177" s="46"/>
      <c r="L177" s="46"/>
    </row>
    <row r="178" spans="5:12" ht="20.25" x14ac:dyDescent="0.2">
      <c r="E178" s="45" t="s">
        <v>117</v>
      </c>
      <c r="F178" s="45"/>
      <c r="G178" s="45"/>
      <c r="H178" s="45"/>
      <c r="I178" s="46"/>
      <c r="J178" s="46"/>
      <c r="K178" s="46"/>
      <c r="L178" s="46"/>
    </row>
    <row r="179" spans="5:12" ht="20.25" x14ac:dyDescent="0.2">
      <c r="E179" s="45" t="s">
        <v>118</v>
      </c>
      <c r="F179" s="45"/>
      <c r="G179" s="45"/>
      <c r="H179" s="45"/>
      <c r="I179" s="46"/>
      <c r="J179" s="46"/>
      <c r="K179" s="46"/>
      <c r="L179" s="46"/>
    </row>
    <row r="180" spans="5:12" ht="20.25" x14ac:dyDescent="0.2">
      <c r="E180" s="45" t="s">
        <v>119</v>
      </c>
      <c r="F180" s="45"/>
      <c r="G180" s="45"/>
      <c r="H180" s="45"/>
      <c r="I180" s="46"/>
      <c r="J180" s="46"/>
      <c r="K180" s="46"/>
      <c r="L180" s="46"/>
    </row>
    <row r="181" spans="5:12" ht="20.25" x14ac:dyDescent="0.2">
      <c r="E181" s="45" t="s">
        <v>120</v>
      </c>
      <c r="F181" s="45"/>
      <c r="G181" s="45"/>
      <c r="H181" s="45"/>
      <c r="I181" s="46"/>
      <c r="J181" s="46"/>
      <c r="K181" s="46"/>
      <c r="L181" s="46"/>
    </row>
    <row r="182" spans="5:12" ht="20.25" x14ac:dyDescent="0.2">
      <c r="E182" s="45" t="s">
        <v>121</v>
      </c>
      <c r="F182" s="45"/>
      <c r="G182" s="45"/>
      <c r="H182" s="45"/>
      <c r="I182" s="46"/>
      <c r="J182" s="46"/>
      <c r="K182" s="46"/>
      <c r="L182" s="46"/>
    </row>
    <row r="183" spans="5:12" ht="20.25" x14ac:dyDescent="0.2">
      <c r="E183" s="45" t="s">
        <v>122</v>
      </c>
      <c r="F183" s="45"/>
      <c r="G183" s="45"/>
      <c r="H183" s="45"/>
      <c r="I183" s="46"/>
      <c r="J183" s="46"/>
      <c r="K183" s="46"/>
      <c r="L183" s="46"/>
    </row>
    <row r="184" spans="5:12" ht="20.25" x14ac:dyDescent="0.2">
      <c r="E184" s="45" t="s">
        <v>123</v>
      </c>
      <c r="F184" s="45"/>
      <c r="G184" s="45"/>
      <c r="H184" s="45"/>
      <c r="I184" s="46"/>
      <c r="J184" s="46"/>
      <c r="K184" s="46"/>
      <c r="L184" s="46"/>
    </row>
    <row r="185" spans="5:12" ht="20.25" x14ac:dyDescent="0.2">
      <c r="E185" s="45" t="s">
        <v>124</v>
      </c>
      <c r="F185" s="45"/>
      <c r="G185" s="45"/>
      <c r="H185" s="45"/>
      <c r="I185" s="46"/>
      <c r="J185" s="46"/>
      <c r="K185" s="46"/>
      <c r="L185" s="46"/>
    </row>
    <row r="186" spans="5:12" ht="20.25" x14ac:dyDescent="0.2">
      <c r="E186" s="45" t="s">
        <v>125</v>
      </c>
      <c r="F186" s="45"/>
      <c r="G186" s="45"/>
      <c r="H186" s="45"/>
      <c r="I186" s="46"/>
      <c r="J186" s="46"/>
      <c r="K186" s="46"/>
      <c r="L186" s="46"/>
    </row>
    <row r="187" spans="5:12" ht="20.25" x14ac:dyDescent="0.2">
      <c r="E187" s="45" t="s">
        <v>126</v>
      </c>
      <c r="F187" s="45"/>
      <c r="G187" s="45"/>
      <c r="H187" s="45"/>
      <c r="I187" s="46"/>
      <c r="J187" s="46"/>
      <c r="K187" s="46"/>
      <c r="L187" s="46"/>
    </row>
    <row r="188" spans="5:12" ht="20.25" x14ac:dyDescent="0.2">
      <c r="E188" s="45" t="s">
        <v>127</v>
      </c>
      <c r="F188" s="45"/>
      <c r="G188" s="45"/>
      <c r="H188" s="45"/>
      <c r="I188" s="46"/>
      <c r="J188" s="46"/>
      <c r="K188" s="46"/>
      <c r="L188" s="46"/>
    </row>
    <row r="189" spans="5:12" ht="20.25" x14ac:dyDescent="0.2">
      <c r="E189" s="45" t="s">
        <v>128</v>
      </c>
      <c r="F189" s="45"/>
      <c r="G189" s="45"/>
      <c r="H189" s="45"/>
      <c r="I189" s="46"/>
      <c r="J189" s="46"/>
      <c r="K189" s="46"/>
      <c r="L189" s="46"/>
    </row>
    <row r="190" spans="5:12" ht="20.25" x14ac:dyDescent="0.2">
      <c r="E190" s="45" t="s">
        <v>129</v>
      </c>
      <c r="F190" s="45"/>
      <c r="G190" s="45"/>
      <c r="H190" s="45"/>
      <c r="I190" s="46"/>
      <c r="J190" s="46"/>
      <c r="K190" s="46"/>
      <c r="L190" s="46"/>
    </row>
    <row r="191" spans="5:12" ht="20.25" x14ac:dyDescent="0.2">
      <c r="E191" s="45" t="s">
        <v>130</v>
      </c>
      <c r="F191" s="45"/>
      <c r="G191" s="45"/>
      <c r="H191" s="45"/>
      <c r="I191" s="46"/>
      <c r="J191" s="46"/>
      <c r="K191" s="46"/>
      <c r="L191" s="46"/>
    </row>
    <row r="192" spans="5:12" ht="20.25" x14ac:dyDescent="0.2">
      <c r="E192" s="45" t="s">
        <v>131</v>
      </c>
      <c r="F192" s="45"/>
      <c r="G192" s="45"/>
      <c r="H192" s="45"/>
      <c r="I192" s="46"/>
      <c r="J192" s="46"/>
      <c r="K192" s="46"/>
      <c r="L192" s="46"/>
    </row>
    <row r="193" spans="5:12" ht="20.25" x14ac:dyDescent="0.2">
      <c r="E193" s="45" t="s">
        <v>132</v>
      </c>
      <c r="F193" s="45"/>
      <c r="G193" s="45"/>
      <c r="H193" s="45"/>
      <c r="I193" s="46"/>
      <c r="J193" s="46"/>
      <c r="K193" s="46"/>
      <c r="L193" s="46"/>
    </row>
    <row r="194" spans="5:12" ht="20.25" x14ac:dyDescent="0.2">
      <c r="E194" s="45" t="s">
        <v>133</v>
      </c>
      <c r="F194" s="45"/>
      <c r="G194" s="45"/>
      <c r="H194" s="45"/>
      <c r="I194" s="46"/>
      <c r="J194" s="46"/>
      <c r="K194" s="46"/>
      <c r="L194" s="46"/>
    </row>
    <row r="195" spans="5:12" ht="20.25" x14ac:dyDescent="0.2">
      <c r="E195" s="45" t="s">
        <v>134</v>
      </c>
      <c r="F195" s="45"/>
      <c r="G195" s="45"/>
      <c r="H195" s="45"/>
      <c r="I195" s="46"/>
      <c r="J195" s="46"/>
      <c r="K195" s="46"/>
      <c r="L195" s="46"/>
    </row>
    <row r="196" spans="5:12" ht="20.25" x14ac:dyDescent="0.2">
      <c r="E196" s="45" t="s">
        <v>135</v>
      </c>
      <c r="F196" s="45"/>
      <c r="G196" s="45"/>
      <c r="H196" s="45"/>
      <c r="I196" s="46"/>
      <c r="J196" s="46"/>
      <c r="K196" s="46"/>
      <c r="L196" s="46"/>
    </row>
    <row r="197" spans="5:12" ht="20.25" x14ac:dyDescent="0.2">
      <c r="E197" s="45" t="s">
        <v>136</v>
      </c>
      <c r="F197" s="45"/>
      <c r="G197" s="45"/>
      <c r="H197" s="45"/>
      <c r="I197" s="46"/>
      <c r="J197" s="46"/>
      <c r="K197" s="46"/>
      <c r="L197" s="46"/>
    </row>
    <row r="198" spans="5:12" ht="20.25" x14ac:dyDescent="0.2">
      <c r="E198" s="45" t="s">
        <v>137</v>
      </c>
      <c r="F198" s="45"/>
      <c r="G198" s="45"/>
      <c r="H198" s="45"/>
      <c r="I198" s="46"/>
      <c r="J198" s="46"/>
      <c r="K198" s="46"/>
      <c r="L198" s="46"/>
    </row>
    <row r="199" spans="5:12" ht="20.25" x14ac:dyDescent="0.2">
      <c r="E199" s="45" t="s">
        <v>138</v>
      </c>
      <c r="F199" s="45"/>
      <c r="G199" s="45"/>
      <c r="H199" s="45"/>
      <c r="I199" s="46"/>
      <c r="J199" s="46"/>
      <c r="K199" s="46"/>
      <c r="L199" s="46"/>
    </row>
    <row r="200" spans="5:12" ht="20.25" x14ac:dyDescent="0.2">
      <c r="E200" s="45" t="s">
        <v>139</v>
      </c>
      <c r="F200" s="45"/>
      <c r="G200" s="45"/>
      <c r="H200" s="45"/>
      <c r="I200" s="46"/>
      <c r="J200" s="46"/>
      <c r="K200" s="46"/>
      <c r="L200" s="46"/>
    </row>
    <row r="201" spans="5:12" ht="20.25" x14ac:dyDescent="0.2">
      <c r="E201" s="45" t="s">
        <v>140</v>
      </c>
      <c r="F201" s="45"/>
      <c r="G201" s="45"/>
      <c r="H201" s="45"/>
      <c r="I201" s="46"/>
      <c r="J201" s="46"/>
      <c r="K201" s="46"/>
      <c r="L201" s="46"/>
    </row>
    <row r="202" spans="5:12" ht="20.25" x14ac:dyDescent="0.2">
      <c r="E202" s="45" t="s">
        <v>141</v>
      </c>
      <c r="F202" s="45"/>
      <c r="G202" s="45"/>
      <c r="H202" s="45"/>
      <c r="I202" s="46"/>
      <c r="J202" s="46"/>
      <c r="K202" s="46"/>
      <c r="L202" s="46"/>
    </row>
    <row r="203" spans="5:12" ht="20.25" x14ac:dyDescent="0.2">
      <c r="E203" s="45" t="s">
        <v>142</v>
      </c>
      <c r="F203" s="45"/>
      <c r="G203" s="45"/>
      <c r="H203" s="45"/>
      <c r="I203" s="46"/>
      <c r="J203" s="46"/>
      <c r="K203" s="46"/>
      <c r="L203" s="46"/>
    </row>
    <row r="204" spans="5:12" ht="20.25" x14ac:dyDescent="0.2">
      <c r="E204" s="45" t="s">
        <v>143</v>
      </c>
      <c r="F204" s="45"/>
      <c r="G204" s="45"/>
      <c r="H204" s="45"/>
      <c r="I204" s="46"/>
      <c r="J204" s="46"/>
      <c r="K204" s="46"/>
      <c r="L204" s="46"/>
    </row>
    <row r="205" spans="5:12" ht="20.25" x14ac:dyDescent="0.2">
      <c r="E205" s="45" t="s">
        <v>144</v>
      </c>
      <c r="F205" s="45"/>
      <c r="G205" s="45"/>
      <c r="H205" s="45"/>
      <c r="I205" s="46"/>
      <c r="J205" s="46"/>
      <c r="K205" s="46"/>
      <c r="L205" s="46"/>
    </row>
    <row r="206" spans="5:12" ht="20.25" x14ac:dyDescent="0.2">
      <c r="E206" s="45" t="s">
        <v>145</v>
      </c>
      <c r="F206" s="45"/>
      <c r="G206" s="45"/>
      <c r="H206" s="45"/>
      <c r="I206" s="46"/>
      <c r="J206" s="46"/>
      <c r="K206" s="46"/>
      <c r="L206" s="46"/>
    </row>
    <row r="207" spans="5:12" ht="20.25" x14ac:dyDescent="0.2">
      <c r="E207" s="45" t="s">
        <v>146</v>
      </c>
      <c r="F207" s="45"/>
      <c r="G207" s="45"/>
      <c r="H207" s="45"/>
      <c r="I207" s="46"/>
      <c r="J207" s="46"/>
      <c r="K207" s="46"/>
      <c r="L207" s="46"/>
    </row>
    <row r="208" spans="5:12" ht="20.25" x14ac:dyDescent="0.2">
      <c r="E208" s="45" t="s">
        <v>147</v>
      </c>
      <c r="F208" s="45"/>
      <c r="G208" s="45"/>
      <c r="H208" s="45"/>
      <c r="I208" s="46"/>
      <c r="J208" s="46"/>
      <c r="K208" s="46"/>
      <c r="L208" s="46"/>
    </row>
    <row r="209" spans="5:12" ht="20.25" x14ac:dyDescent="0.2">
      <c r="E209" s="45" t="s">
        <v>148</v>
      </c>
      <c r="F209" s="45"/>
      <c r="G209" s="45"/>
      <c r="H209" s="45"/>
      <c r="I209" s="46"/>
      <c r="J209" s="46"/>
      <c r="K209" s="46"/>
      <c r="L209" s="46"/>
    </row>
    <row r="210" spans="5:12" ht="20.25" x14ac:dyDescent="0.2">
      <c r="E210" s="45" t="s">
        <v>149</v>
      </c>
      <c r="F210" s="45"/>
      <c r="G210" s="45"/>
      <c r="H210" s="45"/>
      <c r="I210" s="46"/>
      <c r="J210" s="46"/>
      <c r="K210" s="46"/>
      <c r="L210" s="46"/>
    </row>
    <row r="211" spans="5:12" ht="20.25" x14ac:dyDescent="0.2">
      <c r="E211" s="45" t="s">
        <v>150</v>
      </c>
      <c r="F211" s="45"/>
      <c r="G211" s="45"/>
      <c r="H211" s="45"/>
      <c r="I211" s="46"/>
      <c r="J211" s="46"/>
      <c r="K211" s="46"/>
      <c r="L211" s="46"/>
    </row>
    <row r="212" spans="5:12" ht="20.25" x14ac:dyDescent="0.2">
      <c r="E212" s="45" t="s">
        <v>151</v>
      </c>
      <c r="F212" s="45"/>
      <c r="G212" s="45"/>
      <c r="H212" s="45"/>
      <c r="I212" s="46"/>
      <c r="J212" s="46"/>
      <c r="K212" s="46"/>
      <c r="L212" s="46"/>
    </row>
    <row r="213" spans="5:12" ht="20.25" x14ac:dyDescent="0.2">
      <c r="E213" s="45" t="s">
        <v>152</v>
      </c>
      <c r="F213" s="45"/>
      <c r="G213" s="45"/>
      <c r="H213" s="45"/>
      <c r="I213" s="46"/>
      <c r="J213" s="46"/>
      <c r="K213" s="46"/>
      <c r="L213" s="46"/>
    </row>
    <row r="214" spans="5:12" ht="20.25" x14ac:dyDescent="0.2">
      <c r="E214" s="45" t="s">
        <v>153</v>
      </c>
      <c r="F214" s="45"/>
      <c r="G214" s="45"/>
      <c r="H214" s="45"/>
      <c r="I214" s="46"/>
      <c r="J214" s="46"/>
      <c r="K214" s="46"/>
      <c r="L214" s="46"/>
    </row>
    <row r="215" spans="5:12" ht="20.25" x14ac:dyDescent="0.2">
      <c r="E215" s="45" t="s">
        <v>154</v>
      </c>
      <c r="F215" s="45"/>
      <c r="G215" s="45"/>
      <c r="H215" s="45"/>
      <c r="I215" s="46"/>
      <c r="J215" s="46"/>
      <c r="K215" s="46"/>
      <c r="L215" s="46"/>
    </row>
    <row r="216" spans="5:12" ht="20.25" x14ac:dyDescent="0.2">
      <c r="E216" s="45" t="s">
        <v>155</v>
      </c>
      <c r="F216" s="45"/>
      <c r="G216" s="45"/>
      <c r="H216" s="45"/>
      <c r="I216" s="46"/>
      <c r="J216" s="46"/>
      <c r="K216" s="46"/>
      <c r="L216" s="46"/>
    </row>
    <row r="217" spans="5:12" ht="20.25" x14ac:dyDescent="0.2">
      <c r="E217" s="45" t="s">
        <v>156</v>
      </c>
      <c r="F217" s="45"/>
      <c r="G217" s="45"/>
      <c r="H217" s="45"/>
      <c r="I217" s="46"/>
      <c r="J217" s="46"/>
      <c r="K217" s="46"/>
      <c r="L217" s="46"/>
    </row>
    <row r="218" spans="5:12" ht="20.25" x14ac:dyDescent="0.2">
      <c r="E218" s="45" t="s">
        <v>157</v>
      </c>
      <c r="F218" s="45"/>
      <c r="G218" s="45"/>
      <c r="H218" s="45"/>
      <c r="I218" s="46"/>
      <c r="J218" s="46"/>
      <c r="K218" s="46"/>
      <c r="L218" s="46"/>
    </row>
    <row r="219" spans="5:12" ht="20.25" x14ac:dyDescent="0.2">
      <c r="E219" s="45" t="s">
        <v>158</v>
      </c>
      <c r="F219" s="45"/>
      <c r="G219" s="45"/>
      <c r="H219" s="45"/>
      <c r="I219" s="46"/>
      <c r="J219" s="46"/>
      <c r="K219" s="46"/>
      <c r="L219" s="46"/>
    </row>
    <row r="220" spans="5:12" ht="20.25" x14ac:dyDescent="0.2">
      <c r="E220" s="45" t="s">
        <v>159</v>
      </c>
      <c r="F220" s="45"/>
      <c r="G220" s="45"/>
      <c r="H220" s="45"/>
      <c r="I220" s="46"/>
      <c r="J220" s="46"/>
      <c r="K220" s="46"/>
      <c r="L220" s="46"/>
    </row>
    <row r="221" spans="5:12" ht="20.25" x14ac:dyDescent="0.2">
      <c r="E221" s="45" t="s">
        <v>160</v>
      </c>
      <c r="F221" s="45"/>
      <c r="G221" s="45"/>
      <c r="H221" s="45"/>
      <c r="I221" s="46"/>
      <c r="J221" s="46"/>
      <c r="K221" s="46"/>
      <c r="L221" s="46"/>
    </row>
    <row r="222" spans="5:12" ht="20.25" x14ac:dyDescent="0.2">
      <c r="E222" s="45" t="s">
        <v>161</v>
      </c>
      <c r="F222" s="45"/>
      <c r="G222" s="45"/>
      <c r="H222" s="45"/>
      <c r="I222" s="46"/>
      <c r="J222" s="46"/>
      <c r="K222" s="46"/>
      <c r="L222" s="46"/>
    </row>
    <row r="223" spans="5:12" ht="20.25" x14ac:dyDescent="0.2">
      <c r="E223" s="45" t="s">
        <v>162</v>
      </c>
      <c r="F223" s="45"/>
      <c r="G223" s="45"/>
      <c r="H223" s="45"/>
      <c r="I223" s="46"/>
      <c r="J223" s="46"/>
      <c r="K223" s="46"/>
      <c r="L223" s="46"/>
    </row>
    <row r="224" spans="5:12" ht="20.25" x14ac:dyDescent="0.2">
      <c r="E224" s="45" t="s">
        <v>163</v>
      </c>
      <c r="F224" s="45"/>
      <c r="G224" s="45"/>
      <c r="H224" s="45"/>
      <c r="I224" s="46"/>
      <c r="J224" s="46"/>
      <c r="K224" s="46"/>
      <c r="L224" s="46"/>
    </row>
    <row r="225" spans="5:12" ht="20.25" x14ac:dyDescent="0.2">
      <c r="E225" s="45" t="s">
        <v>164</v>
      </c>
      <c r="F225" s="45"/>
      <c r="G225" s="45"/>
      <c r="H225" s="45"/>
      <c r="I225" s="46"/>
      <c r="J225" s="46"/>
      <c r="K225" s="46"/>
      <c r="L225" s="46"/>
    </row>
    <row r="226" spans="5:12" ht="20.25" x14ac:dyDescent="0.2">
      <c r="E226" s="45" t="s">
        <v>165</v>
      </c>
      <c r="F226" s="45"/>
      <c r="G226" s="45"/>
      <c r="H226" s="45"/>
      <c r="I226" s="46"/>
      <c r="J226" s="46"/>
      <c r="K226" s="46"/>
      <c r="L226" s="46"/>
    </row>
    <row r="227" spans="5:12" ht="20.25" x14ac:dyDescent="0.2">
      <c r="E227" s="45" t="s">
        <v>166</v>
      </c>
      <c r="F227" s="45"/>
      <c r="G227" s="45"/>
      <c r="H227" s="45"/>
      <c r="I227" s="46"/>
      <c r="J227" s="46"/>
      <c r="K227" s="46"/>
      <c r="L227" s="46"/>
    </row>
    <row r="228" spans="5:12" ht="20.25" x14ac:dyDescent="0.2">
      <c r="E228" s="45" t="s">
        <v>167</v>
      </c>
      <c r="F228" s="45"/>
      <c r="G228" s="45"/>
      <c r="H228" s="45"/>
      <c r="I228" s="46"/>
      <c r="J228" s="46"/>
      <c r="K228" s="46"/>
      <c r="L228" s="46"/>
    </row>
    <row r="229" spans="5:12" ht="20.25" x14ac:dyDescent="0.2">
      <c r="E229" s="45" t="s">
        <v>168</v>
      </c>
      <c r="F229" s="45"/>
      <c r="G229" s="45"/>
      <c r="H229" s="45"/>
      <c r="I229" s="46"/>
      <c r="J229" s="46"/>
      <c r="K229" s="46"/>
      <c r="L229" s="46"/>
    </row>
    <row r="230" spans="5:12" ht="20.25" x14ac:dyDescent="0.2">
      <c r="E230" s="45" t="s">
        <v>169</v>
      </c>
      <c r="F230" s="45"/>
      <c r="G230" s="45"/>
      <c r="H230" s="45"/>
      <c r="I230" s="46"/>
      <c r="J230" s="46"/>
      <c r="K230" s="46"/>
      <c r="L230" s="46"/>
    </row>
    <row r="231" spans="5:12" ht="20.25" x14ac:dyDescent="0.2">
      <c r="E231" s="45" t="s">
        <v>170</v>
      </c>
      <c r="F231" s="45"/>
      <c r="G231" s="45"/>
      <c r="H231" s="45"/>
      <c r="I231" s="46"/>
      <c r="J231" s="46"/>
      <c r="K231" s="46"/>
      <c r="L231" s="46"/>
    </row>
    <row r="232" spans="5:12" ht="20.25" x14ac:dyDescent="0.2">
      <c r="E232" s="45" t="s">
        <v>171</v>
      </c>
      <c r="F232" s="45"/>
      <c r="G232" s="45"/>
      <c r="H232" s="45"/>
      <c r="I232" s="46"/>
      <c r="J232" s="46"/>
      <c r="K232" s="46"/>
      <c r="L232" s="46"/>
    </row>
    <row r="233" spans="5:12" ht="20.25" x14ac:dyDescent="0.2">
      <c r="E233" s="45" t="s">
        <v>172</v>
      </c>
      <c r="F233" s="45"/>
      <c r="G233" s="45"/>
      <c r="H233" s="45"/>
      <c r="I233" s="46"/>
      <c r="J233" s="46"/>
      <c r="K233" s="46"/>
      <c r="L233" s="46"/>
    </row>
    <row r="234" spans="5:12" ht="20.25" x14ac:dyDescent="0.2">
      <c r="E234" s="45" t="s">
        <v>173</v>
      </c>
      <c r="F234" s="45"/>
      <c r="G234" s="45"/>
      <c r="H234" s="45"/>
      <c r="I234" s="46"/>
      <c r="J234" s="46"/>
      <c r="K234" s="46"/>
      <c r="L234" s="46"/>
    </row>
    <row r="235" spans="5:12" ht="20.25" x14ac:dyDescent="0.2">
      <c r="E235" s="45" t="s">
        <v>174</v>
      </c>
      <c r="F235" s="45"/>
      <c r="G235" s="45"/>
      <c r="H235" s="45"/>
      <c r="I235" s="46"/>
      <c r="J235" s="46"/>
      <c r="K235" s="46"/>
      <c r="L235" s="46"/>
    </row>
    <row r="236" spans="5:12" ht="20.25" x14ac:dyDescent="0.2">
      <c r="E236" s="45" t="s">
        <v>175</v>
      </c>
      <c r="F236" s="45"/>
      <c r="G236" s="45"/>
      <c r="H236" s="45"/>
      <c r="I236" s="46"/>
      <c r="J236" s="46"/>
      <c r="K236" s="46"/>
      <c r="L236" s="46"/>
    </row>
    <row r="237" spans="5:12" ht="20.25" x14ac:dyDescent="0.2">
      <c r="E237" s="45" t="s">
        <v>176</v>
      </c>
      <c r="F237" s="45"/>
      <c r="G237" s="45"/>
      <c r="H237" s="45"/>
      <c r="I237" s="46"/>
      <c r="J237" s="46"/>
      <c r="K237" s="46"/>
      <c r="L237" s="46"/>
    </row>
    <row r="238" spans="5:12" ht="20.25" x14ac:dyDescent="0.2">
      <c r="E238" s="45" t="s">
        <v>177</v>
      </c>
      <c r="F238" s="45"/>
      <c r="G238" s="45"/>
      <c r="H238" s="45"/>
      <c r="I238" s="46"/>
      <c r="J238" s="46"/>
      <c r="K238" s="46"/>
      <c r="L238" s="46"/>
    </row>
    <row r="239" spans="5:12" ht="20.25" x14ac:dyDescent="0.2">
      <c r="E239" s="45" t="s">
        <v>178</v>
      </c>
      <c r="F239" s="45"/>
      <c r="G239" s="45"/>
      <c r="H239" s="45"/>
      <c r="I239" s="46"/>
      <c r="J239" s="46"/>
      <c r="K239" s="46"/>
      <c r="L239" s="46"/>
    </row>
    <row r="240" spans="5:12" ht="20.25" x14ac:dyDescent="0.2">
      <c r="E240" s="45" t="s">
        <v>179</v>
      </c>
      <c r="F240" s="45"/>
      <c r="G240" s="45"/>
      <c r="H240" s="45"/>
      <c r="I240" s="46"/>
      <c r="J240" s="46"/>
      <c r="K240" s="46"/>
      <c r="L240" s="46"/>
    </row>
    <row r="241" spans="5:12" ht="20.25" x14ac:dyDescent="0.2">
      <c r="E241" s="45" t="s">
        <v>180</v>
      </c>
      <c r="F241" s="45"/>
      <c r="G241" s="45"/>
      <c r="H241" s="45"/>
      <c r="I241" s="46"/>
      <c r="J241" s="46"/>
      <c r="K241" s="46"/>
      <c r="L241" s="46"/>
    </row>
    <row r="242" spans="5:12" ht="20.25" x14ac:dyDescent="0.2">
      <c r="E242" s="45" t="s">
        <v>181</v>
      </c>
      <c r="F242" s="45"/>
      <c r="G242" s="45"/>
      <c r="H242" s="45"/>
      <c r="I242" s="46"/>
      <c r="J242" s="46"/>
      <c r="K242" s="46"/>
      <c r="L242" s="46"/>
    </row>
    <row r="243" spans="5:12" ht="20.25" x14ac:dyDescent="0.2">
      <c r="E243" s="45" t="s">
        <v>182</v>
      </c>
      <c r="F243" s="45"/>
      <c r="G243" s="45"/>
      <c r="H243" s="45"/>
      <c r="I243" s="46"/>
      <c r="J243" s="46"/>
      <c r="K243" s="46"/>
      <c r="L243" s="46"/>
    </row>
  </sheetData>
  <mergeCells count="98">
    <mergeCell ref="E105:P105"/>
    <mergeCell ref="E106:F106"/>
    <mergeCell ref="G106:G107"/>
    <mergeCell ref="M106:P106"/>
    <mergeCell ref="E107:F107"/>
    <mergeCell ref="M107:P107"/>
    <mergeCell ref="E101:P101"/>
    <mergeCell ref="H102:I102"/>
    <mergeCell ref="H103:I103"/>
    <mergeCell ref="N103:N104"/>
    <mergeCell ref="O103:O104"/>
    <mergeCell ref="P103:P104"/>
    <mergeCell ref="H104:I104"/>
    <mergeCell ref="E97:P97"/>
    <mergeCell ref="E98:F98"/>
    <mergeCell ref="G98:G99"/>
    <mergeCell ref="M98:P98"/>
    <mergeCell ref="E99:F99"/>
    <mergeCell ref="M99:P99"/>
    <mergeCell ref="E93:P93"/>
    <mergeCell ref="H94:I94"/>
    <mergeCell ref="H95:I95"/>
    <mergeCell ref="N95:N96"/>
    <mergeCell ref="O95:O96"/>
    <mergeCell ref="P95:P96"/>
    <mergeCell ref="H96:I96"/>
    <mergeCell ref="E89:P89"/>
    <mergeCell ref="E90:F90"/>
    <mergeCell ref="G90:G91"/>
    <mergeCell ref="M90:P90"/>
    <mergeCell ref="E91:F91"/>
    <mergeCell ref="M91:P91"/>
    <mergeCell ref="E85:P85"/>
    <mergeCell ref="H86:I86"/>
    <mergeCell ref="H87:I87"/>
    <mergeCell ref="N87:N88"/>
    <mergeCell ref="O87:O88"/>
    <mergeCell ref="P87:P88"/>
    <mergeCell ref="H88:I88"/>
    <mergeCell ref="E81:P81"/>
    <mergeCell ref="E82:F82"/>
    <mergeCell ref="G82:G83"/>
    <mergeCell ref="M82:P82"/>
    <mergeCell ref="E83:F83"/>
    <mergeCell ref="M83:P83"/>
    <mergeCell ref="E77:P77"/>
    <mergeCell ref="H78:I78"/>
    <mergeCell ref="H79:I79"/>
    <mergeCell ref="N79:N80"/>
    <mergeCell ref="O79:O80"/>
    <mergeCell ref="P79:P80"/>
    <mergeCell ref="H80:I80"/>
    <mergeCell ref="E73:P73"/>
    <mergeCell ref="E74:F74"/>
    <mergeCell ref="G74:G75"/>
    <mergeCell ref="M74:P74"/>
    <mergeCell ref="E75:F75"/>
    <mergeCell ref="M75:P75"/>
    <mergeCell ref="E69:P69"/>
    <mergeCell ref="H70:I70"/>
    <mergeCell ref="H71:I71"/>
    <mergeCell ref="N71:N72"/>
    <mergeCell ref="O71:O72"/>
    <mergeCell ref="P71:P72"/>
    <mergeCell ref="H72:I72"/>
    <mergeCell ref="E64:P64"/>
    <mergeCell ref="E65:F65"/>
    <mergeCell ref="G65:G66"/>
    <mergeCell ref="M65:P65"/>
    <mergeCell ref="E66:F66"/>
    <mergeCell ref="M66:P66"/>
    <mergeCell ref="H62:I62"/>
    <mergeCell ref="N62:P63"/>
    <mergeCell ref="E63:G63"/>
    <mergeCell ref="H63:I63"/>
    <mergeCell ref="F52:J53"/>
    <mergeCell ref="K52:L52"/>
    <mergeCell ref="M52:O52"/>
    <mergeCell ref="K53:L53"/>
    <mergeCell ref="M53:O53"/>
    <mergeCell ref="E55:P55"/>
    <mergeCell ref="E57:P57"/>
    <mergeCell ref="E58:P58"/>
    <mergeCell ref="E60:P60"/>
    <mergeCell ref="H61:I61"/>
    <mergeCell ref="N61:P61"/>
    <mergeCell ref="C9:D9"/>
    <mergeCell ref="F10:H10"/>
    <mergeCell ref="P10:Q10"/>
    <mergeCell ref="H43:O43"/>
    <mergeCell ref="H46:O47"/>
    <mergeCell ref="W9:X9"/>
    <mergeCell ref="AF9:AG9"/>
    <mergeCell ref="E50:P50"/>
    <mergeCell ref="F2:G2"/>
    <mergeCell ref="H2:I2"/>
    <mergeCell ref="J2:K2"/>
    <mergeCell ref="E49:P49"/>
  </mergeCells>
  <conditionalFormatting sqref="C11:C40">
    <cfRule type="containsText" dxfId="571" priority="11" operator="containsText" text="I">
      <formula>NOT(ISERROR(SEARCH("I",C11)))</formula>
    </cfRule>
    <cfRule type="containsText" dxfId="570" priority="12" operator="containsText" text="K">
      <formula>NOT(ISERROR(SEARCH("K",C11)))</formula>
    </cfRule>
  </conditionalFormatting>
  <conditionalFormatting sqref="C11:D40">
    <cfRule type="containsText" dxfId="569" priority="13" operator="containsText" text="T">
      <formula>NOT(ISERROR(SEARCH("T",C11)))</formula>
    </cfRule>
    <cfRule type="containsText" dxfId="568" priority="16" operator="containsText" text="L">
      <formula>NOT(ISERROR(SEARCH("L",C11)))</formula>
    </cfRule>
    <cfRule type="containsText" dxfId="567" priority="15" operator="containsText" text="J">
      <formula>NOT(ISERROR(SEARCH("J",C11)))</formula>
    </cfRule>
  </conditionalFormatting>
  <conditionalFormatting sqref="H46:O47">
    <cfRule type="containsText" dxfId="566" priority="2" operator="containsText" text="CLASSE DI RISCHIO MEDIO">
      <formula>NOT(ISERROR(SEARCH("CLASSE DI RISCHIO MEDIO",H46)))</formula>
    </cfRule>
    <cfRule type="containsText" dxfId="565" priority="3" operator="containsText" text="Classe di rischio basso">
      <formula>NOT(ISERROR(SEARCH("Classe di rischio basso",H46)))</formula>
    </cfRule>
    <cfRule type="colorScale" priority="4">
      <colorScale>
        <cfvo type="num" val="80"/>
        <cfvo type="num" val="85"/>
        <cfvo type="num" val="87"/>
        <color rgb="FF28F846"/>
        <color rgb="FF0070C0"/>
        <color rgb="FFFF0000"/>
      </colorScale>
    </cfRule>
    <cfRule type="containsText" dxfId="564" priority="1" operator="containsText" text="CLASSE DI RISCHIO ALTO">
      <formula>NOT(ISERROR(SEARCH("CLASSE DI RISCHIO ALTO",H46)))</formula>
    </cfRule>
  </conditionalFormatting>
  <conditionalFormatting sqref="J65">
    <cfRule type="cellIs" dxfId="563" priority="55" operator="greaterThan">
      <formula>80</formula>
    </cfRule>
    <cfRule type="cellIs" dxfId="562" priority="54" operator="between">
      <formula>70</formula>
      <formula>75</formula>
    </cfRule>
    <cfRule type="cellIs" dxfId="561" priority="53" operator="between">
      <formula>65.00000001</formula>
      <formula>69.999999</formula>
    </cfRule>
    <cfRule type="cellIs" dxfId="560" priority="52" operator="between">
      <formula>75.0000001</formula>
      <formula>79.99999999999</formula>
    </cfRule>
    <cfRule type="cellIs" dxfId="559" priority="56" operator="lessThan">
      <formula>65</formula>
    </cfRule>
  </conditionalFormatting>
  <conditionalFormatting sqref="J74">
    <cfRule type="cellIs" dxfId="558" priority="51" operator="lessThan">
      <formula>65</formula>
    </cfRule>
    <cfRule type="cellIs" dxfId="557" priority="50" operator="greaterThan">
      <formula>80</formula>
    </cfRule>
    <cfRule type="cellIs" dxfId="556" priority="47" operator="between">
      <formula>75.0000001</formula>
      <formula>79.99999999999</formula>
    </cfRule>
    <cfRule type="cellIs" dxfId="555" priority="48" operator="between">
      <formula>65.00000001</formula>
      <formula>69.999999</formula>
    </cfRule>
    <cfRule type="cellIs" dxfId="554" priority="49" operator="between">
      <formula>70</formula>
      <formula>75</formula>
    </cfRule>
  </conditionalFormatting>
  <conditionalFormatting sqref="J82">
    <cfRule type="cellIs" dxfId="553" priority="42" operator="between">
      <formula>75.0000001</formula>
      <formula>79.99999999999</formula>
    </cfRule>
    <cfRule type="cellIs" dxfId="552" priority="43" operator="between">
      <formula>65.00000001</formula>
      <formula>69.999999</formula>
    </cfRule>
    <cfRule type="cellIs" dxfId="551" priority="45" operator="greaterThan">
      <formula>80</formula>
    </cfRule>
    <cfRule type="cellIs" dxfId="550" priority="46" operator="lessThan">
      <formula>65</formula>
    </cfRule>
    <cfRule type="cellIs" dxfId="549" priority="44" operator="between">
      <formula>70</formula>
      <formula>75</formula>
    </cfRule>
  </conditionalFormatting>
  <conditionalFormatting sqref="J90">
    <cfRule type="cellIs" dxfId="548" priority="37" operator="between">
      <formula>75.0000001</formula>
      <formula>79.99999999999</formula>
    </cfRule>
    <cfRule type="cellIs" dxfId="547" priority="38" operator="between">
      <formula>65.00000001</formula>
      <formula>69.999999</formula>
    </cfRule>
    <cfRule type="cellIs" dxfId="546" priority="39" operator="between">
      <formula>70</formula>
      <formula>75</formula>
    </cfRule>
    <cfRule type="cellIs" dxfId="545" priority="40" operator="greaterThan">
      <formula>80</formula>
    </cfRule>
    <cfRule type="cellIs" dxfId="544" priority="41" operator="lessThan">
      <formula>65</formula>
    </cfRule>
  </conditionalFormatting>
  <conditionalFormatting sqref="J98">
    <cfRule type="cellIs" dxfId="543" priority="34" operator="between">
      <formula>70</formula>
      <formula>75</formula>
    </cfRule>
    <cfRule type="cellIs" dxfId="542" priority="28" operator="between">
      <formula>65.00000001</formula>
      <formula>69.999999</formula>
    </cfRule>
    <cfRule type="cellIs" dxfId="541" priority="30" operator="greaterThan">
      <formula>80</formula>
    </cfRule>
    <cfRule type="cellIs" dxfId="540" priority="31" operator="lessThan">
      <formula>65</formula>
    </cfRule>
    <cfRule type="cellIs" dxfId="539" priority="32" operator="between">
      <formula>75.0000001</formula>
      <formula>79.99999999999</formula>
    </cfRule>
    <cfRule type="cellIs" dxfId="538" priority="29" operator="between">
      <formula>70</formula>
      <formula>75</formula>
    </cfRule>
    <cfRule type="cellIs" dxfId="537" priority="33" operator="between">
      <formula>65.00000001</formula>
      <formula>69.999999</formula>
    </cfRule>
    <cfRule type="cellIs" dxfId="536" priority="27" operator="between">
      <formula>75.0000001</formula>
      <formula>79.99999999999</formula>
    </cfRule>
  </conditionalFormatting>
  <conditionalFormatting sqref="J106">
    <cfRule type="cellIs" dxfId="535" priority="17" operator="between">
      <formula>75.0000001</formula>
      <formula>79.99999999999</formula>
    </cfRule>
    <cfRule type="cellIs" dxfId="534" priority="18" operator="between">
      <formula>65.00000001</formula>
      <formula>69.999999</formula>
    </cfRule>
    <cfRule type="cellIs" dxfId="533" priority="19" operator="between">
      <formula>70</formula>
      <formula>75</formula>
    </cfRule>
    <cfRule type="cellIs" dxfId="532" priority="20" operator="greaterThan">
      <formula>80</formula>
    </cfRule>
    <cfRule type="cellIs" dxfId="531" priority="21" operator="lessThan">
      <formula>65</formula>
    </cfRule>
    <cfRule type="cellIs" dxfId="530" priority="24" operator="between">
      <formula>70</formula>
      <formula>75</formula>
    </cfRule>
    <cfRule type="cellIs" dxfId="529" priority="23" operator="between">
      <formula>65.00000001</formula>
      <formula>69.999999</formula>
    </cfRule>
    <cfRule type="cellIs" dxfId="528" priority="22" operator="between">
      <formula>75.0000001</formula>
      <formula>79.99999999999</formula>
    </cfRule>
  </conditionalFormatting>
  <conditionalFormatting sqref="N11:N40">
    <cfRule type="cellIs" dxfId="527" priority="5" operator="between">
      <formula>65.00000001</formula>
      <formula>69.999999</formula>
    </cfRule>
    <cfRule type="cellIs" dxfId="526" priority="6" operator="between">
      <formula>75.0000001</formula>
      <formula>79.99999999999</formula>
    </cfRule>
    <cfRule type="cellIs" dxfId="525" priority="8" operator="equal">
      <formula>0</formula>
    </cfRule>
    <cfRule type="cellIs" dxfId="524" priority="9" operator="between">
      <formula>0.1</formula>
      <formula>65</formula>
    </cfRule>
    <cfRule type="cellIs" dxfId="523" priority="10" operator="greaterThan">
      <formula>80</formula>
    </cfRule>
    <cfRule type="cellIs" dxfId="522" priority="7" operator="between">
      <formula>70</formula>
      <formula>75</formula>
    </cfRule>
  </conditionalFormatting>
  <dataValidations count="7">
    <dataValidation type="list" allowBlank="1" showInputMessage="1" showErrorMessage="1" sqref="F112:F243" xr:uid="{00000000-0002-0000-1B00-000000000000}">
      <formula1>$L$3:$L$7</formula1>
    </dataValidation>
    <dataValidation type="list" allowBlank="1" showInputMessage="1" showErrorMessage="1" sqref="E75 E107 E99 E91 E83 E66:F66" xr:uid="{00000000-0002-0000-1B00-000001000000}">
      <formula1>$K$3:$K$4</formula1>
    </dataValidation>
    <dataValidation type="list" allowBlank="1" showInputMessage="1" showErrorMessage="1" sqref="R67:S69 O67:P68 R77:S77 R85:S85 R93:S93 R101:S101" xr:uid="{00000000-0002-0000-1B00-000002000000}">
      <formula1>$AA$5:$AA$7</formula1>
    </dataValidation>
    <dataValidation type="list" allowBlank="1" showInputMessage="1" showErrorMessage="1" sqref="E71 E105 E103 E97 E95 E89 E87 E81 E79 E73 E62" xr:uid="{00000000-0002-0000-1B00-000003000000}">
      <formula1>$E$112:$E$243</formula1>
    </dataValidation>
    <dataValidation type="list" allowBlank="1" showInputMessage="1" showErrorMessage="1" sqref="H72:I72 H104:I104 H96:I96 H88:I88 H80:I80 H63:I63" xr:uid="{00000000-0002-0000-1B00-000004000000}">
      <formula1>$I$3:$I$5</formula1>
    </dataValidation>
    <dataValidation type="list" allowBlank="1" showInputMessage="1" showErrorMessage="1" sqref="R57" xr:uid="{00000000-0002-0000-1B00-000005000000}">
      <formula1>#REF!</formula1>
    </dataValidation>
    <dataValidation type="list" allowBlank="1" showInputMessage="1" showErrorMessage="1" sqref="E11:E39" xr:uid="{00000000-0002-0000-1B00-000006000000}">
      <formula1>Elenco_Misure</formula1>
    </dataValidation>
  </dataValidations>
  <pageMargins left="0.70866141732283472" right="0.70866141732283472" top="0.74803149606299213" bottom="0.74803149606299213" header="0.31496062992125984" footer="0.31496062992125984"/>
  <pageSetup paperSize="9" scale="44" orientation="portrait" r:id="rId1"/>
  <headerFooter>
    <oddHeader>&amp;A</oddHeader>
    <oddFooter>Pagina &amp;P di &amp;N</oddFooter>
  </headerFooter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0070C0"/>
    <pageSetUpPr fitToPage="1"/>
  </sheetPr>
  <dimension ref="B1:AN243"/>
  <sheetViews>
    <sheetView tabSelected="1" view="pageBreakPreview" zoomScale="55" zoomScaleNormal="75" zoomScaleSheetLayoutView="55" workbookViewId="0">
      <pane xSplit="2" ySplit="10" topLeftCell="C57" activePane="bottomRight" state="frozen"/>
      <selection activeCell="A56" sqref="A56:A57"/>
      <selection pane="topRight" activeCell="A56" sqref="A56:A57"/>
      <selection pane="bottomLeft" activeCell="A56" sqref="A56:A57"/>
      <selection pane="bottomRight" activeCell="A56" sqref="A56:A57"/>
    </sheetView>
  </sheetViews>
  <sheetFormatPr defaultRowHeight="12.75" x14ac:dyDescent="0.2"/>
  <cols>
    <col min="1" max="1" width="4.5703125" style="81" customWidth="1"/>
    <col min="2" max="2" width="7.5703125" style="81" customWidth="1"/>
    <col min="3" max="3" width="8.5703125" style="81" customWidth="1"/>
    <col min="4" max="4" width="8.85546875" style="81" customWidth="1"/>
    <col min="5" max="5" width="8.28515625" style="81" customWidth="1"/>
    <col min="6" max="6" width="35" style="81" customWidth="1"/>
    <col min="7" max="7" width="22.85546875" style="81" customWidth="1"/>
    <col min="8" max="8" width="20.140625" style="81" customWidth="1"/>
    <col min="9" max="9" width="9.42578125" style="81" customWidth="1"/>
    <col min="10" max="10" width="11.42578125" style="81" customWidth="1"/>
    <col min="11" max="11" width="11.7109375" style="81" customWidth="1"/>
    <col min="12" max="12" width="11" style="81" customWidth="1"/>
    <col min="13" max="13" width="11.42578125" style="81" customWidth="1"/>
    <col min="14" max="14" width="13.140625" style="81" customWidth="1"/>
    <col min="15" max="15" width="9.28515625" style="81" customWidth="1"/>
    <col min="16" max="17" width="9.140625" style="81" customWidth="1"/>
    <col min="18" max="18" width="7.85546875" style="81" hidden="1" customWidth="1"/>
    <col min="19" max="19" width="11.28515625" style="81" customWidth="1"/>
    <col min="20" max="20" width="16.5703125" style="81" bestFit="1" customWidth="1"/>
    <col min="21" max="21" width="21.28515625" style="81" customWidth="1"/>
    <col min="22" max="22" width="16.7109375" style="81" bestFit="1" customWidth="1"/>
    <col min="23" max="23" width="9.140625" style="167"/>
    <col min="24" max="24" width="12.5703125" style="167" customWidth="1"/>
    <col min="25" max="27" width="9.140625" style="167"/>
    <col min="28" max="28" width="15.28515625" style="167" bestFit="1" customWidth="1"/>
    <col min="29" max="29" width="12.140625" style="81" customWidth="1"/>
    <col min="30" max="30" width="9.140625" style="81"/>
    <col min="31" max="31" width="6" style="81" customWidth="1"/>
    <col min="32" max="32" width="13" style="81" customWidth="1"/>
    <col min="33" max="33" width="10.42578125" style="81" customWidth="1"/>
    <col min="34" max="34" width="22.42578125" style="81" customWidth="1"/>
    <col min="35" max="35" width="13.28515625" style="81" customWidth="1"/>
    <col min="36" max="36" width="16.140625" style="81" customWidth="1"/>
    <col min="37" max="37" width="9.5703125" style="81" bestFit="1" customWidth="1"/>
    <col min="38" max="38" width="9.140625" style="81"/>
    <col min="39" max="39" width="15.140625" style="81" customWidth="1"/>
    <col min="40" max="16384" width="9.140625" style="81"/>
  </cols>
  <sheetData>
    <row r="1" spans="3:39" ht="38.25" customHeight="1" x14ac:dyDescent="0.2"/>
    <row r="2" spans="3:39" ht="15.75" customHeight="1" x14ac:dyDescent="0.3">
      <c r="F2" s="427" t="s">
        <v>220</v>
      </c>
      <c r="G2" s="428"/>
      <c r="H2" s="429" t="s">
        <v>221</v>
      </c>
      <c r="I2" s="430"/>
      <c r="J2" s="431" t="s">
        <v>236</v>
      </c>
      <c r="K2" s="431" t="s">
        <v>31</v>
      </c>
      <c r="L2" s="168"/>
      <c r="M2" s="168"/>
      <c r="N2" s="169"/>
    </row>
    <row r="3" spans="3:39" ht="15.75" customHeight="1" x14ac:dyDescent="0.35">
      <c r="F3" s="98" t="s">
        <v>215</v>
      </c>
      <c r="G3" s="100">
        <v>0.7</v>
      </c>
      <c r="H3" s="102" t="s">
        <v>222</v>
      </c>
      <c r="I3" s="103">
        <v>0.5</v>
      </c>
      <c r="J3" s="170"/>
      <c r="K3" s="122" t="s">
        <v>32</v>
      </c>
      <c r="L3" s="121" t="s">
        <v>242</v>
      </c>
      <c r="M3" s="122"/>
      <c r="N3" s="171"/>
    </row>
    <row r="4" spans="3:39" ht="19.5" x14ac:dyDescent="0.35">
      <c r="F4" s="99" t="s">
        <v>216</v>
      </c>
      <c r="G4" s="101">
        <v>1</v>
      </c>
      <c r="H4" s="102" t="s">
        <v>223</v>
      </c>
      <c r="I4" s="103">
        <v>0.75</v>
      </c>
      <c r="J4" s="172"/>
      <c r="K4" s="125" t="s">
        <v>31</v>
      </c>
      <c r="L4" s="123" t="s">
        <v>243</v>
      </c>
      <c r="M4" s="120"/>
      <c r="N4" s="173"/>
    </row>
    <row r="5" spans="3:39" ht="22.5" x14ac:dyDescent="0.3">
      <c r="C5" s="263"/>
      <c r="D5" s="263"/>
      <c r="H5" s="104" t="s">
        <v>224</v>
      </c>
      <c r="I5" s="105">
        <v>0.3</v>
      </c>
      <c r="J5" s="82"/>
      <c r="K5" s="82"/>
      <c r="L5" s="123" t="s">
        <v>244</v>
      </c>
      <c r="M5" s="120"/>
      <c r="N5" s="173"/>
    </row>
    <row r="6" spans="3:39" ht="22.5" x14ac:dyDescent="0.3">
      <c r="C6" s="263"/>
      <c r="D6" s="263"/>
      <c r="G6" s="82"/>
      <c r="I6" s="82"/>
      <c r="J6" s="82"/>
      <c r="K6" s="82"/>
      <c r="L6" s="123" t="s">
        <v>27</v>
      </c>
      <c r="M6" s="120"/>
      <c r="N6" s="173"/>
    </row>
    <row r="7" spans="3:39" ht="23.25" x14ac:dyDescent="0.35">
      <c r="C7" s="263"/>
      <c r="D7" s="263"/>
      <c r="F7" s="198" t="s">
        <v>25</v>
      </c>
      <c r="G7" s="18"/>
      <c r="L7" s="124" t="s">
        <v>183</v>
      </c>
      <c r="M7" s="172"/>
      <c r="N7" s="174"/>
      <c r="T7" s="175"/>
      <c r="U7" s="175"/>
    </row>
    <row r="8" spans="3:39" ht="21.75" customHeight="1" x14ac:dyDescent="0.35">
      <c r="C8" s="263"/>
      <c r="D8" s="263"/>
      <c r="E8" s="18"/>
      <c r="F8" s="199" t="s">
        <v>572</v>
      </c>
      <c r="G8" s="82"/>
    </row>
    <row r="9" spans="3:39" ht="34.5" customHeight="1" x14ac:dyDescent="0.35">
      <c r="C9" s="400" t="s">
        <v>307</v>
      </c>
      <c r="D9" s="401"/>
      <c r="S9" s="197" t="s">
        <v>235</v>
      </c>
      <c r="T9" s="197" t="s">
        <v>235</v>
      </c>
      <c r="U9" s="19"/>
      <c r="W9" s="421" t="s">
        <v>261</v>
      </c>
      <c r="X9" s="422"/>
      <c r="Y9" s="176"/>
      <c r="Z9" s="177"/>
      <c r="AA9" s="177"/>
      <c r="AF9" s="400" t="s">
        <v>228</v>
      </c>
      <c r="AG9" s="423"/>
      <c r="AH9" s="178" t="s">
        <v>262</v>
      </c>
    </row>
    <row r="10" spans="3:39" ht="75" customHeight="1" x14ac:dyDescent="0.2">
      <c r="C10" s="277" t="s">
        <v>305</v>
      </c>
      <c r="D10" s="278" t="s">
        <v>306</v>
      </c>
      <c r="E10" s="280" t="s">
        <v>0</v>
      </c>
      <c r="F10" s="402" t="s">
        <v>23</v>
      </c>
      <c r="G10" s="402"/>
      <c r="H10" s="402"/>
      <c r="I10" s="87" t="s">
        <v>208</v>
      </c>
      <c r="J10" s="88" t="s">
        <v>252</v>
      </c>
      <c r="K10" s="88" t="s">
        <v>260</v>
      </c>
      <c r="L10" s="88" t="s">
        <v>259</v>
      </c>
      <c r="M10" s="89" t="s">
        <v>18</v>
      </c>
      <c r="N10" s="90" t="s">
        <v>209</v>
      </c>
      <c r="O10" s="91" t="s">
        <v>214</v>
      </c>
      <c r="P10" s="403" t="s">
        <v>213</v>
      </c>
      <c r="Q10" s="404"/>
      <c r="S10" s="197" t="s">
        <v>15</v>
      </c>
      <c r="T10" s="197" t="s">
        <v>233</v>
      </c>
      <c r="U10" s="197" t="s">
        <v>266</v>
      </c>
      <c r="V10" s="197" t="s">
        <v>16</v>
      </c>
      <c r="W10" s="2" t="s">
        <v>212</v>
      </c>
      <c r="X10" s="2" t="s">
        <v>211</v>
      </c>
      <c r="Y10" s="2" t="s">
        <v>225</v>
      </c>
      <c r="Z10" s="2" t="s">
        <v>226</v>
      </c>
      <c r="AA10" s="2" t="s">
        <v>227</v>
      </c>
      <c r="AB10" s="109" t="s">
        <v>210</v>
      </c>
      <c r="AF10" s="66" t="s">
        <v>267</v>
      </c>
      <c r="AG10" s="305" t="s">
        <v>229</v>
      </c>
      <c r="AH10" s="305">
        <f>SUM(AH11:AH40)</f>
        <v>260</v>
      </c>
      <c r="AI10" s="305" t="s">
        <v>21</v>
      </c>
      <c r="AJ10" s="305" t="s">
        <v>20</v>
      </c>
      <c r="AK10" s="305" t="s">
        <v>230</v>
      </c>
      <c r="AL10" s="305" t="s">
        <v>231</v>
      </c>
      <c r="AM10" s="305" t="s">
        <v>232</v>
      </c>
    </row>
    <row r="11" spans="3:39" ht="54" x14ac:dyDescent="0.2">
      <c r="C11" s="264" t="str">
        <f>IF(S11=0,"T",IF((K11-M11)&lt;65,"I",IF((K11-M11)&lt;70,"K",IF((K11-M11)&lt;75,"J",IF((K11-M11)&lt;80,"K","L")))))</f>
        <v>K</v>
      </c>
      <c r="D11" s="273" t="str">
        <f>IF(J11&lt;135,"T",IF((J11-$J$66)&lt;135,"J","L"))</f>
        <v>T</v>
      </c>
      <c r="E11" s="21" t="s">
        <v>417</v>
      </c>
      <c r="F11" s="22" t="str">
        <f t="shared" ref="F11:F39" si="0">VLOOKUP(E11,Misure_Campionate,2,FALSE)</f>
        <v>Assistenza alle movimentazioni esterne in prossimità di autogru</v>
      </c>
      <c r="G11" s="22" t="str">
        <f t="shared" ref="G11:G39" si="1">VLOOKUP(E11,Misure_Campionate,3,FALSE)</f>
        <v>/</v>
      </c>
      <c r="H11" s="22" t="str">
        <f t="shared" ref="H11:H39" si="2">VLOOKUP(E11,Misure_Campionate,4,FALSE)</f>
        <v>/</v>
      </c>
      <c r="I11" s="63">
        <f t="shared" ref="I11:I39" si="3">VLOOKUP(E11,Misure_Campionate,12,FALSE)</f>
        <v>0.91387691362193302</v>
      </c>
      <c r="J11" s="63">
        <f t="shared" ref="J11:J39" si="4">VLOOKUP(E11,Misure_Campionate,13,FALSE)</f>
        <v>120.96204993518134</v>
      </c>
      <c r="K11" s="64">
        <f t="shared" ref="K11:K39" si="5">VLOOKUP(E11,Misure_Campionate,14,FALSE)</f>
        <v>82.25002607869078</v>
      </c>
      <c r="L11" s="16">
        <f t="shared" ref="L11:L39" si="6">VLOOKUP(E11,Misure_Campionate,15,FALSE)</f>
        <v>95.129198290141773</v>
      </c>
      <c r="M11" s="23">
        <f>S11</f>
        <v>12.820051736784313</v>
      </c>
      <c r="N11" s="281">
        <f>IF(M11=0,0,K11-M11)</f>
        <v>69.429974341906473</v>
      </c>
      <c r="O11" s="224">
        <v>110</v>
      </c>
      <c r="P11" s="25"/>
      <c r="Q11" s="25"/>
      <c r="R11" s="81">
        <f>IF(S11&gt;0,1,"")</f>
        <v>1</v>
      </c>
      <c r="S11" s="111">
        <f>IF(K11&lt;80,0,IF((L11-K11)&lt;=2,($L$63-(($K$63-$L$63)/4)*(L11-K11-2)),($L$63-(($L$63-$M$63)/8)*(L11-K11-2))))</f>
        <v>12.820051736784313</v>
      </c>
      <c r="T11" s="111" t="str">
        <f>IF(J11&lt;135,"",J11-$J$66)</f>
        <v/>
      </c>
      <c r="U11" s="111">
        <f>K11-S11</f>
        <v>69.429974341906473</v>
      </c>
      <c r="V11" s="111">
        <f>O11/$G$43*10^(U11/10)</f>
        <v>2009781.6746402772</v>
      </c>
      <c r="W11" s="179">
        <f>IF((Z11^2*(I11^2+$G$3^2+$G$4^2)&gt;0),(Z11^2*(I11^2+$G$3^2+$G$4^2)),0)</f>
        <v>0.38823428304516971</v>
      </c>
      <c r="X11" s="180">
        <f>IF(W11=0,0,(AA11*Y11)^2)</f>
        <v>0</v>
      </c>
      <c r="Y11" s="181">
        <f>0.5*((P11-Q11)/60)</f>
        <v>0</v>
      </c>
      <c r="Z11" s="182">
        <f>O11/$G$43*10^((K11-$G$44)/10)</f>
        <v>0.40861987958282053</v>
      </c>
      <c r="AA11" s="135">
        <f>IF(AB11=0,0,4.34*(Z11/AB11))</f>
        <v>0.96731469675787707</v>
      </c>
      <c r="AB11" s="183">
        <f>O11/60</f>
        <v>1.8333333333333333</v>
      </c>
      <c r="AF11" s="183">
        <f>IF(N11="0",0,O11/$G$43*10^(N11/10))</f>
        <v>2009781.6746402772</v>
      </c>
      <c r="AG11" s="183">
        <f>O11/$G$43*10^(K11/10)</f>
        <v>38472823.104446672</v>
      </c>
      <c r="AH11" s="305">
        <f>IF(K11&gt;80,O11,"")</f>
        <v>110</v>
      </c>
      <c r="AI11" s="305">
        <f>IF(K11&gt;80,O11/$AH$10*10^(L11/10),"")</f>
        <v>1378285433.1657257</v>
      </c>
      <c r="AJ11" s="305">
        <f>IF(K11&gt;80,O11/$AH$10*10^(K11/10),"")</f>
        <v>71026750.346670777</v>
      </c>
      <c r="AK11" s="110">
        <f>IF((MAX(K11:K40)&gt;80),10*LOG(SUM($AJ$11:$AJ$40)),"")</f>
        <v>82.25192480731738</v>
      </c>
      <c r="AL11" s="110">
        <f>IF((MAX(K11:K40)&gt;80),10*LOG(SUM($AI$11:$AI$40)),"")</f>
        <v>106.32701032302788</v>
      </c>
      <c r="AM11" s="110">
        <f>10*LOG(SUM(AF11:AF40))</f>
        <v>76.71275741040138</v>
      </c>
    </row>
    <row r="12" spans="3:39" ht="36" x14ac:dyDescent="0.2">
      <c r="C12" s="264" t="str">
        <f t="shared" ref="C12:C40" si="7">IF(S12=0,"T",IF((K12-M12)&lt;65,"I",IF((K12-M12)&lt;70,"K",IF((K12-M12)&lt;75,"J",IF((K12-M12)&lt;80,"K","L")))))</f>
        <v>I</v>
      </c>
      <c r="D12" s="273" t="str">
        <f t="shared" ref="D12:D40" si="8">IF(J12&lt;135,"T",IF((J12-$J$66)&lt;135,"J","L"))</f>
        <v>T</v>
      </c>
      <c r="E12" s="21" t="s">
        <v>361</v>
      </c>
      <c r="F12" s="22" t="str">
        <f t="shared" si="0"/>
        <v>Movimentazione con autogru in esterno</v>
      </c>
      <c r="G12" s="22" t="str">
        <f t="shared" si="1"/>
        <v>/</v>
      </c>
      <c r="H12" s="22" t="str">
        <f t="shared" si="2"/>
        <v>/</v>
      </c>
      <c r="I12" s="63">
        <f t="shared" si="3"/>
        <v>0.46331088754420607</v>
      </c>
      <c r="J12" s="63">
        <f t="shared" si="4"/>
        <v>132.76204993518132</v>
      </c>
      <c r="K12" s="64">
        <f t="shared" si="5"/>
        <v>82.253316680911695</v>
      </c>
      <c r="L12" s="16">
        <f t="shared" si="6"/>
        <v>108.5740919612181</v>
      </c>
      <c r="M12" s="23">
        <f t="shared" ref="M12:M18" si="9">S12</f>
        <v>27</v>
      </c>
      <c r="N12" s="281">
        <f>IF(M12=0,0,L12-M12)</f>
        <v>81.574091961218102</v>
      </c>
      <c r="O12" s="225">
        <v>150</v>
      </c>
      <c r="P12" s="25"/>
      <c r="Q12" s="25"/>
      <c r="R12" s="81">
        <f t="shared" ref="R12:R40" si="10">IF(S12&gt;0,1,"")</f>
        <v>1</v>
      </c>
      <c r="S12" s="111">
        <v>27</v>
      </c>
      <c r="T12" s="111" t="str">
        <f t="shared" ref="T12:T39" si="11">IF(J12&lt;135,"",J12-$J$66)</f>
        <v/>
      </c>
      <c r="U12" s="111">
        <f>K12-S12</f>
        <v>55.253316680911695</v>
      </c>
      <c r="V12" s="111">
        <f>O12/$G$43*10^(U12/10)</f>
        <v>104756.67123760778</v>
      </c>
      <c r="W12" s="179">
        <f>IF((Z12^2*(I12^2+$G$3^2+$G$4^2)&gt;0),(Z12^2*(I12^2+$G$3^2+$G$4^2)),0)</f>
        <v>0.53006759124337832</v>
      </c>
      <c r="X12" s="180">
        <f t="shared" ref="X12:X40" si="12">IF(W12=0,0,(AA12*Y12)^2)</f>
        <v>0</v>
      </c>
      <c r="Y12" s="181">
        <f>0.5*((P12-Q12)/60)</f>
        <v>0</v>
      </c>
      <c r="Z12" s="182">
        <f>O12/$G$43*10^((K12-$G$44)/10)</f>
        <v>0.55763127785386546</v>
      </c>
      <c r="AA12" s="135">
        <f t="shared" ref="AA12:AA40" si="13">IF(AB12=0,0,4.34*(Z12/AB12))</f>
        <v>0.96804789835431038</v>
      </c>
      <c r="AB12" s="183">
        <f t="shared" ref="AB12:AB40" si="14">O12/60</f>
        <v>2.5</v>
      </c>
      <c r="AF12" s="183">
        <f t="shared" ref="AF12:AF40" si="15">IF(N12="0",0,O12/$G$43*10^(N12/10))</f>
        <v>44901331.301344626</v>
      </c>
      <c r="AG12" s="183">
        <f>O12/$G$43*10^(K12/10)</f>
        <v>52502706.261578321</v>
      </c>
      <c r="AH12" s="305">
        <f>IF(K12&gt;80,O12,"")</f>
        <v>150</v>
      </c>
      <c r="AI12" s="305">
        <f>IF(K12&gt;80,O12/$AH$10*10^(L12/10),"")</f>
        <v>41545798192.804832</v>
      </c>
      <c r="AJ12" s="305">
        <f>IF(K12&gt;80,O12/$AH$10*10^(K12/10),"")</f>
        <v>96928073.09829843</v>
      </c>
      <c r="AL12" s="184"/>
    </row>
    <row r="13" spans="3:39" ht="36" x14ac:dyDescent="0.2">
      <c r="C13" s="264" t="str">
        <f t="shared" si="7"/>
        <v>T</v>
      </c>
      <c r="D13" s="273" t="str">
        <f t="shared" si="8"/>
        <v>T</v>
      </c>
      <c r="E13" s="21" t="s">
        <v>556</v>
      </c>
      <c r="F13" s="22" t="str">
        <f t="shared" si="0"/>
        <v>Trasferimenti con autocarro</v>
      </c>
      <c r="G13" s="22" t="str">
        <f t="shared" si="1"/>
        <v>/</v>
      </c>
      <c r="H13" s="22" t="str">
        <f t="shared" si="2"/>
        <v>/</v>
      </c>
      <c r="I13" s="63">
        <f t="shared" si="3"/>
        <v>5.7737579807086943E-2</v>
      </c>
      <c r="J13" s="63">
        <f t="shared" si="4"/>
        <v>109.96204993518134</v>
      </c>
      <c r="K13" s="64">
        <f t="shared" si="5"/>
        <v>71.000767839367029</v>
      </c>
      <c r="L13" s="16">
        <f t="shared" si="6"/>
        <v>94.6</v>
      </c>
      <c r="M13" s="23">
        <f t="shared" si="9"/>
        <v>0</v>
      </c>
      <c r="N13" s="281">
        <f t="shared" ref="N13:N40" si="16">IF(M13=0,0,K13-M13)</f>
        <v>0</v>
      </c>
      <c r="O13" s="225">
        <v>20</v>
      </c>
      <c r="P13" s="25"/>
      <c r="Q13" s="25"/>
      <c r="R13" s="81" t="str">
        <f t="shared" si="10"/>
        <v/>
      </c>
      <c r="S13" s="111">
        <f t="shared" ref="S13:S40" si="17">IF(K13&lt;80,0,IF((L13-K13)&lt;=2,($L$63-(($K$63-$L$63)/4)*(L13-K13-2)),($L$63-(($L$63-$M$63)/8)*(L13-K13-2))))</f>
        <v>0</v>
      </c>
      <c r="T13" s="111" t="str">
        <f t="shared" si="11"/>
        <v/>
      </c>
      <c r="U13" s="111">
        <f t="shared" ref="U13:U40" si="18">K13-S13</f>
        <v>71.000767839367029</v>
      </c>
      <c r="V13" s="111">
        <f t="shared" ref="V13:V40" si="19">O13/$G$43*10^(U13/10)</f>
        <v>524645.00476384792</v>
      </c>
      <c r="W13" s="179">
        <f t="shared" ref="W13:W40" si="20">IF((Z13^2*(I13^2+$G$3^2+$G$4^2)&gt;0),(Z13^2*(I13^2+$G$3^2+$G$4^2)),0)</f>
        <v>4.6368046690924544E-5</v>
      </c>
      <c r="X13" s="180">
        <f t="shared" si="12"/>
        <v>0</v>
      </c>
      <c r="Y13" s="181">
        <f t="shared" ref="Y13:Y40" si="21">0.5*((P13-Q13)/60)</f>
        <v>0</v>
      </c>
      <c r="Z13" s="182">
        <f t="shared" ref="Z13:Z40" si="22">O13/$G$43*10^((K13-$G$44)/10)</f>
        <v>5.5722549418410986E-3</v>
      </c>
      <c r="AA13" s="135">
        <f t="shared" si="13"/>
        <v>7.2550759342771109E-2</v>
      </c>
      <c r="AB13" s="183">
        <f t="shared" si="14"/>
        <v>0.33333333333333331</v>
      </c>
      <c r="AF13" s="183">
        <f t="shared" si="15"/>
        <v>4.1666666666666664E-2</v>
      </c>
      <c r="AG13" s="183">
        <f t="shared" ref="AG13:AG40" si="23">O13/$G$43*10^(K13/10)</f>
        <v>524645.00476384792</v>
      </c>
      <c r="AH13" s="305" t="str">
        <f>IF(K13&gt;80,O13,"")</f>
        <v/>
      </c>
      <c r="AI13" s="305" t="str">
        <f>IF(K13&gt;80,O13/$AH$10*10^(L13/10),"")</f>
        <v/>
      </c>
      <c r="AJ13" s="305" t="str">
        <f>IF(K13&gt;80,O13/$AH$10*10^(K13/10),"")</f>
        <v/>
      </c>
      <c r="AL13" s="184"/>
    </row>
    <row r="14" spans="3:39" ht="27" x14ac:dyDescent="0.2">
      <c r="C14" s="264" t="str">
        <f t="shared" si="7"/>
        <v>T</v>
      </c>
      <c r="D14" s="273" t="str">
        <f>IF(J14&lt;135,"T",IF((J14-$J$66)&lt;135,"J","L"))</f>
        <v>T</v>
      </c>
      <c r="E14" s="21" t="s">
        <v>380</v>
      </c>
      <c r="F14" s="22" t="str">
        <f t="shared" si="0"/>
        <v>Movimentazioni esterne</v>
      </c>
      <c r="G14" s="22" t="str">
        <f t="shared" si="1"/>
        <v>/</v>
      </c>
      <c r="H14" s="22" t="str">
        <f t="shared" si="2"/>
        <v>/</v>
      </c>
      <c r="I14" s="63">
        <f t="shared" si="3"/>
        <v>1.2074733912476714</v>
      </c>
      <c r="J14" s="63">
        <f t="shared" si="4"/>
        <v>112.66204993518133</v>
      </c>
      <c r="K14" s="64">
        <f t="shared" si="5"/>
        <v>68.039342017960848</v>
      </c>
      <c r="L14" s="16">
        <f t="shared" si="6"/>
        <v>81.749975490063562</v>
      </c>
      <c r="M14" s="23">
        <f t="shared" si="9"/>
        <v>0</v>
      </c>
      <c r="N14" s="281">
        <f t="shared" si="16"/>
        <v>0</v>
      </c>
      <c r="O14" s="225">
        <v>200</v>
      </c>
      <c r="P14" s="25"/>
      <c r="Q14" s="25"/>
      <c r="R14" s="81" t="str">
        <f t="shared" si="10"/>
        <v/>
      </c>
      <c r="S14" s="111">
        <f t="shared" si="17"/>
        <v>0</v>
      </c>
      <c r="T14" s="111" t="str">
        <f>IF(J14&lt;135,"",J14-$J$66)</f>
        <v/>
      </c>
      <c r="U14" s="111">
        <f t="shared" si="18"/>
        <v>68.039342017960848</v>
      </c>
      <c r="V14" s="111">
        <f>O14/$G$43*10^(U14/10)</f>
        <v>2652912.7079047179</v>
      </c>
      <c r="W14" s="179">
        <f t="shared" si="20"/>
        <v>2.3404700664451704E-3</v>
      </c>
      <c r="X14" s="180">
        <f t="shared" si="12"/>
        <v>0</v>
      </c>
      <c r="Y14" s="181">
        <f t="shared" si="21"/>
        <v>0</v>
      </c>
      <c r="Z14" s="182">
        <f t="shared" si="22"/>
        <v>2.8176587621470073E-2</v>
      </c>
      <c r="AA14" s="135">
        <f t="shared" si="13"/>
        <v>3.6685917083154031E-2</v>
      </c>
      <c r="AB14" s="183">
        <f t="shared" si="14"/>
        <v>3.3333333333333335</v>
      </c>
      <c r="AF14" s="183">
        <f t="shared" si="15"/>
        <v>0.41666666666666669</v>
      </c>
      <c r="AG14" s="183">
        <f t="shared" si="23"/>
        <v>2652912.7079047179</v>
      </c>
      <c r="AH14" s="305" t="str">
        <f t="shared" ref="AH14:AH40" si="24">IF(K14&gt;80,O14,"")</f>
        <v/>
      </c>
      <c r="AI14" s="305" t="str">
        <f t="shared" ref="AI14:AI40" si="25">IF(K14&gt;80,O14/$AH$10*10^(L14/10),"")</f>
        <v/>
      </c>
      <c r="AJ14" s="305" t="str">
        <f t="shared" ref="AJ14:AJ40" si="26">IF(K14&gt;80,O14/$AH$10*10^(K14/10),"")</f>
        <v/>
      </c>
      <c r="AL14" s="184"/>
    </row>
    <row r="15" spans="3:39" ht="27" hidden="1" x14ac:dyDescent="0.2">
      <c r="C15" s="264" t="str">
        <f t="shared" si="7"/>
        <v>T</v>
      </c>
      <c r="D15" s="273" t="str">
        <f t="shared" si="8"/>
        <v>T</v>
      </c>
      <c r="E15" s="21" t="s">
        <v>193</v>
      </c>
      <c r="F15" s="22">
        <f t="shared" si="0"/>
        <v>0</v>
      </c>
      <c r="G15" s="22">
        <f t="shared" si="1"/>
        <v>0</v>
      </c>
      <c r="H15" s="22">
        <f t="shared" si="2"/>
        <v>0</v>
      </c>
      <c r="I15" s="63">
        <f t="shared" si="3"/>
        <v>0</v>
      </c>
      <c r="J15" s="63">
        <f t="shared" si="4"/>
        <v>0</v>
      </c>
      <c r="K15" s="64">
        <f t="shared" si="5"/>
        <v>0</v>
      </c>
      <c r="L15" s="16">
        <f t="shared" si="6"/>
        <v>0</v>
      </c>
      <c r="M15" s="23">
        <f t="shared" si="9"/>
        <v>0</v>
      </c>
      <c r="N15" s="281">
        <f t="shared" si="16"/>
        <v>0</v>
      </c>
      <c r="O15" s="225"/>
      <c r="P15" s="25"/>
      <c r="Q15" s="25"/>
      <c r="R15" s="81" t="str">
        <f t="shared" si="10"/>
        <v/>
      </c>
      <c r="S15" s="111">
        <f t="shared" si="17"/>
        <v>0</v>
      </c>
      <c r="T15" s="111" t="str">
        <f t="shared" si="11"/>
        <v/>
      </c>
      <c r="U15" s="111">
        <f t="shared" si="18"/>
        <v>0</v>
      </c>
      <c r="V15" s="111">
        <f t="shared" si="19"/>
        <v>0</v>
      </c>
      <c r="W15" s="179">
        <f t="shared" si="20"/>
        <v>0</v>
      </c>
      <c r="X15" s="180">
        <f t="shared" si="12"/>
        <v>0</v>
      </c>
      <c r="Y15" s="181">
        <f t="shared" si="21"/>
        <v>0</v>
      </c>
      <c r="Z15" s="182">
        <f t="shared" si="22"/>
        <v>0</v>
      </c>
      <c r="AA15" s="135">
        <f t="shared" si="13"/>
        <v>0</v>
      </c>
      <c r="AB15" s="183">
        <f t="shared" si="14"/>
        <v>0</v>
      </c>
      <c r="AF15" s="183">
        <f t="shared" si="15"/>
        <v>0</v>
      </c>
      <c r="AG15" s="183">
        <f t="shared" si="23"/>
        <v>0</v>
      </c>
      <c r="AH15" s="305" t="str">
        <f t="shared" si="24"/>
        <v/>
      </c>
      <c r="AI15" s="305" t="str">
        <f t="shared" si="25"/>
        <v/>
      </c>
      <c r="AJ15" s="305" t="str">
        <f t="shared" si="26"/>
        <v/>
      </c>
      <c r="AL15" s="184"/>
    </row>
    <row r="16" spans="3:39" ht="27" hidden="1" x14ac:dyDescent="0.2">
      <c r="C16" s="264" t="str">
        <f t="shared" si="7"/>
        <v>T</v>
      </c>
      <c r="D16" s="273" t="str">
        <f t="shared" si="8"/>
        <v>T</v>
      </c>
      <c r="E16" s="21" t="s">
        <v>193</v>
      </c>
      <c r="F16" s="22">
        <f t="shared" si="0"/>
        <v>0</v>
      </c>
      <c r="G16" s="22">
        <f t="shared" si="1"/>
        <v>0</v>
      </c>
      <c r="H16" s="22">
        <f t="shared" si="2"/>
        <v>0</v>
      </c>
      <c r="I16" s="63">
        <f t="shared" si="3"/>
        <v>0</v>
      </c>
      <c r="J16" s="63">
        <f t="shared" si="4"/>
        <v>0</v>
      </c>
      <c r="K16" s="64">
        <f t="shared" si="5"/>
        <v>0</v>
      </c>
      <c r="L16" s="16">
        <f t="shared" si="6"/>
        <v>0</v>
      </c>
      <c r="M16" s="23">
        <f t="shared" si="9"/>
        <v>0</v>
      </c>
      <c r="N16" s="281">
        <f t="shared" si="16"/>
        <v>0</v>
      </c>
      <c r="O16" s="225"/>
      <c r="P16" s="25"/>
      <c r="Q16" s="25"/>
      <c r="R16" s="81" t="str">
        <f t="shared" si="10"/>
        <v/>
      </c>
      <c r="S16" s="111">
        <f t="shared" si="17"/>
        <v>0</v>
      </c>
      <c r="T16" s="111" t="str">
        <f t="shared" si="11"/>
        <v/>
      </c>
      <c r="U16" s="111">
        <f t="shared" si="18"/>
        <v>0</v>
      </c>
      <c r="V16" s="111">
        <f t="shared" si="19"/>
        <v>0</v>
      </c>
      <c r="W16" s="179">
        <f t="shared" si="20"/>
        <v>0</v>
      </c>
      <c r="X16" s="180">
        <f t="shared" si="12"/>
        <v>0</v>
      </c>
      <c r="Y16" s="181">
        <f t="shared" si="21"/>
        <v>0</v>
      </c>
      <c r="Z16" s="182">
        <f t="shared" si="22"/>
        <v>0</v>
      </c>
      <c r="AA16" s="135">
        <f t="shared" si="13"/>
        <v>0</v>
      </c>
      <c r="AB16" s="183">
        <f t="shared" si="14"/>
        <v>0</v>
      </c>
      <c r="AF16" s="183">
        <f t="shared" si="15"/>
        <v>0</v>
      </c>
      <c r="AG16" s="183">
        <f t="shared" si="23"/>
        <v>0</v>
      </c>
      <c r="AH16" s="305" t="str">
        <f t="shared" si="24"/>
        <v/>
      </c>
      <c r="AI16" s="305" t="str">
        <f t="shared" si="25"/>
        <v/>
      </c>
      <c r="AJ16" s="305" t="str">
        <f t="shared" si="26"/>
        <v/>
      </c>
      <c r="AL16" s="184"/>
    </row>
    <row r="17" spans="3:38" ht="27" hidden="1" x14ac:dyDescent="0.2">
      <c r="C17" s="264" t="str">
        <f t="shared" si="7"/>
        <v>T</v>
      </c>
      <c r="D17" s="273" t="str">
        <f t="shared" si="8"/>
        <v>T</v>
      </c>
      <c r="E17" s="21" t="s">
        <v>193</v>
      </c>
      <c r="F17" s="22">
        <f t="shared" si="0"/>
        <v>0</v>
      </c>
      <c r="G17" s="22">
        <f t="shared" si="1"/>
        <v>0</v>
      </c>
      <c r="H17" s="22">
        <f t="shared" si="2"/>
        <v>0</v>
      </c>
      <c r="I17" s="63">
        <f t="shared" si="3"/>
        <v>0</v>
      </c>
      <c r="J17" s="63">
        <f t="shared" si="4"/>
        <v>0</v>
      </c>
      <c r="K17" s="64">
        <f t="shared" si="5"/>
        <v>0</v>
      </c>
      <c r="L17" s="16">
        <f t="shared" si="6"/>
        <v>0</v>
      </c>
      <c r="M17" s="23">
        <f t="shared" si="9"/>
        <v>0</v>
      </c>
      <c r="N17" s="281">
        <f t="shared" si="16"/>
        <v>0</v>
      </c>
      <c r="O17" s="225"/>
      <c r="P17" s="25"/>
      <c r="Q17" s="25"/>
      <c r="R17" s="81" t="str">
        <f t="shared" si="10"/>
        <v/>
      </c>
      <c r="S17" s="111">
        <f t="shared" si="17"/>
        <v>0</v>
      </c>
      <c r="T17" s="111" t="str">
        <f t="shared" si="11"/>
        <v/>
      </c>
      <c r="U17" s="111">
        <f t="shared" si="18"/>
        <v>0</v>
      </c>
      <c r="V17" s="111">
        <f t="shared" si="19"/>
        <v>0</v>
      </c>
      <c r="W17" s="179">
        <f t="shared" si="20"/>
        <v>0</v>
      </c>
      <c r="X17" s="180">
        <f t="shared" si="12"/>
        <v>0</v>
      </c>
      <c r="Y17" s="181">
        <f t="shared" si="21"/>
        <v>0</v>
      </c>
      <c r="Z17" s="182">
        <f>O17/$G$43*10^((K17-$G$44)/10)</f>
        <v>0</v>
      </c>
      <c r="AA17" s="135">
        <f>IF(AB17=0,0,4.34*(Z17/AB17))</f>
        <v>0</v>
      </c>
      <c r="AB17" s="183">
        <f t="shared" si="14"/>
        <v>0</v>
      </c>
      <c r="AF17" s="183">
        <f t="shared" si="15"/>
        <v>0</v>
      </c>
      <c r="AG17" s="183">
        <f t="shared" si="23"/>
        <v>0</v>
      </c>
      <c r="AH17" s="305" t="str">
        <f t="shared" si="24"/>
        <v/>
      </c>
      <c r="AI17" s="305" t="str">
        <f t="shared" si="25"/>
        <v/>
      </c>
      <c r="AJ17" s="305" t="str">
        <f t="shared" si="26"/>
        <v/>
      </c>
      <c r="AL17" s="184"/>
    </row>
    <row r="18" spans="3:38" ht="27" hidden="1" x14ac:dyDescent="0.2">
      <c r="C18" s="264" t="str">
        <f t="shared" si="7"/>
        <v>T</v>
      </c>
      <c r="D18" s="273" t="str">
        <f t="shared" si="8"/>
        <v>T</v>
      </c>
      <c r="E18" s="21" t="s">
        <v>193</v>
      </c>
      <c r="F18" s="22">
        <f t="shared" si="0"/>
        <v>0</v>
      </c>
      <c r="G18" s="22">
        <f t="shared" si="1"/>
        <v>0</v>
      </c>
      <c r="H18" s="22">
        <f t="shared" si="2"/>
        <v>0</v>
      </c>
      <c r="I18" s="63">
        <f t="shared" si="3"/>
        <v>0</v>
      </c>
      <c r="J18" s="63">
        <f t="shared" si="4"/>
        <v>0</v>
      </c>
      <c r="K18" s="64">
        <f t="shared" si="5"/>
        <v>0</v>
      </c>
      <c r="L18" s="16">
        <f t="shared" si="6"/>
        <v>0</v>
      </c>
      <c r="M18" s="23">
        <f t="shared" si="9"/>
        <v>0</v>
      </c>
      <c r="N18" s="281">
        <f t="shared" si="16"/>
        <v>0</v>
      </c>
      <c r="O18" s="225"/>
      <c r="P18" s="25"/>
      <c r="Q18" s="25"/>
      <c r="R18" s="81" t="str">
        <f t="shared" si="10"/>
        <v/>
      </c>
      <c r="S18" s="111">
        <f t="shared" si="17"/>
        <v>0</v>
      </c>
      <c r="T18" s="111" t="str">
        <f t="shared" si="11"/>
        <v/>
      </c>
      <c r="U18" s="111">
        <f t="shared" si="18"/>
        <v>0</v>
      </c>
      <c r="V18" s="111">
        <f t="shared" si="19"/>
        <v>0</v>
      </c>
      <c r="W18" s="179">
        <f t="shared" si="20"/>
        <v>0</v>
      </c>
      <c r="X18" s="180">
        <f t="shared" si="12"/>
        <v>0</v>
      </c>
      <c r="Y18" s="181">
        <f t="shared" si="21"/>
        <v>0</v>
      </c>
      <c r="Z18" s="182">
        <f t="shared" si="22"/>
        <v>0</v>
      </c>
      <c r="AA18" s="135">
        <f t="shared" si="13"/>
        <v>0</v>
      </c>
      <c r="AB18" s="183">
        <f t="shared" si="14"/>
        <v>0</v>
      </c>
      <c r="AF18" s="183">
        <f t="shared" si="15"/>
        <v>0</v>
      </c>
      <c r="AG18" s="183">
        <f t="shared" si="23"/>
        <v>0</v>
      </c>
      <c r="AH18" s="305" t="str">
        <f t="shared" si="24"/>
        <v/>
      </c>
      <c r="AI18" s="305" t="str">
        <f t="shared" si="25"/>
        <v/>
      </c>
      <c r="AJ18" s="305" t="str">
        <f t="shared" si="26"/>
        <v/>
      </c>
      <c r="AL18" s="184"/>
    </row>
    <row r="19" spans="3:38" ht="27" hidden="1" x14ac:dyDescent="0.2">
      <c r="C19" s="264" t="str">
        <f t="shared" si="7"/>
        <v>T</v>
      </c>
      <c r="D19" s="273" t="str">
        <f t="shared" si="8"/>
        <v>T</v>
      </c>
      <c r="E19" s="21" t="s">
        <v>193</v>
      </c>
      <c r="F19" s="22">
        <f t="shared" si="0"/>
        <v>0</v>
      </c>
      <c r="G19" s="22">
        <f t="shared" si="1"/>
        <v>0</v>
      </c>
      <c r="H19" s="22">
        <f t="shared" si="2"/>
        <v>0</v>
      </c>
      <c r="I19" s="63">
        <f t="shared" si="3"/>
        <v>0</v>
      </c>
      <c r="J19" s="63">
        <f t="shared" si="4"/>
        <v>0</v>
      </c>
      <c r="K19" s="64">
        <f t="shared" si="5"/>
        <v>0</v>
      </c>
      <c r="L19" s="16">
        <f t="shared" si="6"/>
        <v>0</v>
      </c>
      <c r="M19" s="23">
        <f t="shared" ref="M19:M40" si="27">IF(AND($O$44&gt;87,K19&gt;80),S19,0)</f>
        <v>0</v>
      </c>
      <c r="N19" s="281">
        <f t="shared" si="16"/>
        <v>0</v>
      </c>
      <c r="O19" s="225"/>
      <c r="P19" s="25"/>
      <c r="Q19" s="25"/>
      <c r="R19" s="81" t="str">
        <f t="shared" si="10"/>
        <v/>
      </c>
      <c r="S19" s="111">
        <f t="shared" si="17"/>
        <v>0</v>
      </c>
      <c r="T19" s="111" t="str">
        <f t="shared" si="11"/>
        <v/>
      </c>
      <c r="U19" s="111">
        <f t="shared" si="18"/>
        <v>0</v>
      </c>
      <c r="V19" s="111">
        <f t="shared" si="19"/>
        <v>0</v>
      </c>
      <c r="W19" s="179">
        <f t="shared" si="20"/>
        <v>0</v>
      </c>
      <c r="X19" s="180">
        <f t="shared" si="12"/>
        <v>0</v>
      </c>
      <c r="Y19" s="181">
        <f t="shared" si="21"/>
        <v>0</v>
      </c>
      <c r="Z19" s="182">
        <f t="shared" si="22"/>
        <v>0</v>
      </c>
      <c r="AA19" s="135">
        <f t="shared" si="13"/>
        <v>0</v>
      </c>
      <c r="AB19" s="183">
        <f t="shared" si="14"/>
        <v>0</v>
      </c>
      <c r="AF19" s="183">
        <f t="shared" si="15"/>
        <v>0</v>
      </c>
      <c r="AG19" s="183">
        <f t="shared" si="23"/>
        <v>0</v>
      </c>
      <c r="AH19" s="305" t="str">
        <f t="shared" si="24"/>
        <v/>
      </c>
      <c r="AI19" s="305" t="str">
        <f t="shared" si="25"/>
        <v/>
      </c>
      <c r="AJ19" s="305" t="str">
        <f t="shared" si="26"/>
        <v/>
      </c>
      <c r="AL19" s="184"/>
    </row>
    <row r="20" spans="3:38" ht="27" hidden="1" x14ac:dyDescent="0.2">
      <c r="C20" s="264" t="str">
        <f t="shared" si="7"/>
        <v>T</v>
      </c>
      <c r="D20" s="273" t="str">
        <f t="shared" si="8"/>
        <v>T</v>
      </c>
      <c r="E20" s="21" t="s">
        <v>193</v>
      </c>
      <c r="F20" s="22">
        <f t="shared" si="0"/>
        <v>0</v>
      </c>
      <c r="G20" s="22">
        <f t="shared" si="1"/>
        <v>0</v>
      </c>
      <c r="H20" s="22">
        <f t="shared" si="2"/>
        <v>0</v>
      </c>
      <c r="I20" s="63">
        <f t="shared" si="3"/>
        <v>0</v>
      </c>
      <c r="J20" s="63">
        <f t="shared" si="4"/>
        <v>0</v>
      </c>
      <c r="K20" s="64">
        <f t="shared" si="5"/>
        <v>0</v>
      </c>
      <c r="L20" s="16">
        <f t="shared" si="6"/>
        <v>0</v>
      </c>
      <c r="M20" s="23">
        <f t="shared" si="27"/>
        <v>0</v>
      </c>
      <c r="N20" s="281">
        <f t="shared" si="16"/>
        <v>0</v>
      </c>
      <c r="O20" s="225"/>
      <c r="P20" s="25"/>
      <c r="Q20" s="25"/>
      <c r="R20" s="81" t="str">
        <f t="shared" si="10"/>
        <v/>
      </c>
      <c r="S20" s="111">
        <f t="shared" si="17"/>
        <v>0</v>
      </c>
      <c r="T20" s="111" t="str">
        <f t="shared" si="11"/>
        <v/>
      </c>
      <c r="U20" s="111">
        <f t="shared" si="18"/>
        <v>0</v>
      </c>
      <c r="V20" s="111">
        <f t="shared" si="19"/>
        <v>0</v>
      </c>
      <c r="W20" s="179">
        <f t="shared" si="20"/>
        <v>0</v>
      </c>
      <c r="X20" s="180">
        <f t="shared" si="12"/>
        <v>0</v>
      </c>
      <c r="Y20" s="181">
        <f t="shared" si="21"/>
        <v>0</v>
      </c>
      <c r="Z20" s="182">
        <f t="shared" si="22"/>
        <v>0</v>
      </c>
      <c r="AA20" s="135">
        <f t="shared" si="13"/>
        <v>0</v>
      </c>
      <c r="AB20" s="183">
        <f t="shared" si="14"/>
        <v>0</v>
      </c>
      <c r="AF20" s="183">
        <f t="shared" si="15"/>
        <v>0</v>
      </c>
      <c r="AG20" s="183">
        <f t="shared" si="23"/>
        <v>0</v>
      </c>
      <c r="AH20" s="305" t="str">
        <f t="shared" si="24"/>
        <v/>
      </c>
      <c r="AI20" s="305" t="str">
        <f t="shared" si="25"/>
        <v/>
      </c>
      <c r="AJ20" s="305" t="str">
        <f t="shared" si="26"/>
        <v/>
      </c>
      <c r="AL20" s="184"/>
    </row>
    <row r="21" spans="3:38" ht="27" hidden="1" x14ac:dyDescent="0.2">
      <c r="C21" s="264" t="str">
        <f t="shared" si="7"/>
        <v>T</v>
      </c>
      <c r="D21" s="273" t="str">
        <f t="shared" si="8"/>
        <v>T</v>
      </c>
      <c r="E21" s="21" t="s">
        <v>193</v>
      </c>
      <c r="F21" s="22">
        <f t="shared" si="0"/>
        <v>0</v>
      </c>
      <c r="G21" s="22">
        <f t="shared" si="1"/>
        <v>0</v>
      </c>
      <c r="H21" s="22">
        <f t="shared" si="2"/>
        <v>0</v>
      </c>
      <c r="I21" s="63">
        <f t="shared" si="3"/>
        <v>0</v>
      </c>
      <c r="J21" s="63">
        <f t="shared" si="4"/>
        <v>0</v>
      </c>
      <c r="K21" s="64">
        <f t="shared" si="5"/>
        <v>0</v>
      </c>
      <c r="L21" s="16">
        <f t="shared" si="6"/>
        <v>0</v>
      </c>
      <c r="M21" s="23">
        <f t="shared" si="27"/>
        <v>0</v>
      </c>
      <c r="N21" s="281">
        <f t="shared" si="16"/>
        <v>0</v>
      </c>
      <c r="O21" s="225"/>
      <c r="P21" s="25"/>
      <c r="Q21" s="25"/>
      <c r="R21" s="81" t="str">
        <f t="shared" si="10"/>
        <v/>
      </c>
      <c r="S21" s="111">
        <f t="shared" si="17"/>
        <v>0</v>
      </c>
      <c r="T21" s="111" t="str">
        <f t="shared" si="11"/>
        <v/>
      </c>
      <c r="U21" s="111">
        <f>K21-S21</f>
        <v>0</v>
      </c>
      <c r="V21" s="111">
        <f t="shared" si="19"/>
        <v>0</v>
      </c>
      <c r="W21" s="179">
        <f t="shared" si="20"/>
        <v>0</v>
      </c>
      <c r="X21" s="180">
        <f t="shared" si="12"/>
        <v>0</v>
      </c>
      <c r="Y21" s="181">
        <f t="shared" si="21"/>
        <v>0</v>
      </c>
      <c r="Z21" s="182">
        <f t="shared" si="22"/>
        <v>0</v>
      </c>
      <c r="AA21" s="135">
        <f t="shared" si="13"/>
        <v>0</v>
      </c>
      <c r="AB21" s="183">
        <f t="shared" si="14"/>
        <v>0</v>
      </c>
      <c r="AF21" s="183">
        <f t="shared" si="15"/>
        <v>0</v>
      </c>
      <c r="AG21" s="183">
        <f t="shared" si="23"/>
        <v>0</v>
      </c>
      <c r="AH21" s="305" t="str">
        <f t="shared" si="24"/>
        <v/>
      </c>
      <c r="AI21" s="305" t="str">
        <f t="shared" si="25"/>
        <v/>
      </c>
      <c r="AJ21" s="305" t="str">
        <f t="shared" si="26"/>
        <v/>
      </c>
      <c r="AL21" s="184"/>
    </row>
    <row r="22" spans="3:38" ht="27" hidden="1" x14ac:dyDescent="0.2">
      <c r="C22" s="264" t="str">
        <f t="shared" si="7"/>
        <v>T</v>
      </c>
      <c r="D22" s="273" t="str">
        <f t="shared" si="8"/>
        <v>T</v>
      </c>
      <c r="E22" s="21" t="s">
        <v>193</v>
      </c>
      <c r="F22" s="22">
        <f t="shared" si="0"/>
        <v>0</v>
      </c>
      <c r="G22" s="22">
        <f t="shared" si="1"/>
        <v>0</v>
      </c>
      <c r="H22" s="22">
        <f t="shared" si="2"/>
        <v>0</v>
      </c>
      <c r="I22" s="63">
        <f t="shared" si="3"/>
        <v>0</v>
      </c>
      <c r="J22" s="63">
        <f t="shared" si="4"/>
        <v>0</v>
      </c>
      <c r="K22" s="64">
        <f t="shared" si="5"/>
        <v>0</v>
      </c>
      <c r="L22" s="16">
        <f t="shared" si="6"/>
        <v>0</v>
      </c>
      <c r="M22" s="23">
        <f t="shared" si="27"/>
        <v>0</v>
      </c>
      <c r="N22" s="281">
        <f t="shared" si="16"/>
        <v>0</v>
      </c>
      <c r="O22" s="25"/>
      <c r="P22" s="25"/>
      <c r="Q22" s="25"/>
      <c r="R22" s="81" t="str">
        <f t="shared" si="10"/>
        <v/>
      </c>
      <c r="S22" s="111">
        <f t="shared" si="17"/>
        <v>0</v>
      </c>
      <c r="T22" s="111" t="str">
        <f t="shared" si="11"/>
        <v/>
      </c>
      <c r="U22" s="111">
        <f t="shared" si="18"/>
        <v>0</v>
      </c>
      <c r="V22" s="111">
        <f t="shared" si="19"/>
        <v>0</v>
      </c>
      <c r="W22" s="179">
        <f t="shared" si="20"/>
        <v>0</v>
      </c>
      <c r="X22" s="180">
        <f t="shared" si="12"/>
        <v>0</v>
      </c>
      <c r="Y22" s="181">
        <f t="shared" si="21"/>
        <v>0</v>
      </c>
      <c r="Z22" s="182">
        <f t="shared" si="22"/>
        <v>0</v>
      </c>
      <c r="AA22" s="135">
        <f t="shared" si="13"/>
        <v>0</v>
      </c>
      <c r="AB22" s="183">
        <f t="shared" si="14"/>
        <v>0</v>
      </c>
      <c r="AF22" s="183">
        <f t="shared" si="15"/>
        <v>0</v>
      </c>
      <c r="AG22" s="183">
        <f t="shared" si="23"/>
        <v>0</v>
      </c>
      <c r="AH22" s="305" t="str">
        <f t="shared" si="24"/>
        <v/>
      </c>
      <c r="AI22" s="305" t="str">
        <f t="shared" si="25"/>
        <v/>
      </c>
      <c r="AJ22" s="305" t="str">
        <f t="shared" si="26"/>
        <v/>
      </c>
      <c r="AL22" s="184"/>
    </row>
    <row r="23" spans="3:38" ht="27" hidden="1" x14ac:dyDescent="0.2">
      <c r="C23" s="264" t="str">
        <f t="shared" si="7"/>
        <v>T</v>
      </c>
      <c r="D23" s="273" t="str">
        <f t="shared" si="8"/>
        <v>T</v>
      </c>
      <c r="E23" s="21" t="s">
        <v>193</v>
      </c>
      <c r="F23" s="22">
        <f t="shared" si="0"/>
        <v>0</v>
      </c>
      <c r="G23" s="22">
        <f t="shared" si="1"/>
        <v>0</v>
      </c>
      <c r="H23" s="22">
        <f t="shared" si="2"/>
        <v>0</v>
      </c>
      <c r="I23" s="63">
        <f t="shared" si="3"/>
        <v>0</v>
      </c>
      <c r="J23" s="63">
        <f t="shared" si="4"/>
        <v>0</v>
      </c>
      <c r="K23" s="64">
        <f t="shared" si="5"/>
        <v>0</v>
      </c>
      <c r="L23" s="16">
        <f t="shared" si="6"/>
        <v>0</v>
      </c>
      <c r="M23" s="23">
        <f t="shared" si="27"/>
        <v>0</v>
      </c>
      <c r="N23" s="281">
        <f t="shared" si="16"/>
        <v>0</v>
      </c>
      <c r="O23" s="25"/>
      <c r="P23" s="25"/>
      <c r="Q23" s="25"/>
      <c r="R23" s="81" t="str">
        <f t="shared" si="10"/>
        <v/>
      </c>
      <c r="S23" s="111">
        <f t="shared" si="17"/>
        <v>0</v>
      </c>
      <c r="T23" s="111" t="str">
        <f t="shared" si="11"/>
        <v/>
      </c>
      <c r="U23" s="111">
        <f t="shared" si="18"/>
        <v>0</v>
      </c>
      <c r="V23" s="111">
        <f t="shared" si="19"/>
        <v>0</v>
      </c>
      <c r="W23" s="179">
        <f t="shared" si="20"/>
        <v>0</v>
      </c>
      <c r="X23" s="180">
        <f t="shared" si="12"/>
        <v>0</v>
      </c>
      <c r="Y23" s="181">
        <f t="shared" si="21"/>
        <v>0</v>
      </c>
      <c r="Z23" s="182">
        <f t="shared" si="22"/>
        <v>0</v>
      </c>
      <c r="AA23" s="135">
        <f t="shared" si="13"/>
        <v>0</v>
      </c>
      <c r="AB23" s="183">
        <f t="shared" si="14"/>
        <v>0</v>
      </c>
      <c r="AF23" s="183">
        <f t="shared" si="15"/>
        <v>0</v>
      </c>
      <c r="AG23" s="183">
        <f t="shared" si="23"/>
        <v>0</v>
      </c>
      <c r="AH23" s="305" t="str">
        <f t="shared" si="24"/>
        <v/>
      </c>
      <c r="AI23" s="305" t="str">
        <f t="shared" si="25"/>
        <v/>
      </c>
      <c r="AJ23" s="305" t="str">
        <f t="shared" si="26"/>
        <v/>
      </c>
      <c r="AL23" s="184"/>
    </row>
    <row r="24" spans="3:38" ht="27" hidden="1" x14ac:dyDescent="0.2">
      <c r="C24" s="264" t="str">
        <f t="shared" si="7"/>
        <v>T</v>
      </c>
      <c r="D24" s="273" t="str">
        <f t="shared" si="8"/>
        <v>T</v>
      </c>
      <c r="E24" s="21" t="s">
        <v>193</v>
      </c>
      <c r="F24" s="22">
        <f t="shared" si="0"/>
        <v>0</v>
      </c>
      <c r="G24" s="22">
        <f t="shared" si="1"/>
        <v>0</v>
      </c>
      <c r="H24" s="22">
        <f t="shared" si="2"/>
        <v>0</v>
      </c>
      <c r="I24" s="63">
        <f t="shared" si="3"/>
        <v>0</v>
      </c>
      <c r="J24" s="63">
        <f t="shared" si="4"/>
        <v>0</v>
      </c>
      <c r="K24" s="64">
        <f t="shared" si="5"/>
        <v>0</v>
      </c>
      <c r="L24" s="16">
        <f t="shared" si="6"/>
        <v>0</v>
      </c>
      <c r="M24" s="23">
        <f t="shared" si="27"/>
        <v>0</v>
      </c>
      <c r="N24" s="281">
        <f t="shared" si="16"/>
        <v>0</v>
      </c>
      <c r="O24" s="25"/>
      <c r="P24" s="25"/>
      <c r="Q24" s="25"/>
      <c r="R24" s="81" t="str">
        <f t="shared" si="10"/>
        <v/>
      </c>
      <c r="S24" s="111">
        <f t="shared" si="17"/>
        <v>0</v>
      </c>
      <c r="T24" s="111" t="str">
        <f t="shared" si="11"/>
        <v/>
      </c>
      <c r="U24" s="111">
        <f t="shared" si="18"/>
        <v>0</v>
      </c>
      <c r="V24" s="111">
        <f t="shared" si="19"/>
        <v>0</v>
      </c>
      <c r="W24" s="179">
        <f t="shared" si="20"/>
        <v>0</v>
      </c>
      <c r="X24" s="180">
        <f t="shared" si="12"/>
        <v>0</v>
      </c>
      <c r="Y24" s="181">
        <f t="shared" si="21"/>
        <v>0</v>
      </c>
      <c r="Z24" s="182">
        <f t="shared" si="22"/>
        <v>0</v>
      </c>
      <c r="AA24" s="135">
        <f t="shared" si="13"/>
        <v>0</v>
      </c>
      <c r="AB24" s="183">
        <f t="shared" si="14"/>
        <v>0</v>
      </c>
      <c r="AF24" s="183">
        <f t="shared" si="15"/>
        <v>0</v>
      </c>
      <c r="AG24" s="183">
        <f t="shared" si="23"/>
        <v>0</v>
      </c>
      <c r="AH24" s="305" t="str">
        <f t="shared" si="24"/>
        <v/>
      </c>
      <c r="AI24" s="305" t="str">
        <f t="shared" si="25"/>
        <v/>
      </c>
      <c r="AJ24" s="305" t="str">
        <f t="shared" si="26"/>
        <v/>
      </c>
      <c r="AL24" s="184"/>
    </row>
    <row r="25" spans="3:38" ht="27" hidden="1" x14ac:dyDescent="0.2">
      <c r="C25" s="264" t="str">
        <f t="shared" si="7"/>
        <v>T</v>
      </c>
      <c r="D25" s="273" t="str">
        <f t="shared" si="8"/>
        <v>T</v>
      </c>
      <c r="E25" s="21" t="s">
        <v>193</v>
      </c>
      <c r="F25" s="22">
        <f t="shared" si="0"/>
        <v>0</v>
      </c>
      <c r="G25" s="22">
        <f t="shared" si="1"/>
        <v>0</v>
      </c>
      <c r="H25" s="22">
        <f t="shared" si="2"/>
        <v>0</v>
      </c>
      <c r="I25" s="63">
        <f t="shared" si="3"/>
        <v>0</v>
      </c>
      <c r="J25" s="63">
        <f t="shared" si="4"/>
        <v>0</v>
      </c>
      <c r="K25" s="64">
        <f t="shared" si="5"/>
        <v>0</v>
      </c>
      <c r="L25" s="16">
        <f t="shared" si="6"/>
        <v>0</v>
      </c>
      <c r="M25" s="23">
        <f t="shared" si="27"/>
        <v>0</v>
      </c>
      <c r="N25" s="281">
        <f t="shared" si="16"/>
        <v>0</v>
      </c>
      <c r="O25" s="25"/>
      <c r="P25" s="25"/>
      <c r="Q25" s="25"/>
      <c r="R25" s="81" t="str">
        <f t="shared" si="10"/>
        <v/>
      </c>
      <c r="S25" s="111">
        <f t="shared" si="17"/>
        <v>0</v>
      </c>
      <c r="T25" s="111" t="str">
        <f t="shared" si="11"/>
        <v/>
      </c>
      <c r="U25" s="111">
        <f t="shared" si="18"/>
        <v>0</v>
      </c>
      <c r="V25" s="111">
        <f t="shared" si="19"/>
        <v>0</v>
      </c>
      <c r="W25" s="179">
        <f t="shared" si="20"/>
        <v>0</v>
      </c>
      <c r="X25" s="180">
        <f t="shared" si="12"/>
        <v>0</v>
      </c>
      <c r="Y25" s="181">
        <f t="shared" si="21"/>
        <v>0</v>
      </c>
      <c r="Z25" s="182">
        <f t="shared" si="22"/>
        <v>0</v>
      </c>
      <c r="AA25" s="135">
        <f t="shared" si="13"/>
        <v>0</v>
      </c>
      <c r="AB25" s="183">
        <f t="shared" si="14"/>
        <v>0</v>
      </c>
      <c r="AF25" s="183">
        <f t="shared" si="15"/>
        <v>0</v>
      </c>
      <c r="AG25" s="183">
        <f t="shared" si="23"/>
        <v>0</v>
      </c>
      <c r="AH25" s="305" t="str">
        <f t="shared" si="24"/>
        <v/>
      </c>
      <c r="AI25" s="305" t="str">
        <f t="shared" si="25"/>
        <v/>
      </c>
      <c r="AJ25" s="305" t="str">
        <f t="shared" si="26"/>
        <v/>
      </c>
      <c r="AL25" s="184"/>
    </row>
    <row r="26" spans="3:38" ht="27" hidden="1" x14ac:dyDescent="0.2">
      <c r="C26" s="264" t="str">
        <f t="shared" si="7"/>
        <v>T</v>
      </c>
      <c r="D26" s="273" t="str">
        <f t="shared" si="8"/>
        <v>T</v>
      </c>
      <c r="E26" s="21" t="s">
        <v>193</v>
      </c>
      <c r="F26" s="22">
        <f t="shared" si="0"/>
        <v>0</v>
      </c>
      <c r="G26" s="22">
        <f t="shared" si="1"/>
        <v>0</v>
      </c>
      <c r="H26" s="22">
        <f t="shared" si="2"/>
        <v>0</v>
      </c>
      <c r="I26" s="63">
        <f t="shared" si="3"/>
        <v>0</v>
      </c>
      <c r="J26" s="63">
        <f t="shared" si="4"/>
        <v>0</v>
      </c>
      <c r="K26" s="64">
        <f t="shared" si="5"/>
        <v>0</v>
      </c>
      <c r="L26" s="16">
        <f t="shared" si="6"/>
        <v>0</v>
      </c>
      <c r="M26" s="23">
        <f t="shared" si="27"/>
        <v>0</v>
      </c>
      <c r="N26" s="281">
        <f t="shared" si="16"/>
        <v>0</v>
      </c>
      <c r="O26" s="25"/>
      <c r="P26" s="25"/>
      <c r="Q26" s="25"/>
      <c r="R26" s="81" t="str">
        <f t="shared" si="10"/>
        <v/>
      </c>
      <c r="S26" s="111">
        <f t="shared" si="17"/>
        <v>0</v>
      </c>
      <c r="T26" s="111" t="str">
        <f t="shared" si="11"/>
        <v/>
      </c>
      <c r="U26" s="111">
        <f t="shared" si="18"/>
        <v>0</v>
      </c>
      <c r="V26" s="111">
        <f t="shared" si="19"/>
        <v>0</v>
      </c>
      <c r="W26" s="179">
        <f t="shared" si="20"/>
        <v>0</v>
      </c>
      <c r="X26" s="180">
        <f t="shared" si="12"/>
        <v>0</v>
      </c>
      <c r="Y26" s="181">
        <f t="shared" si="21"/>
        <v>0</v>
      </c>
      <c r="Z26" s="182">
        <f t="shared" si="22"/>
        <v>0</v>
      </c>
      <c r="AA26" s="135">
        <f t="shared" si="13"/>
        <v>0</v>
      </c>
      <c r="AB26" s="183">
        <f t="shared" si="14"/>
        <v>0</v>
      </c>
      <c r="AF26" s="183">
        <f t="shared" si="15"/>
        <v>0</v>
      </c>
      <c r="AG26" s="183">
        <f t="shared" si="23"/>
        <v>0</v>
      </c>
      <c r="AH26" s="305" t="str">
        <f t="shared" si="24"/>
        <v/>
      </c>
      <c r="AI26" s="305" t="str">
        <f t="shared" si="25"/>
        <v/>
      </c>
      <c r="AJ26" s="305" t="str">
        <f t="shared" si="26"/>
        <v/>
      </c>
      <c r="AL26" s="184"/>
    </row>
    <row r="27" spans="3:38" ht="27" hidden="1" x14ac:dyDescent="0.2">
      <c r="C27" s="264" t="str">
        <f t="shared" si="7"/>
        <v>T</v>
      </c>
      <c r="D27" s="273" t="str">
        <f t="shared" si="8"/>
        <v>T</v>
      </c>
      <c r="E27" s="21" t="s">
        <v>193</v>
      </c>
      <c r="F27" s="22">
        <f t="shared" si="0"/>
        <v>0</v>
      </c>
      <c r="G27" s="22">
        <f t="shared" si="1"/>
        <v>0</v>
      </c>
      <c r="H27" s="22">
        <f t="shared" si="2"/>
        <v>0</v>
      </c>
      <c r="I27" s="63">
        <f t="shared" si="3"/>
        <v>0</v>
      </c>
      <c r="J27" s="63">
        <f t="shared" si="4"/>
        <v>0</v>
      </c>
      <c r="K27" s="64">
        <f t="shared" si="5"/>
        <v>0</v>
      </c>
      <c r="L27" s="16">
        <f t="shared" si="6"/>
        <v>0</v>
      </c>
      <c r="M27" s="23">
        <f t="shared" si="27"/>
        <v>0</v>
      </c>
      <c r="N27" s="281">
        <f t="shared" si="16"/>
        <v>0</v>
      </c>
      <c r="O27" s="25"/>
      <c r="P27" s="25"/>
      <c r="Q27" s="25"/>
      <c r="R27" s="81" t="str">
        <f t="shared" si="10"/>
        <v/>
      </c>
      <c r="S27" s="111">
        <f t="shared" si="17"/>
        <v>0</v>
      </c>
      <c r="T27" s="111" t="str">
        <f t="shared" si="11"/>
        <v/>
      </c>
      <c r="U27" s="111">
        <f t="shared" si="18"/>
        <v>0</v>
      </c>
      <c r="V27" s="111">
        <f t="shared" si="19"/>
        <v>0</v>
      </c>
      <c r="W27" s="179">
        <f t="shared" si="20"/>
        <v>0</v>
      </c>
      <c r="X27" s="180">
        <f t="shared" si="12"/>
        <v>0</v>
      </c>
      <c r="Y27" s="181">
        <f t="shared" si="21"/>
        <v>0</v>
      </c>
      <c r="Z27" s="182">
        <f t="shared" si="22"/>
        <v>0</v>
      </c>
      <c r="AA27" s="135">
        <f t="shared" si="13"/>
        <v>0</v>
      </c>
      <c r="AB27" s="183">
        <f t="shared" si="14"/>
        <v>0</v>
      </c>
      <c r="AF27" s="183">
        <f t="shared" si="15"/>
        <v>0</v>
      </c>
      <c r="AG27" s="183">
        <f t="shared" si="23"/>
        <v>0</v>
      </c>
      <c r="AH27" s="305" t="str">
        <f t="shared" si="24"/>
        <v/>
      </c>
      <c r="AI27" s="305" t="str">
        <f t="shared" si="25"/>
        <v/>
      </c>
      <c r="AJ27" s="305" t="str">
        <f t="shared" si="26"/>
        <v/>
      </c>
      <c r="AL27" s="184"/>
    </row>
    <row r="28" spans="3:38" ht="27" hidden="1" x14ac:dyDescent="0.2">
      <c r="C28" s="264" t="str">
        <f t="shared" si="7"/>
        <v>T</v>
      </c>
      <c r="D28" s="273" t="str">
        <f t="shared" si="8"/>
        <v>T</v>
      </c>
      <c r="E28" s="21" t="s">
        <v>193</v>
      </c>
      <c r="F28" s="22">
        <f t="shared" si="0"/>
        <v>0</v>
      </c>
      <c r="G28" s="22">
        <f t="shared" si="1"/>
        <v>0</v>
      </c>
      <c r="H28" s="22">
        <f t="shared" si="2"/>
        <v>0</v>
      </c>
      <c r="I28" s="63">
        <f t="shared" si="3"/>
        <v>0</v>
      </c>
      <c r="J28" s="63">
        <f t="shared" si="4"/>
        <v>0</v>
      </c>
      <c r="K28" s="64">
        <f t="shared" si="5"/>
        <v>0</v>
      </c>
      <c r="L28" s="16">
        <f t="shared" si="6"/>
        <v>0</v>
      </c>
      <c r="M28" s="23">
        <f t="shared" si="27"/>
        <v>0</v>
      </c>
      <c r="N28" s="281">
        <f t="shared" si="16"/>
        <v>0</v>
      </c>
      <c r="O28" s="25"/>
      <c r="P28" s="25"/>
      <c r="Q28" s="25"/>
      <c r="R28" s="81" t="str">
        <f t="shared" si="10"/>
        <v/>
      </c>
      <c r="S28" s="111">
        <f t="shared" si="17"/>
        <v>0</v>
      </c>
      <c r="T28" s="111" t="str">
        <f t="shared" si="11"/>
        <v/>
      </c>
      <c r="U28" s="111">
        <f t="shared" si="18"/>
        <v>0</v>
      </c>
      <c r="V28" s="111">
        <f t="shared" si="19"/>
        <v>0</v>
      </c>
      <c r="W28" s="179">
        <f t="shared" si="20"/>
        <v>0</v>
      </c>
      <c r="X28" s="180">
        <f t="shared" si="12"/>
        <v>0</v>
      </c>
      <c r="Y28" s="181">
        <f t="shared" si="21"/>
        <v>0</v>
      </c>
      <c r="Z28" s="182">
        <f t="shared" si="22"/>
        <v>0</v>
      </c>
      <c r="AA28" s="135">
        <f t="shared" si="13"/>
        <v>0</v>
      </c>
      <c r="AB28" s="183">
        <f t="shared" si="14"/>
        <v>0</v>
      </c>
      <c r="AF28" s="183">
        <f t="shared" si="15"/>
        <v>0</v>
      </c>
      <c r="AG28" s="183">
        <f t="shared" si="23"/>
        <v>0</v>
      </c>
      <c r="AH28" s="305" t="str">
        <f t="shared" si="24"/>
        <v/>
      </c>
      <c r="AI28" s="305" t="str">
        <f t="shared" si="25"/>
        <v/>
      </c>
      <c r="AJ28" s="305" t="str">
        <f t="shared" si="26"/>
        <v/>
      </c>
      <c r="AL28" s="184"/>
    </row>
    <row r="29" spans="3:38" ht="27" hidden="1" x14ac:dyDescent="0.2">
      <c r="C29" s="264" t="str">
        <f t="shared" si="7"/>
        <v>T</v>
      </c>
      <c r="D29" s="273" t="str">
        <f t="shared" si="8"/>
        <v>T</v>
      </c>
      <c r="E29" s="21" t="s">
        <v>193</v>
      </c>
      <c r="F29" s="22">
        <f t="shared" si="0"/>
        <v>0</v>
      </c>
      <c r="G29" s="22">
        <f t="shared" si="1"/>
        <v>0</v>
      </c>
      <c r="H29" s="22">
        <f t="shared" si="2"/>
        <v>0</v>
      </c>
      <c r="I29" s="63">
        <f t="shared" si="3"/>
        <v>0</v>
      </c>
      <c r="J29" s="63">
        <f t="shared" si="4"/>
        <v>0</v>
      </c>
      <c r="K29" s="64">
        <f t="shared" si="5"/>
        <v>0</v>
      </c>
      <c r="L29" s="16">
        <f t="shared" si="6"/>
        <v>0</v>
      </c>
      <c r="M29" s="23">
        <f t="shared" si="27"/>
        <v>0</v>
      </c>
      <c r="N29" s="281">
        <f t="shared" si="16"/>
        <v>0</v>
      </c>
      <c r="O29" s="25"/>
      <c r="P29" s="25"/>
      <c r="Q29" s="25"/>
      <c r="R29" s="81" t="str">
        <f t="shared" si="10"/>
        <v/>
      </c>
      <c r="S29" s="111">
        <f t="shared" si="17"/>
        <v>0</v>
      </c>
      <c r="T29" s="111" t="str">
        <f t="shared" si="11"/>
        <v/>
      </c>
      <c r="U29" s="111">
        <f t="shared" si="18"/>
        <v>0</v>
      </c>
      <c r="V29" s="111">
        <f t="shared" si="19"/>
        <v>0</v>
      </c>
      <c r="W29" s="179">
        <f t="shared" si="20"/>
        <v>0</v>
      </c>
      <c r="X29" s="180">
        <f t="shared" si="12"/>
        <v>0</v>
      </c>
      <c r="Y29" s="181">
        <f t="shared" si="21"/>
        <v>0</v>
      </c>
      <c r="Z29" s="182">
        <f t="shared" si="22"/>
        <v>0</v>
      </c>
      <c r="AA29" s="135">
        <f t="shared" si="13"/>
        <v>0</v>
      </c>
      <c r="AB29" s="183">
        <f t="shared" si="14"/>
        <v>0</v>
      </c>
      <c r="AF29" s="183">
        <f t="shared" si="15"/>
        <v>0</v>
      </c>
      <c r="AG29" s="183">
        <f t="shared" si="23"/>
        <v>0</v>
      </c>
      <c r="AH29" s="305" t="str">
        <f t="shared" si="24"/>
        <v/>
      </c>
      <c r="AI29" s="305" t="str">
        <f t="shared" si="25"/>
        <v/>
      </c>
      <c r="AJ29" s="305" t="str">
        <f t="shared" si="26"/>
        <v/>
      </c>
      <c r="AL29" s="184"/>
    </row>
    <row r="30" spans="3:38" ht="27" hidden="1" x14ac:dyDescent="0.2">
      <c r="C30" s="264" t="str">
        <f t="shared" si="7"/>
        <v>T</v>
      </c>
      <c r="D30" s="273" t="str">
        <f t="shared" si="8"/>
        <v>T</v>
      </c>
      <c r="E30" s="21" t="s">
        <v>193</v>
      </c>
      <c r="F30" s="22">
        <f t="shared" si="0"/>
        <v>0</v>
      </c>
      <c r="G30" s="22">
        <f t="shared" si="1"/>
        <v>0</v>
      </c>
      <c r="H30" s="22">
        <f t="shared" si="2"/>
        <v>0</v>
      </c>
      <c r="I30" s="63">
        <f t="shared" si="3"/>
        <v>0</v>
      </c>
      <c r="J30" s="63">
        <f t="shared" si="4"/>
        <v>0</v>
      </c>
      <c r="K30" s="64">
        <f t="shared" si="5"/>
        <v>0</v>
      </c>
      <c r="L30" s="16">
        <f t="shared" si="6"/>
        <v>0</v>
      </c>
      <c r="M30" s="23">
        <f t="shared" si="27"/>
        <v>0</v>
      </c>
      <c r="N30" s="281">
        <f t="shared" si="16"/>
        <v>0</v>
      </c>
      <c r="O30" s="25"/>
      <c r="P30" s="25"/>
      <c r="Q30" s="25"/>
      <c r="R30" s="81" t="str">
        <f t="shared" si="10"/>
        <v/>
      </c>
      <c r="S30" s="111">
        <f t="shared" si="17"/>
        <v>0</v>
      </c>
      <c r="T30" s="111" t="str">
        <f t="shared" si="11"/>
        <v/>
      </c>
      <c r="U30" s="111">
        <f t="shared" si="18"/>
        <v>0</v>
      </c>
      <c r="V30" s="111">
        <f t="shared" si="19"/>
        <v>0</v>
      </c>
      <c r="W30" s="179">
        <f t="shared" si="20"/>
        <v>0</v>
      </c>
      <c r="X30" s="180">
        <f t="shared" si="12"/>
        <v>0</v>
      </c>
      <c r="Y30" s="181">
        <f t="shared" si="21"/>
        <v>0</v>
      </c>
      <c r="Z30" s="182">
        <f t="shared" si="22"/>
        <v>0</v>
      </c>
      <c r="AA30" s="135">
        <f t="shared" si="13"/>
        <v>0</v>
      </c>
      <c r="AB30" s="183">
        <f t="shared" si="14"/>
        <v>0</v>
      </c>
      <c r="AF30" s="183">
        <f t="shared" si="15"/>
        <v>0</v>
      </c>
      <c r="AG30" s="183">
        <f t="shared" si="23"/>
        <v>0</v>
      </c>
      <c r="AH30" s="305" t="str">
        <f t="shared" si="24"/>
        <v/>
      </c>
      <c r="AI30" s="305" t="str">
        <f t="shared" si="25"/>
        <v/>
      </c>
      <c r="AJ30" s="305" t="str">
        <f t="shared" si="26"/>
        <v/>
      </c>
      <c r="AL30" s="184"/>
    </row>
    <row r="31" spans="3:38" ht="27" hidden="1" x14ac:dyDescent="0.2">
      <c r="C31" s="264" t="str">
        <f t="shared" si="7"/>
        <v>T</v>
      </c>
      <c r="D31" s="273" t="str">
        <f t="shared" si="8"/>
        <v>T</v>
      </c>
      <c r="E31" s="21" t="s">
        <v>193</v>
      </c>
      <c r="F31" s="22">
        <f t="shared" si="0"/>
        <v>0</v>
      </c>
      <c r="G31" s="22">
        <f t="shared" si="1"/>
        <v>0</v>
      </c>
      <c r="H31" s="22">
        <f t="shared" si="2"/>
        <v>0</v>
      </c>
      <c r="I31" s="63">
        <f t="shared" si="3"/>
        <v>0</v>
      </c>
      <c r="J31" s="63">
        <f t="shared" si="4"/>
        <v>0</v>
      </c>
      <c r="K31" s="64">
        <f t="shared" si="5"/>
        <v>0</v>
      </c>
      <c r="L31" s="16">
        <f t="shared" si="6"/>
        <v>0</v>
      </c>
      <c r="M31" s="23">
        <f t="shared" si="27"/>
        <v>0</v>
      </c>
      <c r="N31" s="281">
        <f t="shared" si="16"/>
        <v>0</v>
      </c>
      <c r="O31" s="25"/>
      <c r="P31" s="25"/>
      <c r="Q31" s="25"/>
      <c r="R31" s="81" t="str">
        <f t="shared" si="10"/>
        <v/>
      </c>
      <c r="S31" s="111">
        <f t="shared" si="17"/>
        <v>0</v>
      </c>
      <c r="T31" s="111" t="str">
        <f t="shared" si="11"/>
        <v/>
      </c>
      <c r="U31" s="111">
        <f t="shared" si="18"/>
        <v>0</v>
      </c>
      <c r="V31" s="111">
        <f t="shared" si="19"/>
        <v>0</v>
      </c>
      <c r="W31" s="179">
        <f t="shared" si="20"/>
        <v>0</v>
      </c>
      <c r="X31" s="180">
        <f t="shared" si="12"/>
        <v>0</v>
      </c>
      <c r="Y31" s="181">
        <f t="shared" si="21"/>
        <v>0</v>
      </c>
      <c r="Z31" s="182">
        <f t="shared" si="22"/>
        <v>0</v>
      </c>
      <c r="AA31" s="135">
        <f t="shared" si="13"/>
        <v>0</v>
      </c>
      <c r="AB31" s="183">
        <f t="shared" si="14"/>
        <v>0</v>
      </c>
      <c r="AF31" s="183">
        <f t="shared" si="15"/>
        <v>0</v>
      </c>
      <c r="AG31" s="183">
        <f t="shared" si="23"/>
        <v>0</v>
      </c>
      <c r="AH31" s="305" t="str">
        <f t="shared" si="24"/>
        <v/>
      </c>
      <c r="AI31" s="305" t="str">
        <f t="shared" si="25"/>
        <v/>
      </c>
      <c r="AJ31" s="305" t="str">
        <f t="shared" si="26"/>
        <v/>
      </c>
      <c r="AL31" s="184"/>
    </row>
    <row r="32" spans="3:38" ht="27" hidden="1" x14ac:dyDescent="0.2">
      <c r="C32" s="264" t="str">
        <f t="shared" si="7"/>
        <v>T</v>
      </c>
      <c r="D32" s="273" t="str">
        <f t="shared" si="8"/>
        <v>T</v>
      </c>
      <c r="E32" s="21" t="s">
        <v>193</v>
      </c>
      <c r="F32" s="22">
        <f t="shared" si="0"/>
        <v>0</v>
      </c>
      <c r="G32" s="22">
        <f t="shared" si="1"/>
        <v>0</v>
      </c>
      <c r="H32" s="22">
        <f t="shared" si="2"/>
        <v>0</v>
      </c>
      <c r="I32" s="63">
        <f t="shared" si="3"/>
        <v>0</v>
      </c>
      <c r="J32" s="63">
        <f t="shared" si="4"/>
        <v>0</v>
      </c>
      <c r="K32" s="64">
        <f t="shared" si="5"/>
        <v>0</v>
      </c>
      <c r="L32" s="16">
        <f t="shared" si="6"/>
        <v>0</v>
      </c>
      <c r="M32" s="23">
        <f t="shared" si="27"/>
        <v>0</v>
      </c>
      <c r="N32" s="281">
        <f t="shared" si="16"/>
        <v>0</v>
      </c>
      <c r="O32" s="25"/>
      <c r="P32" s="25"/>
      <c r="Q32" s="25"/>
      <c r="R32" s="81" t="str">
        <f t="shared" si="10"/>
        <v/>
      </c>
      <c r="S32" s="111">
        <f t="shared" si="17"/>
        <v>0</v>
      </c>
      <c r="T32" s="111" t="str">
        <f t="shared" si="11"/>
        <v/>
      </c>
      <c r="U32" s="111">
        <f t="shared" si="18"/>
        <v>0</v>
      </c>
      <c r="V32" s="111">
        <f t="shared" si="19"/>
        <v>0</v>
      </c>
      <c r="W32" s="179">
        <f t="shared" si="20"/>
        <v>0</v>
      </c>
      <c r="X32" s="180">
        <f t="shared" si="12"/>
        <v>0</v>
      </c>
      <c r="Y32" s="181">
        <f t="shared" si="21"/>
        <v>0</v>
      </c>
      <c r="Z32" s="182">
        <f t="shared" si="22"/>
        <v>0</v>
      </c>
      <c r="AA32" s="135">
        <f t="shared" si="13"/>
        <v>0</v>
      </c>
      <c r="AB32" s="183">
        <f t="shared" si="14"/>
        <v>0</v>
      </c>
      <c r="AF32" s="183">
        <f t="shared" si="15"/>
        <v>0</v>
      </c>
      <c r="AG32" s="183">
        <f t="shared" si="23"/>
        <v>0</v>
      </c>
      <c r="AH32" s="305" t="str">
        <f t="shared" si="24"/>
        <v/>
      </c>
      <c r="AI32" s="305" t="str">
        <f t="shared" si="25"/>
        <v/>
      </c>
      <c r="AJ32" s="305" t="str">
        <f t="shared" si="26"/>
        <v/>
      </c>
      <c r="AL32" s="184"/>
    </row>
    <row r="33" spans="3:40" ht="27" hidden="1" x14ac:dyDescent="0.2">
      <c r="C33" s="264" t="str">
        <f t="shared" si="7"/>
        <v>T</v>
      </c>
      <c r="D33" s="273" t="str">
        <f t="shared" si="8"/>
        <v>T</v>
      </c>
      <c r="E33" s="21" t="s">
        <v>193</v>
      </c>
      <c r="F33" s="22">
        <f t="shared" si="0"/>
        <v>0</v>
      </c>
      <c r="G33" s="22">
        <f t="shared" si="1"/>
        <v>0</v>
      </c>
      <c r="H33" s="22">
        <f t="shared" si="2"/>
        <v>0</v>
      </c>
      <c r="I33" s="63">
        <f t="shared" si="3"/>
        <v>0</v>
      </c>
      <c r="J33" s="63">
        <f t="shared" si="4"/>
        <v>0</v>
      </c>
      <c r="K33" s="64">
        <f t="shared" si="5"/>
        <v>0</v>
      </c>
      <c r="L33" s="16">
        <f t="shared" si="6"/>
        <v>0</v>
      </c>
      <c r="M33" s="23">
        <f t="shared" si="27"/>
        <v>0</v>
      </c>
      <c r="N33" s="281">
        <f t="shared" si="16"/>
        <v>0</v>
      </c>
      <c r="O33" s="25"/>
      <c r="P33" s="25"/>
      <c r="Q33" s="25"/>
      <c r="R33" s="81" t="str">
        <f t="shared" si="10"/>
        <v/>
      </c>
      <c r="S33" s="111">
        <f t="shared" si="17"/>
        <v>0</v>
      </c>
      <c r="T33" s="111" t="str">
        <f t="shared" si="11"/>
        <v/>
      </c>
      <c r="U33" s="111">
        <f t="shared" si="18"/>
        <v>0</v>
      </c>
      <c r="V33" s="111">
        <f t="shared" si="19"/>
        <v>0</v>
      </c>
      <c r="W33" s="179">
        <f t="shared" si="20"/>
        <v>0</v>
      </c>
      <c r="X33" s="180">
        <f t="shared" si="12"/>
        <v>0</v>
      </c>
      <c r="Y33" s="181">
        <f t="shared" si="21"/>
        <v>0</v>
      </c>
      <c r="Z33" s="182">
        <f t="shared" si="22"/>
        <v>0</v>
      </c>
      <c r="AA33" s="135">
        <f t="shared" si="13"/>
        <v>0</v>
      </c>
      <c r="AB33" s="183">
        <f t="shared" si="14"/>
        <v>0</v>
      </c>
      <c r="AF33" s="183">
        <f t="shared" si="15"/>
        <v>0</v>
      </c>
      <c r="AG33" s="183">
        <f t="shared" si="23"/>
        <v>0</v>
      </c>
      <c r="AH33" s="305" t="str">
        <f t="shared" si="24"/>
        <v/>
      </c>
      <c r="AI33" s="305" t="str">
        <f t="shared" si="25"/>
        <v/>
      </c>
      <c r="AJ33" s="305" t="str">
        <f t="shared" si="26"/>
        <v/>
      </c>
      <c r="AL33" s="184"/>
    </row>
    <row r="34" spans="3:40" ht="27" hidden="1" x14ac:dyDescent="0.2">
      <c r="C34" s="264" t="str">
        <f t="shared" si="7"/>
        <v>T</v>
      </c>
      <c r="D34" s="273" t="str">
        <f t="shared" si="8"/>
        <v>T</v>
      </c>
      <c r="E34" s="21" t="s">
        <v>193</v>
      </c>
      <c r="F34" s="22">
        <f t="shared" si="0"/>
        <v>0</v>
      </c>
      <c r="G34" s="22">
        <f t="shared" si="1"/>
        <v>0</v>
      </c>
      <c r="H34" s="22">
        <f t="shared" si="2"/>
        <v>0</v>
      </c>
      <c r="I34" s="63">
        <f t="shared" si="3"/>
        <v>0</v>
      </c>
      <c r="J34" s="63">
        <f t="shared" si="4"/>
        <v>0</v>
      </c>
      <c r="K34" s="64">
        <f t="shared" si="5"/>
        <v>0</v>
      </c>
      <c r="L34" s="16">
        <f t="shared" si="6"/>
        <v>0</v>
      </c>
      <c r="M34" s="23">
        <f t="shared" si="27"/>
        <v>0</v>
      </c>
      <c r="N34" s="281">
        <f t="shared" si="16"/>
        <v>0</v>
      </c>
      <c r="O34" s="25"/>
      <c r="P34" s="25"/>
      <c r="Q34" s="25"/>
      <c r="R34" s="81" t="str">
        <f t="shared" si="10"/>
        <v/>
      </c>
      <c r="S34" s="111">
        <f t="shared" si="17"/>
        <v>0</v>
      </c>
      <c r="T34" s="111" t="str">
        <f t="shared" si="11"/>
        <v/>
      </c>
      <c r="U34" s="111">
        <f t="shared" si="18"/>
        <v>0</v>
      </c>
      <c r="V34" s="111">
        <f t="shared" si="19"/>
        <v>0</v>
      </c>
      <c r="W34" s="179">
        <f t="shared" si="20"/>
        <v>0</v>
      </c>
      <c r="X34" s="180">
        <f t="shared" si="12"/>
        <v>0</v>
      </c>
      <c r="Y34" s="181">
        <f t="shared" si="21"/>
        <v>0</v>
      </c>
      <c r="Z34" s="182">
        <f t="shared" si="22"/>
        <v>0</v>
      </c>
      <c r="AA34" s="135">
        <f t="shared" si="13"/>
        <v>0</v>
      </c>
      <c r="AB34" s="183">
        <f t="shared" si="14"/>
        <v>0</v>
      </c>
      <c r="AF34" s="183">
        <f t="shared" si="15"/>
        <v>0</v>
      </c>
      <c r="AG34" s="183">
        <f t="shared" si="23"/>
        <v>0</v>
      </c>
      <c r="AH34" s="305" t="str">
        <f t="shared" si="24"/>
        <v/>
      </c>
      <c r="AI34" s="305" t="str">
        <f t="shared" si="25"/>
        <v/>
      </c>
      <c r="AJ34" s="305" t="str">
        <f t="shared" si="26"/>
        <v/>
      </c>
      <c r="AL34" s="184"/>
    </row>
    <row r="35" spans="3:40" ht="27" hidden="1" x14ac:dyDescent="0.2">
      <c r="C35" s="264" t="str">
        <f t="shared" si="7"/>
        <v>T</v>
      </c>
      <c r="D35" s="273" t="str">
        <f t="shared" si="8"/>
        <v>T</v>
      </c>
      <c r="E35" s="21" t="s">
        <v>193</v>
      </c>
      <c r="F35" s="22">
        <f t="shared" si="0"/>
        <v>0</v>
      </c>
      <c r="G35" s="22">
        <f t="shared" si="1"/>
        <v>0</v>
      </c>
      <c r="H35" s="22">
        <f t="shared" si="2"/>
        <v>0</v>
      </c>
      <c r="I35" s="63">
        <f t="shared" si="3"/>
        <v>0</v>
      </c>
      <c r="J35" s="63">
        <f t="shared" si="4"/>
        <v>0</v>
      </c>
      <c r="K35" s="64">
        <f t="shared" si="5"/>
        <v>0</v>
      </c>
      <c r="L35" s="16">
        <f t="shared" si="6"/>
        <v>0</v>
      </c>
      <c r="M35" s="23">
        <f t="shared" si="27"/>
        <v>0</v>
      </c>
      <c r="N35" s="281">
        <f t="shared" si="16"/>
        <v>0</v>
      </c>
      <c r="O35" s="25"/>
      <c r="P35" s="25"/>
      <c r="Q35" s="25"/>
      <c r="R35" s="81" t="str">
        <f t="shared" si="10"/>
        <v/>
      </c>
      <c r="S35" s="111">
        <f t="shared" si="17"/>
        <v>0</v>
      </c>
      <c r="T35" s="111" t="str">
        <f t="shared" si="11"/>
        <v/>
      </c>
      <c r="U35" s="111">
        <f t="shared" si="18"/>
        <v>0</v>
      </c>
      <c r="V35" s="111">
        <f t="shared" si="19"/>
        <v>0</v>
      </c>
      <c r="W35" s="179">
        <f t="shared" si="20"/>
        <v>0</v>
      </c>
      <c r="X35" s="180">
        <f t="shared" si="12"/>
        <v>0</v>
      </c>
      <c r="Y35" s="181">
        <f t="shared" si="21"/>
        <v>0</v>
      </c>
      <c r="Z35" s="182">
        <f t="shared" si="22"/>
        <v>0</v>
      </c>
      <c r="AA35" s="135">
        <f t="shared" si="13"/>
        <v>0</v>
      </c>
      <c r="AB35" s="183">
        <f t="shared" si="14"/>
        <v>0</v>
      </c>
      <c r="AF35" s="183">
        <f t="shared" si="15"/>
        <v>0</v>
      </c>
      <c r="AG35" s="183">
        <f t="shared" si="23"/>
        <v>0</v>
      </c>
      <c r="AH35" s="305" t="str">
        <f t="shared" si="24"/>
        <v/>
      </c>
      <c r="AI35" s="305" t="str">
        <f t="shared" si="25"/>
        <v/>
      </c>
      <c r="AJ35" s="305" t="str">
        <f t="shared" si="26"/>
        <v/>
      </c>
      <c r="AL35" s="184"/>
    </row>
    <row r="36" spans="3:40" ht="27" hidden="1" x14ac:dyDescent="0.2">
      <c r="C36" s="264" t="str">
        <f t="shared" si="7"/>
        <v>T</v>
      </c>
      <c r="D36" s="273" t="str">
        <f t="shared" si="8"/>
        <v>T</v>
      </c>
      <c r="E36" s="21" t="s">
        <v>193</v>
      </c>
      <c r="F36" s="22">
        <f t="shared" si="0"/>
        <v>0</v>
      </c>
      <c r="G36" s="22">
        <f t="shared" si="1"/>
        <v>0</v>
      </c>
      <c r="H36" s="22">
        <f t="shared" si="2"/>
        <v>0</v>
      </c>
      <c r="I36" s="63">
        <f t="shared" si="3"/>
        <v>0</v>
      </c>
      <c r="J36" s="63">
        <f t="shared" si="4"/>
        <v>0</v>
      </c>
      <c r="K36" s="64">
        <f t="shared" si="5"/>
        <v>0</v>
      </c>
      <c r="L36" s="16">
        <f t="shared" si="6"/>
        <v>0</v>
      </c>
      <c r="M36" s="23">
        <f t="shared" si="27"/>
        <v>0</v>
      </c>
      <c r="N36" s="281">
        <f t="shared" si="16"/>
        <v>0</v>
      </c>
      <c r="O36" s="25"/>
      <c r="P36" s="25"/>
      <c r="Q36" s="25"/>
      <c r="R36" s="81" t="str">
        <f t="shared" si="10"/>
        <v/>
      </c>
      <c r="S36" s="111">
        <f t="shared" si="17"/>
        <v>0</v>
      </c>
      <c r="T36" s="111" t="str">
        <f t="shared" si="11"/>
        <v/>
      </c>
      <c r="U36" s="111">
        <f t="shared" si="18"/>
        <v>0</v>
      </c>
      <c r="V36" s="111">
        <f t="shared" si="19"/>
        <v>0</v>
      </c>
      <c r="W36" s="179">
        <f t="shared" si="20"/>
        <v>0</v>
      </c>
      <c r="X36" s="180">
        <f t="shared" si="12"/>
        <v>0</v>
      </c>
      <c r="Y36" s="181">
        <f t="shared" si="21"/>
        <v>0</v>
      </c>
      <c r="Z36" s="182">
        <f t="shared" si="22"/>
        <v>0</v>
      </c>
      <c r="AA36" s="135">
        <f t="shared" si="13"/>
        <v>0</v>
      </c>
      <c r="AB36" s="183">
        <f t="shared" si="14"/>
        <v>0</v>
      </c>
      <c r="AF36" s="183">
        <f t="shared" si="15"/>
        <v>0</v>
      </c>
      <c r="AG36" s="183">
        <f t="shared" si="23"/>
        <v>0</v>
      </c>
      <c r="AH36" s="305" t="str">
        <f t="shared" si="24"/>
        <v/>
      </c>
      <c r="AI36" s="305" t="str">
        <f t="shared" si="25"/>
        <v/>
      </c>
      <c r="AJ36" s="305" t="str">
        <f t="shared" si="26"/>
        <v/>
      </c>
      <c r="AL36" s="184"/>
    </row>
    <row r="37" spans="3:40" ht="27" hidden="1" x14ac:dyDescent="0.2">
      <c r="C37" s="264" t="str">
        <f t="shared" si="7"/>
        <v>T</v>
      </c>
      <c r="D37" s="273" t="str">
        <f t="shared" si="8"/>
        <v>T</v>
      </c>
      <c r="E37" s="21" t="s">
        <v>193</v>
      </c>
      <c r="F37" s="22">
        <f t="shared" si="0"/>
        <v>0</v>
      </c>
      <c r="G37" s="22">
        <f t="shared" si="1"/>
        <v>0</v>
      </c>
      <c r="H37" s="22">
        <f t="shared" si="2"/>
        <v>0</v>
      </c>
      <c r="I37" s="63">
        <f t="shared" si="3"/>
        <v>0</v>
      </c>
      <c r="J37" s="63">
        <f t="shared" si="4"/>
        <v>0</v>
      </c>
      <c r="K37" s="64">
        <f t="shared" si="5"/>
        <v>0</v>
      </c>
      <c r="L37" s="16">
        <f t="shared" si="6"/>
        <v>0</v>
      </c>
      <c r="M37" s="23">
        <f t="shared" si="27"/>
        <v>0</v>
      </c>
      <c r="N37" s="281">
        <f t="shared" si="16"/>
        <v>0</v>
      </c>
      <c r="O37" s="25"/>
      <c r="P37" s="25"/>
      <c r="Q37" s="25"/>
      <c r="R37" s="81" t="str">
        <f t="shared" si="10"/>
        <v/>
      </c>
      <c r="S37" s="111">
        <f t="shared" si="17"/>
        <v>0</v>
      </c>
      <c r="T37" s="111" t="str">
        <f t="shared" si="11"/>
        <v/>
      </c>
      <c r="U37" s="111">
        <f t="shared" si="18"/>
        <v>0</v>
      </c>
      <c r="V37" s="111">
        <f t="shared" si="19"/>
        <v>0</v>
      </c>
      <c r="W37" s="179">
        <f t="shared" si="20"/>
        <v>0</v>
      </c>
      <c r="X37" s="180">
        <f t="shared" si="12"/>
        <v>0</v>
      </c>
      <c r="Y37" s="181">
        <f t="shared" si="21"/>
        <v>0</v>
      </c>
      <c r="Z37" s="182">
        <f t="shared" si="22"/>
        <v>0</v>
      </c>
      <c r="AA37" s="135">
        <f t="shared" si="13"/>
        <v>0</v>
      </c>
      <c r="AB37" s="183">
        <f t="shared" si="14"/>
        <v>0</v>
      </c>
      <c r="AF37" s="183">
        <f t="shared" si="15"/>
        <v>0</v>
      </c>
      <c r="AG37" s="183">
        <f t="shared" si="23"/>
        <v>0</v>
      </c>
      <c r="AH37" s="305" t="str">
        <f t="shared" si="24"/>
        <v/>
      </c>
      <c r="AI37" s="305" t="str">
        <f t="shared" si="25"/>
        <v/>
      </c>
      <c r="AJ37" s="305" t="str">
        <f t="shared" si="26"/>
        <v/>
      </c>
      <c r="AL37" s="184"/>
    </row>
    <row r="38" spans="3:40" ht="27" hidden="1" x14ac:dyDescent="0.2">
      <c r="C38" s="264" t="str">
        <f t="shared" si="7"/>
        <v>T</v>
      </c>
      <c r="D38" s="273" t="str">
        <f t="shared" si="8"/>
        <v>T</v>
      </c>
      <c r="E38" s="21" t="s">
        <v>193</v>
      </c>
      <c r="F38" s="22">
        <f t="shared" si="0"/>
        <v>0</v>
      </c>
      <c r="G38" s="22">
        <f t="shared" si="1"/>
        <v>0</v>
      </c>
      <c r="H38" s="22">
        <f t="shared" si="2"/>
        <v>0</v>
      </c>
      <c r="I38" s="63">
        <f t="shared" si="3"/>
        <v>0</v>
      </c>
      <c r="J38" s="63">
        <f t="shared" si="4"/>
        <v>0</v>
      </c>
      <c r="K38" s="64">
        <f t="shared" si="5"/>
        <v>0</v>
      </c>
      <c r="L38" s="16">
        <f t="shared" si="6"/>
        <v>0</v>
      </c>
      <c r="M38" s="23">
        <f t="shared" si="27"/>
        <v>0</v>
      </c>
      <c r="N38" s="281">
        <f t="shared" si="16"/>
        <v>0</v>
      </c>
      <c r="O38" s="25"/>
      <c r="P38" s="25"/>
      <c r="Q38" s="25"/>
      <c r="R38" s="81" t="str">
        <f t="shared" si="10"/>
        <v/>
      </c>
      <c r="S38" s="111">
        <f t="shared" si="17"/>
        <v>0</v>
      </c>
      <c r="T38" s="111" t="str">
        <f t="shared" si="11"/>
        <v/>
      </c>
      <c r="U38" s="111">
        <f t="shared" si="18"/>
        <v>0</v>
      </c>
      <c r="V38" s="111">
        <f t="shared" si="19"/>
        <v>0</v>
      </c>
      <c r="W38" s="179">
        <f t="shared" si="20"/>
        <v>0</v>
      </c>
      <c r="X38" s="180">
        <f t="shared" si="12"/>
        <v>0</v>
      </c>
      <c r="Y38" s="181">
        <f t="shared" si="21"/>
        <v>0</v>
      </c>
      <c r="Z38" s="182">
        <f t="shared" si="22"/>
        <v>0</v>
      </c>
      <c r="AA38" s="135">
        <f t="shared" si="13"/>
        <v>0</v>
      </c>
      <c r="AB38" s="183">
        <f t="shared" si="14"/>
        <v>0</v>
      </c>
      <c r="AF38" s="183">
        <f t="shared" si="15"/>
        <v>0</v>
      </c>
      <c r="AG38" s="183">
        <f t="shared" si="23"/>
        <v>0</v>
      </c>
      <c r="AH38" s="305" t="str">
        <f t="shared" si="24"/>
        <v/>
      </c>
      <c r="AI38" s="305" t="str">
        <f t="shared" si="25"/>
        <v/>
      </c>
      <c r="AJ38" s="305" t="str">
        <f t="shared" si="26"/>
        <v/>
      </c>
      <c r="AL38" s="184"/>
    </row>
    <row r="39" spans="3:40" ht="27" hidden="1" x14ac:dyDescent="0.2">
      <c r="C39" s="264" t="str">
        <f t="shared" si="7"/>
        <v>T</v>
      </c>
      <c r="D39" s="273" t="str">
        <f t="shared" si="8"/>
        <v>T</v>
      </c>
      <c r="E39" s="21" t="s">
        <v>193</v>
      </c>
      <c r="F39" s="22">
        <f t="shared" si="0"/>
        <v>0</v>
      </c>
      <c r="G39" s="22">
        <f t="shared" si="1"/>
        <v>0</v>
      </c>
      <c r="H39" s="22">
        <f t="shared" si="2"/>
        <v>0</v>
      </c>
      <c r="I39" s="63">
        <f t="shared" si="3"/>
        <v>0</v>
      </c>
      <c r="J39" s="63">
        <f t="shared" si="4"/>
        <v>0</v>
      </c>
      <c r="K39" s="64">
        <f t="shared" si="5"/>
        <v>0</v>
      </c>
      <c r="L39" s="16">
        <f t="shared" si="6"/>
        <v>0</v>
      </c>
      <c r="M39" s="23">
        <f t="shared" si="27"/>
        <v>0</v>
      </c>
      <c r="N39" s="281">
        <f t="shared" si="16"/>
        <v>0</v>
      </c>
      <c r="O39" s="25"/>
      <c r="P39" s="25"/>
      <c r="Q39" s="25"/>
      <c r="R39" s="81" t="str">
        <f t="shared" si="10"/>
        <v/>
      </c>
      <c r="S39" s="111">
        <f t="shared" si="17"/>
        <v>0</v>
      </c>
      <c r="T39" s="111" t="str">
        <f t="shared" si="11"/>
        <v/>
      </c>
      <c r="U39" s="111">
        <f t="shared" si="18"/>
        <v>0</v>
      </c>
      <c r="V39" s="111">
        <f t="shared" si="19"/>
        <v>0</v>
      </c>
      <c r="W39" s="179">
        <f t="shared" si="20"/>
        <v>0</v>
      </c>
      <c r="X39" s="180">
        <f t="shared" si="12"/>
        <v>0</v>
      </c>
      <c r="Y39" s="181">
        <f t="shared" si="21"/>
        <v>0</v>
      </c>
      <c r="Z39" s="182">
        <f t="shared" si="22"/>
        <v>0</v>
      </c>
      <c r="AA39" s="135">
        <f t="shared" si="13"/>
        <v>0</v>
      </c>
      <c r="AB39" s="183">
        <f t="shared" si="14"/>
        <v>0</v>
      </c>
      <c r="AF39" s="183">
        <f t="shared" si="15"/>
        <v>0</v>
      </c>
      <c r="AG39" s="183">
        <f t="shared" si="23"/>
        <v>0</v>
      </c>
      <c r="AH39" s="305" t="str">
        <f t="shared" si="24"/>
        <v/>
      </c>
      <c r="AI39" s="305" t="str">
        <f t="shared" si="25"/>
        <v/>
      </c>
      <c r="AJ39" s="305" t="str">
        <f t="shared" si="26"/>
        <v/>
      </c>
      <c r="AL39" s="184"/>
    </row>
    <row r="40" spans="3:40" ht="27" hidden="1" x14ac:dyDescent="0.2">
      <c r="C40" s="264" t="str">
        <f t="shared" si="7"/>
        <v>T</v>
      </c>
      <c r="D40" s="273" t="str">
        <f t="shared" si="8"/>
        <v>T</v>
      </c>
      <c r="E40" s="21" t="s">
        <v>24</v>
      </c>
      <c r="F40" s="22"/>
      <c r="G40" s="22"/>
      <c r="H40" s="22"/>
      <c r="I40" s="63"/>
      <c r="J40" s="63"/>
      <c r="K40" s="64"/>
      <c r="L40" s="16"/>
      <c r="M40" s="23">
        <f t="shared" si="27"/>
        <v>0</v>
      </c>
      <c r="N40" s="281">
        <f t="shared" si="16"/>
        <v>0</v>
      </c>
      <c r="O40" s="25"/>
      <c r="P40" s="25"/>
      <c r="Q40" s="25"/>
      <c r="R40" s="81" t="str">
        <f t="shared" si="10"/>
        <v/>
      </c>
      <c r="S40" s="111">
        <f t="shared" si="17"/>
        <v>0</v>
      </c>
      <c r="T40" s="111" t="str">
        <f>IF(J40&lt;135,"",J40-$J$66)</f>
        <v/>
      </c>
      <c r="U40" s="111">
        <f t="shared" si="18"/>
        <v>0</v>
      </c>
      <c r="V40" s="111">
        <f t="shared" si="19"/>
        <v>0</v>
      </c>
      <c r="W40" s="179">
        <f t="shared" si="20"/>
        <v>0</v>
      </c>
      <c r="X40" s="180">
        <f t="shared" si="12"/>
        <v>0</v>
      </c>
      <c r="Y40" s="181">
        <f t="shared" si="21"/>
        <v>0</v>
      </c>
      <c r="Z40" s="182">
        <f t="shared" si="22"/>
        <v>0</v>
      </c>
      <c r="AA40" s="135">
        <f t="shared" si="13"/>
        <v>0</v>
      </c>
      <c r="AB40" s="183">
        <f t="shared" si="14"/>
        <v>0</v>
      </c>
      <c r="AF40" s="183">
        <f t="shared" si="15"/>
        <v>0</v>
      </c>
      <c r="AG40" s="183">
        <f t="shared" si="23"/>
        <v>0</v>
      </c>
      <c r="AH40" s="305" t="str">
        <f t="shared" si="24"/>
        <v/>
      </c>
      <c r="AI40" s="305" t="str">
        <f t="shared" si="25"/>
        <v/>
      </c>
      <c r="AJ40" s="305" t="str">
        <f t="shared" si="26"/>
        <v/>
      </c>
      <c r="AL40" s="184"/>
    </row>
    <row r="41" spans="3:40" ht="20.25" customHeight="1" x14ac:dyDescent="0.35">
      <c r="E41" s="26" t="s">
        <v>56</v>
      </c>
      <c r="F41" s="27"/>
      <c r="G41" s="28"/>
      <c r="H41" s="28"/>
      <c r="I41" s="28"/>
      <c r="K41" s="194"/>
      <c r="L41" s="195"/>
      <c r="M41" s="195"/>
      <c r="N41" s="93" t="s">
        <v>17</v>
      </c>
      <c r="O41" s="92">
        <f>SUM(O11:O40)</f>
        <v>480</v>
      </c>
      <c r="Q41" s="32"/>
      <c r="R41" s="32">
        <f>SUM(R11:R40)</f>
        <v>2</v>
      </c>
      <c r="S41" s="201">
        <f>SUM(S11:S40)</f>
        <v>39.820051736784315</v>
      </c>
      <c r="T41" s="166">
        <f>MAXA(T11:T40)</f>
        <v>0</v>
      </c>
      <c r="U41" s="200" t="s">
        <v>265</v>
      </c>
      <c r="V41" s="200">
        <f>10*LOG10(SUM(V11:V40))</f>
        <v>67.236277186065522</v>
      </c>
      <c r="AJ41" s="20"/>
      <c r="AM41" s="29"/>
    </row>
    <row r="42" spans="3:40" ht="20.100000000000001" customHeight="1" thickBot="1" x14ac:dyDescent="0.3">
      <c r="E42" s="30"/>
      <c r="F42" s="30"/>
      <c r="K42" s="31"/>
      <c r="T42" s="32"/>
      <c r="U42" s="32"/>
      <c r="AJ42" s="20"/>
      <c r="AM42" s="29"/>
    </row>
    <row r="43" spans="3:40" ht="20.25" customHeight="1" thickBot="1" x14ac:dyDescent="0.3">
      <c r="F43" s="33" t="s">
        <v>6</v>
      </c>
      <c r="G43" s="94">
        <v>480</v>
      </c>
      <c r="H43" s="405" t="str">
        <f>IF(G43=480,"VALUTAZIONE SU BASE GIORNALIERA", "VALUTAZIONE SU BASE SETTIMANALE")</f>
        <v>VALUTAZIONE SU BASE GIORNALIERA</v>
      </c>
      <c r="I43" s="406"/>
      <c r="J43" s="406"/>
      <c r="K43" s="406"/>
      <c r="L43" s="406"/>
      <c r="M43" s="406"/>
      <c r="N43" s="406"/>
      <c r="O43" s="407"/>
      <c r="AJ43" s="20"/>
      <c r="AM43" s="29"/>
    </row>
    <row r="44" spans="3:40" ht="23.25" customHeight="1" x14ac:dyDescent="0.35">
      <c r="F44" s="97" t="s">
        <v>218</v>
      </c>
      <c r="G44" s="95">
        <f>10*LOG(SUM(AG11:AG40))</f>
        <v>79.738345641749063</v>
      </c>
      <c r="H44" s="55" t="s">
        <v>75</v>
      </c>
      <c r="I44" s="35">
        <f>G44</f>
        <v>79.738345641749063</v>
      </c>
      <c r="J44" s="36" t="s">
        <v>19</v>
      </c>
      <c r="K44" s="37">
        <f>G46</f>
        <v>1.5832166685307432</v>
      </c>
      <c r="L44" s="185" t="s">
        <v>219</v>
      </c>
      <c r="M44" s="186"/>
      <c r="N44" s="38" t="s">
        <v>66</v>
      </c>
      <c r="O44" s="39">
        <f>I44+K44</f>
        <v>81.321562310279802</v>
      </c>
      <c r="AJ44" s="20"/>
      <c r="AM44" s="29"/>
    </row>
    <row r="45" spans="3:40" ht="24" customHeight="1" thickBot="1" x14ac:dyDescent="0.4">
      <c r="F45" s="34" t="s">
        <v>217</v>
      </c>
      <c r="G45" s="96">
        <f>SUM(W11:X40)</f>
        <v>0.92068871240168415</v>
      </c>
      <c r="H45" s="40"/>
      <c r="I45" s="41"/>
      <c r="J45" s="41"/>
      <c r="K45" s="41"/>
      <c r="L45" s="41"/>
      <c r="M45" s="41"/>
      <c r="N45" s="38" t="s">
        <v>258</v>
      </c>
      <c r="O45" s="39">
        <f>MAX(J11:J40)</f>
        <v>132.76204993518132</v>
      </c>
      <c r="AF45" s="42"/>
      <c r="AJ45" s="20"/>
    </row>
    <row r="46" spans="3:40" ht="23.25" customHeight="1" x14ac:dyDescent="0.35">
      <c r="F46" s="34" t="s">
        <v>287</v>
      </c>
      <c r="G46" s="96">
        <f>1.65*SQRT(G45)</f>
        <v>1.5832166685307432</v>
      </c>
      <c r="H46" s="408" t="str">
        <f>IF(AND((I44+K44)&lt;80,O45&lt;135),"CLASSE DI RISCHIO BASSO",IF(AND((I44+K44)&lt;85,O45&lt;137),"CLASSE DI RISCHIO MEDIO",IF(AND((I44+K44)&lt;87,O45&lt;140),"CLASSE DI RISCHIO ALTO","CLASSE DI RISCHIO ALTO")))</f>
        <v>CLASSE DI RISCHIO MEDIO</v>
      </c>
      <c r="I46" s="435"/>
      <c r="J46" s="435"/>
      <c r="K46" s="435"/>
      <c r="L46" s="435"/>
      <c r="M46" s="435"/>
      <c r="N46" s="435"/>
      <c r="O46" s="436"/>
      <c r="AJ46" s="20"/>
      <c r="AL46" s="187"/>
      <c r="AM46" s="187"/>
      <c r="AN46" s="188"/>
    </row>
    <row r="47" spans="3:40" ht="16.5" customHeight="1" thickBot="1" x14ac:dyDescent="0.25">
      <c r="H47" s="437"/>
      <c r="I47" s="438"/>
      <c r="J47" s="438"/>
      <c r="K47" s="438"/>
      <c r="L47" s="438"/>
      <c r="M47" s="438"/>
      <c r="N47" s="438"/>
      <c r="O47" s="439"/>
      <c r="AJ47" s="20"/>
      <c r="AN47" s="31"/>
    </row>
    <row r="48" spans="3:40" ht="20.100000000000001" customHeight="1" thickBot="1" x14ac:dyDescent="0.25">
      <c r="AF48" s="189"/>
      <c r="AH48" s="43"/>
      <c r="AJ48" s="43"/>
      <c r="AK48" s="43"/>
    </row>
    <row r="49" spans="2:27" ht="39" customHeight="1" x14ac:dyDescent="0.2">
      <c r="E49" s="432" t="str">
        <f>IF(AND((I44+K44)&lt;80,O45&lt;135),"",IF(AND((I44+K44)&lt;85,O45&lt;137),"Il datore di lavoro mette a disposizione dei lavoratori i D.P.I.-art. 193 comma 1-a-",IF(AND((I44+K44)&lt;87,O45&lt;140),"Dal calcolo del LEX8h è emerso il superamento del livello superiore d'azione, ai sensi dell'art. 193 comma 1b -il datore di lavoro esige che i lavoratori utilizzino gli otoprotettori-","Dal calcolo del LEX8h è emerso il superamento del limite di esposizione.")))</f>
        <v>Il datore di lavoro mette a disposizione dei lavoratori i D.P.I.-art. 193 comma 1-a-</v>
      </c>
      <c r="F49" s="433"/>
      <c r="G49" s="433"/>
      <c r="H49" s="433"/>
      <c r="I49" s="433"/>
      <c r="J49" s="433"/>
      <c r="K49" s="433"/>
      <c r="L49" s="433"/>
      <c r="M49" s="433"/>
      <c r="N49" s="433"/>
      <c r="O49" s="433"/>
      <c r="P49" s="434"/>
      <c r="Q49" s="82"/>
      <c r="R49" s="82"/>
      <c r="S49" s="82"/>
    </row>
    <row r="50" spans="2:27" ht="39" customHeight="1" thickBot="1" x14ac:dyDescent="0.25">
      <c r="E50" s="424" t="str">
        <f>IF(AND((I44+K44)&lt;80,O45&lt;135),"",IF(AND((I44+K44)&lt;87,O45&lt;140),"Si raccomanda dunque l'utilizzo dei D.P.I. ove gli stessi non costituiscano un rischio per la sicurezza del lavoratore e solo per le sorgenti sonore aventi emissione maggiore ad 80 dB(A) e/o 135 dB(C).","E' obbligatorio l'impiego dei D.P.I. per le sorgenti che superano gli 87 dB(A) e/o 135 dB(C), IL LIVELLO DI ESPOSIZIONE CONSEGUENTE E' QUELLO SOTTO RIPORTATO:"))</f>
        <v>Si raccomanda dunque l'utilizzo dei D.P.I. ove gli stessi non costituiscano un rischio per la sicurezza del lavoratore e solo per le sorgenti sonore aventi emissione maggiore ad 80 dB(A) e/o 135 dB(C).</v>
      </c>
      <c r="F50" s="425"/>
      <c r="G50" s="425"/>
      <c r="H50" s="425"/>
      <c r="I50" s="425"/>
      <c r="J50" s="425"/>
      <c r="K50" s="425"/>
      <c r="L50" s="425"/>
      <c r="M50" s="425"/>
      <c r="N50" s="425"/>
      <c r="O50" s="425"/>
      <c r="P50" s="426"/>
      <c r="Q50" s="82"/>
      <c r="R50" s="82"/>
      <c r="S50" s="82"/>
    </row>
    <row r="51" spans="2:27" ht="20.100000000000001" customHeight="1" x14ac:dyDescent="0.2"/>
    <row r="52" spans="2:27" ht="25.5" customHeight="1" x14ac:dyDescent="0.45">
      <c r="F52" s="414" t="s">
        <v>67</v>
      </c>
      <c r="G52" s="415"/>
      <c r="H52" s="415"/>
      <c r="I52" s="415"/>
      <c r="J52" s="415"/>
      <c r="K52" s="416" t="s">
        <v>187</v>
      </c>
      <c r="L52" s="416"/>
      <c r="M52" s="417" t="str">
        <f>IF(O44&gt;87,AM11,"Non previsto")</f>
        <v>Non previsto</v>
      </c>
      <c r="N52" s="418"/>
      <c r="O52" s="418"/>
    </row>
    <row r="53" spans="2:27" ht="25.5" customHeight="1" x14ac:dyDescent="0.45">
      <c r="E53" s="82"/>
      <c r="F53" s="415"/>
      <c r="G53" s="415"/>
      <c r="H53" s="415"/>
      <c r="I53" s="415"/>
      <c r="J53" s="415"/>
      <c r="K53" s="416" t="s">
        <v>68</v>
      </c>
      <c r="L53" s="416"/>
      <c r="M53" s="417" t="str">
        <f>IF(O45&gt;140,T41,"Non previsto")</f>
        <v>Non previsto</v>
      </c>
      <c r="N53" s="418"/>
      <c r="O53" s="418"/>
      <c r="W53" s="81"/>
    </row>
    <row r="54" spans="2:27" ht="30" customHeight="1" x14ac:dyDescent="0.2">
      <c r="W54" s="81"/>
    </row>
    <row r="55" spans="2:27" ht="30" customHeight="1" x14ac:dyDescent="0.2">
      <c r="E55" s="419" t="s">
        <v>33</v>
      </c>
      <c r="F55" s="420"/>
      <c r="G55" s="420"/>
      <c r="H55" s="420"/>
      <c r="I55" s="420"/>
      <c r="J55" s="420"/>
      <c r="K55" s="420"/>
      <c r="L55" s="420"/>
      <c r="M55" s="420"/>
      <c r="N55" s="420"/>
      <c r="O55" s="420"/>
      <c r="P55" s="420"/>
      <c r="Q55" s="307"/>
      <c r="R55" s="307"/>
      <c r="S55" s="307"/>
      <c r="T55" s="47"/>
      <c r="U55" s="47"/>
      <c r="W55" s="81"/>
    </row>
    <row r="56" spans="2:27" ht="30" customHeight="1" x14ac:dyDescent="0.2">
      <c r="E56" s="47" t="s">
        <v>30</v>
      </c>
      <c r="F56" s="58"/>
      <c r="G56" s="58"/>
      <c r="H56" s="58"/>
      <c r="I56" s="58"/>
      <c r="J56" s="58"/>
      <c r="K56" s="58"/>
      <c r="L56" s="58"/>
      <c r="M56" s="58"/>
      <c r="N56" s="58"/>
      <c r="O56" s="58"/>
      <c r="P56" s="58"/>
      <c r="Q56" s="58"/>
      <c r="R56" s="58"/>
      <c r="S56" s="58"/>
      <c r="T56" s="47"/>
      <c r="U56" s="47"/>
      <c r="W56" s="81"/>
      <c r="X56" s="47"/>
      <c r="Y56" s="47"/>
      <c r="Z56" s="47"/>
      <c r="AA56" s="47"/>
    </row>
    <row r="57" spans="2:27" ht="63.75" customHeight="1" x14ac:dyDescent="0.3">
      <c r="E57" s="384" t="s">
        <v>308</v>
      </c>
      <c r="F57" s="384"/>
      <c r="G57" s="384"/>
      <c r="H57" s="384"/>
      <c r="I57" s="384"/>
      <c r="J57" s="384"/>
      <c r="K57" s="384"/>
      <c r="L57" s="384"/>
      <c r="M57" s="384"/>
      <c r="N57" s="384"/>
      <c r="O57" s="384"/>
      <c r="P57" s="384"/>
      <c r="Q57" s="62"/>
      <c r="R57" s="44"/>
      <c r="S57" s="308"/>
      <c r="T57" s="47"/>
      <c r="U57" s="47"/>
      <c r="W57" s="81"/>
      <c r="X57" s="47"/>
      <c r="Y57" s="47"/>
      <c r="Z57" s="47"/>
      <c r="AA57" s="47"/>
    </row>
    <row r="58" spans="2:27" ht="20.100000000000001" customHeight="1" x14ac:dyDescent="0.2">
      <c r="E58" s="384"/>
      <c r="F58" s="384"/>
      <c r="G58" s="384"/>
      <c r="H58" s="384"/>
      <c r="I58" s="384"/>
      <c r="J58" s="384"/>
      <c r="K58" s="384"/>
      <c r="L58" s="384"/>
      <c r="M58" s="384"/>
      <c r="N58" s="384"/>
      <c r="O58" s="384"/>
      <c r="P58" s="384"/>
      <c r="Q58" s="308"/>
      <c r="R58" s="308"/>
      <c r="S58" s="308"/>
      <c r="T58" s="47"/>
      <c r="U58" s="47"/>
      <c r="V58" s="56"/>
      <c r="W58" s="52"/>
      <c r="X58" s="47"/>
      <c r="Y58" s="47"/>
      <c r="Z58" s="47"/>
      <c r="AA58" s="47"/>
    </row>
    <row r="59" spans="2:27" ht="9.9499999999999993" customHeight="1" thickBot="1" x14ac:dyDescent="0.25">
      <c r="V59" s="56"/>
      <c r="W59" s="52"/>
      <c r="X59" s="47"/>
      <c r="Y59" s="47"/>
      <c r="Z59" s="47"/>
      <c r="AA59" s="47"/>
    </row>
    <row r="60" spans="2:27" ht="55.5" customHeight="1" x14ac:dyDescent="0.25">
      <c r="B60" s="48"/>
      <c r="E60" s="385" t="s">
        <v>309</v>
      </c>
      <c r="F60" s="386"/>
      <c r="G60" s="386"/>
      <c r="H60" s="386"/>
      <c r="I60" s="386"/>
      <c r="J60" s="386"/>
      <c r="K60" s="386"/>
      <c r="L60" s="386"/>
      <c r="M60" s="386"/>
      <c r="N60" s="386"/>
      <c r="O60" s="386"/>
      <c r="P60" s="387"/>
      <c r="Q60" s="190"/>
      <c r="R60" s="190"/>
      <c r="S60" s="190"/>
      <c r="V60" s="56"/>
      <c r="W60" s="52"/>
      <c r="X60" s="47"/>
      <c r="Y60" s="47"/>
      <c r="Z60" s="47"/>
      <c r="AA60" s="47"/>
    </row>
    <row r="61" spans="2:27" ht="21" customHeight="1" x14ac:dyDescent="0.25">
      <c r="B61" s="48"/>
      <c r="E61" s="193" t="s">
        <v>34</v>
      </c>
      <c r="F61" s="302" t="s">
        <v>26</v>
      </c>
      <c r="G61" s="302" t="s">
        <v>28</v>
      </c>
      <c r="H61" s="373" t="s">
        <v>29</v>
      </c>
      <c r="I61" s="373"/>
      <c r="J61" s="114" t="s">
        <v>64</v>
      </c>
      <c r="K61" s="115" t="s">
        <v>12</v>
      </c>
      <c r="L61" s="116" t="s">
        <v>13</v>
      </c>
      <c r="M61" s="116" t="s">
        <v>14</v>
      </c>
      <c r="N61" s="388" t="s">
        <v>234</v>
      </c>
      <c r="O61" s="362"/>
      <c r="P61" s="377"/>
      <c r="Q61" s="54"/>
      <c r="R61" s="54"/>
      <c r="S61" s="54"/>
      <c r="V61" s="56"/>
      <c r="W61" s="52"/>
      <c r="X61" s="47"/>
      <c r="Y61" s="47"/>
      <c r="Z61" s="47"/>
      <c r="AA61" s="47"/>
    </row>
    <row r="62" spans="2:27" ht="21" customHeight="1" x14ac:dyDescent="0.25">
      <c r="B62" s="48"/>
      <c r="E62" s="193" t="s">
        <v>40</v>
      </c>
      <c r="F62" s="303" t="str">
        <f>VLOOKUP(E62,$E$112:$L$243,2,FALSE)</f>
        <v>Inserti espandibili</v>
      </c>
      <c r="G62" s="303" t="str">
        <f>VLOOKUP($E$62,$E$112:$L$243,3,FALSE)</f>
        <v>3M EAR</v>
      </c>
      <c r="H62" s="374" t="str">
        <f>VLOOKUP($E$62,$E$112:$L$243,4,FALSE)</f>
        <v>CLASSIC</v>
      </c>
      <c r="I62" s="374"/>
      <c r="J62" s="46">
        <f>VLOOKUP($E$62,$E$112:$L$243,5,FALSE)</f>
        <v>31</v>
      </c>
      <c r="K62" s="46">
        <f>VLOOKUP($E$62,$E$112:$L$243,6,FALSE)</f>
        <v>31</v>
      </c>
      <c r="L62" s="46">
        <f>VLOOKUP($E$62,$E$112:$L$243,7,FALSE)</f>
        <v>27</v>
      </c>
      <c r="M62" s="46">
        <f>VLOOKUP($E$62,$E$112:$L$243,8,FALSE)</f>
        <v>26</v>
      </c>
      <c r="N62" s="392">
        <f>IF(S41=0,"Non necessario",S41/R41)</f>
        <v>19.910025868392157</v>
      </c>
      <c r="O62" s="393"/>
      <c r="P62" s="394"/>
      <c r="Q62" s="196"/>
      <c r="R62" s="196"/>
      <c r="S62" s="196"/>
      <c r="V62" s="56"/>
      <c r="W62" s="56"/>
      <c r="X62" s="47"/>
      <c r="Y62" s="47"/>
      <c r="Z62" s="47"/>
      <c r="AA62" s="47"/>
    </row>
    <row r="63" spans="2:27" ht="21" customHeight="1" x14ac:dyDescent="0.25">
      <c r="B63" s="48"/>
      <c r="C63" s="48"/>
      <c r="D63" s="48"/>
      <c r="E63" s="395" t="s">
        <v>57</v>
      </c>
      <c r="F63" s="396"/>
      <c r="G63" s="396"/>
      <c r="H63" s="379">
        <v>0.5</v>
      </c>
      <c r="I63" s="379"/>
      <c r="J63" s="117">
        <f>H63*J62</f>
        <v>15.5</v>
      </c>
      <c r="K63" s="118">
        <f>K62*$H$63</f>
        <v>15.5</v>
      </c>
      <c r="L63" s="118">
        <f>L62*$H$63</f>
        <v>13.5</v>
      </c>
      <c r="M63" s="118">
        <f>M62*$H$63</f>
        <v>13</v>
      </c>
      <c r="N63" s="393"/>
      <c r="O63" s="393"/>
      <c r="P63" s="394"/>
      <c r="Q63" s="167"/>
      <c r="R63" s="167"/>
      <c r="S63" s="167"/>
      <c r="V63" s="56"/>
      <c r="W63" s="56"/>
      <c r="X63" s="47"/>
      <c r="Y63" s="47"/>
      <c r="Z63" s="47"/>
      <c r="AA63" s="47"/>
    </row>
    <row r="64" spans="2:27" ht="9.75" customHeight="1" x14ac:dyDescent="0.25">
      <c r="B64" s="48"/>
      <c r="C64" s="48"/>
      <c r="D64" s="48"/>
      <c r="E64" s="389"/>
      <c r="F64" s="390"/>
      <c r="G64" s="390"/>
      <c r="H64" s="390"/>
      <c r="I64" s="390"/>
      <c r="J64" s="390"/>
      <c r="K64" s="390"/>
      <c r="L64" s="390"/>
      <c r="M64" s="390"/>
      <c r="N64" s="390"/>
      <c r="O64" s="390"/>
      <c r="P64" s="391"/>
      <c r="Q64" s="167"/>
      <c r="R64" s="82"/>
      <c r="S64" s="82"/>
      <c r="V64" s="56"/>
      <c r="W64" s="56"/>
      <c r="X64" s="47"/>
      <c r="Y64" s="47"/>
      <c r="Z64" s="47"/>
      <c r="AA64" s="47"/>
    </row>
    <row r="65" spans="2:27" ht="24" customHeight="1" x14ac:dyDescent="0.25">
      <c r="B65" s="48"/>
      <c r="C65" s="48"/>
      <c r="D65" s="48"/>
      <c r="E65" s="361" t="s">
        <v>37</v>
      </c>
      <c r="F65" s="397"/>
      <c r="G65" s="398" t="s">
        <v>74</v>
      </c>
      <c r="H65" s="304" t="s">
        <v>240</v>
      </c>
      <c r="I65" s="119" t="s">
        <v>237</v>
      </c>
      <c r="J65" s="133">
        <f>IF(O44&lt;87,V41,(10*LOG10(SUM(AF11:AF40))))</f>
        <v>67.236277186065522</v>
      </c>
      <c r="K65" s="119" t="s">
        <v>238</v>
      </c>
      <c r="L65" s="119">
        <v>80</v>
      </c>
      <c r="M65" s="365" t="str">
        <f>IF(J65&lt;65,"IPERPROTEZIONE",IF(J65&lt;70,"ACCETTABILE",IF(J65&lt;75,"BUONA",IF(J65&lt;80,"ACCETTABILE","INSUFFICIENTE"))))</f>
        <v>ACCETTABILE</v>
      </c>
      <c r="N65" s="365"/>
      <c r="O65" s="365"/>
      <c r="P65" s="366"/>
      <c r="Q65" s="167"/>
      <c r="R65" s="82"/>
      <c r="S65" s="85"/>
      <c r="V65" s="56"/>
      <c r="W65" s="56"/>
      <c r="X65" s="47"/>
      <c r="Y65" s="47"/>
      <c r="Z65" s="47"/>
      <c r="AA65" s="47"/>
    </row>
    <row r="66" spans="2:27" ht="27" customHeight="1" thickBot="1" x14ac:dyDescent="0.3">
      <c r="B66" s="48"/>
      <c r="C66" s="48"/>
      <c r="D66" s="48"/>
      <c r="E66" s="367" t="s">
        <v>31</v>
      </c>
      <c r="F66" s="364"/>
      <c r="G66" s="399"/>
      <c r="H66" s="113" t="s">
        <v>241</v>
      </c>
      <c r="I66" s="112" t="s">
        <v>239</v>
      </c>
      <c r="J66" s="112">
        <f>M63-5</f>
        <v>8</v>
      </c>
      <c r="K66" s="112" t="s">
        <v>238</v>
      </c>
      <c r="L66" s="112">
        <v>135</v>
      </c>
      <c r="M66" s="368" t="str">
        <f>IF($O$45&lt;135,"VERIFICA NON NECESSARIA",IF(($O$45-J66)&lt;135,"IDONEO","INSUFFICIENTE"))</f>
        <v>VERIFICA NON NECESSARIA</v>
      </c>
      <c r="N66" s="368"/>
      <c r="O66" s="368"/>
      <c r="P66" s="369"/>
      <c r="Q66" s="167"/>
      <c r="R66" s="82"/>
      <c r="S66" s="86"/>
      <c r="V66" s="56"/>
      <c r="W66" s="56"/>
      <c r="X66" s="47"/>
      <c r="Y66" s="47"/>
      <c r="Z66" s="47"/>
      <c r="AA66" s="47"/>
    </row>
    <row r="67" spans="2:27" ht="12.6" customHeight="1" x14ac:dyDescent="0.3">
      <c r="B67" s="48"/>
      <c r="C67" s="48"/>
      <c r="D67" s="48"/>
      <c r="I67" s="61"/>
      <c r="J67" s="61"/>
      <c r="K67" s="50"/>
      <c r="L67" s="51"/>
      <c r="M67" s="51"/>
      <c r="N67" s="52"/>
      <c r="O67" s="53"/>
      <c r="P67" s="53"/>
      <c r="Q67" s="167"/>
      <c r="R67" s="53"/>
      <c r="S67" s="53"/>
      <c r="V67" s="56"/>
      <c r="W67" s="56"/>
      <c r="X67" s="47"/>
      <c r="Y67" s="47"/>
      <c r="Z67" s="47"/>
      <c r="AA67" s="47"/>
    </row>
    <row r="68" spans="2:27" ht="12.6" customHeight="1" thickBot="1" x14ac:dyDescent="0.35">
      <c r="B68" s="48"/>
      <c r="C68" s="48"/>
      <c r="D68" s="48"/>
      <c r="E68" s="49"/>
      <c r="F68" s="49"/>
      <c r="G68" s="49"/>
      <c r="H68" s="49"/>
      <c r="I68" s="49"/>
      <c r="J68" s="49"/>
      <c r="K68" s="50"/>
      <c r="L68" s="51"/>
      <c r="M68" s="51"/>
      <c r="N68" s="52"/>
      <c r="O68" s="53"/>
      <c r="P68" s="53"/>
      <c r="Q68" s="167"/>
      <c r="R68" s="53"/>
      <c r="S68" s="53"/>
      <c r="V68" s="56"/>
      <c r="W68" s="56"/>
      <c r="X68" s="47"/>
      <c r="Y68" s="47"/>
      <c r="Z68" s="47"/>
      <c r="AA68" s="47"/>
    </row>
    <row r="69" spans="2:27" ht="27" customHeight="1" x14ac:dyDescent="0.3">
      <c r="B69" s="48"/>
      <c r="C69" s="48"/>
      <c r="D69" s="48"/>
      <c r="E69" s="370" t="s">
        <v>263</v>
      </c>
      <c r="F69" s="371"/>
      <c r="G69" s="371"/>
      <c r="H69" s="371"/>
      <c r="I69" s="371"/>
      <c r="J69" s="371"/>
      <c r="K69" s="371"/>
      <c r="L69" s="371"/>
      <c r="M69" s="371"/>
      <c r="N69" s="371"/>
      <c r="O69" s="371"/>
      <c r="P69" s="372"/>
      <c r="Q69" s="167"/>
      <c r="R69" s="53"/>
      <c r="S69" s="53"/>
      <c r="V69" s="56"/>
      <c r="W69" s="56"/>
      <c r="X69" s="47"/>
      <c r="Y69" s="47"/>
      <c r="Z69" s="47"/>
      <c r="AA69" s="47"/>
    </row>
    <row r="70" spans="2:27" ht="21" customHeight="1" x14ac:dyDescent="0.25">
      <c r="B70" s="48"/>
      <c r="C70" s="48"/>
      <c r="D70" s="48"/>
      <c r="E70" s="193" t="s">
        <v>34</v>
      </c>
      <c r="F70" s="302" t="s">
        <v>26</v>
      </c>
      <c r="G70" s="302" t="s">
        <v>28</v>
      </c>
      <c r="H70" s="373" t="s">
        <v>29</v>
      </c>
      <c r="I70" s="373"/>
      <c r="J70" s="114" t="s">
        <v>64</v>
      </c>
      <c r="K70" s="115" t="s">
        <v>12</v>
      </c>
      <c r="L70" s="116" t="s">
        <v>13</v>
      </c>
      <c r="M70" s="116" t="s">
        <v>14</v>
      </c>
      <c r="N70" s="305" t="s">
        <v>69</v>
      </c>
      <c r="O70" s="305" t="s">
        <v>70</v>
      </c>
      <c r="P70" s="132" t="s">
        <v>15</v>
      </c>
      <c r="Q70" s="167"/>
      <c r="R70" s="54"/>
      <c r="S70" s="54"/>
      <c r="V70" s="56"/>
      <c r="W70" s="52"/>
      <c r="X70" s="47"/>
      <c r="Y70" s="47"/>
      <c r="Z70" s="47"/>
      <c r="AA70" s="47"/>
    </row>
    <row r="71" spans="2:27" ht="21" customHeight="1" x14ac:dyDescent="0.25">
      <c r="B71" s="48"/>
      <c r="C71" s="48"/>
      <c r="D71" s="48"/>
      <c r="E71" s="303" t="s">
        <v>36</v>
      </c>
      <c r="F71" s="303" t="str">
        <f>VLOOKUP(E71,$E$112:$L$243,2,FALSE)</f>
        <v>Cuffie auricolari</v>
      </c>
      <c r="G71" s="303" t="str">
        <f>VLOOKUP($E$71,$E$112:$L$243,3,FALSE)</f>
        <v>3M PELTOR</v>
      </c>
      <c r="H71" s="374" t="str">
        <f>VLOOKUP($E$71,$E$112:$L$243,4,FALSE)</f>
        <v>Optime I H510P3</v>
      </c>
      <c r="I71" s="374"/>
      <c r="J71" s="46">
        <f>VLOOKUP(E71,$E$112:$L$243,5,FALSE)</f>
        <v>26</v>
      </c>
      <c r="K71" s="46">
        <f>VLOOKUP($E$71,$E$112:$L$243,6,FALSE)</f>
        <v>32</v>
      </c>
      <c r="L71" s="46">
        <f>VLOOKUP($E$71,$E$112:$L$243,7,FALSE)</f>
        <v>23</v>
      </c>
      <c r="M71" s="46">
        <f>VLOOKUP($E$71,$E$112:$L$243,8,FALSE)</f>
        <v>15</v>
      </c>
      <c r="N71" s="375">
        <f>$AK$11</f>
        <v>82.25192480731738</v>
      </c>
      <c r="O71" s="375">
        <f>$AL$11</f>
        <v>106.32701032302788</v>
      </c>
      <c r="P71" s="376">
        <f>IF(($AL$11-$AK$11)&lt;=2,(L72-((K72-L72)/4)*($AL$11-$AK$11-2)),(L72-((L72-M72)/8)*($AL$11-$AK$11-2)))</f>
        <v>0.60119441478817492</v>
      </c>
      <c r="Q71" s="167"/>
      <c r="R71" s="196"/>
      <c r="S71" s="196"/>
      <c r="V71" s="56"/>
      <c r="W71" s="56"/>
      <c r="X71" s="47"/>
      <c r="Y71" s="47"/>
      <c r="Z71" s="47"/>
      <c r="AA71" s="47"/>
    </row>
    <row r="72" spans="2:27" ht="21" customHeight="1" x14ac:dyDescent="0.25">
      <c r="B72" s="48"/>
      <c r="C72" s="48"/>
      <c r="D72" s="48"/>
      <c r="E72" s="191"/>
      <c r="F72" s="127"/>
      <c r="G72" s="128" t="s">
        <v>57</v>
      </c>
      <c r="H72" s="378">
        <v>0.65</v>
      </c>
      <c r="I72" s="379"/>
      <c r="J72" s="117">
        <f>H72*J71</f>
        <v>16.900000000000002</v>
      </c>
      <c r="K72" s="118">
        <f>K71*$H$72</f>
        <v>20.8</v>
      </c>
      <c r="L72" s="118">
        <f>L71*$H$72</f>
        <v>14.950000000000001</v>
      </c>
      <c r="M72" s="118">
        <f>M71*$H$72</f>
        <v>9.75</v>
      </c>
      <c r="N72" s="362"/>
      <c r="O72" s="362"/>
      <c r="P72" s="377"/>
      <c r="Q72" s="167"/>
      <c r="R72" s="167"/>
      <c r="S72" s="167"/>
      <c r="V72" s="56"/>
      <c r="W72" s="56"/>
      <c r="X72" s="47"/>
      <c r="Y72" s="47"/>
      <c r="Z72" s="47"/>
      <c r="AA72" s="47"/>
    </row>
    <row r="73" spans="2:27" ht="9" customHeight="1" x14ac:dyDescent="0.25">
      <c r="B73" s="48"/>
      <c r="C73" s="48"/>
      <c r="D73" s="48"/>
      <c r="E73" s="358"/>
      <c r="F73" s="359"/>
      <c r="G73" s="359"/>
      <c r="H73" s="359"/>
      <c r="I73" s="359"/>
      <c r="J73" s="359"/>
      <c r="K73" s="359"/>
      <c r="L73" s="359"/>
      <c r="M73" s="359"/>
      <c r="N73" s="359"/>
      <c r="O73" s="359"/>
      <c r="P73" s="360"/>
      <c r="Q73" s="167"/>
      <c r="R73" s="167"/>
      <c r="S73" s="167"/>
      <c r="V73" s="56"/>
      <c r="W73" s="56"/>
      <c r="X73" s="47"/>
      <c r="Y73" s="47"/>
      <c r="Z73" s="47"/>
      <c r="AA73" s="47"/>
    </row>
    <row r="74" spans="2:27" ht="21" customHeight="1" x14ac:dyDescent="0.25">
      <c r="B74" s="48"/>
      <c r="C74" s="48"/>
      <c r="D74" s="48"/>
      <c r="E74" s="361" t="s">
        <v>37</v>
      </c>
      <c r="F74" s="362"/>
      <c r="G74" s="363" t="s">
        <v>74</v>
      </c>
      <c r="H74" s="130" t="s">
        <v>185</v>
      </c>
      <c r="I74" s="131" t="s">
        <v>71</v>
      </c>
      <c r="J74" s="133">
        <f>$AK$11-P71</f>
        <v>81.650730392529198</v>
      </c>
      <c r="K74" s="131" t="s">
        <v>72</v>
      </c>
      <c r="L74" s="131">
        <v>80</v>
      </c>
      <c r="M74" s="365" t="str">
        <f>IF(J74&lt;65,"IPERPROTEZIONE",IF(J74&lt;70,"ACCETTABILE",IF(J74&lt;75,"BUONA",IF(J74&lt;80,"ACCETTABILE","INSUFFICIENTE"))))</f>
        <v>INSUFFICIENTE</v>
      </c>
      <c r="N74" s="365"/>
      <c r="O74" s="365"/>
      <c r="P74" s="366"/>
      <c r="Q74" s="167"/>
      <c r="R74" s="85"/>
      <c r="S74" s="85"/>
      <c r="V74" s="56"/>
      <c r="W74" s="56"/>
      <c r="X74" s="47"/>
      <c r="Y74" s="47"/>
      <c r="Z74" s="47"/>
      <c r="AA74" s="47"/>
    </row>
    <row r="75" spans="2:27" ht="29.25" customHeight="1" thickBot="1" x14ac:dyDescent="0.3">
      <c r="B75" s="48"/>
      <c r="C75" s="48"/>
      <c r="D75" s="48"/>
      <c r="E75" s="367" t="s">
        <v>31</v>
      </c>
      <c r="F75" s="364"/>
      <c r="G75" s="364"/>
      <c r="H75" s="59" t="s">
        <v>186</v>
      </c>
      <c r="I75" s="60" t="s">
        <v>73</v>
      </c>
      <c r="J75" s="60">
        <f>M72-5</f>
        <v>4.75</v>
      </c>
      <c r="K75" s="60" t="s">
        <v>72</v>
      </c>
      <c r="L75" s="60">
        <v>135</v>
      </c>
      <c r="M75" s="368" t="str">
        <f>IF($O$45&lt;135,"VERIFICA NON NECESSARIA",IF(($O$45-J75)&lt;135,"IDONEO","INSUFFICIENTE"))</f>
        <v>VERIFICA NON NECESSARIA</v>
      </c>
      <c r="N75" s="368"/>
      <c r="O75" s="368"/>
      <c r="P75" s="369"/>
      <c r="Q75" s="167"/>
      <c r="R75" s="86"/>
      <c r="S75" s="86"/>
      <c r="V75" s="56"/>
      <c r="W75" s="56"/>
      <c r="X75" s="47"/>
      <c r="Y75" s="47"/>
      <c r="Z75" s="47"/>
      <c r="AA75" s="47"/>
    </row>
    <row r="76" spans="2:27" ht="25.5" customHeight="1" thickBot="1" x14ac:dyDescent="0.3">
      <c r="C76" s="48"/>
      <c r="D76" s="48"/>
      <c r="Q76" s="167"/>
      <c r="V76" s="56"/>
      <c r="W76" s="52"/>
      <c r="X76" s="47"/>
      <c r="Y76" s="47"/>
      <c r="Z76" s="47"/>
      <c r="AA76" s="47"/>
    </row>
    <row r="77" spans="2:27" ht="27" customHeight="1" x14ac:dyDescent="0.3">
      <c r="B77" s="48"/>
      <c r="C77" s="48"/>
      <c r="D77" s="48"/>
      <c r="E77" s="370" t="s">
        <v>264</v>
      </c>
      <c r="F77" s="371"/>
      <c r="G77" s="371"/>
      <c r="H77" s="371"/>
      <c r="I77" s="371"/>
      <c r="J77" s="371"/>
      <c r="K77" s="371"/>
      <c r="L77" s="371"/>
      <c r="M77" s="371"/>
      <c r="N77" s="371"/>
      <c r="O77" s="371"/>
      <c r="P77" s="372"/>
      <c r="Q77" s="167"/>
      <c r="R77" s="53"/>
      <c r="S77" s="53"/>
      <c r="V77" s="56"/>
      <c r="W77" s="56"/>
      <c r="X77" s="47"/>
      <c r="Y77" s="47"/>
      <c r="Z77" s="47"/>
      <c r="AA77" s="47"/>
    </row>
    <row r="78" spans="2:27" ht="21" customHeight="1" x14ac:dyDescent="0.25">
      <c r="B78" s="48"/>
      <c r="C78" s="48"/>
      <c r="D78" s="48"/>
      <c r="E78" s="193" t="s">
        <v>34</v>
      </c>
      <c r="F78" s="302" t="s">
        <v>26</v>
      </c>
      <c r="G78" s="302" t="s">
        <v>28</v>
      </c>
      <c r="H78" s="373" t="s">
        <v>29</v>
      </c>
      <c r="I78" s="373"/>
      <c r="J78" s="114" t="s">
        <v>64</v>
      </c>
      <c r="K78" s="115" t="s">
        <v>12</v>
      </c>
      <c r="L78" s="116" t="s">
        <v>13</v>
      </c>
      <c r="M78" s="116" t="s">
        <v>14</v>
      </c>
      <c r="N78" s="305" t="s">
        <v>69</v>
      </c>
      <c r="O78" s="305" t="s">
        <v>70</v>
      </c>
      <c r="P78" s="132" t="s">
        <v>15</v>
      </c>
      <c r="Q78" s="167"/>
      <c r="R78" s="54"/>
      <c r="S78" s="54"/>
      <c r="V78" s="56"/>
      <c r="W78" s="52"/>
      <c r="X78" s="47"/>
      <c r="Y78" s="47"/>
      <c r="Z78" s="47"/>
      <c r="AA78" s="47"/>
    </row>
    <row r="79" spans="2:27" ht="21" customHeight="1" x14ac:dyDescent="0.25">
      <c r="B79" s="48"/>
      <c r="E79" s="129" t="s">
        <v>38</v>
      </c>
      <c r="F79" s="126" t="str">
        <f>VLOOKUP(E79,$E$112:$L$243,2,FALSE)</f>
        <v>Cuffie auricolari</v>
      </c>
      <c r="G79" s="126" t="str">
        <f>VLOOKUP($E$79,$E$112:$L$243,3,FALSE)</f>
        <v>3M PELTOR</v>
      </c>
      <c r="H79" s="374" t="str">
        <f>VLOOKUP($E$79,$E$112:$L$243,4,FALSE)</f>
        <v>H505B</v>
      </c>
      <c r="I79" s="374"/>
      <c r="J79" s="46">
        <f>VLOOKUP(E79,$E$112:$L$243,5,FALSE)</f>
        <v>24</v>
      </c>
      <c r="K79" s="46">
        <f>VLOOKUP($E$79,$E$112:$L$243,6,FALSE)</f>
        <v>29</v>
      </c>
      <c r="L79" s="46">
        <f>VLOOKUP($E$79,$E$112:$L$243,7,FALSE)</f>
        <v>20</v>
      </c>
      <c r="M79" s="46">
        <f>VLOOKUP($E$79,$E$112:$L$243,8,FALSE)</f>
        <v>13</v>
      </c>
      <c r="N79" s="375">
        <f>$AK$11</f>
        <v>82.25192480731738</v>
      </c>
      <c r="O79" s="375">
        <f>$AL$11</f>
        <v>106.32701032302788</v>
      </c>
      <c r="P79" s="376">
        <f>IF(($AL$11-$AK$11)&lt;=2,(L80-((K80-L80)/4)*($AL$11-$AK$11-2)),(L80-((L80-M80)/8)*($AL$11-$AK$11-2)))</f>
        <v>0.5816551476903129</v>
      </c>
      <c r="Q79" s="167"/>
      <c r="R79" s="196"/>
      <c r="S79" s="196"/>
      <c r="V79" s="56"/>
      <c r="W79" s="56"/>
      <c r="X79" s="47"/>
      <c r="Y79" s="47"/>
      <c r="Z79" s="47"/>
      <c r="AA79" s="47"/>
    </row>
    <row r="80" spans="2:27" ht="21" customHeight="1" x14ac:dyDescent="0.25">
      <c r="B80" s="48"/>
      <c r="C80" s="48"/>
      <c r="D80" s="48"/>
      <c r="E80" s="191"/>
      <c r="F80" s="127"/>
      <c r="G80" s="128" t="s">
        <v>57</v>
      </c>
      <c r="H80" s="378">
        <v>0.85</v>
      </c>
      <c r="I80" s="379"/>
      <c r="J80" s="117">
        <f>H80*J79</f>
        <v>20.399999999999999</v>
      </c>
      <c r="K80" s="118">
        <f>K79*$H$80</f>
        <v>24.65</v>
      </c>
      <c r="L80" s="118">
        <f>L79*$H$80</f>
        <v>17</v>
      </c>
      <c r="M80" s="118">
        <f>M79*$H$80</f>
        <v>11.049999999999999</v>
      </c>
      <c r="N80" s="362"/>
      <c r="O80" s="362"/>
      <c r="P80" s="377"/>
      <c r="Q80" s="167"/>
      <c r="R80" s="167"/>
      <c r="S80" s="167"/>
      <c r="V80" s="56"/>
      <c r="W80" s="56"/>
      <c r="X80" s="47"/>
      <c r="Y80" s="47"/>
      <c r="Z80" s="47"/>
      <c r="AA80" s="47"/>
    </row>
    <row r="81" spans="2:27" ht="9" customHeight="1" x14ac:dyDescent="0.25">
      <c r="B81" s="48"/>
      <c r="C81" s="48"/>
      <c r="D81" s="48"/>
      <c r="E81" s="358"/>
      <c r="F81" s="359"/>
      <c r="G81" s="359"/>
      <c r="H81" s="359"/>
      <c r="I81" s="359"/>
      <c r="J81" s="359"/>
      <c r="K81" s="359"/>
      <c r="L81" s="359"/>
      <c r="M81" s="359"/>
      <c r="N81" s="359"/>
      <c r="O81" s="359"/>
      <c r="P81" s="360"/>
      <c r="Q81" s="167"/>
      <c r="R81" s="167"/>
      <c r="S81" s="167"/>
      <c r="V81" s="56"/>
      <c r="W81" s="56"/>
      <c r="X81" s="47"/>
      <c r="Y81" s="47"/>
      <c r="Z81" s="47"/>
      <c r="AA81" s="47"/>
    </row>
    <row r="82" spans="2:27" ht="21" customHeight="1" x14ac:dyDescent="0.25">
      <c r="B82" s="48"/>
      <c r="C82" s="48"/>
      <c r="D82" s="48"/>
      <c r="E82" s="361" t="s">
        <v>37</v>
      </c>
      <c r="F82" s="362"/>
      <c r="G82" s="363" t="s">
        <v>74</v>
      </c>
      <c r="H82" s="130" t="s">
        <v>185</v>
      </c>
      <c r="I82" s="131" t="s">
        <v>71</v>
      </c>
      <c r="J82" s="133">
        <f>$AK$11-P79</f>
        <v>81.670269659627067</v>
      </c>
      <c r="K82" s="131" t="s">
        <v>72</v>
      </c>
      <c r="L82" s="131">
        <v>80</v>
      </c>
      <c r="M82" s="365" t="str">
        <f>IF(J82&lt;65,"IPERPROTEZIONE",IF(J82&lt;70,"ACCETTABILE",IF(J82&lt;75,"BUONA",IF(J82&lt;80,"ACCETTABILE","INSUFFICIENTE"))))</f>
        <v>INSUFFICIENTE</v>
      </c>
      <c r="N82" s="365"/>
      <c r="O82" s="365"/>
      <c r="P82" s="366"/>
      <c r="Q82" s="167"/>
      <c r="R82" s="85"/>
      <c r="S82" s="85"/>
      <c r="V82" s="56"/>
      <c r="W82" s="56"/>
      <c r="X82" s="47"/>
      <c r="Y82" s="47"/>
      <c r="Z82" s="47"/>
      <c r="AA82" s="47"/>
    </row>
    <row r="83" spans="2:27" ht="29.25" customHeight="1" thickBot="1" x14ac:dyDescent="0.3">
      <c r="B83" s="48"/>
      <c r="C83" s="48"/>
      <c r="D83" s="48"/>
      <c r="E83" s="367" t="s">
        <v>31</v>
      </c>
      <c r="F83" s="364"/>
      <c r="G83" s="364"/>
      <c r="H83" s="59" t="s">
        <v>186</v>
      </c>
      <c r="I83" s="60" t="s">
        <v>73</v>
      </c>
      <c r="J83" s="60">
        <f>M80-5</f>
        <v>6.0499999999999989</v>
      </c>
      <c r="K83" s="60" t="s">
        <v>72</v>
      </c>
      <c r="L83" s="60">
        <v>135</v>
      </c>
      <c r="M83" s="368" t="str">
        <f>IF($O$45&lt;135,"VERIFICA NON NECESSARIA",IF(($O$45-J83)&lt;135,"IDONEO","INSUFFICIENTE"))</f>
        <v>VERIFICA NON NECESSARIA</v>
      </c>
      <c r="N83" s="368"/>
      <c r="O83" s="368"/>
      <c r="P83" s="369"/>
      <c r="Q83" s="167"/>
      <c r="R83" s="86"/>
      <c r="S83" s="86"/>
      <c r="V83" s="56"/>
      <c r="W83" s="56"/>
      <c r="X83" s="47"/>
      <c r="Y83" s="47"/>
      <c r="Z83" s="47"/>
      <c r="AA83" s="47"/>
    </row>
    <row r="84" spans="2:27" ht="24" customHeight="1" thickBot="1" x14ac:dyDescent="0.3">
      <c r="C84" s="48"/>
      <c r="D84" s="48"/>
    </row>
    <row r="85" spans="2:27" ht="27" customHeight="1" x14ac:dyDescent="0.3">
      <c r="B85" s="48"/>
      <c r="C85" s="48"/>
      <c r="D85" s="48"/>
      <c r="E85" s="370" t="s">
        <v>264</v>
      </c>
      <c r="F85" s="371"/>
      <c r="G85" s="371"/>
      <c r="H85" s="371"/>
      <c r="I85" s="371"/>
      <c r="J85" s="371"/>
      <c r="K85" s="371"/>
      <c r="L85" s="371"/>
      <c r="M85" s="371"/>
      <c r="N85" s="371"/>
      <c r="O85" s="371"/>
      <c r="P85" s="372"/>
      <c r="Q85" s="167"/>
      <c r="R85" s="53"/>
      <c r="S85" s="53"/>
      <c r="V85" s="56"/>
      <c r="W85" s="56"/>
      <c r="X85" s="47"/>
      <c r="Y85" s="47"/>
      <c r="Z85" s="47"/>
      <c r="AA85" s="47"/>
    </row>
    <row r="86" spans="2:27" ht="21" customHeight="1" x14ac:dyDescent="0.25">
      <c r="B86" s="48"/>
      <c r="C86" s="48"/>
      <c r="D86" s="48"/>
      <c r="E86" s="193" t="s">
        <v>34</v>
      </c>
      <c r="F86" s="302" t="s">
        <v>26</v>
      </c>
      <c r="G86" s="302" t="s">
        <v>28</v>
      </c>
      <c r="H86" s="373" t="s">
        <v>29</v>
      </c>
      <c r="I86" s="373"/>
      <c r="J86" s="114" t="s">
        <v>64</v>
      </c>
      <c r="K86" s="115" t="s">
        <v>12</v>
      </c>
      <c r="L86" s="116" t="s">
        <v>13</v>
      </c>
      <c r="M86" s="116" t="s">
        <v>14</v>
      </c>
      <c r="N86" s="305" t="s">
        <v>69</v>
      </c>
      <c r="O86" s="305" t="s">
        <v>70</v>
      </c>
      <c r="P86" s="132" t="s">
        <v>15</v>
      </c>
      <c r="Q86" s="167"/>
      <c r="R86" s="54"/>
      <c r="S86" s="54"/>
      <c r="V86" s="56"/>
      <c r="W86" s="52"/>
      <c r="X86" s="47"/>
      <c r="Y86" s="47"/>
      <c r="Z86" s="47"/>
      <c r="AA86" s="47"/>
    </row>
    <row r="87" spans="2:27" ht="39.75" customHeight="1" x14ac:dyDescent="0.25">
      <c r="B87" s="48"/>
      <c r="E87" s="129" t="s">
        <v>40</v>
      </c>
      <c r="F87" s="126" t="str">
        <f>VLOOKUP(E87,$E$112:$L$243,2,FALSE)</f>
        <v>Inserti espandibili</v>
      </c>
      <c r="G87" s="126" t="str">
        <f>VLOOKUP($E$87,$E$112:$L$243,3,FALSE)</f>
        <v>3M EAR</v>
      </c>
      <c r="H87" s="382" t="str">
        <f>VLOOKUP($E$87,$E$112:$L$243,4,FALSE)</f>
        <v>CLASSIC</v>
      </c>
      <c r="I87" s="383"/>
      <c r="J87" s="46">
        <f>VLOOKUP(E87,$E$112:$L$243,5,FALSE)</f>
        <v>31</v>
      </c>
      <c r="K87" s="46">
        <f>VLOOKUP($E$87,$E$112:$L$243,6,FALSE)</f>
        <v>31</v>
      </c>
      <c r="L87" s="46">
        <f>VLOOKUP($E$87,$E$112:$L$243,7,FALSE)</f>
        <v>27</v>
      </c>
      <c r="M87" s="46">
        <f>VLOOKUP($E$87,$E$112:$L$243,8,FALSE)</f>
        <v>26</v>
      </c>
      <c r="N87" s="375">
        <f>$AK$11</f>
        <v>82.25192480731738</v>
      </c>
      <c r="O87" s="375">
        <f>$AL$11</f>
        <v>106.32701032302788</v>
      </c>
      <c r="P87" s="376">
        <f>IF(($AL$11-$AK$11)&lt;=2,(L88-((K88-L88)/4)*($AL$11-$AK$11-2)),(L88-((L88-M88)/8)*($AL$11-$AK$11-2)))</f>
        <v>15.756399301848527</v>
      </c>
      <c r="Q87" s="167"/>
      <c r="R87" s="196"/>
      <c r="S87" s="196"/>
      <c r="V87" s="56"/>
      <c r="W87" s="56"/>
      <c r="X87" s="47"/>
      <c r="Y87" s="47"/>
      <c r="Z87" s="47"/>
      <c r="AA87" s="47"/>
    </row>
    <row r="88" spans="2:27" ht="21" customHeight="1" x14ac:dyDescent="0.25">
      <c r="B88" s="48"/>
      <c r="C88" s="48"/>
      <c r="D88" s="48"/>
      <c r="E88" s="191"/>
      <c r="F88" s="127"/>
      <c r="G88" s="128" t="s">
        <v>57</v>
      </c>
      <c r="H88" s="378">
        <v>0.65</v>
      </c>
      <c r="I88" s="379"/>
      <c r="J88" s="117">
        <f>H88*J87</f>
        <v>20.150000000000002</v>
      </c>
      <c r="K88" s="118">
        <f>K87*$H$88</f>
        <v>20.150000000000002</v>
      </c>
      <c r="L88" s="118">
        <f>L87*$H$88</f>
        <v>17.55</v>
      </c>
      <c r="M88" s="118">
        <f>M87*$H$88</f>
        <v>16.900000000000002</v>
      </c>
      <c r="N88" s="362"/>
      <c r="O88" s="362"/>
      <c r="P88" s="377"/>
      <c r="Q88" s="167"/>
      <c r="R88" s="167"/>
      <c r="S88" s="167"/>
      <c r="V88" s="56"/>
      <c r="W88" s="56"/>
      <c r="X88" s="47"/>
      <c r="Y88" s="47"/>
      <c r="Z88" s="47"/>
      <c r="AA88" s="47"/>
    </row>
    <row r="89" spans="2:27" ht="9" customHeight="1" x14ac:dyDescent="0.25">
      <c r="B89" s="48"/>
      <c r="C89" s="48"/>
      <c r="D89" s="48"/>
      <c r="E89" s="358"/>
      <c r="F89" s="359"/>
      <c r="G89" s="359"/>
      <c r="H89" s="359"/>
      <c r="I89" s="359"/>
      <c r="J89" s="359"/>
      <c r="K89" s="359"/>
      <c r="L89" s="359"/>
      <c r="M89" s="359"/>
      <c r="N89" s="359"/>
      <c r="O89" s="359"/>
      <c r="P89" s="360"/>
      <c r="Q89" s="167"/>
      <c r="R89" s="167"/>
      <c r="S89" s="167"/>
      <c r="V89" s="56"/>
      <c r="W89" s="56"/>
      <c r="X89" s="47"/>
      <c r="Y89" s="47"/>
      <c r="Z89" s="47"/>
      <c r="AA89" s="47"/>
    </row>
    <row r="90" spans="2:27" ht="21" customHeight="1" x14ac:dyDescent="0.25">
      <c r="B90" s="48"/>
      <c r="C90" s="48"/>
      <c r="D90" s="48"/>
      <c r="E90" s="361" t="s">
        <v>37</v>
      </c>
      <c r="F90" s="362"/>
      <c r="G90" s="363" t="s">
        <v>74</v>
      </c>
      <c r="H90" s="130" t="s">
        <v>185</v>
      </c>
      <c r="I90" s="131" t="s">
        <v>71</v>
      </c>
      <c r="J90" s="133">
        <f>$AK$11-P87</f>
        <v>66.495525505468848</v>
      </c>
      <c r="K90" s="131" t="s">
        <v>72</v>
      </c>
      <c r="L90" s="131">
        <v>80</v>
      </c>
      <c r="M90" s="365" t="str">
        <f>IF(J90&lt;65,"IPERPROTEZIONE",IF(J90&lt;70,"ACCETTABILE",IF(J90&lt;75,"BUONA",IF(J90&lt;80,"ACCETTABILE","INSUFFICIENTE"))))</f>
        <v>ACCETTABILE</v>
      </c>
      <c r="N90" s="365"/>
      <c r="O90" s="365"/>
      <c r="P90" s="366"/>
      <c r="Q90" s="167"/>
      <c r="R90" s="85"/>
      <c r="S90" s="85"/>
      <c r="V90" s="56"/>
      <c r="W90" s="56"/>
      <c r="X90" s="47"/>
      <c r="Y90" s="47"/>
      <c r="Z90" s="47"/>
      <c r="AA90" s="47"/>
    </row>
    <row r="91" spans="2:27" ht="29.25" customHeight="1" thickBot="1" x14ac:dyDescent="0.3">
      <c r="B91" s="48"/>
      <c r="C91" s="48"/>
      <c r="D91" s="48"/>
      <c r="E91" s="367" t="s">
        <v>31</v>
      </c>
      <c r="F91" s="364"/>
      <c r="G91" s="364"/>
      <c r="H91" s="59" t="s">
        <v>186</v>
      </c>
      <c r="I91" s="60" t="s">
        <v>73</v>
      </c>
      <c r="J91" s="60">
        <f>M88-5</f>
        <v>11.900000000000002</v>
      </c>
      <c r="K91" s="60" t="s">
        <v>72</v>
      </c>
      <c r="L91" s="60">
        <v>135</v>
      </c>
      <c r="M91" s="368" t="str">
        <f>IF($O$45&lt;135,"VERIFICA NON NECESSARIA",IF(($O$45-J91)&lt;135,"IDONEO","INSUFFICIENTE"))</f>
        <v>VERIFICA NON NECESSARIA</v>
      </c>
      <c r="N91" s="368"/>
      <c r="O91" s="368"/>
      <c r="P91" s="369"/>
      <c r="Q91" s="167"/>
      <c r="R91" s="86"/>
      <c r="S91" s="86"/>
      <c r="V91" s="56"/>
      <c r="W91" s="56"/>
      <c r="X91" s="47"/>
      <c r="Y91" s="47"/>
      <c r="Z91" s="47"/>
      <c r="AA91" s="47"/>
    </row>
    <row r="92" spans="2:27" ht="18.75" thickBot="1" x14ac:dyDescent="0.3">
      <c r="C92" s="48"/>
      <c r="D92" s="48"/>
    </row>
    <row r="93" spans="2:27" ht="27" customHeight="1" x14ac:dyDescent="0.3">
      <c r="B93" s="48"/>
      <c r="C93" s="48"/>
      <c r="D93" s="48"/>
      <c r="E93" s="370" t="s">
        <v>264</v>
      </c>
      <c r="F93" s="371"/>
      <c r="G93" s="371"/>
      <c r="H93" s="371"/>
      <c r="I93" s="371"/>
      <c r="J93" s="371"/>
      <c r="K93" s="371"/>
      <c r="L93" s="371"/>
      <c r="M93" s="371"/>
      <c r="N93" s="371"/>
      <c r="O93" s="371"/>
      <c r="P93" s="372"/>
      <c r="Q93" s="167"/>
      <c r="R93" s="53"/>
      <c r="S93" s="53"/>
      <c r="V93" s="56"/>
      <c r="W93" s="56"/>
      <c r="X93" s="47"/>
      <c r="Y93" s="47"/>
      <c r="Z93" s="47"/>
      <c r="AA93" s="47"/>
    </row>
    <row r="94" spans="2:27" ht="21" customHeight="1" x14ac:dyDescent="0.25">
      <c r="B94" s="48"/>
      <c r="C94" s="48"/>
      <c r="D94" s="48"/>
      <c r="E94" s="193" t="s">
        <v>34</v>
      </c>
      <c r="F94" s="302" t="s">
        <v>26</v>
      </c>
      <c r="G94" s="302" t="s">
        <v>28</v>
      </c>
      <c r="H94" s="373" t="s">
        <v>29</v>
      </c>
      <c r="I94" s="373"/>
      <c r="J94" s="114" t="s">
        <v>64</v>
      </c>
      <c r="K94" s="115" t="s">
        <v>12</v>
      </c>
      <c r="L94" s="116" t="s">
        <v>13</v>
      </c>
      <c r="M94" s="116" t="s">
        <v>14</v>
      </c>
      <c r="N94" s="305" t="s">
        <v>69</v>
      </c>
      <c r="O94" s="305" t="s">
        <v>70</v>
      </c>
      <c r="P94" s="132" t="s">
        <v>15</v>
      </c>
      <c r="Q94" s="167"/>
      <c r="R94" s="54"/>
      <c r="S94" s="54"/>
      <c r="V94" s="56"/>
      <c r="W94" s="52"/>
      <c r="X94" s="47"/>
      <c r="Y94" s="47"/>
      <c r="Z94" s="47"/>
      <c r="AA94" s="47"/>
    </row>
    <row r="95" spans="2:27" ht="42.75" customHeight="1" x14ac:dyDescent="0.25">
      <c r="B95" s="48"/>
      <c r="E95" s="129" t="s">
        <v>41</v>
      </c>
      <c r="F95" s="126" t="str">
        <f>VLOOKUP(E95,$E$112:$L$243,2,FALSE)</f>
        <v>Inserti espandibili</v>
      </c>
      <c r="G95" s="126" t="str">
        <f>VLOOKUP($E$95,$E$112:$L$243,3,FALSE)</f>
        <v>UVEX</v>
      </c>
      <c r="H95" s="380" t="str">
        <f>VLOOKUP($E$95,$E$112:$L$243,4,FALSE)</f>
        <v>X-fit</v>
      </c>
      <c r="I95" s="381"/>
      <c r="J95" s="46">
        <f>VLOOKUP(E95,$E$112:$L$243,5,FALSE)</f>
        <v>37</v>
      </c>
      <c r="K95" s="46">
        <f>VLOOKUP($E$95,$E$112:$L$243,6,FALSE)</f>
        <v>36</v>
      </c>
      <c r="L95" s="46">
        <f>VLOOKUP($E$95,$E$112:$L$243,7,FALSE)</f>
        <v>35</v>
      </c>
      <c r="M95" s="46">
        <f>VLOOKUP($E$95,$E$112:$L$243,8,FALSE)</f>
        <v>34</v>
      </c>
      <c r="N95" s="375">
        <f>$AK$11</f>
        <v>82.25192480731738</v>
      </c>
      <c r="O95" s="375">
        <f>$AL$11</f>
        <v>106.32701032302788</v>
      </c>
      <c r="P95" s="376">
        <f>IF(($AL$11-$AK$11)&lt;=2,(L96-((K96-L96)/4)*($AL$11-$AK$11-2)),(L96-((L96-M96)/8)*($AL$11-$AK$11-2)))</f>
        <v>20.956399301848528</v>
      </c>
      <c r="Q95" s="167"/>
      <c r="R95" s="196"/>
      <c r="S95" s="196"/>
      <c r="V95" s="56"/>
      <c r="W95" s="56"/>
      <c r="X95" s="47"/>
      <c r="Y95" s="47"/>
      <c r="Z95" s="47"/>
      <c r="AA95" s="47"/>
    </row>
    <row r="96" spans="2:27" ht="21" customHeight="1" x14ac:dyDescent="0.25">
      <c r="B96" s="48"/>
      <c r="C96" s="48"/>
      <c r="D96" s="48"/>
      <c r="E96" s="191"/>
      <c r="F96" s="127"/>
      <c r="G96" s="128" t="s">
        <v>57</v>
      </c>
      <c r="H96" s="378">
        <v>0.65</v>
      </c>
      <c r="I96" s="379"/>
      <c r="J96" s="117">
        <f>H96*J95</f>
        <v>24.05</v>
      </c>
      <c r="K96" s="118">
        <f>K95*$H$96</f>
        <v>23.400000000000002</v>
      </c>
      <c r="L96" s="118">
        <f>L95*$H$96</f>
        <v>22.75</v>
      </c>
      <c r="M96" s="118">
        <f>M95*$H$96</f>
        <v>22.1</v>
      </c>
      <c r="N96" s="362"/>
      <c r="O96" s="362"/>
      <c r="P96" s="377"/>
      <c r="Q96" s="167"/>
      <c r="R96" s="167"/>
      <c r="S96" s="167"/>
      <c r="V96" s="56"/>
      <c r="W96" s="56"/>
      <c r="X96" s="47"/>
      <c r="Y96" s="47"/>
      <c r="Z96" s="47"/>
      <c r="AA96" s="47"/>
    </row>
    <row r="97" spans="2:27" ht="9" customHeight="1" x14ac:dyDescent="0.25">
      <c r="B97" s="48"/>
      <c r="C97" s="48"/>
      <c r="D97" s="48"/>
      <c r="E97" s="358"/>
      <c r="F97" s="359"/>
      <c r="G97" s="359"/>
      <c r="H97" s="359"/>
      <c r="I97" s="359"/>
      <c r="J97" s="359"/>
      <c r="K97" s="359"/>
      <c r="L97" s="359"/>
      <c r="M97" s="359"/>
      <c r="N97" s="359"/>
      <c r="O97" s="359"/>
      <c r="P97" s="360"/>
      <c r="Q97" s="167"/>
      <c r="R97" s="167"/>
      <c r="S97" s="167"/>
      <c r="V97" s="56"/>
      <c r="W97" s="56"/>
      <c r="X97" s="47"/>
      <c r="Y97" s="47"/>
      <c r="Z97" s="47"/>
      <c r="AA97" s="47"/>
    </row>
    <row r="98" spans="2:27" ht="21" customHeight="1" x14ac:dyDescent="0.25">
      <c r="B98" s="48"/>
      <c r="C98" s="48"/>
      <c r="D98" s="48"/>
      <c r="E98" s="361" t="s">
        <v>37</v>
      </c>
      <c r="F98" s="362"/>
      <c r="G98" s="363" t="s">
        <v>74</v>
      </c>
      <c r="H98" s="130" t="s">
        <v>185</v>
      </c>
      <c r="I98" s="131" t="s">
        <v>71</v>
      </c>
      <c r="J98" s="133">
        <f>$AK$11-P95</f>
        <v>61.295525505468852</v>
      </c>
      <c r="K98" s="131" t="s">
        <v>72</v>
      </c>
      <c r="L98" s="131">
        <v>80</v>
      </c>
      <c r="M98" s="365" t="str">
        <f>IF(J98&lt;65,"IPERPROTEZIONE",IF(J98&lt;70,"ACCETTABILE",IF(J98&lt;75,"BUONA",IF(J98&lt;80,"ACCETTABILE","INSUFFICIENTE"))))</f>
        <v>IPERPROTEZIONE</v>
      </c>
      <c r="N98" s="365"/>
      <c r="O98" s="365"/>
      <c r="P98" s="366"/>
      <c r="Q98" s="167"/>
      <c r="R98" s="85"/>
      <c r="S98" s="85"/>
      <c r="V98" s="56"/>
      <c r="W98" s="56"/>
      <c r="X98" s="47"/>
      <c r="Y98" s="47"/>
      <c r="Z98" s="47"/>
      <c r="AA98" s="47"/>
    </row>
    <row r="99" spans="2:27" ht="29.25" customHeight="1" thickBot="1" x14ac:dyDescent="0.3">
      <c r="B99" s="48"/>
      <c r="C99" s="48"/>
      <c r="D99" s="48"/>
      <c r="E99" s="367" t="s">
        <v>31</v>
      </c>
      <c r="F99" s="364"/>
      <c r="G99" s="364"/>
      <c r="H99" s="59" t="s">
        <v>186</v>
      </c>
      <c r="I99" s="60" t="s">
        <v>73</v>
      </c>
      <c r="J99" s="60">
        <f>M96-5</f>
        <v>17.100000000000001</v>
      </c>
      <c r="K99" s="60" t="s">
        <v>72</v>
      </c>
      <c r="L99" s="60">
        <v>135</v>
      </c>
      <c r="M99" s="368" t="str">
        <f>IF($O$45&lt;135,"VERIFICA NON NECESSARIA",IF(($O$45-J99)&lt;135,"IDONEO","INSUFFICIENTE"))</f>
        <v>VERIFICA NON NECESSARIA</v>
      </c>
      <c r="N99" s="368"/>
      <c r="O99" s="368"/>
      <c r="P99" s="369"/>
      <c r="Q99" s="167"/>
      <c r="R99" s="86"/>
      <c r="S99" s="86"/>
      <c r="V99" s="56"/>
      <c r="W99" s="56"/>
      <c r="X99" s="47"/>
      <c r="Y99" s="47"/>
      <c r="Z99" s="47"/>
      <c r="AA99" s="47"/>
    </row>
    <row r="100" spans="2:27" ht="18.75" thickBot="1" x14ac:dyDescent="0.3">
      <c r="C100" s="48"/>
      <c r="D100" s="48"/>
    </row>
    <row r="101" spans="2:27" ht="27" customHeight="1" x14ac:dyDescent="0.3">
      <c r="B101" s="48"/>
      <c r="C101" s="48"/>
      <c r="D101" s="48"/>
      <c r="E101" s="370" t="s">
        <v>264</v>
      </c>
      <c r="F101" s="371"/>
      <c r="G101" s="371"/>
      <c r="H101" s="371"/>
      <c r="I101" s="371"/>
      <c r="J101" s="371"/>
      <c r="K101" s="371"/>
      <c r="L101" s="371"/>
      <c r="M101" s="371"/>
      <c r="N101" s="371"/>
      <c r="O101" s="371"/>
      <c r="P101" s="372"/>
      <c r="Q101" s="167"/>
      <c r="R101" s="53"/>
      <c r="S101" s="53"/>
      <c r="V101" s="56"/>
      <c r="W101" s="56"/>
      <c r="X101" s="47"/>
      <c r="Y101" s="47"/>
      <c r="Z101" s="47"/>
      <c r="AA101" s="47"/>
    </row>
    <row r="102" spans="2:27" ht="21" customHeight="1" x14ac:dyDescent="0.25">
      <c r="B102" s="48"/>
      <c r="C102" s="48"/>
      <c r="D102" s="48"/>
      <c r="E102" s="193" t="s">
        <v>34</v>
      </c>
      <c r="F102" s="302" t="s">
        <v>26</v>
      </c>
      <c r="G102" s="302" t="s">
        <v>28</v>
      </c>
      <c r="H102" s="373" t="s">
        <v>29</v>
      </c>
      <c r="I102" s="373"/>
      <c r="J102" s="114" t="s">
        <v>64</v>
      </c>
      <c r="K102" s="115" t="s">
        <v>12</v>
      </c>
      <c r="L102" s="116" t="s">
        <v>13</v>
      </c>
      <c r="M102" s="116" t="s">
        <v>14</v>
      </c>
      <c r="N102" s="305" t="s">
        <v>69</v>
      </c>
      <c r="O102" s="305" t="s">
        <v>70</v>
      </c>
      <c r="P102" s="132" t="s">
        <v>15</v>
      </c>
      <c r="Q102" s="167"/>
      <c r="R102" s="54"/>
      <c r="S102" s="54"/>
      <c r="V102" s="56"/>
      <c r="W102" s="52"/>
      <c r="X102" s="47"/>
      <c r="Y102" s="47"/>
      <c r="Z102" s="47"/>
      <c r="AA102" s="47"/>
    </row>
    <row r="103" spans="2:27" ht="21" customHeight="1" x14ac:dyDescent="0.25">
      <c r="B103" s="48"/>
      <c r="E103" s="129" t="s">
        <v>44</v>
      </c>
      <c r="F103" s="126" t="str">
        <f>VLOOKUP(E103,$E$112:$L$243,2,FALSE)</f>
        <v>Inserti espandibili</v>
      </c>
      <c r="G103" s="126" t="str">
        <f>VLOOKUP($E$103,$E$112:$L$243,3,FALSE)</f>
        <v>3M EAR</v>
      </c>
      <c r="H103" s="374" t="str">
        <f>VLOOKUP($E$103,$E$112:$L$243,4,FALSE)</f>
        <v>soft FX</v>
      </c>
      <c r="I103" s="374"/>
      <c r="J103" s="46">
        <f>VLOOKUP(E103,$E$112:$L$243,5,FALSE)</f>
        <v>37</v>
      </c>
      <c r="K103" s="46">
        <f>VLOOKUP($E$103,$E$112:$L$243,6,FALSE)</f>
        <v>36</v>
      </c>
      <c r="L103" s="46">
        <f>VLOOKUP($E$103,$E$112:$L$243,7,FALSE)</f>
        <v>35</v>
      </c>
      <c r="M103" s="46">
        <f>VLOOKUP($E$103,$E$112:$L$243,8,FALSE)</f>
        <v>33</v>
      </c>
      <c r="N103" s="375">
        <f>$AK$11</f>
        <v>82.25192480731738</v>
      </c>
      <c r="O103" s="375">
        <f>$AL$11</f>
        <v>106.32701032302788</v>
      </c>
      <c r="P103" s="376">
        <f>IF(($AL$11-$AK$11)&lt;=2,(L104-((K104-L104)/4)*($AL$11-$AK$11-2)),(L104-((L104-M104)/8)*($AL$11-$AK$11-2)))</f>
        <v>25.059044327911522</v>
      </c>
      <c r="Q103" s="167"/>
      <c r="R103" s="196"/>
      <c r="S103" s="196"/>
      <c r="V103" s="56"/>
      <c r="W103" s="56"/>
      <c r="X103" s="47"/>
      <c r="Y103" s="47"/>
      <c r="Z103" s="47"/>
      <c r="AA103" s="47"/>
    </row>
    <row r="104" spans="2:27" ht="21" customHeight="1" x14ac:dyDescent="0.25">
      <c r="B104" s="48"/>
      <c r="C104" s="48"/>
      <c r="D104" s="48"/>
      <c r="E104" s="191"/>
      <c r="F104" s="127"/>
      <c r="G104" s="128" t="s">
        <v>57</v>
      </c>
      <c r="H104" s="378">
        <v>0.85</v>
      </c>
      <c r="I104" s="379"/>
      <c r="J104" s="117">
        <f>H104*J103</f>
        <v>31.45</v>
      </c>
      <c r="K104" s="118">
        <f>K103*$H$104</f>
        <v>30.599999999999998</v>
      </c>
      <c r="L104" s="118">
        <f>L103*$H$104</f>
        <v>29.75</v>
      </c>
      <c r="M104" s="118">
        <f>M103*$H$104</f>
        <v>28.05</v>
      </c>
      <c r="N104" s="362"/>
      <c r="O104" s="362"/>
      <c r="P104" s="377"/>
      <c r="Q104" s="167"/>
      <c r="R104" s="167"/>
      <c r="S104" s="167"/>
      <c r="V104" s="56"/>
      <c r="W104" s="56"/>
      <c r="X104" s="47"/>
      <c r="Y104" s="47"/>
      <c r="Z104" s="47"/>
      <c r="AA104" s="47"/>
    </row>
    <row r="105" spans="2:27" ht="9" customHeight="1" x14ac:dyDescent="0.25">
      <c r="B105" s="48"/>
      <c r="C105" s="48"/>
      <c r="D105" s="48"/>
      <c r="E105" s="358"/>
      <c r="F105" s="359"/>
      <c r="G105" s="359"/>
      <c r="H105" s="359"/>
      <c r="I105" s="359"/>
      <c r="J105" s="359"/>
      <c r="K105" s="359"/>
      <c r="L105" s="359"/>
      <c r="M105" s="359"/>
      <c r="N105" s="359"/>
      <c r="O105" s="359"/>
      <c r="P105" s="360"/>
      <c r="Q105" s="167"/>
      <c r="R105" s="167"/>
      <c r="S105" s="167"/>
      <c r="V105" s="56"/>
      <c r="W105" s="56"/>
      <c r="X105" s="47"/>
      <c r="Y105" s="47"/>
      <c r="Z105" s="47"/>
      <c r="AA105" s="47"/>
    </row>
    <row r="106" spans="2:27" ht="21" customHeight="1" x14ac:dyDescent="0.25">
      <c r="B106" s="48"/>
      <c r="C106" s="48"/>
      <c r="D106" s="48"/>
      <c r="E106" s="361" t="s">
        <v>37</v>
      </c>
      <c r="F106" s="362"/>
      <c r="G106" s="363" t="s">
        <v>74</v>
      </c>
      <c r="H106" s="130" t="s">
        <v>185</v>
      </c>
      <c r="I106" s="131" t="s">
        <v>71</v>
      </c>
      <c r="J106" s="133">
        <f>$AK$11-P103</f>
        <v>57.192880479405858</v>
      </c>
      <c r="K106" s="131" t="s">
        <v>72</v>
      </c>
      <c r="L106" s="131">
        <v>80</v>
      </c>
      <c r="M106" s="365" t="str">
        <f>IF(J106&lt;65,"IPERPROTEZIONE",IF(J106&lt;70,"ACCETTABILE",IF(J106&lt;75,"BUONA",IF(J106&lt;80,"ACCETTABILE","INSUFFICIENTE"))))</f>
        <v>IPERPROTEZIONE</v>
      </c>
      <c r="N106" s="365"/>
      <c r="O106" s="365"/>
      <c r="P106" s="366"/>
      <c r="Q106" s="167"/>
      <c r="R106" s="85"/>
      <c r="S106" s="85"/>
      <c r="V106" s="56"/>
      <c r="W106" s="56"/>
      <c r="X106" s="47"/>
      <c r="Y106" s="47"/>
      <c r="Z106" s="47"/>
      <c r="AA106" s="47"/>
    </row>
    <row r="107" spans="2:27" ht="29.25" customHeight="1" thickBot="1" x14ac:dyDescent="0.3">
      <c r="B107" s="48"/>
      <c r="C107" s="48"/>
      <c r="D107" s="48"/>
      <c r="E107" s="367" t="s">
        <v>32</v>
      </c>
      <c r="F107" s="364"/>
      <c r="G107" s="364"/>
      <c r="H107" s="59" t="s">
        <v>186</v>
      </c>
      <c r="I107" s="60" t="s">
        <v>73</v>
      </c>
      <c r="J107" s="60">
        <f>M104-5</f>
        <v>23.05</v>
      </c>
      <c r="K107" s="60" t="s">
        <v>72</v>
      </c>
      <c r="L107" s="60">
        <v>135</v>
      </c>
      <c r="M107" s="368" t="str">
        <f>IF($O$45&lt;135,"VERIFICA NON NECESSARIA",IF(($O$45-J107)&lt;135,"IDONEO","INSUFFICIENTE"))</f>
        <v>VERIFICA NON NECESSARIA</v>
      </c>
      <c r="N107" s="368"/>
      <c r="O107" s="368"/>
      <c r="P107" s="369"/>
      <c r="Q107" s="167"/>
      <c r="R107" s="86"/>
      <c r="S107" s="86"/>
      <c r="V107" s="56"/>
      <c r="W107" s="56"/>
      <c r="X107" s="47"/>
      <c r="Y107" s="47"/>
      <c r="Z107" s="47"/>
      <c r="AA107" s="47"/>
    </row>
    <row r="108" spans="2:27" ht="18" x14ac:dyDescent="0.25">
      <c r="C108" s="48"/>
      <c r="D108" s="48"/>
    </row>
    <row r="109" spans="2:27" ht="18" x14ac:dyDescent="0.25">
      <c r="C109" s="48"/>
      <c r="D109" s="48"/>
    </row>
    <row r="110" spans="2:27" ht="18" x14ac:dyDescent="0.25">
      <c r="C110" s="48"/>
      <c r="D110" s="48"/>
    </row>
    <row r="111" spans="2:27" ht="35.25" customHeight="1" x14ac:dyDescent="0.2">
      <c r="E111" s="305" t="s">
        <v>0</v>
      </c>
      <c r="F111" s="305" t="s">
        <v>184</v>
      </c>
      <c r="G111" s="305" t="s">
        <v>1</v>
      </c>
      <c r="H111" s="305" t="s">
        <v>2</v>
      </c>
      <c r="I111" s="305" t="s">
        <v>64</v>
      </c>
      <c r="J111" s="305" t="s">
        <v>12</v>
      </c>
      <c r="K111" s="305" t="s">
        <v>13</v>
      </c>
      <c r="L111" s="305" t="s">
        <v>14</v>
      </c>
    </row>
    <row r="112" spans="2:27" ht="20.25" customHeight="1" x14ac:dyDescent="0.2">
      <c r="E112" s="45" t="s">
        <v>36</v>
      </c>
      <c r="F112" s="45" t="s">
        <v>27</v>
      </c>
      <c r="G112" s="45" t="s">
        <v>582</v>
      </c>
      <c r="H112" s="45" t="s">
        <v>583</v>
      </c>
      <c r="I112" s="46">
        <v>26</v>
      </c>
      <c r="J112" s="46">
        <v>32</v>
      </c>
      <c r="K112" s="46">
        <v>23</v>
      </c>
      <c r="L112" s="46">
        <v>15</v>
      </c>
    </row>
    <row r="113" spans="5:12" ht="20.25" customHeight="1" x14ac:dyDescent="0.2">
      <c r="E113" s="45" t="s">
        <v>38</v>
      </c>
      <c r="F113" s="45" t="s">
        <v>27</v>
      </c>
      <c r="G113" s="45" t="s">
        <v>582</v>
      </c>
      <c r="H113" s="309" t="s">
        <v>584</v>
      </c>
      <c r="I113" s="46">
        <v>24</v>
      </c>
      <c r="J113" s="46">
        <v>29</v>
      </c>
      <c r="K113" s="46">
        <v>20</v>
      </c>
      <c r="L113" s="46">
        <v>13</v>
      </c>
    </row>
    <row r="114" spans="5:12" ht="20.25" customHeight="1" x14ac:dyDescent="0.2">
      <c r="E114" s="45" t="s">
        <v>40</v>
      </c>
      <c r="F114" s="45" t="s">
        <v>243</v>
      </c>
      <c r="G114" s="45" t="s">
        <v>585</v>
      </c>
      <c r="H114" s="45" t="s">
        <v>586</v>
      </c>
      <c r="I114" s="46">
        <v>31</v>
      </c>
      <c r="J114" s="46">
        <v>31</v>
      </c>
      <c r="K114" s="46">
        <v>27</v>
      </c>
      <c r="L114" s="46">
        <v>26</v>
      </c>
    </row>
    <row r="115" spans="5:12" ht="20.25" customHeight="1" x14ac:dyDescent="0.2">
      <c r="E115" s="45" t="s">
        <v>41</v>
      </c>
      <c r="F115" s="45" t="s">
        <v>243</v>
      </c>
      <c r="G115" s="45" t="s">
        <v>587</v>
      </c>
      <c r="H115" s="45" t="s">
        <v>588</v>
      </c>
      <c r="I115" s="46">
        <v>37</v>
      </c>
      <c r="J115" s="46">
        <v>36</v>
      </c>
      <c r="K115" s="46">
        <v>35</v>
      </c>
      <c r="L115" s="46">
        <v>34</v>
      </c>
    </row>
    <row r="116" spans="5:12" ht="20.25" customHeight="1" x14ac:dyDescent="0.2">
      <c r="E116" s="45" t="s">
        <v>42</v>
      </c>
      <c r="F116" s="45" t="s">
        <v>243</v>
      </c>
      <c r="G116" s="45" t="s">
        <v>585</v>
      </c>
      <c r="H116" s="45" t="s">
        <v>589</v>
      </c>
      <c r="I116" s="46">
        <v>29</v>
      </c>
      <c r="J116" s="46">
        <v>30</v>
      </c>
      <c r="K116" s="46">
        <v>35</v>
      </c>
      <c r="L116" s="46">
        <v>24</v>
      </c>
    </row>
    <row r="117" spans="5:12" ht="20.25" customHeight="1" x14ac:dyDescent="0.2">
      <c r="E117" s="45" t="s">
        <v>43</v>
      </c>
      <c r="F117" s="45" t="s">
        <v>244</v>
      </c>
      <c r="G117" s="45" t="s">
        <v>590</v>
      </c>
      <c r="H117" s="45" t="s">
        <v>591</v>
      </c>
      <c r="I117" s="46">
        <v>28</v>
      </c>
      <c r="J117" s="46">
        <v>27</v>
      </c>
      <c r="K117" s="46">
        <v>26</v>
      </c>
      <c r="L117" s="46">
        <v>25</v>
      </c>
    </row>
    <row r="118" spans="5:12" ht="20.25" customHeight="1" x14ac:dyDescent="0.2">
      <c r="E118" s="45" t="s">
        <v>44</v>
      </c>
      <c r="F118" s="45" t="s">
        <v>243</v>
      </c>
      <c r="G118" s="45" t="s">
        <v>585</v>
      </c>
      <c r="H118" s="45" t="s">
        <v>592</v>
      </c>
      <c r="I118" s="46">
        <v>37</v>
      </c>
      <c r="J118" s="46">
        <v>36</v>
      </c>
      <c r="K118" s="46">
        <v>35</v>
      </c>
      <c r="L118" s="46">
        <v>33</v>
      </c>
    </row>
    <row r="119" spans="5:12" ht="20.25" customHeight="1" x14ac:dyDescent="0.2">
      <c r="E119" s="45" t="s">
        <v>45</v>
      </c>
      <c r="F119" s="45"/>
      <c r="G119" s="45"/>
      <c r="H119" s="45"/>
      <c r="I119" s="46"/>
      <c r="J119" s="46"/>
      <c r="K119" s="46"/>
      <c r="L119" s="46"/>
    </row>
    <row r="120" spans="5:12" ht="20.25" customHeight="1" x14ac:dyDescent="0.2">
      <c r="E120" s="45" t="s">
        <v>46</v>
      </c>
      <c r="F120" s="45"/>
      <c r="G120" s="45"/>
      <c r="H120" s="45"/>
      <c r="I120" s="46"/>
      <c r="J120" s="46"/>
      <c r="K120" s="46"/>
      <c r="L120" s="46"/>
    </row>
    <row r="121" spans="5:12" ht="20.25" customHeight="1" x14ac:dyDescent="0.2">
      <c r="E121" s="45" t="s">
        <v>47</v>
      </c>
      <c r="F121" s="45"/>
      <c r="G121" s="45"/>
      <c r="H121" s="45"/>
      <c r="I121" s="46"/>
      <c r="J121" s="46"/>
      <c r="K121" s="46"/>
      <c r="L121" s="46"/>
    </row>
    <row r="122" spans="5:12" ht="20.25" customHeight="1" x14ac:dyDescent="0.2">
      <c r="E122" s="45" t="s">
        <v>48</v>
      </c>
      <c r="F122" s="45"/>
      <c r="G122" s="45"/>
      <c r="H122" s="45"/>
      <c r="I122" s="46"/>
      <c r="J122" s="46"/>
      <c r="K122" s="46"/>
      <c r="L122" s="46"/>
    </row>
    <row r="123" spans="5:12" ht="20.25" customHeight="1" x14ac:dyDescent="0.2">
      <c r="E123" s="45" t="s">
        <v>49</v>
      </c>
      <c r="F123" s="45"/>
      <c r="G123" s="45"/>
      <c r="H123" s="45"/>
      <c r="I123" s="46"/>
      <c r="J123" s="46"/>
      <c r="K123" s="46"/>
      <c r="L123" s="46"/>
    </row>
    <row r="124" spans="5:12" ht="20.25" customHeight="1" x14ac:dyDescent="0.2">
      <c r="E124" s="45" t="s">
        <v>50</v>
      </c>
      <c r="F124" s="45"/>
      <c r="G124" s="45"/>
      <c r="H124" s="45"/>
      <c r="I124" s="46"/>
      <c r="J124" s="46"/>
      <c r="K124" s="46"/>
      <c r="L124" s="46"/>
    </row>
    <row r="125" spans="5:12" ht="20.25" customHeight="1" x14ac:dyDescent="0.2">
      <c r="E125" s="45" t="s">
        <v>51</v>
      </c>
      <c r="F125" s="45"/>
      <c r="G125" s="45"/>
      <c r="H125" s="45"/>
      <c r="I125" s="46"/>
      <c r="J125" s="46"/>
      <c r="K125" s="46"/>
      <c r="L125" s="46"/>
    </row>
    <row r="126" spans="5:12" ht="20.25" customHeight="1" x14ac:dyDescent="0.2">
      <c r="E126" s="45" t="s">
        <v>35</v>
      </c>
      <c r="F126" s="45"/>
      <c r="G126" s="45"/>
      <c r="H126" s="45"/>
      <c r="I126" s="46"/>
      <c r="J126" s="46"/>
      <c r="K126" s="46"/>
      <c r="L126" s="46"/>
    </row>
    <row r="127" spans="5:12" ht="20.25" customHeight="1" x14ac:dyDescent="0.2">
      <c r="E127" s="45" t="s">
        <v>52</v>
      </c>
      <c r="F127" s="45"/>
      <c r="G127" s="45"/>
      <c r="H127" s="45"/>
      <c r="I127" s="46"/>
      <c r="J127" s="46"/>
      <c r="K127" s="46"/>
      <c r="L127" s="46"/>
    </row>
    <row r="128" spans="5:12" ht="20.25" customHeight="1" x14ac:dyDescent="0.2">
      <c r="E128" s="45" t="s">
        <v>53</v>
      </c>
      <c r="F128" s="45"/>
      <c r="G128" s="45"/>
      <c r="H128" s="45"/>
      <c r="I128" s="46"/>
      <c r="J128" s="46"/>
      <c r="K128" s="46"/>
      <c r="L128" s="46"/>
    </row>
    <row r="129" spans="5:12" ht="20.25" customHeight="1" x14ac:dyDescent="0.2">
      <c r="E129" s="45" t="s">
        <v>54</v>
      </c>
      <c r="F129" s="45"/>
      <c r="G129" s="45"/>
      <c r="H129" s="45"/>
      <c r="I129" s="46"/>
      <c r="J129" s="46"/>
      <c r="K129" s="46"/>
      <c r="L129" s="46"/>
    </row>
    <row r="130" spans="5:12" ht="20.25" x14ac:dyDescent="0.2">
      <c r="E130" s="45" t="s">
        <v>55</v>
      </c>
      <c r="F130" s="45"/>
      <c r="G130" s="45"/>
      <c r="H130" s="45"/>
      <c r="I130" s="46"/>
      <c r="J130" s="46"/>
      <c r="K130" s="46"/>
      <c r="L130" s="46"/>
    </row>
    <row r="131" spans="5:12" ht="20.25" x14ac:dyDescent="0.2">
      <c r="E131" s="45" t="s">
        <v>58</v>
      </c>
      <c r="F131" s="45"/>
      <c r="G131" s="45"/>
      <c r="H131" s="45"/>
      <c r="I131" s="46"/>
      <c r="J131" s="46"/>
      <c r="K131" s="46"/>
      <c r="L131" s="46"/>
    </row>
    <row r="132" spans="5:12" ht="20.25" x14ac:dyDescent="0.2">
      <c r="E132" s="45" t="s">
        <v>59</v>
      </c>
      <c r="F132" s="45"/>
      <c r="G132" s="45"/>
      <c r="H132" s="45"/>
      <c r="I132" s="46"/>
      <c r="J132" s="46"/>
      <c r="K132" s="46"/>
      <c r="L132" s="46"/>
    </row>
    <row r="133" spans="5:12" ht="20.25" x14ac:dyDescent="0.2">
      <c r="E133" s="45" t="s">
        <v>60</v>
      </c>
      <c r="F133" s="45"/>
      <c r="G133" s="45"/>
      <c r="H133" s="45"/>
      <c r="I133" s="46"/>
      <c r="J133" s="46"/>
      <c r="K133" s="46"/>
      <c r="L133" s="46"/>
    </row>
    <row r="134" spans="5:12" ht="20.25" x14ac:dyDescent="0.2">
      <c r="E134" s="45" t="s">
        <v>61</v>
      </c>
      <c r="F134" s="45"/>
      <c r="G134" s="45"/>
      <c r="H134" s="45"/>
      <c r="I134" s="46"/>
      <c r="J134" s="46"/>
      <c r="K134" s="46"/>
      <c r="L134" s="46"/>
    </row>
    <row r="135" spans="5:12" ht="20.25" x14ac:dyDescent="0.2">
      <c r="E135" s="45" t="s">
        <v>62</v>
      </c>
      <c r="F135" s="45"/>
      <c r="G135" s="45"/>
      <c r="H135" s="45"/>
      <c r="I135" s="46"/>
      <c r="J135" s="46"/>
      <c r="K135" s="46"/>
      <c r="L135" s="46"/>
    </row>
    <row r="136" spans="5:12" ht="20.25" x14ac:dyDescent="0.2">
      <c r="E136" s="45" t="s">
        <v>63</v>
      </c>
      <c r="F136" s="45"/>
      <c r="G136" s="45"/>
      <c r="H136" s="45"/>
      <c r="I136" s="46"/>
      <c r="J136" s="46"/>
      <c r="K136" s="46"/>
      <c r="L136" s="46"/>
    </row>
    <row r="137" spans="5:12" ht="20.25" x14ac:dyDescent="0.2">
      <c r="E137" s="45" t="s">
        <v>76</v>
      </c>
      <c r="F137" s="45"/>
      <c r="G137" s="45"/>
      <c r="H137" s="45"/>
      <c r="I137" s="46"/>
      <c r="J137" s="46"/>
      <c r="K137" s="46"/>
      <c r="L137" s="46"/>
    </row>
    <row r="138" spans="5:12" ht="20.25" x14ac:dyDescent="0.2">
      <c r="E138" s="45" t="s">
        <v>77</v>
      </c>
      <c r="F138" s="45"/>
      <c r="G138" s="45"/>
      <c r="H138" s="45"/>
      <c r="I138" s="46"/>
      <c r="J138" s="46"/>
      <c r="K138" s="46"/>
      <c r="L138" s="46"/>
    </row>
    <row r="139" spans="5:12" ht="20.25" x14ac:dyDescent="0.2">
      <c r="E139" s="45" t="s">
        <v>78</v>
      </c>
      <c r="F139" s="45"/>
      <c r="G139" s="45"/>
      <c r="H139" s="45"/>
      <c r="I139" s="46"/>
      <c r="J139" s="46"/>
      <c r="K139" s="46"/>
      <c r="L139" s="46"/>
    </row>
    <row r="140" spans="5:12" ht="20.25" x14ac:dyDescent="0.2">
      <c r="E140" s="45" t="s">
        <v>79</v>
      </c>
      <c r="F140" s="45"/>
      <c r="G140" s="45"/>
      <c r="H140" s="45"/>
      <c r="I140" s="46"/>
      <c r="J140" s="46"/>
      <c r="K140" s="46"/>
      <c r="L140" s="46"/>
    </row>
    <row r="141" spans="5:12" ht="20.25" x14ac:dyDescent="0.2">
      <c r="E141" s="45" t="s">
        <v>80</v>
      </c>
      <c r="F141" s="45"/>
      <c r="G141" s="45"/>
      <c r="H141" s="45"/>
      <c r="I141" s="46"/>
      <c r="J141" s="46"/>
      <c r="K141" s="46"/>
      <c r="L141" s="46"/>
    </row>
    <row r="142" spans="5:12" ht="20.25" x14ac:dyDescent="0.2">
      <c r="E142" s="45" t="s">
        <v>81</v>
      </c>
      <c r="F142" s="45"/>
      <c r="G142" s="45"/>
      <c r="H142" s="45"/>
      <c r="I142" s="46"/>
      <c r="J142" s="46"/>
      <c r="K142" s="46"/>
      <c r="L142" s="46"/>
    </row>
    <row r="143" spans="5:12" ht="20.25" x14ac:dyDescent="0.2">
      <c r="E143" s="45" t="s">
        <v>82</v>
      </c>
      <c r="F143" s="45"/>
      <c r="G143" s="45"/>
      <c r="H143" s="45"/>
      <c r="I143" s="46"/>
      <c r="J143" s="46"/>
      <c r="K143" s="46"/>
      <c r="L143" s="46"/>
    </row>
    <row r="144" spans="5:12" ht="20.25" x14ac:dyDescent="0.2">
      <c r="E144" s="45" t="s">
        <v>83</v>
      </c>
      <c r="F144" s="45"/>
      <c r="G144" s="45"/>
      <c r="H144" s="45"/>
      <c r="I144" s="46"/>
      <c r="J144" s="46"/>
      <c r="K144" s="46"/>
      <c r="L144" s="46"/>
    </row>
    <row r="145" spans="5:12" ht="20.25" x14ac:dyDescent="0.2">
      <c r="E145" s="45" t="s">
        <v>84</v>
      </c>
      <c r="F145" s="45"/>
      <c r="G145" s="45"/>
      <c r="H145" s="45"/>
      <c r="I145" s="46"/>
      <c r="J145" s="46"/>
      <c r="K145" s="46"/>
      <c r="L145" s="46"/>
    </row>
    <row r="146" spans="5:12" ht="20.25" x14ac:dyDescent="0.2">
      <c r="E146" s="45" t="s">
        <v>85</v>
      </c>
      <c r="F146" s="45"/>
      <c r="G146" s="45"/>
      <c r="H146" s="45"/>
      <c r="I146" s="46"/>
      <c r="J146" s="46"/>
      <c r="K146" s="46"/>
      <c r="L146" s="46"/>
    </row>
    <row r="147" spans="5:12" ht="20.25" x14ac:dyDescent="0.2">
      <c r="E147" s="45" t="s">
        <v>86</v>
      </c>
      <c r="F147" s="45"/>
      <c r="G147" s="45"/>
      <c r="H147" s="45"/>
      <c r="I147" s="46"/>
      <c r="J147" s="46"/>
      <c r="K147" s="46"/>
      <c r="L147" s="46"/>
    </row>
    <row r="148" spans="5:12" ht="20.25" x14ac:dyDescent="0.2">
      <c r="E148" s="45" t="s">
        <v>87</v>
      </c>
      <c r="F148" s="45"/>
      <c r="G148" s="45"/>
      <c r="H148" s="45"/>
      <c r="I148" s="46"/>
      <c r="J148" s="46"/>
      <c r="K148" s="46"/>
      <c r="L148" s="46"/>
    </row>
    <row r="149" spans="5:12" ht="20.25" x14ac:dyDescent="0.2">
      <c r="E149" s="45" t="s">
        <v>88</v>
      </c>
      <c r="F149" s="45"/>
      <c r="G149" s="45"/>
      <c r="H149" s="45"/>
      <c r="I149" s="46"/>
      <c r="J149" s="46"/>
      <c r="K149" s="46"/>
      <c r="L149" s="46"/>
    </row>
    <row r="150" spans="5:12" ht="20.25" x14ac:dyDescent="0.2">
      <c r="E150" s="45" t="s">
        <v>89</v>
      </c>
      <c r="F150" s="45"/>
      <c r="G150" s="45"/>
      <c r="H150" s="45"/>
      <c r="I150" s="46"/>
      <c r="J150" s="46"/>
      <c r="K150" s="46"/>
      <c r="L150" s="46"/>
    </row>
    <row r="151" spans="5:12" ht="20.25" x14ac:dyDescent="0.2">
      <c r="E151" s="45" t="s">
        <v>90</v>
      </c>
      <c r="F151" s="45"/>
      <c r="G151" s="45"/>
      <c r="H151" s="45"/>
      <c r="I151" s="46"/>
      <c r="J151" s="46"/>
      <c r="K151" s="46"/>
      <c r="L151" s="46"/>
    </row>
    <row r="152" spans="5:12" ht="20.25" x14ac:dyDescent="0.2">
      <c r="E152" s="45" t="s">
        <v>91</v>
      </c>
      <c r="F152" s="45"/>
      <c r="G152" s="45"/>
      <c r="H152" s="45"/>
      <c r="I152" s="46"/>
      <c r="J152" s="46"/>
      <c r="K152" s="46"/>
      <c r="L152" s="46"/>
    </row>
    <row r="153" spans="5:12" ht="20.25" x14ac:dyDescent="0.2">
      <c r="E153" s="45" t="s">
        <v>92</v>
      </c>
      <c r="F153" s="45"/>
      <c r="G153" s="45"/>
      <c r="H153" s="45"/>
      <c r="I153" s="46"/>
      <c r="J153" s="46"/>
      <c r="K153" s="46"/>
      <c r="L153" s="46"/>
    </row>
    <row r="154" spans="5:12" ht="20.25" x14ac:dyDescent="0.2">
      <c r="E154" s="45" t="s">
        <v>93</v>
      </c>
      <c r="F154" s="45"/>
      <c r="G154" s="45"/>
      <c r="H154" s="45"/>
      <c r="I154" s="46"/>
      <c r="J154" s="46"/>
      <c r="K154" s="46"/>
      <c r="L154" s="46"/>
    </row>
    <row r="155" spans="5:12" ht="20.25" x14ac:dyDescent="0.2">
      <c r="E155" s="45" t="s">
        <v>94</v>
      </c>
      <c r="F155" s="45"/>
      <c r="G155" s="45"/>
      <c r="H155" s="45"/>
      <c r="I155" s="46"/>
      <c r="J155" s="46"/>
      <c r="K155" s="46"/>
      <c r="L155" s="46"/>
    </row>
    <row r="156" spans="5:12" ht="20.25" x14ac:dyDescent="0.2">
      <c r="E156" s="45" t="s">
        <v>95</v>
      </c>
      <c r="F156" s="45"/>
      <c r="G156" s="45"/>
      <c r="H156" s="45"/>
      <c r="I156" s="46"/>
      <c r="J156" s="46"/>
      <c r="K156" s="46"/>
      <c r="L156" s="46"/>
    </row>
    <row r="157" spans="5:12" ht="20.25" x14ac:dyDescent="0.2">
      <c r="E157" s="45" t="s">
        <v>96</v>
      </c>
      <c r="F157" s="45"/>
      <c r="G157" s="45"/>
      <c r="H157" s="45"/>
      <c r="I157" s="46"/>
      <c r="J157" s="46"/>
      <c r="K157" s="46"/>
      <c r="L157" s="46"/>
    </row>
    <row r="158" spans="5:12" ht="20.25" x14ac:dyDescent="0.2">
      <c r="E158" s="45" t="s">
        <v>97</v>
      </c>
      <c r="F158" s="45"/>
      <c r="G158" s="45"/>
      <c r="H158" s="45"/>
      <c r="I158" s="46"/>
      <c r="J158" s="46"/>
      <c r="K158" s="46"/>
      <c r="L158" s="46"/>
    </row>
    <row r="159" spans="5:12" ht="20.25" x14ac:dyDescent="0.2">
      <c r="E159" s="45" t="s">
        <v>98</v>
      </c>
      <c r="F159" s="45"/>
      <c r="G159" s="45"/>
      <c r="H159" s="45"/>
      <c r="I159" s="46"/>
      <c r="J159" s="46"/>
      <c r="K159" s="46"/>
      <c r="L159" s="46"/>
    </row>
    <row r="160" spans="5:12" ht="20.25" x14ac:dyDescent="0.2">
      <c r="E160" s="45" t="s">
        <v>99</v>
      </c>
      <c r="F160" s="45"/>
      <c r="G160" s="45"/>
      <c r="H160" s="45"/>
      <c r="I160" s="46"/>
      <c r="J160" s="46"/>
      <c r="K160" s="46"/>
      <c r="L160" s="46"/>
    </row>
    <row r="161" spans="5:12" ht="20.25" x14ac:dyDescent="0.2">
      <c r="E161" s="45" t="s">
        <v>100</v>
      </c>
      <c r="F161" s="45"/>
      <c r="G161" s="45"/>
      <c r="H161" s="45"/>
      <c r="I161" s="46"/>
      <c r="J161" s="46"/>
      <c r="K161" s="46"/>
      <c r="L161" s="46"/>
    </row>
    <row r="162" spans="5:12" ht="20.25" x14ac:dyDescent="0.2">
      <c r="E162" s="45" t="s">
        <v>101</v>
      </c>
      <c r="F162" s="45"/>
      <c r="G162" s="45"/>
      <c r="H162" s="45"/>
      <c r="I162" s="46"/>
      <c r="J162" s="46"/>
      <c r="K162" s="46"/>
      <c r="L162" s="46"/>
    </row>
    <row r="163" spans="5:12" ht="20.25" x14ac:dyDescent="0.2">
      <c r="E163" s="45" t="s">
        <v>102</v>
      </c>
      <c r="F163" s="45"/>
      <c r="G163" s="45"/>
      <c r="H163" s="45"/>
      <c r="I163" s="46"/>
      <c r="J163" s="46"/>
      <c r="K163" s="46"/>
      <c r="L163" s="46"/>
    </row>
    <row r="164" spans="5:12" ht="20.25" x14ac:dyDescent="0.2">
      <c r="E164" s="45" t="s">
        <v>103</v>
      </c>
      <c r="F164" s="45"/>
      <c r="G164" s="45"/>
      <c r="H164" s="45"/>
      <c r="I164" s="46"/>
      <c r="J164" s="46"/>
      <c r="K164" s="46"/>
      <c r="L164" s="46"/>
    </row>
    <row r="165" spans="5:12" ht="20.25" x14ac:dyDescent="0.2">
      <c r="E165" s="45" t="s">
        <v>104</v>
      </c>
      <c r="F165" s="45"/>
      <c r="G165" s="45"/>
      <c r="H165" s="45"/>
      <c r="I165" s="46"/>
      <c r="J165" s="46"/>
      <c r="K165" s="46"/>
      <c r="L165" s="46"/>
    </row>
    <row r="166" spans="5:12" ht="20.25" x14ac:dyDescent="0.2">
      <c r="E166" s="45" t="s">
        <v>105</v>
      </c>
      <c r="F166" s="45"/>
      <c r="G166" s="45"/>
      <c r="H166" s="45"/>
      <c r="I166" s="46"/>
      <c r="J166" s="46"/>
      <c r="K166" s="46"/>
      <c r="L166" s="46"/>
    </row>
    <row r="167" spans="5:12" ht="20.25" x14ac:dyDescent="0.2">
      <c r="E167" s="45" t="s">
        <v>106</v>
      </c>
      <c r="F167" s="45"/>
      <c r="G167" s="45"/>
      <c r="H167" s="45"/>
      <c r="I167" s="46"/>
      <c r="J167" s="46"/>
      <c r="K167" s="46"/>
      <c r="L167" s="46"/>
    </row>
    <row r="168" spans="5:12" ht="20.25" x14ac:dyDescent="0.2">
      <c r="E168" s="45" t="s">
        <v>107</v>
      </c>
      <c r="F168" s="45"/>
      <c r="G168" s="45"/>
      <c r="H168" s="45"/>
      <c r="I168" s="46"/>
      <c r="J168" s="46"/>
      <c r="K168" s="46"/>
      <c r="L168" s="46"/>
    </row>
    <row r="169" spans="5:12" ht="20.25" x14ac:dyDescent="0.2">
      <c r="E169" s="45" t="s">
        <v>108</v>
      </c>
      <c r="F169" s="45"/>
      <c r="G169" s="45"/>
      <c r="H169" s="45"/>
      <c r="I169" s="46"/>
      <c r="J169" s="46"/>
      <c r="K169" s="46"/>
      <c r="L169" s="46"/>
    </row>
    <row r="170" spans="5:12" ht="20.25" x14ac:dyDescent="0.2">
      <c r="E170" s="45" t="s">
        <v>109</v>
      </c>
      <c r="F170" s="45"/>
      <c r="G170" s="45"/>
      <c r="H170" s="45"/>
      <c r="I170" s="46"/>
      <c r="J170" s="46"/>
      <c r="K170" s="46"/>
      <c r="L170" s="46"/>
    </row>
    <row r="171" spans="5:12" ht="20.25" x14ac:dyDescent="0.2">
      <c r="E171" s="45" t="s">
        <v>110</v>
      </c>
      <c r="F171" s="45"/>
      <c r="G171" s="45"/>
      <c r="H171" s="45"/>
      <c r="I171" s="46"/>
      <c r="J171" s="46"/>
      <c r="K171" s="46"/>
      <c r="L171" s="46"/>
    </row>
    <row r="172" spans="5:12" ht="20.25" x14ac:dyDescent="0.2">
      <c r="E172" s="45" t="s">
        <v>111</v>
      </c>
      <c r="F172" s="45"/>
      <c r="G172" s="45"/>
      <c r="H172" s="45"/>
      <c r="I172" s="46"/>
      <c r="J172" s="46"/>
      <c r="K172" s="46"/>
      <c r="L172" s="46"/>
    </row>
    <row r="173" spans="5:12" ht="20.25" x14ac:dyDescent="0.2">
      <c r="E173" s="45" t="s">
        <v>112</v>
      </c>
      <c r="F173" s="45"/>
      <c r="G173" s="45"/>
      <c r="H173" s="45"/>
      <c r="I173" s="46"/>
      <c r="J173" s="46"/>
      <c r="K173" s="46"/>
      <c r="L173" s="46"/>
    </row>
    <row r="174" spans="5:12" ht="20.25" x14ac:dyDescent="0.2">
      <c r="E174" s="45" t="s">
        <v>113</v>
      </c>
      <c r="F174" s="45"/>
      <c r="G174" s="45"/>
      <c r="H174" s="45"/>
      <c r="I174" s="46"/>
      <c r="J174" s="46"/>
      <c r="K174" s="46"/>
      <c r="L174" s="46"/>
    </row>
    <row r="175" spans="5:12" ht="20.25" x14ac:dyDescent="0.2">
      <c r="E175" s="45" t="s">
        <v>114</v>
      </c>
      <c r="F175" s="45"/>
      <c r="G175" s="45"/>
      <c r="H175" s="45"/>
      <c r="I175" s="46"/>
      <c r="J175" s="46"/>
      <c r="K175" s="46"/>
      <c r="L175" s="46"/>
    </row>
    <row r="176" spans="5:12" ht="20.25" x14ac:dyDescent="0.2">
      <c r="E176" s="45" t="s">
        <v>115</v>
      </c>
      <c r="F176" s="45"/>
      <c r="G176" s="45"/>
      <c r="H176" s="45"/>
      <c r="I176" s="46"/>
      <c r="J176" s="46"/>
      <c r="K176" s="46"/>
      <c r="L176" s="46"/>
    </row>
    <row r="177" spans="5:12" ht="20.25" x14ac:dyDescent="0.2">
      <c r="E177" s="45" t="s">
        <v>116</v>
      </c>
      <c r="F177" s="45"/>
      <c r="G177" s="45"/>
      <c r="H177" s="45"/>
      <c r="I177" s="46"/>
      <c r="J177" s="46"/>
      <c r="K177" s="46"/>
      <c r="L177" s="46"/>
    </row>
    <row r="178" spans="5:12" ht="20.25" x14ac:dyDescent="0.2">
      <c r="E178" s="45" t="s">
        <v>117</v>
      </c>
      <c r="F178" s="45"/>
      <c r="G178" s="45"/>
      <c r="H178" s="45"/>
      <c r="I178" s="46"/>
      <c r="J178" s="46"/>
      <c r="K178" s="46"/>
      <c r="L178" s="46"/>
    </row>
    <row r="179" spans="5:12" ht="20.25" x14ac:dyDescent="0.2">
      <c r="E179" s="45" t="s">
        <v>118</v>
      </c>
      <c r="F179" s="45"/>
      <c r="G179" s="45"/>
      <c r="H179" s="45"/>
      <c r="I179" s="46"/>
      <c r="J179" s="46"/>
      <c r="K179" s="46"/>
      <c r="L179" s="46"/>
    </row>
    <row r="180" spans="5:12" ht="20.25" x14ac:dyDescent="0.2">
      <c r="E180" s="45" t="s">
        <v>119</v>
      </c>
      <c r="F180" s="45"/>
      <c r="G180" s="45"/>
      <c r="H180" s="45"/>
      <c r="I180" s="46"/>
      <c r="J180" s="46"/>
      <c r="K180" s="46"/>
      <c r="L180" s="46"/>
    </row>
    <row r="181" spans="5:12" ht="20.25" x14ac:dyDescent="0.2">
      <c r="E181" s="45" t="s">
        <v>120</v>
      </c>
      <c r="F181" s="45"/>
      <c r="G181" s="45"/>
      <c r="H181" s="45"/>
      <c r="I181" s="46"/>
      <c r="J181" s="46"/>
      <c r="K181" s="46"/>
      <c r="L181" s="46"/>
    </row>
    <row r="182" spans="5:12" ht="20.25" x14ac:dyDescent="0.2">
      <c r="E182" s="45" t="s">
        <v>121</v>
      </c>
      <c r="F182" s="45"/>
      <c r="G182" s="45"/>
      <c r="H182" s="45"/>
      <c r="I182" s="46"/>
      <c r="J182" s="46"/>
      <c r="K182" s="46"/>
      <c r="L182" s="46"/>
    </row>
    <row r="183" spans="5:12" ht="20.25" x14ac:dyDescent="0.2">
      <c r="E183" s="45" t="s">
        <v>122</v>
      </c>
      <c r="F183" s="45"/>
      <c r="G183" s="45"/>
      <c r="H183" s="45"/>
      <c r="I183" s="46"/>
      <c r="J183" s="46"/>
      <c r="K183" s="46"/>
      <c r="L183" s="46"/>
    </row>
    <row r="184" spans="5:12" ht="20.25" x14ac:dyDescent="0.2">
      <c r="E184" s="45" t="s">
        <v>123</v>
      </c>
      <c r="F184" s="45"/>
      <c r="G184" s="45"/>
      <c r="H184" s="45"/>
      <c r="I184" s="46"/>
      <c r="J184" s="46"/>
      <c r="K184" s="46"/>
      <c r="L184" s="46"/>
    </row>
    <row r="185" spans="5:12" ht="20.25" x14ac:dyDescent="0.2">
      <c r="E185" s="45" t="s">
        <v>124</v>
      </c>
      <c r="F185" s="45"/>
      <c r="G185" s="45"/>
      <c r="H185" s="45"/>
      <c r="I185" s="46"/>
      <c r="J185" s="46"/>
      <c r="K185" s="46"/>
      <c r="L185" s="46"/>
    </row>
    <row r="186" spans="5:12" ht="20.25" x14ac:dyDescent="0.2">
      <c r="E186" s="45" t="s">
        <v>125</v>
      </c>
      <c r="F186" s="45"/>
      <c r="G186" s="45"/>
      <c r="H186" s="45"/>
      <c r="I186" s="46"/>
      <c r="J186" s="46"/>
      <c r="K186" s="46"/>
      <c r="L186" s="46"/>
    </row>
    <row r="187" spans="5:12" ht="20.25" x14ac:dyDescent="0.2">
      <c r="E187" s="45" t="s">
        <v>126</v>
      </c>
      <c r="F187" s="45"/>
      <c r="G187" s="45"/>
      <c r="H187" s="45"/>
      <c r="I187" s="46"/>
      <c r="J187" s="46"/>
      <c r="K187" s="46"/>
      <c r="L187" s="46"/>
    </row>
    <row r="188" spans="5:12" ht="20.25" x14ac:dyDescent="0.2">
      <c r="E188" s="45" t="s">
        <v>127</v>
      </c>
      <c r="F188" s="45"/>
      <c r="G188" s="45"/>
      <c r="H188" s="45"/>
      <c r="I188" s="46"/>
      <c r="J188" s="46"/>
      <c r="K188" s="46"/>
      <c r="L188" s="46"/>
    </row>
    <row r="189" spans="5:12" ht="20.25" x14ac:dyDescent="0.2">
      <c r="E189" s="45" t="s">
        <v>128</v>
      </c>
      <c r="F189" s="45"/>
      <c r="G189" s="45"/>
      <c r="H189" s="45"/>
      <c r="I189" s="46"/>
      <c r="J189" s="46"/>
      <c r="K189" s="46"/>
      <c r="L189" s="46"/>
    </row>
    <row r="190" spans="5:12" ht="20.25" x14ac:dyDescent="0.2">
      <c r="E190" s="45" t="s">
        <v>129</v>
      </c>
      <c r="F190" s="45"/>
      <c r="G190" s="45"/>
      <c r="H190" s="45"/>
      <c r="I190" s="46"/>
      <c r="J190" s="46"/>
      <c r="K190" s="46"/>
      <c r="L190" s="46"/>
    </row>
    <row r="191" spans="5:12" ht="20.25" x14ac:dyDescent="0.2">
      <c r="E191" s="45" t="s">
        <v>130</v>
      </c>
      <c r="F191" s="45"/>
      <c r="G191" s="45"/>
      <c r="H191" s="45"/>
      <c r="I191" s="46"/>
      <c r="J191" s="46"/>
      <c r="K191" s="46"/>
      <c r="L191" s="46"/>
    </row>
    <row r="192" spans="5:12" ht="20.25" x14ac:dyDescent="0.2">
      <c r="E192" s="45" t="s">
        <v>131</v>
      </c>
      <c r="F192" s="45"/>
      <c r="G192" s="45"/>
      <c r="H192" s="45"/>
      <c r="I192" s="46"/>
      <c r="J192" s="46"/>
      <c r="K192" s="46"/>
      <c r="L192" s="46"/>
    </row>
    <row r="193" spans="5:12" ht="20.25" x14ac:dyDescent="0.2">
      <c r="E193" s="45" t="s">
        <v>132</v>
      </c>
      <c r="F193" s="45"/>
      <c r="G193" s="45"/>
      <c r="H193" s="45"/>
      <c r="I193" s="46"/>
      <c r="J193" s="46"/>
      <c r="K193" s="46"/>
      <c r="L193" s="46"/>
    </row>
    <row r="194" spans="5:12" ht="20.25" x14ac:dyDescent="0.2">
      <c r="E194" s="45" t="s">
        <v>133</v>
      </c>
      <c r="F194" s="45"/>
      <c r="G194" s="45"/>
      <c r="H194" s="45"/>
      <c r="I194" s="46"/>
      <c r="J194" s="46"/>
      <c r="K194" s="46"/>
      <c r="L194" s="46"/>
    </row>
    <row r="195" spans="5:12" ht="20.25" x14ac:dyDescent="0.2">
      <c r="E195" s="45" t="s">
        <v>134</v>
      </c>
      <c r="F195" s="45"/>
      <c r="G195" s="45"/>
      <c r="H195" s="45"/>
      <c r="I195" s="46"/>
      <c r="J195" s="46"/>
      <c r="K195" s="46"/>
      <c r="L195" s="46"/>
    </row>
    <row r="196" spans="5:12" ht="20.25" x14ac:dyDescent="0.2">
      <c r="E196" s="45" t="s">
        <v>135</v>
      </c>
      <c r="F196" s="45"/>
      <c r="G196" s="45"/>
      <c r="H196" s="45"/>
      <c r="I196" s="46"/>
      <c r="J196" s="46"/>
      <c r="K196" s="46"/>
      <c r="L196" s="46"/>
    </row>
    <row r="197" spans="5:12" ht="20.25" x14ac:dyDescent="0.2">
      <c r="E197" s="45" t="s">
        <v>136</v>
      </c>
      <c r="F197" s="45"/>
      <c r="G197" s="45"/>
      <c r="H197" s="45"/>
      <c r="I197" s="46"/>
      <c r="J197" s="46"/>
      <c r="K197" s="46"/>
      <c r="L197" s="46"/>
    </row>
    <row r="198" spans="5:12" ht="20.25" x14ac:dyDescent="0.2">
      <c r="E198" s="45" t="s">
        <v>137</v>
      </c>
      <c r="F198" s="45"/>
      <c r="G198" s="45"/>
      <c r="H198" s="45"/>
      <c r="I198" s="46"/>
      <c r="J198" s="46"/>
      <c r="K198" s="46"/>
      <c r="L198" s="46"/>
    </row>
    <row r="199" spans="5:12" ht="20.25" x14ac:dyDescent="0.2">
      <c r="E199" s="45" t="s">
        <v>138</v>
      </c>
      <c r="F199" s="45"/>
      <c r="G199" s="45"/>
      <c r="H199" s="45"/>
      <c r="I199" s="46"/>
      <c r="J199" s="46"/>
      <c r="K199" s="46"/>
      <c r="L199" s="46"/>
    </row>
    <row r="200" spans="5:12" ht="20.25" x14ac:dyDescent="0.2">
      <c r="E200" s="45" t="s">
        <v>139</v>
      </c>
      <c r="F200" s="45"/>
      <c r="G200" s="45"/>
      <c r="H200" s="45"/>
      <c r="I200" s="46"/>
      <c r="J200" s="46"/>
      <c r="K200" s="46"/>
      <c r="L200" s="46"/>
    </row>
    <row r="201" spans="5:12" ht="20.25" x14ac:dyDescent="0.2">
      <c r="E201" s="45" t="s">
        <v>140</v>
      </c>
      <c r="F201" s="45"/>
      <c r="G201" s="45"/>
      <c r="H201" s="45"/>
      <c r="I201" s="46"/>
      <c r="J201" s="46"/>
      <c r="K201" s="46"/>
      <c r="L201" s="46"/>
    </row>
    <row r="202" spans="5:12" ht="20.25" x14ac:dyDescent="0.2">
      <c r="E202" s="45" t="s">
        <v>141</v>
      </c>
      <c r="F202" s="45"/>
      <c r="G202" s="45"/>
      <c r="H202" s="45"/>
      <c r="I202" s="46"/>
      <c r="J202" s="46"/>
      <c r="K202" s="46"/>
      <c r="L202" s="46"/>
    </row>
    <row r="203" spans="5:12" ht="20.25" x14ac:dyDescent="0.2">
      <c r="E203" s="45" t="s">
        <v>142</v>
      </c>
      <c r="F203" s="45"/>
      <c r="G203" s="45"/>
      <c r="H203" s="45"/>
      <c r="I203" s="46"/>
      <c r="J203" s="46"/>
      <c r="K203" s="46"/>
      <c r="L203" s="46"/>
    </row>
    <row r="204" spans="5:12" ht="20.25" x14ac:dyDescent="0.2">
      <c r="E204" s="45" t="s">
        <v>143</v>
      </c>
      <c r="F204" s="45"/>
      <c r="G204" s="45"/>
      <c r="H204" s="45"/>
      <c r="I204" s="46"/>
      <c r="J204" s="46"/>
      <c r="K204" s="46"/>
      <c r="L204" s="46"/>
    </row>
    <row r="205" spans="5:12" ht="20.25" x14ac:dyDescent="0.2">
      <c r="E205" s="45" t="s">
        <v>144</v>
      </c>
      <c r="F205" s="45"/>
      <c r="G205" s="45"/>
      <c r="H205" s="45"/>
      <c r="I205" s="46"/>
      <c r="J205" s="46"/>
      <c r="K205" s="46"/>
      <c r="L205" s="46"/>
    </row>
    <row r="206" spans="5:12" ht="20.25" x14ac:dyDescent="0.2">
      <c r="E206" s="45" t="s">
        <v>145</v>
      </c>
      <c r="F206" s="45"/>
      <c r="G206" s="45"/>
      <c r="H206" s="45"/>
      <c r="I206" s="46"/>
      <c r="J206" s="46"/>
      <c r="K206" s="46"/>
      <c r="L206" s="46"/>
    </row>
    <row r="207" spans="5:12" ht="20.25" x14ac:dyDescent="0.2">
      <c r="E207" s="45" t="s">
        <v>146</v>
      </c>
      <c r="F207" s="45"/>
      <c r="G207" s="45"/>
      <c r="H207" s="45"/>
      <c r="I207" s="46"/>
      <c r="J207" s="46"/>
      <c r="K207" s="46"/>
      <c r="L207" s="46"/>
    </row>
    <row r="208" spans="5:12" ht="20.25" x14ac:dyDescent="0.2">
      <c r="E208" s="45" t="s">
        <v>147</v>
      </c>
      <c r="F208" s="45"/>
      <c r="G208" s="45"/>
      <c r="H208" s="45"/>
      <c r="I208" s="46"/>
      <c r="J208" s="46"/>
      <c r="K208" s="46"/>
      <c r="L208" s="46"/>
    </row>
    <row r="209" spans="5:12" ht="20.25" x14ac:dyDescent="0.2">
      <c r="E209" s="45" t="s">
        <v>148</v>
      </c>
      <c r="F209" s="45"/>
      <c r="G209" s="45"/>
      <c r="H209" s="45"/>
      <c r="I209" s="46"/>
      <c r="J209" s="46"/>
      <c r="K209" s="46"/>
      <c r="L209" s="46"/>
    </row>
    <row r="210" spans="5:12" ht="20.25" x14ac:dyDescent="0.2">
      <c r="E210" s="45" t="s">
        <v>149</v>
      </c>
      <c r="F210" s="45"/>
      <c r="G210" s="45"/>
      <c r="H210" s="45"/>
      <c r="I210" s="46"/>
      <c r="J210" s="46"/>
      <c r="K210" s="46"/>
      <c r="L210" s="46"/>
    </row>
    <row r="211" spans="5:12" ht="20.25" x14ac:dyDescent="0.2">
      <c r="E211" s="45" t="s">
        <v>150</v>
      </c>
      <c r="F211" s="45"/>
      <c r="G211" s="45"/>
      <c r="H211" s="45"/>
      <c r="I211" s="46"/>
      <c r="J211" s="46"/>
      <c r="K211" s="46"/>
      <c r="L211" s="46"/>
    </row>
    <row r="212" spans="5:12" ht="20.25" x14ac:dyDescent="0.2">
      <c r="E212" s="45" t="s">
        <v>151</v>
      </c>
      <c r="F212" s="45"/>
      <c r="G212" s="45"/>
      <c r="H212" s="45"/>
      <c r="I212" s="46"/>
      <c r="J212" s="46"/>
      <c r="K212" s="46"/>
      <c r="L212" s="46"/>
    </row>
    <row r="213" spans="5:12" ht="20.25" x14ac:dyDescent="0.2">
      <c r="E213" s="45" t="s">
        <v>152</v>
      </c>
      <c r="F213" s="45"/>
      <c r="G213" s="45"/>
      <c r="H213" s="45"/>
      <c r="I213" s="46"/>
      <c r="J213" s="46"/>
      <c r="K213" s="46"/>
      <c r="L213" s="46"/>
    </row>
    <row r="214" spans="5:12" ht="20.25" x14ac:dyDescent="0.2">
      <c r="E214" s="45" t="s">
        <v>153</v>
      </c>
      <c r="F214" s="45"/>
      <c r="G214" s="45"/>
      <c r="H214" s="45"/>
      <c r="I214" s="46"/>
      <c r="J214" s="46"/>
      <c r="K214" s="46"/>
      <c r="L214" s="46"/>
    </row>
    <row r="215" spans="5:12" ht="20.25" x14ac:dyDescent="0.2">
      <c r="E215" s="45" t="s">
        <v>154</v>
      </c>
      <c r="F215" s="45"/>
      <c r="G215" s="45"/>
      <c r="H215" s="45"/>
      <c r="I215" s="46"/>
      <c r="J215" s="46"/>
      <c r="K215" s="46"/>
      <c r="L215" s="46"/>
    </row>
    <row r="216" spans="5:12" ht="20.25" x14ac:dyDescent="0.2">
      <c r="E216" s="45" t="s">
        <v>155</v>
      </c>
      <c r="F216" s="45"/>
      <c r="G216" s="45"/>
      <c r="H216" s="45"/>
      <c r="I216" s="46"/>
      <c r="J216" s="46"/>
      <c r="K216" s="46"/>
      <c r="L216" s="46"/>
    </row>
    <row r="217" spans="5:12" ht="20.25" x14ac:dyDescent="0.2">
      <c r="E217" s="45" t="s">
        <v>156</v>
      </c>
      <c r="F217" s="45"/>
      <c r="G217" s="45"/>
      <c r="H217" s="45"/>
      <c r="I217" s="46"/>
      <c r="J217" s="46"/>
      <c r="K217" s="46"/>
      <c r="L217" s="46"/>
    </row>
    <row r="218" spans="5:12" ht="20.25" x14ac:dyDescent="0.2">
      <c r="E218" s="45" t="s">
        <v>157</v>
      </c>
      <c r="F218" s="45"/>
      <c r="G218" s="45"/>
      <c r="H218" s="45"/>
      <c r="I218" s="46"/>
      <c r="J218" s="46"/>
      <c r="K218" s="46"/>
      <c r="L218" s="46"/>
    </row>
    <row r="219" spans="5:12" ht="20.25" x14ac:dyDescent="0.2">
      <c r="E219" s="45" t="s">
        <v>158</v>
      </c>
      <c r="F219" s="45"/>
      <c r="G219" s="45"/>
      <c r="H219" s="45"/>
      <c r="I219" s="46"/>
      <c r="J219" s="46"/>
      <c r="K219" s="46"/>
      <c r="L219" s="46"/>
    </row>
    <row r="220" spans="5:12" ht="20.25" x14ac:dyDescent="0.2">
      <c r="E220" s="45" t="s">
        <v>159</v>
      </c>
      <c r="F220" s="45"/>
      <c r="G220" s="45"/>
      <c r="H220" s="45"/>
      <c r="I220" s="46"/>
      <c r="J220" s="46"/>
      <c r="K220" s="46"/>
      <c r="L220" s="46"/>
    </row>
    <row r="221" spans="5:12" ht="20.25" x14ac:dyDescent="0.2">
      <c r="E221" s="45" t="s">
        <v>160</v>
      </c>
      <c r="F221" s="45"/>
      <c r="G221" s="45"/>
      <c r="H221" s="45"/>
      <c r="I221" s="46"/>
      <c r="J221" s="46"/>
      <c r="K221" s="46"/>
      <c r="L221" s="46"/>
    </row>
    <row r="222" spans="5:12" ht="20.25" x14ac:dyDescent="0.2">
      <c r="E222" s="45" t="s">
        <v>161</v>
      </c>
      <c r="F222" s="45"/>
      <c r="G222" s="45"/>
      <c r="H222" s="45"/>
      <c r="I222" s="46"/>
      <c r="J222" s="46"/>
      <c r="K222" s="46"/>
      <c r="L222" s="46"/>
    </row>
    <row r="223" spans="5:12" ht="20.25" x14ac:dyDescent="0.2">
      <c r="E223" s="45" t="s">
        <v>162</v>
      </c>
      <c r="F223" s="45"/>
      <c r="G223" s="45"/>
      <c r="H223" s="45"/>
      <c r="I223" s="46"/>
      <c r="J223" s="46"/>
      <c r="K223" s="46"/>
      <c r="L223" s="46"/>
    </row>
    <row r="224" spans="5:12" ht="20.25" x14ac:dyDescent="0.2">
      <c r="E224" s="45" t="s">
        <v>163</v>
      </c>
      <c r="F224" s="45"/>
      <c r="G224" s="45"/>
      <c r="H224" s="45"/>
      <c r="I224" s="46"/>
      <c r="J224" s="46"/>
      <c r="K224" s="46"/>
      <c r="L224" s="46"/>
    </row>
    <row r="225" spans="5:12" ht="20.25" x14ac:dyDescent="0.2">
      <c r="E225" s="45" t="s">
        <v>164</v>
      </c>
      <c r="F225" s="45"/>
      <c r="G225" s="45"/>
      <c r="H225" s="45"/>
      <c r="I225" s="46"/>
      <c r="J225" s="46"/>
      <c r="K225" s="46"/>
      <c r="L225" s="46"/>
    </row>
    <row r="226" spans="5:12" ht="20.25" x14ac:dyDescent="0.2">
      <c r="E226" s="45" t="s">
        <v>165</v>
      </c>
      <c r="F226" s="45"/>
      <c r="G226" s="45"/>
      <c r="H226" s="45"/>
      <c r="I226" s="46"/>
      <c r="J226" s="46"/>
      <c r="K226" s="46"/>
      <c r="L226" s="46"/>
    </row>
    <row r="227" spans="5:12" ht="20.25" x14ac:dyDescent="0.2">
      <c r="E227" s="45" t="s">
        <v>166</v>
      </c>
      <c r="F227" s="45"/>
      <c r="G227" s="45"/>
      <c r="H227" s="45"/>
      <c r="I227" s="46"/>
      <c r="J227" s="46"/>
      <c r="K227" s="46"/>
      <c r="L227" s="46"/>
    </row>
    <row r="228" spans="5:12" ht="20.25" x14ac:dyDescent="0.2">
      <c r="E228" s="45" t="s">
        <v>167</v>
      </c>
      <c r="F228" s="45"/>
      <c r="G228" s="45"/>
      <c r="H228" s="45"/>
      <c r="I228" s="46"/>
      <c r="J228" s="46"/>
      <c r="K228" s="46"/>
      <c r="L228" s="46"/>
    </row>
    <row r="229" spans="5:12" ht="20.25" x14ac:dyDescent="0.2">
      <c r="E229" s="45" t="s">
        <v>168</v>
      </c>
      <c r="F229" s="45"/>
      <c r="G229" s="45"/>
      <c r="H229" s="45"/>
      <c r="I229" s="46"/>
      <c r="J229" s="46"/>
      <c r="K229" s="46"/>
      <c r="L229" s="46"/>
    </row>
    <row r="230" spans="5:12" ht="20.25" x14ac:dyDescent="0.2">
      <c r="E230" s="45" t="s">
        <v>169</v>
      </c>
      <c r="F230" s="45"/>
      <c r="G230" s="45"/>
      <c r="H230" s="45"/>
      <c r="I230" s="46"/>
      <c r="J230" s="46"/>
      <c r="K230" s="46"/>
      <c r="L230" s="46"/>
    </row>
    <row r="231" spans="5:12" ht="20.25" x14ac:dyDescent="0.2">
      <c r="E231" s="45" t="s">
        <v>170</v>
      </c>
      <c r="F231" s="45"/>
      <c r="G231" s="45"/>
      <c r="H231" s="45"/>
      <c r="I231" s="46"/>
      <c r="J231" s="46"/>
      <c r="K231" s="46"/>
      <c r="L231" s="46"/>
    </row>
    <row r="232" spans="5:12" ht="20.25" x14ac:dyDescent="0.2">
      <c r="E232" s="45" t="s">
        <v>171</v>
      </c>
      <c r="F232" s="45"/>
      <c r="G232" s="45"/>
      <c r="H232" s="45"/>
      <c r="I232" s="46"/>
      <c r="J232" s="46"/>
      <c r="K232" s="46"/>
      <c r="L232" s="46"/>
    </row>
    <row r="233" spans="5:12" ht="20.25" x14ac:dyDescent="0.2">
      <c r="E233" s="45" t="s">
        <v>172</v>
      </c>
      <c r="F233" s="45"/>
      <c r="G233" s="45"/>
      <c r="H233" s="45"/>
      <c r="I233" s="46"/>
      <c r="J233" s="46"/>
      <c r="K233" s="46"/>
      <c r="L233" s="46"/>
    </row>
    <row r="234" spans="5:12" ht="20.25" x14ac:dyDescent="0.2">
      <c r="E234" s="45" t="s">
        <v>173</v>
      </c>
      <c r="F234" s="45"/>
      <c r="G234" s="45"/>
      <c r="H234" s="45"/>
      <c r="I234" s="46"/>
      <c r="J234" s="46"/>
      <c r="K234" s="46"/>
      <c r="L234" s="46"/>
    </row>
    <row r="235" spans="5:12" ht="20.25" x14ac:dyDescent="0.2">
      <c r="E235" s="45" t="s">
        <v>174</v>
      </c>
      <c r="F235" s="45"/>
      <c r="G235" s="45"/>
      <c r="H235" s="45"/>
      <c r="I235" s="46"/>
      <c r="J235" s="46"/>
      <c r="K235" s="46"/>
      <c r="L235" s="46"/>
    </row>
    <row r="236" spans="5:12" ht="20.25" x14ac:dyDescent="0.2">
      <c r="E236" s="45" t="s">
        <v>175</v>
      </c>
      <c r="F236" s="45"/>
      <c r="G236" s="45"/>
      <c r="H236" s="45"/>
      <c r="I236" s="46"/>
      <c r="J236" s="46"/>
      <c r="K236" s="46"/>
      <c r="L236" s="46"/>
    </row>
    <row r="237" spans="5:12" ht="20.25" x14ac:dyDescent="0.2">
      <c r="E237" s="45" t="s">
        <v>176</v>
      </c>
      <c r="F237" s="45"/>
      <c r="G237" s="45"/>
      <c r="H237" s="45"/>
      <c r="I237" s="46"/>
      <c r="J237" s="46"/>
      <c r="K237" s="46"/>
      <c r="L237" s="46"/>
    </row>
    <row r="238" spans="5:12" ht="20.25" x14ac:dyDescent="0.2">
      <c r="E238" s="45" t="s">
        <v>177</v>
      </c>
      <c r="F238" s="45"/>
      <c r="G238" s="45"/>
      <c r="H238" s="45"/>
      <c r="I238" s="46"/>
      <c r="J238" s="46"/>
      <c r="K238" s="46"/>
      <c r="L238" s="46"/>
    </row>
    <row r="239" spans="5:12" ht="20.25" x14ac:dyDescent="0.2">
      <c r="E239" s="45" t="s">
        <v>178</v>
      </c>
      <c r="F239" s="45"/>
      <c r="G239" s="45"/>
      <c r="H239" s="45"/>
      <c r="I239" s="46"/>
      <c r="J239" s="46"/>
      <c r="K239" s="46"/>
      <c r="L239" s="46"/>
    </row>
    <row r="240" spans="5:12" ht="20.25" x14ac:dyDescent="0.2">
      <c r="E240" s="45" t="s">
        <v>179</v>
      </c>
      <c r="F240" s="45"/>
      <c r="G240" s="45"/>
      <c r="H240" s="45"/>
      <c r="I240" s="46"/>
      <c r="J240" s="46"/>
      <c r="K240" s="46"/>
      <c r="L240" s="46"/>
    </row>
    <row r="241" spans="5:12" ht="20.25" x14ac:dyDescent="0.2">
      <c r="E241" s="45" t="s">
        <v>180</v>
      </c>
      <c r="F241" s="45"/>
      <c r="G241" s="45"/>
      <c r="H241" s="45"/>
      <c r="I241" s="46"/>
      <c r="J241" s="46"/>
      <c r="K241" s="46"/>
      <c r="L241" s="46"/>
    </row>
    <row r="242" spans="5:12" ht="20.25" x14ac:dyDescent="0.2">
      <c r="E242" s="45" t="s">
        <v>181</v>
      </c>
      <c r="F242" s="45"/>
      <c r="G242" s="45"/>
      <c r="H242" s="45"/>
      <c r="I242" s="46"/>
      <c r="J242" s="46"/>
      <c r="K242" s="46"/>
      <c r="L242" s="46"/>
    </row>
    <row r="243" spans="5:12" ht="20.25" x14ac:dyDescent="0.2">
      <c r="E243" s="45" t="s">
        <v>182</v>
      </c>
      <c r="F243" s="45"/>
      <c r="G243" s="45"/>
      <c r="H243" s="45"/>
      <c r="I243" s="46"/>
      <c r="J243" s="46"/>
      <c r="K243" s="46"/>
      <c r="L243" s="46"/>
    </row>
  </sheetData>
  <mergeCells count="98">
    <mergeCell ref="E105:P105"/>
    <mergeCell ref="E106:F106"/>
    <mergeCell ref="G106:G107"/>
    <mergeCell ref="M106:P106"/>
    <mergeCell ref="E107:F107"/>
    <mergeCell ref="M107:P107"/>
    <mergeCell ref="E101:P101"/>
    <mergeCell ref="H102:I102"/>
    <mergeCell ref="H103:I103"/>
    <mergeCell ref="N103:N104"/>
    <mergeCell ref="O103:O104"/>
    <mergeCell ref="P103:P104"/>
    <mergeCell ref="H104:I104"/>
    <mergeCell ref="E97:P97"/>
    <mergeCell ref="E98:F98"/>
    <mergeCell ref="G98:G99"/>
    <mergeCell ref="M98:P98"/>
    <mergeCell ref="E99:F99"/>
    <mergeCell ref="M99:P99"/>
    <mergeCell ref="E93:P93"/>
    <mergeCell ref="H94:I94"/>
    <mergeCell ref="H95:I95"/>
    <mergeCell ref="N95:N96"/>
    <mergeCell ref="O95:O96"/>
    <mergeCell ref="P95:P96"/>
    <mergeCell ref="H96:I96"/>
    <mergeCell ref="E89:P89"/>
    <mergeCell ref="E90:F90"/>
    <mergeCell ref="G90:G91"/>
    <mergeCell ref="M90:P90"/>
    <mergeCell ref="E91:F91"/>
    <mergeCell ref="M91:P91"/>
    <mergeCell ref="E85:P85"/>
    <mergeCell ref="H86:I86"/>
    <mergeCell ref="H87:I87"/>
    <mergeCell ref="N87:N88"/>
    <mergeCell ref="O87:O88"/>
    <mergeCell ref="P87:P88"/>
    <mergeCell ref="H88:I88"/>
    <mergeCell ref="E81:P81"/>
    <mergeCell ref="E82:F82"/>
    <mergeCell ref="G82:G83"/>
    <mergeCell ref="M82:P82"/>
    <mergeCell ref="E83:F83"/>
    <mergeCell ref="M83:P83"/>
    <mergeCell ref="E77:P77"/>
    <mergeCell ref="H78:I78"/>
    <mergeCell ref="H79:I79"/>
    <mergeCell ref="N79:N80"/>
    <mergeCell ref="O79:O80"/>
    <mergeCell ref="P79:P80"/>
    <mergeCell ref="H80:I80"/>
    <mergeCell ref="E73:P73"/>
    <mergeCell ref="E74:F74"/>
    <mergeCell ref="G74:G75"/>
    <mergeCell ref="M74:P74"/>
    <mergeCell ref="E75:F75"/>
    <mergeCell ref="M75:P75"/>
    <mergeCell ref="E69:P69"/>
    <mergeCell ref="H70:I70"/>
    <mergeCell ref="H71:I71"/>
    <mergeCell ref="N71:N72"/>
    <mergeCell ref="O71:O72"/>
    <mergeCell ref="P71:P72"/>
    <mergeCell ref="H72:I72"/>
    <mergeCell ref="E64:P64"/>
    <mergeCell ref="E65:F65"/>
    <mergeCell ref="G65:G66"/>
    <mergeCell ref="M65:P65"/>
    <mergeCell ref="E66:F66"/>
    <mergeCell ref="M66:P66"/>
    <mergeCell ref="H62:I62"/>
    <mergeCell ref="N62:P63"/>
    <mergeCell ref="E63:G63"/>
    <mergeCell ref="H63:I63"/>
    <mergeCell ref="F52:J53"/>
    <mergeCell ref="K52:L52"/>
    <mergeCell ref="M52:O52"/>
    <mergeCell ref="K53:L53"/>
    <mergeCell ref="M53:O53"/>
    <mergeCell ref="E55:P55"/>
    <mergeCell ref="E57:P57"/>
    <mergeCell ref="E58:P58"/>
    <mergeCell ref="E60:P60"/>
    <mergeCell ref="H61:I61"/>
    <mergeCell ref="N61:P61"/>
    <mergeCell ref="C9:D9"/>
    <mergeCell ref="F10:H10"/>
    <mergeCell ref="P10:Q10"/>
    <mergeCell ref="H43:O43"/>
    <mergeCell ref="H46:O47"/>
    <mergeCell ref="W9:X9"/>
    <mergeCell ref="AF9:AG9"/>
    <mergeCell ref="E50:P50"/>
    <mergeCell ref="F2:G2"/>
    <mergeCell ref="H2:I2"/>
    <mergeCell ref="J2:K2"/>
    <mergeCell ref="E49:P49"/>
  </mergeCells>
  <conditionalFormatting sqref="C11:C40">
    <cfRule type="containsText" dxfId="521" priority="11" operator="containsText" text="I">
      <formula>NOT(ISERROR(SEARCH("I",C11)))</formula>
    </cfRule>
    <cfRule type="containsText" dxfId="520" priority="12" operator="containsText" text="K">
      <formula>NOT(ISERROR(SEARCH("K",C11)))</formula>
    </cfRule>
  </conditionalFormatting>
  <conditionalFormatting sqref="C11:D40">
    <cfRule type="containsText" dxfId="519" priority="13" operator="containsText" text="T">
      <formula>NOT(ISERROR(SEARCH("T",C11)))</formula>
    </cfRule>
    <cfRule type="containsText" dxfId="518" priority="16" operator="containsText" text="L">
      <formula>NOT(ISERROR(SEARCH("L",C11)))</formula>
    </cfRule>
    <cfRule type="containsText" dxfId="517" priority="15" operator="containsText" text="J">
      <formula>NOT(ISERROR(SEARCH("J",C11)))</formula>
    </cfRule>
  </conditionalFormatting>
  <conditionalFormatting sqref="H46:O47">
    <cfRule type="containsText" dxfId="516" priority="2" operator="containsText" text="CLASSE DI RISCHIO MEDIO">
      <formula>NOT(ISERROR(SEARCH("CLASSE DI RISCHIO MEDIO",H46)))</formula>
    </cfRule>
    <cfRule type="containsText" dxfId="515" priority="3" operator="containsText" text="Classe di rischio basso">
      <formula>NOT(ISERROR(SEARCH("Classe di rischio basso",H46)))</formula>
    </cfRule>
    <cfRule type="colorScale" priority="4">
      <colorScale>
        <cfvo type="num" val="80"/>
        <cfvo type="num" val="85"/>
        <cfvo type="num" val="87"/>
        <color rgb="FF28F846"/>
        <color rgb="FF0070C0"/>
        <color rgb="FFFF0000"/>
      </colorScale>
    </cfRule>
    <cfRule type="containsText" dxfId="514" priority="1" operator="containsText" text="CLASSE DI RISCHIO ALTO">
      <formula>NOT(ISERROR(SEARCH("CLASSE DI RISCHIO ALTO",H46)))</formula>
    </cfRule>
  </conditionalFormatting>
  <conditionalFormatting sqref="J65">
    <cfRule type="cellIs" dxfId="513" priority="55" operator="greaterThan">
      <formula>80</formula>
    </cfRule>
    <cfRule type="cellIs" dxfId="512" priority="54" operator="between">
      <formula>70</formula>
      <formula>75</formula>
    </cfRule>
    <cfRule type="cellIs" dxfId="511" priority="53" operator="between">
      <formula>65.00000001</formula>
      <formula>69.999999</formula>
    </cfRule>
    <cfRule type="cellIs" dxfId="510" priority="52" operator="between">
      <formula>75.0000001</formula>
      <formula>79.99999999999</formula>
    </cfRule>
    <cfRule type="cellIs" dxfId="509" priority="56" operator="lessThan">
      <formula>65</formula>
    </cfRule>
  </conditionalFormatting>
  <conditionalFormatting sqref="J74">
    <cfRule type="cellIs" dxfId="508" priority="51" operator="lessThan">
      <formula>65</formula>
    </cfRule>
    <cfRule type="cellIs" dxfId="507" priority="50" operator="greaterThan">
      <formula>80</formula>
    </cfRule>
    <cfRule type="cellIs" dxfId="506" priority="47" operator="between">
      <formula>75.0000001</formula>
      <formula>79.99999999999</formula>
    </cfRule>
    <cfRule type="cellIs" dxfId="505" priority="48" operator="between">
      <formula>65.00000001</formula>
      <formula>69.999999</formula>
    </cfRule>
    <cfRule type="cellIs" dxfId="504" priority="49" operator="between">
      <formula>70</formula>
      <formula>75</formula>
    </cfRule>
  </conditionalFormatting>
  <conditionalFormatting sqref="J82">
    <cfRule type="cellIs" dxfId="503" priority="42" operator="between">
      <formula>75.0000001</formula>
      <formula>79.99999999999</formula>
    </cfRule>
    <cfRule type="cellIs" dxfId="502" priority="43" operator="between">
      <formula>65.00000001</formula>
      <formula>69.999999</formula>
    </cfRule>
    <cfRule type="cellIs" dxfId="501" priority="45" operator="greaterThan">
      <formula>80</formula>
    </cfRule>
    <cfRule type="cellIs" dxfId="500" priority="46" operator="lessThan">
      <formula>65</formula>
    </cfRule>
    <cfRule type="cellIs" dxfId="499" priority="44" operator="between">
      <formula>70</formula>
      <formula>75</formula>
    </cfRule>
  </conditionalFormatting>
  <conditionalFormatting sqref="J90">
    <cfRule type="cellIs" dxfId="498" priority="37" operator="between">
      <formula>75.0000001</formula>
      <formula>79.99999999999</formula>
    </cfRule>
    <cfRule type="cellIs" dxfId="497" priority="38" operator="between">
      <formula>65.00000001</formula>
      <formula>69.999999</formula>
    </cfRule>
    <cfRule type="cellIs" dxfId="496" priority="39" operator="between">
      <formula>70</formula>
      <formula>75</formula>
    </cfRule>
    <cfRule type="cellIs" dxfId="495" priority="40" operator="greaterThan">
      <formula>80</formula>
    </cfRule>
    <cfRule type="cellIs" dxfId="494" priority="41" operator="lessThan">
      <formula>65</formula>
    </cfRule>
  </conditionalFormatting>
  <conditionalFormatting sqref="J98">
    <cfRule type="cellIs" dxfId="493" priority="34" operator="between">
      <formula>70</formula>
      <formula>75</formula>
    </cfRule>
    <cfRule type="cellIs" dxfId="492" priority="28" operator="between">
      <formula>65.00000001</formula>
      <formula>69.999999</formula>
    </cfRule>
    <cfRule type="cellIs" dxfId="491" priority="30" operator="greaterThan">
      <formula>80</formula>
    </cfRule>
    <cfRule type="cellIs" dxfId="490" priority="31" operator="lessThan">
      <formula>65</formula>
    </cfRule>
    <cfRule type="cellIs" dxfId="489" priority="32" operator="between">
      <formula>75.0000001</formula>
      <formula>79.99999999999</formula>
    </cfRule>
    <cfRule type="cellIs" dxfId="488" priority="29" operator="between">
      <formula>70</formula>
      <formula>75</formula>
    </cfRule>
    <cfRule type="cellIs" dxfId="487" priority="33" operator="between">
      <formula>65.00000001</formula>
      <formula>69.999999</formula>
    </cfRule>
    <cfRule type="cellIs" dxfId="486" priority="27" operator="between">
      <formula>75.0000001</formula>
      <formula>79.99999999999</formula>
    </cfRule>
  </conditionalFormatting>
  <conditionalFormatting sqref="J106">
    <cfRule type="cellIs" dxfId="485" priority="17" operator="between">
      <formula>75.0000001</formula>
      <formula>79.99999999999</formula>
    </cfRule>
    <cfRule type="cellIs" dxfId="484" priority="18" operator="between">
      <formula>65.00000001</formula>
      <formula>69.999999</formula>
    </cfRule>
    <cfRule type="cellIs" dxfId="483" priority="19" operator="between">
      <formula>70</formula>
      <formula>75</formula>
    </cfRule>
    <cfRule type="cellIs" dxfId="482" priority="20" operator="greaterThan">
      <formula>80</formula>
    </cfRule>
    <cfRule type="cellIs" dxfId="481" priority="21" operator="lessThan">
      <formula>65</formula>
    </cfRule>
    <cfRule type="cellIs" dxfId="480" priority="24" operator="between">
      <formula>70</formula>
      <formula>75</formula>
    </cfRule>
    <cfRule type="cellIs" dxfId="479" priority="23" operator="between">
      <formula>65.00000001</formula>
      <formula>69.999999</formula>
    </cfRule>
    <cfRule type="cellIs" dxfId="478" priority="22" operator="between">
      <formula>75.0000001</formula>
      <formula>79.99999999999</formula>
    </cfRule>
  </conditionalFormatting>
  <conditionalFormatting sqref="N11:N40">
    <cfRule type="cellIs" dxfId="477" priority="5" operator="between">
      <formula>65.00000001</formula>
      <formula>69.999999</formula>
    </cfRule>
    <cfRule type="cellIs" dxfId="476" priority="6" operator="between">
      <formula>75.0000001</formula>
      <formula>79.99999999999</formula>
    </cfRule>
    <cfRule type="cellIs" dxfId="475" priority="8" operator="equal">
      <formula>0</formula>
    </cfRule>
    <cfRule type="cellIs" dxfId="474" priority="9" operator="between">
      <formula>0.1</formula>
      <formula>65</formula>
    </cfRule>
    <cfRule type="cellIs" dxfId="473" priority="10" operator="greaterThan">
      <formula>80</formula>
    </cfRule>
    <cfRule type="cellIs" dxfId="472" priority="7" operator="between">
      <formula>70</formula>
      <formula>75</formula>
    </cfRule>
  </conditionalFormatting>
  <dataValidations count="7">
    <dataValidation type="list" allowBlank="1" showInputMessage="1" showErrorMessage="1" sqref="E11:E39" xr:uid="{00000000-0002-0000-1E00-000000000000}">
      <formula1>Elenco_Misure</formula1>
    </dataValidation>
    <dataValidation type="list" allowBlank="1" showInputMessage="1" showErrorMessage="1" sqref="R57" xr:uid="{00000000-0002-0000-1E00-000001000000}">
      <formula1>#REF!</formula1>
    </dataValidation>
    <dataValidation type="list" allowBlank="1" showInputMessage="1" showErrorMessage="1" sqref="H72:I72 H104:I104 H96:I96 H88:I88 H80:I80 H63:I63" xr:uid="{00000000-0002-0000-1E00-000002000000}">
      <formula1>$I$3:$I$5</formula1>
    </dataValidation>
    <dataValidation type="list" allowBlank="1" showInputMessage="1" showErrorMessage="1" sqref="E71 E105 E103 E97 E95 E89 E87 E81 E79 E73 E62" xr:uid="{00000000-0002-0000-1E00-000003000000}">
      <formula1>$E$112:$E$243</formula1>
    </dataValidation>
    <dataValidation type="list" allowBlank="1" showInputMessage="1" showErrorMessage="1" sqref="R67:S69 O67:P68 R77:S77 R85:S85 R93:S93 R101:S101" xr:uid="{00000000-0002-0000-1E00-000004000000}">
      <formula1>$AA$5:$AA$7</formula1>
    </dataValidation>
    <dataValidation type="list" allowBlank="1" showInputMessage="1" showErrorMessage="1" sqref="E75 E107 E99 E91 E83 E66:F66" xr:uid="{00000000-0002-0000-1E00-000005000000}">
      <formula1>$K$3:$K$4</formula1>
    </dataValidation>
    <dataValidation type="list" allowBlank="1" showInputMessage="1" showErrorMessage="1" sqref="F112:F243" xr:uid="{00000000-0002-0000-1E00-000006000000}">
      <formula1>$L$3:$L$7</formula1>
    </dataValidation>
  </dataValidations>
  <pageMargins left="0.70866141732283472" right="0.70866141732283472" top="0.74803149606299213" bottom="0.74803149606299213" header="0.31496062992125984" footer="0.31496062992125984"/>
  <pageSetup paperSize="9" scale="44" orientation="portrait" r:id="rId1"/>
  <headerFooter>
    <oddHeader>&amp;A</oddHeader>
    <oddFooter>Pagina &amp;P di &amp;N</oddFooter>
  </headerFooter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tabColor rgb="FF0070C0"/>
    <pageSetUpPr fitToPage="1"/>
  </sheetPr>
  <dimension ref="B1:AN243"/>
  <sheetViews>
    <sheetView tabSelected="1" view="pageBreakPreview" zoomScale="61" zoomScaleNormal="75" zoomScaleSheetLayoutView="61" workbookViewId="0">
      <pane xSplit="2" ySplit="10" topLeftCell="C57" activePane="bottomRight" state="frozen"/>
      <selection activeCell="A56" sqref="A56:A57"/>
      <selection pane="topRight" activeCell="A56" sqref="A56:A57"/>
      <selection pane="bottomLeft" activeCell="A56" sqref="A56:A57"/>
      <selection pane="bottomRight" activeCell="A56" sqref="A56:A57"/>
    </sheetView>
  </sheetViews>
  <sheetFormatPr defaultRowHeight="12.75" x14ac:dyDescent="0.2"/>
  <cols>
    <col min="1" max="1" width="4.5703125" style="81" customWidth="1"/>
    <col min="2" max="2" width="7.5703125" style="81" customWidth="1"/>
    <col min="3" max="3" width="8.5703125" style="81" customWidth="1"/>
    <col min="4" max="4" width="8.85546875" style="81" customWidth="1"/>
    <col min="5" max="5" width="8.28515625" style="81" customWidth="1"/>
    <col min="6" max="6" width="35" style="81" customWidth="1"/>
    <col min="7" max="7" width="22.85546875" style="81" customWidth="1"/>
    <col min="8" max="8" width="20.140625" style="81" customWidth="1"/>
    <col min="9" max="9" width="9.42578125" style="81" customWidth="1"/>
    <col min="10" max="10" width="11.42578125" style="81" customWidth="1"/>
    <col min="11" max="11" width="11.7109375" style="81" customWidth="1"/>
    <col min="12" max="12" width="11" style="81" customWidth="1"/>
    <col min="13" max="13" width="11.42578125" style="81" customWidth="1"/>
    <col min="14" max="14" width="13.140625" style="81" customWidth="1"/>
    <col min="15" max="15" width="9.28515625" style="81" customWidth="1"/>
    <col min="16" max="17" width="9.140625" style="81" customWidth="1"/>
    <col min="18" max="18" width="7.85546875" style="81" hidden="1" customWidth="1"/>
    <col min="19" max="19" width="11.28515625" style="81" customWidth="1"/>
    <col min="20" max="20" width="16.5703125" style="81" bestFit="1" customWidth="1"/>
    <col min="21" max="21" width="21.28515625" style="81" customWidth="1"/>
    <col min="22" max="22" width="16.7109375" style="81" bestFit="1" customWidth="1"/>
    <col min="23" max="23" width="9.7109375" style="167" bestFit="1" customWidth="1"/>
    <col min="24" max="24" width="12.5703125" style="167" customWidth="1"/>
    <col min="25" max="27" width="9.140625" style="167"/>
    <col min="28" max="28" width="15.28515625" style="167" bestFit="1" customWidth="1"/>
    <col min="29" max="29" width="12.140625" style="81" customWidth="1"/>
    <col min="30" max="30" width="9.140625" style="81"/>
    <col min="31" max="31" width="6" style="81" customWidth="1"/>
    <col min="32" max="32" width="13" style="81" customWidth="1"/>
    <col min="33" max="33" width="10.42578125" style="81" customWidth="1"/>
    <col min="34" max="34" width="22.42578125" style="81" customWidth="1"/>
    <col min="35" max="35" width="13.28515625" style="81" customWidth="1"/>
    <col min="36" max="36" width="16.140625" style="81" customWidth="1"/>
    <col min="37" max="37" width="9.5703125" style="81" bestFit="1" customWidth="1"/>
    <col min="38" max="38" width="9.140625" style="81"/>
    <col min="39" max="39" width="15.140625" style="81" customWidth="1"/>
    <col min="40" max="16384" width="9.140625" style="81"/>
  </cols>
  <sheetData>
    <row r="1" spans="3:39" ht="38.25" customHeight="1" x14ac:dyDescent="0.2"/>
    <row r="2" spans="3:39" ht="15.75" customHeight="1" x14ac:dyDescent="0.3">
      <c r="F2" s="427" t="s">
        <v>220</v>
      </c>
      <c r="G2" s="428"/>
      <c r="H2" s="429" t="s">
        <v>221</v>
      </c>
      <c r="I2" s="430"/>
      <c r="J2" s="431" t="s">
        <v>236</v>
      </c>
      <c r="K2" s="431" t="s">
        <v>31</v>
      </c>
      <c r="L2" s="168"/>
      <c r="M2" s="168"/>
      <c r="N2" s="169"/>
    </row>
    <row r="3" spans="3:39" ht="15.75" customHeight="1" x14ac:dyDescent="0.35">
      <c r="F3" s="98" t="s">
        <v>215</v>
      </c>
      <c r="G3" s="100">
        <v>0.7</v>
      </c>
      <c r="H3" s="102" t="s">
        <v>222</v>
      </c>
      <c r="I3" s="103">
        <v>0.5</v>
      </c>
      <c r="J3" s="170"/>
      <c r="K3" s="122" t="s">
        <v>32</v>
      </c>
      <c r="L3" s="121" t="s">
        <v>242</v>
      </c>
      <c r="M3" s="122"/>
      <c r="N3" s="171"/>
    </row>
    <row r="4" spans="3:39" ht="19.5" x14ac:dyDescent="0.35">
      <c r="F4" s="99" t="s">
        <v>216</v>
      </c>
      <c r="G4" s="101">
        <v>1</v>
      </c>
      <c r="H4" s="102" t="s">
        <v>223</v>
      </c>
      <c r="I4" s="103">
        <v>0.75</v>
      </c>
      <c r="J4" s="172"/>
      <c r="K4" s="125" t="s">
        <v>31</v>
      </c>
      <c r="L4" s="123" t="s">
        <v>243</v>
      </c>
      <c r="M4" s="120"/>
      <c r="N4" s="173"/>
    </row>
    <row r="5" spans="3:39" ht="22.5" x14ac:dyDescent="0.3">
      <c r="C5" s="263"/>
      <c r="D5" s="263"/>
      <c r="H5" s="104" t="s">
        <v>224</v>
      </c>
      <c r="I5" s="105">
        <v>0.3</v>
      </c>
      <c r="J5" s="82"/>
      <c r="K5" s="82"/>
      <c r="L5" s="123" t="s">
        <v>244</v>
      </c>
      <c r="M5" s="120"/>
      <c r="N5" s="173"/>
    </row>
    <row r="6" spans="3:39" ht="22.5" x14ac:dyDescent="0.3">
      <c r="C6" s="263"/>
      <c r="D6" s="263"/>
      <c r="G6" s="82"/>
      <c r="I6" s="82"/>
      <c r="J6" s="82"/>
      <c r="K6" s="82"/>
      <c r="L6" s="123" t="s">
        <v>27</v>
      </c>
      <c r="M6" s="120"/>
      <c r="N6" s="173"/>
    </row>
    <row r="7" spans="3:39" ht="23.25" x14ac:dyDescent="0.35">
      <c r="C7" s="263"/>
      <c r="D7" s="263"/>
      <c r="F7" s="198" t="s">
        <v>25</v>
      </c>
      <c r="G7" s="18"/>
      <c r="L7" s="124" t="s">
        <v>183</v>
      </c>
      <c r="M7" s="172"/>
      <c r="N7" s="174"/>
      <c r="T7" s="175"/>
      <c r="U7" s="175"/>
    </row>
    <row r="8" spans="3:39" ht="21.75" customHeight="1" x14ac:dyDescent="0.35">
      <c r="C8" s="263"/>
      <c r="D8" s="263"/>
      <c r="E8" s="18"/>
      <c r="F8" s="199" t="s">
        <v>573</v>
      </c>
      <c r="G8" s="82"/>
    </row>
    <row r="9" spans="3:39" ht="34.5" customHeight="1" x14ac:dyDescent="0.35">
      <c r="C9" s="400" t="s">
        <v>307</v>
      </c>
      <c r="D9" s="401"/>
      <c r="S9" s="197" t="s">
        <v>235</v>
      </c>
      <c r="T9" s="197" t="s">
        <v>235</v>
      </c>
      <c r="U9" s="19"/>
      <c r="W9" s="421" t="s">
        <v>261</v>
      </c>
      <c r="X9" s="422"/>
      <c r="Y9" s="176"/>
      <c r="Z9" s="177"/>
      <c r="AA9" s="177"/>
      <c r="AF9" s="400" t="s">
        <v>228</v>
      </c>
      <c r="AG9" s="423"/>
      <c r="AH9" s="178" t="s">
        <v>262</v>
      </c>
    </row>
    <row r="10" spans="3:39" ht="75" customHeight="1" x14ac:dyDescent="0.2">
      <c r="C10" s="277" t="s">
        <v>305</v>
      </c>
      <c r="D10" s="278" t="s">
        <v>306</v>
      </c>
      <c r="E10" s="280" t="s">
        <v>0</v>
      </c>
      <c r="F10" s="402" t="s">
        <v>23</v>
      </c>
      <c r="G10" s="402"/>
      <c r="H10" s="402"/>
      <c r="I10" s="87" t="s">
        <v>208</v>
      </c>
      <c r="J10" s="88" t="s">
        <v>252</v>
      </c>
      <c r="K10" s="88" t="s">
        <v>260</v>
      </c>
      <c r="L10" s="88" t="s">
        <v>259</v>
      </c>
      <c r="M10" s="89" t="s">
        <v>18</v>
      </c>
      <c r="N10" s="90" t="s">
        <v>209</v>
      </c>
      <c r="O10" s="91" t="s">
        <v>214</v>
      </c>
      <c r="P10" s="403" t="s">
        <v>213</v>
      </c>
      <c r="Q10" s="404"/>
      <c r="S10" s="197" t="s">
        <v>15</v>
      </c>
      <c r="T10" s="197" t="s">
        <v>233</v>
      </c>
      <c r="U10" s="197" t="s">
        <v>266</v>
      </c>
      <c r="V10" s="197" t="s">
        <v>16</v>
      </c>
      <c r="W10" s="2" t="s">
        <v>212</v>
      </c>
      <c r="X10" s="2" t="s">
        <v>211</v>
      </c>
      <c r="Y10" s="2" t="s">
        <v>225</v>
      </c>
      <c r="Z10" s="2" t="s">
        <v>226</v>
      </c>
      <c r="AA10" s="2" t="s">
        <v>227</v>
      </c>
      <c r="AB10" s="109" t="s">
        <v>210</v>
      </c>
      <c r="AF10" s="66" t="s">
        <v>267</v>
      </c>
      <c r="AG10" s="305" t="s">
        <v>229</v>
      </c>
      <c r="AH10" s="305">
        <f>SUM(AH11:AH40)</f>
        <v>40</v>
      </c>
      <c r="AI10" s="305" t="s">
        <v>21</v>
      </c>
      <c r="AJ10" s="305" t="s">
        <v>20</v>
      </c>
      <c r="AK10" s="305" t="s">
        <v>230</v>
      </c>
      <c r="AL10" s="305" t="s">
        <v>231</v>
      </c>
      <c r="AM10" s="305" t="s">
        <v>232</v>
      </c>
    </row>
    <row r="11" spans="3:39" ht="27" x14ac:dyDescent="0.2">
      <c r="C11" s="264" t="str">
        <f>IF(S11=0,"T",IF((K11-M11)&lt;65,"I",IF((K11-M11)&lt;70,"K",IF((K11-M11)&lt;75,"J",IF((K11-M11)&lt;80,"K","L")))))</f>
        <v>T</v>
      </c>
      <c r="D11" s="273" t="str">
        <f>IF(J11&lt;135,"T",IF((J11-$J$66)&lt;135,"J","L"))</f>
        <v>T</v>
      </c>
      <c r="E11" s="21" t="s">
        <v>398</v>
      </c>
      <c r="F11" s="22" t="str">
        <f t="shared" ref="F11:F39" si="0">VLOOKUP(E11,Misure_Campionate,2,FALSE)</f>
        <v>Movimentazioni esterne</v>
      </c>
      <c r="G11" s="22" t="str">
        <f t="shared" ref="G11:G39" si="1">VLOOKUP(E11,Misure_Campionate,3,FALSE)</f>
        <v>/</v>
      </c>
      <c r="H11" s="22" t="str">
        <f t="shared" ref="H11:H39" si="2">VLOOKUP(E11,Misure_Campionate,4,FALSE)</f>
        <v>/</v>
      </c>
      <c r="I11" s="63">
        <f t="shared" ref="I11:I39" si="3">VLOOKUP(E11,Misure_Campionate,12,FALSE)</f>
        <v>1.0609006486562831</v>
      </c>
      <c r="J11" s="63">
        <f t="shared" ref="J11:J39" si="4">VLOOKUP(E11,Misure_Campionate,13,FALSE)</f>
        <v>103.26204993518134</v>
      </c>
      <c r="K11" s="64">
        <f t="shared" ref="K11:K39" si="5">VLOOKUP(E11,Misure_Campionate,14,FALSE)</f>
        <v>62.786210073468723</v>
      </c>
      <c r="L11" s="16">
        <f t="shared" ref="L11:L39" si="6">VLOOKUP(E11,Misure_Campionate,15,FALSE)</f>
        <v>77.062050415800257</v>
      </c>
      <c r="M11" s="23">
        <f>S11</f>
        <v>0</v>
      </c>
      <c r="N11" s="281">
        <f>IF(M11=0,0,K11-M11)</f>
        <v>0</v>
      </c>
      <c r="O11" s="224">
        <v>85</v>
      </c>
      <c r="P11" s="25"/>
      <c r="Q11" s="25"/>
      <c r="R11" s="81" t="str">
        <f>IF(S11&gt;0,1,"")</f>
        <v/>
      </c>
      <c r="S11" s="111">
        <f>IF(K11&lt;80,0,IF((L11-K11)&lt;=2,($L$63-(($K$63-$L$63)/4)*(L11-K11-2)),($L$63-(($L$63-$M$63)/8)*(L11-K11-2))))</f>
        <v>0</v>
      </c>
      <c r="T11" s="111" t="str">
        <f>IF(J11&lt;135,"",J11-$J$66)</f>
        <v/>
      </c>
      <c r="U11" s="111">
        <f>K11-S11</f>
        <v>62.786210073468723</v>
      </c>
      <c r="V11" s="111">
        <f>O11/$G$43*10^(U11/10)</f>
        <v>336355.62557169562</v>
      </c>
      <c r="W11" s="179">
        <f>IF((Z11^2*(I11^2+$G$3^2+$G$4^2)&gt;0),(Z11^2*(I11^2+$G$3^2+$G$4^2)),0)</f>
        <v>1.1187403253141116E-5</v>
      </c>
      <c r="X11" s="180">
        <f>IF(W11=0,0,(AA11*Y11)^2)</f>
        <v>0</v>
      </c>
      <c r="Y11" s="181">
        <f>0.5*((P11-Q11)/60)</f>
        <v>0</v>
      </c>
      <c r="Z11" s="182">
        <f>O11/$G$43*10^((K11-$G$44)/10)</f>
        <v>2.0681709728552836E-3</v>
      </c>
      <c r="AA11" s="135">
        <f>IF(AB11=0,0,4.34*(Z11/AB11))</f>
        <v>6.335902603900186E-3</v>
      </c>
      <c r="AB11" s="183">
        <f>O11/60</f>
        <v>1.4166666666666667</v>
      </c>
      <c r="AF11" s="183">
        <f>IF(N11="0",0,O11/$G$43*10^(N11/10))</f>
        <v>0.17708333333333334</v>
      </c>
      <c r="AG11" s="183">
        <f>O11/$G$43*10^(K11/10)</f>
        <v>336355.62557169562</v>
      </c>
      <c r="AH11" s="305" t="str">
        <f>IF(K11&gt;80,O11,"")</f>
        <v/>
      </c>
      <c r="AI11" s="305" t="str">
        <f>IF(K11&gt;80,O11/$AH$10*10^(L11/10),"")</f>
        <v/>
      </c>
      <c r="AJ11" s="305" t="str">
        <f>IF(K11&gt;80,O11/$AH$10*10^(K11/10),"")</f>
        <v/>
      </c>
      <c r="AK11" s="110">
        <f>IF((MAX(K11:K40)&gt;80),10*LOG(SUM($AJ$11:$AJ$40)),"")</f>
        <v>92.819608077005483</v>
      </c>
      <c r="AL11" s="110">
        <f>IF((MAX(K11:K40)&gt;80),10*LOG(SUM($AI$11:$AI$40)),"")</f>
        <v>93.960291423513638</v>
      </c>
      <c r="AM11" s="110">
        <f>10*LOG(SUM(AF11:AF40))</f>
        <v>68.097887598281147</v>
      </c>
    </row>
    <row r="12" spans="3:39" ht="27" x14ac:dyDescent="0.2">
      <c r="C12" s="264" t="str">
        <f t="shared" ref="C12:C40" si="7">IF(S12=0,"T",IF((K12-M12)&lt;65,"I",IF((K12-M12)&lt;70,"K",IF((K12-M12)&lt;75,"J",IF((K12-M12)&lt;80,"K","L")))))</f>
        <v>T</v>
      </c>
      <c r="D12" s="273" t="str">
        <f t="shared" ref="D12:D40" si="8">IF(J12&lt;135,"T",IF((J12-$J$66)&lt;135,"J","L"))</f>
        <v>T</v>
      </c>
      <c r="E12" s="21" t="s">
        <v>380</v>
      </c>
      <c r="F12" s="22" t="str">
        <f t="shared" si="0"/>
        <v>Movimentazioni esterne</v>
      </c>
      <c r="G12" s="22" t="str">
        <f t="shared" si="1"/>
        <v>/</v>
      </c>
      <c r="H12" s="22" t="str">
        <f t="shared" si="2"/>
        <v>/</v>
      </c>
      <c r="I12" s="63">
        <f t="shared" si="3"/>
        <v>1.2074733912476714</v>
      </c>
      <c r="J12" s="63">
        <f t="shared" si="4"/>
        <v>112.66204993518133</v>
      </c>
      <c r="K12" s="64">
        <f t="shared" si="5"/>
        <v>68.039342017960848</v>
      </c>
      <c r="L12" s="16">
        <f t="shared" si="6"/>
        <v>81.749975490063562</v>
      </c>
      <c r="M12" s="23">
        <f t="shared" ref="M12:M18" si="9">S12</f>
        <v>0</v>
      </c>
      <c r="N12" s="281">
        <f>IF(M12=0,0,K12-M12)</f>
        <v>0</v>
      </c>
      <c r="O12" s="225">
        <v>85</v>
      </c>
      <c r="P12" s="25"/>
      <c r="Q12" s="25"/>
      <c r="R12" s="81" t="str">
        <f t="shared" ref="R12:R40" si="10">IF(S12&gt;0,1,"")</f>
        <v/>
      </c>
      <c r="S12" s="111">
        <f t="shared" ref="S12:S40" si="11">IF(K12&lt;80,0,IF((L12-K12)&lt;=2,($L$63-(($K$63-$L$63)/4)*(L12-K12-2)),($L$63-(($L$63-$M$63)/8)*(L12-K12-2))))</f>
        <v>0</v>
      </c>
      <c r="T12" s="111" t="str">
        <f t="shared" ref="T12:T39" si="12">IF(J12&lt;135,"",J12-$J$66)</f>
        <v/>
      </c>
      <c r="U12" s="111">
        <f>K12-S12</f>
        <v>68.039342017960848</v>
      </c>
      <c r="V12" s="111">
        <f>O12/$G$43*10^(U12/10)</f>
        <v>1127487.9008595052</v>
      </c>
      <c r="W12" s="179">
        <f>IF((Z12^2*(I12^2+$G$3^2+$G$4^2)&gt;0),(Z12^2*(I12^2+$G$3^2+$G$4^2)),0)</f>
        <v>1.4168555151529639E-4</v>
      </c>
      <c r="X12" s="180">
        <f t="shared" ref="X12:X40" si="13">IF(W12=0,0,(AA12*Y12)^2)</f>
        <v>0</v>
      </c>
      <c r="Y12" s="181">
        <f>0.5*((P12-Q12)/60)</f>
        <v>0</v>
      </c>
      <c r="Z12" s="182">
        <f>O12/$G$43*10^((K12-$G$44)/10)</f>
        <v>6.9326557117628035E-3</v>
      </c>
      <c r="AA12" s="135">
        <f t="shared" ref="AA12:AA40" si="14">IF(AB12=0,0,4.34*(Z12/AB12))</f>
        <v>2.1238394674623927E-2</v>
      </c>
      <c r="AB12" s="183">
        <f t="shared" ref="AB12:AB40" si="15">O12/60</f>
        <v>1.4166666666666667</v>
      </c>
      <c r="AF12" s="183">
        <f t="shared" ref="AF12:AF40" si="16">IF(N12="0",0,O12/$G$43*10^(N12/10))</f>
        <v>0.17708333333333334</v>
      </c>
      <c r="AG12" s="183">
        <f>O12/$G$43*10^(K12/10)</f>
        <v>1127487.9008595052</v>
      </c>
      <c r="AH12" s="305" t="str">
        <f>IF(K12&gt;80,O12,"")</f>
        <v/>
      </c>
      <c r="AI12" s="305" t="str">
        <f>IF(K12&gt;80,O12/$AH$10*10^(L12/10),"")</f>
        <v/>
      </c>
      <c r="AJ12" s="305" t="str">
        <f>IF(K12&gt;80,O12/$AH$10*10^(K12/10),"")</f>
        <v/>
      </c>
      <c r="AL12" s="184"/>
    </row>
    <row r="13" spans="3:39" ht="27" x14ac:dyDescent="0.2">
      <c r="C13" s="264" t="str">
        <f t="shared" si="7"/>
        <v>L</v>
      </c>
      <c r="D13" s="273" t="str">
        <f t="shared" si="8"/>
        <v>T</v>
      </c>
      <c r="E13" s="21" t="s">
        <v>354</v>
      </c>
      <c r="F13" s="22" t="str">
        <f t="shared" si="0"/>
        <v>Molatura con mola piccola</v>
      </c>
      <c r="G13" s="22" t="str">
        <f t="shared" si="1"/>
        <v>/</v>
      </c>
      <c r="H13" s="22" t="str">
        <f t="shared" si="2"/>
        <v>/</v>
      </c>
      <c r="I13" s="63">
        <f t="shared" si="3"/>
        <v>1.5410015953764389</v>
      </c>
      <c r="J13" s="63">
        <f t="shared" si="4"/>
        <v>127.66204993518133</v>
      </c>
      <c r="K13" s="64">
        <f t="shared" si="5"/>
        <v>98.528270163968372</v>
      </c>
      <c r="L13" s="16">
        <f t="shared" si="6"/>
        <v>99.69386489685634</v>
      </c>
      <c r="M13" s="23">
        <f t="shared" si="9"/>
        <v>13.917202633556016</v>
      </c>
      <c r="N13" s="281">
        <f t="shared" ref="N13:N40" si="17">IF(M13=0,0,K13-M13)</f>
        <v>84.611067530412356</v>
      </c>
      <c r="O13" s="225">
        <v>10</v>
      </c>
      <c r="P13" s="25"/>
      <c r="Q13" s="25"/>
      <c r="R13" s="81">
        <f t="shared" si="10"/>
        <v>1</v>
      </c>
      <c r="S13" s="111">
        <f t="shared" si="11"/>
        <v>13.917202633556016</v>
      </c>
      <c r="T13" s="111" t="str">
        <f t="shared" si="12"/>
        <v/>
      </c>
      <c r="U13" s="111">
        <f t="shared" ref="U13:U40" si="18">K13-S13</f>
        <v>84.611067530412356</v>
      </c>
      <c r="V13" s="111">
        <f t="shared" ref="V13:V40" si="19">O13/$G$43*10^(U13/10)</f>
        <v>6023730.2538150214</v>
      </c>
      <c r="W13" s="179">
        <f t="shared" ref="W13:W40" si="20">IF((Z13^2*(I13^2+$G$3^2+$G$4^2)&gt;0),(Z13^2*(I13^2+$G$3^2+$G$4^2)),0)</f>
        <v>3.2200398627530569</v>
      </c>
      <c r="X13" s="180">
        <f t="shared" si="13"/>
        <v>0</v>
      </c>
      <c r="Y13" s="181">
        <f t="shared" ref="Y13:Y40" si="21">0.5*((P13-Q13)/60)</f>
        <v>0</v>
      </c>
      <c r="Z13" s="182">
        <f t="shared" ref="Z13:Z40" si="22">O13/$G$43*10^((K13-$G$44)/10)</f>
        <v>0.91279556597043732</v>
      </c>
      <c r="AA13" s="135">
        <f t="shared" si="14"/>
        <v>23.769196537870187</v>
      </c>
      <c r="AB13" s="183">
        <f t="shared" si="15"/>
        <v>0.16666666666666666</v>
      </c>
      <c r="AF13" s="183">
        <f t="shared" si="16"/>
        <v>6023730.2538150214</v>
      </c>
      <c r="AG13" s="183">
        <f t="shared" ref="AG13:AG40" si="23">O13/$G$43*10^(K13/10)</f>
        <v>148451906.36593476</v>
      </c>
      <c r="AH13" s="305">
        <f>IF(K13&gt;80,O13,"")</f>
        <v>10</v>
      </c>
      <c r="AI13" s="305">
        <f>IF(K13&gt;80,O13/$AH$10*10^(L13/10),"")</f>
        <v>2329842152.0467753</v>
      </c>
      <c r="AJ13" s="305">
        <f>IF(K13&gt;80,O13/$AH$10*10^(K13/10),"")</f>
        <v>1781422876.3912172</v>
      </c>
      <c r="AL13" s="184"/>
    </row>
    <row r="14" spans="3:39" ht="36" x14ac:dyDescent="0.2">
      <c r="C14" s="264" t="str">
        <f t="shared" si="7"/>
        <v>T</v>
      </c>
      <c r="D14" s="273" t="str">
        <f>IF(J14&lt;135,"T",IF((J14-$J$66)&lt;135,"J","L"))</f>
        <v>T</v>
      </c>
      <c r="E14" s="21" t="s">
        <v>556</v>
      </c>
      <c r="F14" s="22" t="str">
        <f t="shared" si="0"/>
        <v>Trasferimenti con autocarro</v>
      </c>
      <c r="G14" s="22" t="str">
        <f t="shared" si="1"/>
        <v>/</v>
      </c>
      <c r="H14" s="22" t="str">
        <f t="shared" si="2"/>
        <v>/</v>
      </c>
      <c r="I14" s="63">
        <f t="shared" si="3"/>
        <v>5.7737579807086943E-2</v>
      </c>
      <c r="J14" s="63">
        <f t="shared" si="4"/>
        <v>109.96204993518134</v>
      </c>
      <c r="K14" s="64">
        <f t="shared" si="5"/>
        <v>71.000767839367029</v>
      </c>
      <c r="L14" s="16">
        <f t="shared" si="6"/>
        <v>94.6</v>
      </c>
      <c r="M14" s="23">
        <f t="shared" si="9"/>
        <v>0</v>
      </c>
      <c r="N14" s="281">
        <f t="shared" si="17"/>
        <v>0</v>
      </c>
      <c r="O14" s="225">
        <v>15</v>
      </c>
      <c r="P14" s="25"/>
      <c r="Q14" s="25"/>
      <c r="R14" s="81" t="str">
        <f t="shared" si="10"/>
        <v/>
      </c>
      <c r="S14" s="111">
        <f t="shared" si="11"/>
        <v>0</v>
      </c>
      <c r="T14" s="111" t="str">
        <f>IF(J14&lt;135,"",J14-$J$66)</f>
        <v/>
      </c>
      <c r="U14" s="111">
        <f t="shared" si="18"/>
        <v>71.000767839367029</v>
      </c>
      <c r="V14" s="111">
        <f>O14/$G$43*10^(U14/10)</f>
        <v>393483.75357288599</v>
      </c>
      <c r="W14" s="179">
        <f t="shared" si="20"/>
        <v>8.7414995941379487E-6</v>
      </c>
      <c r="X14" s="180">
        <f t="shared" si="13"/>
        <v>0</v>
      </c>
      <c r="Y14" s="181">
        <f t="shared" si="21"/>
        <v>0</v>
      </c>
      <c r="Z14" s="182">
        <f t="shared" si="22"/>
        <v>2.4194382836511246E-3</v>
      </c>
      <c r="AA14" s="135">
        <f t="shared" si="14"/>
        <v>4.2001448604183519E-2</v>
      </c>
      <c r="AB14" s="183">
        <f t="shared" si="15"/>
        <v>0.25</v>
      </c>
      <c r="AF14" s="183">
        <f t="shared" si="16"/>
        <v>3.125E-2</v>
      </c>
      <c r="AG14" s="183">
        <f t="shared" si="23"/>
        <v>393483.75357288599</v>
      </c>
      <c r="AH14" s="305" t="str">
        <f t="shared" ref="AH14:AH40" si="24">IF(K14&gt;80,O14,"")</f>
        <v/>
      </c>
      <c r="AI14" s="305" t="str">
        <f t="shared" ref="AI14:AI40" si="25">IF(K14&gt;80,O14/$AH$10*10^(L14/10),"")</f>
        <v/>
      </c>
      <c r="AJ14" s="305" t="str">
        <f t="shared" ref="AJ14:AJ40" si="26">IF(K14&gt;80,O14/$AH$10*10^(K14/10),"")</f>
        <v/>
      </c>
      <c r="AL14" s="184"/>
    </row>
    <row r="15" spans="3:39" ht="36" x14ac:dyDescent="0.2">
      <c r="C15" s="264" t="str">
        <f t="shared" si="7"/>
        <v>T</v>
      </c>
      <c r="D15" s="273" t="str">
        <f t="shared" si="8"/>
        <v>T</v>
      </c>
      <c r="E15" s="21" t="s">
        <v>402</v>
      </c>
      <c r="F15" s="22" t="str">
        <f t="shared" si="0"/>
        <v>Attività di officina con indotto molatura</v>
      </c>
      <c r="G15" s="22" t="str">
        <f t="shared" si="1"/>
        <v>/</v>
      </c>
      <c r="H15" s="22" t="str">
        <f t="shared" si="2"/>
        <v>/</v>
      </c>
      <c r="I15" s="63">
        <f t="shared" si="3"/>
        <v>0.93769238012896272</v>
      </c>
      <c r="J15" s="63">
        <f t="shared" si="4"/>
        <v>115.26204993518134</v>
      </c>
      <c r="K15" s="64">
        <f t="shared" si="5"/>
        <v>69.371895847459641</v>
      </c>
      <c r="L15" s="16">
        <f t="shared" si="6"/>
        <v>76.87858783821946</v>
      </c>
      <c r="M15" s="23">
        <f t="shared" si="9"/>
        <v>0</v>
      </c>
      <c r="N15" s="281">
        <f t="shared" si="17"/>
        <v>0</v>
      </c>
      <c r="O15" s="225">
        <v>50</v>
      </c>
      <c r="P15" s="25"/>
      <c r="Q15" s="25"/>
      <c r="R15" s="81" t="str">
        <f t="shared" si="10"/>
        <v/>
      </c>
      <c r="S15" s="111">
        <f t="shared" si="11"/>
        <v>0</v>
      </c>
      <c r="T15" s="111" t="str">
        <f t="shared" si="12"/>
        <v/>
      </c>
      <c r="U15" s="111">
        <f t="shared" si="18"/>
        <v>69.371895847459641</v>
      </c>
      <c r="V15" s="111">
        <f t="shared" si="19"/>
        <v>901401.65623130032</v>
      </c>
      <c r="W15" s="179">
        <f t="shared" si="20"/>
        <v>7.2782370166168126E-5</v>
      </c>
      <c r="X15" s="180">
        <f t="shared" si="13"/>
        <v>0</v>
      </c>
      <c r="Y15" s="181">
        <f t="shared" si="21"/>
        <v>0</v>
      </c>
      <c r="Z15" s="182">
        <f t="shared" si="22"/>
        <v>5.5425050112737932E-3</v>
      </c>
      <c r="AA15" s="135">
        <f t="shared" si="14"/>
        <v>2.8865366098713912E-2</v>
      </c>
      <c r="AB15" s="183">
        <f t="shared" si="15"/>
        <v>0.83333333333333337</v>
      </c>
      <c r="AF15" s="183">
        <f t="shared" si="16"/>
        <v>0.10416666666666667</v>
      </c>
      <c r="AG15" s="183">
        <f t="shared" si="23"/>
        <v>901401.65623130032</v>
      </c>
      <c r="AH15" s="305" t="str">
        <f t="shared" si="24"/>
        <v/>
      </c>
      <c r="AI15" s="305" t="str">
        <f t="shared" si="25"/>
        <v/>
      </c>
      <c r="AJ15" s="305" t="str">
        <f t="shared" si="26"/>
        <v/>
      </c>
      <c r="AL15" s="184"/>
    </row>
    <row r="16" spans="3:39" ht="36" x14ac:dyDescent="0.2">
      <c r="C16" s="264" t="str">
        <f t="shared" si="7"/>
        <v>T</v>
      </c>
      <c r="D16" s="273" t="str">
        <f t="shared" si="8"/>
        <v>T</v>
      </c>
      <c r="E16" s="21" t="s">
        <v>403</v>
      </c>
      <c r="F16" s="22" t="str">
        <f t="shared" si="0"/>
        <v>Attività di officina con indotto movimentazioni</v>
      </c>
      <c r="G16" s="22" t="str">
        <f t="shared" si="1"/>
        <v>/</v>
      </c>
      <c r="H16" s="22" t="str">
        <f t="shared" si="2"/>
        <v>/</v>
      </c>
      <c r="I16" s="63">
        <f t="shared" si="3"/>
        <v>1.6317750153795669</v>
      </c>
      <c r="J16" s="63">
        <f t="shared" si="4"/>
        <v>93.362049935181332</v>
      </c>
      <c r="K16" s="64">
        <f t="shared" si="5"/>
        <v>59.361384080046584</v>
      </c>
      <c r="L16" s="16">
        <f t="shared" si="6"/>
        <v>63.592813968691082</v>
      </c>
      <c r="M16" s="23">
        <f t="shared" si="9"/>
        <v>0</v>
      </c>
      <c r="N16" s="281">
        <f t="shared" si="17"/>
        <v>0</v>
      </c>
      <c r="O16" s="225">
        <v>205</v>
      </c>
      <c r="P16" s="25"/>
      <c r="Q16" s="25"/>
      <c r="R16" s="81" t="str">
        <f t="shared" si="10"/>
        <v/>
      </c>
      <c r="S16" s="111">
        <f t="shared" si="11"/>
        <v>0</v>
      </c>
      <c r="T16" s="111" t="str">
        <f t="shared" si="12"/>
        <v/>
      </c>
      <c r="U16" s="111">
        <f t="shared" si="18"/>
        <v>59.361384080046584</v>
      </c>
      <c r="V16" s="111">
        <f t="shared" si="19"/>
        <v>368681.23336562869</v>
      </c>
      <c r="W16" s="179">
        <f t="shared" si="20"/>
        <v>2.1340619852250845E-5</v>
      </c>
      <c r="X16" s="180">
        <f t="shared" si="13"/>
        <v>0</v>
      </c>
      <c r="Y16" s="181">
        <f t="shared" si="21"/>
        <v>0</v>
      </c>
      <c r="Z16" s="182">
        <f t="shared" si="22"/>
        <v>2.266933468965423E-3</v>
      </c>
      <c r="AA16" s="135">
        <f t="shared" si="14"/>
        <v>2.8795584161882739E-3</v>
      </c>
      <c r="AB16" s="183">
        <f t="shared" si="15"/>
        <v>3.4166666666666665</v>
      </c>
      <c r="AF16" s="183">
        <f t="shared" si="16"/>
        <v>0.42708333333333331</v>
      </c>
      <c r="AG16" s="183">
        <f t="shared" si="23"/>
        <v>368681.23336562869</v>
      </c>
      <c r="AH16" s="305" t="str">
        <f t="shared" si="24"/>
        <v/>
      </c>
      <c r="AI16" s="305" t="str">
        <f t="shared" si="25"/>
        <v/>
      </c>
      <c r="AJ16" s="305" t="str">
        <f t="shared" si="26"/>
        <v/>
      </c>
      <c r="AL16" s="184"/>
    </row>
    <row r="17" spans="3:38" ht="27" x14ac:dyDescent="0.2">
      <c r="C17" s="264" t="str">
        <f t="shared" si="7"/>
        <v>K</v>
      </c>
      <c r="D17" s="273" t="str">
        <f t="shared" si="8"/>
        <v>T</v>
      </c>
      <c r="E17" s="21" t="s">
        <v>422</v>
      </c>
      <c r="F17" s="22" t="str">
        <f t="shared" si="0"/>
        <v>Saldatura</v>
      </c>
      <c r="G17" s="22" t="str">
        <f t="shared" si="1"/>
        <v>/</v>
      </c>
      <c r="H17" s="22" t="str">
        <f t="shared" si="2"/>
        <v>/</v>
      </c>
      <c r="I17" s="63">
        <f t="shared" si="3"/>
        <v>0.55323847614634603</v>
      </c>
      <c r="J17" s="63">
        <f t="shared" si="4"/>
        <v>119.96204993518134</v>
      </c>
      <c r="K17" s="64">
        <f t="shared" si="5"/>
        <v>82.476797348365807</v>
      </c>
      <c r="L17" s="16">
        <f t="shared" si="6"/>
        <v>83.268331873904302</v>
      </c>
      <c r="M17" s="23">
        <f t="shared" si="9"/>
        <v>14.104232737230753</v>
      </c>
      <c r="N17" s="281">
        <f t="shared" si="17"/>
        <v>68.372564611135061</v>
      </c>
      <c r="O17" s="225">
        <v>30</v>
      </c>
      <c r="P17" s="25"/>
      <c r="Q17" s="25"/>
      <c r="R17" s="81">
        <f t="shared" si="10"/>
        <v>1</v>
      </c>
      <c r="S17" s="111">
        <f t="shared" si="11"/>
        <v>14.104232737230753</v>
      </c>
      <c r="T17" s="111" t="str">
        <f t="shared" si="12"/>
        <v/>
      </c>
      <c r="U17" s="111">
        <f t="shared" si="18"/>
        <v>68.372564611135061</v>
      </c>
      <c r="V17" s="111">
        <f t="shared" si="19"/>
        <v>429671.43119980308</v>
      </c>
      <c r="W17" s="179">
        <f t="shared" si="20"/>
        <v>8.2988693697730771E-3</v>
      </c>
      <c r="X17" s="180">
        <f t="shared" si="13"/>
        <v>0</v>
      </c>
      <c r="Y17" s="181">
        <f t="shared" si="21"/>
        <v>0</v>
      </c>
      <c r="Z17" s="182">
        <f>O17/$G$43*10^((K17-$G$44)/10)</f>
        <v>6.7974730581052051E-2</v>
      </c>
      <c r="AA17" s="135">
        <f>IF(AB17=0,0,4.34*(Z17/AB17))</f>
        <v>0.59002066144353182</v>
      </c>
      <c r="AB17" s="183">
        <f t="shared" si="15"/>
        <v>0.5</v>
      </c>
      <c r="AF17" s="183">
        <f t="shared" si="16"/>
        <v>429671.43119980308</v>
      </c>
      <c r="AG17" s="183">
        <f t="shared" si="23"/>
        <v>11055025.589152319</v>
      </c>
      <c r="AH17" s="305">
        <f t="shared" si="24"/>
        <v>30</v>
      </c>
      <c r="AI17" s="305">
        <f t="shared" si="25"/>
        <v>159182180.99417016</v>
      </c>
      <c r="AJ17" s="305">
        <f t="shared" si="26"/>
        <v>132660307.06982782</v>
      </c>
      <c r="AL17" s="184"/>
    </row>
    <row r="18" spans="3:38" ht="25.5" hidden="1" customHeight="1" x14ac:dyDescent="0.2">
      <c r="C18" s="264" t="str">
        <f t="shared" si="7"/>
        <v>T</v>
      </c>
      <c r="D18" s="273" t="str">
        <f t="shared" si="8"/>
        <v>T</v>
      </c>
      <c r="E18" s="21" t="s">
        <v>193</v>
      </c>
      <c r="F18" s="22">
        <f t="shared" si="0"/>
        <v>0</v>
      </c>
      <c r="G18" s="22">
        <f t="shared" si="1"/>
        <v>0</v>
      </c>
      <c r="H18" s="22">
        <f t="shared" si="2"/>
        <v>0</v>
      </c>
      <c r="I18" s="63">
        <f t="shared" si="3"/>
        <v>0</v>
      </c>
      <c r="J18" s="63">
        <f t="shared" si="4"/>
        <v>0</v>
      </c>
      <c r="K18" s="64">
        <f t="shared" si="5"/>
        <v>0</v>
      </c>
      <c r="L18" s="16">
        <f t="shared" si="6"/>
        <v>0</v>
      </c>
      <c r="M18" s="23">
        <f t="shared" si="9"/>
        <v>0</v>
      </c>
      <c r="N18" s="281">
        <f t="shared" si="17"/>
        <v>0</v>
      </c>
      <c r="O18" s="225"/>
      <c r="P18" s="25"/>
      <c r="Q18" s="25"/>
      <c r="R18" s="81" t="str">
        <f t="shared" si="10"/>
        <v/>
      </c>
      <c r="S18" s="111">
        <f t="shared" si="11"/>
        <v>0</v>
      </c>
      <c r="T18" s="111" t="str">
        <f t="shared" si="12"/>
        <v/>
      </c>
      <c r="U18" s="111">
        <f t="shared" si="18"/>
        <v>0</v>
      </c>
      <c r="V18" s="111">
        <f t="shared" si="19"/>
        <v>0</v>
      </c>
      <c r="W18" s="179">
        <f t="shared" si="20"/>
        <v>0</v>
      </c>
      <c r="X18" s="180">
        <f t="shared" si="13"/>
        <v>0</v>
      </c>
      <c r="Y18" s="181">
        <f t="shared" si="21"/>
        <v>0</v>
      </c>
      <c r="Z18" s="182">
        <f t="shared" si="22"/>
        <v>0</v>
      </c>
      <c r="AA18" s="135">
        <f t="shared" si="14"/>
        <v>0</v>
      </c>
      <c r="AB18" s="183">
        <f t="shared" si="15"/>
        <v>0</v>
      </c>
      <c r="AF18" s="183">
        <f t="shared" si="16"/>
        <v>0</v>
      </c>
      <c r="AG18" s="183">
        <f t="shared" si="23"/>
        <v>0</v>
      </c>
      <c r="AH18" s="305" t="str">
        <f t="shared" si="24"/>
        <v/>
      </c>
      <c r="AI18" s="305" t="str">
        <f t="shared" si="25"/>
        <v/>
      </c>
      <c r="AJ18" s="305" t="str">
        <f t="shared" si="26"/>
        <v/>
      </c>
      <c r="AL18" s="184"/>
    </row>
    <row r="19" spans="3:38" ht="27" hidden="1" x14ac:dyDescent="0.2">
      <c r="C19" s="264" t="str">
        <f t="shared" si="7"/>
        <v>T</v>
      </c>
      <c r="D19" s="273" t="str">
        <f t="shared" si="8"/>
        <v>T</v>
      </c>
      <c r="E19" s="21" t="s">
        <v>193</v>
      </c>
      <c r="F19" s="22">
        <f t="shared" si="0"/>
        <v>0</v>
      </c>
      <c r="G19" s="22">
        <f t="shared" si="1"/>
        <v>0</v>
      </c>
      <c r="H19" s="22">
        <f t="shared" si="2"/>
        <v>0</v>
      </c>
      <c r="I19" s="63">
        <f t="shared" si="3"/>
        <v>0</v>
      </c>
      <c r="J19" s="63">
        <f t="shared" si="4"/>
        <v>0</v>
      </c>
      <c r="K19" s="64">
        <f t="shared" si="5"/>
        <v>0</v>
      </c>
      <c r="L19" s="16">
        <f t="shared" si="6"/>
        <v>0</v>
      </c>
      <c r="M19" s="23">
        <f t="shared" ref="M19:M40" si="27">IF(AND($O$44&gt;87,K19&gt;80),S19,0)</f>
        <v>0</v>
      </c>
      <c r="N19" s="281">
        <f t="shared" si="17"/>
        <v>0</v>
      </c>
      <c r="O19" s="225"/>
      <c r="P19" s="25"/>
      <c r="Q19" s="25"/>
      <c r="R19" s="81" t="str">
        <f t="shared" si="10"/>
        <v/>
      </c>
      <c r="S19" s="111">
        <f t="shared" si="11"/>
        <v>0</v>
      </c>
      <c r="T19" s="111" t="str">
        <f t="shared" si="12"/>
        <v/>
      </c>
      <c r="U19" s="111">
        <f t="shared" si="18"/>
        <v>0</v>
      </c>
      <c r="V19" s="111">
        <f t="shared" si="19"/>
        <v>0</v>
      </c>
      <c r="W19" s="179">
        <f t="shared" si="20"/>
        <v>0</v>
      </c>
      <c r="X19" s="180">
        <f t="shared" si="13"/>
        <v>0</v>
      </c>
      <c r="Y19" s="181">
        <f t="shared" si="21"/>
        <v>0</v>
      </c>
      <c r="Z19" s="182">
        <f t="shared" si="22"/>
        <v>0</v>
      </c>
      <c r="AA19" s="135">
        <f t="shared" si="14"/>
        <v>0</v>
      </c>
      <c r="AB19" s="183">
        <f t="shared" si="15"/>
        <v>0</v>
      </c>
      <c r="AF19" s="183">
        <f t="shared" si="16"/>
        <v>0</v>
      </c>
      <c r="AG19" s="183">
        <f t="shared" si="23"/>
        <v>0</v>
      </c>
      <c r="AH19" s="305" t="str">
        <f t="shared" si="24"/>
        <v/>
      </c>
      <c r="AI19" s="305" t="str">
        <f t="shared" si="25"/>
        <v/>
      </c>
      <c r="AJ19" s="305" t="str">
        <f t="shared" si="26"/>
        <v/>
      </c>
      <c r="AL19" s="184"/>
    </row>
    <row r="20" spans="3:38" ht="27" hidden="1" x14ac:dyDescent="0.2">
      <c r="C20" s="264" t="str">
        <f t="shared" si="7"/>
        <v>T</v>
      </c>
      <c r="D20" s="273" t="str">
        <f t="shared" si="8"/>
        <v>T</v>
      </c>
      <c r="E20" s="21" t="s">
        <v>193</v>
      </c>
      <c r="F20" s="22">
        <f t="shared" si="0"/>
        <v>0</v>
      </c>
      <c r="G20" s="22">
        <f t="shared" si="1"/>
        <v>0</v>
      </c>
      <c r="H20" s="22">
        <f t="shared" si="2"/>
        <v>0</v>
      </c>
      <c r="I20" s="63">
        <f t="shared" si="3"/>
        <v>0</v>
      </c>
      <c r="J20" s="63">
        <f t="shared" si="4"/>
        <v>0</v>
      </c>
      <c r="K20" s="64">
        <f t="shared" si="5"/>
        <v>0</v>
      </c>
      <c r="L20" s="16">
        <f t="shared" si="6"/>
        <v>0</v>
      </c>
      <c r="M20" s="23">
        <f t="shared" si="27"/>
        <v>0</v>
      </c>
      <c r="N20" s="281">
        <f t="shared" si="17"/>
        <v>0</v>
      </c>
      <c r="O20" s="225"/>
      <c r="P20" s="25"/>
      <c r="Q20" s="25"/>
      <c r="R20" s="81" t="str">
        <f t="shared" si="10"/>
        <v/>
      </c>
      <c r="S20" s="111">
        <f t="shared" si="11"/>
        <v>0</v>
      </c>
      <c r="T20" s="111" t="str">
        <f t="shared" si="12"/>
        <v/>
      </c>
      <c r="U20" s="111">
        <f t="shared" si="18"/>
        <v>0</v>
      </c>
      <c r="V20" s="111">
        <f t="shared" si="19"/>
        <v>0</v>
      </c>
      <c r="W20" s="179">
        <f t="shared" si="20"/>
        <v>0</v>
      </c>
      <c r="X20" s="180">
        <f t="shared" si="13"/>
        <v>0</v>
      </c>
      <c r="Y20" s="181">
        <f t="shared" si="21"/>
        <v>0</v>
      </c>
      <c r="Z20" s="182">
        <f t="shared" si="22"/>
        <v>0</v>
      </c>
      <c r="AA20" s="135">
        <f t="shared" si="14"/>
        <v>0</v>
      </c>
      <c r="AB20" s="183">
        <f t="shared" si="15"/>
        <v>0</v>
      </c>
      <c r="AF20" s="183">
        <f t="shared" si="16"/>
        <v>0</v>
      </c>
      <c r="AG20" s="183">
        <f t="shared" si="23"/>
        <v>0</v>
      </c>
      <c r="AH20" s="305" t="str">
        <f t="shared" si="24"/>
        <v/>
      </c>
      <c r="AI20" s="305" t="str">
        <f t="shared" si="25"/>
        <v/>
      </c>
      <c r="AJ20" s="305" t="str">
        <f t="shared" si="26"/>
        <v/>
      </c>
      <c r="AL20" s="184"/>
    </row>
    <row r="21" spans="3:38" ht="27" hidden="1" x14ac:dyDescent="0.2">
      <c r="C21" s="264" t="str">
        <f t="shared" si="7"/>
        <v>T</v>
      </c>
      <c r="D21" s="273" t="str">
        <f t="shared" si="8"/>
        <v>T</v>
      </c>
      <c r="E21" s="21" t="s">
        <v>193</v>
      </c>
      <c r="F21" s="22">
        <f t="shared" si="0"/>
        <v>0</v>
      </c>
      <c r="G21" s="22">
        <f t="shared" si="1"/>
        <v>0</v>
      </c>
      <c r="H21" s="22">
        <f t="shared" si="2"/>
        <v>0</v>
      </c>
      <c r="I21" s="63">
        <f t="shared" si="3"/>
        <v>0</v>
      </c>
      <c r="J21" s="63">
        <f t="shared" si="4"/>
        <v>0</v>
      </c>
      <c r="K21" s="64">
        <f t="shared" si="5"/>
        <v>0</v>
      </c>
      <c r="L21" s="16">
        <f t="shared" si="6"/>
        <v>0</v>
      </c>
      <c r="M21" s="23">
        <f t="shared" si="27"/>
        <v>0</v>
      </c>
      <c r="N21" s="281">
        <f t="shared" si="17"/>
        <v>0</v>
      </c>
      <c r="O21" s="225"/>
      <c r="P21" s="25"/>
      <c r="Q21" s="25"/>
      <c r="R21" s="81" t="str">
        <f t="shared" si="10"/>
        <v/>
      </c>
      <c r="S21" s="111">
        <f t="shared" si="11"/>
        <v>0</v>
      </c>
      <c r="T21" s="111" t="str">
        <f t="shared" si="12"/>
        <v/>
      </c>
      <c r="U21" s="111">
        <f>K21-S21</f>
        <v>0</v>
      </c>
      <c r="V21" s="111">
        <f t="shared" si="19"/>
        <v>0</v>
      </c>
      <c r="W21" s="179">
        <f t="shared" si="20"/>
        <v>0</v>
      </c>
      <c r="X21" s="180">
        <f t="shared" si="13"/>
        <v>0</v>
      </c>
      <c r="Y21" s="181">
        <f t="shared" si="21"/>
        <v>0</v>
      </c>
      <c r="Z21" s="182">
        <f t="shared" si="22"/>
        <v>0</v>
      </c>
      <c r="AA21" s="135">
        <f t="shared" si="14"/>
        <v>0</v>
      </c>
      <c r="AB21" s="183">
        <f t="shared" si="15"/>
        <v>0</v>
      </c>
      <c r="AF21" s="183">
        <f t="shared" si="16"/>
        <v>0</v>
      </c>
      <c r="AG21" s="183">
        <f t="shared" si="23"/>
        <v>0</v>
      </c>
      <c r="AH21" s="305" t="str">
        <f t="shared" si="24"/>
        <v/>
      </c>
      <c r="AI21" s="305" t="str">
        <f t="shared" si="25"/>
        <v/>
      </c>
      <c r="AJ21" s="305" t="str">
        <f t="shared" si="26"/>
        <v/>
      </c>
      <c r="AL21" s="184"/>
    </row>
    <row r="22" spans="3:38" ht="27" hidden="1" x14ac:dyDescent="0.2">
      <c r="C22" s="264" t="str">
        <f t="shared" si="7"/>
        <v>T</v>
      </c>
      <c r="D22" s="273" t="str">
        <f t="shared" si="8"/>
        <v>T</v>
      </c>
      <c r="E22" s="21" t="s">
        <v>193</v>
      </c>
      <c r="F22" s="22">
        <f t="shared" si="0"/>
        <v>0</v>
      </c>
      <c r="G22" s="22">
        <f t="shared" si="1"/>
        <v>0</v>
      </c>
      <c r="H22" s="22">
        <f t="shared" si="2"/>
        <v>0</v>
      </c>
      <c r="I22" s="63">
        <f t="shared" si="3"/>
        <v>0</v>
      </c>
      <c r="J22" s="63">
        <f t="shared" si="4"/>
        <v>0</v>
      </c>
      <c r="K22" s="64">
        <f t="shared" si="5"/>
        <v>0</v>
      </c>
      <c r="L22" s="16">
        <f t="shared" si="6"/>
        <v>0</v>
      </c>
      <c r="M22" s="23">
        <f t="shared" si="27"/>
        <v>0</v>
      </c>
      <c r="N22" s="281">
        <f t="shared" si="17"/>
        <v>0</v>
      </c>
      <c r="O22" s="25"/>
      <c r="P22" s="25"/>
      <c r="Q22" s="25"/>
      <c r="R22" s="81" t="str">
        <f t="shared" si="10"/>
        <v/>
      </c>
      <c r="S22" s="111">
        <f t="shared" si="11"/>
        <v>0</v>
      </c>
      <c r="T22" s="111" t="str">
        <f t="shared" si="12"/>
        <v/>
      </c>
      <c r="U22" s="111">
        <f t="shared" si="18"/>
        <v>0</v>
      </c>
      <c r="V22" s="111">
        <f t="shared" si="19"/>
        <v>0</v>
      </c>
      <c r="W22" s="179">
        <f t="shared" si="20"/>
        <v>0</v>
      </c>
      <c r="X22" s="180">
        <f t="shared" si="13"/>
        <v>0</v>
      </c>
      <c r="Y22" s="181">
        <f t="shared" si="21"/>
        <v>0</v>
      </c>
      <c r="Z22" s="182">
        <f t="shared" si="22"/>
        <v>0</v>
      </c>
      <c r="AA22" s="135">
        <f t="shared" si="14"/>
        <v>0</v>
      </c>
      <c r="AB22" s="183">
        <f t="shared" si="15"/>
        <v>0</v>
      </c>
      <c r="AF22" s="183">
        <f t="shared" si="16"/>
        <v>0</v>
      </c>
      <c r="AG22" s="183">
        <f t="shared" si="23"/>
        <v>0</v>
      </c>
      <c r="AH22" s="305" t="str">
        <f t="shared" si="24"/>
        <v/>
      </c>
      <c r="AI22" s="305" t="str">
        <f t="shared" si="25"/>
        <v/>
      </c>
      <c r="AJ22" s="305" t="str">
        <f t="shared" si="26"/>
        <v/>
      </c>
      <c r="AL22" s="184"/>
    </row>
    <row r="23" spans="3:38" ht="27" hidden="1" x14ac:dyDescent="0.2">
      <c r="C23" s="264" t="str">
        <f t="shared" si="7"/>
        <v>T</v>
      </c>
      <c r="D23" s="273" t="str">
        <f t="shared" si="8"/>
        <v>T</v>
      </c>
      <c r="E23" s="21" t="s">
        <v>193</v>
      </c>
      <c r="F23" s="22">
        <f t="shared" si="0"/>
        <v>0</v>
      </c>
      <c r="G23" s="22">
        <f t="shared" si="1"/>
        <v>0</v>
      </c>
      <c r="H23" s="22">
        <f t="shared" si="2"/>
        <v>0</v>
      </c>
      <c r="I23" s="63">
        <f t="shared" si="3"/>
        <v>0</v>
      </c>
      <c r="J23" s="63">
        <f t="shared" si="4"/>
        <v>0</v>
      </c>
      <c r="K23" s="64">
        <f t="shared" si="5"/>
        <v>0</v>
      </c>
      <c r="L23" s="16">
        <f t="shared" si="6"/>
        <v>0</v>
      </c>
      <c r="M23" s="23">
        <f t="shared" si="27"/>
        <v>0</v>
      </c>
      <c r="N23" s="281">
        <f t="shared" si="17"/>
        <v>0</v>
      </c>
      <c r="O23" s="25"/>
      <c r="P23" s="25"/>
      <c r="Q23" s="25"/>
      <c r="R23" s="81" t="str">
        <f t="shared" si="10"/>
        <v/>
      </c>
      <c r="S23" s="111">
        <f t="shared" si="11"/>
        <v>0</v>
      </c>
      <c r="T23" s="111" t="str">
        <f t="shared" si="12"/>
        <v/>
      </c>
      <c r="U23" s="111">
        <f t="shared" si="18"/>
        <v>0</v>
      </c>
      <c r="V23" s="111">
        <f t="shared" si="19"/>
        <v>0</v>
      </c>
      <c r="W23" s="179">
        <f t="shared" si="20"/>
        <v>0</v>
      </c>
      <c r="X23" s="180">
        <f t="shared" si="13"/>
        <v>0</v>
      </c>
      <c r="Y23" s="181">
        <f t="shared" si="21"/>
        <v>0</v>
      </c>
      <c r="Z23" s="182">
        <f t="shared" si="22"/>
        <v>0</v>
      </c>
      <c r="AA23" s="135">
        <f t="shared" si="14"/>
        <v>0</v>
      </c>
      <c r="AB23" s="183">
        <f t="shared" si="15"/>
        <v>0</v>
      </c>
      <c r="AF23" s="183">
        <f t="shared" si="16"/>
        <v>0</v>
      </c>
      <c r="AG23" s="183">
        <f t="shared" si="23"/>
        <v>0</v>
      </c>
      <c r="AH23" s="305" t="str">
        <f t="shared" si="24"/>
        <v/>
      </c>
      <c r="AI23" s="305" t="str">
        <f t="shared" si="25"/>
        <v/>
      </c>
      <c r="AJ23" s="305" t="str">
        <f t="shared" si="26"/>
        <v/>
      </c>
      <c r="AL23" s="184"/>
    </row>
    <row r="24" spans="3:38" ht="27" hidden="1" x14ac:dyDescent="0.2">
      <c r="C24" s="264" t="str">
        <f t="shared" si="7"/>
        <v>T</v>
      </c>
      <c r="D24" s="273" t="str">
        <f t="shared" si="8"/>
        <v>T</v>
      </c>
      <c r="E24" s="21" t="s">
        <v>193</v>
      </c>
      <c r="F24" s="22">
        <f t="shared" si="0"/>
        <v>0</v>
      </c>
      <c r="G24" s="22">
        <f t="shared" si="1"/>
        <v>0</v>
      </c>
      <c r="H24" s="22">
        <f t="shared" si="2"/>
        <v>0</v>
      </c>
      <c r="I24" s="63">
        <f t="shared" si="3"/>
        <v>0</v>
      </c>
      <c r="J24" s="63">
        <f t="shared" si="4"/>
        <v>0</v>
      </c>
      <c r="K24" s="64">
        <f t="shared" si="5"/>
        <v>0</v>
      </c>
      <c r="L24" s="16">
        <f t="shared" si="6"/>
        <v>0</v>
      </c>
      <c r="M24" s="23">
        <f t="shared" si="27"/>
        <v>0</v>
      </c>
      <c r="N24" s="281">
        <f t="shared" si="17"/>
        <v>0</v>
      </c>
      <c r="O24" s="25"/>
      <c r="P24" s="25"/>
      <c r="Q24" s="25"/>
      <c r="R24" s="81" t="str">
        <f t="shared" si="10"/>
        <v/>
      </c>
      <c r="S24" s="111">
        <f t="shared" si="11"/>
        <v>0</v>
      </c>
      <c r="T24" s="111" t="str">
        <f t="shared" si="12"/>
        <v/>
      </c>
      <c r="U24" s="111">
        <f t="shared" si="18"/>
        <v>0</v>
      </c>
      <c r="V24" s="111">
        <f t="shared" si="19"/>
        <v>0</v>
      </c>
      <c r="W24" s="179">
        <f t="shared" si="20"/>
        <v>0</v>
      </c>
      <c r="X24" s="180">
        <f t="shared" si="13"/>
        <v>0</v>
      </c>
      <c r="Y24" s="181">
        <f t="shared" si="21"/>
        <v>0</v>
      </c>
      <c r="Z24" s="182">
        <f t="shared" si="22"/>
        <v>0</v>
      </c>
      <c r="AA24" s="135">
        <f t="shared" si="14"/>
        <v>0</v>
      </c>
      <c r="AB24" s="183">
        <f t="shared" si="15"/>
        <v>0</v>
      </c>
      <c r="AF24" s="183">
        <f t="shared" si="16"/>
        <v>0</v>
      </c>
      <c r="AG24" s="183">
        <f t="shared" si="23"/>
        <v>0</v>
      </c>
      <c r="AH24" s="305" t="str">
        <f t="shared" si="24"/>
        <v/>
      </c>
      <c r="AI24" s="305" t="str">
        <f t="shared" si="25"/>
        <v/>
      </c>
      <c r="AJ24" s="305" t="str">
        <f t="shared" si="26"/>
        <v/>
      </c>
      <c r="AL24" s="184"/>
    </row>
    <row r="25" spans="3:38" ht="27" hidden="1" x14ac:dyDescent="0.2">
      <c r="C25" s="264" t="str">
        <f t="shared" si="7"/>
        <v>T</v>
      </c>
      <c r="D25" s="273" t="str">
        <f t="shared" si="8"/>
        <v>T</v>
      </c>
      <c r="E25" s="21" t="s">
        <v>193</v>
      </c>
      <c r="F25" s="22">
        <f t="shared" si="0"/>
        <v>0</v>
      </c>
      <c r="G25" s="22">
        <f t="shared" si="1"/>
        <v>0</v>
      </c>
      <c r="H25" s="22">
        <f t="shared" si="2"/>
        <v>0</v>
      </c>
      <c r="I25" s="63">
        <f t="shared" si="3"/>
        <v>0</v>
      </c>
      <c r="J25" s="63">
        <f t="shared" si="4"/>
        <v>0</v>
      </c>
      <c r="K25" s="64">
        <f t="shared" si="5"/>
        <v>0</v>
      </c>
      <c r="L25" s="16">
        <f t="shared" si="6"/>
        <v>0</v>
      </c>
      <c r="M25" s="23">
        <f t="shared" si="27"/>
        <v>0</v>
      </c>
      <c r="N25" s="281">
        <f t="shared" si="17"/>
        <v>0</v>
      </c>
      <c r="O25" s="25"/>
      <c r="P25" s="25"/>
      <c r="Q25" s="25"/>
      <c r="R25" s="81" t="str">
        <f t="shared" si="10"/>
        <v/>
      </c>
      <c r="S25" s="111">
        <f t="shared" si="11"/>
        <v>0</v>
      </c>
      <c r="T25" s="111" t="str">
        <f t="shared" si="12"/>
        <v/>
      </c>
      <c r="U25" s="111">
        <f t="shared" si="18"/>
        <v>0</v>
      </c>
      <c r="V25" s="111">
        <f t="shared" si="19"/>
        <v>0</v>
      </c>
      <c r="W25" s="179">
        <f t="shared" si="20"/>
        <v>0</v>
      </c>
      <c r="X25" s="180">
        <f t="shared" si="13"/>
        <v>0</v>
      </c>
      <c r="Y25" s="181">
        <f t="shared" si="21"/>
        <v>0</v>
      </c>
      <c r="Z25" s="182">
        <f t="shared" si="22"/>
        <v>0</v>
      </c>
      <c r="AA25" s="135">
        <f t="shared" si="14"/>
        <v>0</v>
      </c>
      <c r="AB25" s="183">
        <f t="shared" si="15"/>
        <v>0</v>
      </c>
      <c r="AF25" s="183">
        <f t="shared" si="16"/>
        <v>0</v>
      </c>
      <c r="AG25" s="183">
        <f t="shared" si="23"/>
        <v>0</v>
      </c>
      <c r="AH25" s="305" t="str">
        <f t="shared" si="24"/>
        <v/>
      </c>
      <c r="AI25" s="305" t="str">
        <f t="shared" si="25"/>
        <v/>
      </c>
      <c r="AJ25" s="305" t="str">
        <f t="shared" si="26"/>
        <v/>
      </c>
      <c r="AL25" s="184"/>
    </row>
    <row r="26" spans="3:38" ht="27" hidden="1" x14ac:dyDescent="0.2">
      <c r="C26" s="264" t="str">
        <f t="shared" si="7"/>
        <v>T</v>
      </c>
      <c r="D26" s="273" t="str">
        <f t="shared" si="8"/>
        <v>T</v>
      </c>
      <c r="E26" s="21" t="s">
        <v>193</v>
      </c>
      <c r="F26" s="22">
        <f t="shared" si="0"/>
        <v>0</v>
      </c>
      <c r="G26" s="22">
        <f t="shared" si="1"/>
        <v>0</v>
      </c>
      <c r="H26" s="22">
        <f t="shared" si="2"/>
        <v>0</v>
      </c>
      <c r="I26" s="63">
        <f t="shared" si="3"/>
        <v>0</v>
      </c>
      <c r="J26" s="63">
        <f t="shared" si="4"/>
        <v>0</v>
      </c>
      <c r="K26" s="64">
        <f t="shared" si="5"/>
        <v>0</v>
      </c>
      <c r="L26" s="16">
        <f t="shared" si="6"/>
        <v>0</v>
      </c>
      <c r="M26" s="23">
        <f t="shared" si="27"/>
        <v>0</v>
      </c>
      <c r="N26" s="281">
        <f t="shared" si="17"/>
        <v>0</v>
      </c>
      <c r="O26" s="25"/>
      <c r="P26" s="25"/>
      <c r="Q26" s="25"/>
      <c r="R26" s="81" t="str">
        <f t="shared" si="10"/>
        <v/>
      </c>
      <c r="S26" s="111">
        <f t="shared" si="11"/>
        <v>0</v>
      </c>
      <c r="T26" s="111" t="str">
        <f t="shared" si="12"/>
        <v/>
      </c>
      <c r="U26" s="111">
        <f t="shared" si="18"/>
        <v>0</v>
      </c>
      <c r="V26" s="111">
        <f t="shared" si="19"/>
        <v>0</v>
      </c>
      <c r="W26" s="179">
        <f t="shared" si="20"/>
        <v>0</v>
      </c>
      <c r="X26" s="180">
        <f t="shared" si="13"/>
        <v>0</v>
      </c>
      <c r="Y26" s="181">
        <f t="shared" si="21"/>
        <v>0</v>
      </c>
      <c r="Z26" s="182">
        <f t="shared" si="22"/>
        <v>0</v>
      </c>
      <c r="AA26" s="135">
        <f t="shared" si="14"/>
        <v>0</v>
      </c>
      <c r="AB26" s="183">
        <f t="shared" si="15"/>
        <v>0</v>
      </c>
      <c r="AF26" s="183">
        <f t="shared" si="16"/>
        <v>0</v>
      </c>
      <c r="AG26" s="183">
        <f t="shared" si="23"/>
        <v>0</v>
      </c>
      <c r="AH26" s="305" t="str">
        <f t="shared" si="24"/>
        <v/>
      </c>
      <c r="AI26" s="305" t="str">
        <f t="shared" si="25"/>
        <v/>
      </c>
      <c r="AJ26" s="305" t="str">
        <f t="shared" si="26"/>
        <v/>
      </c>
      <c r="AL26" s="184"/>
    </row>
    <row r="27" spans="3:38" ht="27" hidden="1" x14ac:dyDescent="0.2">
      <c r="C27" s="264" t="str">
        <f t="shared" si="7"/>
        <v>T</v>
      </c>
      <c r="D27" s="273" t="str">
        <f t="shared" si="8"/>
        <v>T</v>
      </c>
      <c r="E27" s="21" t="s">
        <v>193</v>
      </c>
      <c r="F27" s="22">
        <f t="shared" si="0"/>
        <v>0</v>
      </c>
      <c r="G27" s="22">
        <f t="shared" si="1"/>
        <v>0</v>
      </c>
      <c r="H27" s="22">
        <f t="shared" si="2"/>
        <v>0</v>
      </c>
      <c r="I27" s="63">
        <f t="shared" si="3"/>
        <v>0</v>
      </c>
      <c r="J27" s="63">
        <f t="shared" si="4"/>
        <v>0</v>
      </c>
      <c r="K27" s="64">
        <f t="shared" si="5"/>
        <v>0</v>
      </c>
      <c r="L27" s="16">
        <f t="shared" si="6"/>
        <v>0</v>
      </c>
      <c r="M27" s="23">
        <f t="shared" si="27"/>
        <v>0</v>
      </c>
      <c r="N27" s="281">
        <f t="shared" si="17"/>
        <v>0</v>
      </c>
      <c r="O27" s="25"/>
      <c r="P27" s="25"/>
      <c r="Q27" s="25"/>
      <c r="R27" s="81" t="str">
        <f t="shared" si="10"/>
        <v/>
      </c>
      <c r="S27" s="111">
        <f t="shared" si="11"/>
        <v>0</v>
      </c>
      <c r="T27" s="111" t="str">
        <f t="shared" si="12"/>
        <v/>
      </c>
      <c r="U27" s="111">
        <f t="shared" si="18"/>
        <v>0</v>
      </c>
      <c r="V27" s="111">
        <f t="shared" si="19"/>
        <v>0</v>
      </c>
      <c r="W27" s="179">
        <f t="shared" si="20"/>
        <v>0</v>
      </c>
      <c r="X27" s="180">
        <f t="shared" si="13"/>
        <v>0</v>
      </c>
      <c r="Y27" s="181">
        <f t="shared" si="21"/>
        <v>0</v>
      </c>
      <c r="Z27" s="182">
        <f t="shared" si="22"/>
        <v>0</v>
      </c>
      <c r="AA27" s="135">
        <f t="shared" si="14"/>
        <v>0</v>
      </c>
      <c r="AB27" s="183">
        <f t="shared" si="15"/>
        <v>0</v>
      </c>
      <c r="AF27" s="183">
        <f t="shared" si="16"/>
        <v>0</v>
      </c>
      <c r="AG27" s="183">
        <f t="shared" si="23"/>
        <v>0</v>
      </c>
      <c r="AH27" s="305" t="str">
        <f t="shared" si="24"/>
        <v/>
      </c>
      <c r="AI27" s="305" t="str">
        <f t="shared" si="25"/>
        <v/>
      </c>
      <c r="AJ27" s="305" t="str">
        <f t="shared" si="26"/>
        <v/>
      </c>
      <c r="AL27" s="184"/>
    </row>
    <row r="28" spans="3:38" ht="27" hidden="1" x14ac:dyDescent="0.2">
      <c r="C28" s="264" t="str">
        <f t="shared" si="7"/>
        <v>T</v>
      </c>
      <c r="D28" s="273" t="str">
        <f t="shared" si="8"/>
        <v>T</v>
      </c>
      <c r="E28" s="21" t="s">
        <v>193</v>
      </c>
      <c r="F28" s="22">
        <f t="shared" si="0"/>
        <v>0</v>
      </c>
      <c r="G28" s="22">
        <f t="shared" si="1"/>
        <v>0</v>
      </c>
      <c r="H28" s="22">
        <f t="shared" si="2"/>
        <v>0</v>
      </c>
      <c r="I28" s="63">
        <f t="shared" si="3"/>
        <v>0</v>
      </c>
      <c r="J28" s="63">
        <f t="shared" si="4"/>
        <v>0</v>
      </c>
      <c r="K28" s="64">
        <f t="shared" si="5"/>
        <v>0</v>
      </c>
      <c r="L28" s="16">
        <f t="shared" si="6"/>
        <v>0</v>
      </c>
      <c r="M28" s="23">
        <f t="shared" si="27"/>
        <v>0</v>
      </c>
      <c r="N28" s="281">
        <f t="shared" si="17"/>
        <v>0</v>
      </c>
      <c r="O28" s="25"/>
      <c r="P28" s="25"/>
      <c r="Q28" s="25"/>
      <c r="R28" s="81" t="str">
        <f t="shared" si="10"/>
        <v/>
      </c>
      <c r="S28" s="111">
        <f t="shared" si="11"/>
        <v>0</v>
      </c>
      <c r="T28" s="111" t="str">
        <f t="shared" si="12"/>
        <v/>
      </c>
      <c r="U28" s="111">
        <f t="shared" si="18"/>
        <v>0</v>
      </c>
      <c r="V28" s="111">
        <f t="shared" si="19"/>
        <v>0</v>
      </c>
      <c r="W28" s="179">
        <f t="shared" si="20"/>
        <v>0</v>
      </c>
      <c r="X28" s="180">
        <f t="shared" si="13"/>
        <v>0</v>
      </c>
      <c r="Y28" s="181">
        <f t="shared" si="21"/>
        <v>0</v>
      </c>
      <c r="Z28" s="182">
        <f t="shared" si="22"/>
        <v>0</v>
      </c>
      <c r="AA28" s="135">
        <f t="shared" si="14"/>
        <v>0</v>
      </c>
      <c r="AB28" s="183">
        <f t="shared" si="15"/>
        <v>0</v>
      </c>
      <c r="AF28" s="183">
        <f t="shared" si="16"/>
        <v>0</v>
      </c>
      <c r="AG28" s="183">
        <f t="shared" si="23"/>
        <v>0</v>
      </c>
      <c r="AH28" s="305" t="str">
        <f t="shared" si="24"/>
        <v/>
      </c>
      <c r="AI28" s="305" t="str">
        <f t="shared" si="25"/>
        <v/>
      </c>
      <c r="AJ28" s="305" t="str">
        <f t="shared" si="26"/>
        <v/>
      </c>
      <c r="AL28" s="184"/>
    </row>
    <row r="29" spans="3:38" ht="27" hidden="1" x14ac:dyDescent="0.2">
      <c r="C29" s="264" t="str">
        <f t="shared" si="7"/>
        <v>T</v>
      </c>
      <c r="D29" s="273" t="str">
        <f t="shared" si="8"/>
        <v>T</v>
      </c>
      <c r="E29" s="21" t="s">
        <v>193</v>
      </c>
      <c r="F29" s="22">
        <f t="shared" si="0"/>
        <v>0</v>
      </c>
      <c r="G29" s="22">
        <f t="shared" si="1"/>
        <v>0</v>
      </c>
      <c r="H29" s="22">
        <f t="shared" si="2"/>
        <v>0</v>
      </c>
      <c r="I29" s="63">
        <f t="shared" si="3"/>
        <v>0</v>
      </c>
      <c r="J29" s="63">
        <f t="shared" si="4"/>
        <v>0</v>
      </c>
      <c r="K29" s="64">
        <f t="shared" si="5"/>
        <v>0</v>
      </c>
      <c r="L29" s="16">
        <f t="shared" si="6"/>
        <v>0</v>
      </c>
      <c r="M29" s="23">
        <f t="shared" si="27"/>
        <v>0</v>
      </c>
      <c r="N29" s="281">
        <f t="shared" si="17"/>
        <v>0</v>
      </c>
      <c r="O29" s="25"/>
      <c r="P29" s="25"/>
      <c r="Q29" s="25"/>
      <c r="R29" s="81" t="str">
        <f t="shared" si="10"/>
        <v/>
      </c>
      <c r="S29" s="111">
        <f t="shared" si="11"/>
        <v>0</v>
      </c>
      <c r="T29" s="111" t="str">
        <f t="shared" si="12"/>
        <v/>
      </c>
      <c r="U29" s="111">
        <f t="shared" si="18"/>
        <v>0</v>
      </c>
      <c r="V29" s="111">
        <f t="shared" si="19"/>
        <v>0</v>
      </c>
      <c r="W29" s="179">
        <f t="shared" si="20"/>
        <v>0</v>
      </c>
      <c r="X29" s="180">
        <f t="shared" si="13"/>
        <v>0</v>
      </c>
      <c r="Y29" s="181">
        <f t="shared" si="21"/>
        <v>0</v>
      </c>
      <c r="Z29" s="182">
        <f t="shared" si="22"/>
        <v>0</v>
      </c>
      <c r="AA29" s="135">
        <f t="shared" si="14"/>
        <v>0</v>
      </c>
      <c r="AB29" s="183">
        <f t="shared" si="15"/>
        <v>0</v>
      </c>
      <c r="AF29" s="183">
        <f t="shared" si="16"/>
        <v>0</v>
      </c>
      <c r="AG29" s="183">
        <f t="shared" si="23"/>
        <v>0</v>
      </c>
      <c r="AH29" s="305" t="str">
        <f t="shared" si="24"/>
        <v/>
      </c>
      <c r="AI29" s="305" t="str">
        <f t="shared" si="25"/>
        <v/>
      </c>
      <c r="AJ29" s="305" t="str">
        <f t="shared" si="26"/>
        <v/>
      </c>
      <c r="AL29" s="184"/>
    </row>
    <row r="30" spans="3:38" ht="27" hidden="1" x14ac:dyDescent="0.2">
      <c r="C30" s="264" t="str">
        <f t="shared" si="7"/>
        <v>T</v>
      </c>
      <c r="D30" s="273" t="str">
        <f t="shared" si="8"/>
        <v>T</v>
      </c>
      <c r="E30" s="21" t="s">
        <v>193</v>
      </c>
      <c r="F30" s="22">
        <f t="shared" si="0"/>
        <v>0</v>
      </c>
      <c r="G30" s="22">
        <f t="shared" si="1"/>
        <v>0</v>
      </c>
      <c r="H30" s="22">
        <f t="shared" si="2"/>
        <v>0</v>
      </c>
      <c r="I30" s="63">
        <f t="shared" si="3"/>
        <v>0</v>
      </c>
      <c r="J30" s="63">
        <f t="shared" si="4"/>
        <v>0</v>
      </c>
      <c r="K30" s="64">
        <f t="shared" si="5"/>
        <v>0</v>
      </c>
      <c r="L30" s="16">
        <f t="shared" si="6"/>
        <v>0</v>
      </c>
      <c r="M30" s="23">
        <f t="shared" si="27"/>
        <v>0</v>
      </c>
      <c r="N30" s="281">
        <f t="shared" si="17"/>
        <v>0</v>
      </c>
      <c r="O30" s="25"/>
      <c r="P30" s="25"/>
      <c r="Q30" s="25"/>
      <c r="R30" s="81" t="str">
        <f t="shared" si="10"/>
        <v/>
      </c>
      <c r="S30" s="111">
        <f t="shared" si="11"/>
        <v>0</v>
      </c>
      <c r="T30" s="111" t="str">
        <f t="shared" si="12"/>
        <v/>
      </c>
      <c r="U30" s="111">
        <f t="shared" si="18"/>
        <v>0</v>
      </c>
      <c r="V30" s="111">
        <f t="shared" si="19"/>
        <v>0</v>
      </c>
      <c r="W30" s="179">
        <f t="shared" si="20"/>
        <v>0</v>
      </c>
      <c r="X30" s="180">
        <f t="shared" si="13"/>
        <v>0</v>
      </c>
      <c r="Y30" s="181">
        <f t="shared" si="21"/>
        <v>0</v>
      </c>
      <c r="Z30" s="182">
        <f t="shared" si="22"/>
        <v>0</v>
      </c>
      <c r="AA30" s="135">
        <f t="shared" si="14"/>
        <v>0</v>
      </c>
      <c r="AB30" s="183">
        <f t="shared" si="15"/>
        <v>0</v>
      </c>
      <c r="AF30" s="183">
        <f t="shared" si="16"/>
        <v>0</v>
      </c>
      <c r="AG30" s="183">
        <f t="shared" si="23"/>
        <v>0</v>
      </c>
      <c r="AH30" s="305" t="str">
        <f t="shared" si="24"/>
        <v/>
      </c>
      <c r="AI30" s="305" t="str">
        <f t="shared" si="25"/>
        <v/>
      </c>
      <c r="AJ30" s="305" t="str">
        <f t="shared" si="26"/>
        <v/>
      </c>
      <c r="AL30" s="184"/>
    </row>
    <row r="31" spans="3:38" ht="27" hidden="1" x14ac:dyDescent="0.2">
      <c r="C31" s="264" t="str">
        <f t="shared" si="7"/>
        <v>T</v>
      </c>
      <c r="D31" s="273" t="str">
        <f t="shared" si="8"/>
        <v>T</v>
      </c>
      <c r="E31" s="21" t="s">
        <v>193</v>
      </c>
      <c r="F31" s="22">
        <f t="shared" si="0"/>
        <v>0</v>
      </c>
      <c r="G31" s="22">
        <f t="shared" si="1"/>
        <v>0</v>
      </c>
      <c r="H31" s="22">
        <f t="shared" si="2"/>
        <v>0</v>
      </c>
      <c r="I31" s="63">
        <f t="shared" si="3"/>
        <v>0</v>
      </c>
      <c r="J31" s="63">
        <f t="shared" si="4"/>
        <v>0</v>
      </c>
      <c r="K31" s="64">
        <f t="shared" si="5"/>
        <v>0</v>
      </c>
      <c r="L31" s="16">
        <f t="shared" si="6"/>
        <v>0</v>
      </c>
      <c r="M31" s="23">
        <f t="shared" si="27"/>
        <v>0</v>
      </c>
      <c r="N31" s="281">
        <f t="shared" si="17"/>
        <v>0</v>
      </c>
      <c r="O31" s="25"/>
      <c r="P31" s="25"/>
      <c r="Q31" s="25"/>
      <c r="R31" s="81" t="str">
        <f t="shared" si="10"/>
        <v/>
      </c>
      <c r="S31" s="111">
        <f t="shared" si="11"/>
        <v>0</v>
      </c>
      <c r="T31" s="111" t="str">
        <f t="shared" si="12"/>
        <v/>
      </c>
      <c r="U31" s="111">
        <f t="shared" si="18"/>
        <v>0</v>
      </c>
      <c r="V31" s="111">
        <f t="shared" si="19"/>
        <v>0</v>
      </c>
      <c r="W31" s="179">
        <f t="shared" si="20"/>
        <v>0</v>
      </c>
      <c r="X31" s="180">
        <f t="shared" si="13"/>
        <v>0</v>
      </c>
      <c r="Y31" s="181">
        <f t="shared" si="21"/>
        <v>0</v>
      </c>
      <c r="Z31" s="182">
        <f t="shared" si="22"/>
        <v>0</v>
      </c>
      <c r="AA31" s="135">
        <f t="shared" si="14"/>
        <v>0</v>
      </c>
      <c r="AB31" s="183">
        <f t="shared" si="15"/>
        <v>0</v>
      </c>
      <c r="AF31" s="183">
        <f t="shared" si="16"/>
        <v>0</v>
      </c>
      <c r="AG31" s="183">
        <f t="shared" si="23"/>
        <v>0</v>
      </c>
      <c r="AH31" s="305" t="str">
        <f t="shared" si="24"/>
        <v/>
      </c>
      <c r="AI31" s="305" t="str">
        <f t="shared" si="25"/>
        <v/>
      </c>
      <c r="AJ31" s="305" t="str">
        <f t="shared" si="26"/>
        <v/>
      </c>
      <c r="AL31" s="184"/>
    </row>
    <row r="32" spans="3:38" ht="27" hidden="1" x14ac:dyDescent="0.2">
      <c r="C32" s="264" t="str">
        <f t="shared" si="7"/>
        <v>T</v>
      </c>
      <c r="D32" s="273" t="str">
        <f t="shared" si="8"/>
        <v>T</v>
      </c>
      <c r="E32" s="21" t="s">
        <v>193</v>
      </c>
      <c r="F32" s="22">
        <f t="shared" si="0"/>
        <v>0</v>
      </c>
      <c r="G32" s="22">
        <f t="shared" si="1"/>
        <v>0</v>
      </c>
      <c r="H32" s="22">
        <f t="shared" si="2"/>
        <v>0</v>
      </c>
      <c r="I32" s="63">
        <f t="shared" si="3"/>
        <v>0</v>
      </c>
      <c r="J32" s="63">
        <f t="shared" si="4"/>
        <v>0</v>
      </c>
      <c r="K32" s="64">
        <f t="shared" si="5"/>
        <v>0</v>
      </c>
      <c r="L32" s="16">
        <f t="shared" si="6"/>
        <v>0</v>
      </c>
      <c r="M32" s="23">
        <f t="shared" si="27"/>
        <v>0</v>
      </c>
      <c r="N32" s="281">
        <f t="shared" si="17"/>
        <v>0</v>
      </c>
      <c r="O32" s="25"/>
      <c r="P32" s="25"/>
      <c r="Q32" s="25"/>
      <c r="R32" s="81" t="str">
        <f t="shared" si="10"/>
        <v/>
      </c>
      <c r="S32" s="111">
        <f t="shared" si="11"/>
        <v>0</v>
      </c>
      <c r="T32" s="111" t="str">
        <f t="shared" si="12"/>
        <v/>
      </c>
      <c r="U32" s="111">
        <f t="shared" si="18"/>
        <v>0</v>
      </c>
      <c r="V32" s="111">
        <f t="shared" si="19"/>
        <v>0</v>
      </c>
      <c r="W32" s="179">
        <f t="shared" si="20"/>
        <v>0</v>
      </c>
      <c r="X32" s="180">
        <f t="shared" si="13"/>
        <v>0</v>
      </c>
      <c r="Y32" s="181">
        <f t="shared" si="21"/>
        <v>0</v>
      </c>
      <c r="Z32" s="182">
        <f t="shared" si="22"/>
        <v>0</v>
      </c>
      <c r="AA32" s="135">
        <f t="shared" si="14"/>
        <v>0</v>
      </c>
      <c r="AB32" s="183">
        <f t="shared" si="15"/>
        <v>0</v>
      </c>
      <c r="AF32" s="183">
        <f t="shared" si="16"/>
        <v>0</v>
      </c>
      <c r="AG32" s="183">
        <f t="shared" si="23"/>
        <v>0</v>
      </c>
      <c r="AH32" s="305" t="str">
        <f t="shared" si="24"/>
        <v/>
      </c>
      <c r="AI32" s="305" t="str">
        <f t="shared" si="25"/>
        <v/>
      </c>
      <c r="AJ32" s="305" t="str">
        <f t="shared" si="26"/>
        <v/>
      </c>
      <c r="AL32" s="184"/>
    </row>
    <row r="33" spans="3:40" ht="27" hidden="1" x14ac:dyDescent="0.2">
      <c r="C33" s="264" t="str">
        <f t="shared" si="7"/>
        <v>T</v>
      </c>
      <c r="D33" s="273" t="str">
        <f t="shared" si="8"/>
        <v>T</v>
      </c>
      <c r="E33" s="21" t="s">
        <v>193</v>
      </c>
      <c r="F33" s="22">
        <f t="shared" si="0"/>
        <v>0</v>
      </c>
      <c r="G33" s="22">
        <f t="shared" si="1"/>
        <v>0</v>
      </c>
      <c r="H33" s="22">
        <f t="shared" si="2"/>
        <v>0</v>
      </c>
      <c r="I33" s="63">
        <f t="shared" si="3"/>
        <v>0</v>
      </c>
      <c r="J33" s="63">
        <f t="shared" si="4"/>
        <v>0</v>
      </c>
      <c r="K33" s="64">
        <f t="shared" si="5"/>
        <v>0</v>
      </c>
      <c r="L33" s="16">
        <f t="shared" si="6"/>
        <v>0</v>
      </c>
      <c r="M33" s="23">
        <f t="shared" si="27"/>
        <v>0</v>
      </c>
      <c r="N33" s="281">
        <f t="shared" si="17"/>
        <v>0</v>
      </c>
      <c r="O33" s="25"/>
      <c r="P33" s="25"/>
      <c r="Q33" s="25"/>
      <c r="R33" s="81" t="str">
        <f t="shared" si="10"/>
        <v/>
      </c>
      <c r="S33" s="111">
        <f t="shared" si="11"/>
        <v>0</v>
      </c>
      <c r="T33" s="111" t="str">
        <f t="shared" si="12"/>
        <v/>
      </c>
      <c r="U33" s="111">
        <f t="shared" si="18"/>
        <v>0</v>
      </c>
      <c r="V33" s="111">
        <f t="shared" si="19"/>
        <v>0</v>
      </c>
      <c r="W33" s="179">
        <f t="shared" si="20"/>
        <v>0</v>
      </c>
      <c r="X33" s="180">
        <f t="shared" si="13"/>
        <v>0</v>
      </c>
      <c r="Y33" s="181">
        <f t="shared" si="21"/>
        <v>0</v>
      </c>
      <c r="Z33" s="182">
        <f t="shared" si="22"/>
        <v>0</v>
      </c>
      <c r="AA33" s="135">
        <f t="shared" si="14"/>
        <v>0</v>
      </c>
      <c r="AB33" s="183">
        <f t="shared" si="15"/>
        <v>0</v>
      </c>
      <c r="AF33" s="183">
        <f t="shared" si="16"/>
        <v>0</v>
      </c>
      <c r="AG33" s="183">
        <f t="shared" si="23"/>
        <v>0</v>
      </c>
      <c r="AH33" s="305" t="str">
        <f t="shared" si="24"/>
        <v/>
      </c>
      <c r="AI33" s="305" t="str">
        <f t="shared" si="25"/>
        <v/>
      </c>
      <c r="AJ33" s="305" t="str">
        <f t="shared" si="26"/>
        <v/>
      </c>
      <c r="AL33" s="184"/>
    </row>
    <row r="34" spans="3:40" ht="27" hidden="1" x14ac:dyDescent="0.2">
      <c r="C34" s="264" t="str">
        <f t="shared" si="7"/>
        <v>T</v>
      </c>
      <c r="D34" s="273" t="str">
        <f t="shared" si="8"/>
        <v>T</v>
      </c>
      <c r="E34" s="21" t="s">
        <v>193</v>
      </c>
      <c r="F34" s="22">
        <f t="shared" si="0"/>
        <v>0</v>
      </c>
      <c r="G34" s="22">
        <f t="shared" si="1"/>
        <v>0</v>
      </c>
      <c r="H34" s="22">
        <f t="shared" si="2"/>
        <v>0</v>
      </c>
      <c r="I34" s="63">
        <f t="shared" si="3"/>
        <v>0</v>
      </c>
      <c r="J34" s="63">
        <f t="shared" si="4"/>
        <v>0</v>
      </c>
      <c r="K34" s="64">
        <f t="shared" si="5"/>
        <v>0</v>
      </c>
      <c r="L34" s="16">
        <f t="shared" si="6"/>
        <v>0</v>
      </c>
      <c r="M34" s="23">
        <f t="shared" si="27"/>
        <v>0</v>
      </c>
      <c r="N34" s="281">
        <f t="shared" si="17"/>
        <v>0</v>
      </c>
      <c r="O34" s="25"/>
      <c r="P34" s="25"/>
      <c r="Q34" s="25"/>
      <c r="R34" s="81" t="str">
        <f t="shared" si="10"/>
        <v/>
      </c>
      <c r="S34" s="111">
        <f t="shared" si="11"/>
        <v>0</v>
      </c>
      <c r="T34" s="111" t="str">
        <f t="shared" si="12"/>
        <v/>
      </c>
      <c r="U34" s="111">
        <f t="shared" si="18"/>
        <v>0</v>
      </c>
      <c r="V34" s="111">
        <f t="shared" si="19"/>
        <v>0</v>
      </c>
      <c r="W34" s="179">
        <f t="shared" si="20"/>
        <v>0</v>
      </c>
      <c r="X34" s="180">
        <f t="shared" si="13"/>
        <v>0</v>
      </c>
      <c r="Y34" s="181">
        <f t="shared" si="21"/>
        <v>0</v>
      </c>
      <c r="Z34" s="182">
        <f t="shared" si="22"/>
        <v>0</v>
      </c>
      <c r="AA34" s="135">
        <f t="shared" si="14"/>
        <v>0</v>
      </c>
      <c r="AB34" s="183">
        <f t="shared" si="15"/>
        <v>0</v>
      </c>
      <c r="AF34" s="183">
        <f t="shared" si="16"/>
        <v>0</v>
      </c>
      <c r="AG34" s="183">
        <f t="shared" si="23"/>
        <v>0</v>
      </c>
      <c r="AH34" s="305" t="str">
        <f t="shared" si="24"/>
        <v/>
      </c>
      <c r="AI34" s="305" t="str">
        <f t="shared" si="25"/>
        <v/>
      </c>
      <c r="AJ34" s="305" t="str">
        <f t="shared" si="26"/>
        <v/>
      </c>
      <c r="AL34" s="184"/>
    </row>
    <row r="35" spans="3:40" ht="27" hidden="1" x14ac:dyDescent="0.2">
      <c r="C35" s="264" t="str">
        <f t="shared" si="7"/>
        <v>T</v>
      </c>
      <c r="D35" s="273" t="str">
        <f t="shared" si="8"/>
        <v>T</v>
      </c>
      <c r="E35" s="21" t="s">
        <v>193</v>
      </c>
      <c r="F35" s="22">
        <f t="shared" si="0"/>
        <v>0</v>
      </c>
      <c r="G35" s="22">
        <f t="shared" si="1"/>
        <v>0</v>
      </c>
      <c r="H35" s="22">
        <f t="shared" si="2"/>
        <v>0</v>
      </c>
      <c r="I35" s="63">
        <f t="shared" si="3"/>
        <v>0</v>
      </c>
      <c r="J35" s="63">
        <f t="shared" si="4"/>
        <v>0</v>
      </c>
      <c r="K35" s="64">
        <f t="shared" si="5"/>
        <v>0</v>
      </c>
      <c r="L35" s="16">
        <f t="shared" si="6"/>
        <v>0</v>
      </c>
      <c r="M35" s="23">
        <f t="shared" si="27"/>
        <v>0</v>
      </c>
      <c r="N35" s="281">
        <f t="shared" si="17"/>
        <v>0</v>
      </c>
      <c r="O35" s="25"/>
      <c r="P35" s="25"/>
      <c r="Q35" s="25"/>
      <c r="R35" s="81" t="str">
        <f t="shared" si="10"/>
        <v/>
      </c>
      <c r="S35" s="111">
        <f t="shared" si="11"/>
        <v>0</v>
      </c>
      <c r="T35" s="111" t="str">
        <f t="shared" si="12"/>
        <v/>
      </c>
      <c r="U35" s="111">
        <f t="shared" si="18"/>
        <v>0</v>
      </c>
      <c r="V35" s="111">
        <f t="shared" si="19"/>
        <v>0</v>
      </c>
      <c r="W35" s="179">
        <f t="shared" si="20"/>
        <v>0</v>
      </c>
      <c r="X35" s="180">
        <f t="shared" si="13"/>
        <v>0</v>
      </c>
      <c r="Y35" s="181">
        <f t="shared" si="21"/>
        <v>0</v>
      </c>
      <c r="Z35" s="182">
        <f t="shared" si="22"/>
        <v>0</v>
      </c>
      <c r="AA35" s="135">
        <f t="shared" si="14"/>
        <v>0</v>
      </c>
      <c r="AB35" s="183">
        <f t="shared" si="15"/>
        <v>0</v>
      </c>
      <c r="AF35" s="183">
        <f t="shared" si="16"/>
        <v>0</v>
      </c>
      <c r="AG35" s="183">
        <f t="shared" si="23"/>
        <v>0</v>
      </c>
      <c r="AH35" s="305" t="str">
        <f t="shared" si="24"/>
        <v/>
      </c>
      <c r="AI35" s="305" t="str">
        <f t="shared" si="25"/>
        <v/>
      </c>
      <c r="AJ35" s="305" t="str">
        <f t="shared" si="26"/>
        <v/>
      </c>
      <c r="AL35" s="184"/>
    </row>
    <row r="36" spans="3:40" ht="27" hidden="1" x14ac:dyDescent="0.2">
      <c r="C36" s="264" t="str">
        <f t="shared" si="7"/>
        <v>T</v>
      </c>
      <c r="D36" s="273" t="str">
        <f t="shared" si="8"/>
        <v>T</v>
      </c>
      <c r="E36" s="21" t="s">
        <v>193</v>
      </c>
      <c r="F36" s="22">
        <f t="shared" si="0"/>
        <v>0</v>
      </c>
      <c r="G36" s="22">
        <f t="shared" si="1"/>
        <v>0</v>
      </c>
      <c r="H36" s="22">
        <f t="shared" si="2"/>
        <v>0</v>
      </c>
      <c r="I36" s="63">
        <f t="shared" si="3"/>
        <v>0</v>
      </c>
      <c r="J36" s="63">
        <f t="shared" si="4"/>
        <v>0</v>
      </c>
      <c r="K36" s="64">
        <f t="shared" si="5"/>
        <v>0</v>
      </c>
      <c r="L36" s="16">
        <f t="shared" si="6"/>
        <v>0</v>
      </c>
      <c r="M36" s="23">
        <f t="shared" si="27"/>
        <v>0</v>
      </c>
      <c r="N36" s="281">
        <f t="shared" si="17"/>
        <v>0</v>
      </c>
      <c r="O36" s="25"/>
      <c r="P36" s="25"/>
      <c r="Q36" s="25"/>
      <c r="R36" s="81" t="str">
        <f t="shared" si="10"/>
        <v/>
      </c>
      <c r="S36" s="111">
        <f t="shared" si="11"/>
        <v>0</v>
      </c>
      <c r="T36" s="111" t="str">
        <f t="shared" si="12"/>
        <v/>
      </c>
      <c r="U36" s="111">
        <f t="shared" si="18"/>
        <v>0</v>
      </c>
      <c r="V36" s="111">
        <f t="shared" si="19"/>
        <v>0</v>
      </c>
      <c r="W36" s="179">
        <f t="shared" si="20"/>
        <v>0</v>
      </c>
      <c r="X36" s="180">
        <f t="shared" si="13"/>
        <v>0</v>
      </c>
      <c r="Y36" s="181">
        <f t="shared" si="21"/>
        <v>0</v>
      </c>
      <c r="Z36" s="182">
        <f t="shared" si="22"/>
        <v>0</v>
      </c>
      <c r="AA36" s="135">
        <f t="shared" si="14"/>
        <v>0</v>
      </c>
      <c r="AB36" s="183">
        <f t="shared" si="15"/>
        <v>0</v>
      </c>
      <c r="AF36" s="183">
        <f t="shared" si="16"/>
        <v>0</v>
      </c>
      <c r="AG36" s="183">
        <f t="shared" si="23"/>
        <v>0</v>
      </c>
      <c r="AH36" s="305" t="str">
        <f t="shared" si="24"/>
        <v/>
      </c>
      <c r="AI36" s="305" t="str">
        <f t="shared" si="25"/>
        <v/>
      </c>
      <c r="AJ36" s="305" t="str">
        <f t="shared" si="26"/>
        <v/>
      </c>
      <c r="AL36" s="184"/>
    </row>
    <row r="37" spans="3:40" ht="27" hidden="1" x14ac:dyDescent="0.2">
      <c r="C37" s="264" t="str">
        <f t="shared" si="7"/>
        <v>T</v>
      </c>
      <c r="D37" s="273" t="str">
        <f t="shared" si="8"/>
        <v>T</v>
      </c>
      <c r="E37" s="21" t="s">
        <v>193</v>
      </c>
      <c r="F37" s="22">
        <f t="shared" si="0"/>
        <v>0</v>
      </c>
      <c r="G37" s="22">
        <f t="shared" si="1"/>
        <v>0</v>
      </c>
      <c r="H37" s="22">
        <f t="shared" si="2"/>
        <v>0</v>
      </c>
      <c r="I37" s="63">
        <f t="shared" si="3"/>
        <v>0</v>
      </c>
      <c r="J37" s="63">
        <f t="shared" si="4"/>
        <v>0</v>
      </c>
      <c r="K37" s="64">
        <f t="shared" si="5"/>
        <v>0</v>
      </c>
      <c r="L37" s="16">
        <f t="shared" si="6"/>
        <v>0</v>
      </c>
      <c r="M37" s="23">
        <f t="shared" si="27"/>
        <v>0</v>
      </c>
      <c r="N37" s="281">
        <f t="shared" si="17"/>
        <v>0</v>
      </c>
      <c r="O37" s="25"/>
      <c r="P37" s="25"/>
      <c r="Q37" s="25"/>
      <c r="R37" s="81" t="str">
        <f t="shared" si="10"/>
        <v/>
      </c>
      <c r="S37" s="111">
        <f t="shared" si="11"/>
        <v>0</v>
      </c>
      <c r="T37" s="111" t="str">
        <f t="shared" si="12"/>
        <v/>
      </c>
      <c r="U37" s="111">
        <f t="shared" si="18"/>
        <v>0</v>
      </c>
      <c r="V37" s="111">
        <f t="shared" si="19"/>
        <v>0</v>
      </c>
      <c r="W37" s="179">
        <f t="shared" si="20"/>
        <v>0</v>
      </c>
      <c r="X37" s="180">
        <f t="shared" si="13"/>
        <v>0</v>
      </c>
      <c r="Y37" s="181">
        <f t="shared" si="21"/>
        <v>0</v>
      </c>
      <c r="Z37" s="182">
        <f t="shared" si="22"/>
        <v>0</v>
      </c>
      <c r="AA37" s="135">
        <f t="shared" si="14"/>
        <v>0</v>
      </c>
      <c r="AB37" s="183">
        <f t="shared" si="15"/>
        <v>0</v>
      </c>
      <c r="AF37" s="183">
        <f t="shared" si="16"/>
        <v>0</v>
      </c>
      <c r="AG37" s="183">
        <f t="shared" si="23"/>
        <v>0</v>
      </c>
      <c r="AH37" s="305" t="str">
        <f t="shared" si="24"/>
        <v/>
      </c>
      <c r="AI37" s="305" t="str">
        <f t="shared" si="25"/>
        <v/>
      </c>
      <c r="AJ37" s="305" t="str">
        <f t="shared" si="26"/>
        <v/>
      </c>
      <c r="AL37" s="184"/>
    </row>
    <row r="38" spans="3:40" ht="27" hidden="1" x14ac:dyDescent="0.2">
      <c r="C38" s="264" t="str">
        <f t="shared" si="7"/>
        <v>T</v>
      </c>
      <c r="D38" s="273" t="str">
        <f t="shared" si="8"/>
        <v>T</v>
      </c>
      <c r="E38" s="21" t="s">
        <v>193</v>
      </c>
      <c r="F38" s="22">
        <f t="shared" si="0"/>
        <v>0</v>
      </c>
      <c r="G38" s="22">
        <f t="shared" si="1"/>
        <v>0</v>
      </c>
      <c r="H38" s="22">
        <f t="shared" si="2"/>
        <v>0</v>
      </c>
      <c r="I38" s="63">
        <f t="shared" si="3"/>
        <v>0</v>
      </c>
      <c r="J38" s="63">
        <f t="shared" si="4"/>
        <v>0</v>
      </c>
      <c r="K38" s="64">
        <f t="shared" si="5"/>
        <v>0</v>
      </c>
      <c r="L38" s="16">
        <f t="shared" si="6"/>
        <v>0</v>
      </c>
      <c r="M38" s="23">
        <f t="shared" si="27"/>
        <v>0</v>
      </c>
      <c r="N38" s="281">
        <f t="shared" si="17"/>
        <v>0</v>
      </c>
      <c r="O38" s="25"/>
      <c r="P38" s="25"/>
      <c r="Q38" s="25"/>
      <c r="R38" s="81" t="str">
        <f t="shared" si="10"/>
        <v/>
      </c>
      <c r="S38" s="111">
        <f t="shared" si="11"/>
        <v>0</v>
      </c>
      <c r="T38" s="111" t="str">
        <f t="shared" si="12"/>
        <v/>
      </c>
      <c r="U38" s="111">
        <f t="shared" si="18"/>
        <v>0</v>
      </c>
      <c r="V38" s="111">
        <f t="shared" si="19"/>
        <v>0</v>
      </c>
      <c r="W38" s="179">
        <f t="shared" si="20"/>
        <v>0</v>
      </c>
      <c r="X38" s="180">
        <f t="shared" si="13"/>
        <v>0</v>
      </c>
      <c r="Y38" s="181">
        <f t="shared" si="21"/>
        <v>0</v>
      </c>
      <c r="Z38" s="182">
        <f t="shared" si="22"/>
        <v>0</v>
      </c>
      <c r="AA38" s="135">
        <f t="shared" si="14"/>
        <v>0</v>
      </c>
      <c r="AB38" s="183">
        <f t="shared" si="15"/>
        <v>0</v>
      </c>
      <c r="AF38" s="183">
        <f t="shared" si="16"/>
        <v>0</v>
      </c>
      <c r="AG38" s="183">
        <f t="shared" si="23"/>
        <v>0</v>
      </c>
      <c r="AH38" s="305" t="str">
        <f t="shared" si="24"/>
        <v/>
      </c>
      <c r="AI38" s="305" t="str">
        <f t="shared" si="25"/>
        <v/>
      </c>
      <c r="AJ38" s="305" t="str">
        <f t="shared" si="26"/>
        <v/>
      </c>
      <c r="AL38" s="184"/>
    </row>
    <row r="39" spans="3:40" ht="27" hidden="1" x14ac:dyDescent="0.2">
      <c r="C39" s="264" t="str">
        <f t="shared" si="7"/>
        <v>T</v>
      </c>
      <c r="D39" s="273" t="str">
        <f t="shared" si="8"/>
        <v>T</v>
      </c>
      <c r="E39" s="21" t="s">
        <v>193</v>
      </c>
      <c r="F39" s="22">
        <f t="shared" si="0"/>
        <v>0</v>
      </c>
      <c r="G39" s="22">
        <f t="shared" si="1"/>
        <v>0</v>
      </c>
      <c r="H39" s="22">
        <f t="shared" si="2"/>
        <v>0</v>
      </c>
      <c r="I39" s="63">
        <f t="shared" si="3"/>
        <v>0</v>
      </c>
      <c r="J39" s="63">
        <f t="shared" si="4"/>
        <v>0</v>
      </c>
      <c r="K39" s="64">
        <f t="shared" si="5"/>
        <v>0</v>
      </c>
      <c r="L39" s="16">
        <f t="shared" si="6"/>
        <v>0</v>
      </c>
      <c r="M39" s="23">
        <f t="shared" si="27"/>
        <v>0</v>
      </c>
      <c r="N39" s="281">
        <f t="shared" si="17"/>
        <v>0</v>
      </c>
      <c r="O39" s="25"/>
      <c r="P39" s="25"/>
      <c r="Q39" s="25"/>
      <c r="R39" s="81" t="str">
        <f t="shared" si="10"/>
        <v/>
      </c>
      <c r="S39" s="111">
        <f t="shared" si="11"/>
        <v>0</v>
      </c>
      <c r="T39" s="111" t="str">
        <f t="shared" si="12"/>
        <v/>
      </c>
      <c r="U39" s="111">
        <f t="shared" si="18"/>
        <v>0</v>
      </c>
      <c r="V39" s="111">
        <f t="shared" si="19"/>
        <v>0</v>
      </c>
      <c r="W39" s="179">
        <f t="shared" si="20"/>
        <v>0</v>
      </c>
      <c r="X39" s="180">
        <f t="shared" si="13"/>
        <v>0</v>
      </c>
      <c r="Y39" s="181">
        <f t="shared" si="21"/>
        <v>0</v>
      </c>
      <c r="Z39" s="182">
        <f t="shared" si="22"/>
        <v>0</v>
      </c>
      <c r="AA39" s="135">
        <f t="shared" si="14"/>
        <v>0</v>
      </c>
      <c r="AB39" s="183">
        <f t="shared" si="15"/>
        <v>0</v>
      </c>
      <c r="AF39" s="183">
        <f t="shared" si="16"/>
        <v>0</v>
      </c>
      <c r="AG39" s="183">
        <f t="shared" si="23"/>
        <v>0</v>
      </c>
      <c r="AH39" s="305" t="str">
        <f t="shared" si="24"/>
        <v/>
      </c>
      <c r="AI39" s="305" t="str">
        <f t="shared" si="25"/>
        <v/>
      </c>
      <c r="AJ39" s="305" t="str">
        <f t="shared" si="26"/>
        <v/>
      </c>
      <c r="AL39" s="184"/>
    </row>
    <row r="40" spans="3:40" ht="27" hidden="1" x14ac:dyDescent="0.2">
      <c r="C40" s="264" t="str">
        <f t="shared" si="7"/>
        <v>T</v>
      </c>
      <c r="D40" s="273" t="str">
        <f t="shared" si="8"/>
        <v>T</v>
      </c>
      <c r="E40" s="21" t="s">
        <v>24</v>
      </c>
      <c r="F40" s="22"/>
      <c r="G40" s="22"/>
      <c r="H40" s="22"/>
      <c r="I40" s="63"/>
      <c r="J40" s="63"/>
      <c r="K40" s="64"/>
      <c r="L40" s="16"/>
      <c r="M40" s="23">
        <f t="shared" si="27"/>
        <v>0</v>
      </c>
      <c r="N40" s="281">
        <f t="shared" si="17"/>
        <v>0</v>
      </c>
      <c r="O40" s="25"/>
      <c r="P40" s="25"/>
      <c r="Q40" s="25"/>
      <c r="R40" s="81" t="str">
        <f t="shared" si="10"/>
        <v/>
      </c>
      <c r="S40" s="111">
        <f t="shared" si="11"/>
        <v>0</v>
      </c>
      <c r="T40" s="111" t="str">
        <f>IF(J40&lt;135,"",J40-$J$66)</f>
        <v/>
      </c>
      <c r="U40" s="111">
        <f t="shared" si="18"/>
        <v>0</v>
      </c>
      <c r="V40" s="111">
        <f t="shared" si="19"/>
        <v>0</v>
      </c>
      <c r="W40" s="179">
        <f t="shared" si="20"/>
        <v>0</v>
      </c>
      <c r="X40" s="180">
        <f t="shared" si="13"/>
        <v>0</v>
      </c>
      <c r="Y40" s="181">
        <f t="shared" si="21"/>
        <v>0</v>
      </c>
      <c r="Z40" s="182">
        <f t="shared" si="22"/>
        <v>0</v>
      </c>
      <c r="AA40" s="135">
        <f t="shared" si="14"/>
        <v>0</v>
      </c>
      <c r="AB40" s="183">
        <f t="shared" si="15"/>
        <v>0</v>
      </c>
      <c r="AF40" s="183">
        <f t="shared" si="16"/>
        <v>0</v>
      </c>
      <c r="AG40" s="183">
        <f t="shared" si="23"/>
        <v>0</v>
      </c>
      <c r="AH40" s="305" t="str">
        <f t="shared" si="24"/>
        <v/>
      </c>
      <c r="AI40" s="305" t="str">
        <f t="shared" si="25"/>
        <v/>
      </c>
      <c r="AJ40" s="305" t="str">
        <f t="shared" si="26"/>
        <v/>
      </c>
      <c r="AL40" s="184"/>
    </row>
    <row r="41" spans="3:40" ht="20.25" customHeight="1" x14ac:dyDescent="0.35">
      <c r="E41" s="26" t="s">
        <v>56</v>
      </c>
      <c r="F41" s="27"/>
      <c r="G41" s="28"/>
      <c r="H41" s="28"/>
      <c r="I41" s="28"/>
      <c r="K41" s="194"/>
      <c r="L41" s="195"/>
      <c r="M41" s="195"/>
      <c r="N41" s="93" t="s">
        <v>17</v>
      </c>
      <c r="O41" s="92">
        <f>SUM(O11:O40)</f>
        <v>480</v>
      </c>
      <c r="Q41" s="32"/>
      <c r="R41" s="32">
        <f>SUM(R11:R40)</f>
        <v>2</v>
      </c>
      <c r="S41" s="201">
        <f>SUM(S11:S40)</f>
        <v>28.021435370786769</v>
      </c>
      <c r="T41" s="166">
        <f>MAXA(T11:T40)</f>
        <v>0</v>
      </c>
      <c r="U41" s="200" t="s">
        <v>265</v>
      </c>
      <c r="V41" s="200">
        <f>10*LOG10(SUM(V11:V40))</f>
        <v>69.814023116924062</v>
      </c>
      <c r="AJ41" s="20"/>
      <c r="AM41" s="29"/>
    </row>
    <row r="42" spans="3:40" ht="20.100000000000001" customHeight="1" thickBot="1" x14ac:dyDescent="0.3">
      <c r="E42" s="30"/>
      <c r="F42" s="30"/>
      <c r="K42" s="31"/>
      <c r="T42" s="32"/>
      <c r="U42" s="32"/>
      <c r="AJ42" s="20"/>
      <c r="AM42" s="29"/>
    </row>
    <row r="43" spans="3:40" ht="20.25" customHeight="1" thickBot="1" x14ac:dyDescent="0.3">
      <c r="F43" s="33" t="s">
        <v>6</v>
      </c>
      <c r="G43" s="94">
        <v>480</v>
      </c>
      <c r="H43" s="405" t="str">
        <f>IF(G43=480,"VALUTAZIONE SU BASE GIORNALIERA", "VALUTAZIONE SU BASE SETTIMANALE")</f>
        <v>VALUTAZIONE SU BASE GIORNALIERA</v>
      </c>
      <c r="I43" s="406"/>
      <c r="J43" s="406"/>
      <c r="K43" s="406"/>
      <c r="L43" s="406"/>
      <c r="M43" s="406"/>
      <c r="N43" s="406"/>
      <c r="O43" s="407"/>
      <c r="AJ43" s="20"/>
      <c r="AM43" s="29"/>
    </row>
    <row r="44" spans="3:40" ht="23.25" customHeight="1" x14ac:dyDescent="0.35">
      <c r="F44" s="97" t="s">
        <v>218</v>
      </c>
      <c r="G44" s="95">
        <f>10*LOG(SUM(AG11:AG40))</f>
        <v>82.11212257250935</v>
      </c>
      <c r="H44" s="55" t="s">
        <v>75</v>
      </c>
      <c r="I44" s="35">
        <f>G44</f>
        <v>82.11212257250935</v>
      </c>
      <c r="J44" s="36" t="s">
        <v>19</v>
      </c>
      <c r="K44" s="37">
        <f>G46</f>
        <v>2.9647678565777675</v>
      </c>
      <c r="L44" s="185" t="s">
        <v>219</v>
      </c>
      <c r="M44" s="186"/>
      <c r="N44" s="38" t="s">
        <v>66</v>
      </c>
      <c r="O44" s="39">
        <f>I44+K44</f>
        <v>85.076890429087115</v>
      </c>
      <c r="AJ44" s="20"/>
      <c r="AM44" s="29"/>
    </row>
    <row r="45" spans="3:40" ht="24" customHeight="1" thickBot="1" x14ac:dyDescent="0.4">
      <c r="F45" s="34" t="s">
        <v>217</v>
      </c>
      <c r="G45" s="96">
        <f>SUM(W11:X40)</f>
        <v>3.2285944695672106</v>
      </c>
      <c r="H45" s="40"/>
      <c r="I45" s="41"/>
      <c r="J45" s="41"/>
      <c r="K45" s="41"/>
      <c r="L45" s="41"/>
      <c r="M45" s="41"/>
      <c r="N45" s="38" t="s">
        <v>258</v>
      </c>
      <c r="O45" s="39">
        <f>MAX(J11:J40)</f>
        <v>127.66204993518133</v>
      </c>
      <c r="AF45" s="42"/>
      <c r="AJ45" s="20"/>
    </row>
    <row r="46" spans="3:40" ht="23.25" customHeight="1" x14ac:dyDescent="0.35">
      <c r="F46" s="34" t="s">
        <v>287</v>
      </c>
      <c r="G46" s="96">
        <f>1.65*SQRT(G45)</f>
        <v>2.9647678565777675</v>
      </c>
      <c r="H46" s="408" t="str">
        <f>IF(AND((I44+K44)&lt;80,O45&lt;135),"CLASSE DI RISCHIO BASSO",IF(AND((I44+K44)&lt;85,O45&lt;137),"CLASSE DI RISCHIO MEDIO",IF(AND((I44+K44)&lt;87,O45&lt;140),"CLASSE DI RISCHIO ALTO","CLASSE DI RISCHIO ALTO")))</f>
        <v>CLASSE DI RISCHIO ALTO</v>
      </c>
      <c r="I46" s="435"/>
      <c r="J46" s="435"/>
      <c r="K46" s="435"/>
      <c r="L46" s="435"/>
      <c r="M46" s="435"/>
      <c r="N46" s="435"/>
      <c r="O46" s="436"/>
      <c r="AJ46" s="20"/>
      <c r="AL46" s="187"/>
      <c r="AM46" s="187"/>
      <c r="AN46" s="188"/>
    </row>
    <row r="47" spans="3:40" ht="16.5" customHeight="1" thickBot="1" x14ac:dyDescent="0.25">
      <c r="H47" s="437"/>
      <c r="I47" s="438"/>
      <c r="J47" s="438"/>
      <c r="K47" s="438"/>
      <c r="L47" s="438"/>
      <c r="M47" s="438"/>
      <c r="N47" s="438"/>
      <c r="O47" s="439"/>
      <c r="AJ47" s="20"/>
      <c r="AN47" s="31"/>
    </row>
    <row r="48" spans="3:40" ht="20.100000000000001" customHeight="1" thickBot="1" x14ac:dyDescent="0.25">
      <c r="AF48" s="189"/>
      <c r="AH48" s="43"/>
      <c r="AJ48" s="43"/>
      <c r="AK48" s="43"/>
    </row>
    <row r="49" spans="2:27" ht="39" customHeight="1" x14ac:dyDescent="0.2">
      <c r="E49" s="432" t="str">
        <f>IF(AND((I44+K44)&lt;80,O45&lt;135),"",IF(AND((I44+K44)&lt;85,O45&lt;137),"Il datore di lavoro mette a disposizione dei lavoratori i D.P.I.-art. 193 comma 1-a-",IF(AND((I44+K44)&lt;87,O45&lt;140),"Dal calcolo del LEX8h è emerso il superamento del livello superiore d'azione, ai sensi dell'art. 193 comma 1b -il datore di lavoro esige che i lavoratori utilizzino gli otoprotettori-","Dal calcolo del LEX8h è emerso il superamento del limite di esposizione.")))</f>
        <v>Dal calcolo del LEX8h è emerso il superamento del livello superiore d'azione, ai sensi dell'art. 193 comma 1b -il datore di lavoro esige che i lavoratori utilizzino gli otoprotettori-</v>
      </c>
      <c r="F49" s="433"/>
      <c r="G49" s="433"/>
      <c r="H49" s="433"/>
      <c r="I49" s="433"/>
      <c r="J49" s="433"/>
      <c r="K49" s="433"/>
      <c r="L49" s="433"/>
      <c r="M49" s="433"/>
      <c r="N49" s="433"/>
      <c r="O49" s="433"/>
      <c r="P49" s="434"/>
      <c r="Q49" s="82"/>
      <c r="R49" s="82"/>
      <c r="S49" s="82"/>
    </row>
    <row r="50" spans="2:27" ht="39" customHeight="1" thickBot="1" x14ac:dyDescent="0.25">
      <c r="E50" s="424" t="str">
        <f>IF(AND((I44+K44)&lt;80,O45&lt;135),"",IF(AND((I44+K44)&lt;87,O45&lt;140),"Si raccomanda dunque l'utilizzo dei D.P.I. ove gli stessi non costituiscano un rischio per la sicurezza del lavoratore e solo per le sorgenti sonore aventi emissione maggiore ad 80 dB(A) e/o 135 dB(C).","E' obbligatorio l'impiego dei D.P.I. per le sorgenti che superano gli 87 dB(A) e/o 135 dB(C), IL LIVELLO DI ESPOSIZIONE CONSEGUENTE E' QUELLO SOTTO RIPORTATO:"))</f>
        <v>Si raccomanda dunque l'utilizzo dei D.P.I. ove gli stessi non costituiscano un rischio per la sicurezza del lavoratore e solo per le sorgenti sonore aventi emissione maggiore ad 80 dB(A) e/o 135 dB(C).</v>
      </c>
      <c r="F50" s="425"/>
      <c r="G50" s="425"/>
      <c r="H50" s="425"/>
      <c r="I50" s="425"/>
      <c r="J50" s="425"/>
      <c r="K50" s="425"/>
      <c r="L50" s="425"/>
      <c r="M50" s="425"/>
      <c r="N50" s="425"/>
      <c r="O50" s="425"/>
      <c r="P50" s="426"/>
      <c r="Q50" s="82"/>
      <c r="R50" s="82"/>
      <c r="S50" s="82"/>
    </row>
    <row r="51" spans="2:27" ht="20.100000000000001" customHeight="1" x14ac:dyDescent="0.2"/>
    <row r="52" spans="2:27" ht="25.5" customHeight="1" x14ac:dyDescent="0.45">
      <c r="F52" s="414" t="s">
        <v>67</v>
      </c>
      <c r="G52" s="415"/>
      <c r="H52" s="415"/>
      <c r="I52" s="415"/>
      <c r="J52" s="415"/>
      <c r="K52" s="416" t="s">
        <v>187</v>
      </c>
      <c r="L52" s="416"/>
      <c r="M52" s="417" t="str">
        <f>IF(O44&gt;87,AM11,"Non previsto")</f>
        <v>Non previsto</v>
      </c>
      <c r="N52" s="418"/>
      <c r="O52" s="418"/>
    </row>
    <row r="53" spans="2:27" ht="25.5" customHeight="1" x14ac:dyDescent="0.45">
      <c r="E53" s="82"/>
      <c r="F53" s="415"/>
      <c r="G53" s="415"/>
      <c r="H53" s="415"/>
      <c r="I53" s="415"/>
      <c r="J53" s="415"/>
      <c r="K53" s="416" t="s">
        <v>68</v>
      </c>
      <c r="L53" s="416"/>
      <c r="M53" s="417" t="str">
        <f>IF(O45&gt;140,T41,"Non previsto")</f>
        <v>Non previsto</v>
      </c>
      <c r="N53" s="418"/>
      <c r="O53" s="418"/>
      <c r="W53" s="81"/>
    </row>
    <row r="54" spans="2:27" ht="30" customHeight="1" x14ac:dyDescent="0.2">
      <c r="W54" s="81"/>
    </row>
    <row r="55" spans="2:27" ht="30" customHeight="1" x14ac:dyDescent="0.2">
      <c r="E55" s="419" t="s">
        <v>33</v>
      </c>
      <c r="F55" s="420"/>
      <c r="G55" s="420"/>
      <c r="H55" s="420"/>
      <c r="I55" s="420"/>
      <c r="J55" s="420"/>
      <c r="K55" s="420"/>
      <c r="L55" s="420"/>
      <c r="M55" s="420"/>
      <c r="N55" s="420"/>
      <c r="O55" s="420"/>
      <c r="P55" s="420"/>
      <c r="Q55" s="307"/>
      <c r="R55" s="307"/>
      <c r="S55" s="307"/>
      <c r="T55" s="47"/>
      <c r="U55" s="47"/>
      <c r="W55" s="81"/>
    </row>
    <row r="56" spans="2:27" ht="30" customHeight="1" x14ac:dyDescent="0.2">
      <c r="E56" s="47" t="s">
        <v>30</v>
      </c>
      <c r="F56" s="58"/>
      <c r="G56" s="58"/>
      <c r="H56" s="58"/>
      <c r="I56" s="58"/>
      <c r="J56" s="58"/>
      <c r="K56" s="58"/>
      <c r="L56" s="58"/>
      <c r="M56" s="58"/>
      <c r="N56" s="58"/>
      <c r="O56" s="58"/>
      <c r="P56" s="58"/>
      <c r="Q56" s="58"/>
      <c r="R56" s="58"/>
      <c r="S56" s="58"/>
      <c r="T56" s="47"/>
      <c r="U56" s="47"/>
      <c r="W56" s="81"/>
      <c r="X56" s="47"/>
      <c r="Y56" s="47"/>
      <c r="Z56" s="47"/>
      <c r="AA56" s="47"/>
    </row>
    <row r="57" spans="2:27" ht="63.75" customHeight="1" x14ac:dyDescent="0.3">
      <c r="E57" s="384" t="s">
        <v>308</v>
      </c>
      <c r="F57" s="384"/>
      <c r="G57" s="384"/>
      <c r="H57" s="384"/>
      <c r="I57" s="384"/>
      <c r="J57" s="384"/>
      <c r="K57" s="384"/>
      <c r="L57" s="384"/>
      <c r="M57" s="384"/>
      <c r="N57" s="384"/>
      <c r="O57" s="384"/>
      <c r="P57" s="384"/>
      <c r="Q57" s="62"/>
      <c r="R57" s="44"/>
      <c r="S57" s="308"/>
      <c r="T57" s="47"/>
      <c r="U57" s="47"/>
      <c r="W57" s="81"/>
      <c r="X57" s="47"/>
      <c r="Y57" s="47"/>
      <c r="Z57" s="47"/>
      <c r="AA57" s="47"/>
    </row>
    <row r="58" spans="2:27" ht="20.100000000000001" customHeight="1" x14ac:dyDescent="0.2">
      <c r="E58" s="384"/>
      <c r="F58" s="384"/>
      <c r="G58" s="384"/>
      <c r="H58" s="384"/>
      <c r="I58" s="384"/>
      <c r="J58" s="384"/>
      <c r="K58" s="384"/>
      <c r="L58" s="384"/>
      <c r="M58" s="384"/>
      <c r="N58" s="384"/>
      <c r="O58" s="384"/>
      <c r="P58" s="384"/>
      <c r="Q58" s="308"/>
      <c r="R58" s="308"/>
      <c r="S58" s="308"/>
      <c r="T58" s="47"/>
      <c r="U58" s="47"/>
      <c r="V58" s="56"/>
      <c r="W58" s="52"/>
      <c r="X58" s="47"/>
      <c r="Y58" s="47"/>
      <c r="Z58" s="47"/>
      <c r="AA58" s="47"/>
    </row>
    <row r="59" spans="2:27" ht="9.9499999999999993" customHeight="1" thickBot="1" x14ac:dyDescent="0.25">
      <c r="V59" s="56"/>
      <c r="W59" s="52"/>
      <c r="X59" s="47"/>
      <c r="Y59" s="47"/>
      <c r="Z59" s="47"/>
      <c r="AA59" s="47"/>
    </row>
    <row r="60" spans="2:27" ht="55.5" customHeight="1" x14ac:dyDescent="0.25">
      <c r="B60" s="48"/>
      <c r="E60" s="385" t="s">
        <v>309</v>
      </c>
      <c r="F60" s="386"/>
      <c r="G60" s="386"/>
      <c r="H60" s="386"/>
      <c r="I60" s="386"/>
      <c r="J60" s="386"/>
      <c r="K60" s="386"/>
      <c r="L60" s="386"/>
      <c r="M60" s="386"/>
      <c r="N60" s="386"/>
      <c r="O60" s="386"/>
      <c r="P60" s="387"/>
      <c r="Q60" s="190"/>
      <c r="R60" s="190"/>
      <c r="S60" s="190"/>
      <c r="V60" s="56"/>
      <c r="W60" s="52"/>
      <c r="X60" s="47"/>
      <c r="Y60" s="47"/>
      <c r="Z60" s="47"/>
      <c r="AA60" s="47"/>
    </row>
    <row r="61" spans="2:27" ht="21" customHeight="1" x14ac:dyDescent="0.25">
      <c r="B61" s="48"/>
      <c r="E61" s="193" t="s">
        <v>34</v>
      </c>
      <c r="F61" s="302" t="s">
        <v>26</v>
      </c>
      <c r="G61" s="302" t="s">
        <v>28</v>
      </c>
      <c r="H61" s="373" t="s">
        <v>29</v>
      </c>
      <c r="I61" s="373"/>
      <c r="J61" s="114" t="s">
        <v>64</v>
      </c>
      <c r="K61" s="115" t="s">
        <v>12</v>
      </c>
      <c r="L61" s="116" t="s">
        <v>13</v>
      </c>
      <c r="M61" s="116" t="s">
        <v>14</v>
      </c>
      <c r="N61" s="388" t="s">
        <v>234</v>
      </c>
      <c r="O61" s="362"/>
      <c r="P61" s="377"/>
      <c r="Q61" s="54"/>
      <c r="R61" s="54"/>
      <c r="S61" s="54"/>
      <c r="V61" s="56"/>
      <c r="W61" s="52"/>
      <c r="X61" s="47"/>
      <c r="Y61" s="47"/>
      <c r="Z61" s="47"/>
      <c r="AA61" s="47"/>
    </row>
    <row r="62" spans="2:27" ht="21" customHeight="1" x14ac:dyDescent="0.25">
      <c r="B62" s="48"/>
      <c r="E62" s="193" t="s">
        <v>40</v>
      </c>
      <c r="F62" s="303" t="str">
        <f>VLOOKUP(E62,$E$112:$L$243,2,FALSE)</f>
        <v>Inserti espandibili</v>
      </c>
      <c r="G62" s="303" t="str">
        <f>VLOOKUP($E$62,$E$112:$L$243,3,FALSE)</f>
        <v>3M EAR</v>
      </c>
      <c r="H62" s="374" t="str">
        <f>VLOOKUP($E$62,$E$112:$L$243,4,FALSE)</f>
        <v>CLASSIC</v>
      </c>
      <c r="I62" s="374"/>
      <c r="J62" s="46">
        <f>VLOOKUP($E$62,$E$112:$L$243,5,FALSE)</f>
        <v>31</v>
      </c>
      <c r="K62" s="46">
        <f>VLOOKUP($E$62,$E$112:$L$243,6,FALSE)</f>
        <v>31</v>
      </c>
      <c r="L62" s="46">
        <f>VLOOKUP($E$62,$E$112:$L$243,7,FALSE)</f>
        <v>27</v>
      </c>
      <c r="M62" s="46">
        <f>VLOOKUP($E$62,$E$112:$L$243,8,FALSE)</f>
        <v>26</v>
      </c>
      <c r="N62" s="392">
        <f>IF(S41=0,"Non necessario",S41/R41)</f>
        <v>14.010717685393384</v>
      </c>
      <c r="O62" s="393"/>
      <c r="P62" s="394"/>
      <c r="Q62" s="196"/>
      <c r="R62" s="196"/>
      <c r="S62" s="196"/>
      <c r="V62" s="56"/>
      <c r="W62" s="56"/>
      <c r="X62" s="47"/>
      <c r="Y62" s="47"/>
      <c r="Z62" s="47"/>
      <c r="AA62" s="47"/>
    </row>
    <row r="63" spans="2:27" ht="21" customHeight="1" x14ac:dyDescent="0.25">
      <c r="B63" s="48"/>
      <c r="C63" s="48"/>
      <c r="D63" s="48"/>
      <c r="E63" s="395" t="s">
        <v>57</v>
      </c>
      <c r="F63" s="396"/>
      <c r="G63" s="396"/>
      <c r="H63" s="379">
        <v>0.5</v>
      </c>
      <c r="I63" s="379"/>
      <c r="J63" s="117">
        <f>H63*J62</f>
        <v>15.5</v>
      </c>
      <c r="K63" s="118">
        <f>K62*$H$63</f>
        <v>15.5</v>
      </c>
      <c r="L63" s="118">
        <f>L62*$H$63</f>
        <v>13.5</v>
      </c>
      <c r="M63" s="118">
        <f>M62*$H$63</f>
        <v>13</v>
      </c>
      <c r="N63" s="393"/>
      <c r="O63" s="393"/>
      <c r="P63" s="394"/>
      <c r="Q63" s="167"/>
      <c r="R63" s="167"/>
      <c r="S63" s="167"/>
      <c r="V63" s="56"/>
      <c r="W63" s="56"/>
      <c r="X63" s="47"/>
      <c r="Y63" s="47"/>
      <c r="Z63" s="47"/>
      <c r="AA63" s="47"/>
    </row>
    <row r="64" spans="2:27" ht="9.75" customHeight="1" x14ac:dyDescent="0.25">
      <c r="B64" s="48"/>
      <c r="C64" s="48"/>
      <c r="D64" s="48"/>
      <c r="E64" s="389"/>
      <c r="F64" s="390"/>
      <c r="G64" s="390"/>
      <c r="H64" s="390"/>
      <c r="I64" s="390"/>
      <c r="J64" s="390"/>
      <c r="K64" s="390"/>
      <c r="L64" s="390"/>
      <c r="M64" s="390"/>
      <c r="N64" s="390"/>
      <c r="O64" s="390"/>
      <c r="P64" s="391"/>
      <c r="Q64" s="167"/>
      <c r="R64" s="82"/>
      <c r="S64" s="82"/>
      <c r="V64" s="56"/>
      <c r="W64" s="56"/>
      <c r="X64" s="47"/>
      <c r="Y64" s="47"/>
      <c r="Z64" s="47"/>
      <c r="AA64" s="47"/>
    </row>
    <row r="65" spans="2:27" ht="24" customHeight="1" x14ac:dyDescent="0.25">
      <c r="B65" s="48"/>
      <c r="C65" s="48"/>
      <c r="D65" s="48"/>
      <c r="E65" s="361" t="s">
        <v>37</v>
      </c>
      <c r="F65" s="397"/>
      <c r="G65" s="398" t="s">
        <v>74</v>
      </c>
      <c r="H65" s="304" t="s">
        <v>240</v>
      </c>
      <c r="I65" s="119" t="s">
        <v>237</v>
      </c>
      <c r="J65" s="133">
        <f>IF(O44&lt;87,V41,(10*LOG10(SUM(AF11:AF40))))</f>
        <v>69.814023116924062</v>
      </c>
      <c r="K65" s="119" t="s">
        <v>238</v>
      </c>
      <c r="L65" s="119">
        <v>80</v>
      </c>
      <c r="M65" s="365" t="str">
        <f>IF(J65&lt;65,"IPERPROTEZIONE",IF(J65&lt;70,"ACCETTABILE",IF(J65&lt;75,"BUONA",IF(J65&lt;80,"ACCETTABILE","INSUFFICIENTE"))))</f>
        <v>ACCETTABILE</v>
      </c>
      <c r="N65" s="365"/>
      <c r="O65" s="365"/>
      <c r="P65" s="366"/>
      <c r="Q65" s="167"/>
      <c r="R65" s="82"/>
      <c r="S65" s="85"/>
      <c r="V65" s="56"/>
      <c r="W65" s="56"/>
      <c r="X65" s="47"/>
      <c r="Y65" s="47"/>
      <c r="Z65" s="47"/>
      <c r="AA65" s="47"/>
    </row>
    <row r="66" spans="2:27" ht="27" customHeight="1" thickBot="1" x14ac:dyDescent="0.3">
      <c r="B66" s="48"/>
      <c r="C66" s="48"/>
      <c r="D66" s="48"/>
      <c r="E66" s="367" t="s">
        <v>31</v>
      </c>
      <c r="F66" s="364"/>
      <c r="G66" s="399"/>
      <c r="H66" s="113" t="s">
        <v>241</v>
      </c>
      <c r="I66" s="112" t="s">
        <v>239</v>
      </c>
      <c r="J66" s="112">
        <f>M63-5</f>
        <v>8</v>
      </c>
      <c r="K66" s="112" t="s">
        <v>238</v>
      </c>
      <c r="L66" s="112">
        <v>135</v>
      </c>
      <c r="M66" s="368" t="str">
        <f>IF($O$45&lt;135,"VERIFICA NON NECESSARIA",IF(($O$45-J66)&lt;135,"IDONEO","INSUFFICIENTE"))</f>
        <v>VERIFICA NON NECESSARIA</v>
      </c>
      <c r="N66" s="368"/>
      <c r="O66" s="368"/>
      <c r="P66" s="369"/>
      <c r="Q66" s="167"/>
      <c r="R66" s="82"/>
      <c r="S66" s="86"/>
      <c r="V66" s="56"/>
      <c r="W66" s="56"/>
      <c r="X66" s="47"/>
      <c r="Y66" s="47"/>
      <c r="Z66" s="47"/>
      <c r="AA66" s="47"/>
    </row>
    <row r="67" spans="2:27" ht="12.6" customHeight="1" x14ac:dyDescent="0.3">
      <c r="B67" s="48"/>
      <c r="C67" s="48"/>
      <c r="D67" s="48"/>
      <c r="I67" s="61"/>
      <c r="J67" s="61"/>
      <c r="K67" s="50"/>
      <c r="L67" s="51"/>
      <c r="M67" s="51"/>
      <c r="N67" s="52"/>
      <c r="O67" s="53"/>
      <c r="P67" s="53"/>
      <c r="Q67" s="167"/>
      <c r="R67" s="53"/>
      <c r="S67" s="53"/>
      <c r="V67" s="56"/>
      <c r="W67" s="56"/>
      <c r="X67" s="47"/>
      <c r="Y67" s="47"/>
      <c r="Z67" s="47"/>
      <c r="AA67" s="47"/>
    </row>
    <row r="68" spans="2:27" ht="12.6" customHeight="1" thickBot="1" x14ac:dyDescent="0.35">
      <c r="B68" s="48"/>
      <c r="C68" s="48"/>
      <c r="D68" s="48"/>
      <c r="E68" s="49"/>
      <c r="F68" s="49"/>
      <c r="G68" s="49"/>
      <c r="H68" s="49"/>
      <c r="I68" s="49"/>
      <c r="J68" s="49"/>
      <c r="K68" s="50"/>
      <c r="L68" s="51"/>
      <c r="M68" s="51"/>
      <c r="N68" s="52"/>
      <c r="O68" s="53"/>
      <c r="P68" s="53"/>
      <c r="Q68" s="167"/>
      <c r="R68" s="53"/>
      <c r="S68" s="53"/>
      <c r="V68" s="56"/>
      <c r="W68" s="56"/>
      <c r="X68" s="47"/>
      <c r="Y68" s="47"/>
      <c r="Z68" s="47"/>
      <c r="AA68" s="47"/>
    </row>
    <row r="69" spans="2:27" ht="27" customHeight="1" x14ac:dyDescent="0.3">
      <c r="B69" s="48"/>
      <c r="C69" s="48"/>
      <c r="D69" s="48"/>
      <c r="E69" s="370" t="s">
        <v>263</v>
      </c>
      <c r="F69" s="371"/>
      <c r="G69" s="371"/>
      <c r="H69" s="371"/>
      <c r="I69" s="371"/>
      <c r="J69" s="371"/>
      <c r="K69" s="371"/>
      <c r="L69" s="371"/>
      <c r="M69" s="371"/>
      <c r="N69" s="371"/>
      <c r="O69" s="371"/>
      <c r="P69" s="372"/>
      <c r="Q69" s="167"/>
      <c r="R69" s="53"/>
      <c r="S69" s="53"/>
      <c r="V69" s="56"/>
      <c r="W69" s="56"/>
      <c r="X69" s="47"/>
      <c r="Y69" s="47"/>
      <c r="Z69" s="47"/>
      <c r="AA69" s="47"/>
    </row>
    <row r="70" spans="2:27" ht="21" customHeight="1" x14ac:dyDescent="0.25">
      <c r="B70" s="48"/>
      <c r="C70" s="48"/>
      <c r="D70" s="48"/>
      <c r="E70" s="193" t="s">
        <v>34</v>
      </c>
      <c r="F70" s="302" t="s">
        <v>26</v>
      </c>
      <c r="G70" s="302" t="s">
        <v>28</v>
      </c>
      <c r="H70" s="373" t="s">
        <v>29</v>
      </c>
      <c r="I70" s="373"/>
      <c r="J70" s="114" t="s">
        <v>64</v>
      </c>
      <c r="K70" s="115" t="s">
        <v>12</v>
      </c>
      <c r="L70" s="116" t="s">
        <v>13</v>
      </c>
      <c r="M70" s="116" t="s">
        <v>14</v>
      </c>
      <c r="N70" s="305" t="s">
        <v>69</v>
      </c>
      <c r="O70" s="305" t="s">
        <v>70</v>
      </c>
      <c r="P70" s="132" t="s">
        <v>15</v>
      </c>
      <c r="Q70" s="167"/>
      <c r="R70" s="54"/>
      <c r="S70" s="54"/>
      <c r="V70" s="56"/>
      <c r="W70" s="52"/>
      <c r="X70" s="47"/>
      <c r="Y70" s="47"/>
      <c r="Z70" s="47"/>
      <c r="AA70" s="47"/>
    </row>
    <row r="71" spans="2:27" ht="21" customHeight="1" x14ac:dyDescent="0.25">
      <c r="B71" s="48"/>
      <c r="C71" s="48"/>
      <c r="D71" s="48"/>
      <c r="E71" s="303" t="s">
        <v>36</v>
      </c>
      <c r="F71" s="303" t="str">
        <f>VLOOKUP(E71,$E$112:$L$243,2,FALSE)</f>
        <v>Cuffie auricolari</v>
      </c>
      <c r="G71" s="303" t="str">
        <f>VLOOKUP($E$71,$E$112:$L$243,3,FALSE)</f>
        <v>3M PELTOR</v>
      </c>
      <c r="H71" s="374" t="str">
        <f>VLOOKUP($E$71,$E$112:$L$243,4,FALSE)</f>
        <v>Optime I H510P3</v>
      </c>
      <c r="I71" s="374"/>
      <c r="J71" s="46">
        <f>VLOOKUP(E71,$E$112:$L$243,5,FALSE)</f>
        <v>26</v>
      </c>
      <c r="K71" s="46">
        <f>VLOOKUP($E$71,$E$112:$L$243,6,FALSE)</f>
        <v>32</v>
      </c>
      <c r="L71" s="46">
        <f>VLOOKUP($E$71,$E$112:$L$243,7,FALSE)</f>
        <v>23</v>
      </c>
      <c r="M71" s="46">
        <f>VLOOKUP($E$71,$E$112:$L$243,8,FALSE)</f>
        <v>15</v>
      </c>
      <c r="N71" s="375">
        <f>$AK$11</f>
        <v>92.819608077005483</v>
      </c>
      <c r="O71" s="375">
        <f>$AL$11</f>
        <v>93.960291423513638</v>
      </c>
      <c r="P71" s="376">
        <f>IF(($AL$11-$AK$11)&lt;=2,(L72-((K72-L72)/4)*($AL$11-$AK$11-2)),(L72-((L72-M72)/8)*($AL$11-$AK$11-2)))</f>
        <v>21.193443099803154</v>
      </c>
      <c r="Q71" s="167"/>
      <c r="R71" s="196"/>
      <c r="S71" s="196"/>
      <c r="V71" s="56"/>
      <c r="W71" s="56"/>
      <c r="X71" s="47"/>
      <c r="Y71" s="47"/>
      <c r="Z71" s="47"/>
      <c r="AA71" s="47"/>
    </row>
    <row r="72" spans="2:27" ht="21" customHeight="1" x14ac:dyDescent="0.25">
      <c r="B72" s="48"/>
      <c r="C72" s="48"/>
      <c r="D72" s="48"/>
      <c r="E72" s="191"/>
      <c r="F72" s="127"/>
      <c r="G72" s="128" t="s">
        <v>57</v>
      </c>
      <c r="H72" s="378">
        <v>0.85</v>
      </c>
      <c r="I72" s="379"/>
      <c r="J72" s="117">
        <f>H72*J71</f>
        <v>22.099999999999998</v>
      </c>
      <c r="K72" s="118">
        <f>K71*$H$72</f>
        <v>27.2</v>
      </c>
      <c r="L72" s="118">
        <f>L71*$H$72</f>
        <v>19.55</v>
      </c>
      <c r="M72" s="118">
        <f>M71*$H$72</f>
        <v>12.75</v>
      </c>
      <c r="N72" s="362"/>
      <c r="O72" s="362"/>
      <c r="P72" s="377"/>
      <c r="Q72" s="167"/>
      <c r="R72" s="167"/>
      <c r="S72" s="167"/>
      <c r="V72" s="56"/>
      <c r="W72" s="56"/>
      <c r="X72" s="47"/>
      <c r="Y72" s="47"/>
      <c r="Z72" s="47"/>
      <c r="AA72" s="47"/>
    </row>
    <row r="73" spans="2:27" ht="9" customHeight="1" x14ac:dyDescent="0.25">
      <c r="B73" s="48"/>
      <c r="C73" s="48"/>
      <c r="D73" s="48"/>
      <c r="E73" s="358"/>
      <c r="F73" s="359"/>
      <c r="G73" s="359"/>
      <c r="H73" s="359"/>
      <c r="I73" s="359"/>
      <c r="J73" s="359"/>
      <c r="K73" s="359"/>
      <c r="L73" s="359"/>
      <c r="M73" s="359"/>
      <c r="N73" s="359"/>
      <c r="O73" s="359"/>
      <c r="P73" s="360"/>
      <c r="Q73" s="167"/>
      <c r="R73" s="167"/>
      <c r="S73" s="167"/>
      <c r="V73" s="56"/>
      <c r="W73" s="56"/>
      <c r="X73" s="47"/>
      <c r="Y73" s="47"/>
      <c r="Z73" s="47"/>
      <c r="AA73" s="47"/>
    </row>
    <row r="74" spans="2:27" ht="21" customHeight="1" x14ac:dyDescent="0.25">
      <c r="B74" s="48"/>
      <c r="C74" s="48"/>
      <c r="D74" s="48"/>
      <c r="E74" s="361" t="s">
        <v>37</v>
      </c>
      <c r="F74" s="362"/>
      <c r="G74" s="363" t="s">
        <v>74</v>
      </c>
      <c r="H74" s="130" t="s">
        <v>185</v>
      </c>
      <c r="I74" s="131" t="s">
        <v>71</v>
      </c>
      <c r="J74" s="133">
        <f>$AK$11-P71</f>
        <v>71.626164977202336</v>
      </c>
      <c r="K74" s="131" t="s">
        <v>72</v>
      </c>
      <c r="L74" s="131">
        <v>80</v>
      </c>
      <c r="M74" s="365" t="str">
        <f>IF(J74&lt;65,"IPERPROTEZIONE",IF(J74&lt;70,"ACCETTABILE",IF(J74&lt;75,"BUONA",IF(J74&lt;80,"ACCETTABILE","INSUFFICIENTE"))))</f>
        <v>BUONA</v>
      </c>
      <c r="N74" s="365"/>
      <c r="O74" s="365"/>
      <c r="P74" s="366"/>
      <c r="Q74" s="167"/>
      <c r="R74" s="85"/>
      <c r="S74" s="85"/>
      <c r="V74" s="56"/>
      <c r="W74" s="56"/>
      <c r="X74" s="47"/>
      <c r="Y74" s="47"/>
      <c r="Z74" s="47"/>
      <c r="AA74" s="47"/>
    </row>
    <row r="75" spans="2:27" ht="29.25" customHeight="1" thickBot="1" x14ac:dyDescent="0.3">
      <c r="B75" s="48"/>
      <c r="C75" s="48"/>
      <c r="D75" s="48"/>
      <c r="E75" s="367" t="s">
        <v>31</v>
      </c>
      <c r="F75" s="364"/>
      <c r="G75" s="364"/>
      <c r="H75" s="59" t="s">
        <v>186</v>
      </c>
      <c r="I75" s="60" t="s">
        <v>73</v>
      </c>
      <c r="J75" s="60">
        <f>M72-5</f>
        <v>7.75</v>
      </c>
      <c r="K75" s="60" t="s">
        <v>72</v>
      </c>
      <c r="L75" s="60">
        <v>135</v>
      </c>
      <c r="M75" s="368" t="str">
        <f>IF($O$45&lt;135,"VERIFICA NON NECESSARIA",IF(($O$45-J75)&lt;135,"IDONEO","INSUFFICIENTE"))</f>
        <v>VERIFICA NON NECESSARIA</v>
      </c>
      <c r="N75" s="368"/>
      <c r="O75" s="368"/>
      <c r="P75" s="369"/>
      <c r="Q75" s="167"/>
      <c r="R75" s="86"/>
      <c r="S75" s="86"/>
      <c r="V75" s="56"/>
      <c r="W75" s="56"/>
      <c r="X75" s="47"/>
      <c r="Y75" s="47"/>
      <c r="Z75" s="47"/>
      <c r="AA75" s="47"/>
    </row>
    <row r="76" spans="2:27" ht="25.5" customHeight="1" thickBot="1" x14ac:dyDescent="0.3">
      <c r="C76" s="48"/>
      <c r="D76" s="48"/>
      <c r="Q76" s="167"/>
      <c r="V76" s="56"/>
      <c r="W76" s="52"/>
      <c r="X76" s="47"/>
      <c r="Y76" s="47"/>
      <c r="Z76" s="47"/>
      <c r="AA76" s="47"/>
    </row>
    <row r="77" spans="2:27" ht="27" customHeight="1" x14ac:dyDescent="0.3">
      <c r="B77" s="48"/>
      <c r="C77" s="48"/>
      <c r="D77" s="48"/>
      <c r="E77" s="370" t="s">
        <v>264</v>
      </c>
      <c r="F77" s="371"/>
      <c r="G77" s="371"/>
      <c r="H77" s="371"/>
      <c r="I77" s="371"/>
      <c r="J77" s="371"/>
      <c r="K77" s="371"/>
      <c r="L77" s="371"/>
      <c r="M77" s="371"/>
      <c r="N77" s="371"/>
      <c r="O77" s="371"/>
      <c r="P77" s="372"/>
      <c r="Q77" s="167"/>
      <c r="R77" s="53"/>
      <c r="S77" s="53"/>
      <c r="V77" s="56"/>
      <c r="W77" s="56"/>
      <c r="X77" s="47"/>
      <c r="Y77" s="47"/>
      <c r="Z77" s="47"/>
      <c r="AA77" s="47"/>
    </row>
    <row r="78" spans="2:27" ht="21" customHeight="1" x14ac:dyDescent="0.25">
      <c r="B78" s="48"/>
      <c r="C78" s="48"/>
      <c r="D78" s="48"/>
      <c r="E78" s="193" t="s">
        <v>34</v>
      </c>
      <c r="F78" s="302" t="s">
        <v>26</v>
      </c>
      <c r="G78" s="302" t="s">
        <v>28</v>
      </c>
      <c r="H78" s="373" t="s">
        <v>29</v>
      </c>
      <c r="I78" s="373"/>
      <c r="J78" s="114" t="s">
        <v>64</v>
      </c>
      <c r="K78" s="115" t="s">
        <v>12</v>
      </c>
      <c r="L78" s="116" t="s">
        <v>13</v>
      </c>
      <c r="M78" s="116" t="s">
        <v>14</v>
      </c>
      <c r="N78" s="305" t="s">
        <v>69</v>
      </c>
      <c r="O78" s="305" t="s">
        <v>70</v>
      </c>
      <c r="P78" s="132" t="s">
        <v>15</v>
      </c>
      <c r="Q78" s="167"/>
      <c r="R78" s="54"/>
      <c r="S78" s="54"/>
      <c r="V78" s="56"/>
      <c r="W78" s="52"/>
      <c r="X78" s="47"/>
      <c r="Y78" s="47"/>
      <c r="Z78" s="47"/>
      <c r="AA78" s="47"/>
    </row>
    <row r="79" spans="2:27" ht="21" customHeight="1" x14ac:dyDescent="0.25">
      <c r="B79" s="48"/>
      <c r="E79" s="129" t="s">
        <v>38</v>
      </c>
      <c r="F79" s="126" t="str">
        <f>VLOOKUP(E79,$E$112:$L$243,2,FALSE)</f>
        <v>Cuffie auricolari</v>
      </c>
      <c r="G79" s="126" t="str">
        <f>VLOOKUP($E$79,$E$112:$L$243,3,FALSE)</f>
        <v>3M PELTOR</v>
      </c>
      <c r="H79" s="374" t="str">
        <f>VLOOKUP($E$79,$E$112:$L$243,4,FALSE)</f>
        <v>H505B</v>
      </c>
      <c r="I79" s="374"/>
      <c r="J79" s="46">
        <f>VLOOKUP(E79,$E$112:$L$243,5,FALSE)</f>
        <v>24</v>
      </c>
      <c r="K79" s="46">
        <f>VLOOKUP($E$79,$E$112:$L$243,6,FALSE)</f>
        <v>29</v>
      </c>
      <c r="L79" s="46">
        <f>VLOOKUP($E$79,$E$112:$L$243,7,FALSE)</f>
        <v>20</v>
      </c>
      <c r="M79" s="46">
        <f>VLOOKUP($E$79,$E$112:$L$243,8,FALSE)</f>
        <v>13</v>
      </c>
      <c r="N79" s="375">
        <f>$AK$11</f>
        <v>92.819608077005483</v>
      </c>
      <c r="O79" s="375">
        <f>$AL$11</f>
        <v>93.960291423513638</v>
      </c>
      <c r="P79" s="376">
        <f>IF(($AL$11-$AK$11)&lt;=2,(L80-((K80-L80)/4)*($AL$11-$AK$11-2)),(L80-((L80-M80)/8)*($AL$11-$AK$11-2)))</f>
        <v>18.643443099803154</v>
      </c>
      <c r="Q79" s="167"/>
      <c r="R79" s="196"/>
      <c r="S79" s="196"/>
      <c r="V79" s="56"/>
      <c r="W79" s="56"/>
      <c r="X79" s="47"/>
      <c r="Y79" s="47"/>
      <c r="Z79" s="47"/>
      <c r="AA79" s="47"/>
    </row>
    <row r="80" spans="2:27" ht="21" customHeight="1" x14ac:dyDescent="0.25">
      <c r="B80" s="48"/>
      <c r="C80" s="48"/>
      <c r="D80" s="48"/>
      <c r="E80" s="191"/>
      <c r="F80" s="127"/>
      <c r="G80" s="128" t="s">
        <v>57</v>
      </c>
      <c r="H80" s="378">
        <v>0.85</v>
      </c>
      <c r="I80" s="379"/>
      <c r="J80" s="117">
        <f>H80*J79</f>
        <v>20.399999999999999</v>
      </c>
      <c r="K80" s="118">
        <f>K79*$H$80</f>
        <v>24.65</v>
      </c>
      <c r="L80" s="118">
        <f>L79*$H$80</f>
        <v>17</v>
      </c>
      <c r="M80" s="118">
        <f>M79*$H$80</f>
        <v>11.049999999999999</v>
      </c>
      <c r="N80" s="362"/>
      <c r="O80" s="362"/>
      <c r="P80" s="377"/>
      <c r="Q80" s="167"/>
      <c r="R80" s="167"/>
      <c r="S80" s="167"/>
      <c r="V80" s="56"/>
      <c r="W80" s="56"/>
      <c r="X80" s="47"/>
      <c r="Y80" s="47"/>
      <c r="Z80" s="47"/>
      <c r="AA80" s="47"/>
    </row>
    <row r="81" spans="2:27" ht="9" customHeight="1" x14ac:dyDescent="0.25">
      <c r="B81" s="48"/>
      <c r="C81" s="48"/>
      <c r="D81" s="48"/>
      <c r="E81" s="358"/>
      <c r="F81" s="359"/>
      <c r="G81" s="359"/>
      <c r="H81" s="359"/>
      <c r="I81" s="359"/>
      <c r="J81" s="359"/>
      <c r="K81" s="359"/>
      <c r="L81" s="359"/>
      <c r="M81" s="359"/>
      <c r="N81" s="359"/>
      <c r="O81" s="359"/>
      <c r="P81" s="360"/>
      <c r="Q81" s="167"/>
      <c r="R81" s="167"/>
      <c r="S81" s="167"/>
      <c r="V81" s="56"/>
      <c r="W81" s="56"/>
      <c r="X81" s="47"/>
      <c r="Y81" s="47"/>
      <c r="Z81" s="47"/>
      <c r="AA81" s="47"/>
    </row>
    <row r="82" spans="2:27" ht="21" customHeight="1" x14ac:dyDescent="0.25">
      <c r="B82" s="48"/>
      <c r="C82" s="48"/>
      <c r="D82" s="48"/>
      <c r="E82" s="361" t="s">
        <v>37</v>
      </c>
      <c r="F82" s="362"/>
      <c r="G82" s="363" t="s">
        <v>74</v>
      </c>
      <c r="H82" s="130" t="s">
        <v>185</v>
      </c>
      <c r="I82" s="131" t="s">
        <v>71</v>
      </c>
      <c r="J82" s="133">
        <f>$AK$11-P79</f>
        <v>74.176164977202333</v>
      </c>
      <c r="K82" s="131" t="s">
        <v>72</v>
      </c>
      <c r="L82" s="131">
        <v>80</v>
      </c>
      <c r="M82" s="365" t="str">
        <f>IF(J82&lt;65,"IPERPROTEZIONE",IF(J82&lt;70,"ACCETTABILE",IF(J82&lt;75,"BUONA",IF(J82&lt;80,"ACCETTABILE","INSUFFICIENTE"))))</f>
        <v>BUONA</v>
      </c>
      <c r="N82" s="365"/>
      <c r="O82" s="365"/>
      <c r="P82" s="366"/>
      <c r="Q82" s="167"/>
      <c r="R82" s="85"/>
      <c r="S82" s="85"/>
      <c r="V82" s="56"/>
      <c r="W82" s="56"/>
      <c r="X82" s="47"/>
      <c r="Y82" s="47"/>
      <c r="Z82" s="47"/>
      <c r="AA82" s="47"/>
    </row>
    <row r="83" spans="2:27" ht="29.25" customHeight="1" thickBot="1" x14ac:dyDescent="0.3">
      <c r="B83" s="48"/>
      <c r="C83" s="48"/>
      <c r="D83" s="48"/>
      <c r="E83" s="367" t="s">
        <v>31</v>
      </c>
      <c r="F83" s="364"/>
      <c r="G83" s="364"/>
      <c r="H83" s="59" t="s">
        <v>186</v>
      </c>
      <c r="I83" s="60" t="s">
        <v>73</v>
      </c>
      <c r="J83" s="60">
        <f>M80-5</f>
        <v>6.0499999999999989</v>
      </c>
      <c r="K83" s="60" t="s">
        <v>72</v>
      </c>
      <c r="L83" s="60">
        <v>135</v>
      </c>
      <c r="M83" s="368" t="str">
        <f>IF($O$45&lt;135,"VERIFICA NON NECESSARIA",IF(($O$45-J83)&lt;135,"IDONEO","INSUFFICIENTE"))</f>
        <v>VERIFICA NON NECESSARIA</v>
      </c>
      <c r="N83" s="368"/>
      <c r="O83" s="368"/>
      <c r="P83" s="369"/>
      <c r="Q83" s="167"/>
      <c r="R83" s="86"/>
      <c r="S83" s="86"/>
      <c r="V83" s="56"/>
      <c r="W83" s="56"/>
      <c r="X83" s="47"/>
      <c r="Y83" s="47"/>
      <c r="Z83" s="47"/>
      <c r="AA83" s="47"/>
    </row>
    <row r="84" spans="2:27" ht="24" customHeight="1" thickBot="1" x14ac:dyDescent="0.3">
      <c r="C84" s="48"/>
      <c r="D84" s="48"/>
    </row>
    <row r="85" spans="2:27" ht="27" customHeight="1" x14ac:dyDescent="0.3">
      <c r="B85" s="48"/>
      <c r="C85" s="48"/>
      <c r="D85" s="48"/>
      <c r="E85" s="370" t="s">
        <v>264</v>
      </c>
      <c r="F85" s="371"/>
      <c r="G85" s="371"/>
      <c r="H85" s="371"/>
      <c r="I85" s="371"/>
      <c r="J85" s="371"/>
      <c r="K85" s="371"/>
      <c r="L85" s="371"/>
      <c r="M85" s="371"/>
      <c r="N85" s="371"/>
      <c r="O85" s="371"/>
      <c r="P85" s="372"/>
      <c r="Q85" s="167"/>
      <c r="R85" s="53"/>
      <c r="S85" s="53"/>
      <c r="V85" s="56"/>
      <c r="W85" s="56"/>
      <c r="X85" s="47"/>
      <c r="Y85" s="47"/>
      <c r="Z85" s="47"/>
      <c r="AA85" s="47"/>
    </row>
    <row r="86" spans="2:27" ht="21" customHeight="1" x14ac:dyDescent="0.25">
      <c r="B86" s="48"/>
      <c r="C86" s="48"/>
      <c r="D86" s="48"/>
      <c r="E86" s="193" t="s">
        <v>34</v>
      </c>
      <c r="F86" s="302" t="s">
        <v>26</v>
      </c>
      <c r="G86" s="302" t="s">
        <v>28</v>
      </c>
      <c r="H86" s="373" t="s">
        <v>29</v>
      </c>
      <c r="I86" s="373"/>
      <c r="J86" s="114" t="s">
        <v>64</v>
      </c>
      <c r="K86" s="115" t="s">
        <v>12</v>
      </c>
      <c r="L86" s="116" t="s">
        <v>13</v>
      </c>
      <c r="M86" s="116" t="s">
        <v>14</v>
      </c>
      <c r="N86" s="305" t="s">
        <v>69</v>
      </c>
      <c r="O86" s="305" t="s">
        <v>70</v>
      </c>
      <c r="P86" s="132" t="s">
        <v>15</v>
      </c>
      <c r="Q86" s="167"/>
      <c r="R86" s="54"/>
      <c r="S86" s="54"/>
      <c r="V86" s="56"/>
      <c r="W86" s="52"/>
      <c r="X86" s="47"/>
      <c r="Y86" s="47"/>
      <c r="Z86" s="47"/>
      <c r="AA86" s="47"/>
    </row>
    <row r="87" spans="2:27" ht="39.75" customHeight="1" x14ac:dyDescent="0.25">
      <c r="B87" s="48"/>
      <c r="E87" s="129" t="s">
        <v>40</v>
      </c>
      <c r="F87" s="126" t="str">
        <f>VLOOKUP(E87,$E$112:$L$243,2,FALSE)</f>
        <v>Inserti espandibili</v>
      </c>
      <c r="G87" s="126" t="str">
        <f>VLOOKUP($E$87,$E$112:$L$243,3,FALSE)</f>
        <v>3M EAR</v>
      </c>
      <c r="H87" s="382" t="str">
        <f>VLOOKUP($E$87,$E$112:$L$243,4,FALSE)</f>
        <v>CLASSIC</v>
      </c>
      <c r="I87" s="383"/>
      <c r="J87" s="46">
        <f>VLOOKUP(E87,$E$112:$L$243,5,FALSE)</f>
        <v>31</v>
      </c>
      <c r="K87" s="46">
        <f>VLOOKUP($E$87,$E$112:$L$243,6,FALSE)</f>
        <v>31</v>
      </c>
      <c r="L87" s="46">
        <f>VLOOKUP($E$87,$E$112:$L$243,7,FALSE)</f>
        <v>27</v>
      </c>
      <c r="M87" s="46">
        <f>VLOOKUP($E$87,$E$112:$L$243,8,FALSE)</f>
        <v>26</v>
      </c>
      <c r="N87" s="375">
        <f>$AK$11</f>
        <v>92.819608077005483</v>
      </c>
      <c r="O87" s="375">
        <f>$AL$11</f>
        <v>93.960291423513638</v>
      </c>
      <c r="P87" s="376">
        <f>IF(($AL$11-$AK$11)&lt;=2,(L88-((K88-L88)/4)*($AL$11-$AK$11-2)),(L88-((L88-M88)/8)*($AL$11-$AK$11-2)))</f>
        <v>18.108555824769702</v>
      </c>
      <c r="Q87" s="167"/>
      <c r="R87" s="196"/>
      <c r="S87" s="196"/>
      <c r="V87" s="56"/>
      <c r="W87" s="56"/>
      <c r="X87" s="47"/>
      <c r="Y87" s="47"/>
      <c r="Z87" s="47"/>
      <c r="AA87" s="47"/>
    </row>
    <row r="88" spans="2:27" ht="21" customHeight="1" x14ac:dyDescent="0.25">
      <c r="B88" s="48"/>
      <c r="C88" s="48"/>
      <c r="D88" s="48"/>
      <c r="E88" s="191"/>
      <c r="F88" s="127"/>
      <c r="G88" s="128" t="s">
        <v>57</v>
      </c>
      <c r="H88" s="378">
        <v>0.65</v>
      </c>
      <c r="I88" s="379"/>
      <c r="J88" s="117">
        <f>H88*J87</f>
        <v>20.150000000000002</v>
      </c>
      <c r="K88" s="118">
        <f>K87*$H$88</f>
        <v>20.150000000000002</v>
      </c>
      <c r="L88" s="118">
        <f>L87*$H$88</f>
        <v>17.55</v>
      </c>
      <c r="M88" s="118">
        <f>M87*$H$88</f>
        <v>16.900000000000002</v>
      </c>
      <c r="N88" s="362"/>
      <c r="O88" s="362"/>
      <c r="P88" s="377"/>
      <c r="Q88" s="167"/>
      <c r="R88" s="167"/>
      <c r="S88" s="167"/>
      <c r="V88" s="56"/>
      <c r="W88" s="56"/>
      <c r="X88" s="47"/>
      <c r="Y88" s="47"/>
      <c r="Z88" s="47"/>
      <c r="AA88" s="47"/>
    </row>
    <row r="89" spans="2:27" ht="9" customHeight="1" x14ac:dyDescent="0.25">
      <c r="B89" s="48"/>
      <c r="C89" s="48"/>
      <c r="D89" s="48"/>
      <c r="E89" s="358"/>
      <c r="F89" s="359"/>
      <c r="G89" s="359"/>
      <c r="H89" s="359"/>
      <c r="I89" s="359"/>
      <c r="J89" s="359"/>
      <c r="K89" s="359"/>
      <c r="L89" s="359"/>
      <c r="M89" s="359"/>
      <c r="N89" s="359"/>
      <c r="O89" s="359"/>
      <c r="P89" s="360"/>
      <c r="Q89" s="167"/>
      <c r="R89" s="167"/>
      <c r="S89" s="167"/>
      <c r="V89" s="56"/>
      <c r="W89" s="56"/>
      <c r="X89" s="47"/>
      <c r="Y89" s="47"/>
      <c r="Z89" s="47"/>
      <c r="AA89" s="47"/>
    </row>
    <row r="90" spans="2:27" ht="21" customHeight="1" x14ac:dyDescent="0.25">
      <c r="B90" s="48"/>
      <c r="C90" s="48"/>
      <c r="D90" s="48"/>
      <c r="E90" s="361" t="s">
        <v>37</v>
      </c>
      <c r="F90" s="362"/>
      <c r="G90" s="363" t="s">
        <v>74</v>
      </c>
      <c r="H90" s="130" t="s">
        <v>185</v>
      </c>
      <c r="I90" s="131" t="s">
        <v>71</v>
      </c>
      <c r="J90" s="133">
        <f>$AK$11-P87</f>
        <v>74.711052252235788</v>
      </c>
      <c r="K90" s="131" t="s">
        <v>72</v>
      </c>
      <c r="L90" s="131">
        <v>80</v>
      </c>
      <c r="M90" s="365" t="str">
        <f>IF(J90&lt;65,"IPERPROTEZIONE",IF(J90&lt;70,"ACCETTABILE",IF(J90&lt;75,"BUONA",IF(J90&lt;80,"ACCETTABILE","INSUFFICIENTE"))))</f>
        <v>BUONA</v>
      </c>
      <c r="N90" s="365"/>
      <c r="O90" s="365"/>
      <c r="P90" s="366"/>
      <c r="Q90" s="167"/>
      <c r="R90" s="85"/>
      <c r="S90" s="85"/>
      <c r="V90" s="56"/>
      <c r="W90" s="56"/>
      <c r="X90" s="47"/>
      <c r="Y90" s="47"/>
      <c r="Z90" s="47"/>
      <c r="AA90" s="47"/>
    </row>
    <row r="91" spans="2:27" ht="29.25" customHeight="1" thickBot="1" x14ac:dyDescent="0.3">
      <c r="B91" s="48"/>
      <c r="C91" s="48"/>
      <c r="D91" s="48"/>
      <c r="E91" s="367" t="s">
        <v>31</v>
      </c>
      <c r="F91" s="364"/>
      <c r="G91" s="364"/>
      <c r="H91" s="59" t="s">
        <v>186</v>
      </c>
      <c r="I91" s="60" t="s">
        <v>73</v>
      </c>
      <c r="J91" s="60">
        <f>M88-5</f>
        <v>11.900000000000002</v>
      </c>
      <c r="K91" s="60" t="s">
        <v>72</v>
      </c>
      <c r="L91" s="60">
        <v>135</v>
      </c>
      <c r="M91" s="368" t="str">
        <f>IF($O$45&lt;135,"VERIFICA NON NECESSARIA",IF(($O$45-J91)&lt;135,"IDONEO","INSUFFICIENTE"))</f>
        <v>VERIFICA NON NECESSARIA</v>
      </c>
      <c r="N91" s="368"/>
      <c r="O91" s="368"/>
      <c r="P91" s="369"/>
      <c r="Q91" s="167"/>
      <c r="R91" s="86"/>
      <c r="S91" s="86"/>
      <c r="V91" s="56"/>
      <c r="W91" s="56"/>
      <c r="X91" s="47"/>
      <c r="Y91" s="47"/>
      <c r="Z91" s="47"/>
      <c r="AA91" s="47"/>
    </row>
    <row r="92" spans="2:27" ht="18.75" thickBot="1" x14ac:dyDescent="0.3">
      <c r="C92" s="48"/>
      <c r="D92" s="48"/>
    </row>
    <row r="93" spans="2:27" ht="27" customHeight="1" x14ac:dyDescent="0.3">
      <c r="B93" s="48"/>
      <c r="C93" s="48"/>
      <c r="D93" s="48"/>
      <c r="E93" s="370" t="s">
        <v>264</v>
      </c>
      <c r="F93" s="371"/>
      <c r="G93" s="371"/>
      <c r="H93" s="371"/>
      <c r="I93" s="371"/>
      <c r="J93" s="371"/>
      <c r="K93" s="371"/>
      <c r="L93" s="371"/>
      <c r="M93" s="371"/>
      <c r="N93" s="371"/>
      <c r="O93" s="371"/>
      <c r="P93" s="372"/>
      <c r="Q93" s="167"/>
      <c r="R93" s="53"/>
      <c r="S93" s="53"/>
      <c r="V93" s="56"/>
      <c r="W93" s="56"/>
      <c r="X93" s="47"/>
      <c r="Y93" s="47"/>
      <c r="Z93" s="47"/>
      <c r="AA93" s="47"/>
    </row>
    <row r="94" spans="2:27" ht="21" customHeight="1" x14ac:dyDescent="0.25">
      <c r="B94" s="48"/>
      <c r="C94" s="48"/>
      <c r="D94" s="48"/>
      <c r="E94" s="193" t="s">
        <v>34</v>
      </c>
      <c r="F94" s="302" t="s">
        <v>26</v>
      </c>
      <c r="G94" s="302" t="s">
        <v>28</v>
      </c>
      <c r="H94" s="373" t="s">
        <v>29</v>
      </c>
      <c r="I94" s="373"/>
      <c r="J94" s="114" t="s">
        <v>64</v>
      </c>
      <c r="K94" s="115" t="s">
        <v>12</v>
      </c>
      <c r="L94" s="116" t="s">
        <v>13</v>
      </c>
      <c r="M94" s="116" t="s">
        <v>14</v>
      </c>
      <c r="N94" s="305" t="s">
        <v>69</v>
      </c>
      <c r="O94" s="305" t="s">
        <v>70</v>
      </c>
      <c r="P94" s="132" t="s">
        <v>15</v>
      </c>
      <c r="Q94" s="167"/>
      <c r="R94" s="54"/>
      <c r="S94" s="54"/>
      <c r="V94" s="56"/>
      <c r="W94" s="52"/>
      <c r="X94" s="47"/>
      <c r="Y94" s="47"/>
      <c r="Z94" s="47"/>
      <c r="AA94" s="47"/>
    </row>
    <row r="95" spans="2:27" ht="42.75" customHeight="1" x14ac:dyDescent="0.25">
      <c r="B95" s="48"/>
      <c r="E95" s="129" t="s">
        <v>41</v>
      </c>
      <c r="F95" s="126" t="str">
        <f>VLOOKUP(E95,$E$112:$L$243,2,FALSE)</f>
        <v>Inserti espandibili</v>
      </c>
      <c r="G95" s="126" t="str">
        <f>VLOOKUP($E$95,$E$112:$L$243,3,FALSE)</f>
        <v>UVEX</v>
      </c>
      <c r="H95" s="380" t="str">
        <f>VLOOKUP($E$95,$E$112:$L$243,4,FALSE)</f>
        <v>X-fit</v>
      </c>
      <c r="I95" s="381"/>
      <c r="J95" s="46">
        <f>VLOOKUP(E95,$E$112:$L$243,5,FALSE)</f>
        <v>37</v>
      </c>
      <c r="K95" s="46">
        <f>VLOOKUP($E$95,$E$112:$L$243,6,FALSE)</f>
        <v>36</v>
      </c>
      <c r="L95" s="46">
        <f>VLOOKUP($E$95,$E$112:$L$243,7,FALSE)</f>
        <v>35</v>
      </c>
      <c r="M95" s="46">
        <f>VLOOKUP($E$95,$E$112:$L$243,8,FALSE)</f>
        <v>34</v>
      </c>
      <c r="N95" s="375">
        <f>$AK$11</f>
        <v>92.819608077005483</v>
      </c>
      <c r="O95" s="375">
        <f>$AL$11</f>
        <v>93.960291423513638</v>
      </c>
      <c r="P95" s="376">
        <f>IF(($AL$11-$AK$11)&lt;=2,(L96-((K96-L96)/4)*($AL$11-$AK$11-2)),(L96-((L96-M96)/8)*($AL$11-$AK$11-2)))</f>
        <v>22.889638956192425</v>
      </c>
      <c r="Q95" s="167"/>
      <c r="R95" s="196"/>
      <c r="S95" s="196"/>
      <c r="V95" s="56"/>
      <c r="W95" s="56"/>
      <c r="X95" s="47"/>
      <c r="Y95" s="47"/>
      <c r="Z95" s="47"/>
      <c r="AA95" s="47"/>
    </row>
    <row r="96" spans="2:27" ht="21" customHeight="1" x14ac:dyDescent="0.25">
      <c r="B96" s="48"/>
      <c r="C96" s="48"/>
      <c r="D96" s="48"/>
      <c r="E96" s="191"/>
      <c r="F96" s="127"/>
      <c r="G96" s="128" t="s">
        <v>57</v>
      </c>
      <c r="H96" s="378">
        <v>0.65</v>
      </c>
      <c r="I96" s="379"/>
      <c r="J96" s="117">
        <f>H96*J95</f>
        <v>24.05</v>
      </c>
      <c r="K96" s="118">
        <f>K95*$H$96</f>
        <v>23.400000000000002</v>
      </c>
      <c r="L96" s="118">
        <f>L95*$H$96</f>
        <v>22.75</v>
      </c>
      <c r="M96" s="118">
        <f>M95*$H$96</f>
        <v>22.1</v>
      </c>
      <c r="N96" s="362"/>
      <c r="O96" s="362"/>
      <c r="P96" s="377"/>
      <c r="Q96" s="167"/>
      <c r="R96" s="167"/>
      <c r="S96" s="167"/>
      <c r="V96" s="56"/>
      <c r="W96" s="56"/>
      <c r="X96" s="47"/>
      <c r="Y96" s="47"/>
      <c r="Z96" s="47"/>
      <c r="AA96" s="47"/>
    </row>
    <row r="97" spans="2:27" ht="9" customHeight="1" x14ac:dyDescent="0.25">
      <c r="B97" s="48"/>
      <c r="C97" s="48"/>
      <c r="D97" s="48"/>
      <c r="E97" s="358"/>
      <c r="F97" s="359"/>
      <c r="G97" s="359"/>
      <c r="H97" s="359"/>
      <c r="I97" s="359"/>
      <c r="J97" s="359"/>
      <c r="K97" s="359"/>
      <c r="L97" s="359"/>
      <c r="M97" s="359"/>
      <c r="N97" s="359"/>
      <c r="O97" s="359"/>
      <c r="P97" s="360"/>
      <c r="Q97" s="167"/>
      <c r="R97" s="167"/>
      <c r="S97" s="167"/>
      <c r="V97" s="56"/>
      <c r="W97" s="56"/>
      <c r="X97" s="47"/>
      <c r="Y97" s="47"/>
      <c r="Z97" s="47"/>
      <c r="AA97" s="47"/>
    </row>
    <row r="98" spans="2:27" ht="21" customHeight="1" x14ac:dyDescent="0.25">
      <c r="B98" s="48"/>
      <c r="C98" s="48"/>
      <c r="D98" s="48"/>
      <c r="E98" s="361" t="s">
        <v>37</v>
      </c>
      <c r="F98" s="362"/>
      <c r="G98" s="363" t="s">
        <v>74</v>
      </c>
      <c r="H98" s="130" t="s">
        <v>185</v>
      </c>
      <c r="I98" s="131" t="s">
        <v>71</v>
      </c>
      <c r="J98" s="133">
        <f>$AK$11-P95</f>
        <v>69.929969120813055</v>
      </c>
      <c r="K98" s="131" t="s">
        <v>72</v>
      </c>
      <c r="L98" s="131">
        <v>80</v>
      </c>
      <c r="M98" s="365" t="str">
        <f>IF(J98&lt;65,"IPERPROTEZIONE",IF(J98&lt;70,"ACCETTABILE",IF(J98&lt;75,"BUONA",IF(J98&lt;80,"ACCETTABILE","INSUFFICIENTE"))))</f>
        <v>ACCETTABILE</v>
      </c>
      <c r="N98" s="365"/>
      <c r="O98" s="365"/>
      <c r="P98" s="366"/>
      <c r="Q98" s="167"/>
      <c r="R98" s="85"/>
      <c r="S98" s="85"/>
      <c r="V98" s="56"/>
      <c r="W98" s="56"/>
      <c r="X98" s="47"/>
      <c r="Y98" s="47"/>
      <c r="Z98" s="47"/>
      <c r="AA98" s="47"/>
    </row>
    <row r="99" spans="2:27" ht="29.25" customHeight="1" thickBot="1" x14ac:dyDescent="0.3">
      <c r="B99" s="48"/>
      <c r="C99" s="48"/>
      <c r="D99" s="48"/>
      <c r="E99" s="367" t="s">
        <v>31</v>
      </c>
      <c r="F99" s="364"/>
      <c r="G99" s="364"/>
      <c r="H99" s="59" t="s">
        <v>186</v>
      </c>
      <c r="I99" s="60" t="s">
        <v>73</v>
      </c>
      <c r="J99" s="60">
        <f>M96-5</f>
        <v>17.100000000000001</v>
      </c>
      <c r="K99" s="60" t="s">
        <v>72</v>
      </c>
      <c r="L99" s="60">
        <v>135</v>
      </c>
      <c r="M99" s="368" t="str">
        <f>IF($O$45&lt;135,"VERIFICA NON NECESSARIA",IF(($O$45-J99)&lt;135,"IDONEO","INSUFFICIENTE"))</f>
        <v>VERIFICA NON NECESSARIA</v>
      </c>
      <c r="N99" s="368"/>
      <c r="O99" s="368"/>
      <c r="P99" s="369"/>
      <c r="Q99" s="167"/>
      <c r="R99" s="86"/>
      <c r="S99" s="86"/>
      <c r="V99" s="56"/>
      <c r="W99" s="56"/>
      <c r="X99" s="47"/>
      <c r="Y99" s="47"/>
      <c r="Z99" s="47"/>
      <c r="AA99" s="47"/>
    </row>
    <row r="100" spans="2:27" ht="18.75" thickBot="1" x14ac:dyDescent="0.3">
      <c r="C100" s="48"/>
      <c r="D100" s="48"/>
    </row>
    <row r="101" spans="2:27" ht="27" customHeight="1" x14ac:dyDescent="0.3">
      <c r="B101" s="48"/>
      <c r="C101" s="48"/>
      <c r="D101" s="48"/>
      <c r="E101" s="370" t="s">
        <v>264</v>
      </c>
      <c r="F101" s="371"/>
      <c r="G101" s="371"/>
      <c r="H101" s="371"/>
      <c r="I101" s="371"/>
      <c r="J101" s="371"/>
      <c r="K101" s="371"/>
      <c r="L101" s="371"/>
      <c r="M101" s="371"/>
      <c r="N101" s="371"/>
      <c r="O101" s="371"/>
      <c r="P101" s="372"/>
      <c r="Q101" s="167"/>
      <c r="R101" s="53"/>
      <c r="S101" s="53"/>
      <c r="V101" s="56"/>
      <c r="W101" s="56"/>
      <c r="X101" s="47"/>
      <c r="Y101" s="47"/>
      <c r="Z101" s="47"/>
      <c r="AA101" s="47"/>
    </row>
    <row r="102" spans="2:27" ht="21" customHeight="1" x14ac:dyDescent="0.25">
      <c r="B102" s="48"/>
      <c r="C102" s="48"/>
      <c r="D102" s="48"/>
      <c r="E102" s="193" t="s">
        <v>34</v>
      </c>
      <c r="F102" s="302" t="s">
        <v>26</v>
      </c>
      <c r="G102" s="302" t="s">
        <v>28</v>
      </c>
      <c r="H102" s="373" t="s">
        <v>29</v>
      </c>
      <c r="I102" s="373"/>
      <c r="J102" s="114" t="s">
        <v>64</v>
      </c>
      <c r="K102" s="115" t="s">
        <v>12</v>
      </c>
      <c r="L102" s="116" t="s">
        <v>13</v>
      </c>
      <c r="M102" s="116" t="s">
        <v>14</v>
      </c>
      <c r="N102" s="305" t="s">
        <v>69</v>
      </c>
      <c r="O102" s="305" t="s">
        <v>70</v>
      </c>
      <c r="P102" s="132" t="s">
        <v>15</v>
      </c>
      <c r="Q102" s="167"/>
      <c r="R102" s="54"/>
      <c r="S102" s="54"/>
      <c r="V102" s="56"/>
      <c r="W102" s="52"/>
      <c r="X102" s="47"/>
      <c r="Y102" s="47"/>
      <c r="Z102" s="47"/>
      <c r="AA102" s="47"/>
    </row>
    <row r="103" spans="2:27" ht="21" customHeight="1" x14ac:dyDescent="0.25">
      <c r="B103" s="48"/>
      <c r="E103" s="129" t="s">
        <v>44</v>
      </c>
      <c r="F103" s="126" t="str">
        <f>VLOOKUP(E103,$E$112:$L$243,2,FALSE)</f>
        <v>Inserti espandibili</v>
      </c>
      <c r="G103" s="126" t="str">
        <f>VLOOKUP($E$103,$E$112:$L$243,3,FALSE)</f>
        <v>3M EAR</v>
      </c>
      <c r="H103" s="374" t="str">
        <f>VLOOKUP($E$103,$E$112:$L$243,4,FALSE)</f>
        <v>soft FX</v>
      </c>
      <c r="I103" s="374"/>
      <c r="J103" s="46">
        <f>VLOOKUP(E103,$E$112:$L$243,5,FALSE)</f>
        <v>37</v>
      </c>
      <c r="K103" s="46">
        <f>VLOOKUP($E$103,$E$112:$L$243,6,FALSE)</f>
        <v>36</v>
      </c>
      <c r="L103" s="46">
        <f>VLOOKUP($E$103,$E$112:$L$243,7,FALSE)</f>
        <v>35</v>
      </c>
      <c r="M103" s="46">
        <f>VLOOKUP($E$103,$E$112:$L$243,8,FALSE)</f>
        <v>33</v>
      </c>
      <c r="N103" s="375">
        <f>$AK$11</f>
        <v>92.819608077005483</v>
      </c>
      <c r="O103" s="375">
        <f>$AL$11</f>
        <v>93.960291423513638</v>
      </c>
      <c r="P103" s="376">
        <f>IF(($AL$11-$AK$11)&lt;=2,(L104-((K104-L104)/4)*($AL$11-$AK$11-2)),(L104-((L104-M104)/8)*($AL$11-$AK$11-2)))</f>
        <v>29.932604788867017</v>
      </c>
      <c r="Q103" s="167"/>
      <c r="R103" s="196"/>
      <c r="S103" s="196"/>
      <c r="V103" s="56"/>
      <c r="W103" s="56"/>
      <c r="X103" s="47"/>
      <c r="Y103" s="47"/>
      <c r="Z103" s="47"/>
      <c r="AA103" s="47"/>
    </row>
    <row r="104" spans="2:27" ht="21" customHeight="1" x14ac:dyDescent="0.25">
      <c r="B104" s="48"/>
      <c r="C104" s="48"/>
      <c r="D104" s="48"/>
      <c r="E104" s="191"/>
      <c r="F104" s="127"/>
      <c r="G104" s="128" t="s">
        <v>57</v>
      </c>
      <c r="H104" s="378">
        <v>0.85</v>
      </c>
      <c r="I104" s="379"/>
      <c r="J104" s="117">
        <f>H104*J103</f>
        <v>31.45</v>
      </c>
      <c r="K104" s="118">
        <f>K103*$H$104</f>
        <v>30.599999999999998</v>
      </c>
      <c r="L104" s="118">
        <f>L103*$H$104</f>
        <v>29.75</v>
      </c>
      <c r="M104" s="118">
        <f>M103*$H$104</f>
        <v>28.05</v>
      </c>
      <c r="N104" s="362"/>
      <c r="O104" s="362"/>
      <c r="P104" s="377"/>
      <c r="Q104" s="167"/>
      <c r="R104" s="167"/>
      <c r="S104" s="167"/>
      <c r="V104" s="56"/>
      <c r="W104" s="56"/>
      <c r="X104" s="47"/>
      <c r="Y104" s="47"/>
      <c r="Z104" s="47"/>
      <c r="AA104" s="47"/>
    </row>
    <row r="105" spans="2:27" ht="9" customHeight="1" x14ac:dyDescent="0.25">
      <c r="B105" s="48"/>
      <c r="C105" s="48"/>
      <c r="D105" s="48"/>
      <c r="E105" s="358"/>
      <c r="F105" s="359"/>
      <c r="G105" s="359"/>
      <c r="H105" s="359"/>
      <c r="I105" s="359"/>
      <c r="J105" s="359"/>
      <c r="K105" s="359"/>
      <c r="L105" s="359"/>
      <c r="M105" s="359"/>
      <c r="N105" s="359"/>
      <c r="O105" s="359"/>
      <c r="P105" s="360"/>
      <c r="Q105" s="167"/>
      <c r="R105" s="167"/>
      <c r="S105" s="167"/>
      <c r="V105" s="56"/>
      <c r="W105" s="56"/>
      <c r="X105" s="47"/>
      <c r="Y105" s="47"/>
      <c r="Z105" s="47"/>
      <c r="AA105" s="47"/>
    </row>
    <row r="106" spans="2:27" ht="21" customHeight="1" x14ac:dyDescent="0.25">
      <c r="B106" s="48"/>
      <c r="C106" s="48"/>
      <c r="D106" s="48"/>
      <c r="E106" s="361" t="s">
        <v>37</v>
      </c>
      <c r="F106" s="362"/>
      <c r="G106" s="363" t="s">
        <v>74</v>
      </c>
      <c r="H106" s="130" t="s">
        <v>185</v>
      </c>
      <c r="I106" s="131" t="s">
        <v>71</v>
      </c>
      <c r="J106" s="133">
        <f>$AK$11-P103</f>
        <v>62.887003288138466</v>
      </c>
      <c r="K106" s="131" t="s">
        <v>72</v>
      </c>
      <c r="L106" s="131">
        <v>80</v>
      </c>
      <c r="M106" s="365" t="str">
        <f>IF(J106&lt;65,"IPERPROTEZIONE",IF(J106&lt;70,"ACCETTABILE",IF(J106&lt;75,"BUONA",IF(J106&lt;80,"ACCETTABILE","INSUFFICIENTE"))))</f>
        <v>IPERPROTEZIONE</v>
      </c>
      <c r="N106" s="365"/>
      <c r="O106" s="365"/>
      <c r="P106" s="366"/>
      <c r="Q106" s="167"/>
      <c r="R106" s="85"/>
      <c r="S106" s="85"/>
      <c r="V106" s="56"/>
      <c r="W106" s="56"/>
      <c r="X106" s="47"/>
      <c r="Y106" s="47"/>
      <c r="Z106" s="47"/>
      <c r="AA106" s="47"/>
    </row>
    <row r="107" spans="2:27" ht="29.25" customHeight="1" thickBot="1" x14ac:dyDescent="0.3">
      <c r="B107" s="48"/>
      <c r="C107" s="48"/>
      <c r="D107" s="48"/>
      <c r="E107" s="367" t="s">
        <v>32</v>
      </c>
      <c r="F107" s="364"/>
      <c r="G107" s="364"/>
      <c r="H107" s="59" t="s">
        <v>186</v>
      </c>
      <c r="I107" s="60" t="s">
        <v>73</v>
      </c>
      <c r="J107" s="60">
        <f>M104-5</f>
        <v>23.05</v>
      </c>
      <c r="K107" s="60" t="s">
        <v>72</v>
      </c>
      <c r="L107" s="60">
        <v>135</v>
      </c>
      <c r="M107" s="368" t="str">
        <f>IF($O$45&lt;135,"VERIFICA NON NECESSARIA",IF(($O$45-J107)&lt;135,"IDONEO","INSUFFICIENTE"))</f>
        <v>VERIFICA NON NECESSARIA</v>
      </c>
      <c r="N107" s="368"/>
      <c r="O107" s="368"/>
      <c r="P107" s="369"/>
      <c r="Q107" s="167"/>
      <c r="R107" s="86"/>
      <c r="S107" s="86"/>
      <c r="V107" s="56"/>
      <c r="W107" s="56"/>
      <c r="X107" s="47"/>
      <c r="Y107" s="47"/>
      <c r="Z107" s="47"/>
      <c r="AA107" s="47"/>
    </row>
    <row r="108" spans="2:27" ht="18" x14ac:dyDescent="0.25">
      <c r="C108" s="48"/>
      <c r="D108" s="48"/>
    </row>
    <row r="109" spans="2:27" ht="18" x14ac:dyDescent="0.25">
      <c r="C109" s="48"/>
      <c r="D109" s="48"/>
    </row>
    <row r="110" spans="2:27" ht="18" x14ac:dyDescent="0.25">
      <c r="C110" s="48"/>
      <c r="D110" s="48"/>
    </row>
    <row r="111" spans="2:27" ht="35.25" customHeight="1" x14ac:dyDescent="0.2">
      <c r="E111" s="305" t="s">
        <v>0</v>
      </c>
      <c r="F111" s="305" t="s">
        <v>184</v>
      </c>
      <c r="G111" s="305" t="s">
        <v>1</v>
      </c>
      <c r="H111" s="305" t="s">
        <v>2</v>
      </c>
      <c r="I111" s="305" t="s">
        <v>64</v>
      </c>
      <c r="J111" s="305" t="s">
        <v>12</v>
      </c>
      <c r="K111" s="305" t="s">
        <v>13</v>
      </c>
      <c r="L111" s="305" t="s">
        <v>14</v>
      </c>
    </row>
    <row r="112" spans="2:27" ht="20.25" customHeight="1" x14ac:dyDescent="0.2">
      <c r="E112" s="45" t="s">
        <v>36</v>
      </c>
      <c r="F112" s="45" t="s">
        <v>27</v>
      </c>
      <c r="G112" s="45" t="s">
        <v>582</v>
      </c>
      <c r="H112" s="45" t="s">
        <v>583</v>
      </c>
      <c r="I112" s="46">
        <v>26</v>
      </c>
      <c r="J112" s="46">
        <v>32</v>
      </c>
      <c r="K112" s="46">
        <v>23</v>
      </c>
      <c r="L112" s="46">
        <v>15</v>
      </c>
    </row>
    <row r="113" spans="5:12" ht="20.25" customHeight="1" x14ac:dyDescent="0.2">
      <c r="E113" s="45" t="s">
        <v>38</v>
      </c>
      <c r="F113" s="45" t="s">
        <v>27</v>
      </c>
      <c r="G113" s="45" t="s">
        <v>582</v>
      </c>
      <c r="H113" s="309" t="s">
        <v>584</v>
      </c>
      <c r="I113" s="46">
        <v>24</v>
      </c>
      <c r="J113" s="46">
        <v>29</v>
      </c>
      <c r="K113" s="46">
        <v>20</v>
      </c>
      <c r="L113" s="46">
        <v>13</v>
      </c>
    </row>
    <row r="114" spans="5:12" ht="20.25" customHeight="1" x14ac:dyDescent="0.2">
      <c r="E114" s="45" t="s">
        <v>40</v>
      </c>
      <c r="F114" s="45" t="s">
        <v>243</v>
      </c>
      <c r="G114" s="45" t="s">
        <v>585</v>
      </c>
      <c r="H114" s="45" t="s">
        <v>586</v>
      </c>
      <c r="I114" s="46">
        <v>31</v>
      </c>
      <c r="J114" s="46">
        <v>31</v>
      </c>
      <c r="K114" s="46">
        <v>27</v>
      </c>
      <c r="L114" s="46">
        <v>26</v>
      </c>
    </row>
    <row r="115" spans="5:12" ht="20.25" customHeight="1" x14ac:dyDescent="0.2">
      <c r="E115" s="45" t="s">
        <v>41</v>
      </c>
      <c r="F115" s="45" t="s">
        <v>243</v>
      </c>
      <c r="G115" s="45" t="s">
        <v>587</v>
      </c>
      <c r="H115" s="45" t="s">
        <v>588</v>
      </c>
      <c r="I115" s="46">
        <v>37</v>
      </c>
      <c r="J115" s="46">
        <v>36</v>
      </c>
      <c r="K115" s="46">
        <v>35</v>
      </c>
      <c r="L115" s="46">
        <v>34</v>
      </c>
    </row>
    <row r="116" spans="5:12" ht="20.25" customHeight="1" x14ac:dyDescent="0.2">
      <c r="E116" s="45" t="s">
        <v>42</v>
      </c>
      <c r="F116" s="45" t="s">
        <v>243</v>
      </c>
      <c r="G116" s="45" t="s">
        <v>585</v>
      </c>
      <c r="H116" s="45" t="s">
        <v>589</v>
      </c>
      <c r="I116" s="46">
        <v>29</v>
      </c>
      <c r="J116" s="46">
        <v>30</v>
      </c>
      <c r="K116" s="46">
        <v>35</v>
      </c>
      <c r="L116" s="46">
        <v>24</v>
      </c>
    </row>
    <row r="117" spans="5:12" ht="20.25" customHeight="1" x14ac:dyDescent="0.2">
      <c r="E117" s="45" t="s">
        <v>43</v>
      </c>
      <c r="F117" s="45" t="s">
        <v>244</v>
      </c>
      <c r="G117" s="45" t="s">
        <v>590</v>
      </c>
      <c r="H117" s="45" t="s">
        <v>591</v>
      </c>
      <c r="I117" s="46">
        <v>28</v>
      </c>
      <c r="J117" s="46">
        <v>27</v>
      </c>
      <c r="K117" s="46">
        <v>26</v>
      </c>
      <c r="L117" s="46">
        <v>25</v>
      </c>
    </row>
    <row r="118" spans="5:12" ht="20.25" customHeight="1" x14ac:dyDescent="0.2">
      <c r="E118" s="45" t="s">
        <v>44</v>
      </c>
      <c r="F118" s="45" t="s">
        <v>243</v>
      </c>
      <c r="G118" s="45" t="s">
        <v>585</v>
      </c>
      <c r="H118" s="45" t="s">
        <v>592</v>
      </c>
      <c r="I118" s="46">
        <v>37</v>
      </c>
      <c r="J118" s="46">
        <v>36</v>
      </c>
      <c r="K118" s="46">
        <v>35</v>
      </c>
      <c r="L118" s="46">
        <v>33</v>
      </c>
    </row>
    <row r="119" spans="5:12" ht="20.25" customHeight="1" x14ac:dyDescent="0.2">
      <c r="E119" s="45" t="s">
        <v>45</v>
      </c>
      <c r="F119" s="45"/>
      <c r="G119" s="45"/>
      <c r="H119" s="45"/>
      <c r="I119" s="46"/>
      <c r="J119" s="46"/>
      <c r="K119" s="46"/>
      <c r="L119" s="46"/>
    </row>
    <row r="120" spans="5:12" ht="20.25" customHeight="1" x14ac:dyDescent="0.2">
      <c r="E120" s="45" t="s">
        <v>46</v>
      </c>
      <c r="F120" s="45"/>
      <c r="G120" s="45"/>
      <c r="H120" s="45"/>
      <c r="I120" s="46"/>
      <c r="J120" s="46"/>
      <c r="K120" s="46"/>
      <c r="L120" s="46"/>
    </row>
    <row r="121" spans="5:12" ht="20.25" customHeight="1" x14ac:dyDescent="0.2">
      <c r="E121" s="45" t="s">
        <v>47</v>
      </c>
      <c r="F121" s="45"/>
      <c r="G121" s="45"/>
      <c r="H121" s="45"/>
      <c r="I121" s="46"/>
      <c r="J121" s="46"/>
      <c r="K121" s="46"/>
      <c r="L121" s="46"/>
    </row>
    <row r="122" spans="5:12" ht="20.25" customHeight="1" x14ac:dyDescent="0.2">
      <c r="E122" s="45" t="s">
        <v>48</v>
      </c>
      <c r="F122" s="45"/>
      <c r="G122" s="45"/>
      <c r="H122" s="45"/>
      <c r="I122" s="46"/>
      <c r="J122" s="46"/>
      <c r="K122" s="46"/>
      <c r="L122" s="46"/>
    </row>
    <row r="123" spans="5:12" ht="20.25" customHeight="1" x14ac:dyDescent="0.2">
      <c r="E123" s="45" t="s">
        <v>49</v>
      </c>
      <c r="F123" s="45"/>
      <c r="G123" s="45"/>
      <c r="H123" s="45"/>
      <c r="I123" s="46"/>
      <c r="J123" s="46"/>
      <c r="K123" s="46"/>
      <c r="L123" s="46"/>
    </row>
    <row r="124" spans="5:12" ht="20.25" customHeight="1" x14ac:dyDescent="0.2">
      <c r="E124" s="45" t="s">
        <v>50</v>
      </c>
      <c r="F124" s="45"/>
      <c r="G124" s="45"/>
      <c r="H124" s="45"/>
      <c r="I124" s="46"/>
      <c r="J124" s="46"/>
      <c r="K124" s="46"/>
      <c r="L124" s="46"/>
    </row>
    <row r="125" spans="5:12" ht="20.25" customHeight="1" x14ac:dyDescent="0.2">
      <c r="E125" s="45" t="s">
        <v>51</v>
      </c>
      <c r="F125" s="45"/>
      <c r="G125" s="45"/>
      <c r="H125" s="45"/>
      <c r="I125" s="46"/>
      <c r="J125" s="46"/>
      <c r="K125" s="46"/>
      <c r="L125" s="46"/>
    </row>
    <row r="126" spans="5:12" ht="20.25" customHeight="1" x14ac:dyDescent="0.2">
      <c r="E126" s="45" t="s">
        <v>35</v>
      </c>
      <c r="F126" s="45"/>
      <c r="G126" s="45"/>
      <c r="H126" s="45"/>
      <c r="I126" s="46"/>
      <c r="J126" s="46"/>
      <c r="K126" s="46"/>
      <c r="L126" s="46"/>
    </row>
    <row r="127" spans="5:12" ht="20.25" customHeight="1" x14ac:dyDescent="0.2">
      <c r="E127" s="45" t="s">
        <v>52</v>
      </c>
      <c r="F127" s="45"/>
      <c r="G127" s="45"/>
      <c r="H127" s="45"/>
      <c r="I127" s="46"/>
      <c r="J127" s="46"/>
      <c r="K127" s="46"/>
      <c r="L127" s="46"/>
    </row>
    <row r="128" spans="5:12" ht="20.25" customHeight="1" x14ac:dyDescent="0.2">
      <c r="E128" s="45" t="s">
        <v>53</v>
      </c>
      <c r="F128" s="45"/>
      <c r="G128" s="45"/>
      <c r="H128" s="45"/>
      <c r="I128" s="46"/>
      <c r="J128" s="46"/>
      <c r="K128" s="46"/>
      <c r="L128" s="46"/>
    </row>
    <row r="129" spans="5:12" ht="20.25" customHeight="1" x14ac:dyDescent="0.2">
      <c r="E129" s="45" t="s">
        <v>54</v>
      </c>
      <c r="F129" s="45"/>
      <c r="G129" s="45"/>
      <c r="H129" s="45"/>
      <c r="I129" s="46"/>
      <c r="J129" s="46"/>
      <c r="K129" s="46"/>
      <c r="L129" s="46"/>
    </row>
    <row r="130" spans="5:12" ht="20.25" x14ac:dyDescent="0.2">
      <c r="E130" s="45" t="s">
        <v>55</v>
      </c>
      <c r="F130" s="45"/>
      <c r="G130" s="45"/>
      <c r="H130" s="45"/>
      <c r="I130" s="46"/>
      <c r="J130" s="46"/>
      <c r="K130" s="46"/>
      <c r="L130" s="46"/>
    </row>
    <row r="131" spans="5:12" ht="20.25" x14ac:dyDescent="0.2">
      <c r="E131" s="45" t="s">
        <v>58</v>
      </c>
      <c r="F131" s="45"/>
      <c r="G131" s="45"/>
      <c r="H131" s="45"/>
      <c r="I131" s="46"/>
      <c r="J131" s="46"/>
      <c r="K131" s="46"/>
      <c r="L131" s="46"/>
    </row>
    <row r="132" spans="5:12" ht="20.25" x14ac:dyDescent="0.2">
      <c r="E132" s="45" t="s">
        <v>59</v>
      </c>
      <c r="F132" s="45"/>
      <c r="G132" s="45"/>
      <c r="H132" s="45"/>
      <c r="I132" s="46"/>
      <c r="J132" s="46"/>
      <c r="K132" s="46"/>
      <c r="L132" s="46"/>
    </row>
    <row r="133" spans="5:12" ht="20.25" x14ac:dyDescent="0.2">
      <c r="E133" s="45" t="s">
        <v>60</v>
      </c>
      <c r="F133" s="45"/>
      <c r="G133" s="45"/>
      <c r="H133" s="45"/>
      <c r="I133" s="46"/>
      <c r="J133" s="46"/>
      <c r="K133" s="46"/>
      <c r="L133" s="46"/>
    </row>
    <row r="134" spans="5:12" ht="20.25" x14ac:dyDescent="0.2">
      <c r="E134" s="45" t="s">
        <v>61</v>
      </c>
      <c r="F134" s="45"/>
      <c r="G134" s="45"/>
      <c r="H134" s="45"/>
      <c r="I134" s="46"/>
      <c r="J134" s="46"/>
      <c r="K134" s="46"/>
      <c r="L134" s="46"/>
    </row>
    <row r="135" spans="5:12" ht="20.25" x14ac:dyDescent="0.2">
      <c r="E135" s="45" t="s">
        <v>62</v>
      </c>
      <c r="F135" s="45"/>
      <c r="G135" s="45"/>
      <c r="H135" s="45"/>
      <c r="I135" s="46"/>
      <c r="J135" s="46"/>
      <c r="K135" s="46"/>
      <c r="L135" s="46"/>
    </row>
    <row r="136" spans="5:12" ht="20.25" x14ac:dyDescent="0.2">
      <c r="E136" s="45" t="s">
        <v>63</v>
      </c>
      <c r="F136" s="45"/>
      <c r="G136" s="45"/>
      <c r="H136" s="45"/>
      <c r="I136" s="46"/>
      <c r="J136" s="46"/>
      <c r="K136" s="46"/>
      <c r="L136" s="46"/>
    </row>
    <row r="137" spans="5:12" ht="20.25" x14ac:dyDescent="0.2">
      <c r="E137" s="45" t="s">
        <v>76</v>
      </c>
      <c r="F137" s="45"/>
      <c r="G137" s="45"/>
      <c r="H137" s="45"/>
      <c r="I137" s="46"/>
      <c r="J137" s="46"/>
      <c r="K137" s="46"/>
      <c r="L137" s="46"/>
    </row>
    <row r="138" spans="5:12" ht="20.25" x14ac:dyDescent="0.2">
      <c r="E138" s="45" t="s">
        <v>77</v>
      </c>
      <c r="F138" s="45"/>
      <c r="G138" s="45"/>
      <c r="H138" s="45"/>
      <c r="I138" s="46"/>
      <c r="J138" s="46"/>
      <c r="K138" s="46"/>
      <c r="L138" s="46"/>
    </row>
    <row r="139" spans="5:12" ht="20.25" x14ac:dyDescent="0.2">
      <c r="E139" s="45" t="s">
        <v>78</v>
      </c>
      <c r="F139" s="45"/>
      <c r="G139" s="45"/>
      <c r="H139" s="45"/>
      <c r="I139" s="46"/>
      <c r="J139" s="46"/>
      <c r="K139" s="46"/>
      <c r="L139" s="46"/>
    </row>
    <row r="140" spans="5:12" ht="20.25" x14ac:dyDescent="0.2">
      <c r="E140" s="45" t="s">
        <v>79</v>
      </c>
      <c r="F140" s="45"/>
      <c r="G140" s="45"/>
      <c r="H140" s="45"/>
      <c r="I140" s="46"/>
      <c r="J140" s="46"/>
      <c r="K140" s="46"/>
      <c r="L140" s="46"/>
    </row>
    <row r="141" spans="5:12" ht="20.25" x14ac:dyDescent="0.2">
      <c r="E141" s="45" t="s">
        <v>80</v>
      </c>
      <c r="F141" s="45"/>
      <c r="G141" s="45"/>
      <c r="H141" s="45"/>
      <c r="I141" s="46"/>
      <c r="J141" s="46"/>
      <c r="K141" s="46"/>
      <c r="L141" s="46"/>
    </row>
    <row r="142" spans="5:12" ht="20.25" x14ac:dyDescent="0.2">
      <c r="E142" s="45" t="s">
        <v>81</v>
      </c>
      <c r="F142" s="45"/>
      <c r="G142" s="45"/>
      <c r="H142" s="45"/>
      <c r="I142" s="46"/>
      <c r="J142" s="46"/>
      <c r="K142" s="46"/>
      <c r="L142" s="46"/>
    </row>
    <row r="143" spans="5:12" ht="20.25" x14ac:dyDescent="0.2">
      <c r="E143" s="45" t="s">
        <v>82</v>
      </c>
      <c r="F143" s="45"/>
      <c r="G143" s="45"/>
      <c r="H143" s="45"/>
      <c r="I143" s="46"/>
      <c r="J143" s="46"/>
      <c r="K143" s="46"/>
      <c r="L143" s="46"/>
    </row>
    <row r="144" spans="5:12" ht="20.25" x14ac:dyDescent="0.2">
      <c r="E144" s="45" t="s">
        <v>83</v>
      </c>
      <c r="F144" s="45"/>
      <c r="G144" s="45"/>
      <c r="H144" s="45"/>
      <c r="I144" s="46"/>
      <c r="J144" s="46"/>
      <c r="K144" s="46"/>
      <c r="L144" s="46"/>
    </row>
    <row r="145" spans="5:12" ht="20.25" x14ac:dyDescent="0.2">
      <c r="E145" s="45" t="s">
        <v>84</v>
      </c>
      <c r="F145" s="45"/>
      <c r="G145" s="45"/>
      <c r="H145" s="45"/>
      <c r="I145" s="46"/>
      <c r="J145" s="46"/>
      <c r="K145" s="46"/>
      <c r="L145" s="46"/>
    </row>
    <row r="146" spans="5:12" ht="20.25" x14ac:dyDescent="0.2">
      <c r="E146" s="45" t="s">
        <v>85</v>
      </c>
      <c r="F146" s="45"/>
      <c r="G146" s="45"/>
      <c r="H146" s="45"/>
      <c r="I146" s="46"/>
      <c r="J146" s="46"/>
      <c r="K146" s="46"/>
      <c r="L146" s="46"/>
    </row>
    <row r="147" spans="5:12" ht="20.25" x14ac:dyDescent="0.2">
      <c r="E147" s="45" t="s">
        <v>86</v>
      </c>
      <c r="F147" s="45"/>
      <c r="G147" s="45"/>
      <c r="H147" s="45"/>
      <c r="I147" s="46"/>
      <c r="J147" s="46"/>
      <c r="K147" s="46"/>
      <c r="L147" s="46"/>
    </row>
    <row r="148" spans="5:12" ht="20.25" x14ac:dyDescent="0.2">
      <c r="E148" s="45" t="s">
        <v>87</v>
      </c>
      <c r="F148" s="45"/>
      <c r="G148" s="45"/>
      <c r="H148" s="45"/>
      <c r="I148" s="46"/>
      <c r="J148" s="46"/>
      <c r="K148" s="46"/>
      <c r="L148" s="46"/>
    </row>
    <row r="149" spans="5:12" ht="20.25" x14ac:dyDescent="0.2">
      <c r="E149" s="45" t="s">
        <v>88</v>
      </c>
      <c r="F149" s="45"/>
      <c r="G149" s="45"/>
      <c r="H149" s="45"/>
      <c r="I149" s="46"/>
      <c r="J149" s="46"/>
      <c r="K149" s="46"/>
      <c r="L149" s="46"/>
    </row>
    <row r="150" spans="5:12" ht="20.25" x14ac:dyDescent="0.2">
      <c r="E150" s="45" t="s">
        <v>89</v>
      </c>
      <c r="F150" s="45"/>
      <c r="G150" s="45"/>
      <c r="H150" s="45"/>
      <c r="I150" s="46"/>
      <c r="J150" s="46"/>
      <c r="K150" s="46"/>
      <c r="L150" s="46"/>
    </row>
    <row r="151" spans="5:12" ht="20.25" x14ac:dyDescent="0.2">
      <c r="E151" s="45" t="s">
        <v>90</v>
      </c>
      <c r="F151" s="45"/>
      <c r="G151" s="45"/>
      <c r="H151" s="45"/>
      <c r="I151" s="46"/>
      <c r="J151" s="46"/>
      <c r="K151" s="46"/>
      <c r="L151" s="46"/>
    </row>
    <row r="152" spans="5:12" ht="20.25" x14ac:dyDescent="0.2">
      <c r="E152" s="45" t="s">
        <v>91</v>
      </c>
      <c r="F152" s="45"/>
      <c r="G152" s="45"/>
      <c r="H152" s="45"/>
      <c r="I152" s="46"/>
      <c r="J152" s="46"/>
      <c r="K152" s="46"/>
      <c r="L152" s="46"/>
    </row>
    <row r="153" spans="5:12" ht="20.25" x14ac:dyDescent="0.2">
      <c r="E153" s="45" t="s">
        <v>92</v>
      </c>
      <c r="F153" s="45"/>
      <c r="G153" s="45"/>
      <c r="H153" s="45"/>
      <c r="I153" s="46"/>
      <c r="J153" s="46"/>
      <c r="K153" s="46"/>
      <c r="L153" s="46"/>
    </row>
    <row r="154" spans="5:12" ht="20.25" x14ac:dyDescent="0.2">
      <c r="E154" s="45" t="s">
        <v>93</v>
      </c>
      <c r="F154" s="45"/>
      <c r="G154" s="45"/>
      <c r="H154" s="45"/>
      <c r="I154" s="46"/>
      <c r="J154" s="46"/>
      <c r="K154" s="46"/>
      <c r="L154" s="46"/>
    </row>
    <row r="155" spans="5:12" ht="20.25" x14ac:dyDescent="0.2">
      <c r="E155" s="45" t="s">
        <v>94</v>
      </c>
      <c r="F155" s="45"/>
      <c r="G155" s="45"/>
      <c r="H155" s="45"/>
      <c r="I155" s="46"/>
      <c r="J155" s="46"/>
      <c r="K155" s="46"/>
      <c r="L155" s="46"/>
    </row>
    <row r="156" spans="5:12" ht="20.25" x14ac:dyDescent="0.2">
      <c r="E156" s="45" t="s">
        <v>95</v>
      </c>
      <c r="F156" s="45"/>
      <c r="G156" s="45"/>
      <c r="H156" s="45"/>
      <c r="I156" s="46"/>
      <c r="J156" s="46"/>
      <c r="K156" s="46"/>
      <c r="L156" s="46"/>
    </row>
    <row r="157" spans="5:12" ht="20.25" x14ac:dyDescent="0.2">
      <c r="E157" s="45" t="s">
        <v>96</v>
      </c>
      <c r="F157" s="45"/>
      <c r="G157" s="45"/>
      <c r="H157" s="45"/>
      <c r="I157" s="46"/>
      <c r="J157" s="46"/>
      <c r="K157" s="46"/>
      <c r="L157" s="46"/>
    </row>
    <row r="158" spans="5:12" ht="20.25" x14ac:dyDescent="0.2">
      <c r="E158" s="45" t="s">
        <v>97</v>
      </c>
      <c r="F158" s="45"/>
      <c r="G158" s="45"/>
      <c r="H158" s="45"/>
      <c r="I158" s="46"/>
      <c r="J158" s="46"/>
      <c r="K158" s="46"/>
      <c r="L158" s="46"/>
    </row>
    <row r="159" spans="5:12" ht="20.25" x14ac:dyDescent="0.2">
      <c r="E159" s="45" t="s">
        <v>98</v>
      </c>
      <c r="F159" s="45"/>
      <c r="G159" s="45"/>
      <c r="H159" s="45"/>
      <c r="I159" s="46"/>
      <c r="J159" s="46"/>
      <c r="K159" s="46"/>
      <c r="L159" s="46"/>
    </row>
    <row r="160" spans="5:12" ht="20.25" x14ac:dyDescent="0.2">
      <c r="E160" s="45" t="s">
        <v>99</v>
      </c>
      <c r="F160" s="45"/>
      <c r="G160" s="45"/>
      <c r="H160" s="45"/>
      <c r="I160" s="46"/>
      <c r="J160" s="46"/>
      <c r="K160" s="46"/>
      <c r="L160" s="46"/>
    </row>
    <row r="161" spans="5:12" ht="20.25" x14ac:dyDescent="0.2">
      <c r="E161" s="45" t="s">
        <v>100</v>
      </c>
      <c r="F161" s="45"/>
      <c r="G161" s="45"/>
      <c r="H161" s="45"/>
      <c r="I161" s="46"/>
      <c r="J161" s="46"/>
      <c r="K161" s="46"/>
      <c r="L161" s="46"/>
    </row>
    <row r="162" spans="5:12" ht="20.25" x14ac:dyDescent="0.2">
      <c r="E162" s="45" t="s">
        <v>101</v>
      </c>
      <c r="F162" s="45"/>
      <c r="G162" s="45"/>
      <c r="H162" s="45"/>
      <c r="I162" s="46"/>
      <c r="J162" s="46"/>
      <c r="K162" s="46"/>
      <c r="L162" s="46"/>
    </row>
    <row r="163" spans="5:12" ht="20.25" x14ac:dyDescent="0.2">
      <c r="E163" s="45" t="s">
        <v>102</v>
      </c>
      <c r="F163" s="45"/>
      <c r="G163" s="45"/>
      <c r="H163" s="45"/>
      <c r="I163" s="46"/>
      <c r="J163" s="46"/>
      <c r="K163" s="46"/>
      <c r="L163" s="46"/>
    </row>
    <row r="164" spans="5:12" ht="20.25" x14ac:dyDescent="0.2">
      <c r="E164" s="45" t="s">
        <v>103</v>
      </c>
      <c r="F164" s="45"/>
      <c r="G164" s="45"/>
      <c r="H164" s="45"/>
      <c r="I164" s="46"/>
      <c r="J164" s="46"/>
      <c r="K164" s="46"/>
      <c r="L164" s="46"/>
    </row>
    <row r="165" spans="5:12" ht="20.25" x14ac:dyDescent="0.2">
      <c r="E165" s="45" t="s">
        <v>104</v>
      </c>
      <c r="F165" s="45"/>
      <c r="G165" s="45"/>
      <c r="H165" s="45"/>
      <c r="I165" s="46"/>
      <c r="J165" s="46"/>
      <c r="K165" s="46"/>
      <c r="L165" s="46"/>
    </row>
    <row r="166" spans="5:12" ht="20.25" x14ac:dyDescent="0.2">
      <c r="E166" s="45" t="s">
        <v>105</v>
      </c>
      <c r="F166" s="45"/>
      <c r="G166" s="45"/>
      <c r="H166" s="45"/>
      <c r="I166" s="46"/>
      <c r="J166" s="46"/>
      <c r="K166" s="46"/>
      <c r="L166" s="46"/>
    </row>
    <row r="167" spans="5:12" ht="20.25" x14ac:dyDescent="0.2">
      <c r="E167" s="45" t="s">
        <v>106</v>
      </c>
      <c r="F167" s="45"/>
      <c r="G167" s="45"/>
      <c r="H167" s="45"/>
      <c r="I167" s="46"/>
      <c r="J167" s="46"/>
      <c r="K167" s="46"/>
      <c r="L167" s="46"/>
    </row>
    <row r="168" spans="5:12" ht="20.25" x14ac:dyDescent="0.2">
      <c r="E168" s="45" t="s">
        <v>107</v>
      </c>
      <c r="F168" s="45"/>
      <c r="G168" s="45"/>
      <c r="H168" s="45"/>
      <c r="I168" s="46"/>
      <c r="J168" s="46"/>
      <c r="K168" s="46"/>
      <c r="L168" s="46"/>
    </row>
    <row r="169" spans="5:12" ht="20.25" x14ac:dyDescent="0.2">
      <c r="E169" s="45" t="s">
        <v>108</v>
      </c>
      <c r="F169" s="45"/>
      <c r="G169" s="45"/>
      <c r="H169" s="45"/>
      <c r="I169" s="46"/>
      <c r="J169" s="46"/>
      <c r="K169" s="46"/>
      <c r="L169" s="46"/>
    </row>
    <row r="170" spans="5:12" ht="20.25" x14ac:dyDescent="0.2">
      <c r="E170" s="45" t="s">
        <v>109</v>
      </c>
      <c r="F170" s="45"/>
      <c r="G170" s="45"/>
      <c r="H170" s="45"/>
      <c r="I170" s="46"/>
      <c r="J170" s="46"/>
      <c r="K170" s="46"/>
      <c r="L170" s="46"/>
    </row>
    <row r="171" spans="5:12" ht="20.25" x14ac:dyDescent="0.2">
      <c r="E171" s="45" t="s">
        <v>110</v>
      </c>
      <c r="F171" s="45"/>
      <c r="G171" s="45"/>
      <c r="H171" s="45"/>
      <c r="I171" s="46"/>
      <c r="J171" s="46"/>
      <c r="K171" s="46"/>
      <c r="L171" s="46"/>
    </row>
    <row r="172" spans="5:12" ht="20.25" x14ac:dyDescent="0.2">
      <c r="E172" s="45" t="s">
        <v>111</v>
      </c>
      <c r="F172" s="45"/>
      <c r="G172" s="45"/>
      <c r="H172" s="45"/>
      <c r="I172" s="46"/>
      <c r="J172" s="46"/>
      <c r="K172" s="46"/>
      <c r="L172" s="46"/>
    </row>
    <row r="173" spans="5:12" ht="20.25" x14ac:dyDescent="0.2">
      <c r="E173" s="45" t="s">
        <v>112</v>
      </c>
      <c r="F173" s="45"/>
      <c r="G173" s="45"/>
      <c r="H173" s="45"/>
      <c r="I173" s="46"/>
      <c r="J173" s="46"/>
      <c r="K173" s="46"/>
      <c r="L173" s="46"/>
    </row>
    <row r="174" spans="5:12" ht="20.25" x14ac:dyDescent="0.2">
      <c r="E174" s="45" t="s">
        <v>113</v>
      </c>
      <c r="F174" s="45"/>
      <c r="G174" s="45"/>
      <c r="H174" s="45"/>
      <c r="I174" s="46"/>
      <c r="J174" s="46"/>
      <c r="K174" s="46"/>
      <c r="L174" s="46"/>
    </row>
    <row r="175" spans="5:12" ht="20.25" x14ac:dyDescent="0.2">
      <c r="E175" s="45" t="s">
        <v>114</v>
      </c>
      <c r="F175" s="45"/>
      <c r="G175" s="45"/>
      <c r="H175" s="45"/>
      <c r="I175" s="46"/>
      <c r="J175" s="46"/>
      <c r="K175" s="46"/>
      <c r="L175" s="46"/>
    </row>
    <row r="176" spans="5:12" ht="20.25" x14ac:dyDescent="0.2">
      <c r="E176" s="45" t="s">
        <v>115</v>
      </c>
      <c r="F176" s="45"/>
      <c r="G176" s="45"/>
      <c r="H176" s="45"/>
      <c r="I176" s="46"/>
      <c r="J176" s="46"/>
      <c r="K176" s="46"/>
      <c r="L176" s="46"/>
    </row>
    <row r="177" spans="5:12" ht="20.25" x14ac:dyDescent="0.2">
      <c r="E177" s="45" t="s">
        <v>116</v>
      </c>
      <c r="F177" s="45"/>
      <c r="G177" s="45"/>
      <c r="H177" s="45"/>
      <c r="I177" s="46"/>
      <c r="J177" s="46"/>
      <c r="K177" s="46"/>
      <c r="L177" s="46"/>
    </row>
    <row r="178" spans="5:12" ht="20.25" x14ac:dyDescent="0.2">
      <c r="E178" s="45" t="s">
        <v>117</v>
      </c>
      <c r="F178" s="45"/>
      <c r="G178" s="45"/>
      <c r="H178" s="45"/>
      <c r="I178" s="46"/>
      <c r="J178" s="46"/>
      <c r="K178" s="46"/>
      <c r="L178" s="46"/>
    </row>
    <row r="179" spans="5:12" ht="20.25" x14ac:dyDescent="0.2">
      <c r="E179" s="45" t="s">
        <v>118</v>
      </c>
      <c r="F179" s="45"/>
      <c r="G179" s="45"/>
      <c r="H179" s="45"/>
      <c r="I179" s="46"/>
      <c r="J179" s="46"/>
      <c r="K179" s="46"/>
      <c r="L179" s="46"/>
    </row>
    <row r="180" spans="5:12" ht="20.25" x14ac:dyDescent="0.2">
      <c r="E180" s="45" t="s">
        <v>119</v>
      </c>
      <c r="F180" s="45"/>
      <c r="G180" s="45"/>
      <c r="H180" s="45"/>
      <c r="I180" s="46"/>
      <c r="J180" s="46"/>
      <c r="K180" s="46"/>
      <c r="L180" s="46"/>
    </row>
    <row r="181" spans="5:12" ht="20.25" x14ac:dyDescent="0.2">
      <c r="E181" s="45" t="s">
        <v>120</v>
      </c>
      <c r="F181" s="45"/>
      <c r="G181" s="45"/>
      <c r="H181" s="45"/>
      <c r="I181" s="46"/>
      <c r="J181" s="46"/>
      <c r="K181" s="46"/>
      <c r="L181" s="46"/>
    </row>
    <row r="182" spans="5:12" ht="20.25" x14ac:dyDescent="0.2">
      <c r="E182" s="45" t="s">
        <v>121</v>
      </c>
      <c r="F182" s="45"/>
      <c r="G182" s="45"/>
      <c r="H182" s="45"/>
      <c r="I182" s="46"/>
      <c r="J182" s="46"/>
      <c r="K182" s="46"/>
      <c r="L182" s="46"/>
    </row>
    <row r="183" spans="5:12" ht="20.25" x14ac:dyDescent="0.2">
      <c r="E183" s="45" t="s">
        <v>122</v>
      </c>
      <c r="F183" s="45"/>
      <c r="G183" s="45"/>
      <c r="H183" s="45"/>
      <c r="I183" s="46"/>
      <c r="J183" s="46"/>
      <c r="K183" s="46"/>
      <c r="L183" s="46"/>
    </row>
    <row r="184" spans="5:12" ht="20.25" x14ac:dyDescent="0.2">
      <c r="E184" s="45" t="s">
        <v>123</v>
      </c>
      <c r="F184" s="45"/>
      <c r="G184" s="45"/>
      <c r="H184" s="45"/>
      <c r="I184" s="46"/>
      <c r="J184" s="46"/>
      <c r="K184" s="46"/>
      <c r="L184" s="46"/>
    </row>
    <row r="185" spans="5:12" ht="20.25" x14ac:dyDescent="0.2">
      <c r="E185" s="45" t="s">
        <v>124</v>
      </c>
      <c r="F185" s="45"/>
      <c r="G185" s="45"/>
      <c r="H185" s="45"/>
      <c r="I185" s="46"/>
      <c r="J185" s="46"/>
      <c r="K185" s="46"/>
      <c r="L185" s="46"/>
    </row>
    <row r="186" spans="5:12" ht="20.25" x14ac:dyDescent="0.2">
      <c r="E186" s="45" t="s">
        <v>125</v>
      </c>
      <c r="F186" s="45"/>
      <c r="G186" s="45"/>
      <c r="H186" s="45"/>
      <c r="I186" s="46"/>
      <c r="J186" s="46"/>
      <c r="K186" s="46"/>
      <c r="L186" s="46"/>
    </row>
    <row r="187" spans="5:12" ht="20.25" x14ac:dyDescent="0.2">
      <c r="E187" s="45" t="s">
        <v>126</v>
      </c>
      <c r="F187" s="45"/>
      <c r="G187" s="45"/>
      <c r="H187" s="45"/>
      <c r="I187" s="46"/>
      <c r="J187" s="46"/>
      <c r="K187" s="46"/>
      <c r="L187" s="46"/>
    </row>
    <row r="188" spans="5:12" ht="20.25" x14ac:dyDescent="0.2">
      <c r="E188" s="45" t="s">
        <v>127</v>
      </c>
      <c r="F188" s="45"/>
      <c r="G188" s="45"/>
      <c r="H188" s="45"/>
      <c r="I188" s="46"/>
      <c r="J188" s="46"/>
      <c r="K188" s="46"/>
      <c r="L188" s="46"/>
    </row>
    <row r="189" spans="5:12" ht="20.25" x14ac:dyDescent="0.2">
      <c r="E189" s="45" t="s">
        <v>128</v>
      </c>
      <c r="F189" s="45"/>
      <c r="G189" s="45"/>
      <c r="H189" s="45"/>
      <c r="I189" s="46"/>
      <c r="J189" s="46"/>
      <c r="K189" s="46"/>
      <c r="L189" s="46"/>
    </row>
    <row r="190" spans="5:12" ht="20.25" x14ac:dyDescent="0.2">
      <c r="E190" s="45" t="s">
        <v>129</v>
      </c>
      <c r="F190" s="45"/>
      <c r="G190" s="45"/>
      <c r="H190" s="45"/>
      <c r="I190" s="46"/>
      <c r="J190" s="46"/>
      <c r="K190" s="46"/>
      <c r="L190" s="46"/>
    </row>
    <row r="191" spans="5:12" ht="20.25" x14ac:dyDescent="0.2">
      <c r="E191" s="45" t="s">
        <v>130</v>
      </c>
      <c r="F191" s="45"/>
      <c r="G191" s="45"/>
      <c r="H191" s="45"/>
      <c r="I191" s="46"/>
      <c r="J191" s="46"/>
      <c r="K191" s="46"/>
      <c r="L191" s="46"/>
    </row>
    <row r="192" spans="5:12" ht="20.25" x14ac:dyDescent="0.2">
      <c r="E192" s="45" t="s">
        <v>131</v>
      </c>
      <c r="F192" s="45"/>
      <c r="G192" s="45"/>
      <c r="H192" s="45"/>
      <c r="I192" s="46"/>
      <c r="J192" s="46"/>
      <c r="K192" s="46"/>
      <c r="L192" s="46"/>
    </row>
    <row r="193" spans="5:12" ht="20.25" x14ac:dyDescent="0.2">
      <c r="E193" s="45" t="s">
        <v>132</v>
      </c>
      <c r="F193" s="45"/>
      <c r="G193" s="45"/>
      <c r="H193" s="45"/>
      <c r="I193" s="46"/>
      <c r="J193" s="46"/>
      <c r="K193" s="46"/>
      <c r="L193" s="46"/>
    </row>
    <row r="194" spans="5:12" ht="20.25" x14ac:dyDescent="0.2">
      <c r="E194" s="45" t="s">
        <v>133</v>
      </c>
      <c r="F194" s="45"/>
      <c r="G194" s="45"/>
      <c r="H194" s="45"/>
      <c r="I194" s="46"/>
      <c r="J194" s="46"/>
      <c r="K194" s="46"/>
      <c r="L194" s="46"/>
    </row>
    <row r="195" spans="5:12" ht="20.25" x14ac:dyDescent="0.2">
      <c r="E195" s="45" t="s">
        <v>134</v>
      </c>
      <c r="F195" s="45"/>
      <c r="G195" s="45"/>
      <c r="H195" s="45"/>
      <c r="I195" s="46"/>
      <c r="J195" s="46"/>
      <c r="K195" s="46"/>
      <c r="L195" s="46"/>
    </row>
    <row r="196" spans="5:12" ht="20.25" x14ac:dyDescent="0.2">
      <c r="E196" s="45" t="s">
        <v>135</v>
      </c>
      <c r="F196" s="45"/>
      <c r="G196" s="45"/>
      <c r="H196" s="45"/>
      <c r="I196" s="46"/>
      <c r="J196" s="46"/>
      <c r="K196" s="46"/>
      <c r="L196" s="46"/>
    </row>
    <row r="197" spans="5:12" ht="20.25" x14ac:dyDescent="0.2">
      <c r="E197" s="45" t="s">
        <v>136</v>
      </c>
      <c r="F197" s="45"/>
      <c r="G197" s="45"/>
      <c r="H197" s="45"/>
      <c r="I197" s="46"/>
      <c r="J197" s="46"/>
      <c r="K197" s="46"/>
      <c r="L197" s="46"/>
    </row>
    <row r="198" spans="5:12" ht="20.25" x14ac:dyDescent="0.2">
      <c r="E198" s="45" t="s">
        <v>137</v>
      </c>
      <c r="F198" s="45"/>
      <c r="G198" s="45"/>
      <c r="H198" s="45"/>
      <c r="I198" s="46"/>
      <c r="J198" s="46"/>
      <c r="K198" s="46"/>
      <c r="L198" s="46"/>
    </row>
    <row r="199" spans="5:12" ht="20.25" x14ac:dyDescent="0.2">
      <c r="E199" s="45" t="s">
        <v>138</v>
      </c>
      <c r="F199" s="45"/>
      <c r="G199" s="45"/>
      <c r="H199" s="45"/>
      <c r="I199" s="46"/>
      <c r="J199" s="46"/>
      <c r="K199" s="46"/>
      <c r="L199" s="46"/>
    </row>
    <row r="200" spans="5:12" ht="20.25" x14ac:dyDescent="0.2">
      <c r="E200" s="45" t="s">
        <v>139</v>
      </c>
      <c r="F200" s="45"/>
      <c r="G200" s="45"/>
      <c r="H200" s="45"/>
      <c r="I200" s="46"/>
      <c r="J200" s="46"/>
      <c r="K200" s="46"/>
      <c r="L200" s="46"/>
    </row>
    <row r="201" spans="5:12" ht="20.25" x14ac:dyDescent="0.2">
      <c r="E201" s="45" t="s">
        <v>140</v>
      </c>
      <c r="F201" s="45"/>
      <c r="G201" s="45"/>
      <c r="H201" s="45"/>
      <c r="I201" s="46"/>
      <c r="J201" s="46"/>
      <c r="K201" s="46"/>
      <c r="L201" s="46"/>
    </row>
    <row r="202" spans="5:12" ht="20.25" x14ac:dyDescent="0.2">
      <c r="E202" s="45" t="s">
        <v>141</v>
      </c>
      <c r="F202" s="45"/>
      <c r="G202" s="45"/>
      <c r="H202" s="45"/>
      <c r="I202" s="46"/>
      <c r="J202" s="46"/>
      <c r="K202" s="46"/>
      <c r="L202" s="46"/>
    </row>
    <row r="203" spans="5:12" ht="20.25" x14ac:dyDescent="0.2">
      <c r="E203" s="45" t="s">
        <v>142</v>
      </c>
      <c r="F203" s="45"/>
      <c r="G203" s="45"/>
      <c r="H203" s="45"/>
      <c r="I203" s="46"/>
      <c r="J203" s="46"/>
      <c r="K203" s="46"/>
      <c r="L203" s="46"/>
    </row>
    <row r="204" spans="5:12" ht="20.25" x14ac:dyDescent="0.2">
      <c r="E204" s="45" t="s">
        <v>143</v>
      </c>
      <c r="F204" s="45"/>
      <c r="G204" s="45"/>
      <c r="H204" s="45"/>
      <c r="I204" s="46"/>
      <c r="J204" s="46"/>
      <c r="K204" s="46"/>
      <c r="L204" s="46"/>
    </row>
    <row r="205" spans="5:12" ht="20.25" x14ac:dyDescent="0.2">
      <c r="E205" s="45" t="s">
        <v>144</v>
      </c>
      <c r="F205" s="45"/>
      <c r="G205" s="45"/>
      <c r="H205" s="45"/>
      <c r="I205" s="46"/>
      <c r="J205" s="46"/>
      <c r="K205" s="46"/>
      <c r="L205" s="46"/>
    </row>
    <row r="206" spans="5:12" ht="20.25" x14ac:dyDescent="0.2">
      <c r="E206" s="45" t="s">
        <v>145</v>
      </c>
      <c r="F206" s="45"/>
      <c r="G206" s="45"/>
      <c r="H206" s="45"/>
      <c r="I206" s="46"/>
      <c r="J206" s="46"/>
      <c r="K206" s="46"/>
      <c r="L206" s="46"/>
    </row>
    <row r="207" spans="5:12" ht="20.25" x14ac:dyDescent="0.2">
      <c r="E207" s="45" t="s">
        <v>146</v>
      </c>
      <c r="F207" s="45"/>
      <c r="G207" s="45"/>
      <c r="H207" s="45"/>
      <c r="I207" s="46"/>
      <c r="J207" s="46"/>
      <c r="K207" s="46"/>
      <c r="L207" s="46"/>
    </row>
    <row r="208" spans="5:12" ht="20.25" x14ac:dyDescent="0.2">
      <c r="E208" s="45" t="s">
        <v>147</v>
      </c>
      <c r="F208" s="45"/>
      <c r="G208" s="45"/>
      <c r="H208" s="45"/>
      <c r="I208" s="46"/>
      <c r="J208" s="46"/>
      <c r="K208" s="46"/>
      <c r="L208" s="46"/>
    </row>
    <row r="209" spans="5:12" ht="20.25" x14ac:dyDescent="0.2">
      <c r="E209" s="45" t="s">
        <v>148</v>
      </c>
      <c r="F209" s="45"/>
      <c r="G209" s="45"/>
      <c r="H209" s="45"/>
      <c r="I209" s="46"/>
      <c r="J209" s="46"/>
      <c r="K209" s="46"/>
      <c r="L209" s="46"/>
    </row>
    <row r="210" spans="5:12" ht="20.25" x14ac:dyDescent="0.2">
      <c r="E210" s="45" t="s">
        <v>149</v>
      </c>
      <c r="F210" s="45"/>
      <c r="G210" s="45"/>
      <c r="H210" s="45"/>
      <c r="I210" s="46"/>
      <c r="J210" s="46"/>
      <c r="K210" s="46"/>
      <c r="L210" s="46"/>
    </row>
    <row r="211" spans="5:12" ht="20.25" x14ac:dyDescent="0.2">
      <c r="E211" s="45" t="s">
        <v>150</v>
      </c>
      <c r="F211" s="45"/>
      <c r="G211" s="45"/>
      <c r="H211" s="45"/>
      <c r="I211" s="46"/>
      <c r="J211" s="46"/>
      <c r="K211" s="46"/>
      <c r="L211" s="46"/>
    </row>
    <row r="212" spans="5:12" ht="20.25" x14ac:dyDescent="0.2">
      <c r="E212" s="45" t="s">
        <v>151</v>
      </c>
      <c r="F212" s="45"/>
      <c r="G212" s="45"/>
      <c r="H212" s="45"/>
      <c r="I212" s="46"/>
      <c r="J212" s="46"/>
      <c r="K212" s="46"/>
      <c r="L212" s="46"/>
    </row>
    <row r="213" spans="5:12" ht="20.25" x14ac:dyDescent="0.2">
      <c r="E213" s="45" t="s">
        <v>152</v>
      </c>
      <c r="F213" s="45"/>
      <c r="G213" s="45"/>
      <c r="H213" s="45"/>
      <c r="I213" s="46"/>
      <c r="J213" s="46"/>
      <c r="K213" s="46"/>
      <c r="L213" s="46"/>
    </row>
    <row r="214" spans="5:12" ht="20.25" x14ac:dyDescent="0.2">
      <c r="E214" s="45" t="s">
        <v>153</v>
      </c>
      <c r="F214" s="45"/>
      <c r="G214" s="45"/>
      <c r="H214" s="45"/>
      <c r="I214" s="46"/>
      <c r="J214" s="46"/>
      <c r="K214" s="46"/>
      <c r="L214" s="46"/>
    </row>
    <row r="215" spans="5:12" ht="20.25" x14ac:dyDescent="0.2">
      <c r="E215" s="45" t="s">
        <v>154</v>
      </c>
      <c r="F215" s="45"/>
      <c r="G215" s="45"/>
      <c r="H215" s="45"/>
      <c r="I215" s="46"/>
      <c r="J215" s="46"/>
      <c r="K215" s="46"/>
      <c r="L215" s="46"/>
    </row>
    <row r="216" spans="5:12" ht="20.25" x14ac:dyDescent="0.2">
      <c r="E216" s="45" t="s">
        <v>155</v>
      </c>
      <c r="F216" s="45"/>
      <c r="G216" s="45"/>
      <c r="H216" s="45"/>
      <c r="I216" s="46"/>
      <c r="J216" s="46"/>
      <c r="K216" s="46"/>
      <c r="L216" s="46"/>
    </row>
    <row r="217" spans="5:12" ht="20.25" x14ac:dyDescent="0.2">
      <c r="E217" s="45" t="s">
        <v>156</v>
      </c>
      <c r="F217" s="45"/>
      <c r="G217" s="45"/>
      <c r="H217" s="45"/>
      <c r="I217" s="46"/>
      <c r="J217" s="46"/>
      <c r="K217" s="46"/>
      <c r="L217" s="46"/>
    </row>
    <row r="218" spans="5:12" ht="20.25" x14ac:dyDescent="0.2">
      <c r="E218" s="45" t="s">
        <v>157</v>
      </c>
      <c r="F218" s="45"/>
      <c r="G218" s="45"/>
      <c r="H218" s="45"/>
      <c r="I218" s="46"/>
      <c r="J218" s="46"/>
      <c r="K218" s="46"/>
      <c r="L218" s="46"/>
    </row>
    <row r="219" spans="5:12" ht="20.25" x14ac:dyDescent="0.2">
      <c r="E219" s="45" t="s">
        <v>158</v>
      </c>
      <c r="F219" s="45"/>
      <c r="G219" s="45"/>
      <c r="H219" s="45"/>
      <c r="I219" s="46"/>
      <c r="J219" s="46"/>
      <c r="K219" s="46"/>
      <c r="L219" s="46"/>
    </row>
    <row r="220" spans="5:12" ht="20.25" x14ac:dyDescent="0.2">
      <c r="E220" s="45" t="s">
        <v>159</v>
      </c>
      <c r="F220" s="45"/>
      <c r="G220" s="45"/>
      <c r="H220" s="45"/>
      <c r="I220" s="46"/>
      <c r="J220" s="46"/>
      <c r="K220" s="46"/>
      <c r="L220" s="46"/>
    </row>
    <row r="221" spans="5:12" ht="20.25" x14ac:dyDescent="0.2">
      <c r="E221" s="45" t="s">
        <v>160</v>
      </c>
      <c r="F221" s="45"/>
      <c r="G221" s="45"/>
      <c r="H221" s="45"/>
      <c r="I221" s="46"/>
      <c r="J221" s="46"/>
      <c r="K221" s="46"/>
      <c r="L221" s="46"/>
    </row>
    <row r="222" spans="5:12" ht="20.25" x14ac:dyDescent="0.2">
      <c r="E222" s="45" t="s">
        <v>161</v>
      </c>
      <c r="F222" s="45"/>
      <c r="G222" s="45"/>
      <c r="H222" s="45"/>
      <c r="I222" s="46"/>
      <c r="J222" s="46"/>
      <c r="K222" s="46"/>
      <c r="L222" s="46"/>
    </row>
    <row r="223" spans="5:12" ht="20.25" x14ac:dyDescent="0.2">
      <c r="E223" s="45" t="s">
        <v>162</v>
      </c>
      <c r="F223" s="45"/>
      <c r="G223" s="45"/>
      <c r="H223" s="45"/>
      <c r="I223" s="46"/>
      <c r="J223" s="46"/>
      <c r="K223" s="46"/>
      <c r="L223" s="46"/>
    </row>
    <row r="224" spans="5:12" ht="20.25" x14ac:dyDescent="0.2">
      <c r="E224" s="45" t="s">
        <v>163</v>
      </c>
      <c r="F224" s="45"/>
      <c r="G224" s="45"/>
      <c r="H224" s="45"/>
      <c r="I224" s="46"/>
      <c r="J224" s="46"/>
      <c r="K224" s="46"/>
      <c r="L224" s="46"/>
    </row>
    <row r="225" spans="5:12" ht="20.25" x14ac:dyDescent="0.2">
      <c r="E225" s="45" t="s">
        <v>164</v>
      </c>
      <c r="F225" s="45"/>
      <c r="G225" s="45"/>
      <c r="H225" s="45"/>
      <c r="I225" s="46"/>
      <c r="J225" s="46"/>
      <c r="K225" s="46"/>
      <c r="L225" s="46"/>
    </row>
    <row r="226" spans="5:12" ht="20.25" x14ac:dyDescent="0.2">
      <c r="E226" s="45" t="s">
        <v>165</v>
      </c>
      <c r="F226" s="45"/>
      <c r="G226" s="45"/>
      <c r="H226" s="45"/>
      <c r="I226" s="46"/>
      <c r="J226" s="46"/>
      <c r="K226" s="46"/>
      <c r="L226" s="46"/>
    </row>
    <row r="227" spans="5:12" ht="20.25" x14ac:dyDescent="0.2">
      <c r="E227" s="45" t="s">
        <v>166</v>
      </c>
      <c r="F227" s="45"/>
      <c r="G227" s="45"/>
      <c r="H227" s="45"/>
      <c r="I227" s="46"/>
      <c r="J227" s="46"/>
      <c r="K227" s="46"/>
      <c r="L227" s="46"/>
    </row>
    <row r="228" spans="5:12" ht="20.25" x14ac:dyDescent="0.2">
      <c r="E228" s="45" t="s">
        <v>167</v>
      </c>
      <c r="F228" s="45"/>
      <c r="G228" s="45"/>
      <c r="H228" s="45"/>
      <c r="I228" s="46"/>
      <c r="J228" s="46"/>
      <c r="K228" s="46"/>
      <c r="L228" s="46"/>
    </row>
    <row r="229" spans="5:12" ht="20.25" x14ac:dyDescent="0.2">
      <c r="E229" s="45" t="s">
        <v>168</v>
      </c>
      <c r="F229" s="45"/>
      <c r="G229" s="45"/>
      <c r="H229" s="45"/>
      <c r="I229" s="46"/>
      <c r="J229" s="46"/>
      <c r="K229" s="46"/>
      <c r="L229" s="46"/>
    </row>
    <row r="230" spans="5:12" ht="20.25" x14ac:dyDescent="0.2">
      <c r="E230" s="45" t="s">
        <v>169</v>
      </c>
      <c r="F230" s="45"/>
      <c r="G230" s="45"/>
      <c r="H230" s="45"/>
      <c r="I230" s="46"/>
      <c r="J230" s="46"/>
      <c r="K230" s="46"/>
      <c r="L230" s="46"/>
    </row>
    <row r="231" spans="5:12" ht="20.25" x14ac:dyDescent="0.2">
      <c r="E231" s="45" t="s">
        <v>170</v>
      </c>
      <c r="F231" s="45"/>
      <c r="G231" s="45"/>
      <c r="H231" s="45"/>
      <c r="I231" s="46"/>
      <c r="J231" s="46"/>
      <c r="K231" s="46"/>
      <c r="L231" s="46"/>
    </row>
    <row r="232" spans="5:12" ht="20.25" x14ac:dyDescent="0.2">
      <c r="E232" s="45" t="s">
        <v>171</v>
      </c>
      <c r="F232" s="45"/>
      <c r="G232" s="45"/>
      <c r="H232" s="45"/>
      <c r="I232" s="46"/>
      <c r="J232" s="46"/>
      <c r="K232" s="46"/>
      <c r="L232" s="46"/>
    </row>
    <row r="233" spans="5:12" ht="20.25" x14ac:dyDescent="0.2">
      <c r="E233" s="45" t="s">
        <v>172</v>
      </c>
      <c r="F233" s="45"/>
      <c r="G233" s="45"/>
      <c r="H233" s="45"/>
      <c r="I233" s="46"/>
      <c r="J233" s="46"/>
      <c r="K233" s="46"/>
      <c r="L233" s="46"/>
    </row>
    <row r="234" spans="5:12" ht="20.25" x14ac:dyDescent="0.2">
      <c r="E234" s="45" t="s">
        <v>173</v>
      </c>
      <c r="F234" s="45"/>
      <c r="G234" s="45"/>
      <c r="H234" s="45"/>
      <c r="I234" s="46"/>
      <c r="J234" s="46"/>
      <c r="K234" s="46"/>
      <c r="L234" s="46"/>
    </row>
    <row r="235" spans="5:12" ht="20.25" x14ac:dyDescent="0.2">
      <c r="E235" s="45" t="s">
        <v>174</v>
      </c>
      <c r="F235" s="45"/>
      <c r="G235" s="45"/>
      <c r="H235" s="45"/>
      <c r="I235" s="46"/>
      <c r="J235" s="46"/>
      <c r="K235" s="46"/>
      <c r="L235" s="46"/>
    </row>
    <row r="236" spans="5:12" ht="20.25" x14ac:dyDescent="0.2">
      <c r="E236" s="45" t="s">
        <v>175</v>
      </c>
      <c r="F236" s="45"/>
      <c r="G236" s="45"/>
      <c r="H236" s="45"/>
      <c r="I236" s="46"/>
      <c r="J236" s="46"/>
      <c r="K236" s="46"/>
      <c r="L236" s="46"/>
    </row>
    <row r="237" spans="5:12" ht="20.25" x14ac:dyDescent="0.2">
      <c r="E237" s="45" t="s">
        <v>176</v>
      </c>
      <c r="F237" s="45"/>
      <c r="G237" s="45"/>
      <c r="H237" s="45"/>
      <c r="I237" s="46"/>
      <c r="J237" s="46"/>
      <c r="K237" s="46"/>
      <c r="L237" s="46"/>
    </row>
    <row r="238" spans="5:12" ht="20.25" x14ac:dyDescent="0.2">
      <c r="E238" s="45" t="s">
        <v>177</v>
      </c>
      <c r="F238" s="45"/>
      <c r="G238" s="45"/>
      <c r="H238" s="45"/>
      <c r="I238" s="46"/>
      <c r="J238" s="46"/>
      <c r="K238" s="46"/>
      <c r="L238" s="46"/>
    </row>
    <row r="239" spans="5:12" ht="20.25" x14ac:dyDescent="0.2">
      <c r="E239" s="45" t="s">
        <v>178</v>
      </c>
      <c r="F239" s="45"/>
      <c r="G239" s="45"/>
      <c r="H239" s="45"/>
      <c r="I239" s="46"/>
      <c r="J239" s="46"/>
      <c r="K239" s="46"/>
      <c r="L239" s="46"/>
    </row>
    <row r="240" spans="5:12" ht="20.25" x14ac:dyDescent="0.2">
      <c r="E240" s="45" t="s">
        <v>179</v>
      </c>
      <c r="F240" s="45"/>
      <c r="G240" s="45"/>
      <c r="H240" s="45"/>
      <c r="I240" s="46"/>
      <c r="J240" s="46"/>
      <c r="K240" s="46"/>
      <c r="L240" s="46"/>
    </row>
    <row r="241" spans="5:12" ht="20.25" x14ac:dyDescent="0.2">
      <c r="E241" s="45" t="s">
        <v>180</v>
      </c>
      <c r="F241" s="45"/>
      <c r="G241" s="45"/>
      <c r="H241" s="45"/>
      <c r="I241" s="46"/>
      <c r="J241" s="46"/>
      <c r="K241" s="46"/>
      <c r="L241" s="46"/>
    </row>
    <row r="242" spans="5:12" ht="20.25" x14ac:dyDescent="0.2">
      <c r="E242" s="45" t="s">
        <v>181</v>
      </c>
      <c r="F242" s="45"/>
      <c r="G242" s="45"/>
      <c r="H242" s="45"/>
      <c r="I242" s="46"/>
      <c r="J242" s="46"/>
      <c r="K242" s="46"/>
      <c r="L242" s="46"/>
    </row>
    <row r="243" spans="5:12" ht="20.25" x14ac:dyDescent="0.2">
      <c r="E243" s="45" t="s">
        <v>182</v>
      </c>
      <c r="F243" s="45"/>
      <c r="G243" s="45"/>
      <c r="H243" s="45"/>
      <c r="I243" s="46"/>
      <c r="J243" s="46"/>
      <c r="K243" s="46"/>
      <c r="L243" s="46"/>
    </row>
  </sheetData>
  <mergeCells count="98">
    <mergeCell ref="E105:P105"/>
    <mergeCell ref="E106:F106"/>
    <mergeCell ref="G106:G107"/>
    <mergeCell ref="M106:P106"/>
    <mergeCell ref="E107:F107"/>
    <mergeCell ref="M107:P107"/>
    <mergeCell ref="E101:P101"/>
    <mergeCell ref="H102:I102"/>
    <mergeCell ref="H103:I103"/>
    <mergeCell ref="N103:N104"/>
    <mergeCell ref="O103:O104"/>
    <mergeCell ref="P103:P104"/>
    <mergeCell ref="H104:I104"/>
    <mergeCell ref="E97:P97"/>
    <mergeCell ref="E98:F98"/>
    <mergeCell ref="G98:G99"/>
    <mergeCell ref="M98:P98"/>
    <mergeCell ref="E99:F99"/>
    <mergeCell ref="M99:P99"/>
    <mergeCell ref="E93:P93"/>
    <mergeCell ref="H94:I94"/>
    <mergeCell ref="H95:I95"/>
    <mergeCell ref="N95:N96"/>
    <mergeCell ref="O95:O96"/>
    <mergeCell ref="P95:P96"/>
    <mergeCell ref="H96:I96"/>
    <mergeCell ref="E89:P89"/>
    <mergeCell ref="E90:F90"/>
    <mergeCell ref="G90:G91"/>
    <mergeCell ref="M90:P90"/>
    <mergeCell ref="E91:F91"/>
    <mergeCell ref="M91:P91"/>
    <mergeCell ref="E85:P85"/>
    <mergeCell ref="H86:I86"/>
    <mergeCell ref="H87:I87"/>
    <mergeCell ref="N87:N88"/>
    <mergeCell ref="O87:O88"/>
    <mergeCell ref="P87:P88"/>
    <mergeCell ref="H88:I88"/>
    <mergeCell ref="E81:P81"/>
    <mergeCell ref="E82:F82"/>
    <mergeCell ref="G82:G83"/>
    <mergeCell ref="M82:P82"/>
    <mergeCell ref="E83:F83"/>
    <mergeCell ref="M83:P83"/>
    <mergeCell ref="E77:P77"/>
    <mergeCell ref="H78:I78"/>
    <mergeCell ref="H79:I79"/>
    <mergeCell ref="N79:N80"/>
    <mergeCell ref="O79:O80"/>
    <mergeCell ref="P79:P80"/>
    <mergeCell ref="H80:I80"/>
    <mergeCell ref="E73:P73"/>
    <mergeCell ref="E74:F74"/>
    <mergeCell ref="G74:G75"/>
    <mergeCell ref="M74:P74"/>
    <mergeCell ref="E75:F75"/>
    <mergeCell ref="M75:P75"/>
    <mergeCell ref="E69:P69"/>
    <mergeCell ref="H70:I70"/>
    <mergeCell ref="H71:I71"/>
    <mergeCell ref="N71:N72"/>
    <mergeCell ref="O71:O72"/>
    <mergeCell ref="P71:P72"/>
    <mergeCell ref="H72:I72"/>
    <mergeCell ref="E65:F65"/>
    <mergeCell ref="G65:G66"/>
    <mergeCell ref="M65:P65"/>
    <mergeCell ref="E66:F66"/>
    <mergeCell ref="M66:P66"/>
    <mergeCell ref="H62:I62"/>
    <mergeCell ref="N62:P63"/>
    <mergeCell ref="E63:G63"/>
    <mergeCell ref="H63:I63"/>
    <mergeCell ref="E64:P64"/>
    <mergeCell ref="E55:P55"/>
    <mergeCell ref="E57:P57"/>
    <mergeCell ref="E58:P58"/>
    <mergeCell ref="E60:P60"/>
    <mergeCell ref="H61:I61"/>
    <mergeCell ref="N61:P61"/>
    <mergeCell ref="E49:P49"/>
    <mergeCell ref="E50:P50"/>
    <mergeCell ref="F52:J53"/>
    <mergeCell ref="K52:L52"/>
    <mergeCell ref="M52:O52"/>
    <mergeCell ref="K53:L53"/>
    <mergeCell ref="M53:O53"/>
    <mergeCell ref="AF9:AG9"/>
    <mergeCell ref="F10:H10"/>
    <mergeCell ref="P10:Q10"/>
    <mergeCell ref="H43:O43"/>
    <mergeCell ref="H46:O47"/>
    <mergeCell ref="F2:G2"/>
    <mergeCell ref="H2:I2"/>
    <mergeCell ref="J2:K2"/>
    <mergeCell ref="C9:D9"/>
    <mergeCell ref="W9:X9"/>
  </mergeCells>
  <conditionalFormatting sqref="C11:C40">
    <cfRule type="containsText" dxfId="471" priority="11" operator="containsText" text="I">
      <formula>NOT(ISERROR(SEARCH("I",C11)))</formula>
    </cfRule>
    <cfRule type="containsText" dxfId="470" priority="12" operator="containsText" text="K">
      <formula>NOT(ISERROR(SEARCH("K",C11)))</formula>
    </cfRule>
  </conditionalFormatting>
  <conditionalFormatting sqref="C11:D40">
    <cfRule type="containsText" dxfId="469" priority="13" operator="containsText" text="T">
      <formula>NOT(ISERROR(SEARCH("T",C11)))</formula>
    </cfRule>
    <cfRule type="containsText" dxfId="468" priority="16" operator="containsText" text="L">
      <formula>NOT(ISERROR(SEARCH("L",C11)))</formula>
    </cfRule>
    <cfRule type="containsText" dxfId="467" priority="15" operator="containsText" text="J">
      <formula>NOT(ISERROR(SEARCH("J",C11)))</formula>
    </cfRule>
  </conditionalFormatting>
  <conditionalFormatting sqref="H46:O47">
    <cfRule type="containsText" dxfId="466" priority="2" operator="containsText" text="CLASSE DI RISCHIO MEDIO">
      <formula>NOT(ISERROR(SEARCH("CLASSE DI RISCHIO MEDIO",H46)))</formula>
    </cfRule>
    <cfRule type="containsText" dxfId="465" priority="3" operator="containsText" text="Classe di rischio basso">
      <formula>NOT(ISERROR(SEARCH("Classe di rischio basso",H46)))</formula>
    </cfRule>
    <cfRule type="colorScale" priority="4">
      <colorScale>
        <cfvo type="num" val="80"/>
        <cfvo type="num" val="85"/>
        <cfvo type="num" val="87"/>
        <color rgb="FF28F846"/>
        <color rgb="FF0070C0"/>
        <color rgb="FFFF0000"/>
      </colorScale>
    </cfRule>
    <cfRule type="containsText" dxfId="464" priority="1" operator="containsText" text="CLASSE DI RISCHIO ALTO">
      <formula>NOT(ISERROR(SEARCH("CLASSE DI RISCHIO ALTO",H46)))</formula>
    </cfRule>
  </conditionalFormatting>
  <conditionalFormatting sqref="J65">
    <cfRule type="cellIs" dxfId="463" priority="55" operator="greaterThan">
      <formula>80</formula>
    </cfRule>
    <cfRule type="cellIs" dxfId="462" priority="54" operator="between">
      <formula>70</formula>
      <formula>75</formula>
    </cfRule>
    <cfRule type="cellIs" dxfId="461" priority="53" operator="between">
      <formula>65.00000001</formula>
      <formula>69.999999</formula>
    </cfRule>
    <cfRule type="cellIs" dxfId="460" priority="52" operator="between">
      <formula>75.0000001</formula>
      <formula>79.99999999999</formula>
    </cfRule>
    <cfRule type="cellIs" dxfId="459" priority="56" operator="lessThan">
      <formula>65</formula>
    </cfRule>
  </conditionalFormatting>
  <conditionalFormatting sqref="J74">
    <cfRule type="cellIs" dxfId="458" priority="51" operator="lessThan">
      <formula>65</formula>
    </cfRule>
    <cfRule type="cellIs" dxfId="457" priority="50" operator="greaterThan">
      <formula>80</formula>
    </cfRule>
    <cfRule type="cellIs" dxfId="456" priority="47" operator="between">
      <formula>75.0000001</formula>
      <formula>79.99999999999</formula>
    </cfRule>
    <cfRule type="cellIs" dxfId="455" priority="48" operator="between">
      <formula>65.00000001</formula>
      <formula>69.999999</formula>
    </cfRule>
    <cfRule type="cellIs" dxfId="454" priority="49" operator="between">
      <formula>70</formula>
      <formula>75</formula>
    </cfRule>
  </conditionalFormatting>
  <conditionalFormatting sqref="J82">
    <cfRule type="cellIs" dxfId="453" priority="42" operator="between">
      <formula>75.0000001</formula>
      <formula>79.99999999999</formula>
    </cfRule>
    <cfRule type="cellIs" dxfId="452" priority="43" operator="between">
      <formula>65.00000001</formula>
      <formula>69.999999</formula>
    </cfRule>
    <cfRule type="cellIs" dxfId="451" priority="45" operator="greaterThan">
      <formula>80</formula>
    </cfRule>
    <cfRule type="cellIs" dxfId="450" priority="46" operator="lessThan">
      <formula>65</formula>
    </cfRule>
    <cfRule type="cellIs" dxfId="449" priority="44" operator="between">
      <formula>70</formula>
      <formula>75</formula>
    </cfRule>
  </conditionalFormatting>
  <conditionalFormatting sqref="J90">
    <cfRule type="cellIs" dxfId="448" priority="37" operator="between">
      <formula>75.0000001</formula>
      <formula>79.99999999999</formula>
    </cfRule>
    <cfRule type="cellIs" dxfId="447" priority="38" operator="between">
      <formula>65.00000001</formula>
      <formula>69.999999</formula>
    </cfRule>
    <cfRule type="cellIs" dxfId="446" priority="39" operator="between">
      <formula>70</formula>
      <formula>75</formula>
    </cfRule>
    <cfRule type="cellIs" dxfId="445" priority="40" operator="greaterThan">
      <formula>80</formula>
    </cfRule>
    <cfRule type="cellIs" dxfId="444" priority="41" operator="lessThan">
      <formula>65</formula>
    </cfRule>
  </conditionalFormatting>
  <conditionalFormatting sqref="J98">
    <cfRule type="cellIs" dxfId="443" priority="34" operator="between">
      <formula>70</formula>
      <formula>75</formula>
    </cfRule>
    <cfRule type="cellIs" dxfId="442" priority="28" operator="between">
      <formula>65.00000001</formula>
      <formula>69.999999</formula>
    </cfRule>
    <cfRule type="cellIs" dxfId="441" priority="30" operator="greaterThan">
      <formula>80</formula>
    </cfRule>
    <cfRule type="cellIs" dxfId="440" priority="31" operator="lessThan">
      <formula>65</formula>
    </cfRule>
    <cfRule type="cellIs" dxfId="439" priority="32" operator="between">
      <formula>75.0000001</formula>
      <formula>79.99999999999</formula>
    </cfRule>
    <cfRule type="cellIs" dxfId="438" priority="29" operator="between">
      <formula>70</formula>
      <formula>75</formula>
    </cfRule>
    <cfRule type="cellIs" dxfId="437" priority="33" operator="between">
      <formula>65.00000001</formula>
      <formula>69.999999</formula>
    </cfRule>
    <cfRule type="cellIs" dxfId="436" priority="27" operator="between">
      <formula>75.0000001</formula>
      <formula>79.99999999999</formula>
    </cfRule>
  </conditionalFormatting>
  <conditionalFormatting sqref="J106">
    <cfRule type="cellIs" dxfId="435" priority="17" operator="between">
      <formula>75.0000001</formula>
      <formula>79.99999999999</formula>
    </cfRule>
    <cfRule type="cellIs" dxfId="434" priority="18" operator="between">
      <formula>65.00000001</formula>
      <formula>69.999999</formula>
    </cfRule>
    <cfRule type="cellIs" dxfId="433" priority="19" operator="between">
      <formula>70</formula>
      <formula>75</formula>
    </cfRule>
    <cfRule type="cellIs" dxfId="432" priority="20" operator="greaterThan">
      <formula>80</formula>
    </cfRule>
    <cfRule type="cellIs" dxfId="431" priority="21" operator="lessThan">
      <formula>65</formula>
    </cfRule>
    <cfRule type="cellIs" dxfId="430" priority="24" operator="between">
      <formula>70</formula>
      <formula>75</formula>
    </cfRule>
    <cfRule type="cellIs" dxfId="429" priority="23" operator="between">
      <formula>65.00000001</formula>
      <formula>69.999999</formula>
    </cfRule>
    <cfRule type="cellIs" dxfId="428" priority="22" operator="between">
      <formula>75.0000001</formula>
      <formula>79.99999999999</formula>
    </cfRule>
  </conditionalFormatting>
  <conditionalFormatting sqref="N11:N40">
    <cfRule type="cellIs" dxfId="427" priority="5" operator="between">
      <formula>65.00000001</formula>
      <formula>69.999999</formula>
    </cfRule>
    <cfRule type="cellIs" dxfId="426" priority="6" operator="between">
      <formula>75.0000001</formula>
      <formula>79.99999999999</formula>
    </cfRule>
    <cfRule type="cellIs" dxfId="425" priority="8" operator="equal">
      <formula>0</formula>
    </cfRule>
    <cfRule type="cellIs" dxfId="424" priority="9" operator="between">
      <formula>0.1</formula>
      <formula>65</formula>
    </cfRule>
    <cfRule type="cellIs" dxfId="423" priority="10" operator="greaterThan">
      <formula>80</formula>
    </cfRule>
    <cfRule type="cellIs" dxfId="422" priority="7" operator="between">
      <formula>70</formula>
      <formula>75</formula>
    </cfRule>
  </conditionalFormatting>
  <dataValidations count="7">
    <dataValidation type="list" allowBlank="1" showInputMessage="1" showErrorMessage="1" sqref="E11:E39" xr:uid="{00000000-0002-0000-2100-000000000000}">
      <formula1>Elenco_Misure</formula1>
    </dataValidation>
    <dataValidation type="list" allowBlank="1" showInputMessage="1" showErrorMessage="1" sqref="R57" xr:uid="{00000000-0002-0000-2100-000001000000}">
      <formula1>#REF!</formula1>
    </dataValidation>
    <dataValidation type="list" allowBlank="1" showInputMessage="1" showErrorMessage="1" sqref="H72:I72 H104:I104 H96:I96 H88:I88 H80:I80 H63:I63" xr:uid="{00000000-0002-0000-2100-000002000000}">
      <formula1>$I$3:$I$5</formula1>
    </dataValidation>
    <dataValidation type="list" allowBlank="1" showInputMessage="1" showErrorMessage="1" sqref="E71 E105 E103 E97 E95 E89 E87 E81 E79 E73 E62" xr:uid="{00000000-0002-0000-2100-000003000000}">
      <formula1>$E$112:$E$243</formula1>
    </dataValidation>
    <dataValidation type="list" allowBlank="1" showInputMessage="1" showErrorMessage="1" sqref="R67:S69 O67:P68 R77:S77 R85:S85 R93:S93 R101:S101" xr:uid="{00000000-0002-0000-2100-000004000000}">
      <formula1>$AA$5:$AA$7</formula1>
    </dataValidation>
    <dataValidation type="list" allowBlank="1" showInputMessage="1" showErrorMessage="1" sqref="E75 E107 E99 E91 E83 E66:F66" xr:uid="{00000000-0002-0000-2100-000005000000}">
      <formula1>$K$3:$K$4</formula1>
    </dataValidation>
    <dataValidation type="list" allowBlank="1" showInputMessage="1" showErrorMessage="1" sqref="F112:F243" xr:uid="{00000000-0002-0000-2100-000006000000}">
      <formula1>$L$3:$L$7</formula1>
    </dataValidation>
  </dataValidations>
  <pageMargins left="0.70866141732283472" right="0.70866141732283472" top="0.74803149606299213" bottom="0.74803149606299213" header="0.31496062992125984" footer="0.31496062992125984"/>
  <pageSetup paperSize="9" scale="44" orientation="portrait" r:id="rId1"/>
  <headerFooter>
    <oddHeader>&amp;A</oddHeader>
    <oddFooter>Pagina &amp;P di &amp;N</oddFooter>
  </headerFooter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A796D-C583-46C0-AB35-20C2EF957CB5}">
  <sheetPr>
    <tabColor rgb="FF0070C0"/>
    <pageSetUpPr fitToPage="1"/>
  </sheetPr>
  <dimension ref="B1:AN243"/>
  <sheetViews>
    <sheetView tabSelected="1" view="pageBreakPreview" zoomScale="61" zoomScaleNormal="75" zoomScaleSheetLayoutView="61" workbookViewId="0">
      <pane xSplit="2" ySplit="10" topLeftCell="C49" activePane="bottomRight" state="frozen"/>
      <selection activeCell="A56" sqref="A56:A57"/>
      <selection pane="topRight" activeCell="A56" sqref="A56:A57"/>
      <selection pane="bottomLeft" activeCell="A56" sqref="A56:A57"/>
      <selection pane="bottomRight" activeCell="A56" sqref="A56:A57"/>
    </sheetView>
  </sheetViews>
  <sheetFormatPr defaultRowHeight="12.75" x14ac:dyDescent="0.2"/>
  <cols>
    <col min="1" max="1" width="4.5703125" style="81" customWidth="1"/>
    <col min="2" max="2" width="7.5703125" style="81" customWidth="1"/>
    <col min="3" max="3" width="8.5703125" style="81" customWidth="1"/>
    <col min="4" max="4" width="8.85546875" style="81" customWidth="1"/>
    <col min="5" max="5" width="8.28515625" style="81" customWidth="1"/>
    <col min="6" max="6" width="35" style="81" customWidth="1"/>
    <col min="7" max="7" width="22.85546875" style="81" customWidth="1"/>
    <col min="8" max="8" width="20.140625" style="81" customWidth="1"/>
    <col min="9" max="9" width="9.42578125" style="81" customWidth="1"/>
    <col min="10" max="10" width="11.42578125" style="81" customWidth="1"/>
    <col min="11" max="11" width="11.7109375" style="81" customWidth="1"/>
    <col min="12" max="12" width="11" style="81" customWidth="1"/>
    <col min="13" max="13" width="11.42578125" style="81" customWidth="1"/>
    <col min="14" max="14" width="13.140625" style="81" customWidth="1"/>
    <col min="15" max="15" width="9.28515625" style="81" customWidth="1"/>
    <col min="16" max="17" width="9.140625" style="81" customWidth="1"/>
    <col min="18" max="18" width="7.85546875" style="81" hidden="1" customWidth="1"/>
    <col min="19" max="19" width="11.28515625" style="81" customWidth="1"/>
    <col min="20" max="20" width="16.5703125" style="81" bestFit="1" customWidth="1"/>
    <col min="21" max="21" width="21.28515625" style="81" customWidth="1"/>
    <col min="22" max="22" width="16.7109375" style="81" bestFit="1" customWidth="1"/>
    <col min="23" max="23" width="9.7109375" style="167" bestFit="1" customWidth="1"/>
    <col min="24" max="24" width="12.5703125" style="167" customWidth="1"/>
    <col min="25" max="27" width="9.140625" style="167"/>
    <col min="28" max="28" width="15.28515625" style="167" bestFit="1" customWidth="1"/>
    <col min="29" max="29" width="12.140625" style="81" customWidth="1"/>
    <col min="30" max="30" width="9.140625" style="81"/>
    <col min="31" max="31" width="6" style="81" customWidth="1"/>
    <col min="32" max="32" width="13" style="81" customWidth="1"/>
    <col min="33" max="33" width="10.42578125" style="81" customWidth="1"/>
    <col min="34" max="34" width="22.42578125" style="81" customWidth="1"/>
    <col min="35" max="35" width="13.28515625" style="81" customWidth="1"/>
    <col min="36" max="36" width="16.140625" style="81" customWidth="1"/>
    <col min="37" max="37" width="9.5703125" style="81" bestFit="1" customWidth="1"/>
    <col min="38" max="38" width="9.140625" style="81"/>
    <col min="39" max="39" width="15.140625" style="81" customWidth="1"/>
    <col min="40" max="16384" width="9.140625" style="81"/>
  </cols>
  <sheetData>
    <row r="1" spans="3:39" ht="38.25" customHeight="1" x14ac:dyDescent="0.2"/>
    <row r="2" spans="3:39" ht="15.75" customHeight="1" x14ac:dyDescent="0.3">
      <c r="F2" s="427" t="s">
        <v>220</v>
      </c>
      <c r="G2" s="428"/>
      <c r="H2" s="429" t="s">
        <v>221</v>
      </c>
      <c r="I2" s="430"/>
      <c r="J2" s="431" t="s">
        <v>236</v>
      </c>
      <c r="K2" s="431" t="s">
        <v>31</v>
      </c>
      <c r="L2" s="168"/>
      <c r="M2" s="168"/>
      <c r="N2" s="169"/>
    </row>
    <row r="3" spans="3:39" ht="15.75" customHeight="1" x14ac:dyDescent="0.35">
      <c r="F3" s="98" t="s">
        <v>215</v>
      </c>
      <c r="G3" s="100">
        <v>0.7</v>
      </c>
      <c r="H3" s="102" t="s">
        <v>222</v>
      </c>
      <c r="I3" s="103">
        <v>0.5</v>
      </c>
      <c r="J3" s="170"/>
      <c r="K3" s="122" t="s">
        <v>32</v>
      </c>
      <c r="L3" s="121" t="s">
        <v>242</v>
      </c>
      <c r="M3" s="122"/>
      <c r="N3" s="171"/>
    </row>
    <row r="4" spans="3:39" ht="19.5" x14ac:dyDescent="0.35">
      <c r="F4" s="99" t="s">
        <v>216</v>
      </c>
      <c r="G4" s="101">
        <v>1</v>
      </c>
      <c r="H4" s="102" t="s">
        <v>223</v>
      </c>
      <c r="I4" s="103">
        <v>0.75</v>
      </c>
      <c r="J4" s="172"/>
      <c r="K4" s="125" t="s">
        <v>31</v>
      </c>
      <c r="L4" s="123" t="s">
        <v>243</v>
      </c>
      <c r="M4" s="120"/>
      <c r="N4" s="173"/>
    </row>
    <row r="5" spans="3:39" ht="22.5" x14ac:dyDescent="0.3">
      <c r="C5" s="263"/>
      <c r="D5" s="263"/>
      <c r="H5" s="104" t="s">
        <v>224</v>
      </c>
      <c r="I5" s="105">
        <v>0.3</v>
      </c>
      <c r="J5" s="82"/>
      <c r="K5" s="82"/>
      <c r="L5" s="123" t="s">
        <v>244</v>
      </c>
      <c r="M5" s="120"/>
      <c r="N5" s="173"/>
    </row>
    <row r="6" spans="3:39" ht="22.5" x14ac:dyDescent="0.3">
      <c r="C6" s="263"/>
      <c r="D6" s="263"/>
      <c r="G6" s="82"/>
      <c r="I6" s="82"/>
      <c r="J6" s="82"/>
      <c r="K6" s="82"/>
      <c r="L6" s="123" t="s">
        <v>27</v>
      </c>
      <c r="M6" s="120"/>
      <c r="N6" s="173"/>
    </row>
    <row r="7" spans="3:39" ht="23.25" x14ac:dyDescent="0.35">
      <c r="C7" s="263"/>
      <c r="D7" s="263"/>
      <c r="F7" s="198" t="s">
        <v>25</v>
      </c>
      <c r="G7" s="18"/>
      <c r="L7" s="124" t="s">
        <v>183</v>
      </c>
      <c r="M7" s="172"/>
      <c r="N7" s="174"/>
      <c r="T7" s="175"/>
      <c r="U7" s="175"/>
    </row>
    <row r="8" spans="3:39" ht="21.75" customHeight="1" x14ac:dyDescent="0.35">
      <c r="C8" s="263"/>
      <c r="D8" s="263"/>
      <c r="E8" s="18"/>
      <c r="F8" s="199" t="s">
        <v>574</v>
      </c>
      <c r="G8" s="82"/>
    </row>
    <row r="9" spans="3:39" ht="34.5" customHeight="1" x14ac:dyDescent="0.35">
      <c r="C9" s="400" t="s">
        <v>307</v>
      </c>
      <c r="D9" s="401"/>
      <c r="S9" s="197" t="s">
        <v>235</v>
      </c>
      <c r="T9" s="197" t="s">
        <v>235</v>
      </c>
      <c r="U9" s="19"/>
      <c r="W9" s="421" t="s">
        <v>261</v>
      </c>
      <c r="X9" s="422"/>
      <c r="Y9" s="176"/>
      <c r="Z9" s="177"/>
      <c r="AA9" s="177"/>
      <c r="AF9" s="400" t="s">
        <v>228</v>
      </c>
      <c r="AG9" s="423"/>
      <c r="AH9" s="178" t="s">
        <v>262</v>
      </c>
    </row>
    <row r="10" spans="3:39" ht="75" customHeight="1" x14ac:dyDescent="0.2">
      <c r="C10" s="277" t="s">
        <v>305</v>
      </c>
      <c r="D10" s="278" t="s">
        <v>306</v>
      </c>
      <c r="E10" s="280" t="s">
        <v>0</v>
      </c>
      <c r="F10" s="402" t="s">
        <v>23</v>
      </c>
      <c r="G10" s="402"/>
      <c r="H10" s="402"/>
      <c r="I10" s="87" t="s">
        <v>208</v>
      </c>
      <c r="J10" s="88" t="s">
        <v>252</v>
      </c>
      <c r="K10" s="88" t="s">
        <v>260</v>
      </c>
      <c r="L10" s="88" t="s">
        <v>259</v>
      </c>
      <c r="M10" s="89" t="s">
        <v>18</v>
      </c>
      <c r="N10" s="90" t="s">
        <v>209</v>
      </c>
      <c r="O10" s="91" t="s">
        <v>214</v>
      </c>
      <c r="P10" s="403" t="s">
        <v>213</v>
      </c>
      <c r="Q10" s="404"/>
      <c r="S10" s="197" t="s">
        <v>15</v>
      </c>
      <c r="T10" s="197" t="s">
        <v>233</v>
      </c>
      <c r="U10" s="197" t="s">
        <v>266</v>
      </c>
      <c r="V10" s="197" t="s">
        <v>16</v>
      </c>
      <c r="W10" s="2" t="s">
        <v>212</v>
      </c>
      <c r="X10" s="2" t="s">
        <v>211</v>
      </c>
      <c r="Y10" s="2" t="s">
        <v>225</v>
      </c>
      <c r="Z10" s="2" t="s">
        <v>226</v>
      </c>
      <c r="AA10" s="2" t="s">
        <v>227</v>
      </c>
      <c r="AB10" s="109" t="s">
        <v>210</v>
      </c>
      <c r="AF10" s="66" t="s">
        <v>267</v>
      </c>
      <c r="AG10" s="305" t="s">
        <v>229</v>
      </c>
      <c r="AH10" s="305">
        <f>SUM(AH11:AH40)</f>
        <v>190</v>
      </c>
      <c r="AI10" s="305" t="s">
        <v>21</v>
      </c>
      <c r="AJ10" s="305" t="s">
        <v>20</v>
      </c>
      <c r="AK10" s="305" t="s">
        <v>230</v>
      </c>
      <c r="AL10" s="305" t="s">
        <v>231</v>
      </c>
      <c r="AM10" s="305" t="s">
        <v>232</v>
      </c>
    </row>
    <row r="11" spans="3:39" ht="54" x14ac:dyDescent="0.2">
      <c r="C11" s="264" t="str">
        <f>IF(S11=0,"T",IF((K11-M11)&lt;65,"I",IF((K11-M11)&lt;70,"K",IF((K11-M11)&lt;75,"J",IF((K11-M11)&lt;80,"K","L")))))</f>
        <v>K</v>
      </c>
      <c r="D11" s="273" t="str">
        <f>IF(J11&lt;135,"T",IF((J11-$J$66)&lt;135,"J","L"))</f>
        <v>T</v>
      </c>
      <c r="E11" s="21" t="s">
        <v>417</v>
      </c>
      <c r="F11" s="22" t="str">
        <f t="shared" ref="F11:F39" si="0">VLOOKUP(E11,Misure_Campionate,2,FALSE)</f>
        <v>Assistenza alle movimentazioni esterne in prossimità di autogru</v>
      </c>
      <c r="G11" s="22" t="str">
        <f t="shared" ref="G11:G39" si="1">VLOOKUP(E11,Misure_Campionate,3,FALSE)</f>
        <v>/</v>
      </c>
      <c r="H11" s="22" t="str">
        <f t="shared" ref="H11:H39" si="2">VLOOKUP(E11,Misure_Campionate,4,FALSE)</f>
        <v>/</v>
      </c>
      <c r="I11" s="63">
        <f t="shared" ref="I11:I39" si="3">VLOOKUP(E11,Misure_Campionate,12,FALSE)</f>
        <v>0.91387691362193302</v>
      </c>
      <c r="J11" s="63">
        <f t="shared" ref="J11:J39" si="4">VLOOKUP(E11,Misure_Campionate,13,FALSE)</f>
        <v>120.96204993518134</v>
      </c>
      <c r="K11" s="64">
        <f t="shared" ref="K11:K39" si="5">VLOOKUP(E11,Misure_Campionate,14,FALSE)</f>
        <v>82.25002607869078</v>
      </c>
      <c r="L11" s="16">
        <f t="shared" ref="L11:L39" si="6">VLOOKUP(E11,Misure_Campionate,15,FALSE)</f>
        <v>95.129198290141773</v>
      </c>
      <c r="M11" s="23">
        <f>S11</f>
        <v>12.820051736784313</v>
      </c>
      <c r="N11" s="281">
        <f>IF(M11=0,0,K11-M11)</f>
        <v>69.429974341906473</v>
      </c>
      <c r="O11" s="224">
        <v>120</v>
      </c>
      <c r="P11" s="25"/>
      <c r="Q11" s="25"/>
      <c r="R11" s="81">
        <f>IF(S11&gt;0,1,"")</f>
        <v>1</v>
      </c>
      <c r="S11" s="111">
        <f>IF(K11&lt;80,0,IF((L11-K11)&lt;=2,($L$63-(($K$63-$L$63)/4)*(L11-K11-2)),($L$63-(($L$63-$M$63)/8)*(L11-K11-2))))</f>
        <v>12.820051736784313</v>
      </c>
      <c r="T11" s="111" t="str">
        <f>IF(J11&lt;135,"",J11-$J$66)</f>
        <v/>
      </c>
      <c r="U11" s="111">
        <f>K11-S11</f>
        <v>69.429974341906473</v>
      </c>
      <c r="V11" s="111">
        <f>O11/$G$43*10^(U11/10)</f>
        <v>2192489.0996075752</v>
      </c>
      <c r="W11" s="179">
        <f>IF((Z11^2*(I11^2+$G$3^2+$G$4^2)&gt;0),(Z11^2*(I11^2+$G$3^2+$G$4^2)),0)</f>
        <v>0.16302879010224472</v>
      </c>
      <c r="X11" s="180">
        <f>IF(W11=0,0,(AA11*Y11)^2)</f>
        <v>0</v>
      </c>
      <c r="Y11" s="181">
        <f>0.5*((P11-Q11)/60)</f>
        <v>0</v>
      </c>
      <c r="Z11" s="182">
        <f>O11/$G$43*10^((K11-$G$44)/10)</f>
        <v>0.26479190413383963</v>
      </c>
      <c r="AA11" s="135">
        <f>IF(AB11=0,0,4.34*(Z11/AB11))</f>
        <v>0.57459843197043192</v>
      </c>
      <c r="AB11" s="183">
        <f>O11/60</f>
        <v>2</v>
      </c>
      <c r="AF11" s="183">
        <f>IF(N11="0",0,O11/$G$43*10^(N11/10))</f>
        <v>2192489.0996075752</v>
      </c>
      <c r="AG11" s="183">
        <f>O11/$G$43*10^(K11/10)</f>
        <v>41970352.477578185</v>
      </c>
      <c r="AH11" s="305">
        <f>IF(K11&gt;80,O11,"")</f>
        <v>120</v>
      </c>
      <c r="AI11" s="305">
        <f>IF(K11&gt;80,O11/$AH$10*10^(L11/10),"")</f>
        <v>2057536149.0320878</v>
      </c>
      <c r="AJ11" s="305">
        <f>IF(K11&gt;80,O11/$AH$10*10^(K11/10),"")</f>
        <v>106030364.15388173</v>
      </c>
      <c r="AK11" s="110">
        <f>IF((MAX(K11:K40)&gt;80),10*LOG(SUM($AJ$11:$AJ$40)),"")</f>
        <v>85.959311815238536</v>
      </c>
      <c r="AL11" s="110">
        <f>IF((MAX(K11:K40)&gt;80),10*LOG(SUM($AI$11:$AI$40)),"")</f>
        <v>93.738274702899034</v>
      </c>
      <c r="AM11" s="110">
        <f>10*LOG(SUM(AF11:AF40))</f>
        <v>68.04433669174368</v>
      </c>
    </row>
    <row r="12" spans="3:39" ht="27" x14ac:dyDescent="0.2">
      <c r="C12" s="264" t="str">
        <f t="shared" ref="C12:C40" si="7">IF(S12=0,"T",IF((K12-M12)&lt;65,"I",IF((K12-M12)&lt;70,"K",IF((K12-M12)&lt;75,"J",IF((K12-M12)&lt;80,"K","L")))))</f>
        <v>T</v>
      </c>
      <c r="D12" s="273" t="str">
        <f t="shared" ref="D12:D40" si="8">IF(J12&lt;135,"T",IF((J12-$J$66)&lt;135,"J","L"))</f>
        <v>T</v>
      </c>
      <c r="E12" s="21" t="s">
        <v>380</v>
      </c>
      <c r="F12" s="22" t="str">
        <f t="shared" si="0"/>
        <v>Movimentazioni esterne</v>
      </c>
      <c r="G12" s="22" t="str">
        <f t="shared" si="1"/>
        <v>/</v>
      </c>
      <c r="H12" s="22" t="str">
        <f t="shared" si="2"/>
        <v>/</v>
      </c>
      <c r="I12" s="63">
        <f t="shared" si="3"/>
        <v>1.2074733912476714</v>
      </c>
      <c r="J12" s="63">
        <f t="shared" si="4"/>
        <v>112.66204993518133</v>
      </c>
      <c r="K12" s="64">
        <f t="shared" si="5"/>
        <v>68.039342017960848</v>
      </c>
      <c r="L12" s="16">
        <f t="shared" si="6"/>
        <v>81.749975490063562</v>
      </c>
      <c r="M12" s="23">
        <f t="shared" ref="M12:M18" si="9">S12</f>
        <v>0</v>
      </c>
      <c r="N12" s="281">
        <f>IF(M12=0,0,K12-M12)</f>
        <v>0</v>
      </c>
      <c r="O12" s="225">
        <v>120</v>
      </c>
      <c r="P12" s="25"/>
      <c r="Q12" s="25"/>
      <c r="R12" s="81" t="str">
        <f t="shared" ref="R12:R40" si="10">IF(S12&gt;0,1,"")</f>
        <v/>
      </c>
      <c r="S12" s="111">
        <f t="shared" ref="S12:S40" si="11">IF(K12&lt;80,0,IF((L12-K12)&lt;=2,($L$63-(($K$63-$L$63)/4)*(L12-K12-2)),($L$63-(($L$63-$M$63)/8)*(L12-K12-2))))</f>
        <v>0</v>
      </c>
      <c r="T12" s="111" t="str">
        <f t="shared" ref="T12:T39" si="12">IF(J12&lt;135,"",J12-$J$66)</f>
        <v/>
      </c>
      <c r="U12" s="111">
        <f>K12-S12</f>
        <v>68.039342017960848</v>
      </c>
      <c r="V12" s="111">
        <f>O12/$G$43*10^(U12/10)</f>
        <v>1591747.6247428306</v>
      </c>
      <c r="W12" s="179">
        <f>IF((Z12^2*(I12^2+$G$3^2+$G$4^2)&gt;0),(Z12^2*(I12^2+$G$3^2+$G$4^2)),0)</f>
        <v>2.9730272675456001E-4</v>
      </c>
      <c r="X12" s="180">
        <f t="shared" ref="X12:X40" si="13">IF(W12=0,0,(AA12*Y12)^2)</f>
        <v>0</v>
      </c>
      <c r="Y12" s="181">
        <f>0.5*((P12-Q12)/60)</f>
        <v>0</v>
      </c>
      <c r="Z12" s="182">
        <f>O12/$G$43*10^((K12-$G$44)/10)</f>
        <v>1.0042371807130726E-2</v>
      </c>
      <c r="AA12" s="135">
        <f t="shared" ref="AA12:AA40" si="14">IF(AB12=0,0,4.34*(Z12/AB12))</f>
        <v>2.1791946821473677E-2</v>
      </c>
      <c r="AB12" s="183">
        <f t="shared" ref="AB12:AB40" si="15">O12/60</f>
        <v>2</v>
      </c>
      <c r="AF12" s="183">
        <f t="shared" ref="AF12:AF40" si="16">IF(N12="0",0,O12/$G$43*10^(N12/10))</f>
        <v>0.25</v>
      </c>
      <c r="AG12" s="183">
        <f>O12/$G$43*10^(K12/10)</f>
        <v>1591747.6247428306</v>
      </c>
      <c r="AH12" s="305" t="str">
        <f>IF(K12&gt;80,O12,"")</f>
        <v/>
      </c>
      <c r="AI12" s="305" t="str">
        <f>IF(K12&gt;80,O12/$AH$10*10^(L12/10),"")</f>
        <v/>
      </c>
      <c r="AJ12" s="305" t="str">
        <f>IF(K12&gt;80,O12/$AH$10*10^(K12/10),"")</f>
        <v/>
      </c>
      <c r="AL12" s="184"/>
    </row>
    <row r="13" spans="3:39" ht="36" x14ac:dyDescent="0.2">
      <c r="C13" s="264" t="str">
        <f t="shared" si="7"/>
        <v>T</v>
      </c>
      <c r="D13" s="273" t="str">
        <f t="shared" si="8"/>
        <v>T</v>
      </c>
      <c r="E13" s="21" t="s">
        <v>413</v>
      </c>
      <c r="F13" s="22" t="str">
        <f t="shared" si="0"/>
        <v>Attività ufficio tecnico interno produzione</v>
      </c>
      <c r="G13" s="22" t="str">
        <f t="shared" si="1"/>
        <v>/</v>
      </c>
      <c r="H13" s="22" t="str">
        <f t="shared" si="2"/>
        <v>/</v>
      </c>
      <c r="I13" s="63">
        <f t="shared" si="3"/>
        <v>4.8437110585287382</v>
      </c>
      <c r="J13" s="63">
        <f t="shared" si="4"/>
        <v>111.66204993518133</v>
      </c>
      <c r="K13" s="64">
        <f t="shared" si="5"/>
        <v>59.399655526864201</v>
      </c>
      <c r="L13" s="16">
        <f t="shared" si="6"/>
        <v>72.676313265785893</v>
      </c>
      <c r="M13" s="23">
        <f t="shared" si="9"/>
        <v>0</v>
      </c>
      <c r="N13" s="281">
        <f t="shared" ref="N13:N40" si="17">IF(M13=0,0,K13-M13)</f>
        <v>0</v>
      </c>
      <c r="O13" s="225">
        <v>150</v>
      </c>
      <c r="P13" s="25"/>
      <c r="Q13" s="25"/>
      <c r="R13" s="81" t="str">
        <f t="shared" si="10"/>
        <v/>
      </c>
      <c r="S13" s="111">
        <f t="shared" si="11"/>
        <v>0</v>
      </c>
      <c r="T13" s="111" t="str">
        <f t="shared" si="12"/>
        <v/>
      </c>
      <c r="U13" s="111">
        <f t="shared" ref="U13:U40" si="18">K13-S13</f>
        <v>59.399655526864201</v>
      </c>
      <c r="V13" s="111">
        <f t="shared" ref="V13:V40" si="19">O13/$G$43*10^(U13/10)</f>
        <v>272154.53428697423</v>
      </c>
      <c r="W13" s="179">
        <f t="shared" ref="W13:W40" si="20">IF((Z13^2*(I13^2+$G$3^2+$G$4^2)&gt;0),(Z13^2*(I13^2+$G$3^2+$G$4^2)),0)</f>
        <v>7.3561846297198128E-5</v>
      </c>
      <c r="X13" s="180">
        <f t="shared" si="13"/>
        <v>0</v>
      </c>
      <c r="Y13" s="181">
        <f t="shared" ref="Y13:Y40" si="21">0.5*((P13-Q13)/60)</f>
        <v>0</v>
      </c>
      <c r="Z13" s="182">
        <f t="shared" ref="Z13:Z40" si="22">O13/$G$43*10^((K13-$G$44)/10)</f>
        <v>1.717029119329055E-3</v>
      </c>
      <c r="AA13" s="135">
        <f t="shared" si="14"/>
        <v>2.9807625511552392E-3</v>
      </c>
      <c r="AB13" s="183">
        <f t="shared" si="15"/>
        <v>2.5</v>
      </c>
      <c r="AF13" s="183">
        <f t="shared" si="16"/>
        <v>0.3125</v>
      </c>
      <c r="AG13" s="183">
        <f t="shared" ref="AG13:AG40" si="23">O13/$G$43*10^(K13/10)</f>
        <v>272154.53428697423</v>
      </c>
      <c r="AH13" s="305" t="str">
        <f>IF(K13&gt;80,O13,"")</f>
        <v/>
      </c>
      <c r="AI13" s="305" t="str">
        <f>IF(K13&gt;80,O13/$AH$10*10^(L13/10),"")</f>
        <v/>
      </c>
      <c r="AJ13" s="305" t="str">
        <f>IF(K13&gt;80,O13/$AH$10*10^(K13/10),"")</f>
        <v/>
      </c>
      <c r="AL13" s="184"/>
    </row>
    <row r="14" spans="3:39" ht="36" x14ac:dyDescent="0.2">
      <c r="C14" s="264" t="str">
        <f t="shared" si="7"/>
        <v>J</v>
      </c>
      <c r="D14" s="273" t="str">
        <f>IF(J14&lt;135,"T",IF((J14-$J$66)&lt;135,"J","L"))</f>
        <v>T</v>
      </c>
      <c r="E14" s="21" t="s">
        <v>396</v>
      </c>
      <c r="F14" s="22" t="str">
        <f t="shared" si="0"/>
        <v xml:space="preserve">Montaggio e controllo qualità </v>
      </c>
      <c r="G14" s="22" t="str">
        <f t="shared" si="1"/>
        <v>/</v>
      </c>
      <c r="H14" s="22" t="str">
        <f t="shared" si="2"/>
        <v>/</v>
      </c>
      <c r="I14" s="63">
        <f t="shared" si="3"/>
        <v>0.67060402959833842</v>
      </c>
      <c r="J14" s="63">
        <f t="shared" si="4"/>
        <v>111.86204993518133</v>
      </c>
      <c r="K14" s="64">
        <f t="shared" si="5"/>
        <v>88.935972602540289</v>
      </c>
      <c r="L14" s="16">
        <f t="shared" si="6"/>
        <v>89.214213562373089</v>
      </c>
      <c r="M14" s="23">
        <f t="shared" si="9"/>
        <v>14.3608795200836</v>
      </c>
      <c r="N14" s="281">
        <f t="shared" si="17"/>
        <v>74.575093082456689</v>
      </c>
      <c r="O14" s="225">
        <v>70</v>
      </c>
      <c r="P14" s="25"/>
      <c r="Q14" s="25"/>
      <c r="R14" s="81">
        <f t="shared" si="10"/>
        <v>1</v>
      </c>
      <c r="S14" s="111">
        <f t="shared" si="11"/>
        <v>14.3608795200836</v>
      </c>
      <c r="T14" s="111" t="str">
        <f>IF(J14&lt;135,"",J14-$J$66)</f>
        <v/>
      </c>
      <c r="U14" s="111">
        <f t="shared" si="18"/>
        <v>74.575093082456689</v>
      </c>
      <c r="V14" s="111">
        <f>O14/$G$43*10^(U14/10)</f>
        <v>4181827.467652957</v>
      </c>
      <c r="W14" s="179">
        <f t="shared" si="20"/>
        <v>1.005932987235145</v>
      </c>
      <c r="X14" s="180">
        <f t="shared" si="13"/>
        <v>0</v>
      </c>
      <c r="Y14" s="181">
        <f t="shared" si="21"/>
        <v>0</v>
      </c>
      <c r="Z14" s="182">
        <f t="shared" si="22"/>
        <v>0.72013869772487937</v>
      </c>
      <c r="AA14" s="135">
        <f t="shared" si="14"/>
        <v>2.6789159555365512</v>
      </c>
      <c r="AB14" s="183">
        <f t="shared" si="15"/>
        <v>1.1666666666666667</v>
      </c>
      <c r="AF14" s="183">
        <f t="shared" si="16"/>
        <v>4181827.467652957</v>
      </c>
      <c r="AG14" s="183">
        <f t="shared" si="23"/>
        <v>114144256.31752069</v>
      </c>
      <c r="AH14" s="305">
        <f t="shared" ref="AH14:AH40" si="24">IF(K14&gt;80,O14,"")</f>
        <v>70</v>
      </c>
      <c r="AI14" s="305">
        <f t="shared" ref="AI14:AI40" si="25">IF(K14&gt;80,O14/$AH$10*10^(L14/10),"")</f>
        <v>307443839.59871334</v>
      </c>
      <c r="AJ14" s="305">
        <f t="shared" ref="AJ14:AJ40" si="26">IF(K14&gt;80,O14/$AH$10*10^(K14/10),"")</f>
        <v>288364437.01268381</v>
      </c>
      <c r="AL14" s="184"/>
    </row>
    <row r="15" spans="3:39" ht="36" x14ac:dyDescent="0.2">
      <c r="C15" s="264" t="str">
        <f t="shared" si="7"/>
        <v>T</v>
      </c>
      <c r="D15" s="273" t="str">
        <f t="shared" si="8"/>
        <v>T</v>
      </c>
      <c r="E15" s="21" t="s">
        <v>556</v>
      </c>
      <c r="F15" s="22" t="str">
        <f t="shared" si="0"/>
        <v>Trasferimenti con autocarro</v>
      </c>
      <c r="G15" s="22" t="str">
        <f t="shared" si="1"/>
        <v>/</v>
      </c>
      <c r="H15" s="22" t="str">
        <f t="shared" si="2"/>
        <v>/</v>
      </c>
      <c r="I15" s="63">
        <f t="shared" si="3"/>
        <v>5.7737579807086943E-2</v>
      </c>
      <c r="J15" s="63">
        <f t="shared" si="4"/>
        <v>109.96204993518134</v>
      </c>
      <c r="K15" s="64">
        <f t="shared" si="5"/>
        <v>71.000767839367029</v>
      </c>
      <c r="L15" s="16">
        <f t="shared" si="6"/>
        <v>94.6</v>
      </c>
      <c r="M15" s="23">
        <f t="shared" si="9"/>
        <v>0</v>
      </c>
      <c r="N15" s="281">
        <f t="shared" si="17"/>
        <v>0</v>
      </c>
      <c r="O15" s="225">
        <v>20</v>
      </c>
      <c r="P15" s="25"/>
      <c r="Q15" s="25"/>
      <c r="R15" s="81" t="str">
        <f t="shared" si="10"/>
        <v/>
      </c>
      <c r="S15" s="111">
        <f t="shared" si="11"/>
        <v>0</v>
      </c>
      <c r="T15" s="111" t="str">
        <f t="shared" si="12"/>
        <v/>
      </c>
      <c r="U15" s="111">
        <f t="shared" si="18"/>
        <v>71.000767839367029</v>
      </c>
      <c r="V15" s="111">
        <f t="shared" si="19"/>
        <v>524645.00476384792</v>
      </c>
      <c r="W15" s="179">
        <f t="shared" si="20"/>
        <v>1.6361085029138496E-5</v>
      </c>
      <c r="X15" s="180">
        <f t="shared" si="13"/>
        <v>0</v>
      </c>
      <c r="Y15" s="181">
        <f t="shared" si="21"/>
        <v>0</v>
      </c>
      <c r="Z15" s="182">
        <f t="shared" si="22"/>
        <v>3.3099972148183058E-3</v>
      </c>
      <c r="AA15" s="135">
        <f t="shared" si="14"/>
        <v>4.309616373693434E-2</v>
      </c>
      <c r="AB15" s="183">
        <f t="shared" si="15"/>
        <v>0.33333333333333331</v>
      </c>
      <c r="AF15" s="183">
        <f t="shared" si="16"/>
        <v>4.1666666666666664E-2</v>
      </c>
      <c r="AG15" s="183">
        <f t="shared" si="23"/>
        <v>524645.00476384792</v>
      </c>
      <c r="AH15" s="305" t="str">
        <f t="shared" si="24"/>
        <v/>
      </c>
      <c r="AI15" s="305" t="str">
        <f t="shared" si="25"/>
        <v/>
      </c>
      <c r="AJ15" s="305" t="str">
        <f t="shared" si="26"/>
        <v/>
      </c>
      <c r="AL15" s="184"/>
    </row>
    <row r="16" spans="3:39" ht="27" hidden="1" x14ac:dyDescent="0.2">
      <c r="C16" s="264" t="str">
        <f t="shared" si="7"/>
        <v>T</v>
      </c>
      <c r="D16" s="273" t="str">
        <f t="shared" si="8"/>
        <v>T</v>
      </c>
      <c r="E16" s="21" t="s">
        <v>193</v>
      </c>
      <c r="F16" s="22">
        <f t="shared" si="0"/>
        <v>0</v>
      </c>
      <c r="G16" s="22">
        <f t="shared" si="1"/>
        <v>0</v>
      </c>
      <c r="H16" s="22">
        <f t="shared" si="2"/>
        <v>0</v>
      </c>
      <c r="I16" s="63">
        <f t="shared" si="3"/>
        <v>0</v>
      </c>
      <c r="J16" s="63">
        <f t="shared" si="4"/>
        <v>0</v>
      </c>
      <c r="K16" s="64">
        <f t="shared" si="5"/>
        <v>0</v>
      </c>
      <c r="L16" s="16">
        <f t="shared" si="6"/>
        <v>0</v>
      </c>
      <c r="M16" s="23">
        <f t="shared" si="9"/>
        <v>0</v>
      </c>
      <c r="N16" s="281">
        <f t="shared" si="17"/>
        <v>0</v>
      </c>
      <c r="O16" s="225"/>
      <c r="P16" s="25"/>
      <c r="Q16" s="25"/>
      <c r="R16" s="81" t="str">
        <f t="shared" si="10"/>
        <v/>
      </c>
      <c r="S16" s="111">
        <f t="shared" si="11"/>
        <v>0</v>
      </c>
      <c r="T16" s="111" t="str">
        <f t="shared" si="12"/>
        <v/>
      </c>
      <c r="U16" s="111">
        <f t="shared" si="18"/>
        <v>0</v>
      </c>
      <c r="V16" s="111">
        <f t="shared" si="19"/>
        <v>0</v>
      </c>
      <c r="W16" s="179">
        <f t="shared" si="20"/>
        <v>0</v>
      </c>
      <c r="X16" s="180">
        <f t="shared" si="13"/>
        <v>0</v>
      </c>
      <c r="Y16" s="181">
        <f t="shared" si="21"/>
        <v>0</v>
      </c>
      <c r="Z16" s="182">
        <f t="shared" si="22"/>
        <v>0</v>
      </c>
      <c r="AA16" s="135">
        <f t="shared" si="14"/>
        <v>0</v>
      </c>
      <c r="AB16" s="183">
        <f t="shared" si="15"/>
        <v>0</v>
      </c>
      <c r="AF16" s="183">
        <f t="shared" si="16"/>
        <v>0</v>
      </c>
      <c r="AG16" s="183">
        <f t="shared" si="23"/>
        <v>0</v>
      </c>
      <c r="AH16" s="305" t="str">
        <f t="shared" si="24"/>
        <v/>
      </c>
      <c r="AI16" s="305" t="str">
        <f t="shared" si="25"/>
        <v/>
      </c>
      <c r="AJ16" s="305" t="str">
        <f t="shared" si="26"/>
        <v/>
      </c>
      <c r="AL16" s="184"/>
    </row>
    <row r="17" spans="3:38" ht="27" hidden="1" x14ac:dyDescent="0.2">
      <c r="C17" s="264" t="str">
        <f t="shared" si="7"/>
        <v>T</v>
      </c>
      <c r="D17" s="273" t="str">
        <f t="shared" si="8"/>
        <v>T</v>
      </c>
      <c r="E17" s="21" t="s">
        <v>193</v>
      </c>
      <c r="F17" s="22">
        <f t="shared" si="0"/>
        <v>0</v>
      </c>
      <c r="G17" s="22">
        <f t="shared" si="1"/>
        <v>0</v>
      </c>
      <c r="H17" s="22">
        <f t="shared" si="2"/>
        <v>0</v>
      </c>
      <c r="I17" s="63">
        <f t="shared" si="3"/>
        <v>0</v>
      </c>
      <c r="J17" s="63">
        <f t="shared" si="4"/>
        <v>0</v>
      </c>
      <c r="K17" s="64">
        <f t="shared" si="5"/>
        <v>0</v>
      </c>
      <c r="L17" s="16">
        <f t="shared" si="6"/>
        <v>0</v>
      </c>
      <c r="M17" s="23">
        <f t="shared" si="9"/>
        <v>0</v>
      </c>
      <c r="N17" s="281">
        <f t="shared" si="17"/>
        <v>0</v>
      </c>
      <c r="O17" s="225"/>
      <c r="P17" s="25"/>
      <c r="Q17" s="25"/>
      <c r="R17" s="81" t="str">
        <f t="shared" si="10"/>
        <v/>
      </c>
      <c r="S17" s="111">
        <f t="shared" si="11"/>
        <v>0</v>
      </c>
      <c r="T17" s="111" t="str">
        <f t="shared" si="12"/>
        <v/>
      </c>
      <c r="U17" s="111">
        <f t="shared" si="18"/>
        <v>0</v>
      </c>
      <c r="V17" s="111">
        <f t="shared" si="19"/>
        <v>0</v>
      </c>
      <c r="W17" s="179">
        <f t="shared" si="20"/>
        <v>0</v>
      </c>
      <c r="X17" s="180">
        <f t="shared" si="13"/>
        <v>0</v>
      </c>
      <c r="Y17" s="181">
        <f t="shared" si="21"/>
        <v>0</v>
      </c>
      <c r="Z17" s="182">
        <f>O17/$G$43*10^((K17-$G$44)/10)</f>
        <v>0</v>
      </c>
      <c r="AA17" s="135">
        <f>IF(AB17=0,0,4.34*(Z17/AB17))</f>
        <v>0</v>
      </c>
      <c r="AB17" s="183">
        <f t="shared" si="15"/>
        <v>0</v>
      </c>
      <c r="AF17" s="183">
        <f t="shared" si="16"/>
        <v>0</v>
      </c>
      <c r="AG17" s="183">
        <f t="shared" si="23"/>
        <v>0</v>
      </c>
      <c r="AH17" s="305" t="str">
        <f t="shared" si="24"/>
        <v/>
      </c>
      <c r="AI17" s="305" t="str">
        <f t="shared" si="25"/>
        <v/>
      </c>
      <c r="AJ17" s="305" t="str">
        <f t="shared" si="26"/>
        <v/>
      </c>
      <c r="AL17" s="184"/>
    </row>
    <row r="18" spans="3:38" ht="27" hidden="1" x14ac:dyDescent="0.2">
      <c r="C18" s="264" t="str">
        <f t="shared" si="7"/>
        <v>T</v>
      </c>
      <c r="D18" s="273" t="str">
        <f t="shared" si="8"/>
        <v>T</v>
      </c>
      <c r="E18" s="21" t="s">
        <v>193</v>
      </c>
      <c r="F18" s="22">
        <f t="shared" si="0"/>
        <v>0</v>
      </c>
      <c r="G18" s="22">
        <f t="shared" si="1"/>
        <v>0</v>
      </c>
      <c r="H18" s="22">
        <f t="shared" si="2"/>
        <v>0</v>
      </c>
      <c r="I18" s="63">
        <f t="shared" si="3"/>
        <v>0</v>
      </c>
      <c r="J18" s="63">
        <f t="shared" si="4"/>
        <v>0</v>
      </c>
      <c r="K18" s="64">
        <f t="shared" si="5"/>
        <v>0</v>
      </c>
      <c r="L18" s="16">
        <f t="shared" si="6"/>
        <v>0</v>
      </c>
      <c r="M18" s="23">
        <f t="shared" si="9"/>
        <v>0</v>
      </c>
      <c r="N18" s="281">
        <f t="shared" si="17"/>
        <v>0</v>
      </c>
      <c r="O18" s="225"/>
      <c r="P18" s="25"/>
      <c r="Q18" s="25"/>
      <c r="R18" s="81" t="str">
        <f t="shared" si="10"/>
        <v/>
      </c>
      <c r="S18" s="111">
        <f t="shared" si="11"/>
        <v>0</v>
      </c>
      <c r="T18" s="111" t="str">
        <f t="shared" si="12"/>
        <v/>
      </c>
      <c r="U18" s="111">
        <f t="shared" si="18"/>
        <v>0</v>
      </c>
      <c r="V18" s="111">
        <f t="shared" si="19"/>
        <v>0</v>
      </c>
      <c r="W18" s="179">
        <f t="shared" si="20"/>
        <v>0</v>
      </c>
      <c r="X18" s="180">
        <f t="shared" si="13"/>
        <v>0</v>
      </c>
      <c r="Y18" s="181">
        <f t="shared" si="21"/>
        <v>0</v>
      </c>
      <c r="Z18" s="182">
        <f t="shared" si="22"/>
        <v>0</v>
      </c>
      <c r="AA18" s="135">
        <f t="shared" si="14"/>
        <v>0</v>
      </c>
      <c r="AB18" s="183">
        <f t="shared" si="15"/>
        <v>0</v>
      </c>
      <c r="AF18" s="183">
        <f t="shared" si="16"/>
        <v>0</v>
      </c>
      <c r="AG18" s="183">
        <f t="shared" si="23"/>
        <v>0</v>
      </c>
      <c r="AH18" s="305" t="str">
        <f t="shared" si="24"/>
        <v/>
      </c>
      <c r="AI18" s="305" t="str">
        <f t="shared" si="25"/>
        <v/>
      </c>
      <c r="AJ18" s="305" t="str">
        <f t="shared" si="26"/>
        <v/>
      </c>
      <c r="AL18" s="184"/>
    </row>
    <row r="19" spans="3:38" ht="27" hidden="1" x14ac:dyDescent="0.2">
      <c r="C19" s="264" t="str">
        <f t="shared" si="7"/>
        <v>T</v>
      </c>
      <c r="D19" s="273" t="str">
        <f t="shared" si="8"/>
        <v>T</v>
      </c>
      <c r="E19" s="21" t="s">
        <v>193</v>
      </c>
      <c r="F19" s="22">
        <f t="shared" si="0"/>
        <v>0</v>
      </c>
      <c r="G19" s="22">
        <f t="shared" si="1"/>
        <v>0</v>
      </c>
      <c r="H19" s="22">
        <f t="shared" si="2"/>
        <v>0</v>
      </c>
      <c r="I19" s="63">
        <f t="shared" si="3"/>
        <v>0</v>
      </c>
      <c r="J19" s="63">
        <f t="shared" si="4"/>
        <v>0</v>
      </c>
      <c r="K19" s="64">
        <f t="shared" si="5"/>
        <v>0</v>
      </c>
      <c r="L19" s="16">
        <f t="shared" si="6"/>
        <v>0</v>
      </c>
      <c r="M19" s="23">
        <f t="shared" ref="M19:M40" si="27">IF(AND($O$44&gt;87,K19&gt;80),S19,0)</f>
        <v>0</v>
      </c>
      <c r="N19" s="281">
        <f t="shared" si="17"/>
        <v>0</v>
      </c>
      <c r="O19" s="225"/>
      <c r="P19" s="25"/>
      <c r="Q19" s="25"/>
      <c r="R19" s="81" t="str">
        <f t="shared" si="10"/>
        <v/>
      </c>
      <c r="S19" s="111">
        <f t="shared" si="11"/>
        <v>0</v>
      </c>
      <c r="T19" s="111" t="str">
        <f t="shared" si="12"/>
        <v/>
      </c>
      <c r="U19" s="111">
        <f t="shared" si="18"/>
        <v>0</v>
      </c>
      <c r="V19" s="111">
        <f t="shared" si="19"/>
        <v>0</v>
      </c>
      <c r="W19" s="179">
        <f t="shared" si="20"/>
        <v>0</v>
      </c>
      <c r="X19" s="180">
        <f t="shared" si="13"/>
        <v>0</v>
      </c>
      <c r="Y19" s="181">
        <f t="shared" si="21"/>
        <v>0</v>
      </c>
      <c r="Z19" s="182">
        <f t="shared" si="22"/>
        <v>0</v>
      </c>
      <c r="AA19" s="135">
        <f t="shared" si="14"/>
        <v>0</v>
      </c>
      <c r="AB19" s="183">
        <f t="shared" si="15"/>
        <v>0</v>
      </c>
      <c r="AF19" s="183">
        <f t="shared" si="16"/>
        <v>0</v>
      </c>
      <c r="AG19" s="183">
        <f t="shared" si="23"/>
        <v>0</v>
      </c>
      <c r="AH19" s="305" t="str">
        <f t="shared" si="24"/>
        <v/>
      </c>
      <c r="AI19" s="305" t="str">
        <f t="shared" si="25"/>
        <v/>
      </c>
      <c r="AJ19" s="305" t="str">
        <f t="shared" si="26"/>
        <v/>
      </c>
      <c r="AL19" s="184"/>
    </row>
    <row r="20" spans="3:38" ht="27" hidden="1" x14ac:dyDescent="0.2">
      <c r="C20" s="264" t="str">
        <f t="shared" si="7"/>
        <v>T</v>
      </c>
      <c r="D20" s="273" t="str">
        <f t="shared" si="8"/>
        <v>T</v>
      </c>
      <c r="E20" s="21" t="s">
        <v>193</v>
      </c>
      <c r="F20" s="22">
        <f t="shared" si="0"/>
        <v>0</v>
      </c>
      <c r="G20" s="22">
        <f t="shared" si="1"/>
        <v>0</v>
      </c>
      <c r="H20" s="22">
        <f t="shared" si="2"/>
        <v>0</v>
      </c>
      <c r="I20" s="63">
        <f t="shared" si="3"/>
        <v>0</v>
      </c>
      <c r="J20" s="63">
        <f t="shared" si="4"/>
        <v>0</v>
      </c>
      <c r="K20" s="64">
        <f t="shared" si="5"/>
        <v>0</v>
      </c>
      <c r="L20" s="16">
        <f t="shared" si="6"/>
        <v>0</v>
      </c>
      <c r="M20" s="23">
        <f t="shared" si="27"/>
        <v>0</v>
      </c>
      <c r="N20" s="281">
        <f t="shared" si="17"/>
        <v>0</v>
      </c>
      <c r="O20" s="225"/>
      <c r="P20" s="25"/>
      <c r="Q20" s="25"/>
      <c r="R20" s="81" t="str">
        <f t="shared" si="10"/>
        <v/>
      </c>
      <c r="S20" s="111">
        <f t="shared" si="11"/>
        <v>0</v>
      </c>
      <c r="T20" s="111" t="str">
        <f t="shared" si="12"/>
        <v/>
      </c>
      <c r="U20" s="111">
        <f t="shared" si="18"/>
        <v>0</v>
      </c>
      <c r="V20" s="111">
        <f t="shared" si="19"/>
        <v>0</v>
      </c>
      <c r="W20" s="179">
        <f t="shared" si="20"/>
        <v>0</v>
      </c>
      <c r="X20" s="180">
        <f t="shared" si="13"/>
        <v>0</v>
      </c>
      <c r="Y20" s="181">
        <f t="shared" si="21"/>
        <v>0</v>
      </c>
      <c r="Z20" s="182">
        <f t="shared" si="22"/>
        <v>0</v>
      </c>
      <c r="AA20" s="135">
        <f t="shared" si="14"/>
        <v>0</v>
      </c>
      <c r="AB20" s="183">
        <f t="shared" si="15"/>
        <v>0</v>
      </c>
      <c r="AF20" s="183">
        <f t="shared" si="16"/>
        <v>0</v>
      </c>
      <c r="AG20" s="183">
        <f t="shared" si="23"/>
        <v>0</v>
      </c>
      <c r="AH20" s="305" t="str">
        <f t="shared" si="24"/>
        <v/>
      </c>
      <c r="AI20" s="305" t="str">
        <f t="shared" si="25"/>
        <v/>
      </c>
      <c r="AJ20" s="305" t="str">
        <f t="shared" si="26"/>
        <v/>
      </c>
      <c r="AL20" s="184"/>
    </row>
    <row r="21" spans="3:38" ht="27" hidden="1" x14ac:dyDescent="0.2">
      <c r="C21" s="264" t="str">
        <f t="shared" si="7"/>
        <v>T</v>
      </c>
      <c r="D21" s="273" t="str">
        <f t="shared" si="8"/>
        <v>T</v>
      </c>
      <c r="E21" s="21" t="s">
        <v>193</v>
      </c>
      <c r="F21" s="22">
        <f t="shared" si="0"/>
        <v>0</v>
      </c>
      <c r="G21" s="22">
        <f t="shared" si="1"/>
        <v>0</v>
      </c>
      <c r="H21" s="22">
        <f t="shared" si="2"/>
        <v>0</v>
      </c>
      <c r="I21" s="63">
        <f t="shared" si="3"/>
        <v>0</v>
      </c>
      <c r="J21" s="63">
        <f t="shared" si="4"/>
        <v>0</v>
      </c>
      <c r="K21" s="64">
        <f t="shared" si="5"/>
        <v>0</v>
      </c>
      <c r="L21" s="16">
        <f t="shared" si="6"/>
        <v>0</v>
      </c>
      <c r="M21" s="23">
        <f t="shared" si="27"/>
        <v>0</v>
      </c>
      <c r="N21" s="281">
        <f t="shared" si="17"/>
        <v>0</v>
      </c>
      <c r="O21" s="225"/>
      <c r="P21" s="25"/>
      <c r="Q21" s="25"/>
      <c r="R21" s="81" t="str">
        <f t="shared" si="10"/>
        <v/>
      </c>
      <c r="S21" s="111">
        <f t="shared" si="11"/>
        <v>0</v>
      </c>
      <c r="T21" s="111" t="str">
        <f t="shared" si="12"/>
        <v/>
      </c>
      <c r="U21" s="111">
        <f>K21-S21</f>
        <v>0</v>
      </c>
      <c r="V21" s="111">
        <f t="shared" si="19"/>
        <v>0</v>
      </c>
      <c r="W21" s="179">
        <f t="shared" si="20"/>
        <v>0</v>
      </c>
      <c r="X21" s="180">
        <f t="shared" si="13"/>
        <v>0</v>
      </c>
      <c r="Y21" s="181">
        <f t="shared" si="21"/>
        <v>0</v>
      </c>
      <c r="Z21" s="182">
        <f t="shared" si="22"/>
        <v>0</v>
      </c>
      <c r="AA21" s="135">
        <f t="shared" si="14"/>
        <v>0</v>
      </c>
      <c r="AB21" s="183">
        <f t="shared" si="15"/>
        <v>0</v>
      </c>
      <c r="AF21" s="183">
        <f t="shared" si="16"/>
        <v>0</v>
      </c>
      <c r="AG21" s="183">
        <f t="shared" si="23"/>
        <v>0</v>
      </c>
      <c r="AH21" s="305" t="str">
        <f t="shared" si="24"/>
        <v/>
      </c>
      <c r="AI21" s="305" t="str">
        <f t="shared" si="25"/>
        <v/>
      </c>
      <c r="AJ21" s="305" t="str">
        <f t="shared" si="26"/>
        <v/>
      </c>
      <c r="AL21" s="184"/>
    </row>
    <row r="22" spans="3:38" ht="27" hidden="1" x14ac:dyDescent="0.2">
      <c r="C22" s="264" t="str">
        <f t="shared" si="7"/>
        <v>T</v>
      </c>
      <c r="D22" s="273" t="str">
        <f t="shared" si="8"/>
        <v>T</v>
      </c>
      <c r="E22" s="21" t="s">
        <v>193</v>
      </c>
      <c r="F22" s="22">
        <f t="shared" si="0"/>
        <v>0</v>
      </c>
      <c r="G22" s="22">
        <f t="shared" si="1"/>
        <v>0</v>
      </c>
      <c r="H22" s="22">
        <f t="shared" si="2"/>
        <v>0</v>
      </c>
      <c r="I22" s="63">
        <f t="shared" si="3"/>
        <v>0</v>
      </c>
      <c r="J22" s="63">
        <f t="shared" si="4"/>
        <v>0</v>
      </c>
      <c r="K22" s="64">
        <f t="shared" si="5"/>
        <v>0</v>
      </c>
      <c r="L22" s="16">
        <f t="shared" si="6"/>
        <v>0</v>
      </c>
      <c r="M22" s="23">
        <f t="shared" si="27"/>
        <v>0</v>
      </c>
      <c r="N22" s="281">
        <f t="shared" si="17"/>
        <v>0</v>
      </c>
      <c r="O22" s="25"/>
      <c r="P22" s="25"/>
      <c r="Q22" s="25"/>
      <c r="R22" s="81" t="str">
        <f t="shared" si="10"/>
        <v/>
      </c>
      <c r="S22" s="111">
        <f t="shared" si="11"/>
        <v>0</v>
      </c>
      <c r="T22" s="111" t="str">
        <f t="shared" si="12"/>
        <v/>
      </c>
      <c r="U22" s="111">
        <f t="shared" si="18"/>
        <v>0</v>
      </c>
      <c r="V22" s="111">
        <f t="shared" si="19"/>
        <v>0</v>
      </c>
      <c r="W22" s="179">
        <f t="shared" si="20"/>
        <v>0</v>
      </c>
      <c r="X22" s="180">
        <f t="shared" si="13"/>
        <v>0</v>
      </c>
      <c r="Y22" s="181">
        <f t="shared" si="21"/>
        <v>0</v>
      </c>
      <c r="Z22" s="182">
        <f t="shared" si="22"/>
        <v>0</v>
      </c>
      <c r="AA22" s="135">
        <f t="shared" si="14"/>
        <v>0</v>
      </c>
      <c r="AB22" s="183">
        <f t="shared" si="15"/>
        <v>0</v>
      </c>
      <c r="AF22" s="183">
        <f t="shared" si="16"/>
        <v>0</v>
      </c>
      <c r="AG22" s="183">
        <f t="shared" si="23"/>
        <v>0</v>
      </c>
      <c r="AH22" s="305" t="str">
        <f t="shared" si="24"/>
        <v/>
      </c>
      <c r="AI22" s="305" t="str">
        <f t="shared" si="25"/>
        <v/>
      </c>
      <c r="AJ22" s="305" t="str">
        <f t="shared" si="26"/>
        <v/>
      </c>
      <c r="AL22" s="184"/>
    </row>
    <row r="23" spans="3:38" ht="27" hidden="1" x14ac:dyDescent="0.2">
      <c r="C23" s="264" t="str">
        <f t="shared" si="7"/>
        <v>T</v>
      </c>
      <c r="D23" s="273" t="str">
        <f t="shared" si="8"/>
        <v>T</v>
      </c>
      <c r="E23" s="21" t="s">
        <v>193</v>
      </c>
      <c r="F23" s="22">
        <f t="shared" si="0"/>
        <v>0</v>
      </c>
      <c r="G23" s="22">
        <f t="shared" si="1"/>
        <v>0</v>
      </c>
      <c r="H23" s="22">
        <f t="shared" si="2"/>
        <v>0</v>
      </c>
      <c r="I23" s="63">
        <f t="shared" si="3"/>
        <v>0</v>
      </c>
      <c r="J23" s="63">
        <f t="shared" si="4"/>
        <v>0</v>
      </c>
      <c r="K23" s="64">
        <f t="shared" si="5"/>
        <v>0</v>
      </c>
      <c r="L23" s="16">
        <f t="shared" si="6"/>
        <v>0</v>
      </c>
      <c r="M23" s="23">
        <f t="shared" si="27"/>
        <v>0</v>
      </c>
      <c r="N23" s="281">
        <f t="shared" si="17"/>
        <v>0</v>
      </c>
      <c r="O23" s="25"/>
      <c r="P23" s="25"/>
      <c r="Q23" s="25"/>
      <c r="R23" s="81" t="str">
        <f t="shared" si="10"/>
        <v/>
      </c>
      <c r="S23" s="111">
        <f t="shared" si="11"/>
        <v>0</v>
      </c>
      <c r="T23" s="111" t="str">
        <f t="shared" si="12"/>
        <v/>
      </c>
      <c r="U23" s="111">
        <f t="shared" si="18"/>
        <v>0</v>
      </c>
      <c r="V23" s="111">
        <f t="shared" si="19"/>
        <v>0</v>
      </c>
      <c r="W23" s="179">
        <f t="shared" si="20"/>
        <v>0</v>
      </c>
      <c r="X23" s="180">
        <f t="shared" si="13"/>
        <v>0</v>
      </c>
      <c r="Y23" s="181">
        <f t="shared" si="21"/>
        <v>0</v>
      </c>
      <c r="Z23" s="182">
        <f t="shared" si="22"/>
        <v>0</v>
      </c>
      <c r="AA23" s="135">
        <f t="shared" si="14"/>
        <v>0</v>
      </c>
      <c r="AB23" s="183">
        <f t="shared" si="15"/>
        <v>0</v>
      </c>
      <c r="AF23" s="183">
        <f t="shared" si="16"/>
        <v>0</v>
      </c>
      <c r="AG23" s="183">
        <f t="shared" si="23"/>
        <v>0</v>
      </c>
      <c r="AH23" s="305" t="str">
        <f t="shared" si="24"/>
        <v/>
      </c>
      <c r="AI23" s="305" t="str">
        <f t="shared" si="25"/>
        <v/>
      </c>
      <c r="AJ23" s="305" t="str">
        <f t="shared" si="26"/>
        <v/>
      </c>
      <c r="AL23" s="184"/>
    </row>
    <row r="24" spans="3:38" ht="27" hidden="1" x14ac:dyDescent="0.2">
      <c r="C24" s="264" t="str">
        <f t="shared" si="7"/>
        <v>T</v>
      </c>
      <c r="D24" s="273" t="str">
        <f t="shared" si="8"/>
        <v>T</v>
      </c>
      <c r="E24" s="21" t="s">
        <v>193</v>
      </c>
      <c r="F24" s="22">
        <f t="shared" si="0"/>
        <v>0</v>
      </c>
      <c r="G24" s="22">
        <f t="shared" si="1"/>
        <v>0</v>
      </c>
      <c r="H24" s="22">
        <f t="shared" si="2"/>
        <v>0</v>
      </c>
      <c r="I24" s="63">
        <f t="shared" si="3"/>
        <v>0</v>
      </c>
      <c r="J24" s="63">
        <f t="shared" si="4"/>
        <v>0</v>
      </c>
      <c r="K24" s="64">
        <f t="shared" si="5"/>
        <v>0</v>
      </c>
      <c r="L24" s="16">
        <f t="shared" si="6"/>
        <v>0</v>
      </c>
      <c r="M24" s="23">
        <f t="shared" si="27"/>
        <v>0</v>
      </c>
      <c r="N24" s="281">
        <f t="shared" si="17"/>
        <v>0</v>
      </c>
      <c r="O24" s="25"/>
      <c r="P24" s="25"/>
      <c r="Q24" s="25"/>
      <c r="R24" s="81" t="str">
        <f t="shared" si="10"/>
        <v/>
      </c>
      <c r="S24" s="111">
        <f t="shared" si="11"/>
        <v>0</v>
      </c>
      <c r="T24" s="111" t="str">
        <f t="shared" si="12"/>
        <v/>
      </c>
      <c r="U24" s="111">
        <f t="shared" si="18"/>
        <v>0</v>
      </c>
      <c r="V24" s="111">
        <f t="shared" si="19"/>
        <v>0</v>
      </c>
      <c r="W24" s="179">
        <f t="shared" si="20"/>
        <v>0</v>
      </c>
      <c r="X24" s="180">
        <f t="shared" si="13"/>
        <v>0</v>
      </c>
      <c r="Y24" s="181">
        <f t="shared" si="21"/>
        <v>0</v>
      </c>
      <c r="Z24" s="182">
        <f t="shared" si="22"/>
        <v>0</v>
      </c>
      <c r="AA24" s="135">
        <f t="shared" si="14"/>
        <v>0</v>
      </c>
      <c r="AB24" s="183">
        <f t="shared" si="15"/>
        <v>0</v>
      </c>
      <c r="AF24" s="183">
        <f t="shared" si="16"/>
        <v>0</v>
      </c>
      <c r="AG24" s="183">
        <f t="shared" si="23"/>
        <v>0</v>
      </c>
      <c r="AH24" s="305" t="str">
        <f t="shared" si="24"/>
        <v/>
      </c>
      <c r="AI24" s="305" t="str">
        <f t="shared" si="25"/>
        <v/>
      </c>
      <c r="AJ24" s="305" t="str">
        <f t="shared" si="26"/>
        <v/>
      </c>
      <c r="AL24" s="184"/>
    </row>
    <row r="25" spans="3:38" ht="27" hidden="1" x14ac:dyDescent="0.2">
      <c r="C25" s="264" t="str">
        <f t="shared" si="7"/>
        <v>T</v>
      </c>
      <c r="D25" s="273" t="str">
        <f t="shared" si="8"/>
        <v>T</v>
      </c>
      <c r="E25" s="21" t="s">
        <v>193</v>
      </c>
      <c r="F25" s="22">
        <f t="shared" si="0"/>
        <v>0</v>
      </c>
      <c r="G25" s="22">
        <f t="shared" si="1"/>
        <v>0</v>
      </c>
      <c r="H25" s="22">
        <f t="shared" si="2"/>
        <v>0</v>
      </c>
      <c r="I25" s="63">
        <f t="shared" si="3"/>
        <v>0</v>
      </c>
      <c r="J25" s="63">
        <f t="shared" si="4"/>
        <v>0</v>
      </c>
      <c r="K25" s="64">
        <f t="shared" si="5"/>
        <v>0</v>
      </c>
      <c r="L25" s="16">
        <f t="shared" si="6"/>
        <v>0</v>
      </c>
      <c r="M25" s="23">
        <f t="shared" si="27"/>
        <v>0</v>
      </c>
      <c r="N25" s="281">
        <f t="shared" si="17"/>
        <v>0</v>
      </c>
      <c r="O25" s="25"/>
      <c r="P25" s="25"/>
      <c r="Q25" s="25"/>
      <c r="R25" s="81" t="str">
        <f t="shared" si="10"/>
        <v/>
      </c>
      <c r="S25" s="111">
        <f t="shared" si="11"/>
        <v>0</v>
      </c>
      <c r="T25" s="111" t="str">
        <f t="shared" si="12"/>
        <v/>
      </c>
      <c r="U25" s="111">
        <f t="shared" si="18"/>
        <v>0</v>
      </c>
      <c r="V25" s="111">
        <f t="shared" si="19"/>
        <v>0</v>
      </c>
      <c r="W25" s="179">
        <f t="shared" si="20"/>
        <v>0</v>
      </c>
      <c r="X25" s="180">
        <f t="shared" si="13"/>
        <v>0</v>
      </c>
      <c r="Y25" s="181">
        <f t="shared" si="21"/>
        <v>0</v>
      </c>
      <c r="Z25" s="182">
        <f t="shared" si="22"/>
        <v>0</v>
      </c>
      <c r="AA25" s="135">
        <f t="shared" si="14"/>
        <v>0</v>
      </c>
      <c r="AB25" s="183">
        <f t="shared" si="15"/>
        <v>0</v>
      </c>
      <c r="AF25" s="183">
        <f t="shared" si="16"/>
        <v>0</v>
      </c>
      <c r="AG25" s="183">
        <f t="shared" si="23"/>
        <v>0</v>
      </c>
      <c r="AH25" s="305" t="str">
        <f t="shared" si="24"/>
        <v/>
      </c>
      <c r="AI25" s="305" t="str">
        <f t="shared" si="25"/>
        <v/>
      </c>
      <c r="AJ25" s="305" t="str">
        <f t="shared" si="26"/>
        <v/>
      </c>
      <c r="AL25" s="184"/>
    </row>
    <row r="26" spans="3:38" ht="27" hidden="1" x14ac:dyDescent="0.2">
      <c r="C26" s="264" t="str">
        <f t="shared" si="7"/>
        <v>T</v>
      </c>
      <c r="D26" s="273" t="str">
        <f t="shared" si="8"/>
        <v>T</v>
      </c>
      <c r="E26" s="21" t="s">
        <v>193</v>
      </c>
      <c r="F26" s="22">
        <f t="shared" si="0"/>
        <v>0</v>
      </c>
      <c r="G26" s="22">
        <f t="shared" si="1"/>
        <v>0</v>
      </c>
      <c r="H26" s="22">
        <f t="shared" si="2"/>
        <v>0</v>
      </c>
      <c r="I26" s="63">
        <f t="shared" si="3"/>
        <v>0</v>
      </c>
      <c r="J26" s="63">
        <f t="shared" si="4"/>
        <v>0</v>
      </c>
      <c r="K26" s="64">
        <f t="shared" si="5"/>
        <v>0</v>
      </c>
      <c r="L26" s="16">
        <f t="shared" si="6"/>
        <v>0</v>
      </c>
      <c r="M26" s="23">
        <f t="shared" si="27"/>
        <v>0</v>
      </c>
      <c r="N26" s="281">
        <f t="shared" si="17"/>
        <v>0</v>
      </c>
      <c r="O26" s="25"/>
      <c r="P26" s="25"/>
      <c r="Q26" s="25"/>
      <c r="R26" s="81" t="str">
        <f t="shared" si="10"/>
        <v/>
      </c>
      <c r="S26" s="111">
        <f t="shared" si="11"/>
        <v>0</v>
      </c>
      <c r="T26" s="111" t="str">
        <f t="shared" si="12"/>
        <v/>
      </c>
      <c r="U26" s="111">
        <f t="shared" si="18"/>
        <v>0</v>
      </c>
      <c r="V26" s="111">
        <f t="shared" si="19"/>
        <v>0</v>
      </c>
      <c r="W26" s="179">
        <f t="shared" si="20"/>
        <v>0</v>
      </c>
      <c r="X26" s="180">
        <f t="shared" si="13"/>
        <v>0</v>
      </c>
      <c r="Y26" s="181">
        <f t="shared" si="21"/>
        <v>0</v>
      </c>
      <c r="Z26" s="182">
        <f t="shared" si="22"/>
        <v>0</v>
      </c>
      <c r="AA26" s="135">
        <f t="shared" si="14"/>
        <v>0</v>
      </c>
      <c r="AB26" s="183">
        <f t="shared" si="15"/>
        <v>0</v>
      </c>
      <c r="AF26" s="183">
        <f t="shared" si="16"/>
        <v>0</v>
      </c>
      <c r="AG26" s="183">
        <f t="shared" si="23"/>
        <v>0</v>
      </c>
      <c r="AH26" s="305" t="str">
        <f t="shared" si="24"/>
        <v/>
      </c>
      <c r="AI26" s="305" t="str">
        <f t="shared" si="25"/>
        <v/>
      </c>
      <c r="AJ26" s="305" t="str">
        <f t="shared" si="26"/>
        <v/>
      </c>
      <c r="AL26" s="184"/>
    </row>
    <row r="27" spans="3:38" ht="27" hidden="1" x14ac:dyDescent="0.2">
      <c r="C27" s="264" t="str">
        <f t="shared" si="7"/>
        <v>T</v>
      </c>
      <c r="D27" s="273" t="str">
        <f t="shared" si="8"/>
        <v>T</v>
      </c>
      <c r="E27" s="21" t="s">
        <v>193</v>
      </c>
      <c r="F27" s="22">
        <f t="shared" si="0"/>
        <v>0</v>
      </c>
      <c r="G27" s="22">
        <f t="shared" si="1"/>
        <v>0</v>
      </c>
      <c r="H27" s="22">
        <f t="shared" si="2"/>
        <v>0</v>
      </c>
      <c r="I27" s="63">
        <f t="shared" si="3"/>
        <v>0</v>
      </c>
      <c r="J27" s="63">
        <f t="shared" si="4"/>
        <v>0</v>
      </c>
      <c r="K27" s="64">
        <f t="shared" si="5"/>
        <v>0</v>
      </c>
      <c r="L27" s="16">
        <f t="shared" si="6"/>
        <v>0</v>
      </c>
      <c r="M27" s="23">
        <f t="shared" si="27"/>
        <v>0</v>
      </c>
      <c r="N27" s="281">
        <f t="shared" si="17"/>
        <v>0</v>
      </c>
      <c r="O27" s="25"/>
      <c r="P27" s="25"/>
      <c r="Q27" s="25"/>
      <c r="R27" s="81" t="str">
        <f t="shared" si="10"/>
        <v/>
      </c>
      <c r="S27" s="111">
        <f t="shared" si="11"/>
        <v>0</v>
      </c>
      <c r="T27" s="111" t="str">
        <f t="shared" si="12"/>
        <v/>
      </c>
      <c r="U27" s="111">
        <f t="shared" si="18"/>
        <v>0</v>
      </c>
      <c r="V27" s="111">
        <f t="shared" si="19"/>
        <v>0</v>
      </c>
      <c r="W27" s="179">
        <f t="shared" si="20"/>
        <v>0</v>
      </c>
      <c r="X27" s="180">
        <f t="shared" si="13"/>
        <v>0</v>
      </c>
      <c r="Y27" s="181">
        <f t="shared" si="21"/>
        <v>0</v>
      </c>
      <c r="Z27" s="182">
        <f t="shared" si="22"/>
        <v>0</v>
      </c>
      <c r="AA27" s="135">
        <f t="shared" si="14"/>
        <v>0</v>
      </c>
      <c r="AB27" s="183">
        <f t="shared" si="15"/>
        <v>0</v>
      </c>
      <c r="AF27" s="183">
        <f t="shared" si="16"/>
        <v>0</v>
      </c>
      <c r="AG27" s="183">
        <f t="shared" si="23"/>
        <v>0</v>
      </c>
      <c r="AH27" s="305" t="str">
        <f t="shared" si="24"/>
        <v/>
      </c>
      <c r="AI27" s="305" t="str">
        <f t="shared" si="25"/>
        <v/>
      </c>
      <c r="AJ27" s="305" t="str">
        <f t="shared" si="26"/>
        <v/>
      </c>
      <c r="AL27" s="184"/>
    </row>
    <row r="28" spans="3:38" ht="27" hidden="1" x14ac:dyDescent="0.2">
      <c r="C28" s="264" t="str">
        <f t="shared" si="7"/>
        <v>T</v>
      </c>
      <c r="D28" s="273" t="str">
        <f t="shared" si="8"/>
        <v>T</v>
      </c>
      <c r="E28" s="21" t="s">
        <v>193</v>
      </c>
      <c r="F28" s="22">
        <f t="shared" si="0"/>
        <v>0</v>
      </c>
      <c r="G28" s="22">
        <f t="shared" si="1"/>
        <v>0</v>
      </c>
      <c r="H28" s="22">
        <f t="shared" si="2"/>
        <v>0</v>
      </c>
      <c r="I28" s="63">
        <f t="shared" si="3"/>
        <v>0</v>
      </c>
      <c r="J28" s="63">
        <f t="shared" si="4"/>
        <v>0</v>
      </c>
      <c r="K28" s="64">
        <f t="shared" si="5"/>
        <v>0</v>
      </c>
      <c r="L28" s="16">
        <f t="shared" si="6"/>
        <v>0</v>
      </c>
      <c r="M28" s="23">
        <f t="shared" si="27"/>
        <v>0</v>
      </c>
      <c r="N28" s="281">
        <f t="shared" si="17"/>
        <v>0</v>
      </c>
      <c r="O28" s="25"/>
      <c r="P28" s="25"/>
      <c r="Q28" s="25"/>
      <c r="R28" s="81" t="str">
        <f t="shared" si="10"/>
        <v/>
      </c>
      <c r="S28" s="111">
        <f t="shared" si="11"/>
        <v>0</v>
      </c>
      <c r="T28" s="111" t="str">
        <f t="shared" si="12"/>
        <v/>
      </c>
      <c r="U28" s="111">
        <f t="shared" si="18"/>
        <v>0</v>
      </c>
      <c r="V28" s="111">
        <f t="shared" si="19"/>
        <v>0</v>
      </c>
      <c r="W28" s="179">
        <f t="shared" si="20"/>
        <v>0</v>
      </c>
      <c r="X28" s="180">
        <f t="shared" si="13"/>
        <v>0</v>
      </c>
      <c r="Y28" s="181">
        <f t="shared" si="21"/>
        <v>0</v>
      </c>
      <c r="Z28" s="182">
        <f t="shared" si="22"/>
        <v>0</v>
      </c>
      <c r="AA28" s="135">
        <f t="shared" si="14"/>
        <v>0</v>
      </c>
      <c r="AB28" s="183">
        <f t="shared" si="15"/>
        <v>0</v>
      </c>
      <c r="AF28" s="183">
        <f t="shared" si="16"/>
        <v>0</v>
      </c>
      <c r="AG28" s="183">
        <f t="shared" si="23"/>
        <v>0</v>
      </c>
      <c r="AH28" s="305" t="str">
        <f t="shared" si="24"/>
        <v/>
      </c>
      <c r="AI28" s="305" t="str">
        <f t="shared" si="25"/>
        <v/>
      </c>
      <c r="AJ28" s="305" t="str">
        <f t="shared" si="26"/>
        <v/>
      </c>
      <c r="AL28" s="184"/>
    </row>
    <row r="29" spans="3:38" ht="27" hidden="1" x14ac:dyDescent="0.2">
      <c r="C29" s="264" t="str">
        <f t="shared" si="7"/>
        <v>T</v>
      </c>
      <c r="D29" s="273" t="str">
        <f t="shared" si="8"/>
        <v>T</v>
      </c>
      <c r="E29" s="21" t="s">
        <v>193</v>
      </c>
      <c r="F29" s="22">
        <f t="shared" si="0"/>
        <v>0</v>
      </c>
      <c r="G29" s="22">
        <f t="shared" si="1"/>
        <v>0</v>
      </c>
      <c r="H29" s="22">
        <f t="shared" si="2"/>
        <v>0</v>
      </c>
      <c r="I29" s="63">
        <f t="shared" si="3"/>
        <v>0</v>
      </c>
      <c r="J29" s="63">
        <f t="shared" si="4"/>
        <v>0</v>
      </c>
      <c r="K29" s="64">
        <f t="shared" si="5"/>
        <v>0</v>
      </c>
      <c r="L29" s="16">
        <f t="shared" si="6"/>
        <v>0</v>
      </c>
      <c r="M29" s="23">
        <f t="shared" si="27"/>
        <v>0</v>
      </c>
      <c r="N29" s="281">
        <f t="shared" si="17"/>
        <v>0</v>
      </c>
      <c r="O29" s="25"/>
      <c r="P29" s="25"/>
      <c r="Q29" s="25"/>
      <c r="R29" s="81" t="str">
        <f t="shared" si="10"/>
        <v/>
      </c>
      <c r="S29" s="111">
        <f t="shared" si="11"/>
        <v>0</v>
      </c>
      <c r="T29" s="111" t="str">
        <f t="shared" si="12"/>
        <v/>
      </c>
      <c r="U29" s="111">
        <f t="shared" si="18"/>
        <v>0</v>
      </c>
      <c r="V29" s="111">
        <f t="shared" si="19"/>
        <v>0</v>
      </c>
      <c r="W29" s="179">
        <f t="shared" si="20"/>
        <v>0</v>
      </c>
      <c r="X29" s="180">
        <f t="shared" si="13"/>
        <v>0</v>
      </c>
      <c r="Y29" s="181">
        <f t="shared" si="21"/>
        <v>0</v>
      </c>
      <c r="Z29" s="182">
        <f t="shared" si="22"/>
        <v>0</v>
      </c>
      <c r="AA29" s="135">
        <f t="shared" si="14"/>
        <v>0</v>
      </c>
      <c r="AB29" s="183">
        <f t="shared" si="15"/>
        <v>0</v>
      </c>
      <c r="AF29" s="183">
        <f t="shared" si="16"/>
        <v>0</v>
      </c>
      <c r="AG29" s="183">
        <f t="shared" si="23"/>
        <v>0</v>
      </c>
      <c r="AH29" s="305" t="str">
        <f t="shared" si="24"/>
        <v/>
      </c>
      <c r="AI29" s="305" t="str">
        <f t="shared" si="25"/>
        <v/>
      </c>
      <c r="AJ29" s="305" t="str">
        <f t="shared" si="26"/>
        <v/>
      </c>
      <c r="AL29" s="184"/>
    </row>
    <row r="30" spans="3:38" ht="27" hidden="1" x14ac:dyDescent="0.2">
      <c r="C30" s="264" t="str">
        <f t="shared" si="7"/>
        <v>T</v>
      </c>
      <c r="D30" s="273" t="str">
        <f t="shared" si="8"/>
        <v>T</v>
      </c>
      <c r="E30" s="21" t="s">
        <v>193</v>
      </c>
      <c r="F30" s="22">
        <f t="shared" si="0"/>
        <v>0</v>
      </c>
      <c r="G30" s="22">
        <f t="shared" si="1"/>
        <v>0</v>
      </c>
      <c r="H30" s="22">
        <f t="shared" si="2"/>
        <v>0</v>
      </c>
      <c r="I30" s="63">
        <f t="shared" si="3"/>
        <v>0</v>
      </c>
      <c r="J30" s="63">
        <f t="shared" si="4"/>
        <v>0</v>
      </c>
      <c r="K30" s="64">
        <f t="shared" si="5"/>
        <v>0</v>
      </c>
      <c r="L30" s="16">
        <f t="shared" si="6"/>
        <v>0</v>
      </c>
      <c r="M30" s="23">
        <f t="shared" si="27"/>
        <v>0</v>
      </c>
      <c r="N30" s="281">
        <f t="shared" si="17"/>
        <v>0</v>
      </c>
      <c r="O30" s="25"/>
      <c r="P30" s="25"/>
      <c r="Q30" s="25"/>
      <c r="R30" s="81" t="str">
        <f t="shared" si="10"/>
        <v/>
      </c>
      <c r="S30" s="111">
        <f t="shared" si="11"/>
        <v>0</v>
      </c>
      <c r="T30" s="111" t="str">
        <f t="shared" si="12"/>
        <v/>
      </c>
      <c r="U30" s="111">
        <f t="shared" si="18"/>
        <v>0</v>
      </c>
      <c r="V30" s="111">
        <f t="shared" si="19"/>
        <v>0</v>
      </c>
      <c r="W30" s="179">
        <f t="shared" si="20"/>
        <v>0</v>
      </c>
      <c r="X30" s="180">
        <f t="shared" si="13"/>
        <v>0</v>
      </c>
      <c r="Y30" s="181">
        <f t="shared" si="21"/>
        <v>0</v>
      </c>
      <c r="Z30" s="182">
        <f t="shared" si="22"/>
        <v>0</v>
      </c>
      <c r="AA30" s="135">
        <f t="shared" si="14"/>
        <v>0</v>
      </c>
      <c r="AB30" s="183">
        <f t="shared" si="15"/>
        <v>0</v>
      </c>
      <c r="AF30" s="183">
        <f t="shared" si="16"/>
        <v>0</v>
      </c>
      <c r="AG30" s="183">
        <f t="shared" si="23"/>
        <v>0</v>
      </c>
      <c r="AH30" s="305" t="str">
        <f t="shared" si="24"/>
        <v/>
      </c>
      <c r="AI30" s="305" t="str">
        <f t="shared" si="25"/>
        <v/>
      </c>
      <c r="AJ30" s="305" t="str">
        <f t="shared" si="26"/>
        <v/>
      </c>
      <c r="AL30" s="184"/>
    </row>
    <row r="31" spans="3:38" ht="27" hidden="1" x14ac:dyDescent="0.2">
      <c r="C31" s="264" t="str">
        <f t="shared" si="7"/>
        <v>T</v>
      </c>
      <c r="D31" s="273" t="str">
        <f t="shared" si="8"/>
        <v>T</v>
      </c>
      <c r="E31" s="21" t="s">
        <v>193</v>
      </c>
      <c r="F31" s="22">
        <f t="shared" si="0"/>
        <v>0</v>
      </c>
      <c r="G31" s="22">
        <f t="shared" si="1"/>
        <v>0</v>
      </c>
      <c r="H31" s="22">
        <f t="shared" si="2"/>
        <v>0</v>
      </c>
      <c r="I31" s="63">
        <f t="shared" si="3"/>
        <v>0</v>
      </c>
      <c r="J31" s="63">
        <f t="shared" si="4"/>
        <v>0</v>
      </c>
      <c r="K31" s="64">
        <f t="shared" si="5"/>
        <v>0</v>
      </c>
      <c r="L31" s="16">
        <f t="shared" si="6"/>
        <v>0</v>
      </c>
      <c r="M31" s="23">
        <f t="shared" si="27"/>
        <v>0</v>
      </c>
      <c r="N31" s="281">
        <f t="shared" si="17"/>
        <v>0</v>
      </c>
      <c r="O31" s="25"/>
      <c r="P31" s="25"/>
      <c r="Q31" s="25"/>
      <c r="R31" s="81" t="str">
        <f t="shared" si="10"/>
        <v/>
      </c>
      <c r="S31" s="111">
        <f t="shared" si="11"/>
        <v>0</v>
      </c>
      <c r="T31" s="111" t="str">
        <f t="shared" si="12"/>
        <v/>
      </c>
      <c r="U31" s="111">
        <f t="shared" si="18"/>
        <v>0</v>
      </c>
      <c r="V31" s="111">
        <f t="shared" si="19"/>
        <v>0</v>
      </c>
      <c r="W31" s="179">
        <f t="shared" si="20"/>
        <v>0</v>
      </c>
      <c r="X31" s="180">
        <f t="shared" si="13"/>
        <v>0</v>
      </c>
      <c r="Y31" s="181">
        <f t="shared" si="21"/>
        <v>0</v>
      </c>
      <c r="Z31" s="182">
        <f t="shared" si="22"/>
        <v>0</v>
      </c>
      <c r="AA31" s="135">
        <f t="shared" si="14"/>
        <v>0</v>
      </c>
      <c r="AB31" s="183">
        <f t="shared" si="15"/>
        <v>0</v>
      </c>
      <c r="AF31" s="183">
        <f t="shared" si="16"/>
        <v>0</v>
      </c>
      <c r="AG31" s="183">
        <f t="shared" si="23"/>
        <v>0</v>
      </c>
      <c r="AH31" s="305" t="str">
        <f t="shared" si="24"/>
        <v/>
      </c>
      <c r="AI31" s="305" t="str">
        <f t="shared" si="25"/>
        <v/>
      </c>
      <c r="AJ31" s="305" t="str">
        <f t="shared" si="26"/>
        <v/>
      </c>
      <c r="AL31" s="184"/>
    </row>
    <row r="32" spans="3:38" ht="27" hidden="1" x14ac:dyDescent="0.2">
      <c r="C32" s="264" t="str">
        <f t="shared" si="7"/>
        <v>T</v>
      </c>
      <c r="D32" s="273" t="str">
        <f t="shared" si="8"/>
        <v>T</v>
      </c>
      <c r="E32" s="21" t="s">
        <v>193</v>
      </c>
      <c r="F32" s="22">
        <f t="shared" si="0"/>
        <v>0</v>
      </c>
      <c r="G32" s="22">
        <f t="shared" si="1"/>
        <v>0</v>
      </c>
      <c r="H32" s="22">
        <f t="shared" si="2"/>
        <v>0</v>
      </c>
      <c r="I32" s="63">
        <f t="shared" si="3"/>
        <v>0</v>
      </c>
      <c r="J32" s="63">
        <f t="shared" si="4"/>
        <v>0</v>
      </c>
      <c r="K32" s="64">
        <f t="shared" si="5"/>
        <v>0</v>
      </c>
      <c r="L32" s="16">
        <f t="shared" si="6"/>
        <v>0</v>
      </c>
      <c r="M32" s="23">
        <f t="shared" si="27"/>
        <v>0</v>
      </c>
      <c r="N32" s="281">
        <f t="shared" si="17"/>
        <v>0</v>
      </c>
      <c r="O32" s="25"/>
      <c r="P32" s="25"/>
      <c r="Q32" s="25"/>
      <c r="R32" s="81" t="str">
        <f t="shared" si="10"/>
        <v/>
      </c>
      <c r="S32" s="111">
        <f t="shared" si="11"/>
        <v>0</v>
      </c>
      <c r="T32" s="111" t="str">
        <f t="shared" si="12"/>
        <v/>
      </c>
      <c r="U32" s="111">
        <f t="shared" si="18"/>
        <v>0</v>
      </c>
      <c r="V32" s="111">
        <f t="shared" si="19"/>
        <v>0</v>
      </c>
      <c r="W32" s="179">
        <f t="shared" si="20"/>
        <v>0</v>
      </c>
      <c r="X32" s="180">
        <f t="shared" si="13"/>
        <v>0</v>
      </c>
      <c r="Y32" s="181">
        <f t="shared" si="21"/>
        <v>0</v>
      </c>
      <c r="Z32" s="182">
        <f t="shared" si="22"/>
        <v>0</v>
      </c>
      <c r="AA32" s="135">
        <f t="shared" si="14"/>
        <v>0</v>
      </c>
      <c r="AB32" s="183">
        <f t="shared" si="15"/>
        <v>0</v>
      </c>
      <c r="AF32" s="183">
        <f t="shared" si="16"/>
        <v>0</v>
      </c>
      <c r="AG32" s="183">
        <f t="shared" si="23"/>
        <v>0</v>
      </c>
      <c r="AH32" s="305" t="str">
        <f t="shared" si="24"/>
        <v/>
      </c>
      <c r="AI32" s="305" t="str">
        <f t="shared" si="25"/>
        <v/>
      </c>
      <c r="AJ32" s="305" t="str">
        <f t="shared" si="26"/>
        <v/>
      </c>
      <c r="AL32" s="184"/>
    </row>
    <row r="33" spans="3:40" ht="27" hidden="1" x14ac:dyDescent="0.2">
      <c r="C33" s="264" t="str">
        <f t="shared" si="7"/>
        <v>T</v>
      </c>
      <c r="D33" s="273" t="str">
        <f t="shared" si="8"/>
        <v>T</v>
      </c>
      <c r="E33" s="21" t="s">
        <v>193</v>
      </c>
      <c r="F33" s="22">
        <f t="shared" si="0"/>
        <v>0</v>
      </c>
      <c r="G33" s="22">
        <f t="shared" si="1"/>
        <v>0</v>
      </c>
      <c r="H33" s="22">
        <f t="shared" si="2"/>
        <v>0</v>
      </c>
      <c r="I33" s="63">
        <f t="shared" si="3"/>
        <v>0</v>
      </c>
      <c r="J33" s="63">
        <f t="shared" si="4"/>
        <v>0</v>
      </c>
      <c r="K33" s="64">
        <f t="shared" si="5"/>
        <v>0</v>
      </c>
      <c r="L33" s="16">
        <f t="shared" si="6"/>
        <v>0</v>
      </c>
      <c r="M33" s="23">
        <f t="shared" si="27"/>
        <v>0</v>
      </c>
      <c r="N33" s="281">
        <f t="shared" si="17"/>
        <v>0</v>
      </c>
      <c r="O33" s="25"/>
      <c r="P33" s="25"/>
      <c r="Q33" s="25"/>
      <c r="R33" s="81" t="str">
        <f t="shared" si="10"/>
        <v/>
      </c>
      <c r="S33" s="111">
        <f t="shared" si="11"/>
        <v>0</v>
      </c>
      <c r="T33" s="111" t="str">
        <f t="shared" si="12"/>
        <v/>
      </c>
      <c r="U33" s="111">
        <f t="shared" si="18"/>
        <v>0</v>
      </c>
      <c r="V33" s="111">
        <f t="shared" si="19"/>
        <v>0</v>
      </c>
      <c r="W33" s="179">
        <f t="shared" si="20"/>
        <v>0</v>
      </c>
      <c r="X33" s="180">
        <f t="shared" si="13"/>
        <v>0</v>
      </c>
      <c r="Y33" s="181">
        <f t="shared" si="21"/>
        <v>0</v>
      </c>
      <c r="Z33" s="182">
        <f t="shared" si="22"/>
        <v>0</v>
      </c>
      <c r="AA33" s="135">
        <f t="shared" si="14"/>
        <v>0</v>
      </c>
      <c r="AB33" s="183">
        <f t="shared" si="15"/>
        <v>0</v>
      </c>
      <c r="AF33" s="183">
        <f t="shared" si="16"/>
        <v>0</v>
      </c>
      <c r="AG33" s="183">
        <f t="shared" si="23"/>
        <v>0</v>
      </c>
      <c r="AH33" s="305" t="str">
        <f t="shared" si="24"/>
        <v/>
      </c>
      <c r="AI33" s="305" t="str">
        <f t="shared" si="25"/>
        <v/>
      </c>
      <c r="AJ33" s="305" t="str">
        <f t="shared" si="26"/>
        <v/>
      </c>
      <c r="AL33" s="184"/>
    </row>
    <row r="34" spans="3:40" ht="27" hidden="1" x14ac:dyDescent="0.2">
      <c r="C34" s="264" t="str">
        <f t="shared" si="7"/>
        <v>T</v>
      </c>
      <c r="D34" s="273" t="str">
        <f t="shared" si="8"/>
        <v>T</v>
      </c>
      <c r="E34" s="21" t="s">
        <v>193</v>
      </c>
      <c r="F34" s="22">
        <f t="shared" si="0"/>
        <v>0</v>
      </c>
      <c r="G34" s="22">
        <f t="shared" si="1"/>
        <v>0</v>
      </c>
      <c r="H34" s="22">
        <f t="shared" si="2"/>
        <v>0</v>
      </c>
      <c r="I34" s="63">
        <f t="shared" si="3"/>
        <v>0</v>
      </c>
      <c r="J34" s="63">
        <f t="shared" si="4"/>
        <v>0</v>
      </c>
      <c r="K34" s="64">
        <f t="shared" si="5"/>
        <v>0</v>
      </c>
      <c r="L34" s="16">
        <f t="shared" si="6"/>
        <v>0</v>
      </c>
      <c r="M34" s="23">
        <f t="shared" si="27"/>
        <v>0</v>
      </c>
      <c r="N34" s="281">
        <f t="shared" si="17"/>
        <v>0</v>
      </c>
      <c r="O34" s="25"/>
      <c r="P34" s="25"/>
      <c r="Q34" s="25"/>
      <c r="R34" s="81" t="str">
        <f t="shared" si="10"/>
        <v/>
      </c>
      <c r="S34" s="111">
        <f t="shared" si="11"/>
        <v>0</v>
      </c>
      <c r="T34" s="111" t="str">
        <f t="shared" si="12"/>
        <v/>
      </c>
      <c r="U34" s="111">
        <f t="shared" si="18"/>
        <v>0</v>
      </c>
      <c r="V34" s="111">
        <f t="shared" si="19"/>
        <v>0</v>
      </c>
      <c r="W34" s="179">
        <f t="shared" si="20"/>
        <v>0</v>
      </c>
      <c r="X34" s="180">
        <f t="shared" si="13"/>
        <v>0</v>
      </c>
      <c r="Y34" s="181">
        <f t="shared" si="21"/>
        <v>0</v>
      </c>
      <c r="Z34" s="182">
        <f t="shared" si="22"/>
        <v>0</v>
      </c>
      <c r="AA34" s="135">
        <f t="shared" si="14"/>
        <v>0</v>
      </c>
      <c r="AB34" s="183">
        <f t="shared" si="15"/>
        <v>0</v>
      </c>
      <c r="AF34" s="183">
        <f t="shared" si="16"/>
        <v>0</v>
      </c>
      <c r="AG34" s="183">
        <f t="shared" si="23"/>
        <v>0</v>
      </c>
      <c r="AH34" s="305" t="str">
        <f t="shared" si="24"/>
        <v/>
      </c>
      <c r="AI34" s="305" t="str">
        <f t="shared" si="25"/>
        <v/>
      </c>
      <c r="AJ34" s="305" t="str">
        <f t="shared" si="26"/>
        <v/>
      </c>
      <c r="AL34" s="184"/>
    </row>
    <row r="35" spans="3:40" ht="27" hidden="1" x14ac:dyDescent="0.2">
      <c r="C35" s="264" t="str">
        <f t="shared" si="7"/>
        <v>T</v>
      </c>
      <c r="D35" s="273" t="str">
        <f t="shared" si="8"/>
        <v>T</v>
      </c>
      <c r="E35" s="21" t="s">
        <v>193</v>
      </c>
      <c r="F35" s="22">
        <f t="shared" si="0"/>
        <v>0</v>
      </c>
      <c r="G35" s="22">
        <f t="shared" si="1"/>
        <v>0</v>
      </c>
      <c r="H35" s="22">
        <f t="shared" si="2"/>
        <v>0</v>
      </c>
      <c r="I35" s="63">
        <f t="shared" si="3"/>
        <v>0</v>
      </c>
      <c r="J35" s="63">
        <f t="shared" si="4"/>
        <v>0</v>
      </c>
      <c r="K35" s="64">
        <f t="shared" si="5"/>
        <v>0</v>
      </c>
      <c r="L35" s="16">
        <f t="shared" si="6"/>
        <v>0</v>
      </c>
      <c r="M35" s="23">
        <f t="shared" si="27"/>
        <v>0</v>
      </c>
      <c r="N35" s="281">
        <f t="shared" si="17"/>
        <v>0</v>
      </c>
      <c r="O35" s="25"/>
      <c r="P35" s="25"/>
      <c r="Q35" s="25"/>
      <c r="R35" s="81" t="str">
        <f t="shared" si="10"/>
        <v/>
      </c>
      <c r="S35" s="111">
        <f t="shared" si="11"/>
        <v>0</v>
      </c>
      <c r="T35" s="111" t="str">
        <f t="shared" si="12"/>
        <v/>
      </c>
      <c r="U35" s="111">
        <f t="shared" si="18"/>
        <v>0</v>
      </c>
      <c r="V35" s="111">
        <f t="shared" si="19"/>
        <v>0</v>
      </c>
      <c r="W35" s="179">
        <f t="shared" si="20"/>
        <v>0</v>
      </c>
      <c r="X35" s="180">
        <f t="shared" si="13"/>
        <v>0</v>
      </c>
      <c r="Y35" s="181">
        <f t="shared" si="21"/>
        <v>0</v>
      </c>
      <c r="Z35" s="182">
        <f t="shared" si="22"/>
        <v>0</v>
      </c>
      <c r="AA35" s="135">
        <f t="shared" si="14"/>
        <v>0</v>
      </c>
      <c r="AB35" s="183">
        <f t="shared" si="15"/>
        <v>0</v>
      </c>
      <c r="AF35" s="183">
        <f t="shared" si="16"/>
        <v>0</v>
      </c>
      <c r="AG35" s="183">
        <f t="shared" si="23"/>
        <v>0</v>
      </c>
      <c r="AH35" s="305" t="str">
        <f t="shared" si="24"/>
        <v/>
      </c>
      <c r="AI35" s="305" t="str">
        <f t="shared" si="25"/>
        <v/>
      </c>
      <c r="AJ35" s="305" t="str">
        <f t="shared" si="26"/>
        <v/>
      </c>
      <c r="AL35" s="184"/>
    </row>
    <row r="36" spans="3:40" ht="27" hidden="1" x14ac:dyDescent="0.2">
      <c r="C36" s="264" t="str">
        <f t="shared" si="7"/>
        <v>T</v>
      </c>
      <c r="D36" s="273" t="str">
        <f t="shared" si="8"/>
        <v>T</v>
      </c>
      <c r="E36" s="21" t="s">
        <v>193</v>
      </c>
      <c r="F36" s="22">
        <f t="shared" si="0"/>
        <v>0</v>
      </c>
      <c r="G36" s="22">
        <f t="shared" si="1"/>
        <v>0</v>
      </c>
      <c r="H36" s="22">
        <f t="shared" si="2"/>
        <v>0</v>
      </c>
      <c r="I36" s="63">
        <f t="shared" si="3"/>
        <v>0</v>
      </c>
      <c r="J36" s="63">
        <f t="shared" si="4"/>
        <v>0</v>
      </c>
      <c r="K36" s="64">
        <f t="shared" si="5"/>
        <v>0</v>
      </c>
      <c r="L36" s="16">
        <f t="shared" si="6"/>
        <v>0</v>
      </c>
      <c r="M36" s="23">
        <f t="shared" si="27"/>
        <v>0</v>
      </c>
      <c r="N36" s="281">
        <f t="shared" si="17"/>
        <v>0</v>
      </c>
      <c r="O36" s="25"/>
      <c r="P36" s="25"/>
      <c r="Q36" s="25"/>
      <c r="R36" s="81" t="str">
        <f t="shared" si="10"/>
        <v/>
      </c>
      <c r="S36" s="111">
        <f t="shared" si="11"/>
        <v>0</v>
      </c>
      <c r="T36" s="111" t="str">
        <f t="shared" si="12"/>
        <v/>
      </c>
      <c r="U36" s="111">
        <f t="shared" si="18"/>
        <v>0</v>
      </c>
      <c r="V36" s="111">
        <f t="shared" si="19"/>
        <v>0</v>
      </c>
      <c r="W36" s="179">
        <f t="shared" si="20"/>
        <v>0</v>
      </c>
      <c r="X36" s="180">
        <f t="shared" si="13"/>
        <v>0</v>
      </c>
      <c r="Y36" s="181">
        <f t="shared" si="21"/>
        <v>0</v>
      </c>
      <c r="Z36" s="182">
        <f t="shared" si="22"/>
        <v>0</v>
      </c>
      <c r="AA36" s="135">
        <f t="shared" si="14"/>
        <v>0</v>
      </c>
      <c r="AB36" s="183">
        <f t="shared" si="15"/>
        <v>0</v>
      </c>
      <c r="AF36" s="183">
        <f t="shared" si="16"/>
        <v>0</v>
      </c>
      <c r="AG36" s="183">
        <f t="shared" si="23"/>
        <v>0</v>
      </c>
      <c r="AH36" s="305" t="str">
        <f t="shared" si="24"/>
        <v/>
      </c>
      <c r="AI36" s="305" t="str">
        <f t="shared" si="25"/>
        <v/>
      </c>
      <c r="AJ36" s="305" t="str">
        <f t="shared" si="26"/>
        <v/>
      </c>
      <c r="AL36" s="184"/>
    </row>
    <row r="37" spans="3:40" ht="27" hidden="1" x14ac:dyDescent="0.2">
      <c r="C37" s="264" t="str">
        <f t="shared" si="7"/>
        <v>T</v>
      </c>
      <c r="D37" s="273" t="str">
        <f t="shared" si="8"/>
        <v>T</v>
      </c>
      <c r="E37" s="21" t="s">
        <v>193</v>
      </c>
      <c r="F37" s="22">
        <f t="shared" si="0"/>
        <v>0</v>
      </c>
      <c r="G37" s="22">
        <f t="shared" si="1"/>
        <v>0</v>
      </c>
      <c r="H37" s="22">
        <f t="shared" si="2"/>
        <v>0</v>
      </c>
      <c r="I37" s="63">
        <f t="shared" si="3"/>
        <v>0</v>
      </c>
      <c r="J37" s="63">
        <f t="shared" si="4"/>
        <v>0</v>
      </c>
      <c r="K37" s="64">
        <f t="shared" si="5"/>
        <v>0</v>
      </c>
      <c r="L37" s="16">
        <f t="shared" si="6"/>
        <v>0</v>
      </c>
      <c r="M37" s="23">
        <f t="shared" si="27"/>
        <v>0</v>
      </c>
      <c r="N37" s="281">
        <f t="shared" si="17"/>
        <v>0</v>
      </c>
      <c r="O37" s="25"/>
      <c r="P37" s="25"/>
      <c r="Q37" s="25"/>
      <c r="R37" s="81" t="str">
        <f t="shared" si="10"/>
        <v/>
      </c>
      <c r="S37" s="111">
        <f t="shared" si="11"/>
        <v>0</v>
      </c>
      <c r="T37" s="111" t="str">
        <f t="shared" si="12"/>
        <v/>
      </c>
      <c r="U37" s="111">
        <f t="shared" si="18"/>
        <v>0</v>
      </c>
      <c r="V37" s="111">
        <f t="shared" si="19"/>
        <v>0</v>
      </c>
      <c r="W37" s="179">
        <f t="shared" si="20"/>
        <v>0</v>
      </c>
      <c r="X37" s="180">
        <f t="shared" si="13"/>
        <v>0</v>
      </c>
      <c r="Y37" s="181">
        <f t="shared" si="21"/>
        <v>0</v>
      </c>
      <c r="Z37" s="182">
        <f t="shared" si="22"/>
        <v>0</v>
      </c>
      <c r="AA37" s="135">
        <f t="shared" si="14"/>
        <v>0</v>
      </c>
      <c r="AB37" s="183">
        <f t="shared" si="15"/>
        <v>0</v>
      </c>
      <c r="AF37" s="183">
        <f t="shared" si="16"/>
        <v>0</v>
      </c>
      <c r="AG37" s="183">
        <f t="shared" si="23"/>
        <v>0</v>
      </c>
      <c r="AH37" s="305" t="str">
        <f t="shared" si="24"/>
        <v/>
      </c>
      <c r="AI37" s="305" t="str">
        <f t="shared" si="25"/>
        <v/>
      </c>
      <c r="AJ37" s="305" t="str">
        <f t="shared" si="26"/>
        <v/>
      </c>
      <c r="AL37" s="184"/>
    </row>
    <row r="38" spans="3:40" ht="27" hidden="1" x14ac:dyDescent="0.2">
      <c r="C38" s="264" t="str">
        <f t="shared" si="7"/>
        <v>T</v>
      </c>
      <c r="D38" s="273" t="str">
        <f t="shared" si="8"/>
        <v>T</v>
      </c>
      <c r="E38" s="21" t="s">
        <v>193</v>
      </c>
      <c r="F38" s="22">
        <f t="shared" si="0"/>
        <v>0</v>
      </c>
      <c r="G38" s="22">
        <f t="shared" si="1"/>
        <v>0</v>
      </c>
      <c r="H38" s="22">
        <f t="shared" si="2"/>
        <v>0</v>
      </c>
      <c r="I38" s="63">
        <f t="shared" si="3"/>
        <v>0</v>
      </c>
      <c r="J38" s="63">
        <f t="shared" si="4"/>
        <v>0</v>
      </c>
      <c r="K38" s="64">
        <f t="shared" si="5"/>
        <v>0</v>
      </c>
      <c r="L38" s="16">
        <f t="shared" si="6"/>
        <v>0</v>
      </c>
      <c r="M38" s="23">
        <f t="shared" si="27"/>
        <v>0</v>
      </c>
      <c r="N38" s="281">
        <f t="shared" si="17"/>
        <v>0</v>
      </c>
      <c r="O38" s="25"/>
      <c r="P38" s="25"/>
      <c r="Q38" s="25"/>
      <c r="R38" s="81" t="str">
        <f t="shared" si="10"/>
        <v/>
      </c>
      <c r="S38" s="111">
        <f t="shared" si="11"/>
        <v>0</v>
      </c>
      <c r="T38" s="111" t="str">
        <f t="shared" si="12"/>
        <v/>
      </c>
      <c r="U38" s="111">
        <f t="shared" si="18"/>
        <v>0</v>
      </c>
      <c r="V38" s="111">
        <f t="shared" si="19"/>
        <v>0</v>
      </c>
      <c r="W38" s="179">
        <f t="shared" si="20"/>
        <v>0</v>
      </c>
      <c r="X38" s="180">
        <f t="shared" si="13"/>
        <v>0</v>
      </c>
      <c r="Y38" s="181">
        <f t="shared" si="21"/>
        <v>0</v>
      </c>
      <c r="Z38" s="182">
        <f t="shared" si="22"/>
        <v>0</v>
      </c>
      <c r="AA38" s="135">
        <f t="shared" si="14"/>
        <v>0</v>
      </c>
      <c r="AB38" s="183">
        <f t="shared" si="15"/>
        <v>0</v>
      </c>
      <c r="AF38" s="183">
        <f t="shared" si="16"/>
        <v>0</v>
      </c>
      <c r="AG38" s="183">
        <f t="shared" si="23"/>
        <v>0</v>
      </c>
      <c r="AH38" s="305" t="str">
        <f t="shared" si="24"/>
        <v/>
      </c>
      <c r="AI38" s="305" t="str">
        <f t="shared" si="25"/>
        <v/>
      </c>
      <c r="AJ38" s="305" t="str">
        <f t="shared" si="26"/>
        <v/>
      </c>
      <c r="AL38" s="184"/>
    </row>
    <row r="39" spans="3:40" ht="27" hidden="1" x14ac:dyDescent="0.2">
      <c r="C39" s="264" t="str">
        <f t="shared" si="7"/>
        <v>T</v>
      </c>
      <c r="D39" s="273" t="str">
        <f t="shared" si="8"/>
        <v>T</v>
      </c>
      <c r="E39" s="21" t="s">
        <v>193</v>
      </c>
      <c r="F39" s="22">
        <f t="shared" si="0"/>
        <v>0</v>
      </c>
      <c r="G39" s="22">
        <f t="shared" si="1"/>
        <v>0</v>
      </c>
      <c r="H39" s="22">
        <f t="shared" si="2"/>
        <v>0</v>
      </c>
      <c r="I39" s="63">
        <f t="shared" si="3"/>
        <v>0</v>
      </c>
      <c r="J39" s="63">
        <f t="shared" si="4"/>
        <v>0</v>
      </c>
      <c r="K39" s="64">
        <f t="shared" si="5"/>
        <v>0</v>
      </c>
      <c r="L39" s="16">
        <f t="shared" si="6"/>
        <v>0</v>
      </c>
      <c r="M39" s="23">
        <f t="shared" si="27"/>
        <v>0</v>
      </c>
      <c r="N39" s="281">
        <f t="shared" si="17"/>
        <v>0</v>
      </c>
      <c r="O39" s="25"/>
      <c r="P39" s="25"/>
      <c r="Q39" s="25"/>
      <c r="R39" s="81" t="str">
        <f t="shared" si="10"/>
        <v/>
      </c>
      <c r="S39" s="111">
        <f t="shared" si="11"/>
        <v>0</v>
      </c>
      <c r="T39" s="111" t="str">
        <f t="shared" si="12"/>
        <v/>
      </c>
      <c r="U39" s="111">
        <f t="shared" si="18"/>
        <v>0</v>
      </c>
      <c r="V39" s="111">
        <f t="shared" si="19"/>
        <v>0</v>
      </c>
      <c r="W39" s="179">
        <f t="shared" si="20"/>
        <v>0</v>
      </c>
      <c r="X39" s="180">
        <f t="shared" si="13"/>
        <v>0</v>
      </c>
      <c r="Y39" s="181">
        <f t="shared" si="21"/>
        <v>0</v>
      </c>
      <c r="Z39" s="182">
        <f t="shared" si="22"/>
        <v>0</v>
      </c>
      <c r="AA39" s="135">
        <f t="shared" si="14"/>
        <v>0</v>
      </c>
      <c r="AB39" s="183">
        <f t="shared" si="15"/>
        <v>0</v>
      </c>
      <c r="AF39" s="183">
        <f t="shared" si="16"/>
        <v>0</v>
      </c>
      <c r="AG39" s="183">
        <f t="shared" si="23"/>
        <v>0</v>
      </c>
      <c r="AH39" s="305" t="str">
        <f t="shared" si="24"/>
        <v/>
      </c>
      <c r="AI39" s="305" t="str">
        <f t="shared" si="25"/>
        <v/>
      </c>
      <c r="AJ39" s="305" t="str">
        <f t="shared" si="26"/>
        <v/>
      </c>
      <c r="AL39" s="184"/>
    </row>
    <row r="40" spans="3:40" ht="27" hidden="1" x14ac:dyDescent="0.2">
      <c r="C40" s="264" t="str">
        <f t="shared" si="7"/>
        <v>T</v>
      </c>
      <c r="D40" s="273" t="str">
        <f t="shared" si="8"/>
        <v>T</v>
      </c>
      <c r="E40" s="21" t="s">
        <v>24</v>
      </c>
      <c r="F40" s="22"/>
      <c r="G40" s="22"/>
      <c r="H40" s="22"/>
      <c r="I40" s="63"/>
      <c r="J40" s="63"/>
      <c r="K40" s="64"/>
      <c r="L40" s="16"/>
      <c r="M40" s="23">
        <f t="shared" si="27"/>
        <v>0</v>
      </c>
      <c r="N40" s="281">
        <f t="shared" si="17"/>
        <v>0</v>
      </c>
      <c r="O40" s="25"/>
      <c r="P40" s="25"/>
      <c r="Q40" s="25"/>
      <c r="R40" s="81" t="str">
        <f t="shared" si="10"/>
        <v/>
      </c>
      <c r="S40" s="111">
        <f t="shared" si="11"/>
        <v>0</v>
      </c>
      <c r="T40" s="111" t="str">
        <f>IF(J40&lt;135,"",J40-$J$66)</f>
        <v/>
      </c>
      <c r="U40" s="111">
        <f t="shared" si="18"/>
        <v>0</v>
      </c>
      <c r="V40" s="111">
        <f t="shared" si="19"/>
        <v>0</v>
      </c>
      <c r="W40" s="179">
        <f t="shared" si="20"/>
        <v>0</v>
      </c>
      <c r="X40" s="180">
        <f t="shared" si="13"/>
        <v>0</v>
      </c>
      <c r="Y40" s="181">
        <f t="shared" si="21"/>
        <v>0</v>
      </c>
      <c r="Z40" s="182">
        <f t="shared" si="22"/>
        <v>0</v>
      </c>
      <c r="AA40" s="135">
        <f t="shared" si="14"/>
        <v>0</v>
      </c>
      <c r="AB40" s="183">
        <f t="shared" si="15"/>
        <v>0</v>
      </c>
      <c r="AF40" s="183">
        <f t="shared" si="16"/>
        <v>0</v>
      </c>
      <c r="AG40" s="183">
        <f t="shared" si="23"/>
        <v>0</v>
      </c>
      <c r="AH40" s="305" t="str">
        <f t="shared" si="24"/>
        <v/>
      </c>
      <c r="AI40" s="305" t="str">
        <f t="shared" si="25"/>
        <v/>
      </c>
      <c r="AJ40" s="305" t="str">
        <f t="shared" si="26"/>
        <v/>
      </c>
      <c r="AL40" s="184"/>
    </row>
    <row r="41" spans="3:40" ht="20.25" customHeight="1" x14ac:dyDescent="0.35">
      <c r="E41" s="26" t="s">
        <v>56</v>
      </c>
      <c r="F41" s="27"/>
      <c r="G41" s="28"/>
      <c r="H41" s="28"/>
      <c r="I41" s="28"/>
      <c r="K41" s="194"/>
      <c r="L41" s="195"/>
      <c r="M41" s="195"/>
      <c r="N41" s="93" t="s">
        <v>17</v>
      </c>
      <c r="O41" s="92">
        <f>SUM(O11:O40)</f>
        <v>480</v>
      </c>
      <c r="Q41" s="32"/>
      <c r="R41" s="32">
        <f>SUM(R11:R40)</f>
        <v>2</v>
      </c>
      <c r="S41" s="201">
        <f>SUM(S11:S40)</f>
        <v>27.180931256867915</v>
      </c>
      <c r="T41" s="166">
        <f>MAXA(T11:T40)</f>
        <v>0</v>
      </c>
      <c r="U41" s="200" t="s">
        <v>265</v>
      </c>
      <c r="V41" s="200">
        <f>10*LOG10(SUM(V11:V40))</f>
        <v>69.426460581486083</v>
      </c>
      <c r="AJ41" s="20"/>
      <c r="AM41" s="29"/>
    </row>
    <row r="42" spans="3:40" ht="20.100000000000001" customHeight="1" thickBot="1" x14ac:dyDescent="0.3">
      <c r="E42" s="30"/>
      <c r="F42" s="30"/>
      <c r="K42" s="31"/>
      <c r="T42" s="32"/>
      <c r="U42" s="32"/>
      <c r="AJ42" s="20"/>
      <c r="AM42" s="29"/>
    </row>
    <row r="43" spans="3:40" ht="20.25" customHeight="1" thickBot="1" x14ac:dyDescent="0.3">
      <c r="F43" s="33" t="s">
        <v>6</v>
      </c>
      <c r="G43" s="94">
        <v>480</v>
      </c>
      <c r="H43" s="405" t="str">
        <f>IF(G43=480,"VALUTAZIONE SU BASE GIORNALIERA", "VALUTAZIONE SU BASE SETTIMANALE")</f>
        <v>VALUTAZIONE SU BASE GIORNALIERA</v>
      </c>
      <c r="I43" s="406"/>
      <c r="J43" s="406"/>
      <c r="K43" s="406"/>
      <c r="L43" s="406"/>
      <c r="M43" s="406"/>
      <c r="N43" s="406"/>
      <c r="O43" s="407"/>
      <c r="AJ43" s="20"/>
      <c r="AM43" s="29"/>
    </row>
    <row r="44" spans="3:40" ht="23.25" customHeight="1" x14ac:dyDescent="0.35">
      <c r="F44" s="97" t="s">
        <v>218</v>
      </c>
      <c r="G44" s="95">
        <f>10*LOG(SUM(AG11:AG40))</f>
        <v>82.000379138842874</v>
      </c>
      <c r="H44" s="55" t="s">
        <v>75</v>
      </c>
      <c r="I44" s="35">
        <f>G44</f>
        <v>82.000379138842874</v>
      </c>
      <c r="J44" s="36" t="s">
        <v>19</v>
      </c>
      <c r="K44" s="37">
        <f>G46</f>
        <v>1.7842512885395847</v>
      </c>
      <c r="L44" s="185" t="s">
        <v>219</v>
      </c>
      <c r="M44" s="186"/>
      <c r="N44" s="38" t="s">
        <v>66</v>
      </c>
      <c r="O44" s="39">
        <f>I44+K44</f>
        <v>83.784630427382453</v>
      </c>
      <c r="AJ44" s="20"/>
      <c r="AM44" s="29"/>
    </row>
    <row r="45" spans="3:40" ht="24" customHeight="1" thickBot="1" x14ac:dyDescent="0.4">
      <c r="F45" s="34" t="s">
        <v>217</v>
      </c>
      <c r="G45" s="96">
        <f>SUM(W11:X40)</f>
        <v>1.1693490029954707</v>
      </c>
      <c r="H45" s="40"/>
      <c r="I45" s="41"/>
      <c r="J45" s="41"/>
      <c r="K45" s="41"/>
      <c r="L45" s="41"/>
      <c r="M45" s="41"/>
      <c r="N45" s="38" t="s">
        <v>258</v>
      </c>
      <c r="O45" s="39">
        <f>MAX(J11:J40)</f>
        <v>120.96204993518134</v>
      </c>
      <c r="AF45" s="42"/>
      <c r="AJ45" s="20"/>
    </row>
    <row r="46" spans="3:40" ht="23.25" customHeight="1" x14ac:dyDescent="0.35">
      <c r="F46" s="34" t="s">
        <v>287</v>
      </c>
      <c r="G46" s="96">
        <f>1.65*SQRT(G45)</f>
        <v>1.7842512885395847</v>
      </c>
      <c r="H46" s="408" t="str">
        <f>IF(AND((I44+K44)&lt;80,O45&lt;135),"CLASSE DI RISCHIO BASSO",IF(AND((I44+K44)&lt;85,O45&lt;137),"CLASSE DI RISCHIO MEDIO",IF(AND((I44+K44)&lt;87,O45&lt;140),"CLASSE DI RISCHIO ALTO","CLASSE DI RISCHIO ALTO")))</f>
        <v>CLASSE DI RISCHIO MEDIO</v>
      </c>
      <c r="I46" s="435"/>
      <c r="J46" s="435"/>
      <c r="K46" s="435"/>
      <c r="L46" s="435"/>
      <c r="M46" s="435"/>
      <c r="N46" s="435"/>
      <c r="O46" s="436"/>
      <c r="AJ46" s="20"/>
      <c r="AL46" s="187"/>
      <c r="AM46" s="187"/>
      <c r="AN46" s="188"/>
    </row>
    <row r="47" spans="3:40" ht="16.5" customHeight="1" thickBot="1" x14ac:dyDescent="0.25">
      <c r="H47" s="437"/>
      <c r="I47" s="438"/>
      <c r="J47" s="438"/>
      <c r="K47" s="438"/>
      <c r="L47" s="438"/>
      <c r="M47" s="438"/>
      <c r="N47" s="438"/>
      <c r="O47" s="439"/>
      <c r="AJ47" s="20"/>
      <c r="AN47" s="31"/>
    </row>
    <row r="48" spans="3:40" ht="20.100000000000001" customHeight="1" thickBot="1" x14ac:dyDescent="0.25">
      <c r="AF48" s="189"/>
      <c r="AH48" s="43"/>
      <c r="AJ48" s="43"/>
      <c r="AK48" s="43"/>
    </row>
    <row r="49" spans="2:27" ht="39" customHeight="1" x14ac:dyDescent="0.2">
      <c r="E49" s="432" t="str">
        <f>IF(AND((I44+K44)&lt;80,O45&lt;135),"",IF(AND((I44+K44)&lt;85,O45&lt;137),"Il datore di lavoro mette a disposizione dei lavoratori i D.P.I.-art. 193 comma 1-a-",IF(AND((I44+K44)&lt;87,O45&lt;140),"Dal calcolo del LEX8h è emerso il superamento del livello superiore d'azione, ai sensi dell'art. 193 comma 1b -il datore di lavoro esige che i lavoratori utilizzino gli otoprotettori-","Dal calcolo del LEX8h è emerso il superamento del limite di esposizione.")))</f>
        <v>Il datore di lavoro mette a disposizione dei lavoratori i D.P.I.-art. 193 comma 1-a-</v>
      </c>
      <c r="F49" s="433"/>
      <c r="G49" s="433"/>
      <c r="H49" s="433"/>
      <c r="I49" s="433"/>
      <c r="J49" s="433"/>
      <c r="K49" s="433"/>
      <c r="L49" s="433"/>
      <c r="M49" s="433"/>
      <c r="N49" s="433"/>
      <c r="O49" s="433"/>
      <c r="P49" s="434"/>
      <c r="Q49" s="82"/>
      <c r="R49" s="82"/>
      <c r="S49" s="82"/>
    </row>
    <row r="50" spans="2:27" ht="39" customHeight="1" thickBot="1" x14ac:dyDescent="0.25">
      <c r="E50" s="424" t="str">
        <f>IF(AND((I44+K44)&lt;80,O45&lt;135),"",IF(AND((I44+K44)&lt;87,O45&lt;140),"Si raccomanda dunque l'utilizzo dei D.P.I. ove gli stessi non costituiscano un rischio per la sicurezza del lavoratore e solo per le sorgenti sonore aventi emissione maggiore ad 80 dB(A) e/o 135 dB(C).","E' obbligatorio l'impiego dei D.P.I. per le sorgenti che superano gli 87 dB(A) e/o 135 dB(C), IL LIVELLO DI ESPOSIZIONE CONSEGUENTE E' QUELLO SOTTO RIPORTATO:"))</f>
        <v>Si raccomanda dunque l'utilizzo dei D.P.I. ove gli stessi non costituiscano un rischio per la sicurezza del lavoratore e solo per le sorgenti sonore aventi emissione maggiore ad 80 dB(A) e/o 135 dB(C).</v>
      </c>
      <c r="F50" s="425"/>
      <c r="G50" s="425"/>
      <c r="H50" s="425"/>
      <c r="I50" s="425"/>
      <c r="J50" s="425"/>
      <c r="K50" s="425"/>
      <c r="L50" s="425"/>
      <c r="M50" s="425"/>
      <c r="N50" s="425"/>
      <c r="O50" s="425"/>
      <c r="P50" s="426"/>
      <c r="Q50" s="82"/>
      <c r="R50" s="82"/>
      <c r="S50" s="82"/>
    </row>
    <row r="51" spans="2:27" ht="20.100000000000001" customHeight="1" x14ac:dyDescent="0.2"/>
    <row r="52" spans="2:27" ht="25.5" customHeight="1" x14ac:dyDescent="0.45">
      <c r="F52" s="414" t="s">
        <v>67</v>
      </c>
      <c r="G52" s="415"/>
      <c r="H52" s="415"/>
      <c r="I52" s="415"/>
      <c r="J52" s="415"/>
      <c r="K52" s="416" t="s">
        <v>187</v>
      </c>
      <c r="L52" s="416"/>
      <c r="M52" s="417" t="str">
        <f>IF(O44&gt;87,AM11,"Non previsto")</f>
        <v>Non previsto</v>
      </c>
      <c r="N52" s="418"/>
      <c r="O52" s="418"/>
    </row>
    <row r="53" spans="2:27" ht="25.5" customHeight="1" x14ac:dyDescent="0.45">
      <c r="E53" s="82"/>
      <c r="F53" s="415"/>
      <c r="G53" s="415"/>
      <c r="H53" s="415"/>
      <c r="I53" s="415"/>
      <c r="J53" s="415"/>
      <c r="K53" s="416" t="s">
        <v>68</v>
      </c>
      <c r="L53" s="416"/>
      <c r="M53" s="417" t="str">
        <f>IF(O45&gt;140,T41,"Non previsto")</f>
        <v>Non previsto</v>
      </c>
      <c r="N53" s="418"/>
      <c r="O53" s="418"/>
      <c r="W53" s="81"/>
    </row>
    <row r="54" spans="2:27" ht="30" customHeight="1" x14ac:dyDescent="0.2">
      <c r="W54" s="81"/>
    </row>
    <row r="55" spans="2:27" ht="30" customHeight="1" x14ac:dyDescent="0.2">
      <c r="E55" s="419" t="s">
        <v>33</v>
      </c>
      <c r="F55" s="420"/>
      <c r="G55" s="420"/>
      <c r="H55" s="420"/>
      <c r="I55" s="420"/>
      <c r="J55" s="420"/>
      <c r="K55" s="420"/>
      <c r="L55" s="420"/>
      <c r="M55" s="420"/>
      <c r="N55" s="420"/>
      <c r="O55" s="420"/>
      <c r="P55" s="420"/>
      <c r="Q55" s="307"/>
      <c r="R55" s="307"/>
      <c r="S55" s="307"/>
      <c r="T55" s="47"/>
      <c r="U55" s="47"/>
      <c r="W55" s="81"/>
    </row>
    <row r="56" spans="2:27" ht="30" customHeight="1" x14ac:dyDescent="0.2">
      <c r="E56" s="47" t="s">
        <v>30</v>
      </c>
      <c r="F56" s="58"/>
      <c r="G56" s="58"/>
      <c r="H56" s="58"/>
      <c r="I56" s="58"/>
      <c r="J56" s="58"/>
      <c r="K56" s="58"/>
      <c r="L56" s="58"/>
      <c r="M56" s="58"/>
      <c r="N56" s="58"/>
      <c r="O56" s="58"/>
      <c r="P56" s="58"/>
      <c r="Q56" s="58"/>
      <c r="R56" s="58"/>
      <c r="S56" s="58"/>
      <c r="T56" s="47"/>
      <c r="U56" s="47"/>
      <c r="W56" s="81"/>
      <c r="X56" s="47"/>
      <c r="Y56" s="47"/>
      <c r="Z56" s="47"/>
      <c r="AA56" s="47"/>
    </row>
    <row r="57" spans="2:27" ht="63.75" customHeight="1" x14ac:dyDescent="0.3">
      <c r="E57" s="384" t="s">
        <v>308</v>
      </c>
      <c r="F57" s="384"/>
      <c r="G57" s="384"/>
      <c r="H57" s="384"/>
      <c r="I57" s="384"/>
      <c r="J57" s="384"/>
      <c r="K57" s="384"/>
      <c r="L57" s="384"/>
      <c r="M57" s="384"/>
      <c r="N57" s="384"/>
      <c r="O57" s="384"/>
      <c r="P57" s="384"/>
      <c r="Q57" s="62"/>
      <c r="R57" s="44"/>
      <c r="S57" s="308"/>
      <c r="T57" s="47"/>
      <c r="U57" s="47"/>
      <c r="W57" s="81"/>
      <c r="X57" s="47"/>
      <c r="Y57" s="47"/>
      <c r="Z57" s="47"/>
      <c r="AA57" s="47"/>
    </row>
    <row r="58" spans="2:27" ht="20.100000000000001" customHeight="1" x14ac:dyDescent="0.2">
      <c r="E58" s="384"/>
      <c r="F58" s="384"/>
      <c r="G58" s="384"/>
      <c r="H58" s="384"/>
      <c r="I58" s="384"/>
      <c r="J58" s="384"/>
      <c r="K58" s="384"/>
      <c r="L58" s="384"/>
      <c r="M58" s="384"/>
      <c r="N58" s="384"/>
      <c r="O58" s="384"/>
      <c r="P58" s="384"/>
      <c r="Q58" s="308"/>
      <c r="R58" s="308"/>
      <c r="S58" s="308"/>
      <c r="T58" s="47"/>
      <c r="U58" s="47"/>
      <c r="V58" s="56"/>
      <c r="W58" s="52"/>
      <c r="X58" s="47"/>
      <c r="Y58" s="47"/>
      <c r="Z58" s="47"/>
      <c r="AA58" s="47"/>
    </row>
    <row r="59" spans="2:27" ht="9.9499999999999993" customHeight="1" thickBot="1" x14ac:dyDescent="0.25">
      <c r="V59" s="56"/>
      <c r="W59" s="52"/>
      <c r="X59" s="47"/>
      <c r="Y59" s="47"/>
      <c r="Z59" s="47"/>
      <c r="AA59" s="47"/>
    </row>
    <row r="60" spans="2:27" ht="55.5" customHeight="1" x14ac:dyDescent="0.25">
      <c r="B60" s="48"/>
      <c r="E60" s="385" t="s">
        <v>309</v>
      </c>
      <c r="F60" s="386"/>
      <c r="G60" s="386"/>
      <c r="H60" s="386"/>
      <c r="I60" s="386"/>
      <c r="J60" s="386"/>
      <c r="K60" s="386"/>
      <c r="L60" s="386"/>
      <c r="M60" s="386"/>
      <c r="N60" s="386"/>
      <c r="O60" s="386"/>
      <c r="P60" s="387"/>
      <c r="Q60" s="190"/>
      <c r="R60" s="190"/>
      <c r="S60" s="190"/>
      <c r="V60" s="56"/>
      <c r="W60" s="52"/>
      <c r="X60" s="47"/>
      <c r="Y60" s="47"/>
      <c r="Z60" s="47"/>
      <c r="AA60" s="47"/>
    </row>
    <row r="61" spans="2:27" ht="21" customHeight="1" x14ac:dyDescent="0.25">
      <c r="B61" s="48"/>
      <c r="E61" s="193" t="s">
        <v>34</v>
      </c>
      <c r="F61" s="302" t="s">
        <v>26</v>
      </c>
      <c r="G61" s="302" t="s">
        <v>28</v>
      </c>
      <c r="H61" s="373" t="s">
        <v>29</v>
      </c>
      <c r="I61" s="373"/>
      <c r="J61" s="114" t="s">
        <v>64</v>
      </c>
      <c r="K61" s="115" t="s">
        <v>12</v>
      </c>
      <c r="L61" s="116" t="s">
        <v>13</v>
      </c>
      <c r="M61" s="116" t="s">
        <v>14</v>
      </c>
      <c r="N61" s="388" t="s">
        <v>234</v>
      </c>
      <c r="O61" s="362"/>
      <c r="P61" s="377"/>
      <c r="Q61" s="54"/>
      <c r="R61" s="54"/>
      <c r="S61" s="54"/>
      <c r="V61" s="56"/>
      <c r="W61" s="52"/>
      <c r="X61" s="47"/>
      <c r="Y61" s="47"/>
      <c r="Z61" s="47"/>
      <c r="AA61" s="47"/>
    </row>
    <row r="62" spans="2:27" ht="21" customHeight="1" x14ac:dyDescent="0.25">
      <c r="B62" s="48"/>
      <c r="E62" s="193" t="s">
        <v>40</v>
      </c>
      <c r="F62" s="303" t="str">
        <f>VLOOKUP(E62,$E$112:$L$243,2,FALSE)</f>
        <v>Inserti espandibili</v>
      </c>
      <c r="G62" s="303" t="str">
        <f>VLOOKUP($E$62,$E$112:$L$243,3,FALSE)</f>
        <v>3M EAR</v>
      </c>
      <c r="H62" s="374" t="str">
        <f>VLOOKUP($E$62,$E$112:$L$243,4,FALSE)</f>
        <v>CLASSIC</v>
      </c>
      <c r="I62" s="374"/>
      <c r="J62" s="46">
        <f>VLOOKUP($E$62,$E$112:$L$243,5,FALSE)</f>
        <v>31</v>
      </c>
      <c r="K62" s="46">
        <f>VLOOKUP($E$62,$E$112:$L$243,6,FALSE)</f>
        <v>31</v>
      </c>
      <c r="L62" s="46">
        <f>VLOOKUP($E$62,$E$112:$L$243,7,FALSE)</f>
        <v>27</v>
      </c>
      <c r="M62" s="46">
        <f>VLOOKUP($E$62,$E$112:$L$243,8,FALSE)</f>
        <v>26</v>
      </c>
      <c r="N62" s="392">
        <f>IF(S41=0,"Non necessario",S41/R41)</f>
        <v>13.590465628433957</v>
      </c>
      <c r="O62" s="393"/>
      <c r="P62" s="394"/>
      <c r="Q62" s="196"/>
      <c r="R62" s="196"/>
      <c r="S62" s="196"/>
      <c r="V62" s="56"/>
      <c r="W62" s="56"/>
      <c r="X62" s="47"/>
      <c r="Y62" s="47"/>
      <c r="Z62" s="47"/>
      <c r="AA62" s="47"/>
    </row>
    <row r="63" spans="2:27" ht="21" customHeight="1" x14ac:dyDescent="0.25">
      <c r="B63" s="48"/>
      <c r="C63" s="48"/>
      <c r="D63" s="48"/>
      <c r="E63" s="395" t="s">
        <v>57</v>
      </c>
      <c r="F63" s="396"/>
      <c r="G63" s="396"/>
      <c r="H63" s="379">
        <v>0.5</v>
      </c>
      <c r="I63" s="379"/>
      <c r="J63" s="117">
        <f>H63*J62</f>
        <v>15.5</v>
      </c>
      <c r="K63" s="118">
        <f>K62*$H$63</f>
        <v>15.5</v>
      </c>
      <c r="L63" s="118">
        <f>L62*$H$63</f>
        <v>13.5</v>
      </c>
      <c r="M63" s="118">
        <f>M62*$H$63</f>
        <v>13</v>
      </c>
      <c r="N63" s="393"/>
      <c r="O63" s="393"/>
      <c r="P63" s="394"/>
      <c r="Q63" s="167"/>
      <c r="R63" s="167"/>
      <c r="S63" s="167"/>
      <c r="V63" s="56"/>
      <c r="W63" s="56"/>
      <c r="X63" s="47"/>
      <c r="Y63" s="47"/>
      <c r="Z63" s="47"/>
      <c r="AA63" s="47"/>
    </row>
    <row r="64" spans="2:27" ht="9.75" customHeight="1" x14ac:dyDescent="0.25">
      <c r="B64" s="48"/>
      <c r="C64" s="48"/>
      <c r="D64" s="48"/>
      <c r="E64" s="389"/>
      <c r="F64" s="390"/>
      <c r="G64" s="390"/>
      <c r="H64" s="390"/>
      <c r="I64" s="390"/>
      <c r="J64" s="390"/>
      <c r="K64" s="390"/>
      <c r="L64" s="390"/>
      <c r="M64" s="390"/>
      <c r="N64" s="390"/>
      <c r="O64" s="390"/>
      <c r="P64" s="391"/>
      <c r="Q64" s="167"/>
      <c r="R64" s="82"/>
      <c r="S64" s="82"/>
      <c r="V64" s="56"/>
      <c r="W64" s="56"/>
      <c r="X64" s="47"/>
      <c r="Y64" s="47"/>
      <c r="Z64" s="47"/>
      <c r="AA64" s="47"/>
    </row>
    <row r="65" spans="2:27" ht="24" customHeight="1" x14ac:dyDescent="0.25">
      <c r="B65" s="48"/>
      <c r="C65" s="48"/>
      <c r="D65" s="48"/>
      <c r="E65" s="361" t="s">
        <v>37</v>
      </c>
      <c r="F65" s="397"/>
      <c r="G65" s="398" t="s">
        <v>74</v>
      </c>
      <c r="H65" s="304" t="s">
        <v>240</v>
      </c>
      <c r="I65" s="119" t="s">
        <v>237</v>
      </c>
      <c r="J65" s="133">
        <f>IF(O44&lt;87,V41,(10*LOG10(SUM(AF11:AF40))))</f>
        <v>69.426460581486083</v>
      </c>
      <c r="K65" s="119" t="s">
        <v>238</v>
      </c>
      <c r="L65" s="119">
        <v>80</v>
      </c>
      <c r="M65" s="365" t="str">
        <f>IF(J65&lt;65,"IPERPROTEZIONE",IF(J65&lt;70,"ACCETTABILE",IF(J65&lt;75,"BUONA",IF(J65&lt;80,"ACCETTABILE","INSUFFICIENTE"))))</f>
        <v>ACCETTABILE</v>
      </c>
      <c r="N65" s="365"/>
      <c r="O65" s="365"/>
      <c r="P65" s="366"/>
      <c r="Q65" s="167"/>
      <c r="R65" s="82"/>
      <c r="S65" s="85"/>
      <c r="V65" s="56"/>
      <c r="W65" s="56"/>
      <c r="X65" s="47"/>
      <c r="Y65" s="47"/>
      <c r="Z65" s="47"/>
      <c r="AA65" s="47"/>
    </row>
    <row r="66" spans="2:27" ht="27" customHeight="1" thickBot="1" x14ac:dyDescent="0.3">
      <c r="B66" s="48"/>
      <c r="C66" s="48"/>
      <c r="D66" s="48"/>
      <c r="E66" s="367" t="s">
        <v>31</v>
      </c>
      <c r="F66" s="364"/>
      <c r="G66" s="399"/>
      <c r="H66" s="113" t="s">
        <v>241</v>
      </c>
      <c r="I66" s="112" t="s">
        <v>239</v>
      </c>
      <c r="J66" s="112">
        <f>M63-5</f>
        <v>8</v>
      </c>
      <c r="K66" s="112" t="s">
        <v>238</v>
      </c>
      <c r="L66" s="112">
        <v>135</v>
      </c>
      <c r="M66" s="368" t="str">
        <f>IF($O$45&lt;135,"VERIFICA NON NECESSARIA",IF(($O$45-J66)&lt;135,"IDONEO","INSUFFICIENTE"))</f>
        <v>VERIFICA NON NECESSARIA</v>
      </c>
      <c r="N66" s="368"/>
      <c r="O66" s="368"/>
      <c r="P66" s="369"/>
      <c r="Q66" s="167"/>
      <c r="R66" s="82"/>
      <c r="S66" s="86"/>
      <c r="V66" s="56"/>
      <c r="W66" s="56"/>
      <c r="X66" s="47"/>
      <c r="Y66" s="47"/>
      <c r="Z66" s="47"/>
      <c r="AA66" s="47"/>
    </row>
    <row r="67" spans="2:27" ht="12.6" customHeight="1" x14ac:dyDescent="0.3">
      <c r="B67" s="48"/>
      <c r="C67" s="48"/>
      <c r="D67" s="48"/>
      <c r="I67" s="61"/>
      <c r="J67" s="61"/>
      <c r="K67" s="50"/>
      <c r="L67" s="51"/>
      <c r="M67" s="51"/>
      <c r="N67" s="52"/>
      <c r="O67" s="53"/>
      <c r="P67" s="53"/>
      <c r="Q67" s="167"/>
      <c r="R67" s="53"/>
      <c r="S67" s="53"/>
      <c r="V67" s="56"/>
      <c r="W67" s="56"/>
      <c r="X67" s="47"/>
      <c r="Y67" s="47"/>
      <c r="Z67" s="47"/>
      <c r="AA67" s="47"/>
    </row>
    <row r="68" spans="2:27" ht="12.6" customHeight="1" thickBot="1" x14ac:dyDescent="0.35">
      <c r="B68" s="48"/>
      <c r="C68" s="48"/>
      <c r="D68" s="48"/>
      <c r="E68" s="49"/>
      <c r="F68" s="49"/>
      <c r="G68" s="49"/>
      <c r="H68" s="49"/>
      <c r="I68" s="49"/>
      <c r="J68" s="49"/>
      <c r="K68" s="50"/>
      <c r="L68" s="51"/>
      <c r="M68" s="51"/>
      <c r="N68" s="52"/>
      <c r="O68" s="53"/>
      <c r="P68" s="53"/>
      <c r="Q68" s="167"/>
      <c r="R68" s="53"/>
      <c r="S68" s="53"/>
      <c r="V68" s="56"/>
      <c r="W68" s="56"/>
      <c r="X68" s="47"/>
      <c r="Y68" s="47"/>
      <c r="Z68" s="47"/>
      <c r="AA68" s="47"/>
    </row>
    <row r="69" spans="2:27" ht="27" customHeight="1" x14ac:dyDescent="0.3">
      <c r="B69" s="48"/>
      <c r="C69" s="48"/>
      <c r="D69" s="48"/>
      <c r="E69" s="370" t="s">
        <v>263</v>
      </c>
      <c r="F69" s="371"/>
      <c r="G69" s="371"/>
      <c r="H69" s="371"/>
      <c r="I69" s="371"/>
      <c r="J69" s="371"/>
      <c r="K69" s="371"/>
      <c r="L69" s="371"/>
      <c r="M69" s="371"/>
      <c r="N69" s="371"/>
      <c r="O69" s="371"/>
      <c r="P69" s="372"/>
      <c r="Q69" s="167"/>
      <c r="R69" s="53"/>
      <c r="S69" s="53"/>
      <c r="V69" s="56"/>
      <c r="W69" s="56"/>
      <c r="X69" s="47"/>
      <c r="Y69" s="47"/>
      <c r="Z69" s="47"/>
      <c r="AA69" s="47"/>
    </row>
    <row r="70" spans="2:27" ht="21" customHeight="1" x14ac:dyDescent="0.25">
      <c r="B70" s="48"/>
      <c r="C70" s="48"/>
      <c r="D70" s="48"/>
      <c r="E70" s="193" t="s">
        <v>34</v>
      </c>
      <c r="F70" s="302" t="s">
        <v>26</v>
      </c>
      <c r="G70" s="302" t="s">
        <v>28</v>
      </c>
      <c r="H70" s="373" t="s">
        <v>29</v>
      </c>
      <c r="I70" s="373"/>
      <c r="J70" s="114" t="s">
        <v>64</v>
      </c>
      <c r="K70" s="115" t="s">
        <v>12</v>
      </c>
      <c r="L70" s="116" t="s">
        <v>13</v>
      </c>
      <c r="M70" s="116" t="s">
        <v>14</v>
      </c>
      <c r="N70" s="305" t="s">
        <v>69</v>
      </c>
      <c r="O70" s="305" t="s">
        <v>70</v>
      </c>
      <c r="P70" s="132" t="s">
        <v>15</v>
      </c>
      <c r="Q70" s="167"/>
      <c r="R70" s="54"/>
      <c r="S70" s="54"/>
      <c r="V70" s="56"/>
      <c r="W70" s="52"/>
      <c r="X70" s="47"/>
      <c r="Y70" s="47"/>
      <c r="Z70" s="47"/>
      <c r="AA70" s="47"/>
    </row>
    <row r="71" spans="2:27" ht="21" customHeight="1" x14ac:dyDescent="0.25">
      <c r="B71" s="48"/>
      <c r="C71" s="48"/>
      <c r="D71" s="48"/>
      <c r="E71" s="303" t="s">
        <v>36</v>
      </c>
      <c r="F71" s="303" t="str">
        <f>VLOOKUP(E71,$E$112:$L$243,2,FALSE)</f>
        <v>Cuffie auricolari</v>
      </c>
      <c r="G71" s="303" t="str">
        <f>VLOOKUP($E$71,$E$112:$L$243,3,FALSE)</f>
        <v>3M PELTOR</v>
      </c>
      <c r="H71" s="374" t="str">
        <f>VLOOKUP($E$71,$E$112:$L$243,4,FALSE)</f>
        <v>Optime I H510P3</v>
      </c>
      <c r="I71" s="374"/>
      <c r="J71" s="46">
        <f>VLOOKUP(E71,$E$112:$L$243,5,FALSE)</f>
        <v>26</v>
      </c>
      <c r="K71" s="46">
        <f>VLOOKUP($E$71,$E$112:$L$243,6,FALSE)</f>
        <v>32</v>
      </c>
      <c r="L71" s="46">
        <f>VLOOKUP($E$71,$E$112:$L$243,7,FALSE)</f>
        <v>23</v>
      </c>
      <c r="M71" s="46">
        <f>VLOOKUP($E$71,$E$112:$L$243,8,FALSE)</f>
        <v>15</v>
      </c>
      <c r="N71" s="375">
        <f>$AK$11</f>
        <v>85.959311815238536</v>
      </c>
      <c r="O71" s="375">
        <f>$AL$11</f>
        <v>93.738274702899034</v>
      </c>
      <c r="P71" s="376">
        <f>IF(($AL$11-$AK$11)&lt;=2,(L72-((K72-L72)/4)*($AL$11-$AK$11-2)),(L72-((L72-M72)/8)*($AL$11-$AK$11-2)))</f>
        <v>14.637881545488577</v>
      </c>
      <c r="Q71" s="167"/>
      <c r="R71" s="196"/>
      <c r="S71" s="196"/>
      <c r="V71" s="56"/>
      <c r="W71" s="56"/>
      <c r="X71" s="47"/>
      <c r="Y71" s="47"/>
      <c r="Z71" s="47"/>
      <c r="AA71" s="47"/>
    </row>
    <row r="72" spans="2:27" ht="21" customHeight="1" x14ac:dyDescent="0.25">
      <c r="B72" s="48"/>
      <c r="C72" s="48"/>
      <c r="D72" s="48"/>
      <c r="E72" s="191"/>
      <c r="F72" s="127"/>
      <c r="G72" s="128" t="s">
        <v>57</v>
      </c>
      <c r="H72" s="378">
        <v>0.85</v>
      </c>
      <c r="I72" s="379"/>
      <c r="J72" s="117">
        <f>H72*J71</f>
        <v>22.099999999999998</v>
      </c>
      <c r="K72" s="118">
        <f>K71*$H$72</f>
        <v>27.2</v>
      </c>
      <c r="L72" s="118">
        <f>L71*$H$72</f>
        <v>19.55</v>
      </c>
      <c r="M72" s="118">
        <f>M71*$H$72</f>
        <v>12.75</v>
      </c>
      <c r="N72" s="362"/>
      <c r="O72" s="362"/>
      <c r="P72" s="377"/>
      <c r="Q72" s="167"/>
      <c r="R72" s="167"/>
      <c r="S72" s="167"/>
      <c r="V72" s="56"/>
      <c r="W72" s="56"/>
      <c r="X72" s="47"/>
      <c r="Y72" s="47"/>
      <c r="Z72" s="47"/>
      <c r="AA72" s="47"/>
    </row>
    <row r="73" spans="2:27" ht="9" customHeight="1" x14ac:dyDescent="0.25">
      <c r="B73" s="48"/>
      <c r="C73" s="48"/>
      <c r="D73" s="48"/>
      <c r="E73" s="358"/>
      <c r="F73" s="359"/>
      <c r="G73" s="359"/>
      <c r="H73" s="359"/>
      <c r="I73" s="359"/>
      <c r="J73" s="359"/>
      <c r="K73" s="359"/>
      <c r="L73" s="359"/>
      <c r="M73" s="359"/>
      <c r="N73" s="359"/>
      <c r="O73" s="359"/>
      <c r="P73" s="360"/>
      <c r="Q73" s="167"/>
      <c r="R73" s="167"/>
      <c r="S73" s="167"/>
      <c r="V73" s="56"/>
      <c r="W73" s="56"/>
      <c r="X73" s="47"/>
      <c r="Y73" s="47"/>
      <c r="Z73" s="47"/>
      <c r="AA73" s="47"/>
    </row>
    <row r="74" spans="2:27" ht="21" customHeight="1" x14ac:dyDescent="0.25">
      <c r="B74" s="48"/>
      <c r="C74" s="48"/>
      <c r="D74" s="48"/>
      <c r="E74" s="361" t="s">
        <v>37</v>
      </c>
      <c r="F74" s="362"/>
      <c r="G74" s="363" t="s">
        <v>74</v>
      </c>
      <c r="H74" s="130" t="s">
        <v>185</v>
      </c>
      <c r="I74" s="131" t="s">
        <v>71</v>
      </c>
      <c r="J74" s="133">
        <f>$AK$11-P71</f>
        <v>71.321430269749953</v>
      </c>
      <c r="K74" s="131" t="s">
        <v>72</v>
      </c>
      <c r="L74" s="131">
        <v>80</v>
      </c>
      <c r="M74" s="365" t="str">
        <f>IF(J74&lt;65,"IPERPROTEZIONE",IF(J74&lt;70,"ACCETTABILE",IF(J74&lt;75,"BUONA",IF(J74&lt;80,"ACCETTABILE","INSUFFICIENTE"))))</f>
        <v>BUONA</v>
      </c>
      <c r="N74" s="365"/>
      <c r="O74" s="365"/>
      <c r="P74" s="366"/>
      <c r="Q74" s="167"/>
      <c r="R74" s="85"/>
      <c r="S74" s="85"/>
      <c r="V74" s="56"/>
      <c r="W74" s="56"/>
      <c r="X74" s="47"/>
      <c r="Y74" s="47"/>
      <c r="Z74" s="47"/>
      <c r="AA74" s="47"/>
    </row>
    <row r="75" spans="2:27" ht="29.25" customHeight="1" thickBot="1" x14ac:dyDescent="0.3">
      <c r="B75" s="48"/>
      <c r="C75" s="48"/>
      <c r="D75" s="48"/>
      <c r="E75" s="367" t="s">
        <v>31</v>
      </c>
      <c r="F75" s="364"/>
      <c r="G75" s="364"/>
      <c r="H75" s="59" t="s">
        <v>186</v>
      </c>
      <c r="I75" s="60" t="s">
        <v>73</v>
      </c>
      <c r="J75" s="60">
        <f>M72-5</f>
        <v>7.75</v>
      </c>
      <c r="K75" s="60" t="s">
        <v>72</v>
      </c>
      <c r="L75" s="60">
        <v>135</v>
      </c>
      <c r="M75" s="368" t="str">
        <f>IF($O$45&lt;135,"VERIFICA NON NECESSARIA",IF(($O$45-J75)&lt;135,"IDONEO","INSUFFICIENTE"))</f>
        <v>VERIFICA NON NECESSARIA</v>
      </c>
      <c r="N75" s="368"/>
      <c r="O75" s="368"/>
      <c r="P75" s="369"/>
      <c r="Q75" s="167"/>
      <c r="R75" s="86"/>
      <c r="S75" s="86"/>
      <c r="V75" s="56"/>
      <c r="W75" s="56"/>
      <c r="X75" s="47"/>
      <c r="Y75" s="47"/>
      <c r="Z75" s="47"/>
      <c r="AA75" s="47"/>
    </row>
    <row r="76" spans="2:27" ht="25.5" customHeight="1" thickBot="1" x14ac:dyDescent="0.3">
      <c r="C76" s="48"/>
      <c r="D76" s="48"/>
      <c r="Q76" s="167"/>
      <c r="V76" s="56"/>
      <c r="W76" s="52"/>
      <c r="X76" s="47"/>
      <c r="Y76" s="47"/>
      <c r="Z76" s="47"/>
      <c r="AA76" s="47"/>
    </row>
    <row r="77" spans="2:27" ht="27" customHeight="1" x14ac:dyDescent="0.3">
      <c r="B77" s="48"/>
      <c r="C77" s="48"/>
      <c r="D77" s="48"/>
      <c r="E77" s="370" t="s">
        <v>264</v>
      </c>
      <c r="F77" s="371"/>
      <c r="G77" s="371"/>
      <c r="H77" s="371"/>
      <c r="I77" s="371"/>
      <c r="J77" s="371"/>
      <c r="K77" s="371"/>
      <c r="L77" s="371"/>
      <c r="M77" s="371"/>
      <c r="N77" s="371"/>
      <c r="O77" s="371"/>
      <c r="P77" s="372"/>
      <c r="Q77" s="167"/>
      <c r="R77" s="53"/>
      <c r="S77" s="53"/>
      <c r="V77" s="56"/>
      <c r="W77" s="56"/>
      <c r="X77" s="47"/>
      <c r="Y77" s="47"/>
      <c r="Z77" s="47"/>
      <c r="AA77" s="47"/>
    </row>
    <row r="78" spans="2:27" ht="21" customHeight="1" x14ac:dyDescent="0.25">
      <c r="B78" s="48"/>
      <c r="C78" s="48"/>
      <c r="D78" s="48"/>
      <c r="E78" s="193" t="s">
        <v>34</v>
      </c>
      <c r="F78" s="302" t="s">
        <v>26</v>
      </c>
      <c r="G78" s="302" t="s">
        <v>28</v>
      </c>
      <c r="H78" s="373" t="s">
        <v>29</v>
      </c>
      <c r="I78" s="373"/>
      <c r="J78" s="114" t="s">
        <v>64</v>
      </c>
      <c r="K78" s="115" t="s">
        <v>12</v>
      </c>
      <c r="L78" s="116" t="s">
        <v>13</v>
      </c>
      <c r="M78" s="116" t="s">
        <v>14</v>
      </c>
      <c r="N78" s="305" t="s">
        <v>69</v>
      </c>
      <c r="O78" s="305" t="s">
        <v>70</v>
      </c>
      <c r="P78" s="132" t="s">
        <v>15</v>
      </c>
      <c r="Q78" s="167"/>
      <c r="R78" s="54"/>
      <c r="S78" s="54"/>
      <c r="V78" s="56"/>
      <c r="W78" s="52"/>
      <c r="X78" s="47"/>
      <c r="Y78" s="47"/>
      <c r="Z78" s="47"/>
      <c r="AA78" s="47"/>
    </row>
    <row r="79" spans="2:27" ht="21" customHeight="1" x14ac:dyDescent="0.25">
      <c r="B79" s="48"/>
      <c r="E79" s="129" t="s">
        <v>38</v>
      </c>
      <c r="F79" s="126" t="str">
        <f>VLOOKUP(E79,$E$112:$L$243,2,FALSE)</f>
        <v>Cuffie auricolari</v>
      </c>
      <c r="G79" s="126" t="str">
        <f>VLOOKUP($E$79,$E$112:$L$243,3,FALSE)</f>
        <v>3M PELTOR</v>
      </c>
      <c r="H79" s="374" t="str">
        <f>VLOOKUP($E$79,$E$112:$L$243,4,FALSE)</f>
        <v>H505B</v>
      </c>
      <c r="I79" s="374"/>
      <c r="J79" s="46">
        <f>VLOOKUP(E79,$E$112:$L$243,5,FALSE)</f>
        <v>24</v>
      </c>
      <c r="K79" s="46">
        <f>VLOOKUP($E$79,$E$112:$L$243,6,FALSE)</f>
        <v>29</v>
      </c>
      <c r="L79" s="46">
        <f>VLOOKUP($E$79,$E$112:$L$243,7,FALSE)</f>
        <v>20</v>
      </c>
      <c r="M79" s="46">
        <f>VLOOKUP($E$79,$E$112:$L$243,8,FALSE)</f>
        <v>13</v>
      </c>
      <c r="N79" s="375">
        <f>$AK$11</f>
        <v>85.959311815238536</v>
      </c>
      <c r="O79" s="375">
        <f>$AL$11</f>
        <v>93.738274702899034</v>
      </c>
      <c r="P79" s="376">
        <f>IF(($AL$11-$AK$11)&lt;=2,(L80-((K80-L80)/4)*($AL$11-$AK$11-2)),(L80-((L80-M80)/8)*($AL$11-$AK$11-2)))</f>
        <v>12.701896352302505</v>
      </c>
      <c r="Q79" s="167"/>
      <c r="R79" s="196"/>
      <c r="S79" s="196"/>
      <c r="V79" s="56"/>
      <c r="W79" s="56"/>
      <c r="X79" s="47"/>
      <c r="Y79" s="47"/>
      <c r="Z79" s="47"/>
      <c r="AA79" s="47"/>
    </row>
    <row r="80" spans="2:27" ht="21" customHeight="1" x14ac:dyDescent="0.25">
      <c r="B80" s="48"/>
      <c r="C80" s="48"/>
      <c r="D80" s="48"/>
      <c r="E80" s="191"/>
      <c r="F80" s="127"/>
      <c r="G80" s="128" t="s">
        <v>57</v>
      </c>
      <c r="H80" s="378">
        <v>0.85</v>
      </c>
      <c r="I80" s="379"/>
      <c r="J80" s="117">
        <f>H80*J79</f>
        <v>20.399999999999999</v>
      </c>
      <c r="K80" s="118">
        <f>K79*$H$80</f>
        <v>24.65</v>
      </c>
      <c r="L80" s="118">
        <f>L79*$H$80</f>
        <v>17</v>
      </c>
      <c r="M80" s="118">
        <f>M79*$H$80</f>
        <v>11.049999999999999</v>
      </c>
      <c r="N80" s="362"/>
      <c r="O80" s="362"/>
      <c r="P80" s="377"/>
      <c r="Q80" s="167"/>
      <c r="R80" s="167"/>
      <c r="S80" s="167"/>
      <c r="V80" s="56"/>
      <c r="W80" s="56"/>
      <c r="X80" s="47"/>
      <c r="Y80" s="47"/>
      <c r="Z80" s="47"/>
      <c r="AA80" s="47"/>
    </row>
    <row r="81" spans="2:27" ht="9" customHeight="1" x14ac:dyDescent="0.25">
      <c r="B81" s="48"/>
      <c r="C81" s="48"/>
      <c r="D81" s="48"/>
      <c r="E81" s="358"/>
      <c r="F81" s="359"/>
      <c r="G81" s="359"/>
      <c r="H81" s="359"/>
      <c r="I81" s="359"/>
      <c r="J81" s="359"/>
      <c r="K81" s="359"/>
      <c r="L81" s="359"/>
      <c r="M81" s="359"/>
      <c r="N81" s="359"/>
      <c r="O81" s="359"/>
      <c r="P81" s="360"/>
      <c r="Q81" s="167"/>
      <c r="R81" s="167"/>
      <c r="S81" s="167"/>
      <c r="V81" s="56"/>
      <c r="W81" s="56"/>
      <c r="X81" s="47"/>
      <c r="Y81" s="47"/>
      <c r="Z81" s="47"/>
      <c r="AA81" s="47"/>
    </row>
    <row r="82" spans="2:27" ht="21" customHeight="1" x14ac:dyDescent="0.25">
      <c r="B82" s="48"/>
      <c r="C82" s="48"/>
      <c r="D82" s="48"/>
      <c r="E82" s="361" t="s">
        <v>37</v>
      </c>
      <c r="F82" s="362"/>
      <c r="G82" s="363" t="s">
        <v>74</v>
      </c>
      <c r="H82" s="130" t="s">
        <v>185</v>
      </c>
      <c r="I82" s="131" t="s">
        <v>71</v>
      </c>
      <c r="J82" s="133">
        <f>$AK$11-P79</f>
        <v>73.257415462936024</v>
      </c>
      <c r="K82" s="131" t="s">
        <v>72</v>
      </c>
      <c r="L82" s="131">
        <v>80</v>
      </c>
      <c r="M82" s="365" t="str">
        <f>IF(J82&lt;65,"IPERPROTEZIONE",IF(J82&lt;70,"ACCETTABILE",IF(J82&lt;75,"BUONA",IF(J82&lt;80,"ACCETTABILE","INSUFFICIENTE"))))</f>
        <v>BUONA</v>
      </c>
      <c r="N82" s="365"/>
      <c r="O82" s="365"/>
      <c r="P82" s="366"/>
      <c r="Q82" s="167"/>
      <c r="R82" s="85"/>
      <c r="S82" s="85"/>
      <c r="V82" s="56"/>
      <c r="W82" s="56"/>
      <c r="X82" s="47"/>
      <c r="Y82" s="47"/>
      <c r="Z82" s="47"/>
      <c r="AA82" s="47"/>
    </row>
    <row r="83" spans="2:27" ht="29.25" customHeight="1" thickBot="1" x14ac:dyDescent="0.3">
      <c r="B83" s="48"/>
      <c r="C83" s="48"/>
      <c r="D83" s="48"/>
      <c r="E83" s="367" t="s">
        <v>31</v>
      </c>
      <c r="F83" s="364"/>
      <c r="G83" s="364"/>
      <c r="H83" s="59" t="s">
        <v>186</v>
      </c>
      <c r="I83" s="60" t="s">
        <v>73</v>
      </c>
      <c r="J83" s="60">
        <f>M80-5</f>
        <v>6.0499999999999989</v>
      </c>
      <c r="K83" s="60" t="s">
        <v>72</v>
      </c>
      <c r="L83" s="60">
        <v>135</v>
      </c>
      <c r="M83" s="368" t="str">
        <f>IF($O$45&lt;135,"VERIFICA NON NECESSARIA",IF(($O$45-J83)&lt;135,"IDONEO","INSUFFICIENTE"))</f>
        <v>VERIFICA NON NECESSARIA</v>
      </c>
      <c r="N83" s="368"/>
      <c r="O83" s="368"/>
      <c r="P83" s="369"/>
      <c r="Q83" s="167"/>
      <c r="R83" s="86"/>
      <c r="S83" s="86"/>
      <c r="V83" s="56"/>
      <c r="W83" s="56"/>
      <c r="X83" s="47"/>
      <c r="Y83" s="47"/>
      <c r="Z83" s="47"/>
      <c r="AA83" s="47"/>
    </row>
    <row r="84" spans="2:27" ht="24" customHeight="1" thickBot="1" x14ac:dyDescent="0.3">
      <c r="C84" s="48"/>
      <c r="D84" s="48"/>
    </row>
    <row r="85" spans="2:27" ht="27" customHeight="1" x14ac:dyDescent="0.3">
      <c r="B85" s="48"/>
      <c r="C85" s="48"/>
      <c r="D85" s="48"/>
      <c r="E85" s="370" t="s">
        <v>264</v>
      </c>
      <c r="F85" s="371"/>
      <c r="G85" s="371"/>
      <c r="H85" s="371"/>
      <c r="I85" s="371"/>
      <c r="J85" s="371"/>
      <c r="K85" s="371"/>
      <c r="L85" s="371"/>
      <c r="M85" s="371"/>
      <c r="N85" s="371"/>
      <c r="O85" s="371"/>
      <c r="P85" s="372"/>
      <c r="Q85" s="167"/>
      <c r="R85" s="53"/>
      <c r="S85" s="53"/>
      <c r="V85" s="56"/>
      <c r="W85" s="56"/>
      <c r="X85" s="47"/>
      <c r="Y85" s="47"/>
      <c r="Z85" s="47"/>
      <c r="AA85" s="47"/>
    </row>
    <row r="86" spans="2:27" ht="21" customHeight="1" x14ac:dyDescent="0.25">
      <c r="B86" s="48"/>
      <c r="C86" s="48"/>
      <c r="D86" s="48"/>
      <c r="E86" s="193" t="s">
        <v>34</v>
      </c>
      <c r="F86" s="302" t="s">
        <v>26</v>
      </c>
      <c r="G86" s="302" t="s">
        <v>28</v>
      </c>
      <c r="H86" s="373" t="s">
        <v>29</v>
      </c>
      <c r="I86" s="373"/>
      <c r="J86" s="114" t="s">
        <v>64</v>
      </c>
      <c r="K86" s="115" t="s">
        <v>12</v>
      </c>
      <c r="L86" s="116" t="s">
        <v>13</v>
      </c>
      <c r="M86" s="116" t="s">
        <v>14</v>
      </c>
      <c r="N86" s="305" t="s">
        <v>69</v>
      </c>
      <c r="O86" s="305" t="s">
        <v>70</v>
      </c>
      <c r="P86" s="132" t="s">
        <v>15</v>
      </c>
      <c r="Q86" s="167"/>
      <c r="R86" s="54"/>
      <c r="S86" s="54"/>
      <c r="V86" s="56"/>
      <c r="W86" s="52"/>
      <c r="X86" s="47"/>
      <c r="Y86" s="47"/>
      <c r="Z86" s="47"/>
      <c r="AA86" s="47"/>
    </row>
    <row r="87" spans="2:27" ht="39.75" customHeight="1" x14ac:dyDescent="0.25">
      <c r="B87" s="48"/>
      <c r="E87" s="129" t="s">
        <v>40</v>
      </c>
      <c r="F87" s="126" t="str">
        <f>VLOOKUP(E87,$E$112:$L$243,2,FALSE)</f>
        <v>Inserti espandibili</v>
      </c>
      <c r="G87" s="126" t="str">
        <f>VLOOKUP($E$87,$E$112:$L$243,3,FALSE)</f>
        <v>3M EAR</v>
      </c>
      <c r="H87" s="382" t="str">
        <f>VLOOKUP($E$87,$E$112:$L$243,4,FALSE)</f>
        <v>CLASSIC</v>
      </c>
      <c r="I87" s="383"/>
      <c r="J87" s="46">
        <f>VLOOKUP(E87,$E$112:$L$243,5,FALSE)</f>
        <v>31</v>
      </c>
      <c r="K87" s="46">
        <f>VLOOKUP($E$87,$E$112:$L$243,6,FALSE)</f>
        <v>31</v>
      </c>
      <c r="L87" s="46">
        <f>VLOOKUP($E$87,$E$112:$L$243,7,FALSE)</f>
        <v>27</v>
      </c>
      <c r="M87" s="46">
        <f>VLOOKUP($E$87,$E$112:$L$243,8,FALSE)</f>
        <v>26</v>
      </c>
      <c r="N87" s="375">
        <f>$AK$11</f>
        <v>85.959311815238536</v>
      </c>
      <c r="O87" s="375">
        <f>$AL$11</f>
        <v>93.738274702899034</v>
      </c>
      <c r="P87" s="376">
        <f>IF(($AL$11-$AK$11)&lt;=2,(L88-((K88-L88)/4)*($AL$11-$AK$11-2)),(L88-((L88-M88)/8)*($AL$11-$AK$11-2)))</f>
        <v>17.080459265377588</v>
      </c>
      <c r="Q87" s="167"/>
      <c r="R87" s="196"/>
      <c r="S87" s="196"/>
      <c r="V87" s="56"/>
      <c r="W87" s="56"/>
      <c r="X87" s="47"/>
      <c r="Y87" s="47"/>
      <c r="Z87" s="47"/>
      <c r="AA87" s="47"/>
    </row>
    <row r="88" spans="2:27" ht="21" customHeight="1" x14ac:dyDescent="0.25">
      <c r="B88" s="48"/>
      <c r="C88" s="48"/>
      <c r="D88" s="48"/>
      <c r="E88" s="191"/>
      <c r="F88" s="127"/>
      <c r="G88" s="128" t="s">
        <v>57</v>
      </c>
      <c r="H88" s="378">
        <v>0.65</v>
      </c>
      <c r="I88" s="379"/>
      <c r="J88" s="117">
        <f>H88*J87</f>
        <v>20.150000000000002</v>
      </c>
      <c r="K88" s="118">
        <f>K87*$H$88</f>
        <v>20.150000000000002</v>
      </c>
      <c r="L88" s="118">
        <f>L87*$H$88</f>
        <v>17.55</v>
      </c>
      <c r="M88" s="118">
        <f>M87*$H$88</f>
        <v>16.900000000000002</v>
      </c>
      <c r="N88" s="362"/>
      <c r="O88" s="362"/>
      <c r="P88" s="377"/>
      <c r="Q88" s="167"/>
      <c r="R88" s="167"/>
      <c r="S88" s="167"/>
      <c r="V88" s="56"/>
      <c r="W88" s="56"/>
      <c r="X88" s="47"/>
      <c r="Y88" s="47"/>
      <c r="Z88" s="47"/>
      <c r="AA88" s="47"/>
    </row>
    <row r="89" spans="2:27" ht="9" customHeight="1" x14ac:dyDescent="0.25">
      <c r="B89" s="48"/>
      <c r="C89" s="48"/>
      <c r="D89" s="48"/>
      <c r="E89" s="358"/>
      <c r="F89" s="359"/>
      <c r="G89" s="359"/>
      <c r="H89" s="359"/>
      <c r="I89" s="359"/>
      <c r="J89" s="359"/>
      <c r="K89" s="359"/>
      <c r="L89" s="359"/>
      <c r="M89" s="359"/>
      <c r="N89" s="359"/>
      <c r="O89" s="359"/>
      <c r="P89" s="360"/>
      <c r="Q89" s="167"/>
      <c r="R89" s="167"/>
      <c r="S89" s="167"/>
      <c r="V89" s="56"/>
      <c r="W89" s="56"/>
      <c r="X89" s="47"/>
      <c r="Y89" s="47"/>
      <c r="Z89" s="47"/>
      <c r="AA89" s="47"/>
    </row>
    <row r="90" spans="2:27" ht="21" customHeight="1" x14ac:dyDescent="0.25">
      <c r="B90" s="48"/>
      <c r="C90" s="48"/>
      <c r="D90" s="48"/>
      <c r="E90" s="361" t="s">
        <v>37</v>
      </c>
      <c r="F90" s="362"/>
      <c r="G90" s="363" t="s">
        <v>74</v>
      </c>
      <c r="H90" s="130" t="s">
        <v>185</v>
      </c>
      <c r="I90" s="131" t="s">
        <v>71</v>
      </c>
      <c r="J90" s="133">
        <f>$AK$11-P87</f>
        <v>68.878852549860952</v>
      </c>
      <c r="K90" s="131" t="s">
        <v>72</v>
      </c>
      <c r="L90" s="131">
        <v>80</v>
      </c>
      <c r="M90" s="365" t="str">
        <f>IF(J90&lt;65,"IPERPROTEZIONE",IF(J90&lt;70,"ACCETTABILE",IF(J90&lt;75,"BUONA",IF(J90&lt;80,"ACCETTABILE","INSUFFICIENTE"))))</f>
        <v>ACCETTABILE</v>
      </c>
      <c r="N90" s="365"/>
      <c r="O90" s="365"/>
      <c r="P90" s="366"/>
      <c r="Q90" s="167"/>
      <c r="R90" s="85"/>
      <c r="S90" s="85"/>
      <c r="V90" s="56"/>
      <c r="W90" s="56"/>
      <c r="X90" s="47"/>
      <c r="Y90" s="47"/>
      <c r="Z90" s="47"/>
      <c r="AA90" s="47"/>
    </row>
    <row r="91" spans="2:27" ht="29.25" customHeight="1" thickBot="1" x14ac:dyDescent="0.3">
      <c r="B91" s="48"/>
      <c r="C91" s="48"/>
      <c r="D91" s="48"/>
      <c r="E91" s="367" t="s">
        <v>31</v>
      </c>
      <c r="F91" s="364"/>
      <c r="G91" s="364"/>
      <c r="H91" s="59" t="s">
        <v>186</v>
      </c>
      <c r="I91" s="60" t="s">
        <v>73</v>
      </c>
      <c r="J91" s="60">
        <f>M88-5</f>
        <v>11.900000000000002</v>
      </c>
      <c r="K91" s="60" t="s">
        <v>72</v>
      </c>
      <c r="L91" s="60">
        <v>135</v>
      </c>
      <c r="M91" s="368" t="str">
        <f>IF($O$45&lt;135,"VERIFICA NON NECESSARIA",IF(($O$45-J91)&lt;135,"IDONEO","INSUFFICIENTE"))</f>
        <v>VERIFICA NON NECESSARIA</v>
      </c>
      <c r="N91" s="368"/>
      <c r="O91" s="368"/>
      <c r="P91" s="369"/>
      <c r="Q91" s="167"/>
      <c r="R91" s="86"/>
      <c r="S91" s="86"/>
      <c r="V91" s="56"/>
      <c r="W91" s="56"/>
      <c r="X91" s="47"/>
      <c r="Y91" s="47"/>
      <c r="Z91" s="47"/>
      <c r="AA91" s="47"/>
    </row>
    <row r="92" spans="2:27" ht="18.75" thickBot="1" x14ac:dyDescent="0.3">
      <c r="C92" s="48"/>
      <c r="D92" s="48"/>
    </row>
    <row r="93" spans="2:27" ht="27" customHeight="1" x14ac:dyDescent="0.3">
      <c r="B93" s="48"/>
      <c r="C93" s="48"/>
      <c r="D93" s="48"/>
      <c r="E93" s="370" t="s">
        <v>264</v>
      </c>
      <c r="F93" s="371"/>
      <c r="G93" s="371"/>
      <c r="H93" s="371"/>
      <c r="I93" s="371"/>
      <c r="J93" s="371"/>
      <c r="K93" s="371"/>
      <c r="L93" s="371"/>
      <c r="M93" s="371"/>
      <c r="N93" s="371"/>
      <c r="O93" s="371"/>
      <c r="P93" s="372"/>
      <c r="Q93" s="167"/>
      <c r="R93" s="53"/>
      <c r="S93" s="53"/>
      <c r="V93" s="56"/>
      <c r="W93" s="56"/>
      <c r="X93" s="47"/>
      <c r="Y93" s="47"/>
      <c r="Z93" s="47"/>
      <c r="AA93" s="47"/>
    </row>
    <row r="94" spans="2:27" ht="21" customHeight="1" x14ac:dyDescent="0.25">
      <c r="B94" s="48"/>
      <c r="C94" s="48"/>
      <c r="D94" s="48"/>
      <c r="E94" s="193" t="s">
        <v>34</v>
      </c>
      <c r="F94" s="302" t="s">
        <v>26</v>
      </c>
      <c r="G94" s="302" t="s">
        <v>28</v>
      </c>
      <c r="H94" s="373" t="s">
        <v>29</v>
      </c>
      <c r="I94" s="373"/>
      <c r="J94" s="114" t="s">
        <v>64</v>
      </c>
      <c r="K94" s="115" t="s">
        <v>12</v>
      </c>
      <c r="L94" s="116" t="s">
        <v>13</v>
      </c>
      <c r="M94" s="116" t="s">
        <v>14</v>
      </c>
      <c r="N94" s="305" t="s">
        <v>69</v>
      </c>
      <c r="O94" s="305" t="s">
        <v>70</v>
      </c>
      <c r="P94" s="132" t="s">
        <v>15</v>
      </c>
      <c r="Q94" s="167"/>
      <c r="R94" s="54"/>
      <c r="S94" s="54"/>
      <c r="V94" s="56"/>
      <c r="W94" s="52"/>
      <c r="X94" s="47"/>
      <c r="Y94" s="47"/>
      <c r="Z94" s="47"/>
      <c r="AA94" s="47"/>
    </row>
    <row r="95" spans="2:27" ht="42.75" customHeight="1" x14ac:dyDescent="0.25">
      <c r="B95" s="48"/>
      <c r="E95" s="129" t="s">
        <v>41</v>
      </c>
      <c r="F95" s="126" t="str">
        <f>VLOOKUP(E95,$E$112:$L$243,2,FALSE)</f>
        <v>Inserti espandibili</v>
      </c>
      <c r="G95" s="126" t="str">
        <f>VLOOKUP($E$95,$E$112:$L$243,3,FALSE)</f>
        <v>UVEX</v>
      </c>
      <c r="H95" s="380" t="str">
        <f>VLOOKUP($E$95,$E$112:$L$243,4,FALSE)</f>
        <v>X-fit</v>
      </c>
      <c r="I95" s="381"/>
      <c r="J95" s="46">
        <f>VLOOKUP(E95,$E$112:$L$243,5,FALSE)</f>
        <v>37</v>
      </c>
      <c r="K95" s="46">
        <f>VLOOKUP($E$95,$E$112:$L$243,6,FALSE)</f>
        <v>36</v>
      </c>
      <c r="L95" s="46">
        <f>VLOOKUP($E$95,$E$112:$L$243,7,FALSE)</f>
        <v>35</v>
      </c>
      <c r="M95" s="46">
        <f>VLOOKUP($E$95,$E$112:$L$243,8,FALSE)</f>
        <v>34</v>
      </c>
      <c r="N95" s="375">
        <f>$AK$11</f>
        <v>85.959311815238536</v>
      </c>
      <c r="O95" s="375">
        <f>$AL$11</f>
        <v>93.738274702899034</v>
      </c>
      <c r="P95" s="376">
        <f>IF(($AL$11-$AK$11)&lt;=2,(L96-((K96-L96)/4)*($AL$11-$AK$11-2)),(L96-((L96-M96)/8)*($AL$11-$AK$11-2)))</f>
        <v>22.280459265377587</v>
      </c>
      <c r="Q95" s="167"/>
      <c r="R95" s="196"/>
      <c r="S95" s="196"/>
      <c r="V95" s="56"/>
      <c r="W95" s="56"/>
      <c r="X95" s="47"/>
      <c r="Y95" s="47"/>
      <c r="Z95" s="47"/>
      <c r="AA95" s="47"/>
    </row>
    <row r="96" spans="2:27" ht="21" customHeight="1" x14ac:dyDescent="0.25">
      <c r="B96" s="48"/>
      <c r="C96" s="48"/>
      <c r="D96" s="48"/>
      <c r="E96" s="191"/>
      <c r="F96" s="127"/>
      <c r="G96" s="128" t="s">
        <v>57</v>
      </c>
      <c r="H96" s="378">
        <v>0.65</v>
      </c>
      <c r="I96" s="379"/>
      <c r="J96" s="117">
        <f>H96*J95</f>
        <v>24.05</v>
      </c>
      <c r="K96" s="118">
        <f>K95*$H$96</f>
        <v>23.400000000000002</v>
      </c>
      <c r="L96" s="118">
        <f>L95*$H$96</f>
        <v>22.75</v>
      </c>
      <c r="M96" s="118">
        <f>M95*$H$96</f>
        <v>22.1</v>
      </c>
      <c r="N96" s="362"/>
      <c r="O96" s="362"/>
      <c r="P96" s="377"/>
      <c r="Q96" s="167"/>
      <c r="R96" s="167"/>
      <c r="S96" s="167"/>
      <c r="V96" s="56"/>
      <c r="W96" s="56"/>
      <c r="X96" s="47"/>
      <c r="Y96" s="47"/>
      <c r="Z96" s="47"/>
      <c r="AA96" s="47"/>
    </row>
    <row r="97" spans="2:27" ht="9" customHeight="1" x14ac:dyDescent="0.25">
      <c r="B97" s="48"/>
      <c r="C97" s="48"/>
      <c r="D97" s="48"/>
      <c r="E97" s="358"/>
      <c r="F97" s="359"/>
      <c r="G97" s="359"/>
      <c r="H97" s="359"/>
      <c r="I97" s="359"/>
      <c r="J97" s="359"/>
      <c r="K97" s="359"/>
      <c r="L97" s="359"/>
      <c r="M97" s="359"/>
      <c r="N97" s="359"/>
      <c r="O97" s="359"/>
      <c r="P97" s="360"/>
      <c r="Q97" s="167"/>
      <c r="R97" s="167"/>
      <c r="S97" s="167"/>
      <c r="V97" s="56"/>
      <c r="W97" s="56"/>
      <c r="X97" s="47"/>
      <c r="Y97" s="47"/>
      <c r="Z97" s="47"/>
      <c r="AA97" s="47"/>
    </row>
    <row r="98" spans="2:27" ht="21" customHeight="1" x14ac:dyDescent="0.25">
      <c r="B98" s="48"/>
      <c r="C98" s="48"/>
      <c r="D98" s="48"/>
      <c r="E98" s="361" t="s">
        <v>37</v>
      </c>
      <c r="F98" s="362"/>
      <c r="G98" s="363" t="s">
        <v>74</v>
      </c>
      <c r="H98" s="130" t="s">
        <v>185</v>
      </c>
      <c r="I98" s="131" t="s">
        <v>71</v>
      </c>
      <c r="J98" s="133">
        <f>$AK$11-P95</f>
        <v>63.678852549860949</v>
      </c>
      <c r="K98" s="131" t="s">
        <v>72</v>
      </c>
      <c r="L98" s="131">
        <v>80</v>
      </c>
      <c r="M98" s="365" t="str">
        <f>IF(J98&lt;65,"IPERPROTEZIONE",IF(J98&lt;70,"ACCETTABILE",IF(J98&lt;75,"BUONA",IF(J98&lt;80,"ACCETTABILE","INSUFFICIENTE"))))</f>
        <v>IPERPROTEZIONE</v>
      </c>
      <c r="N98" s="365"/>
      <c r="O98" s="365"/>
      <c r="P98" s="366"/>
      <c r="Q98" s="167"/>
      <c r="R98" s="85"/>
      <c r="S98" s="85"/>
      <c r="V98" s="56"/>
      <c r="W98" s="56"/>
      <c r="X98" s="47"/>
      <c r="Y98" s="47"/>
      <c r="Z98" s="47"/>
      <c r="AA98" s="47"/>
    </row>
    <row r="99" spans="2:27" ht="29.25" customHeight="1" thickBot="1" x14ac:dyDescent="0.3">
      <c r="B99" s="48"/>
      <c r="C99" s="48"/>
      <c r="D99" s="48"/>
      <c r="E99" s="367" t="s">
        <v>31</v>
      </c>
      <c r="F99" s="364"/>
      <c r="G99" s="364"/>
      <c r="H99" s="59" t="s">
        <v>186</v>
      </c>
      <c r="I99" s="60" t="s">
        <v>73</v>
      </c>
      <c r="J99" s="60">
        <f>M96-5</f>
        <v>17.100000000000001</v>
      </c>
      <c r="K99" s="60" t="s">
        <v>72</v>
      </c>
      <c r="L99" s="60">
        <v>135</v>
      </c>
      <c r="M99" s="368" t="str">
        <f>IF($O$45&lt;135,"VERIFICA NON NECESSARIA",IF(($O$45-J99)&lt;135,"IDONEO","INSUFFICIENTE"))</f>
        <v>VERIFICA NON NECESSARIA</v>
      </c>
      <c r="N99" s="368"/>
      <c r="O99" s="368"/>
      <c r="P99" s="369"/>
      <c r="Q99" s="167"/>
      <c r="R99" s="86"/>
      <c r="S99" s="86"/>
      <c r="V99" s="56"/>
      <c r="W99" s="56"/>
      <c r="X99" s="47"/>
      <c r="Y99" s="47"/>
      <c r="Z99" s="47"/>
      <c r="AA99" s="47"/>
    </row>
    <row r="100" spans="2:27" ht="18.75" thickBot="1" x14ac:dyDescent="0.3">
      <c r="C100" s="48"/>
      <c r="D100" s="48"/>
    </row>
    <row r="101" spans="2:27" ht="27" customHeight="1" x14ac:dyDescent="0.3">
      <c r="B101" s="48"/>
      <c r="C101" s="48"/>
      <c r="D101" s="48"/>
      <c r="E101" s="370" t="s">
        <v>264</v>
      </c>
      <c r="F101" s="371"/>
      <c r="G101" s="371"/>
      <c r="H101" s="371"/>
      <c r="I101" s="371"/>
      <c r="J101" s="371"/>
      <c r="K101" s="371"/>
      <c r="L101" s="371"/>
      <c r="M101" s="371"/>
      <c r="N101" s="371"/>
      <c r="O101" s="371"/>
      <c r="P101" s="372"/>
      <c r="Q101" s="167"/>
      <c r="R101" s="53"/>
      <c r="S101" s="53"/>
      <c r="V101" s="56"/>
      <c r="W101" s="56"/>
      <c r="X101" s="47"/>
      <c r="Y101" s="47"/>
      <c r="Z101" s="47"/>
      <c r="AA101" s="47"/>
    </row>
    <row r="102" spans="2:27" ht="21" customHeight="1" x14ac:dyDescent="0.25">
      <c r="B102" s="48"/>
      <c r="C102" s="48"/>
      <c r="D102" s="48"/>
      <c r="E102" s="193" t="s">
        <v>34</v>
      </c>
      <c r="F102" s="302" t="s">
        <v>26</v>
      </c>
      <c r="G102" s="302" t="s">
        <v>28</v>
      </c>
      <c r="H102" s="373" t="s">
        <v>29</v>
      </c>
      <c r="I102" s="373"/>
      <c r="J102" s="114" t="s">
        <v>64</v>
      </c>
      <c r="K102" s="115" t="s">
        <v>12</v>
      </c>
      <c r="L102" s="116" t="s">
        <v>13</v>
      </c>
      <c r="M102" s="116" t="s">
        <v>14</v>
      </c>
      <c r="N102" s="305" t="s">
        <v>69</v>
      </c>
      <c r="O102" s="305" t="s">
        <v>70</v>
      </c>
      <c r="P102" s="132" t="s">
        <v>15</v>
      </c>
      <c r="Q102" s="167"/>
      <c r="R102" s="54"/>
      <c r="S102" s="54"/>
      <c r="V102" s="56"/>
      <c r="W102" s="52"/>
      <c r="X102" s="47"/>
      <c r="Y102" s="47"/>
      <c r="Z102" s="47"/>
      <c r="AA102" s="47"/>
    </row>
    <row r="103" spans="2:27" ht="21" customHeight="1" x14ac:dyDescent="0.25">
      <c r="B103" s="48"/>
      <c r="E103" s="129" t="s">
        <v>44</v>
      </c>
      <c r="F103" s="126" t="str">
        <f>VLOOKUP(E103,$E$112:$L$243,2,FALSE)</f>
        <v>Inserti espandibili</v>
      </c>
      <c r="G103" s="126" t="str">
        <f>VLOOKUP($E$103,$E$112:$L$243,3,FALSE)</f>
        <v>3M EAR</v>
      </c>
      <c r="H103" s="374" t="str">
        <f>VLOOKUP($E$103,$E$112:$L$243,4,FALSE)</f>
        <v>soft FX</v>
      </c>
      <c r="I103" s="374"/>
      <c r="J103" s="46">
        <f>VLOOKUP(E103,$E$112:$L$243,5,FALSE)</f>
        <v>37</v>
      </c>
      <c r="K103" s="46">
        <f>VLOOKUP($E$103,$E$112:$L$243,6,FALSE)</f>
        <v>36</v>
      </c>
      <c r="L103" s="46">
        <f>VLOOKUP($E$103,$E$112:$L$243,7,FALSE)</f>
        <v>35</v>
      </c>
      <c r="M103" s="46">
        <f>VLOOKUP($E$103,$E$112:$L$243,8,FALSE)</f>
        <v>33</v>
      </c>
      <c r="N103" s="375">
        <f>$AK$11</f>
        <v>85.959311815238536</v>
      </c>
      <c r="O103" s="375">
        <f>$AL$11</f>
        <v>93.738274702899034</v>
      </c>
      <c r="P103" s="376">
        <f>IF(($AL$11-$AK$11)&lt;=2,(L104-((K104-L104)/4)*($AL$11-$AK$11-2)),(L104-((L104-M104)/8)*($AL$11-$AK$11-2)))</f>
        <v>28.521970386372146</v>
      </c>
      <c r="Q103" s="167"/>
      <c r="R103" s="196"/>
      <c r="S103" s="196"/>
      <c r="V103" s="56"/>
      <c r="W103" s="56"/>
      <c r="X103" s="47"/>
      <c r="Y103" s="47"/>
      <c r="Z103" s="47"/>
      <c r="AA103" s="47"/>
    </row>
    <row r="104" spans="2:27" ht="21" customHeight="1" x14ac:dyDescent="0.25">
      <c r="B104" s="48"/>
      <c r="C104" s="48"/>
      <c r="D104" s="48"/>
      <c r="E104" s="191"/>
      <c r="F104" s="127"/>
      <c r="G104" s="128" t="s">
        <v>57</v>
      </c>
      <c r="H104" s="378">
        <v>0.85</v>
      </c>
      <c r="I104" s="379"/>
      <c r="J104" s="117">
        <f>H104*J103</f>
        <v>31.45</v>
      </c>
      <c r="K104" s="118">
        <f>K103*$H$104</f>
        <v>30.599999999999998</v>
      </c>
      <c r="L104" s="118">
        <f>L103*$H$104</f>
        <v>29.75</v>
      </c>
      <c r="M104" s="118">
        <f>M103*$H$104</f>
        <v>28.05</v>
      </c>
      <c r="N104" s="362"/>
      <c r="O104" s="362"/>
      <c r="P104" s="377"/>
      <c r="Q104" s="167"/>
      <c r="R104" s="167"/>
      <c r="S104" s="167"/>
      <c r="V104" s="56"/>
      <c r="W104" s="56"/>
      <c r="X104" s="47"/>
      <c r="Y104" s="47"/>
      <c r="Z104" s="47"/>
      <c r="AA104" s="47"/>
    </row>
    <row r="105" spans="2:27" ht="9" customHeight="1" x14ac:dyDescent="0.25">
      <c r="B105" s="48"/>
      <c r="C105" s="48"/>
      <c r="D105" s="48"/>
      <c r="E105" s="358"/>
      <c r="F105" s="359"/>
      <c r="G105" s="359"/>
      <c r="H105" s="359"/>
      <c r="I105" s="359"/>
      <c r="J105" s="359"/>
      <c r="K105" s="359"/>
      <c r="L105" s="359"/>
      <c r="M105" s="359"/>
      <c r="N105" s="359"/>
      <c r="O105" s="359"/>
      <c r="P105" s="360"/>
      <c r="Q105" s="167"/>
      <c r="R105" s="167"/>
      <c r="S105" s="167"/>
      <c r="V105" s="56"/>
      <c r="W105" s="56"/>
      <c r="X105" s="47"/>
      <c r="Y105" s="47"/>
      <c r="Z105" s="47"/>
      <c r="AA105" s="47"/>
    </row>
    <row r="106" spans="2:27" ht="21" customHeight="1" x14ac:dyDescent="0.25">
      <c r="B106" s="48"/>
      <c r="C106" s="48"/>
      <c r="D106" s="48"/>
      <c r="E106" s="361" t="s">
        <v>37</v>
      </c>
      <c r="F106" s="362"/>
      <c r="G106" s="363" t="s">
        <v>74</v>
      </c>
      <c r="H106" s="130" t="s">
        <v>185</v>
      </c>
      <c r="I106" s="131" t="s">
        <v>71</v>
      </c>
      <c r="J106" s="133">
        <f>$AK$11-P103</f>
        <v>57.437341428866389</v>
      </c>
      <c r="K106" s="131" t="s">
        <v>72</v>
      </c>
      <c r="L106" s="131">
        <v>80</v>
      </c>
      <c r="M106" s="365" t="str">
        <f>IF(J106&lt;65,"IPERPROTEZIONE",IF(J106&lt;70,"ACCETTABILE",IF(J106&lt;75,"BUONA",IF(J106&lt;80,"ACCETTABILE","INSUFFICIENTE"))))</f>
        <v>IPERPROTEZIONE</v>
      </c>
      <c r="N106" s="365"/>
      <c r="O106" s="365"/>
      <c r="P106" s="366"/>
      <c r="Q106" s="167"/>
      <c r="R106" s="85"/>
      <c r="S106" s="85"/>
      <c r="V106" s="56"/>
      <c r="W106" s="56"/>
      <c r="X106" s="47"/>
      <c r="Y106" s="47"/>
      <c r="Z106" s="47"/>
      <c r="AA106" s="47"/>
    </row>
    <row r="107" spans="2:27" ht="29.25" customHeight="1" thickBot="1" x14ac:dyDescent="0.3">
      <c r="B107" s="48"/>
      <c r="C107" s="48"/>
      <c r="D107" s="48"/>
      <c r="E107" s="367" t="s">
        <v>32</v>
      </c>
      <c r="F107" s="364"/>
      <c r="G107" s="364"/>
      <c r="H107" s="59" t="s">
        <v>186</v>
      </c>
      <c r="I107" s="60" t="s">
        <v>73</v>
      </c>
      <c r="J107" s="60">
        <f>M104-5</f>
        <v>23.05</v>
      </c>
      <c r="K107" s="60" t="s">
        <v>72</v>
      </c>
      <c r="L107" s="60">
        <v>135</v>
      </c>
      <c r="M107" s="368" t="str">
        <f>IF($O$45&lt;135,"VERIFICA NON NECESSARIA",IF(($O$45-J107)&lt;135,"IDONEO","INSUFFICIENTE"))</f>
        <v>VERIFICA NON NECESSARIA</v>
      </c>
      <c r="N107" s="368"/>
      <c r="O107" s="368"/>
      <c r="P107" s="369"/>
      <c r="Q107" s="167"/>
      <c r="R107" s="86"/>
      <c r="S107" s="86"/>
      <c r="V107" s="56"/>
      <c r="W107" s="56"/>
      <c r="X107" s="47"/>
      <c r="Y107" s="47"/>
      <c r="Z107" s="47"/>
      <c r="AA107" s="47"/>
    </row>
    <row r="108" spans="2:27" ht="18" x14ac:dyDescent="0.25">
      <c r="C108" s="48"/>
      <c r="D108" s="48"/>
    </row>
    <row r="109" spans="2:27" ht="18" x14ac:dyDescent="0.25">
      <c r="C109" s="48"/>
      <c r="D109" s="48"/>
    </row>
    <row r="110" spans="2:27" ht="18" x14ac:dyDescent="0.25">
      <c r="C110" s="48"/>
      <c r="D110" s="48"/>
    </row>
    <row r="111" spans="2:27" ht="35.25" customHeight="1" x14ac:dyDescent="0.2">
      <c r="E111" s="305" t="s">
        <v>0</v>
      </c>
      <c r="F111" s="305" t="s">
        <v>184</v>
      </c>
      <c r="G111" s="305" t="s">
        <v>1</v>
      </c>
      <c r="H111" s="305" t="s">
        <v>2</v>
      </c>
      <c r="I111" s="305" t="s">
        <v>64</v>
      </c>
      <c r="J111" s="305" t="s">
        <v>12</v>
      </c>
      <c r="K111" s="305" t="s">
        <v>13</v>
      </c>
      <c r="L111" s="305" t="s">
        <v>14</v>
      </c>
    </row>
    <row r="112" spans="2:27" ht="20.25" customHeight="1" x14ac:dyDescent="0.2">
      <c r="E112" s="45" t="s">
        <v>36</v>
      </c>
      <c r="F112" s="45" t="s">
        <v>27</v>
      </c>
      <c r="G112" s="45" t="s">
        <v>582</v>
      </c>
      <c r="H112" s="45" t="s">
        <v>583</v>
      </c>
      <c r="I112" s="46">
        <v>26</v>
      </c>
      <c r="J112" s="46">
        <v>32</v>
      </c>
      <c r="K112" s="46">
        <v>23</v>
      </c>
      <c r="L112" s="46">
        <v>15</v>
      </c>
    </row>
    <row r="113" spans="5:12" ht="20.25" customHeight="1" x14ac:dyDescent="0.2">
      <c r="E113" s="45" t="s">
        <v>38</v>
      </c>
      <c r="F113" s="45" t="s">
        <v>27</v>
      </c>
      <c r="G113" s="45" t="s">
        <v>582</v>
      </c>
      <c r="H113" s="309" t="s">
        <v>584</v>
      </c>
      <c r="I113" s="46">
        <v>24</v>
      </c>
      <c r="J113" s="46">
        <v>29</v>
      </c>
      <c r="K113" s="46">
        <v>20</v>
      </c>
      <c r="L113" s="46">
        <v>13</v>
      </c>
    </row>
    <row r="114" spans="5:12" ht="20.25" customHeight="1" x14ac:dyDescent="0.2">
      <c r="E114" s="45" t="s">
        <v>40</v>
      </c>
      <c r="F114" s="45" t="s">
        <v>243</v>
      </c>
      <c r="G114" s="45" t="s">
        <v>585</v>
      </c>
      <c r="H114" s="45" t="s">
        <v>586</v>
      </c>
      <c r="I114" s="46">
        <v>31</v>
      </c>
      <c r="J114" s="46">
        <v>31</v>
      </c>
      <c r="K114" s="46">
        <v>27</v>
      </c>
      <c r="L114" s="46">
        <v>26</v>
      </c>
    </row>
    <row r="115" spans="5:12" ht="20.25" customHeight="1" x14ac:dyDescent="0.2">
      <c r="E115" s="45" t="s">
        <v>41</v>
      </c>
      <c r="F115" s="45" t="s">
        <v>243</v>
      </c>
      <c r="G115" s="45" t="s">
        <v>587</v>
      </c>
      <c r="H115" s="45" t="s">
        <v>588</v>
      </c>
      <c r="I115" s="46">
        <v>37</v>
      </c>
      <c r="J115" s="46">
        <v>36</v>
      </c>
      <c r="K115" s="46">
        <v>35</v>
      </c>
      <c r="L115" s="46">
        <v>34</v>
      </c>
    </row>
    <row r="116" spans="5:12" ht="20.25" customHeight="1" x14ac:dyDescent="0.2">
      <c r="E116" s="45" t="s">
        <v>42</v>
      </c>
      <c r="F116" s="45" t="s">
        <v>243</v>
      </c>
      <c r="G116" s="45" t="s">
        <v>585</v>
      </c>
      <c r="H116" s="45" t="s">
        <v>589</v>
      </c>
      <c r="I116" s="46">
        <v>29</v>
      </c>
      <c r="J116" s="46">
        <v>30</v>
      </c>
      <c r="K116" s="46">
        <v>35</v>
      </c>
      <c r="L116" s="46">
        <v>24</v>
      </c>
    </row>
    <row r="117" spans="5:12" ht="20.25" customHeight="1" x14ac:dyDescent="0.2">
      <c r="E117" s="45" t="s">
        <v>43</v>
      </c>
      <c r="F117" s="45" t="s">
        <v>244</v>
      </c>
      <c r="G117" s="45" t="s">
        <v>590</v>
      </c>
      <c r="H117" s="45" t="s">
        <v>591</v>
      </c>
      <c r="I117" s="46">
        <v>28</v>
      </c>
      <c r="J117" s="46">
        <v>27</v>
      </c>
      <c r="K117" s="46">
        <v>26</v>
      </c>
      <c r="L117" s="46">
        <v>25</v>
      </c>
    </row>
    <row r="118" spans="5:12" ht="20.25" customHeight="1" x14ac:dyDescent="0.2">
      <c r="E118" s="45" t="s">
        <v>44</v>
      </c>
      <c r="F118" s="45" t="s">
        <v>243</v>
      </c>
      <c r="G118" s="45" t="s">
        <v>585</v>
      </c>
      <c r="H118" s="45" t="s">
        <v>592</v>
      </c>
      <c r="I118" s="46">
        <v>37</v>
      </c>
      <c r="J118" s="46">
        <v>36</v>
      </c>
      <c r="K118" s="46">
        <v>35</v>
      </c>
      <c r="L118" s="46">
        <v>33</v>
      </c>
    </row>
    <row r="119" spans="5:12" ht="20.25" customHeight="1" x14ac:dyDescent="0.2">
      <c r="E119" s="45" t="s">
        <v>45</v>
      </c>
      <c r="F119" s="45"/>
      <c r="G119" s="45"/>
      <c r="H119" s="45"/>
      <c r="I119" s="46"/>
      <c r="J119" s="46"/>
      <c r="K119" s="46"/>
      <c r="L119" s="46"/>
    </row>
    <row r="120" spans="5:12" ht="20.25" customHeight="1" x14ac:dyDescent="0.2">
      <c r="E120" s="45" t="s">
        <v>46</v>
      </c>
      <c r="F120" s="45"/>
      <c r="G120" s="45"/>
      <c r="H120" s="45"/>
      <c r="I120" s="46"/>
      <c r="J120" s="46"/>
      <c r="K120" s="46"/>
      <c r="L120" s="46"/>
    </row>
    <row r="121" spans="5:12" ht="20.25" customHeight="1" x14ac:dyDescent="0.2">
      <c r="E121" s="45" t="s">
        <v>47</v>
      </c>
      <c r="F121" s="45"/>
      <c r="G121" s="45"/>
      <c r="H121" s="45"/>
      <c r="I121" s="46"/>
      <c r="J121" s="46"/>
      <c r="K121" s="46"/>
      <c r="L121" s="46"/>
    </row>
    <row r="122" spans="5:12" ht="20.25" customHeight="1" x14ac:dyDescent="0.2">
      <c r="E122" s="45" t="s">
        <v>48</v>
      </c>
      <c r="F122" s="45"/>
      <c r="G122" s="45"/>
      <c r="H122" s="45"/>
      <c r="I122" s="46"/>
      <c r="J122" s="46"/>
      <c r="K122" s="46"/>
      <c r="L122" s="46"/>
    </row>
    <row r="123" spans="5:12" ht="20.25" customHeight="1" x14ac:dyDescent="0.2">
      <c r="E123" s="45" t="s">
        <v>49</v>
      </c>
      <c r="F123" s="45"/>
      <c r="G123" s="45"/>
      <c r="H123" s="45"/>
      <c r="I123" s="46"/>
      <c r="J123" s="46"/>
      <c r="K123" s="46"/>
      <c r="L123" s="46"/>
    </row>
    <row r="124" spans="5:12" ht="20.25" customHeight="1" x14ac:dyDescent="0.2">
      <c r="E124" s="45" t="s">
        <v>50</v>
      </c>
      <c r="F124" s="45"/>
      <c r="G124" s="45"/>
      <c r="H124" s="45"/>
      <c r="I124" s="46"/>
      <c r="J124" s="46"/>
      <c r="K124" s="46"/>
      <c r="L124" s="46"/>
    </row>
    <row r="125" spans="5:12" ht="20.25" customHeight="1" x14ac:dyDescent="0.2">
      <c r="E125" s="45" t="s">
        <v>51</v>
      </c>
      <c r="F125" s="45"/>
      <c r="G125" s="45"/>
      <c r="H125" s="45"/>
      <c r="I125" s="46"/>
      <c r="J125" s="46"/>
      <c r="K125" s="46"/>
      <c r="L125" s="46"/>
    </row>
    <row r="126" spans="5:12" ht="20.25" customHeight="1" x14ac:dyDescent="0.2">
      <c r="E126" s="45" t="s">
        <v>35</v>
      </c>
      <c r="F126" s="45"/>
      <c r="G126" s="45"/>
      <c r="H126" s="45"/>
      <c r="I126" s="46"/>
      <c r="J126" s="46"/>
      <c r="K126" s="46"/>
      <c r="L126" s="46"/>
    </row>
    <row r="127" spans="5:12" ht="20.25" customHeight="1" x14ac:dyDescent="0.2">
      <c r="E127" s="45" t="s">
        <v>52</v>
      </c>
      <c r="F127" s="45"/>
      <c r="G127" s="45"/>
      <c r="H127" s="45"/>
      <c r="I127" s="46"/>
      <c r="J127" s="46"/>
      <c r="K127" s="46"/>
      <c r="L127" s="46"/>
    </row>
    <row r="128" spans="5:12" ht="20.25" customHeight="1" x14ac:dyDescent="0.2">
      <c r="E128" s="45" t="s">
        <v>53</v>
      </c>
      <c r="F128" s="45"/>
      <c r="G128" s="45"/>
      <c r="H128" s="45"/>
      <c r="I128" s="46"/>
      <c r="J128" s="46"/>
      <c r="K128" s="46"/>
      <c r="L128" s="46"/>
    </row>
    <row r="129" spans="5:12" ht="20.25" customHeight="1" x14ac:dyDescent="0.2">
      <c r="E129" s="45" t="s">
        <v>54</v>
      </c>
      <c r="F129" s="45"/>
      <c r="G129" s="45"/>
      <c r="H129" s="45"/>
      <c r="I129" s="46"/>
      <c r="J129" s="46"/>
      <c r="K129" s="46"/>
      <c r="L129" s="46"/>
    </row>
    <row r="130" spans="5:12" ht="20.25" x14ac:dyDescent="0.2">
      <c r="E130" s="45" t="s">
        <v>55</v>
      </c>
      <c r="F130" s="45"/>
      <c r="G130" s="45"/>
      <c r="H130" s="45"/>
      <c r="I130" s="46"/>
      <c r="J130" s="46"/>
      <c r="K130" s="46"/>
      <c r="L130" s="46"/>
    </row>
    <row r="131" spans="5:12" ht="20.25" x14ac:dyDescent="0.2">
      <c r="E131" s="45" t="s">
        <v>58</v>
      </c>
      <c r="F131" s="45"/>
      <c r="G131" s="45"/>
      <c r="H131" s="45"/>
      <c r="I131" s="46"/>
      <c r="J131" s="46"/>
      <c r="K131" s="46"/>
      <c r="L131" s="46"/>
    </row>
    <row r="132" spans="5:12" ht="20.25" x14ac:dyDescent="0.2">
      <c r="E132" s="45" t="s">
        <v>59</v>
      </c>
      <c r="F132" s="45"/>
      <c r="G132" s="45"/>
      <c r="H132" s="45"/>
      <c r="I132" s="46"/>
      <c r="J132" s="46"/>
      <c r="K132" s="46"/>
      <c r="L132" s="46"/>
    </row>
    <row r="133" spans="5:12" ht="20.25" x14ac:dyDescent="0.2">
      <c r="E133" s="45" t="s">
        <v>60</v>
      </c>
      <c r="F133" s="45"/>
      <c r="G133" s="45"/>
      <c r="H133" s="45"/>
      <c r="I133" s="46"/>
      <c r="J133" s="46"/>
      <c r="K133" s="46"/>
      <c r="L133" s="46"/>
    </row>
    <row r="134" spans="5:12" ht="20.25" x14ac:dyDescent="0.2">
      <c r="E134" s="45" t="s">
        <v>61</v>
      </c>
      <c r="F134" s="45"/>
      <c r="G134" s="45"/>
      <c r="H134" s="45"/>
      <c r="I134" s="46"/>
      <c r="J134" s="46"/>
      <c r="K134" s="46"/>
      <c r="L134" s="46"/>
    </row>
    <row r="135" spans="5:12" ht="20.25" x14ac:dyDescent="0.2">
      <c r="E135" s="45" t="s">
        <v>62</v>
      </c>
      <c r="F135" s="45"/>
      <c r="G135" s="45"/>
      <c r="H135" s="45"/>
      <c r="I135" s="46"/>
      <c r="J135" s="46"/>
      <c r="K135" s="46"/>
      <c r="L135" s="46"/>
    </row>
    <row r="136" spans="5:12" ht="20.25" x14ac:dyDescent="0.2">
      <c r="E136" s="45" t="s">
        <v>63</v>
      </c>
      <c r="F136" s="45"/>
      <c r="G136" s="45"/>
      <c r="H136" s="45"/>
      <c r="I136" s="46"/>
      <c r="J136" s="46"/>
      <c r="K136" s="46"/>
      <c r="L136" s="46"/>
    </row>
    <row r="137" spans="5:12" ht="20.25" x14ac:dyDescent="0.2">
      <c r="E137" s="45" t="s">
        <v>76</v>
      </c>
      <c r="F137" s="45"/>
      <c r="G137" s="45"/>
      <c r="H137" s="45"/>
      <c r="I137" s="46"/>
      <c r="J137" s="46"/>
      <c r="K137" s="46"/>
      <c r="L137" s="46"/>
    </row>
    <row r="138" spans="5:12" ht="20.25" x14ac:dyDescent="0.2">
      <c r="E138" s="45" t="s">
        <v>77</v>
      </c>
      <c r="F138" s="45"/>
      <c r="G138" s="45"/>
      <c r="H138" s="45"/>
      <c r="I138" s="46"/>
      <c r="J138" s="46"/>
      <c r="K138" s="46"/>
      <c r="L138" s="46"/>
    </row>
    <row r="139" spans="5:12" ht="20.25" x14ac:dyDescent="0.2">
      <c r="E139" s="45" t="s">
        <v>78</v>
      </c>
      <c r="F139" s="45"/>
      <c r="G139" s="45"/>
      <c r="H139" s="45"/>
      <c r="I139" s="46"/>
      <c r="J139" s="46"/>
      <c r="K139" s="46"/>
      <c r="L139" s="46"/>
    </row>
    <row r="140" spans="5:12" ht="20.25" x14ac:dyDescent="0.2">
      <c r="E140" s="45" t="s">
        <v>79</v>
      </c>
      <c r="F140" s="45"/>
      <c r="G140" s="45"/>
      <c r="H140" s="45"/>
      <c r="I140" s="46"/>
      <c r="J140" s="46"/>
      <c r="K140" s="46"/>
      <c r="L140" s="46"/>
    </row>
    <row r="141" spans="5:12" ht="20.25" x14ac:dyDescent="0.2">
      <c r="E141" s="45" t="s">
        <v>80</v>
      </c>
      <c r="F141" s="45"/>
      <c r="G141" s="45"/>
      <c r="H141" s="45"/>
      <c r="I141" s="46"/>
      <c r="J141" s="46"/>
      <c r="K141" s="46"/>
      <c r="L141" s="46"/>
    </row>
    <row r="142" spans="5:12" ht="20.25" x14ac:dyDescent="0.2">
      <c r="E142" s="45" t="s">
        <v>81</v>
      </c>
      <c r="F142" s="45"/>
      <c r="G142" s="45"/>
      <c r="H142" s="45"/>
      <c r="I142" s="46"/>
      <c r="J142" s="46"/>
      <c r="K142" s="46"/>
      <c r="L142" s="46"/>
    </row>
    <row r="143" spans="5:12" ht="20.25" x14ac:dyDescent="0.2">
      <c r="E143" s="45" t="s">
        <v>82</v>
      </c>
      <c r="F143" s="45"/>
      <c r="G143" s="45"/>
      <c r="H143" s="45"/>
      <c r="I143" s="46"/>
      <c r="J143" s="46"/>
      <c r="K143" s="46"/>
      <c r="L143" s="46"/>
    </row>
    <row r="144" spans="5:12" ht="20.25" x14ac:dyDescent="0.2">
      <c r="E144" s="45" t="s">
        <v>83</v>
      </c>
      <c r="F144" s="45"/>
      <c r="G144" s="45"/>
      <c r="H144" s="45"/>
      <c r="I144" s="46"/>
      <c r="J144" s="46"/>
      <c r="K144" s="46"/>
      <c r="L144" s="46"/>
    </row>
    <row r="145" spans="5:12" ht="20.25" x14ac:dyDescent="0.2">
      <c r="E145" s="45" t="s">
        <v>84</v>
      </c>
      <c r="F145" s="45"/>
      <c r="G145" s="45"/>
      <c r="H145" s="45"/>
      <c r="I145" s="46"/>
      <c r="J145" s="46"/>
      <c r="K145" s="46"/>
      <c r="L145" s="46"/>
    </row>
    <row r="146" spans="5:12" ht="20.25" x14ac:dyDescent="0.2">
      <c r="E146" s="45" t="s">
        <v>85</v>
      </c>
      <c r="F146" s="45"/>
      <c r="G146" s="45"/>
      <c r="H146" s="45"/>
      <c r="I146" s="46"/>
      <c r="J146" s="46"/>
      <c r="K146" s="46"/>
      <c r="L146" s="46"/>
    </row>
    <row r="147" spans="5:12" ht="20.25" x14ac:dyDescent="0.2">
      <c r="E147" s="45" t="s">
        <v>86</v>
      </c>
      <c r="F147" s="45"/>
      <c r="G147" s="45"/>
      <c r="H147" s="45"/>
      <c r="I147" s="46"/>
      <c r="J147" s="46"/>
      <c r="K147" s="46"/>
      <c r="L147" s="46"/>
    </row>
    <row r="148" spans="5:12" ht="20.25" x14ac:dyDescent="0.2">
      <c r="E148" s="45" t="s">
        <v>87</v>
      </c>
      <c r="F148" s="45"/>
      <c r="G148" s="45"/>
      <c r="H148" s="45"/>
      <c r="I148" s="46"/>
      <c r="J148" s="46"/>
      <c r="K148" s="46"/>
      <c r="L148" s="46"/>
    </row>
    <row r="149" spans="5:12" ht="20.25" x14ac:dyDescent="0.2">
      <c r="E149" s="45" t="s">
        <v>88</v>
      </c>
      <c r="F149" s="45"/>
      <c r="G149" s="45"/>
      <c r="H149" s="45"/>
      <c r="I149" s="46"/>
      <c r="J149" s="46"/>
      <c r="K149" s="46"/>
      <c r="L149" s="46"/>
    </row>
    <row r="150" spans="5:12" ht="20.25" x14ac:dyDescent="0.2">
      <c r="E150" s="45" t="s">
        <v>89</v>
      </c>
      <c r="F150" s="45"/>
      <c r="G150" s="45"/>
      <c r="H150" s="45"/>
      <c r="I150" s="46"/>
      <c r="J150" s="46"/>
      <c r="K150" s="46"/>
      <c r="L150" s="46"/>
    </row>
    <row r="151" spans="5:12" ht="20.25" x14ac:dyDescent="0.2">
      <c r="E151" s="45" t="s">
        <v>90</v>
      </c>
      <c r="F151" s="45"/>
      <c r="G151" s="45"/>
      <c r="H151" s="45"/>
      <c r="I151" s="46"/>
      <c r="J151" s="46"/>
      <c r="K151" s="46"/>
      <c r="L151" s="46"/>
    </row>
    <row r="152" spans="5:12" ht="20.25" x14ac:dyDescent="0.2">
      <c r="E152" s="45" t="s">
        <v>91</v>
      </c>
      <c r="F152" s="45"/>
      <c r="G152" s="45"/>
      <c r="H152" s="45"/>
      <c r="I152" s="46"/>
      <c r="J152" s="46"/>
      <c r="K152" s="46"/>
      <c r="L152" s="46"/>
    </row>
    <row r="153" spans="5:12" ht="20.25" x14ac:dyDescent="0.2">
      <c r="E153" s="45" t="s">
        <v>92</v>
      </c>
      <c r="F153" s="45"/>
      <c r="G153" s="45"/>
      <c r="H153" s="45"/>
      <c r="I153" s="46"/>
      <c r="J153" s="46"/>
      <c r="K153" s="46"/>
      <c r="L153" s="46"/>
    </row>
    <row r="154" spans="5:12" ht="20.25" x14ac:dyDescent="0.2">
      <c r="E154" s="45" t="s">
        <v>93</v>
      </c>
      <c r="F154" s="45"/>
      <c r="G154" s="45"/>
      <c r="H154" s="45"/>
      <c r="I154" s="46"/>
      <c r="J154" s="46"/>
      <c r="K154" s="46"/>
      <c r="L154" s="46"/>
    </row>
    <row r="155" spans="5:12" ht="20.25" x14ac:dyDescent="0.2">
      <c r="E155" s="45" t="s">
        <v>94</v>
      </c>
      <c r="F155" s="45"/>
      <c r="G155" s="45"/>
      <c r="H155" s="45"/>
      <c r="I155" s="46"/>
      <c r="J155" s="46"/>
      <c r="K155" s="46"/>
      <c r="L155" s="46"/>
    </row>
    <row r="156" spans="5:12" ht="20.25" x14ac:dyDescent="0.2">
      <c r="E156" s="45" t="s">
        <v>95</v>
      </c>
      <c r="F156" s="45"/>
      <c r="G156" s="45"/>
      <c r="H156" s="45"/>
      <c r="I156" s="46"/>
      <c r="J156" s="46"/>
      <c r="K156" s="46"/>
      <c r="L156" s="46"/>
    </row>
    <row r="157" spans="5:12" ht="20.25" x14ac:dyDescent="0.2">
      <c r="E157" s="45" t="s">
        <v>96</v>
      </c>
      <c r="F157" s="45"/>
      <c r="G157" s="45"/>
      <c r="H157" s="45"/>
      <c r="I157" s="46"/>
      <c r="J157" s="46"/>
      <c r="K157" s="46"/>
      <c r="L157" s="46"/>
    </row>
    <row r="158" spans="5:12" ht="20.25" x14ac:dyDescent="0.2">
      <c r="E158" s="45" t="s">
        <v>97</v>
      </c>
      <c r="F158" s="45"/>
      <c r="G158" s="45"/>
      <c r="H158" s="45"/>
      <c r="I158" s="46"/>
      <c r="J158" s="46"/>
      <c r="K158" s="46"/>
      <c r="L158" s="46"/>
    </row>
    <row r="159" spans="5:12" ht="20.25" x14ac:dyDescent="0.2">
      <c r="E159" s="45" t="s">
        <v>98</v>
      </c>
      <c r="F159" s="45"/>
      <c r="G159" s="45"/>
      <c r="H159" s="45"/>
      <c r="I159" s="46"/>
      <c r="J159" s="46"/>
      <c r="K159" s="46"/>
      <c r="L159" s="46"/>
    </row>
    <row r="160" spans="5:12" ht="20.25" x14ac:dyDescent="0.2">
      <c r="E160" s="45" t="s">
        <v>99</v>
      </c>
      <c r="F160" s="45"/>
      <c r="G160" s="45"/>
      <c r="H160" s="45"/>
      <c r="I160" s="46"/>
      <c r="J160" s="46"/>
      <c r="K160" s="46"/>
      <c r="L160" s="46"/>
    </row>
    <row r="161" spans="5:12" ht="20.25" x14ac:dyDescent="0.2">
      <c r="E161" s="45" t="s">
        <v>100</v>
      </c>
      <c r="F161" s="45"/>
      <c r="G161" s="45"/>
      <c r="H161" s="45"/>
      <c r="I161" s="46"/>
      <c r="J161" s="46"/>
      <c r="K161" s="46"/>
      <c r="L161" s="46"/>
    </row>
    <row r="162" spans="5:12" ht="20.25" x14ac:dyDescent="0.2">
      <c r="E162" s="45" t="s">
        <v>101</v>
      </c>
      <c r="F162" s="45"/>
      <c r="G162" s="45"/>
      <c r="H162" s="45"/>
      <c r="I162" s="46"/>
      <c r="J162" s="46"/>
      <c r="K162" s="46"/>
      <c r="L162" s="46"/>
    </row>
    <row r="163" spans="5:12" ht="20.25" x14ac:dyDescent="0.2">
      <c r="E163" s="45" t="s">
        <v>102</v>
      </c>
      <c r="F163" s="45"/>
      <c r="G163" s="45"/>
      <c r="H163" s="45"/>
      <c r="I163" s="46"/>
      <c r="J163" s="46"/>
      <c r="K163" s="46"/>
      <c r="L163" s="46"/>
    </row>
    <row r="164" spans="5:12" ht="20.25" x14ac:dyDescent="0.2">
      <c r="E164" s="45" t="s">
        <v>103</v>
      </c>
      <c r="F164" s="45"/>
      <c r="G164" s="45"/>
      <c r="H164" s="45"/>
      <c r="I164" s="46"/>
      <c r="J164" s="46"/>
      <c r="K164" s="46"/>
      <c r="L164" s="46"/>
    </row>
    <row r="165" spans="5:12" ht="20.25" x14ac:dyDescent="0.2">
      <c r="E165" s="45" t="s">
        <v>104</v>
      </c>
      <c r="F165" s="45"/>
      <c r="G165" s="45"/>
      <c r="H165" s="45"/>
      <c r="I165" s="46"/>
      <c r="J165" s="46"/>
      <c r="K165" s="46"/>
      <c r="L165" s="46"/>
    </row>
    <row r="166" spans="5:12" ht="20.25" x14ac:dyDescent="0.2">
      <c r="E166" s="45" t="s">
        <v>105</v>
      </c>
      <c r="F166" s="45"/>
      <c r="G166" s="45"/>
      <c r="H166" s="45"/>
      <c r="I166" s="46"/>
      <c r="J166" s="46"/>
      <c r="K166" s="46"/>
      <c r="L166" s="46"/>
    </row>
    <row r="167" spans="5:12" ht="20.25" x14ac:dyDescent="0.2">
      <c r="E167" s="45" t="s">
        <v>106</v>
      </c>
      <c r="F167" s="45"/>
      <c r="G167" s="45"/>
      <c r="H167" s="45"/>
      <c r="I167" s="46"/>
      <c r="J167" s="46"/>
      <c r="K167" s="46"/>
      <c r="L167" s="46"/>
    </row>
    <row r="168" spans="5:12" ht="20.25" x14ac:dyDescent="0.2">
      <c r="E168" s="45" t="s">
        <v>107</v>
      </c>
      <c r="F168" s="45"/>
      <c r="G168" s="45"/>
      <c r="H168" s="45"/>
      <c r="I168" s="46"/>
      <c r="J168" s="46"/>
      <c r="K168" s="46"/>
      <c r="L168" s="46"/>
    </row>
    <row r="169" spans="5:12" ht="20.25" x14ac:dyDescent="0.2">
      <c r="E169" s="45" t="s">
        <v>108</v>
      </c>
      <c r="F169" s="45"/>
      <c r="G169" s="45"/>
      <c r="H169" s="45"/>
      <c r="I169" s="46"/>
      <c r="J169" s="46"/>
      <c r="K169" s="46"/>
      <c r="L169" s="46"/>
    </row>
    <row r="170" spans="5:12" ht="20.25" x14ac:dyDescent="0.2">
      <c r="E170" s="45" t="s">
        <v>109</v>
      </c>
      <c r="F170" s="45"/>
      <c r="G170" s="45"/>
      <c r="H170" s="45"/>
      <c r="I170" s="46"/>
      <c r="J170" s="46"/>
      <c r="K170" s="46"/>
      <c r="L170" s="46"/>
    </row>
    <row r="171" spans="5:12" ht="20.25" x14ac:dyDescent="0.2">
      <c r="E171" s="45" t="s">
        <v>110</v>
      </c>
      <c r="F171" s="45"/>
      <c r="G171" s="45"/>
      <c r="H171" s="45"/>
      <c r="I171" s="46"/>
      <c r="J171" s="46"/>
      <c r="K171" s="46"/>
      <c r="L171" s="46"/>
    </row>
    <row r="172" spans="5:12" ht="20.25" x14ac:dyDescent="0.2">
      <c r="E172" s="45" t="s">
        <v>111</v>
      </c>
      <c r="F172" s="45"/>
      <c r="G172" s="45"/>
      <c r="H172" s="45"/>
      <c r="I172" s="46"/>
      <c r="J172" s="46"/>
      <c r="K172" s="46"/>
      <c r="L172" s="46"/>
    </row>
    <row r="173" spans="5:12" ht="20.25" x14ac:dyDescent="0.2">
      <c r="E173" s="45" t="s">
        <v>112</v>
      </c>
      <c r="F173" s="45"/>
      <c r="G173" s="45"/>
      <c r="H173" s="45"/>
      <c r="I173" s="46"/>
      <c r="J173" s="46"/>
      <c r="K173" s="46"/>
      <c r="L173" s="46"/>
    </row>
    <row r="174" spans="5:12" ht="20.25" x14ac:dyDescent="0.2">
      <c r="E174" s="45" t="s">
        <v>113</v>
      </c>
      <c r="F174" s="45"/>
      <c r="G174" s="45"/>
      <c r="H174" s="45"/>
      <c r="I174" s="46"/>
      <c r="J174" s="46"/>
      <c r="K174" s="46"/>
      <c r="L174" s="46"/>
    </row>
    <row r="175" spans="5:12" ht="20.25" x14ac:dyDescent="0.2">
      <c r="E175" s="45" t="s">
        <v>114</v>
      </c>
      <c r="F175" s="45"/>
      <c r="G175" s="45"/>
      <c r="H175" s="45"/>
      <c r="I175" s="46"/>
      <c r="J175" s="46"/>
      <c r="K175" s="46"/>
      <c r="L175" s="46"/>
    </row>
    <row r="176" spans="5:12" ht="20.25" x14ac:dyDescent="0.2">
      <c r="E176" s="45" t="s">
        <v>115</v>
      </c>
      <c r="F176" s="45"/>
      <c r="G176" s="45"/>
      <c r="H176" s="45"/>
      <c r="I176" s="46"/>
      <c r="J176" s="46"/>
      <c r="K176" s="46"/>
      <c r="L176" s="46"/>
    </row>
    <row r="177" spans="5:12" ht="20.25" x14ac:dyDescent="0.2">
      <c r="E177" s="45" t="s">
        <v>116</v>
      </c>
      <c r="F177" s="45"/>
      <c r="G177" s="45"/>
      <c r="H177" s="45"/>
      <c r="I177" s="46"/>
      <c r="J177" s="46"/>
      <c r="K177" s="46"/>
      <c r="L177" s="46"/>
    </row>
    <row r="178" spans="5:12" ht="20.25" x14ac:dyDescent="0.2">
      <c r="E178" s="45" t="s">
        <v>117</v>
      </c>
      <c r="F178" s="45"/>
      <c r="G178" s="45"/>
      <c r="H178" s="45"/>
      <c r="I178" s="46"/>
      <c r="J178" s="46"/>
      <c r="K178" s="46"/>
      <c r="L178" s="46"/>
    </row>
    <row r="179" spans="5:12" ht="20.25" x14ac:dyDescent="0.2">
      <c r="E179" s="45" t="s">
        <v>118</v>
      </c>
      <c r="F179" s="45"/>
      <c r="G179" s="45"/>
      <c r="H179" s="45"/>
      <c r="I179" s="46"/>
      <c r="J179" s="46"/>
      <c r="K179" s="46"/>
      <c r="L179" s="46"/>
    </row>
    <row r="180" spans="5:12" ht="20.25" x14ac:dyDescent="0.2">
      <c r="E180" s="45" t="s">
        <v>119</v>
      </c>
      <c r="F180" s="45"/>
      <c r="G180" s="45"/>
      <c r="H180" s="45"/>
      <c r="I180" s="46"/>
      <c r="J180" s="46"/>
      <c r="K180" s="46"/>
      <c r="L180" s="46"/>
    </row>
    <row r="181" spans="5:12" ht="20.25" x14ac:dyDescent="0.2">
      <c r="E181" s="45" t="s">
        <v>120</v>
      </c>
      <c r="F181" s="45"/>
      <c r="G181" s="45"/>
      <c r="H181" s="45"/>
      <c r="I181" s="46"/>
      <c r="J181" s="46"/>
      <c r="K181" s="46"/>
      <c r="L181" s="46"/>
    </row>
    <row r="182" spans="5:12" ht="20.25" x14ac:dyDescent="0.2">
      <c r="E182" s="45" t="s">
        <v>121</v>
      </c>
      <c r="F182" s="45"/>
      <c r="G182" s="45"/>
      <c r="H182" s="45"/>
      <c r="I182" s="46"/>
      <c r="J182" s="46"/>
      <c r="K182" s="46"/>
      <c r="L182" s="46"/>
    </row>
    <row r="183" spans="5:12" ht="20.25" x14ac:dyDescent="0.2">
      <c r="E183" s="45" t="s">
        <v>122</v>
      </c>
      <c r="F183" s="45"/>
      <c r="G183" s="45"/>
      <c r="H183" s="45"/>
      <c r="I183" s="46"/>
      <c r="J183" s="46"/>
      <c r="K183" s="46"/>
      <c r="L183" s="46"/>
    </row>
    <row r="184" spans="5:12" ht="20.25" x14ac:dyDescent="0.2">
      <c r="E184" s="45" t="s">
        <v>123</v>
      </c>
      <c r="F184" s="45"/>
      <c r="G184" s="45"/>
      <c r="H184" s="45"/>
      <c r="I184" s="46"/>
      <c r="J184" s="46"/>
      <c r="K184" s="46"/>
      <c r="L184" s="46"/>
    </row>
    <row r="185" spans="5:12" ht="20.25" x14ac:dyDescent="0.2">
      <c r="E185" s="45" t="s">
        <v>124</v>
      </c>
      <c r="F185" s="45"/>
      <c r="G185" s="45"/>
      <c r="H185" s="45"/>
      <c r="I185" s="46"/>
      <c r="J185" s="46"/>
      <c r="K185" s="46"/>
      <c r="L185" s="46"/>
    </row>
    <row r="186" spans="5:12" ht="20.25" x14ac:dyDescent="0.2">
      <c r="E186" s="45" t="s">
        <v>125</v>
      </c>
      <c r="F186" s="45"/>
      <c r="G186" s="45"/>
      <c r="H186" s="45"/>
      <c r="I186" s="46"/>
      <c r="J186" s="46"/>
      <c r="K186" s="46"/>
      <c r="L186" s="46"/>
    </row>
    <row r="187" spans="5:12" ht="20.25" x14ac:dyDescent="0.2">
      <c r="E187" s="45" t="s">
        <v>126</v>
      </c>
      <c r="F187" s="45"/>
      <c r="G187" s="45"/>
      <c r="H187" s="45"/>
      <c r="I187" s="46"/>
      <c r="J187" s="46"/>
      <c r="K187" s="46"/>
      <c r="L187" s="46"/>
    </row>
    <row r="188" spans="5:12" ht="20.25" x14ac:dyDescent="0.2">
      <c r="E188" s="45" t="s">
        <v>127</v>
      </c>
      <c r="F188" s="45"/>
      <c r="G188" s="45"/>
      <c r="H188" s="45"/>
      <c r="I188" s="46"/>
      <c r="J188" s="46"/>
      <c r="K188" s="46"/>
      <c r="L188" s="46"/>
    </row>
    <row r="189" spans="5:12" ht="20.25" x14ac:dyDescent="0.2">
      <c r="E189" s="45" t="s">
        <v>128</v>
      </c>
      <c r="F189" s="45"/>
      <c r="G189" s="45"/>
      <c r="H189" s="45"/>
      <c r="I189" s="46"/>
      <c r="J189" s="46"/>
      <c r="K189" s="46"/>
      <c r="L189" s="46"/>
    </row>
    <row r="190" spans="5:12" ht="20.25" x14ac:dyDescent="0.2">
      <c r="E190" s="45" t="s">
        <v>129</v>
      </c>
      <c r="F190" s="45"/>
      <c r="G190" s="45"/>
      <c r="H190" s="45"/>
      <c r="I190" s="46"/>
      <c r="J190" s="46"/>
      <c r="K190" s="46"/>
      <c r="L190" s="46"/>
    </row>
    <row r="191" spans="5:12" ht="20.25" x14ac:dyDescent="0.2">
      <c r="E191" s="45" t="s">
        <v>130</v>
      </c>
      <c r="F191" s="45"/>
      <c r="G191" s="45"/>
      <c r="H191" s="45"/>
      <c r="I191" s="46"/>
      <c r="J191" s="46"/>
      <c r="K191" s="46"/>
      <c r="L191" s="46"/>
    </row>
    <row r="192" spans="5:12" ht="20.25" x14ac:dyDescent="0.2">
      <c r="E192" s="45" t="s">
        <v>131</v>
      </c>
      <c r="F192" s="45"/>
      <c r="G192" s="45"/>
      <c r="H192" s="45"/>
      <c r="I192" s="46"/>
      <c r="J192" s="46"/>
      <c r="K192" s="46"/>
      <c r="L192" s="46"/>
    </row>
    <row r="193" spans="5:12" ht="20.25" x14ac:dyDescent="0.2">
      <c r="E193" s="45" t="s">
        <v>132</v>
      </c>
      <c r="F193" s="45"/>
      <c r="G193" s="45"/>
      <c r="H193" s="45"/>
      <c r="I193" s="46"/>
      <c r="J193" s="46"/>
      <c r="K193" s="46"/>
      <c r="L193" s="46"/>
    </row>
    <row r="194" spans="5:12" ht="20.25" x14ac:dyDescent="0.2">
      <c r="E194" s="45" t="s">
        <v>133</v>
      </c>
      <c r="F194" s="45"/>
      <c r="G194" s="45"/>
      <c r="H194" s="45"/>
      <c r="I194" s="46"/>
      <c r="J194" s="46"/>
      <c r="K194" s="46"/>
      <c r="L194" s="46"/>
    </row>
    <row r="195" spans="5:12" ht="20.25" x14ac:dyDescent="0.2">
      <c r="E195" s="45" t="s">
        <v>134</v>
      </c>
      <c r="F195" s="45"/>
      <c r="G195" s="45"/>
      <c r="H195" s="45"/>
      <c r="I195" s="46"/>
      <c r="J195" s="46"/>
      <c r="K195" s="46"/>
      <c r="L195" s="46"/>
    </row>
    <row r="196" spans="5:12" ht="20.25" x14ac:dyDescent="0.2">
      <c r="E196" s="45" t="s">
        <v>135</v>
      </c>
      <c r="F196" s="45"/>
      <c r="G196" s="45"/>
      <c r="H196" s="45"/>
      <c r="I196" s="46"/>
      <c r="J196" s="46"/>
      <c r="K196" s="46"/>
      <c r="L196" s="46"/>
    </row>
    <row r="197" spans="5:12" ht="20.25" x14ac:dyDescent="0.2">
      <c r="E197" s="45" t="s">
        <v>136</v>
      </c>
      <c r="F197" s="45"/>
      <c r="G197" s="45"/>
      <c r="H197" s="45"/>
      <c r="I197" s="46"/>
      <c r="J197" s="46"/>
      <c r="K197" s="46"/>
      <c r="L197" s="46"/>
    </row>
    <row r="198" spans="5:12" ht="20.25" x14ac:dyDescent="0.2">
      <c r="E198" s="45" t="s">
        <v>137</v>
      </c>
      <c r="F198" s="45"/>
      <c r="G198" s="45"/>
      <c r="H198" s="45"/>
      <c r="I198" s="46"/>
      <c r="J198" s="46"/>
      <c r="K198" s="46"/>
      <c r="L198" s="46"/>
    </row>
    <row r="199" spans="5:12" ht="20.25" x14ac:dyDescent="0.2">
      <c r="E199" s="45" t="s">
        <v>138</v>
      </c>
      <c r="F199" s="45"/>
      <c r="G199" s="45"/>
      <c r="H199" s="45"/>
      <c r="I199" s="46"/>
      <c r="J199" s="46"/>
      <c r="K199" s="46"/>
      <c r="L199" s="46"/>
    </row>
    <row r="200" spans="5:12" ht="20.25" x14ac:dyDescent="0.2">
      <c r="E200" s="45" t="s">
        <v>139</v>
      </c>
      <c r="F200" s="45"/>
      <c r="G200" s="45"/>
      <c r="H200" s="45"/>
      <c r="I200" s="46"/>
      <c r="J200" s="46"/>
      <c r="K200" s="46"/>
      <c r="L200" s="46"/>
    </row>
    <row r="201" spans="5:12" ht="20.25" x14ac:dyDescent="0.2">
      <c r="E201" s="45" t="s">
        <v>140</v>
      </c>
      <c r="F201" s="45"/>
      <c r="G201" s="45"/>
      <c r="H201" s="45"/>
      <c r="I201" s="46"/>
      <c r="J201" s="46"/>
      <c r="K201" s="46"/>
      <c r="L201" s="46"/>
    </row>
    <row r="202" spans="5:12" ht="20.25" x14ac:dyDescent="0.2">
      <c r="E202" s="45" t="s">
        <v>141</v>
      </c>
      <c r="F202" s="45"/>
      <c r="G202" s="45"/>
      <c r="H202" s="45"/>
      <c r="I202" s="46"/>
      <c r="J202" s="46"/>
      <c r="K202" s="46"/>
      <c r="L202" s="46"/>
    </row>
    <row r="203" spans="5:12" ht="20.25" x14ac:dyDescent="0.2">
      <c r="E203" s="45" t="s">
        <v>142</v>
      </c>
      <c r="F203" s="45"/>
      <c r="G203" s="45"/>
      <c r="H203" s="45"/>
      <c r="I203" s="46"/>
      <c r="J203" s="46"/>
      <c r="K203" s="46"/>
      <c r="L203" s="46"/>
    </row>
    <row r="204" spans="5:12" ht="20.25" x14ac:dyDescent="0.2">
      <c r="E204" s="45" t="s">
        <v>143</v>
      </c>
      <c r="F204" s="45"/>
      <c r="G204" s="45"/>
      <c r="H204" s="45"/>
      <c r="I204" s="46"/>
      <c r="J204" s="46"/>
      <c r="K204" s="46"/>
      <c r="L204" s="46"/>
    </row>
    <row r="205" spans="5:12" ht="20.25" x14ac:dyDescent="0.2">
      <c r="E205" s="45" t="s">
        <v>144</v>
      </c>
      <c r="F205" s="45"/>
      <c r="G205" s="45"/>
      <c r="H205" s="45"/>
      <c r="I205" s="46"/>
      <c r="J205" s="46"/>
      <c r="K205" s="46"/>
      <c r="L205" s="46"/>
    </row>
    <row r="206" spans="5:12" ht="20.25" x14ac:dyDescent="0.2">
      <c r="E206" s="45" t="s">
        <v>145</v>
      </c>
      <c r="F206" s="45"/>
      <c r="G206" s="45"/>
      <c r="H206" s="45"/>
      <c r="I206" s="46"/>
      <c r="J206" s="46"/>
      <c r="K206" s="46"/>
      <c r="L206" s="46"/>
    </row>
    <row r="207" spans="5:12" ht="20.25" x14ac:dyDescent="0.2">
      <c r="E207" s="45" t="s">
        <v>146</v>
      </c>
      <c r="F207" s="45"/>
      <c r="G207" s="45"/>
      <c r="H207" s="45"/>
      <c r="I207" s="46"/>
      <c r="J207" s="46"/>
      <c r="K207" s="46"/>
      <c r="L207" s="46"/>
    </row>
    <row r="208" spans="5:12" ht="20.25" x14ac:dyDescent="0.2">
      <c r="E208" s="45" t="s">
        <v>147</v>
      </c>
      <c r="F208" s="45"/>
      <c r="G208" s="45"/>
      <c r="H208" s="45"/>
      <c r="I208" s="46"/>
      <c r="J208" s="46"/>
      <c r="K208" s="46"/>
      <c r="L208" s="46"/>
    </row>
    <row r="209" spans="5:12" ht="20.25" x14ac:dyDescent="0.2">
      <c r="E209" s="45" t="s">
        <v>148</v>
      </c>
      <c r="F209" s="45"/>
      <c r="G209" s="45"/>
      <c r="H209" s="45"/>
      <c r="I209" s="46"/>
      <c r="J209" s="46"/>
      <c r="K209" s="46"/>
      <c r="L209" s="46"/>
    </row>
    <row r="210" spans="5:12" ht="20.25" x14ac:dyDescent="0.2">
      <c r="E210" s="45" t="s">
        <v>149</v>
      </c>
      <c r="F210" s="45"/>
      <c r="G210" s="45"/>
      <c r="H210" s="45"/>
      <c r="I210" s="46"/>
      <c r="J210" s="46"/>
      <c r="K210" s="46"/>
      <c r="L210" s="46"/>
    </row>
    <row r="211" spans="5:12" ht="20.25" x14ac:dyDescent="0.2">
      <c r="E211" s="45" t="s">
        <v>150</v>
      </c>
      <c r="F211" s="45"/>
      <c r="G211" s="45"/>
      <c r="H211" s="45"/>
      <c r="I211" s="46"/>
      <c r="J211" s="46"/>
      <c r="K211" s="46"/>
      <c r="L211" s="46"/>
    </row>
    <row r="212" spans="5:12" ht="20.25" x14ac:dyDescent="0.2">
      <c r="E212" s="45" t="s">
        <v>151</v>
      </c>
      <c r="F212" s="45"/>
      <c r="G212" s="45"/>
      <c r="H212" s="45"/>
      <c r="I212" s="46"/>
      <c r="J212" s="46"/>
      <c r="K212" s="46"/>
      <c r="L212" s="46"/>
    </row>
    <row r="213" spans="5:12" ht="20.25" x14ac:dyDescent="0.2">
      <c r="E213" s="45" t="s">
        <v>152</v>
      </c>
      <c r="F213" s="45"/>
      <c r="G213" s="45"/>
      <c r="H213" s="45"/>
      <c r="I213" s="46"/>
      <c r="J213" s="46"/>
      <c r="K213" s="46"/>
      <c r="L213" s="46"/>
    </row>
    <row r="214" spans="5:12" ht="20.25" x14ac:dyDescent="0.2">
      <c r="E214" s="45" t="s">
        <v>153</v>
      </c>
      <c r="F214" s="45"/>
      <c r="G214" s="45"/>
      <c r="H214" s="45"/>
      <c r="I214" s="46"/>
      <c r="J214" s="46"/>
      <c r="K214" s="46"/>
      <c r="L214" s="46"/>
    </row>
    <row r="215" spans="5:12" ht="20.25" x14ac:dyDescent="0.2">
      <c r="E215" s="45" t="s">
        <v>154</v>
      </c>
      <c r="F215" s="45"/>
      <c r="G215" s="45"/>
      <c r="H215" s="45"/>
      <c r="I215" s="46"/>
      <c r="J215" s="46"/>
      <c r="K215" s="46"/>
      <c r="L215" s="46"/>
    </row>
    <row r="216" spans="5:12" ht="20.25" x14ac:dyDescent="0.2">
      <c r="E216" s="45" t="s">
        <v>155</v>
      </c>
      <c r="F216" s="45"/>
      <c r="G216" s="45"/>
      <c r="H216" s="45"/>
      <c r="I216" s="46"/>
      <c r="J216" s="46"/>
      <c r="K216" s="46"/>
      <c r="L216" s="46"/>
    </row>
    <row r="217" spans="5:12" ht="20.25" x14ac:dyDescent="0.2">
      <c r="E217" s="45" t="s">
        <v>156</v>
      </c>
      <c r="F217" s="45"/>
      <c r="G217" s="45"/>
      <c r="H217" s="45"/>
      <c r="I217" s="46"/>
      <c r="J217" s="46"/>
      <c r="K217" s="46"/>
      <c r="L217" s="46"/>
    </row>
    <row r="218" spans="5:12" ht="20.25" x14ac:dyDescent="0.2">
      <c r="E218" s="45" t="s">
        <v>157</v>
      </c>
      <c r="F218" s="45"/>
      <c r="G218" s="45"/>
      <c r="H218" s="45"/>
      <c r="I218" s="46"/>
      <c r="J218" s="46"/>
      <c r="K218" s="46"/>
      <c r="L218" s="46"/>
    </row>
    <row r="219" spans="5:12" ht="20.25" x14ac:dyDescent="0.2">
      <c r="E219" s="45" t="s">
        <v>158</v>
      </c>
      <c r="F219" s="45"/>
      <c r="G219" s="45"/>
      <c r="H219" s="45"/>
      <c r="I219" s="46"/>
      <c r="J219" s="46"/>
      <c r="K219" s="46"/>
      <c r="L219" s="46"/>
    </row>
    <row r="220" spans="5:12" ht="20.25" x14ac:dyDescent="0.2">
      <c r="E220" s="45" t="s">
        <v>159</v>
      </c>
      <c r="F220" s="45"/>
      <c r="G220" s="45"/>
      <c r="H220" s="45"/>
      <c r="I220" s="46"/>
      <c r="J220" s="46"/>
      <c r="K220" s="46"/>
      <c r="L220" s="46"/>
    </row>
    <row r="221" spans="5:12" ht="20.25" x14ac:dyDescent="0.2">
      <c r="E221" s="45" t="s">
        <v>160</v>
      </c>
      <c r="F221" s="45"/>
      <c r="G221" s="45"/>
      <c r="H221" s="45"/>
      <c r="I221" s="46"/>
      <c r="J221" s="46"/>
      <c r="K221" s="46"/>
      <c r="L221" s="46"/>
    </row>
    <row r="222" spans="5:12" ht="20.25" x14ac:dyDescent="0.2">
      <c r="E222" s="45" t="s">
        <v>161</v>
      </c>
      <c r="F222" s="45"/>
      <c r="G222" s="45"/>
      <c r="H222" s="45"/>
      <c r="I222" s="46"/>
      <c r="J222" s="46"/>
      <c r="K222" s="46"/>
      <c r="L222" s="46"/>
    </row>
    <row r="223" spans="5:12" ht="20.25" x14ac:dyDescent="0.2">
      <c r="E223" s="45" t="s">
        <v>162</v>
      </c>
      <c r="F223" s="45"/>
      <c r="G223" s="45"/>
      <c r="H223" s="45"/>
      <c r="I223" s="46"/>
      <c r="J223" s="46"/>
      <c r="K223" s="46"/>
      <c r="L223" s="46"/>
    </row>
    <row r="224" spans="5:12" ht="20.25" x14ac:dyDescent="0.2">
      <c r="E224" s="45" t="s">
        <v>163</v>
      </c>
      <c r="F224" s="45"/>
      <c r="G224" s="45"/>
      <c r="H224" s="45"/>
      <c r="I224" s="46"/>
      <c r="J224" s="46"/>
      <c r="K224" s="46"/>
      <c r="L224" s="46"/>
    </row>
    <row r="225" spans="5:12" ht="20.25" x14ac:dyDescent="0.2">
      <c r="E225" s="45" t="s">
        <v>164</v>
      </c>
      <c r="F225" s="45"/>
      <c r="G225" s="45"/>
      <c r="H225" s="45"/>
      <c r="I225" s="46"/>
      <c r="J225" s="46"/>
      <c r="K225" s="46"/>
      <c r="L225" s="46"/>
    </row>
    <row r="226" spans="5:12" ht="20.25" x14ac:dyDescent="0.2">
      <c r="E226" s="45" t="s">
        <v>165</v>
      </c>
      <c r="F226" s="45"/>
      <c r="G226" s="45"/>
      <c r="H226" s="45"/>
      <c r="I226" s="46"/>
      <c r="J226" s="46"/>
      <c r="K226" s="46"/>
      <c r="L226" s="46"/>
    </row>
    <row r="227" spans="5:12" ht="20.25" x14ac:dyDescent="0.2">
      <c r="E227" s="45" t="s">
        <v>166</v>
      </c>
      <c r="F227" s="45"/>
      <c r="G227" s="45"/>
      <c r="H227" s="45"/>
      <c r="I227" s="46"/>
      <c r="J227" s="46"/>
      <c r="K227" s="46"/>
      <c r="L227" s="46"/>
    </row>
    <row r="228" spans="5:12" ht="20.25" x14ac:dyDescent="0.2">
      <c r="E228" s="45" t="s">
        <v>167</v>
      </c>
      <c r="F228" s="45"/>
      <c r="G228" s="45"/>
      <c r="H228" s="45"/>
      <c r="I228" s="46"/>
      <c r="J228" s="46"/>
      <c r="K228" s="46"/>
      <c r="L228" s="46"/>
    </row>
    <row r="229" spans="5:12" ht="20.25" x14ac:dyDescent="0.2">
      <c r="E229" s="45" t="s">
        <v>168</v>
      </c>
      <c r="F229" s="45"/>
      <c r="G229" s="45"/>
      <c r="H229" s="45"/>
      <c r="I229" s="46"/>
      <c r="J229" s="46"/>
      <c r="K229" s="46"/>
      <c r="L229" s="46"/>
    </row>
    <row r="230" spans="5:12" ht="20.25" x14ac:dyDescent="0.2">
      <c r="E230" s="45" t="s">
        <v>169</v>
      </c>
      <c r="F230" s="45"/>
      <c r="G230" s="45"/>
      <c r="H230" s="45"/>
      <c r="I230" s="46"/>
      <c r="J230" s="46"/>
      <c r="K230" s="46"/>
      <c r="L230" s="46"/>
    </row>
    <row r="231" spans="5:12" ht="20.25" x14ac:dyDescent="0.2">
      <c r="E231" s="45" t="s">
        <v>170</v>
      </c>
      <c r="F231" s="45"/>
      <c r="G231" s="45"/>
      <c r="H231" s="45"/>
      <c r="I231" s="46"/>
      <c r="J231" s="46"/>
      <c r="K231" s="46"/>
      <c r="L231" s="46"/>
    </row>
    <row r="232" spans="5:12" ht="20.25" x14ac:dyDescent="0.2">
      <c r="E232" s="45" t="s">
        <v>171</v>
      </c>
      <c r="F232" s="45"/>
      <c r="G232" s="45"/>
      <c r="H232" s="45"/>
      <c r="I232" s="46"/>
      <c r="J232" s="46"/>
      <c r="K232" s="46"/>
      <c r="L232" s="46"/>
    </row>
    <row r="233" spans="5:12" ht="20.25" x14ac:dyDescent="0.2">
      <c r="E233" s="45" t="s">
        <v>172</v>
      </c>
      <c r="F233" s="45"/>
      <c r="G233" s="45"/>
      <c r="H233" s="45"/>
      <c r="I233" s="46"/>
      <c r="J233" s="46"/>
      <c r="K233" s="46"/>
      <c r="L233" s="46"/>
    </row>
    <row r="234" spans="5:12" ht="20.25" x14ac:dyDescent="0.2">
      <c r="E234" s="45" t="s">
        <v>173</v>
      </c>
      <c r="F234" s="45"/>
      <c r="G234" s="45"/>
      <c r="H234" s="45"/>
      <c r="I234" s="46"/>
      <c r="J234" s="46"/>
      <c r="K234" s="46"/>
      <c r="L234" s="46"/>
    </row>
    <row r="235" spans="5:12" ht="20.25" x14ac:dyDescent="0.2">
      <c r="E235" s="45" t="s">
        <v>174</v>
      </c>
      <c r="F235" s="45"/>
      <c r="G235" s="45"/>
      <c r="H235" s="45"/>
      <c r="I235" s="46"/>
      <c r="J235" s="46"/>
      <c r="K235" s="46"/>
      <c r="L235" s="46"/>
    </row>
    <row r="236" spans="5:12" ht="20.25" x14ac:dyDescent="0.2">
      <c r="E236" s="45" t="s">
        <v>175</v>
      </c>
      <c r="F236" s="45"/>
      <c r="G236" s="45"/>
      <c r="H236" s="45"/>
      <c r="I236" s="46"/>
      <c r="J236" s="46"/>
      <c r="K236" s="46"/>
      <c r="L236" s="46"/>
    </row>
    <row r="237" spans="5:12" ht="20.25" x14ac:dyDescent="0.2">
      <c r="E237" s="45" t="s">
        <v>176</v>
      </c>
      <c r="F237" s="45"/>
      <c r="G237" s="45"/>
      <c r="H237" s="45"/>
      <c r="I237" s="46"/>
      <c r="J237" s="46"/>
      <c r="K237" s="46"/>
      <c r="L237" s="46"/>
    </row>
    <row r="238" spans="5:12" ht="20.25" x14ac:dyDescent="0.2">
      <c r="E238" s="45" t="s">
        <v>177</v>
      </c>
      <c r="F238" s="45"/>
      <c r="G238" s="45"/>
      <c r="H238" s="45"/>
      <c r="I238" s="46"/>
      <c r="J238" s="46"/>
      <c r="K238" s="46"/>
      <c r="L238" s="46"/>
    </row>
    <row r="239" spans="5:12" ht="20.25" x14ac:dyDescent="0.2">
      <c r="E239" s="45" t="s">
        <v>178</v>
      </c>
      <c r="F239" s="45"/>
      <c r="G239" s="45"/>
      <c r="H239" s="45"/>
      <c r="I239" s="46"/>
      <c r="J239" s="46"/>
      <c r="K239" s="46"/>
      <c r="L239" s="46"/>
    </row>
    <row r="240" spans="5:12" ht="20.25" x14ac:dyDescent="0.2">
      <c r="E240" s="45" t="s">
        <v>179</v>
      </c>
      <c r="F240" s="45"/>
      <c r="G240" s="45"/>
      <c r="H240" s="45"/>
      <c r="I240" s="46"/>
      <c r="J240" s="46"/>
      <c r="K240" s="46"/>
      <c r="L240" s="46"/>
    </row>
    <row r="241" spans="5:12" ht="20.25" x14ac:dyDescent="0.2">
      <c r="E241" s="45" t="s">
        <v>180</v>
      </c>
      <c r="F241" s="45"/>
      <c r="G241" s="45"/>
      <c r="H241" s="45"/>
      <c r="I241" s="46"/>
      <c r="J241" s="46"/>
      <c r="K241" s="46"/>
      <c r="L241" s="46"/>
    </row>
    <row r="242" spans="5:12" ht="20.25" x14ac:dyDescent="0.2">
      <c r="E242" s="45" t="s">
        <v>181</v>
      </c>
      <c r="F242" s="45"/>
      <c r="G242" s="45"/>
      <c r="H242" s="45"/>
      <c r="I242" s="46"/>
      <c r="J242" s="46"/>
      <c r="K242" s="46"/>
      <c r="L242" s="46"/>
    </row>
    <row r="243" spans="5:12" ht="20.25" x14ac:dyDescent="0.2">
      <c r="E243" s="45" t="s">
        <v>182</v>
      </c>
      <c r="F243" s="45"/>
      <c r="G243" s="45"/>
      <c r="H243" s="45"/>
      <c r="I243" s="46"/>
      <c r="J243" s="46"/>
      <c r="K243" s="46"/>
      <c r="L243" s="46"/>
    </row>
  </sheetData>
  <mergeCells count="98">
    <mergeCell ref="E105:P105"/>
    <mergeCell ref="E106:F106"/>
    <mergeCell ref="G106:G107"/>
    <mergeCell ref="M106:P106"/>
    <mergeCell ref="E107:F107"/>
    <mergeCell ref="M107:P107"/>
    <mergeCell ref="E101:P101"/>
    <mergeCell ref="H102:I102"/>
    <mergeCell ref="H103:I103"/>
    <mergeCell ref="N103:N104"/>
    <mergeCell ref="O103:O104"/>
    <mergeCell ref="P103:P104"/>
    <mergeCell ref="H104:I104"/>
    <mergeCell ref="E97:P97"/>
    <mergeCell ref="E98:F98"/>
    <mergeCell ref="G98:G99"/>
    <mergeCell ref="M98:P98"/>
    <mergeCell ref="E99:F99"/>
    <mergeCell ref="M99:P99"/>
    <mergeCell ref="E93:P93"/>
    <mergeCell ref="H94:I94"/>
    <mergeCell ref="H95:I95"/>
    <mergeCell ref="N95:N96"/>
    <mergeCell ref="O95:O96"/>
    <mergeCell ref="P95:P96"/>
    <mergeCell ref="H96:I96"/>
    <mergeCell ref="E89:P89"/>
    <mergeCell ref="E90:F90"/>
    <mergeCell ref="G90:G91"/>
    <mergeCell ref="M90:P90"/>
    <mergeCell ref="E91:F91"/>
    <mergeCell ref="M91:P91"/>
    <mergeCell ref="E85:P85"/>
    <mergeCell ref="H86:I86"/>
    <mergeCell ref="H87:I87"/>
    <mergeCell ref="N87:N88"/>
    <mergeCell ref="O87:O88"/>
    <mergeCell ref="P87:P88"/>
    <mergeCell ref="H88:I88"/>
    <mergeCell ref="E81:P81"/>
    <mergeCell ref="E82:F82"/>
    <mergeCell ref="G82:G83"/>
    <mergeCell ref="M82:P82"/>
    <mergeCell ref="E83:F83"/>
    <mergeCell ref="M83:P83"/>
    <mergeCell ref="E77:P77"/>
    <mergeCell ref="H78:I78"/>
    <mergeCell ref="H79:I79"/>
    <mergeCell ref="N79:N80"/>
    <mergeCell ref="O79:O80"/>
    <mergeCell ref="P79:P80"/>
    <mergeCell ref="H80:I80"/>
    <mergeCell ref="E73:P73"/>
    <mergeCell ref="E74:F74"/>
    <mergeCell ref="G74:G75"/>
    <mergeCell ref="M74:P74"/>
    <mergeCell ref="E75:F75"/>
    <mergeCell ref="M75:P75"/>
    <mergeCell ref="E69:P69"/>
    <mergeCell ref="H70:I70"/>
    <mergeCell ref="H71:I71"/>
    <mergeCell ref="N71:N72"/>
    <mergeCell ref="O71:O72"/>
    <mergeCell ref="P71:P72"/>
    <mergeCell ref="H72:I72"/>
    <mergeCell ref="E64:P64"/>
    <mergeCell ref="E65:F65"/>
    <mergeCell ref="G65:G66"/>
    <mergeCell ref="M65:P65"/>
    <mergeCell ref="E66:F66"/>
    <mergeCell ref="M66:P66"/>
    <mergeCell ref="H62:I62"/>
    <mergeCell ref="N62:P63"/>
    <mergeCell ref="E63:G63"/>
    <mergeCell ref="H63:I63"/>
    <mergeCell ref="F52:J53"/>
    <mergeCell ref="K52:L52"/>
    <mergeCell ref="M52:O52"/>
    <mergeCell ref="K53:L53"/>
    <mergeCell ref="M53:O53"/>
    <mergeCell ref="E55:P55"/>
    <mergeCell ref="E57:P57"/>
    <mergeCell ref="E58:P58"/>
    <mergeCell ref="E60:P60"/>
    <mergeCell ref="H61:I61"/>
    <mergeCell ref="N61:P61"/>
    <mergeCell ref="C9:D9"/>
    <mergeCell ref="F10:H10"/>
    <mergeCell ref="P10:Q10"/>
    <mergeCell ref="H43:O43"/>
    <mergeCell ref="H46:O47"/>
    <mergeCell ref="W9:X9"/>
    <mergeCell ref="AF9:AG9"/>
    <mergeCell ref="E50:P50"/>
    <mergeCell ref="F2:G2"/>
    <mergeCell ref="H2:I2"/>
    <mergeCell ref="J2:K2"/>
    <mergeCell ref="E49:P49"/>
  </mergeCells>
  <conditionalFormatting sqref="C11:C40">
    <cfRule type="containsText" dxfId="421" priority="11" operator="containsText" text="I">
      <formula>NOT(ISERROR(SEARCH("I",C11)))</formula>
    </cfRule>
    <cfRule type="containsText" dxfId="420" priority="12" operator="containsText" text="K">
      <formula>NOT(ISERROR(SEARCH("K",C11)))</formula>
    </cfRule>
  </conditionalFormatting>
  <conditionalFormatting sqref="C11:D40">
    <cfRule type="containsText" dxfId="419" priority="13" operator="containsText" text="T">
      <formula>NOT(ISERROR(SEARCH("T",C11)))</formula>
    </cfRule>
    <cfRule type="containsText" dxfId="418" priority="15" operator="containsText" text="L">
      <formula>NOT(ISERROR(SEARCH("L",C11)))</formula>
    </cfRule>
    <cfRule type="containsText" dxfId="417" priority="14" operator="containsText" text="J">
      <formula>NOT(ISERROR(SEARCH("J",C11)))</formula>
    </cfRule>
  </conditionalFormatting>
  <conditionalFormatting sqref="H46:O47">
    <cfRule type="containsText" dxfId="416" priority="2" operator="containsText" text="CLASSE DI RISCHIO MEDIO">
      <formula>NOT(ISERROR(SEARCH("CLASSE DI RISCHIO MEDIO",H46)))</formula>
    </cfRule>
    <cfRule type="containsText" dxfId="415" priority="3" operator="containsText" text="Classe di rischio basso">
      <formula>NOT(ISERROR(SEARCH("Classe di rischio basso",H46)))</formula>
    </cfRule>
    <cfRule type="colorScale" priority="4">
      <colorScale>
        <cfvo type="num" val="80"/>
        <cfvo type="num" val="85"/>
        <cfvo type="num" val="87"/>
        <color rgb="FF28F846"/>
        <color rgb="FF0070C0"/>
        <color rgb="FFFF0000"/>
      </colorScale>
    </cfRule>
    <cfRule type="containsText" dxfId="414" priority="1" operator="containsText" text="CLASSE DI RISCHIO ALTO">
      <formula>NOT(ISERROR(SEARCH("CLASSE DI RISCHIO ALTO",H46)))</formula>
    </cfRule>
  </conditionalFormatting>
  <conditionalFormatting sqref="J65">
    <cfRule type="cellIs" dxfId="413" priority="50" operator="greaterThan">
      <formula>80</formula>
    </cfRule>
    <cfRule type="cellIs" dxfId="412" priority="49" operator="between">
      <formula>70</formula>
      <formula>75</formula>
    </cfRule>
    <cfRule type="cellIs" dxfId="411" priority="48" operator="between">
      <formula>65.00000001</formula>
      <formula>69.999999</formula>
    </cfRule>
    <cfRule type="cellIs" dxfId="410" priority="47" operator="between">
      <formula>75.0000001</formula>
      <formula>79.99999999999</formula>
    </cfRule>
    <cfRule type="cellIs" dxfId="409" priority="51" operator="lessThan">
      <formula>65</formula>
    </cfRule>
  </conditionalFormatting>
  <conditionalFormatting sqref="J74">
    <cfRule type="cellIs" dxfId="408" priority="46" operator="lessThan">
      <formula>65</formula>
    </cfRule>
    <cfRule type="cellIs" dxfId="407" priority="45" operator="greaterThan">
      <formula>80</formula>
    </cfRule>
    <cfRule type="cellIs" dxfId="406" priority="42" operator="between">
      <formula>75.0000001</formula>
      <formula>79.99999999999</formula>
    </cfRule>
    <cfRule type="cellIs" dxfId="405" priority="43" operator="between">
      <formula>65.00000001</formula>
      <formula>69.999999</formula>
    </cfRule>
    <cfRule type="cellIs" dxfId="404" priority="44" operator="between">
      <formula>70</formula>
      <formula>75</formula>
    </cfRule>
  </conditionalFormatting>
  <conditionalFormatting sqref="J82">
    <cfRule type="cellIs" dxfId="403" priority="37" operator="between">
      <formula>75.0000001</formula>
      <formula>79.99999999999</formula>
    </cfRule>
    <cfRule type="cellIs" dxfId="402" priority="38" operator="between">
      <formula>65.00000001</formula>
      <formula>69.999999</formula>
    </cfRule>
    <cfRule type="cellIs" dxfId="401" priority="40" operator="greaterThan">
      <formula>80</formula>
    </cfRule>
    <cfRule type="cellIs" dxfId="400" priority="41" operator="lessThan">
      <formula>65</formula>
    </cfRule>
    <cfRule type="cellIs" dxfId="399" priority="39" operator="between">
      <formula>70</formula>
      <formula>75</formula>
    </cfRule>
  </conditionalFormatting>
  <conditionalFormatting sqref="J90">
    <cfRule type="cellIs" dxfId="398" priority="32" operator="between">
      <formula>75.0000001</formula>
      <formula>79.99999999999</formula>
    </cfRule>
    <cfRule type="cellIs" dxfId="397" priority="33" operator="between">
      <formula>65.00000001</formula>
      <formula>69.999999</formula>
    </cfRule>
    <cfRule type="cellIs" dxfId="396" priority="34" operator="between">
      <formula>70</formula>
      <formula>75</formula>
    </cfRule>
    <cfRule type="cellIs" dxfId="395" priority="35" operator="greaterThan">
      <formula>80</formula>
    </cfRule>
    <cfRule type="cellIs" dxfId="394" priority="36" operator="lessThan">
      <formula>65</formula>
    </cfRule>
  </conditionalFormatting>
  <conditionalFormatting sqref="J98">
    <cfRule type="cellIs" dxfId="393" priority="31" operator="between">
      <formula>70</formula>
      <formula>75</formula>
    </cfRule>
    <cfRule type="cellIs" dxfId="392" priority="25" operator="between">
      <formula>65.00000001</formula>
      <formula>69.999999</formula>
    </cfRule>
    <cfRule type="cellIs" dxfId="391" priority="27" operator="greaterThan">
      <formula>80</formula>
    </cfRule>
    <cfRule type="cellIs" dxfId="390" priority="28" operator="lessThan">
      <formula>65</formula>
    </cfRule>
    <cfRule type="cellIs" dxfId="389" priority="29" operator="between">
      <formula>75.0000001</formula>
      <formula>79.99999999999</formula>
    </cfRule>
    <cfRule type="cellIs" dxfId="388" priority="26" operator="between">
      <formula>70</formula>
      <formula>75</formula>
    </cfRule>
    <cfRule type="cellIs" dxfId="387" priority="30" operator="between">
      <formula>65.00000001</formula>
      <formula>69.999999</formula>
    </cfRule>
    <cfRule type="cellIs" dxfId="386" priority="24" operator="between">
      <formula>75.0000001</formula>
      <formula>79.99999999999</formula>
    </cfRule>
  </conditionalFormatting>
  <conditionalFormatting sqref="J106">
    <cfRule type="cellIs" dxfId="385" priority="16" operator="between">
      <formula>75.0000001</formula>
      <formula>79.99999999999</formula>
    </cfRule>
    <cfRule type="cellIs" dxfId="384" priority="17" operator="between">
      <formula>65.00000001</formula>
      <formula>69.999999</formula>
    </cfRule>
    <cfRule type="cellIs" dxfId="383" priority="18" operator="between">
      <formula>70</formula>
      <formula>75</formula>
    </cfRule>
    <cfRule type="cellIs" dxfId="382" priority="19" operator="greaterThan">
      <formula>80</formula>
    </cfRule>
    <cfRule type="cellIs" dxfId="381" priority="20" operator="lessThan">
      <formula>65</formula>
    </cfRule>
    <cfRule type="cellIs" dxfId="380" priority="23" operator="between">
      <formula>70</formula>
      <formula>75</formula>
    </cfRule>
    <cfRule type="cellIs" dxfId="379" priority="22" operator="between">
      <formula>65.00000001</formula>
      <formula>69.999999</formula>
    </cfRule>
    <cfRule type="cellIs" dxfId="378" priority="21" operator="between">
      <formula>75.0000001</formula>
      <formula>79.99999999999</formula>
    </cfRule>
  </conditionalFormatting>
  <conditionalFormatting sqref="N11:N40">
    <cfRule type="cellIs" dxfId="377" priority="5" operator="between">
      <formula>65.00000001</formula>
      <formula>69.999999</formula>
    </cfRule>
    <cfRule type="cellIs" dxfId="376" priority="6" operator="between">
      <formula>75.0000001</formula>
      <formula>79.99999999999</formula>
    </cfRule>
    <cfRule type="cellIs" dxfId="375" priority="8" operator="equal">
      <formula>0</formula>
    </cfRule>
    <cfRule type="cellIs" dxfId="374" priority="9" operator="between">
      <formula>0.1</formula>
      <formula>65</formula>
    </cfRule>
    <cfRule type="cellIs" dxfId="373" priority="10" operator="greaterThan">
      <formula>80</formula>
    </cfRule>
    <cfRule type="cellIs" dxfId="372" priority="7" operator="between">
      <formula>70</formula>
      <formula>75</formula>
    </cfRule>
  </conditionalFormatting>
  <dataValidations count="7">
    <dataValidation type="list" allowBlank="1" showInputMessage="1" showErrorMessage="1" sqref="F112:F243" xr:uid="{AB0974B1-4896-41F5-9D2D-B3C3DDA38372}">
      <formula1>$L$3:$L$7</formula1>
    </dataValidation>
    <dataValidation type="list" allowBlank="1" showInputMessage="1" showErrorMessage="1" sqref="E75 E107 E99 E91 E83 E66:F66" xr:uid="{FE407482-C916-4D2A-8B2F-B27E03824124}">
      <formula1>$K$3:$K$4</formula1>
    </dataValidation>
    <dataValidation type="list" allowBlank="1" showInputMessage="1" showErrorMessage="1" sqref="R67:S69 O67:P68 R77:S77 R85:S85 R93:S93 R101:S101" xr:uid="{861CF31B-B593-4FD8-8743-57BFADF84B0E}">
      <formula1>$AA$5:$AA$7</formula1>
    </dataValidation>
    <dataValidation type="list" allowBlank="1" showInputMessage="1" showErrorMessage="1" sqref="E71 E105 E103 E97 E95 E89 E87 E81 E79 E73 E62" xr:uid="{FDCB6B31-D6FE-445F-B2E2-FAAFCF812A51}">
      <formula1>$E$112:$E$243</formula1>
    </dataValidation>
    <dataValidation type="list" allowBlank="1" showInputMessage="1" showErrorMessage="1" sqref="H72:I72 H104:I104 H96:I96 H88:I88 H80:I80 H63:I63" xr:uid="{7A6CE399-B980-40D9-B36D-118D633B6393}">
      <formula1>$I$3:$I$5</formula1>
    </dataValidation>
    <dataValidation type="list" allowBlank="1" showInputMessage="1" showErrorMessage="1" sqref="R57" xr:uid="{87691946-82B7-40AD-BC01-AA1E0061F486}">
      <formula1>#REF!</formula1>
    </dataValidation>
    <dataValidation type="list" allowBlank="1" showInputMessage="1" showErrorMessage="1" sqref="E11:E39" xr:uid="{8401BDB5-35E2-4656-8F44-2F655F9522DA}">
      <formula1>Elenco_Misure</formula1>
    </dataValidation>
  </dataValidations>
  <pageMargins left="0.70866141732283472" right="0.70866141732283472" top="0.74803149606299213" bottom="0.74803149606299213" header="0.31496062992125984" footer="0.31496062992125984"/>
  <pageSetup paperSize="9" scale="44" orientation="portrait" r:id="rId1"/>
  <headerFooter>
    <oddHeader>&amp;A</oddHeader>
    <oddFooter>Pagina &amp;P di &amp;N</oddFooter>
  </headerFooter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tabColor rgb="FF0070C0"/>
    <pageSetUpPr fitToPage="1"/>
  </sheetPr>
  <dimension ref="B1:AN243"/>
  <sheetViews>
    <sheetView tabSelected="1" view="pageBreakPreview" zoomScale="55" zoomScaleNormal="75" zoomScaleSheetLayoutView="55" workbookViewId="0">
      <pane xSplit="2" ySplit="10" topLeftCell="C44" activePane="bottomRight" state="frozen"/>
      <selection activeCell="A56" sqref="A56:A57"/>
      <selection pane="topRight" activeCell="A56" sqref="A56:A57"/>
      <selection pane="bottomLeft" activeCell="A56" sqref="A56:A57"/>
      <selection pane="bottomRight" activeCell="A56" sqref="A56:A57"/>
    </sheetView>
  </sheetViews>
  <sheetFormatPr defaultRowHeight="12.75" x14ac:dyDescent="0.2"/>
  <cols>
    <col min="1" max="1" width="4.5703125" style="81" customWidth="1"/>
    <col min="2" max="2" width="7.5703125" style="81" customWidth="1"/>
    <col min="3" max="3" width="8.5703125" style="81" customWidth="1"/>
    <col min="4" max="4" width="8.85546875" style="81" customWidth="1"/>
    <col min="5" max="5" width="8.28515625" style="81" customWidth="1"/>
    <col min="6" max="6" width="35" style="81" customWidth="1"/>
    <col min="7" max="7" width="22.85546875" style="81" customWidth="1"/>
    <col min="8" max="8" width="20.140625" style="81" customWidth="1"/>
    <col min="9" max="9" width="9.42578125" style="81" customWidth="1"/>
    <col min="10" max="10" width="11.42578125" style="81" customWidth="1"/>
    <col min="11" max="11" width="11.7109375" style="81" customWidth="1"/>
    <col min="12" max="12" width="11" style="81" customWidth="1"/>
    <col min="13" max="13" width="11.42578125" style="81" customWidth="1"/>
    <col min="14" max="14" width="13.140625" style="81" customWidth="1"/>
    <col min="15" max="15" width="9.28515625" style="81" customWidth="1"/>
    <col min="16" max="17" width="9.140625" style="81" customWidth="1"/>
    <col min="18" max="18" width="7.85546875" style="81" hidden="1" customWidth="1"/>
    <col min="19" max="19" width="11.28515625" style="81" customWidth="1"/>
    <col min="20" max="20" width="17.5703125" style="81" bestFit="1" customWidth="1"/>
    <col min="21" max="21" width="21.28515625" style="81" customWidth="1"/>
    <col min="22" max="22" width="16.7109375" style="81" bestFit="1" customWidth="1"/>
    <col min="23" max="23" width="9.140625" style="167"/>
    <col min="24" max="24" width="12.5703125" style="167" customWidth="1"/>
    <col min="25" max="27" width="9.140625" style="167"/>
    <col min="28" max="28" width="15.28515625" style="167" bestFit="1" customWidth="1"/>
    <col min="29" max="29" width="12.140625" style="81" customWidth="1"/>
    <col min="30" max="30" width="9.140625" style="81"/>
    <col min="31" max="31" width="6" style="81" customWidth="1"/>
    <col min="32" max="32" width="13" style="81" customWidth="1"/>
    <col min="33" max="33" width="10.42578125" style="81" customWidth="1"/>
    <col min="34" max="34" width="22.42578125" style="81" customWidth="1"/>
    <col min="35" max="35" width="13.28515625" style="81" customWidth="1"/>
    <col min="36" max="36" width="16.140625" style="81" customWidth="1"/>
    <col min="37" max="37" width="9.5703125" style="81" bestFit="1" customWidth="1"/>
    <col min="38" max="38" width="9.140625" style="81"/>
    <col min="39" max="39" width="15.140625" style="81" customWidth="1"/>
    <col min="40" max="16384" width="9.140625" style="81"/>
  </cols>
  <sheetData>
    <row r="1" spans="3:39" ht="38.25" customHeight="1" x14ac:dyDescent="0.2"/>
    <row r="2" spans="3:39" ht="15.75" customHeight="1" x14ac:dyDescent="0.3">
      <c r="F2" s="427" t="s">
        <v>220</v>
      </c>
      <c r="G2" s="428"/>
      <c r="H2" s="429" t="s">
        <v>221</v>
      </c>
      <c r="I2" s="430"/>
      <c r="J2" s="431" t="s">
        <v>236</v>
      </c>
      <c r="K2" s="431" t="s">
        <v>31</v>
      </c>
      <c r="L2" s="168"/>
      <c r="M2" s="168"/>
      <c r="N2" s="169"/>
    </row>
    <row r="3" spans="3:39" ht="15.75" customHeight="1" x14ac:dyDescent="0.35">
      <c r="F3" s="98" t="s">
        <v>215</v>
      </c>
      <c r="G3" s="100">
        <v>0.7</v>
      </c>
      <c r="H3" s="102" t="s">
        <v>222</v>
      </c>
      <c r="I3" s="103">
        <v>0.5</v>
      </c>
      <c r="J3" s="170"/>
      <c r="K3" s="122" t="s">
        <v>32</v>
      </c>
      <c r="L3" s="121" t="s">
        <v>242</v>
      </c>
      <c r="M3" s="122"/>
      <c r="N3" s="171"/>
    </row>
    <row r="4" spans="3:39" ht="19.5" x14ac:dyDescent="0.35">
      <c r="F4" s="99" t="s">
        <v>216</v>
      </c>
      <c r="G4" s="101">
        <v>1</v>
      </c>
      <c r="H4" s="102" t="s">
        <v>223</v>
      </c>
      <c r="I4" s="103">
        <v>0.75</v>
      </c>
      <c r="J4" s="172"/>
      <c r="K4" s="125" t="s">
        <v>31</v>
      </c>
      <c r="L4" s="123" t="s">
        <v>243</v>
      </c>
      <c r="M4" s="120"/>
      <c r="N4" s="173"/>
    </row>
    <row r="5" spans="3:39" ht="22.5" x14ac:dyDescent="0.3">
      <c r="C5" s="263"/>
      <c r="D5" s="263"/>
      <c r="H5" s="104" t="s">
        <v>224</v>
      </c>
      <c r="I5" s="105">
        <v>0.3</v>
      </c>
      <c r="J5" s="82"/>
      <c r="K5" s="82"/>
      <c r="L5" s="123" t="s">
        <v>244</v>
      </c>
      <c r="M5" s="120"/>
      <c r="N5" s="173"/>
    </row>
    <row r="6" spans="3:39" ht="22.5" x14ac:dyDescent="0.3">
      <c r="C6" s="263"/>
      <c r="D6" s="263"/>
      <c r="G6" s="82"/>
      <c r="I6" s="82"/>
      <c r="J6" s="82"/>
      <c r="K6" s="82"/>
      <c r="L6" s="123" t="s">
        <v>27</v>
      </c>
      <c r="M6" s="120"/>
      <c r="N6" s="173"/>
    </row>
    <row r="7" spans="3:39" ht="23.25" x14ac:dyDescent="0.35">
      <c r="C7" s="263"/>
      <c r="D7" s="263"/>
      <c r="F7" s="198" t="s">
        <v>25</v>
      </c>
      <c r="G7" s="18"/>
      <c r="L7" s="124" t="s">
        <v>183</v>
      </c>
      <c r="M7" s="172"/>
      <c r="N7" s="174"/>
      <c r="T7" s="175"/>
      <c r="U7" s="175"/>
    </row>
    <row r="8" spans="3:39" ht="21.75" customHeight="1" x14ac:dyDescent="0.35">
      <c r="C8" s="263"/>
      <c r="D8" s="263"/>
      <c r="E8" s="18"/>
      <c r="F8" s="199" t="s">
        <v>575</v>
      </c>
      <c r="G8" s="82"/>
    </row>
    <row r="9" spans="3:39" ht="34.5" customHeight="1" x14ac:dyDescent="0.35">
      <c r="C9" s="400" t="s">
        <v>307</v>
      </c>
      <c r="D9" s="401"/>
      <c r="S9" s="197" t="s">
        <v>235</v>
      </c>
      <c r="T9" s="197" t="s">
        <v>235</v>
      </c>
      <c r="U9" s="19"/>
      <c r="W9" s="421" t="s">
        <v>261</v>
      </c>
      <c r="X9" s="422"/>
      <c r="Y9" s="176"/>
      <c r="Z9" s="177"/>
      <c r="AA9" s="177"/>
      <c r="AF9" s="400" t="s">
        <v>228</v>
      </c>
      <c r="AG9" s="423"/>
      <c r="AH9" s="178" t="s">
        <v>262</v>
      </c>
    </row>
    <row r="10" spans="3:39" ht="75" customHeight="1" x14ac:dyDescent="0.2">
      <c r="C10" s="277" t="s">
        <v>305</v>
      </c>
      <c r="D10" s="278" t="s">
        <v>306</v>
      </c>
      <c r="E10" s="280" t="s">
        <v>0</v>
      </c>
      <c r="F10" s="402" t="s">
        <v>23</v>
      </c>
      <c r="G10" s="402"/>
      <c r="H10" s="402"/>
      <c r="I10" s="87" t="s">
        <v>208</v>
      </c>
      <c r="J10" s="88" t="s">
        <v>252</v>
      </c>
      <c r="K10" s="88" t="s">
        <v>260</v>
      </c>
      <c r="L10" s="88" t="s">
        <v>259</v>
      </c>
      <c r="M10" s="89" t="s">
        <v>18</v>
      </c>
      <c r="N10" s="90" t="s">
        <v>209</v>
      </c>
      <c r="O10" s="91" t="s">
        <v>214</v>
      </c>
      <c r="P10" s="403" t="s">
        <v>213</v>
      </c>
      <c r="Q10" s="404"/>
      <c r="S10" s="197" t="s">
        <v>15</v>
      </c>
      <c r="T10" s="197" t="s">
        <v>233</v>
      </c>
      <c r="U10" s="197" t="s">
        <v>266</v>
      </c>
      <c r="V10" s="197" t="s">
        <v>16</v>
      </c>
      <c r="W10" s="2" t="s">
        <v>212</v>
      </c>
      <c r="X10" s="2" t="s">
        <v>211</v>
      </c>
      <c r="Y10" s="2" t="s">
        <v>225</v>
      </c>
      <c r="Z10" s="2" t="s">
        <v>226</v>
      </c>
      <c r="AA10" s="2" t="s">
        <v>227</v>
      </c>
      <c r="AB10" s="109" t="s">
        <v>210</v>
      </c>
      <c r="AF10" s="66" t="s">
        <v>267</v>
      </c>
      <c r="AG10" s="305" t="s">
        <v>229</v>
      </c>
      <c r="AH10" s="305">
        <f>SUM(AH11:AH40)</f>
        <v>120</v>
      </c>
      <c r="AI10" s="305" t="s">
        <v>21</v>
      </c>
      <c r="AJ10" s="305" t="s">
        <v>20</v>
      </c>
      <c r="AK10" s="305" t="s">
        <v>230</v>
      </c>
      <c r="AL10" s="305" t="s">
        <v>231</v>
      </c>
      <c r="AM10" s="305" t="s">
        <v>232</v>
      </c>
    </row>
    <row r="11" spans="3:39" ht="54" x14ac:dyDescent="0.2">
      <c r="C11" s="264" t="str">
        <f>IF(S11=0,"T",IF((K11-M11)&lt;65,"I",IF((K11-M11)&lt;70,"K",IF((K11-M11)&lt;75,"J",IF((K11-M11)&lt;80,"K","L")))))</f>
        <v>K</v>
      </c>
      <c r="D11" s="273" t="str">
        <f>IF(J11&lt;135,"T",IF((J11-$J$66)&lt;135,"J","L"))</f>
        <v>T</v>
      </c>
      <c r="E11" s="21" t="s">
        <v>417</v>
      </c>
      <c r="F11" s="22" t="str">
        <f t="shared" ref="F11:F39" si="0">VLOOKUP(E11,Misure_Campionate,2,FALSE)</f>
        <v>Assistenza alle movimentazioni esterne in prossimità di autogru</v>
      </c>
      <c r="G11" s="22" t="str">
        <f t="shared" ref="G11:G39" si="1">VLOOKUP(E11,Misure_Campionate,3,FALSE)</f>
        <v>/</v>
      </c>
      <c r="H11" s="22" t="str">
        <f t="shared" ref="H11:H39" si="2">VLOOKUP(E11,Misure_Campionate,4,FALSE)</f>
        <v>/</v>
      </c>
      <c r="I11" s="63">
        <f t="shared" ref="I11:I39" si="3">VLOOKUP(E11,Misure_Campionate,12,FALSE)</f>
        <v>0.91387691362193302</v>
      </c>
      <c r="J11" s="63">
        <f t="shared" ref="J11:J39" si="4">VLOOKUP(E11,Misure_Campionate,13,FALSE)</f>
        <v>120.96204993518134</v>
      </c>
      <c r="K11" s="64">
        <f t="shared" ref="K11:K39" si="5">VLOOKUP(E11,Misure_Campionate,14,FALSE)</f>
        <v>82.25002607869078</v>
      </c>
      <c r="L11" s="16">
        <f t="shared" ref="L11:L39" si="6">VLOOKUP(E11,Misure_Campionate,15,FALSE)</f>
        <v>95.129198290141773</v>
      </c>
      <c r="M11" s="23">
        <f>S11</f>
        <v>12.820051736784313</v>
      </c>
      <c r="N11" s="281">
        <f>IF(M11=0,0,K11-M11)</f>
        <v>69.429974341906473</v>
      </c>
      <c r="O11" s="224">
        <v>120</v>
      </c>
      <c r="P11" s="25"/>
      <c r="Q11" s="25"/>
      <c r="R11" s="81">
        <f>IF(S11&gt;0,1,"")</f>
        <v>1</v>
      </c>
      <c r="S11" s="111">
        <f>IF(K11&lt;80,0,IF((L11-K11)&lt;=2,($L$63-(($K$63-$L$63)/4)*(L11-K11-2)),($L$63-(($L$63-$M$63)/8)*(L11-K11-2))))</f>
        <v>12.820051736784313</v>
      </c>
      <c r="T11" s="111" t="str">
        <f>IF(J11&lt;135,"",J11-$J$66)</f>
        <v/>
      </c>
      <c r="U11" s="111">
        <f>K11-S11</f>
        <v>69.429974341906473</v>
      </c>
      <c r="V11" s="111">
        <f>O11/$G$43*10^(U11/10)</f>
        <v>2192489.0996075752</v>
      </c>
      <c r="W11" s="179">
        <f>IF((Z11^2*(I11^2+$G$3^2+$G$4^2)&gt;0),(Z11^2*(I11^2+$G$3^2+$G$4^2)),0)</f>
        <v>2.0590291154800782</v>
      </c>
      <c r="X11" s="180">
        <f>IF(W11=0,0,(AA11*Y11)^2)</f>
        <v>0</v>
      </c>
      <c r="Y11" s="181">
        <f>0.5*((P11-Q11)/60)</f>
        <v>0</v>
      </c>
      <c r="Z11" s="182">
        <f>O11/$G$43*10^((K11-$G$44)/10)</f>
        <v>0.94103070387747734</v>
      </c>
      <c r="AA11" s="135">
        <f>IF(AB11=0,0,4.34*(Z11/AB11))</f>
        <v>2.0420366274141259</v>
      </c>
      <c r="AB11" s="183">
        <f>O11/60</f>
        <v>2</v>
      </c>
      <c r="AF11" s="183">
        <f>IF(N11="0",0,O11/$G$43*10^(N11/10))</f>
        <v>2192489.0996075752</v>
      </c>
      <c r="AG11" s="183">
        <f>O11/$G$43*10^(K11/10)</f>
        <v>41970352.477578185</v>
      </c>
      <c r="AH11" s="305">
        <f>IF(K11&gt;80,O11,"")</f>
        <v>120</v>
      </c>
      <c r="AI11" s="305">
        <f>IF(K11&gt;80,O11/$AH$10*10^(L11/10),"")</f>
        <v>3257765569.300806</v>
      </c>
      <c r="AJ11" s="305">
        <f>IF(K11&gt;80,O11/$AH$10*10^(K11/10),"")</f>
        <v>167881409.91031274</v>
      </c>
      <c r="AK11" s="110">
        <f>IF((MAX(K11:K40)&gt;80),10*LOG(SUM($AJ$11:$AJ$40)),"")</f>
        <v>82.25002607869078</v>
      </c>
      <c r="AL11" s="110">
        <f>IF((MAX(K11:K40)&gt;80),10*LOG(SUM($AI$11:$AI$40)),"")</f>
        <v>95.129198290141773</v>
      </c>
      <c r="AM11" s="110">
        <f>10*LOG(SUM(AF11:AF40))</f>
        <v>63.409375914247946</v>
      </c>
    </row>
    <row r="12" spans="3:39" ht="27" x14ac:dyDescent="0.2">
      <c r="C12" s="264" t="str">
        <f t="shared" ref="C12:C40" si="7">IF(S12=0,"T",IF((K12-M12)&lt;65,"I",IF((K12-M12)&lt;70,"K",IF((K12-M12)&lt;75,"J",IF((K12-M12)&lt;80,"K","L")))))</f>
        <v>T</v>
      </c>
      <c r="D12" s="273" t="str">
        <f t="shared" ref="D12:D40" si="8">IF(J12&lt;135,"T",IF((J12-$J$66)&lt;135,"J","L"))</f>
        <v>T</v>
      </c>
      <c r="E12" s="21" t="s">
        <v>380</v>
      </c>
      <c r="F12" s="22" t="str">
        <f t="shared" si="0"/>
        <v>Movimentazioni esterne</v>
      </c>
      <c r="G12" s="22" t="str">
        <f t="shared" si="1"/>
        <v>/</v>
      </c>
      <c r="H12" s="22" t="str">
        <f t="shared" si="2"/>
        <v>/</v>
      </c>
      <c r="I12" s="63">
        <f t="shared" si="3"/>
        <v>1.2074733912476714</v>
      </c>
      <c r="J12" s="63">
        <f t="shared" si="4"/>
        <v>112.66204993518133</v>
      </c>
      <c r="K12" s="64">
        <f t="shared" si="5"/>
        <v>68.039342017960848</v>
      </c>
      <c r="L12" s="16">
        <f t="shared" si="6"/>
        <v>81.749975490063562</v>
      </c>
      <c r="M12" s="23">
        <f t="shared" ref="M12:M18" si="9">S12</f>
        <v>0</v>
      </c>
      <c r="N12" s="281">
        <f>IF(M12=0,0,K12-M12)</f>
        <v>0</v>
      </c>
      <c r="O12" s="225">
        <v>130</v>
      </c>
      <c r="P12" s="25"/>
      <c r="Q12" s="25"/>
      <c r="R12" s="81" t="str">
        <f t="shared" ref="R12:R40" si="10">IF(S12&gt;0,1,"")</f>
        <v/>
      </c>
      <c r="S12" s="111">
        <f t="shared" ref="S12:S40" si="11">IF(K12&lt;80,0,IF((L12-K12)&lt;=2,($L$63-(($K$63-$L$63)/4)*(L12-K12-2)),($L$63-(($L$63-$M$63)/8)*(L12-K12-2))))</f>
        <v>0</v>
      </c>
      <c r="T12" s="111" t="str">
        <f t="shared" ref="T12:T39" si="12">IF(J12&lt;135,"",J12-$J$66)</f>
        <v/>
      </c>
      <c r="U12" s="111">
        <f>K12-S12</f>
        <v>68.039342017960848</v>
      </c>
      <c r="V12" s="111">
        <f>O12/$G$43*10^(U12/10)</f>
        <v>1724393.2601380665</v>
      </c>
      <c r="W12" s="179">
        <f>IF((Z12^2*(I12^2+$G$3^2+$G$4^2)&gt;0),(Z12^2*(I12^2+$G$3^2+$G$4^2)),0)</f>
        <v>4.4067791624366002E-3</v>
      </c>
      <c r="X12" s="180">
        <f t="shared" ref="X12:X40" si="13">IF(W12=0,0,(AA12*Y12)^2)</f>
        <v>0</v>
      </c>
      <c r="Y12" s="181">
        <f>0.5*((P12-Q12)/60)</f>
        <v>0</v>
      </c>
      <c r="Z12" s="182">
        <f>O12/$G$43*10^((K12-$G$44)/10)</f>
        <v>3.8663173110499854E-2</v>
      </c>
      <c r="AA12" s="135">
        <f t="shared" ref="AA12:AA40" si="14">IF(AB12=0,0,4.34*(Z12/AB12))</f>
        <v>7.7445309830570491E-2</v>
      </c>
      <c r="AB12" s="183">
        <f t="shared" ref="AB12:AB40" si="15">O12/60</f>
        <v>2.1666666666666665</v>
      </c>
      <c r="AF12" s="183">
        <f t="shared" ref="AF12:AF40" si="16">IF(N12="0",0,O12/$G$43*10^(N12/10))</f>
        <v>0.27083333333333331</v>
      </c>
      <c r="AG12" s="183">
        <f>O12/$G$43*10^(K12/10)</f>
        <v>1724393.2601380665</v>
      </c>
      <c r="AH12" s="305" t="str">
        <f>IF(K12&gt;80,O12,"")</f>
        <v/>
      </c>
      <c r="AI12" s="305" t="str">
        <f>IF(K12&gt;80,O12/$AH$10*10^(L12/10),"")</f>
        <v/>
      </c>
      <c r="AJ12" s="305" t="str">
        <f>IF(K12&gt;80,O12/$AH$10*10^(K12/10),"")</f>
        <v/>
      </c>
      <c r="AL12" s="184"/>
    </row>
    <row r="13" spans="3:39" ht="36" x14ac:dyDescent="0.2">
      <c r="C13" s="264" t="str">
        <f t="shared" si="7"/>
        <v>T</v>
      </c>
      <c r="D13" s="273" t="str">
        <f t="shared" si="8"/>
        <v>T</v>
      </c>
      <c r="E13" s="21" t="s">
        <v>556</v>
      </c>
      <c r="F13" s="22" t="str">
        <f t="shared" si="0"/>
        <v>Trasferimenti con autocarro</v>
      </c>
      <c r="G13" s="22" t="str">
        <f t="shared" si="1"/>
        <v>/</v>
      </c>
      <c r="H13" s="22" t="str">
        <f t="shared" si="2"/>
        <v>/</v>
      </c>
      <c r="I13" s="63">
        <f t="shared" si="3"/>
        <v>5.7737579807086943E-2</v>
      </c>
      <c r="J13" s="63">
        <f t="shared" si="4"/>
        <v>109.96204993518134</v>
      </c>
      <c r="K13" s="64">
        <f t="shared" si="5"/>
        <v>71.000767839367029</v>
      </c>
      <c r="L13" s="16">
        <f t="shared" si="6"/>
        <v>94.6</v>
      </c>
      <c r="M13" s="23">
        <f t="shared" si="9"/>
        <v>0</v>
      </c>
      <c r="N13" s="281">
        <f t="shared" ref="N13:N40" si="17">IF(M13=0,0,K13-M13)</f>
        <v>0</v>
      </c>
      <c r="O13" s="225">
        <v>20</v>
      </c>
      <c r="P13" s="25"/>
      <c r="Q13" s="25"/>
      <c r="R13" s="81" t="str">
        <f t="shared" si="10"/>
        <v/>
      </c>
      <c r="S13" s="111">
        <f t="shared" si="11"/>
        <v>0</v>
      </c>
      <c r="T13" s="111" t="str">
        <f t="shared" si="12"/>
        <v/>
      </c>
      <c r="U13" s="111">
        <f t="shared" ref="U13:U40" si="18">K13-S13</f>
        <v>71.000767839367029</v>
      </c>
      <c r="V13" s="111">
        <f t="shared" ref="V13:V40" si="19">O13/$G$43*10^(U13/10)</f>
        <v>524645.00476384792</v>
      </c>
      <c r="W13" s="179">
        <f t="shared" ref="W13:W40" si="20">IF((Z13^2*(I13^2+$G$3^2+$G$4^2)&gt;0),(Z13^2*(I13^2+$G$3^2+$G$4^2)),0)</f>
        <v>2.0663804481842581E-4</v>
      </c>
      <c r="X13" s="180">
        <f t="shared" si="13"/>
        <v>0</v>
      </c>
      <c r="Y13" s="181">
        <f t="shared" ref="Y13:Y40" si="21">0.5*((P13-Q13)/60)</f>
        <v>0</v>
      </c>
      <c r="Z13" s="182">
        <f t="shared" ref="Z13:Z40" si="22">O13/$G$43*10^((K13-$G$44)/10)</f>
        <v>1.1763233544023206E-2</v>
      </c>
      <c r="AA13" s="135">
        <f t="shared" si="14"/>
        <v>0.15315730074318215</v>
      </c>
      <c r="AB13" s="183">
        <f t="shared" si="15"/>
        <v>0.33333333333333331</v>
      </c>
      <c r="AF13" s="183">
        <f t="shared" si="16"/>
        <v>4.1666666666666664E-2</v>
      </c>
      <c r="AG13" s="183">
        <f t="shared" ref="AG13:AG40" si="23">O13/$G$43*10^(K13/10)</f>
        <v>524645.00476384792</v>
      </c>
      <c r="AH13" s="305" t="str">
        <f>IF(K13&gt;80,O13,"")</f>
        <v/>
      </c>
      <c r="AI13" s="305" t="str">
        <f>IF(K13&gt;80,O13/$AH$10*10^(L13/10),"")</f>
        <v/>
      </c>
      <c r="AJ13" s="305" t="str">
        <f>IF(K13&gt;80,O13/$AH$10*10^(K13/10),"")</f>
        <v/>
      </c>
      <c r="AL13" s="184"/>
    </row>
    <row r="14" spans="3:39" ht="36" x14ac:dyDescent="0.2">
      <c r="C14" s="264" t="str">
        <f t="shared" si="7"/>
        <v>T</v>
      </c>
      <c r="D14" s="273" t="str">
        <f>IF(J14&lt;135,"T",IF((J14-$J$66)&lt;135,"J","L"))</f>
        <v>T</v>
      </c>
      <c r="E14" s="21" t="s">
        <v>413</v>
      </c>
      <c r="F14" s="22" t="str">
        <f t="shared" si="0"/>
        <v>Attività ufficio tecnico interno produzione</v>
      </c>
      <c r="G14" s="22" t="str">
        <f t="shared" si="1"/>
        <v>/</v>
      </c>
      <c r="H14" s="22" t="str">
        <f t="shared" si="2"/>
        <v>/</v>
      </c>
      <c r="I14" s="63">
        <f t="shared" si="3"/>
        <v>4.8437110585287382</v>
      </c>
      <c r="J14" s="63">
        <f t="shared" si="4"/>
        <v>111.66204993518133</v>
      </c>
      <c r="K14" s="64">
        <f t="shared" si="5"/>
        <v>59.399655526864201</v>
      </c>
      <c r="L14" s="16">
        <f t="shared" si="6"/>
        <v>72.676313265785893</v>
      </c>
      <c r="M14" s="23">
        <f t="shared" si="9"/>
        <v>0</v>
      </c>
      <c r="N14" s="281">
        <f t="shared" si="17"/>
        <v>0</v>
      </c>
      <c r="O14" s="225">
        <v>210</v>
      </c>
      <c r="P14" s="25"/>
      <c r="Q14" s="25"/>
      <c r="R14" s="81" t="str">
        <f t="shared" si="10"/>
        <v/>
      </c>
      <c r="S14" s="111">
        <f t="shared" si="11"/>
        <v>0</v>
      </c>
      <c r="T14" s="111" t="str">
        <f>IF(J14&lt;135,"",J14-$J$66)</f>
        <v/>
      </c>
      <c r="U14" s="111">
        <f t="shared" si="18"/>
        <v>59.399655526864201</v>
      </c>
      <c r="V14" s="111">
        <f>O14/$G$43*10^(U14/10)</f>
        <v>381016.34800176392</v>
      </c>
      <c r="W14" s="179">
        <f t="shared" si="20"/>
        <v>1.8209871220294313E-3</v>
      </c>
      <c r="X14" s="180">
        <f t="shared" si="13"/>
        <v>0</v>
      </c>
      <c r="Y14" s="181">
        <f t="shared" si="21"/>
        <v>0</v>
      </c>
      <c r="Z14" s="182">
        <f t="shared" si="22"/>
        <v>8.5428894679993976E-3</v>
      </c>
      <c r="AA14" s="135">
        <f t="shared" si="14"/>
        <v>1.0593182940319253E-2</v>
      </c>
      <c r="AB14" s="183">
        <f t="shared" si="15"/>
        <v>3.5</v>
      </c>
      <c r="AF14" s="183">
        <f t="shared" si="16"/>
        <v>0.4375</v>
      </c>
      <c r="AG14" s="183">
        <f t="shared" si="23"/>
        <v>381016.34800176392</v>
      </c>
      <c r="AH14" s="305" t="str">
        <f t="shared" ref="AH14:AH40" si="24">IF(K14&gt;80,O14,"")</f>
        <v/>
      </c>
      <c r="AI14" s="305" t="str">
        <f t="shared" ref="AI14:AI40" si="25">IF(K14&gt;80,O14/$AH$10*10^(L14/10),"")</f>
        <v/>
      </c>
      <c r="AJ14" s="305" t="str">
        <f t="shared" ref="AJ14:AJ40" si="26">IF(K14&gt;80,O14/$AH$10*10^(K14/10),"")</f>
        <v/>
      </c>
      <c r="AL14" s="184"/>
    </row>
    <row r="15" spans="3:39" ht="27" hidden="1" x14ac:dyDescent="0.2">
      <c r="C15" s="264" t="str">
        <f t="shared" si="7"/>
        <v>T</v>
      </c>
      <c r="D15" s="273" t="str">
        <f t="shared" si="8"/>
        <v>T</v>
      </c>
      <c r="E15" s="21" t="s">
        <v>193</v>
      </c>
      <c r="F15" s="22">
        <f t="shared" si="0"/>
        <v>0</v>
      </c>
      <c r="G15" s="22">
        <f t="shared" si="1"/>
        <v>0</v>
      </c>
      <c r="H15" s="22">
        <f t="shared" si="2"/>
        <v>0</v>
      </c>
      <c r="I15" s="63">
        <f t="shared" si="3"/>
        <v>0</v>
      </c>
      <c r="J15" s="63">
        <f t="shared" si="4"/>
        <v>0</v>
      </c>
      <c r="K15" s="64">
        <f t="shared" si="5"/>
        <v>0</v>
      </c>
      <c r="L15" s="16">
        <f t="shared" si="6"/>
        <v>0</v>
      </c>
      <c r="M15" s="23">
        <f t="shared" si="9"/>
        <v>0</v>
      </c>
      <c r="N15" s="281">
        <f t="shared" si="17"/>
        <v>0</v>
      </c>
      <c r="O15" s="225"/>
      <c r="P15" s="25"/>
      <c r="Q15" s="25"/>
      <c r="R15" s="81" t="str">
        <f t="shared" si="10"/>
        <v/>
      </c>
      <c r="S15" s="111">
        <f t="shared" si="11"/>
        <v>0</v>
      </c>
      <c r="T15" s="111" t="str">
        <f t="shared" si="12"/>
        <v/>
      </c>
      <c r="U15" s="111">
        <f t="shared" si="18"/>
        <v>0</v>
      </c>
      <c r="V15" s="111">
        <f t="shared" si="19"/>
        <v>0</v>
      </c>
      <c r="W15" s="179">
        <f t="shared" si="20"/>
        <v>0</v>
      </c>
      <c r="X15" s="180">
        <f t="shared" si="13"/>
        <v>0</v>
      </c>
      <c r="Y15" s="181">
        <f t="shared" si="21"/>
        <v>0</v>
      </c>
      <c r="Z15" s="182">
        <f t="shared" si="22"/>
        <v>0</v>
      </c>
      <c r="AA15" s="135">
        <f t="shared" si="14"/>
        <v>0</v>
      </c>
      <c r="AB15" s="183">
        <f t="shared" si="15"/>
        <v>0</v>
      </c>
      <c r="AF15" s="183">
        <f t="shared" si="16"/>
        <v>0</v>
      </c>
      <c r="AG15" s="183">
        <f t="shared" si="23"/>
        <v>0</v>
      </c>
      <c r="AH15" s="305" t="str">
        <f t="shared" si="24"/>
        <v/>
      </c>
      <c r="AI15" s="305" t="str">
        <f t="shared" si="25"/>
        <v/>
      </c>
      <c r="AJ15" s="305" t="str">
        <f t="shared" si="26"/>
        <v/>
      </c>
      <c r="AL15" s="184"/>
    </row>
    <row r="16" spans="3:39" ht="27" hidden="1" x14ac:dyDescent="0.2">
      <c r="C16" s="264" t="str">
        <f t="shared" si="7"/>
        <v>T</v>
      </c>
      <c r="D16" s="273" t="str">
        <f t="shared" si="8"/>
        <v>T</v>
      </c>
      <c r="E16" s="21" t="s">
        <v>193</v>
      </c>
      <c r="F16" s="22">
        <f t="shared" si="0"/>
        <v>0</v>
      </c>
      <c r="G16" s="22">
        <f t="shared" si="1"/>
        <v>0</v>
      </c>
      <c r="H16" s="22">
        <f t="shared" si="2"/>
        <v>0</v>
      </c>
      <c r="I16" s="63">
        <f t="shared" si="3"/>
        <v>0</v>
      </c>
      <c r="J16" s="63">
        <f t="shared" si="4"/>
        <v>0</v>
      </c>
      <c r="K16" s="64">
        <f t="shared" si="5"/>
        <v>0</v>
      </c>
      <c r="L16" s="16">
        <f t="shared" si="6"/>
        <v>0</v>
      </c>
      <c r="M16" s="23">
        <f t="shared" si="9"/>
        <v>0</v>
      </c>
      <c r="N16" s="281">
        <f t="shared" si="17"/>
        <v>0</v>
      </c>
      <c r="O16" s="225"/>
      <c r="P16" s="25"/>
      <c r="Q16" s="25"/>
      <c r="R16" s="81" t="str">
        <f t="shared" si="10"/>
        <v/>
      </c>
      <c r="S16" s="111">
        <f t="shared" si="11"/>
        <v>0</v>
      </c>
      <c r="T16" s="111" t="str">
        <f t="shared" si="12"/>
        <v/>
      </c>
      <c r="U16" s="111">
        <f t="shared" si="18"/>
        <v>0</v>
      </c>
      <c r="V16" s="111">
        <f t="shared" si="19"/>
        <v>0</v>
      </c>
      <c r="W16" s="179">
        <f t="shared" si="20"/>
        <v>0</v>
      </c>
      <c r="X16" s="180">
        <f t="shared" si="13"/>
        <v>0</v>
      </c>
      <c r="Y16" s="181">
        <f t="shared" si="21"/>
        <v>0</v>
      </c>
      <c r="Z16" s="182">
        <f t="shared" si="22"/>
        <v>0</v>
      </c>
      <c r="AA16" s="135">
        <f t="shared" si="14"/>
        <v>0</v>
      </c>
      <c r="AB16" s="183">
        <f t="shared" si="15"/>
        <v>0</v>
      </c>
      <c r="AF16" s="183">
        <f t="shared" si="16"/>
        <v>0</v>
      </c>
      <c r="AG16" s="183">
        <f t="shared" si="23"/>
        <v>0</v>
      </c>
      <c r="AH16" s="305" t="str">
        <f t="shared" si="24"/>
        <v/>
      </c>
      <c r="AI16" s="305" t="str">
        <f t="shared" si="25"/>
        <v/>
      </c>
      <c r="AJ16" s="305" t="str">
        <f t="shared" si="26"/>
        <v/>
      </c>
      <c r="AL16" s="184"/>
    </row>
    <row r="17" spans="3:38" ht="27" hidden="1" x14ac:dyDescent="0.2">
      <c r="C17" s="264" t="str">
        <f t="shared" si="7"/>
        <v>T</v>
      </c>
      <c r="D17" s="273" t="str">
        <f t="shared" si="8"/>
        <v>T</v>
      </c>
      <c r="E17" s="21" t="s">
        <v>193</v>
      </c>
      <c r="F17" s="22">
        <f t="shared" si="0"/>
        <v>0</v>
      </c>
      <c r="G17" s="22">
        <f t="shared" si="1"/>
        <v>0</v>
      </c>
      <c r="H17" s="22">
        <f t="shared" si="2"/>
        <v>0</v>
      </c>
      <c r="I17" s="63">
        <f t="shared" si="3"/>
        <v>0</v>
      </c>
      <c r="J17" s="63">
        <f t="shared" si="4"/>
        <v>0</v>
      </c>
      <c r="K17" s="64">
        <f t="shared" si="5"/>
        <v>0</v>
      </c>
      <c r="L17" s="16">
        <f t="shared" si="6"/>
        <v>0</v>
      </c>
      <c r="M17" s="23">
        <f t="shared" si="9"/>
        <v>0</v>
      </c>
      <c r="N17" s="281">
        <f t="shared" si="17"/>
        <v>0</v>
      </c>
      <c r="O17" s="225"/>
      <c r="P17" s="25"/>
      <c r="Q17" s="25"/>
      <c r="R17" s="81" t="str">
        <f t="shared" si="10"/>
        <v/>
      </c>
      <c r="S17" s="111">
        <f t="shared" si="11"/>
        <v>0</v>
      </c>
      <c r="T17" s="111" t="str">
        <f t="shared" si="12"/>
        <v/>
      </c>
      <c r="U17" s="111">
        <f t="shared" si="18"/>
        <v>0</v>
      </c>
      <c r="V17" s="111">
        <f t="shared" si="19"/>
        <v>0</v>
      </c>
      <c r="W17" s="179">
        <f t="shared" si="20"/>
        <v>0</v>
      </c>
      <c r="X17" s="180">
        <f t="shared" si="13"/>
        <v>0</v>
      </c>
      <c r="Y17" s="181">
        <f t="shared" si="21"/>
        <v>0</v>
      </c>
      <c r="Z17" s="182">
        <f>O17/$G$43*10^((K17-$G$44)/10)</f>
        <v>0</v>
      </c>
      <c r="AA17" s="135">
        <f>IF(AB17=0,0,4.34*(Z17/AB17))</f>
        <v>0</v>
      </c>
      <c r="AB17" s="183">
        <f t="shared" si="15"/>
        <v>0</v>
      </c>
      <c r="AF17" s="183">
        <f t="shared" si="16"/>
        <v>0</v>
      </c>
      <c r="AG17" s="183">
        <f t="shared" si="23"/>
        <v>0</v>
      </c>
      <c r="AH17" s="305" t="str">
        <f t="shared" si="24"/>
        <v/>
      </c>
      <c r="AI17" s="305" t="str">
        <f t="shared" si="25"/>
        <v/>
      </c>
      <c r="AJ17" s="305" t="str">
        <f t="shared" si="26"/>
        <v/>
      </c>
      <c r="AL17" s="184"/>
    </row>
    <row r="18" spans="3:38" ht="27" hidden="1" x14ac:dyDescent="0.2">
      <c r="C18" s="264" t="str">
        <f t="shared" si="7"/>
        <v>T</v>
      </c>
      <c r="D18" s="273" t="str">
        <f t="shared" si="8"/>
        <v>T</v>
      </c>
      <c r="E18" s="21" t="s">
        <v>193</v>
      </c>
      <c r="F18" s="22">
        <f t="shared" si="0"/>
        <v>0</v>
      </c>
      <c r="G18" s="22">
        <f t="shared" si="1"/>
        <v>0</v>
      </c>
      <c r="H18" s="22">
        <f t="shared" si="2"/>
        <v>0</v>
      </c>
      <c r="I18" s="63">
        <f t="shared" si="3"/>
        <v>0</v>
      </c>
      <c r="J18" s="63">
        <f t="shared" si="4"/>
        <v>0</v>
      </c>
      <c r="K18" s="64">
        <f t="shared" si="5"/>
        <v>0</v>
      </c>
      <c r="L18" s="16">
        <f t="shared" si="6"/>
        <v>0</v>
      </c>
      <c r="M18" s="23">
        <f t="shared" si="9"/>
        <v>0</v>
      </c>
      <c r="N18" s="281">
        <f t="shared" si="17"/>
        <v>0</v>
      </c>
      <c r="O18" s="225"/>
      <c r="P18" s="25"/>
      <c r="Q18" s="25"/>
      <c r="R18" s="81" t="str">
        <f t="shared" si="10"/>
        <v/>
      </c>
      <c r="S18" s="111">
        <f t="shared" si="11"/>
        <v>0</v>
      </c>
      <c r="T18" s="111" t="str">
        <f t="shared" si="12"/>
        <v/>
      </c>
      <c r="U18" s="111">
        <f t="shared" si="18"/>
        <v>0</v>
      </c>
      <c r="V18" s="111">
        <f t="shared" si="19"/>
        <v>0</v>
      </c>
      <c r="W18" s="179">
        <f t="shared" si="20"/>
        <v>0</v>
      </c>
      <c r="X18" s="180">
        <f t="shared" si="13"/>
        <v>0</v>
      </c>
      <c r="Y18" s="181">
        <f t="shared" si="21"/>
        <v>0</v>
      </c>
      <c r="Z18" s="182">
        <f t="shared" si="22"/>
        <v>0</v>
      </c>
      <c r="AA18" s="135">
        <f t="shared" si="14"/>
        <v>0</v>
      </c>
      <c r="AB18" s="183">
        <f t="shared" si="15"/>
        <v>0</v>
      </c>
      <c r="AF18" s="183">
        <f t="shared" si="16"/>
        <v>0</v>
      </c>
      <c r="AG18" s="183">
        <f t="shared" si="23"/>
        <v>0</v>
      </c>
      <c r="AH18" s="305" t="str">
        <f t="shared" si="24"/>
        <v/>
      </c>
      <c r="AI18" s="305" t="str">
        <f t="shared" si="25"/>
        <v/>
      </c>
      <c r="AJ18" s="305" t="str">
        <f t="shared" si="26"/>
        <v/>
      </c>
      <c r="AL18" s="184"/>
    </row>
    <row r="19" spans="3:38" ht="27" hidden="1" x14ac:dyDescent="0.2">
      <c r="C19" s="264" t="str">
        <f t="shared" si="7"/>
        <v>T</v>
      </c>
      <c r="D19" s="273" t="str">
        <f t="shared" si="8"/>
        <v>T</v>
      </c>
      <c r="E19" s="21" t="s">
        <v>193</v>
      </c>
      <c r="F19" s="22">
        <f t="shared" si="0"/>
        <v>0</v>
      </c>
      <c r="G19" s="22">
        <f t="shared" si="1"/>
        <v>0</v>
      </c>
      <c r="H19" s="22">
        <f t="shared" si="2"/>
        <v>0</v>
      </c>
      <c r="I19" s="63">
        <f t="shared" si="3"/>
        <v>0</v>
      </c>
      <c r="J19" s="63">
        <f t="shared" si="4"/>
        <v>0</v>
      </c>
      <c r="K19" s="64">
        <f t="shared" si="5"/>
        <v>0</v>
      </c>
      <c r="L19" s="16">
        <f t="shared" si="6"/>
        <v>0</v>
      </c>
      <c r="M19" s="23">
        <f t="shared" ref="M19:M40" si="27">IF(AND($O$44&gt;87,K19&gt;80),S19,0)</f>
        <v>0</v>
      </c>
      <c r="N19" s="281">
        <f t="shared" si="17"/>
        <v>0</v>
      </c>
      <c r="O19" s="225"/>
      <c r="P19" s="25"/>
      <c r="Q19" s="25"/>
      <c r="R19" s="81" t="str">
        <f t="shared" si="10"/>
        <v/>
      </c>
      <c r="S19" s="111">
        <f t="shared" si="11"/>
        <v>0</v>
      </c>
      <c r="T19" s="111" t="str">
        <f t="shared" si="12"/>
        <v/>
      </c>
      <c r="U19" s="111">
        <f t="shared" si="18"/>
        <v>0</v>
      </c>
      <c r="V19" s="111">
        <f t="shared" si="19"/>
        <v>0</v>
      </c>
      <c r="W19" s="179">
        <f t="shared" si="20"/>
        <v>0</v>
      </c>
      <c r="X19" s="180">
        <f t="shared" si="13"/>
        <v>0</v>
      </c>
      <c r="Y19" s="181">
        <f t="shared" si="21"/>
        <v>0</v>
      </c>
      <c r="Z19" s="182">
        <f t="shared" si="22"/>
        <v>0</v>
      </c>
      <c r="AA19" s="135">
        <f t="shared" si="14"/>
        <v>0</v>
      </c>
      <c r="AB19" s="183">
        <f t="shared" si="15"/>
        <v>0</v>
      </c>
      <c r="AF19" s="183">
        <f t="shared" si="16"/>
        <v>0</v>
      </c>
      <c r="AG19" s="183">
        <f t="shared" si="23"/>
        <v>0</v>
      </c>
      <c r="AH19" s="305" t="str">
        <f t="shared" si="24"/>
        <v/>
      </c>
      <c r="AI19" s="305" t="str">
        <f t="shared" si="25"/>
        <v/>
      </c>
      <c r="AJ19" s="305" t="str">
        <f t="shared" si="26"/>
        <v/>
      </c>
      <c r="AL19" s="184"/>
    </row>
    <row r="20" spans="3:38" ht="27" hidden="1" x14ac:dyDescent="0.2">
      <c r="C20" s="264" t="str">
        <f t="shared" si="7"/>
        <v>T</v>
      </c>
      <c r="D20" s="273" t="str">
        <f t="shared" si="8"/>
        <v>T</v>
      </c>
      <c r="E20" s="21" t="s">
        <v>193</v>
      </c>
      <c r="F20" s="22">
        <f t="shared" si="0"/>
        <v>0</v>
      </c>
      <c r="G20" s="22">
        <f t="shared" si="1"/>
        <v>0</v>
      </c>
      <c r="H20" s="22">
        <f t="shared" si="2"/>
        <v>0</v>
      </c>
      <c r="I20" s="63">
        <f t="shared" si="3"/>
        <v>0</v>
      </c>
      <c r="J20" s="63">
        <f t="shared" si="4"/>
        <v>0</v>
      </c>
      <c r="K20" s="64">
        <f t="shared" si="5"/>
        <v>0</v>
      </c>
      <c r="L20" s="16">
        <f t="shared" si="6"/>
        <v>0</v>
      </c>
      <c r="M20" s="23">
        <f t="shared" si="27"/>
        <v>0</v>
      </c>
      <c r="N20" s="281">
        <f t="shared" si="17"/>
        <v>0</v>
      </c>
      <c r="O20" s="225"/>
      <c r="P20" s="25"/>
      <c r="Q20" s="25"/>
      <c r="R20" s="81" t="str">
        <f t="shared" si="10"/>
        <v/>
      </c>
      <c r="S20" s="111">
        <f t="shared" si="11"/>
        <v>0</v>
      </c>
      <c r="T20" s="111" t="str">
        <f t="shared" si="12"/>
        <v/>
      </c>
      <c r="U20" s="111">
        <f t="shared" si="18"/>
        <v>0</v>
      </c>
      <c r="V20" s="111">
        <f t="shared" si="19"/>
        <v>0</v>
      </c>
      <c r="W20" s="179">
        <f t="shared" si="20"/>
        <v>0</v>
      </c>
      <c r="X20" s="180">
        <f t="shared" si="13"/>
        <v>0</v>
      </c>
      <c r="Y20" s="181">
        <f t="shared" si="21"/>
        <v>0</v>
      </c>
      <c r="Z20" s="182">
        <f t="shared" si="22"/>
        <v>0</v>
      </c>
      <c r="AA20" s="135">
        <f t="shared" si="14"/>
        <v>0</v>
      </c>
      <c r="AB20" s="183">
        <f t="shared" si="15"/>
        <v>0</v>
      </c>
      <c r="AF20" s="183">
        <f t="shared" si="16"/>
        <v>0</v>
      </c>
      <c r="AG20" s="183">
        <f t="shared" si="23"/>
        <v>0</v>
      </c>
      <c r="AH20" s="305" t="str">
        <f t="shared" si="24"/>
        <v/>
      </c>
      <c r="AI20" s="305" t="str">
        <f t="shared" si="25"/>
        <v/>
      </c>
      <c r="AJ20" s="305" t="str">
        <f t="shared" si="26"/>
        <v/>
      </c>
      <c r="AL20" s="184"/>
    </row>
    <row r="21" spans="3:38" ht="27" hidden="1" x14ac:dyDescent="0.2">
      <c r="C21" s="264" t="str">
        <f t="shared" si="7"/>
        <v>T</v>
      </c>
      <c r="D21" s="273" t="str">
        <f t="shared" si="8"/>
        <v>T</v>
      </c>
      <c r="E21" s="21" t="s">
        <v>193</v>
      </c>
      <c r="F21" s="22">
        <f t="shared" si="0"/>
        <v>0</v>
      </c>
      <c r="G21" s="22">
        <f t="shared" si="1"/>
        <v>0</v>
      </c>
      <c r="H21" s="22">
        <f t="shared" si="2"/>
        <v>0</v>
      </c>
      <c r="I21" s="63">
        <f t="shared" si="3"/>
        <v>0</v>
      </c>
      <c r="J21" s="63">
        <f t="shared" si="4"/>
        <v>0</v>
      </c>
      <c r="K21" s="64">
        <f t="shared" si="5"/>
        <v>0</v>
      </c>
      <c r="L21" s="16">
        <f t="shared" si="6"/>
        <v>0</v>
      </c>
      <c r="M21" s="23">
        <f t="shared" si="27"/>
        <v>0</v>
      </c>
      <c r="N21" s="281">
        <f t="shared" si="17"/>
        <v>0</v>
      </c>
      <c r="O21" s="225"/>
      <c r="P21" s="25"/>
      <c r="Q21" s="25"/>
      <c r="R21" s="81" t="str">
        <f t="shared" si="10"/>
        <v/>
      </c>
      <c r="S21" s="111">
        <f t="shared" si="11"/>
        <v>0</v>
      </c>
      <c r="T21" s="111" t="str">
        <f t="shared" si="12"/>
        <v/>
      </c>
      <c r="U21" s="111">
        <f>K21-S21</f>
        <v>0</v>
      </c>
      <c r="V21" s="111">
        <f t="shared" si="19"/>
        <v>0</v>
      </c>
      <c r="W21" s="179">
        <f t="shared" si="20"/>
        <v>0</v>
      </c>
      <c r="X21" s="180">
        <f t="shared" si="13"/>
        <v>0</v>
      </c>
      <c r="Y21" s="181">
        <f t="shared" si="21"/>
        <v>0</v>
      </c>
      <c r="Z21" s="182">
        <f t="shared" si="22"/>
        <v>0</v>
      </c>
      <c r="AA21" s="135">
        <f t="shared" si="14"/>
        <v>0</v>
      </c>
      <c r="AB21" s="183">
        <f t="shared" si="15"/>
        <v>0</v>
      </c>
      <c r="AF21" s="183">
        <f t="shared" si="16"/>
        <v>0</v>
      </c>
      <c r="AG21" s="183">
        <f t="shared" si="23"/>
        <v>0</v>
      </c>
      <c r="AH21" s="305" t="str">
        <f t="shared" si="24"/>
        <v/>
      </c>
      <c r="AI21" s="305" t="str">
        <f t="shared" si="25"/>
        <v/>
      </c>
      <c r="AJ21" s="305" t="str">
        <f t="shared" si="26"/>
        <v/>
      </c>
      <c r="AL21" s="184"/>
    </row>
    <row r="22" spans="3:38" ht="27" hidden="1" x14ac:dyDescent="0.2">
      <c r="C22" s="264" t="str">
        <f t="shared" si="7"/>
        <v>T</v>
      </c>
      <c r="D22" s="273" t="str">
        <f t="shared" si="8"/>
        <v>T</v>
      </c>
      <c r="E22" s="21" t="s">
        <v>193</v>
      </c>
      <c r="F22" s="22">
        <f t="shared" si="0"/>
        <v>0</v>
      </c>
      <c r="G22" s="22">
        <f t="shared" si="1"/>
        <v>0</v>
      </c>
      <c r="H22" s="22">
        <f t="shared" si="2"/>
        <v>0</v>
      </c>
      <c r="I22" s="63">
        <f t="shared" si="3"/>
        <v>0</v>
      </c>
      <c r="J22" s="63">
        <f t="shared" si="4"/>
        <v>0</v>
      </c>
      <c r="K22" s="64">
        <f t="shared" si="5"/>
        <v>0</v>
      </c>
      <c r="L22" s="16">
        <f t="shared" si="6"/>
        <v>0</v>
      </c>
      <c r="M22" s="23">
        <f t="shared" si="27"/>
        <v>0</v>
      </c>
      <c r="N22" s="281">
        <f t="shared" si="17"/>
        <v>0</v>
      </c>
      <c r="O22" s="25"/>
      <c r="P22" s="25"/>
      <c r="Q22" s="25"/>
      <c r="R22" s="81" t="str">
        <f t="shared" si="10"/>
        <v/>
      </c>
      <c r="S22" s="111">
        <f t="shared" si="11"/>
        <v>0</v>
      </c>
      <c r="T22" s="111" t="str">
        <f t="shared" si="12"/>
        <v/>
      </c>
      <c r="U22" s="111">
        <f t="shared" si="18"/>
        <v>0</v>
      </c>
      <c r="V22" s="111">
        <f t="shared" si="19"/>
        <v>0</v>
      </c>
      <c r="W22" s="179">
        <f t="shared" si="20"/>
        <v>0</v>
      </c>
      <c r="X22" s="180">
        <f t="shared" si="13"/>
        <v>0</v>
      </c>
      <c r="Y22" s="181">
        <f t="shared" si="21"/>
        <v>0</v>
      </c>
      <c r="Z22" s="182">
        <f t="shared" si="22"/>
        <v>0</v>
      </c>
      <c r="AA22" s="135">
        <f t="shared" si="14"/>
        <v>0</v>
      </c>
      <c r="AB22" s="183">
        <f t="shared" si="15"/>
        <v>0</v>
      </c>
      <c r="AF22" s="183">
        <f t="shared" si="16"/>
        <v>0</v>
      </c>
      <c r="AG22" s="183">
        <f t="shared" si="23"/>
        <v>0</v>
      </c>
      <c r="AH22" s="305" t="str">
        <f t="shared" si="24"/>
        <v/>
      </c>
      <c r="AI22" s="305" t="str">
        <f t="shared" si="25"/>
        <v/>
      </c>
      <c r="AJ22" s="305" t="str">
        <f t="shared" si="26"/>
        <v/>
      </c>
      <c r="AL22" s="184"/>
    </row>
    <row r="23" spans="3:38" ht="27" hidden="1" x14ac:dyDescent="0.2">
      <c r="C23" s="264" t="str">
        <f t="shared" si="7"/>
        <v>T</v>
      </c>
      <c r="D23" s="273" t="str">
        <f t="shared" si="8"/>
        <v>T</v>
      </c>
      <c r="E23" s="21" t="s">
        <v>193</v>
      </c>
      <c r="F23" s="22">
        <f t="shared" si="0"/>
        <v>0</v>
      </c>
      <c r="G23" s="22">
        <f t="shared" si="1"/>
        <v>0</v>
      </c>
      <c r="H23" s="22">
        <f t="shared" si="2"/>
        <v>0</v>
      </c>
      <c r="I23" s="63">
        <f t="shared" si="3"/>
        <v>0</v>
      </c>
      <c r="J23" s="63">
        <f t="shared" si="4"/>
        <v>0</v>
      </c>
      <c r="K23" s="64">
        <f t="shared" si="5"/>
        <v>0</v>
      </c>
      <c r="L23" s="16">
        <f t="shared" si="6"/>
        <v>0</v>
      </c>
      <c r="M23" s="23">
        <f t="shared" si="27"/>
        <v>0</v>
      </c>
      <c r="N23" s="281">
        <f t="shared" si="17"/>
        <v>0</v>
      </c>
      <c r="O23" s="25"/>
      <c r="P23" s="25"/>
      <c r="Q23" s="25"/>
      <c r="R23" s="81" t="str">
        <f t="shared" si="10"/>
        <v/>
      </c>
      <c r="S23" s="111">
        <f t="shared" si="11"/>
        <v>0</v>
      </c>
      <c r="T23" s="111" t="str">
        <f t="shared" si="12"/>
        <v/>
      </c>
      <c r="U23" s="111">
        <f t="shared" si="18"/>
        <v>0</v>
      </c>
      <c r="V23" s="111">
        <f t="shared" si="19"/>
        <v>0</v>
      </c>
      <c r="W23" s="179">
        <f t="shared" si="20"/>
        <v>0</v>
      </c>
      <c r="X23" s="180">
        <f t="shared" si="13"/>
        <v>0</v>
      </c>
      <c r="Y23" s="181">
        <f t="shared" si="21"/>
        <v>0</v>
      </c>
      <c r="Z23" s="182">
        <f t="shared" si="22"/>
        <v>0</v>
      </c>
      <c r="AA23" s="135">
        <f t="shared" si="14"/>
        <v>0</v>
      </c>
      <c r="AB23" s="183">
        <f t="shared" si="15"/>
        <v>0</v>
      </c>
      <c r="AF23" s="183">
        <f t="shared" si="16"/>
        <v>0</v>
      </c>
      <c r="AG23" s="183">
        <f t="shared" si="23"/>
        <v>0</v>
      </c>
      <c r="AH23" s="305" t="str">
        <f t="shared" si="24"/>
        <v/>
      </c>
      <c r="AI23" s="305" t="str">
        <f t="shared" si="25"/>
        <v/>
      </c>
      <c r="AJ23" s="305" t="str">
        <f t="shared" si="26"/>
        <v/>
      </c>
      <c r="AL23" s="184"/>
    </row>
    <row r="24" spans="3:38" ht="27" hidden="1" x14ac:dyDescent="0.2">
      <c r="C24" s="264" t="str">
        <f t="shared" si="7"/>
        <v>T</v>
      </c>
      <c r="D24" s="273" t="str">
        <f t="shared" si="8"/>
        <v>T</v>
      </c>
      <c r="E24" s="21" t="s">
        <v>193</v>
      </c>
      <c r="F24" s="22">
        <f t="shared" si="0"/>
        <v>0</v>
      </c>
      <c r="G24" s="22">
        <f t="shared" si="1"/>
        <v>0</v>
      </c>
      <c r="H24" s="22">
        <f t="shared" si="2"/>
        <v>0</v>
      </c>
      <c r="I24" s="63">
        <f t="shared" si="3"/>
        <v>0</v>
      </c>
      <c r="J24" s="63">
        <f t="shared" si="4"/>
        <v>0</v>
      </c>
      <c r="K24" s="64">
        <f t="shared" si="5"/>
        <v>0</v>
      </c>
      <c r="L24" s="16">
        <f t="shared" si="6"/>
        <v>0</v>
      </c>
      <c r="M24" s="23">
        <f t="shared" si="27"/>
        <v>0</v>
      </c>
      <c r="N24" s="281">
        <f t="shared" si="17"/>
        <v>0</v>
      </c>
      <c r="O24" s="25"/>
      <c r="P24" s="25"/>
      <c r="Q24" s="25"/>
      <c r="R24" s="81" t="str">
        <f t="shared" si="10"/>
        <v/>
      </c>
      <c r="S24" s="111">
        <f t="shared" si="11"/>
        <v>0</v>
      </c>
      <c r="T24" s="111" t="str">
        <f t="shared" si="12"/>
        <v/>
      </c>
      <c r="U24" s="111">
        <f t="shared" si="18"/>
        <v>0</v>
      </c>
      <c r="V24" s="111">
        <f t="shared" si="19"/>
        <v>0</v>
      </c>
      <c r="W24" s="179">
        <f t="shared" si="20"/>
        <v>0</v>
      </c>
      <c r="X24" s="180">
        <f t="shared" si="13"/>
        <v>0</v>
      </c>
      <c r="Y24" s="181">
        <f t="shared" si="21"/>
        <v>0</v>
      </c>
      <c r="Z24" s="182">
        <f t="shared" si="22"/>
        <v>0</v>
      </c>
      <c r="AA24" s="135">
        <f t="shared" si="14"/>
        <v>0</v>
      </c>
      <c r="AB24" s="183">
        <f t="shared" si="15"/>
        <v>0</v>
      </c>
      <c r="AF24" s="183">
        <f t="shared" si="16"/>
        <v>0</v>
      </c>
      <c r="AG24" s="183">
        <f t="shared" si="23"/>
        <v>0</v>
      </c>
      <c r="AH24" s="305" t="str">
        <f t="shared" si="24"/>
        <v/>
      </c>
      <c r="AI24" s="305" t="str">
        <f t="shared" si="25"/>
        <v/>
      </c>
      <c r="AJ24" s="305" t="str">
        <f t="shared" si="26"/>
        <v/>
      </c>
      <c r="AL24" s="184"/>
    </row>
    <row r="25" spans="3:38" ht="27" hidden="1" x14ac:dyDescent="0.2">
      <c r="C25" s="264" t="str">
        <f t="shared" si="7"/>
        <v>T</v>
      </c>
      <c r="D25" s="273" t="str">
        <f t="shared" si="8"/>
        <v>T</v>
      </c>
      <c r="E25" s="21" t="s">
        <v>193</v>
      </c>
      <c r="F25" s="22">
        <f t="shared" si="0"/>
        <v>0</v>
      </c>
      <c r="G25" s="22">
        <f t="shared" si="1"/>
        <v>0</v>
      </c>
      <c r="H25" s="22">
        <f t="shared" si="2"/>
        <v>0</v>
      </c>
      <c r="I25" s="63">
        <f t="shared" si="3"/>
        <v>0</v>
      </c>
      <c r="J25" s="63">
        <f t="shared" si="4"/>
        <v>0</v>
      </c>
      <c r="K25" s="64">
        <f t="shared" si="5"/>
        <v>0</v>
      </c>
      <c r="L25" s="16">
        <f t="shared" si="6"/>
        <v>0</v>
      </c>
      <c r="M25" s="23">
        <f t="shared" si="27"/>
        <v>0</v>
      </c>
      <c r="N25" s="281">
        <f t="shared" si="17"/>
        <v>0</v>
      </c>
      <c r="O25" s="25"/>
      <c r="P25" s="25"/>
      <c r="Q25" s="25"/>
      <c r="R25" s="81" t="str">
        <f t="shared" si="10"/>
        <v/>
      </c>
      <c r="S25" s="111">
        <f t="shared" si="11"/>
        <v>0</v>
      </c>
      <c r="T25" s="111" t="str">
        <f t="shared" si="12"/>
        <v/>
      </c>
      <c r="U25" s="111">
        <f t="shared" si="18"/>
        <v>0</v>
      </c>
      <c r="V25" s="111">
        <f t="shared" si="19"/>
        <v>0</v>
      </c>
      <c r="W25" s="179">
        <f t="shared" si="20"/>
        <v>0</v>
      </c>
      <c r="X25" s="180">
        <f t="shared" si="13"/>
        <v>0</v>
      </c>
      <c r="Y25" s="181">
        <f t="shared" si="21"/>
        <v>0</v>
      </c>
      <c r="Z25" s="182">
        <f t="shared" si="22"/>
        <v>0</v>
      </c>
      <c r="AA25" s="135">
        <f t="shared" si="14"/>
        <v>0</v>
      </c>
      <c r="AB25" s="183">
        <f t="shared" si="15"/>
        <v>0</v>
      </c>
      <c r="AF25" s="183">
        <f t="shared" si="16"/>
        <v>0</v>
      </c>
      <c r="AG25" s="183">
        <f t="shared" si="23"/>
        <v>0</v>
      </c>
      <c r="AH25" s="305" t="str">
        <f t="shared" si="24"/>
        <v/>
      </c>
      <c r="AI25" s="305" t="str">
        <f t="shared" si="25"/>
        <v/>
      </c>
      <c r="AJ25" s="305" t="str">
        <f t="shared" si="26"/>
        <v/>
      </c>
      <c r="AL25" s="184"/>
    </row>
    <row r="26" spans="3:38" ht="27" hidden="1" x14ac:dyDescent="0.2">
      <c r="C26" s="264" t="str">
        <f t="shared" si="7"/>
        <v>T</v>
      </c>
      <c r="D26" s="273" t="str">
        <f t="shared" si="8"/>
        <v>T</v>
      </c>
      <c r="E26" s="21" t="s">
        <v>193</v>
      </c>
      <c r="F26" s="22">
        <f t="shared" si="0"/>
        <v>0</v>
      </c>
      <c r="G26" s="22">
        <f t="shared" si="1"/>
        <v>0</v>
      </c>
      <c r="H26" s="22">
        <f t="shared" si="2"/>
        <v>0</v>
      </c>
      <c r="I26" s="63">
        <f t="shared" si="3"/>
        <v>0</v>
      </c>
      <c r="J26" s="63">
        <f t="shared" si="4"/>
        <v>0</v>
      </c>
      <c r="K26" s="64">
        <f t="shared" si="5"/>
        <v>0</v>
      </c>
      <c r="L26" s="16">
        <f t="shared" si="6"/>
        <v>0</v>
      </c>
      <c r="M26" s="23">
        <f t="shared" si="27"/>
        <v>0</v>
      </c>
      <c r="N26" s="281">
        <f t="shared" si="17"/>
        <v>0</v>
      </c>
      <c r="O26" s="25"/>
      <c r="P26" s="25"/>
      <c r="Q26" s="25"/>
      <c r="R26" s="81" t="str">
        <f t="shared" si="10"/>
        <v/>
      </c>
      <c r="S26" s="111">
        <f t="shared" si="11"/>
        <v>0</v>
      </c>
      <c r="T26" s="111" t="str">
        <f t="shared" si="12"/>
        <v/>
      </c>
      <c r="U26" s="111">
        <f t="shared" si="18"/>
        <v>0</v>
      </c>
      <c r="V26" s="111">
        <f t="shared" si="19"/>
        <v>0</v>
      </c>
      <c r="W26" s="179">
        <f t="shared" si="20"/>
        <v>0</v>
      </c>
      <c r="X26" s="180">
        <f t="shared" si="13"/>
        <v>0</v>
      </c>
      <c r="Y26" s="181">
        <f t="shared" si="21"/>
        <v>0</v>
      </c>
      <c r="Z26" s="182">
        <f t="shared" si="22"/>
        <v>0</v>
      </c>
      <c r="AA26" s="135">
        <f t="shared" si="14"/>
        <v>0</v>
      </c>
      <c r="AB26" s="183">
        <f t="shared" si="15"/>
        <v>0</v>
      </c>
      <c r="AF26" s="183">
        <f t="shared" si="16"/>
        <v>0</v>
      </c>
      <c r="AG26" s="183">
        <f t="shared" si="23"/>
        <v>0</v>
      </c>
      <c r="AH26" s="305" t="str">
        <f t="shared" si="24"/>
        <v/>
      </c>
      <c r="AI26" s="305" t="str">
        <f t="shared" si="25"/>
        <v/>
      </c>
      <c r="AJ26" s="305" t="str">
        <f t="shared" si="26"/>
        <v/>
      </c>
      <c r="AL26" s="184"/>
    </row>
    <row r="27" spans="3:38" ht="27" hidden="1" x14ac:dyDescent="0.2">
      <c r="C27" s="264" t="str">
        <f t="shared" si="7"/>
        <v>T</v>
      </c>
      <c r="D27" s="273" t="str">
        <f t="shared" si="8"/>
        <v>T</v>
      </c>
      <c r="E27" s="21" t="s">
        <v>193</v>
      </c>
      <c r="F27" s="22">
        <f t="shared" si="0"/>
        <v>0</v>
      </c>
      <c r="G27" s="22">
        <f t="shared" si="1"/>
        <v>0</v>
      </c>
      <c r="H27" s="22">
        <f t="shared" si="2"/>
        <v>0</v>
      </c>
      <c r="I27" s="63">
        <f t="shared" si="3"/>
        <v>0</v>
      </c>
      <c r="J27" s="63">
        <f t="shared" si="4"/>
        <v>0</v>
      </c>
      <c r="K27" s="64">
        <f t="shared" si="5"/>
        <v>0</v>
      </c>
      <c r="L27" s="16">
        <f t="shared" si="6"/>
        <v>0</v>
      </c>
      <c r="M27" s="23">
        <f t="shared" si="27"/>
        <v>0</v>
      </c>
      <c r="N27" s="281">
        <f t="shared" si="17"/>
        <v>0</v>
      </c>
      <c r="O27" s="25"/>
      <c r="P27" s="25"/>
      <c r="Q27" s="25"/>
      <c r="R27" s="81" t="str">
        <f t="shared" si="10"/>
        <v/>
      </c>
      <c r="S27" s="111">
        <f t="shared" si="11"/>
        <v>0</v>
      </c>
      <c r="T27" s="111" t="str">
        <f t="shared" si="12"/>
        <v/>
      </c>
      <c r="U27" s="111">
        <f t="shared" si="18"/>
        <v>0</v>
      </c>
      <c r="V27" s="111">
        <f t="shared" si="19"/>
        <v>0</v>
      </c>
      <c r="W27" s="179">
        <f t="shared" si="20"/>
        <v>0</v>
      </c>
      <c r="X27" s="180">
        <f t="shared" si="13"/>
        <v>0</v>
      </c>
      <c r="Y27" s="181">
        <f t="shared" si="21"/>
        <v>0</v>
      </c>
      <c r="Z27" s="182">
        <f t="shared" si="22"/>
        <v>0</v>
      </c>
      <c r="AA27" s="135">
        <f t="shared" si="14"/>
        <v>0</v>
      </c>
      <c r="AB27" s="183">
        <f t="shared" si="15"/>
        <v>0</v>
      </c>
      <c r="AF27" s="183">
        <f t="shared" si="16"/>
        <v>0</v>
      </c>
      <c r="AG27" s="183">
        <f t="shared" si="23"/>
        <v>0</v>
      </c>
      <c r="AH27" s="305" t="str">
        <f t="shared" si="24"/>
        <v/>
      </c>
      <c r="AI27" s="305" t="str">
        <f t="shared" si="25"/>
        <v/>
      </c>
      <c r="AJ27" s="305" t="str">
        <f t="shared" si="26"/>
        <v/>
      </c>
      <c r="AL27" s="184"/>
    </row>
    <row r="28" spans="3:38" ht="27" hidden="1" x14ac:dyDescent="0.2">
      <c r="C28" s="264" t="str">
        <f t="shared" si="7"/>
        <v>T</v>
      </c>
      <c r="D28" s="273" t="str">
        <f t="shared" si="8"/>
        <v>T</v>
      </c>
      <c r="E28" s="21" t="s">
        <v>193</v>
      </c>
      <c r="F28" s="22">
        <f t="shared" si="0"/>
        <v>0</v>
      </c>
      <c r="G28" s="22">
        <f t="shared" si="1"/>
        <v>0</v>
      </c>
      <c r="H28" s="22">
        <f t="shared" si="2"/>
        <v>0</v>
      </c>
      <c r="I28" s="63">
        <f t="shared" si="3"/>
        <v>0</v>
      </c>
      <c r="J28" s="63">
        <f t="shared" si="4"/>
        <v>0</v>
      </c>
      <c r="K28" s="64">
        <f t="shared" si="5"/>
        <v>0</v>
      </c>
      <c r="L28" s="16">
        <f t="shared" si="6"/>
        <v>0</v>
      </c>
      <c r="M28" s="23">
        <f t="shared" si="27"/>
        <v>0</v>
      </c>
      <c r="N28" s="281">
        <f t="shared" si="17"/>
        <v>0</v>
      </c>
      <c r="O28" s="25"/>
      <c r="P28" s="25"/>
      <c r="Q28" s="25"/>
      <c r="R28" s="81" t="str">
        <f t="shared" si="10"/>
        <v/>
      </c>
      <c r="S28" s="111">
        <f t="shared" si="11"/>
        <v>0</v>
      </c>
      <c r="T28" s="111" t="str">
        <f t="shared" si="12"/>
        <v/>
      </c>
      <c r="U28" s="111">
        <f t="shared" si="18"/>
        <v>0</v>
      </c>
      <c r="V28" s="111">
        <f t="shared" si="19"/>
        <v>0</v>
      </c>
      <c r="W28" s="179">
        <f t="shared" si="20"/>
        <v>0</v>
      </c>
      <c r="X28" s="180">
        <f t="shared" si="13"/>
        <v>0</v>
      </c>
      <c r="Y28" s="181">
        <f t="shared" si="21"/>
        <v>0</v>
      </c>
      <c r="Z28" s="182">
        <f t="shared" si="22"/>
        <v>0</v>
      </c>
      <c r="AA28" s="135">
        <f t="shared" si="14"/>
        <v>0</v>
      </c>
      <c r="AB28" s="183">
        <f t="shared" si="15"/>
        <v>0</v>
      </c>
      <c r="AF28" s="183">
        <f t="shared" si="16"/>
        <v>0</v>
      </c>
      <c r="AG28" s="183">
        <f t="shared" si="23"/>
        <v>0</v>
      </c>
      <c r="AH28" s="305" t="str">
        <f t="shared" si="24"/>
        <v/>
      </c>
      <c r="AI28" s="305" t="str">
        <f t="shared" si="25"/>
        <v/>
      </c>
      <c r="AJ28" s="305" t="str">
        <f t="shared" si="26"/>
        <v/>
      </c>
      <c r="AL28" s="184"/>
    </row>
    <row r="29" spans="3:38" ht="27" hidden="1" x14ac:dyDescent="0.2">
      <c r="C29" s="264" t="str">
        <f t="shared" si="7"/>
        <v>T</v>
      </c>
      <c r="D29" s="273" t="str">
        <f t="shared" si="8"/>
        <v>T</v>
      </c>
      <c r="E29" s="21" t="s">
        <v>193</v>
      </c>
      <c r="F29" s="22">
        <f t="shared" si="0"/>
        <v>0</v>
      </c>
      <c r="G29" s="22">
        <f t="shared" si="1"/>
        <v>0</v>
      </c>
      <c r="H29" s="22">
        <f t="shared" si="2"/>
        <v>0</v>
      </c>
      <c r="I29" s="63">
        <f t="shared" si="3"/>
        <v>0</v>
      </c>
      <c r="J29" s="63">
        <f t="shared" si="4"/>
        <v>0</v>
      </c>
      <c r="K29" s="64">
        <f t="shared" si="5"/>
        <v>0</v>
      </c>
      <c r="L29" s="16">
        <f t="shared" si="6"/>
        <v>0</v>
      </c>
      <c r="M29" s="23">
        <f t="shared" si="27"/>
        <v>0</v>
      </c>
      <c r="N29" s="281">
        <f t="shared" si="17"/>
        <v>0</v>
      </c>
      <c r="O29" s="25"/>
      <c r="P29" s="25"/>
      <c r="Q29" s="25"/>
      <c r="R29" s="81" t="str">
        <f t="shared" si="10"/>
        <v/>
      </c>
      <c r="S29" s="111">
        <f t="shared" si="11"/>
        <v>0</v>
      </c>
      <c r="T29" s="111" t="str">
        <f t="shared" si="12"/>
        <v/>
      </c>
      <c r="U29" s="111">
        <f t="shared" si="18"/>
        <v>0</v>
      </c>
      <c r="V29" s="111">
        <f t="shared" si="19"/>
        <v>0</v>
      </c>
      <c r="W29" s="179">
        <f t="shared" si="20"/>
        <v>0</v>
      </c>
      <c r="X29" s="180">
        <f t="shared" si="13"/>
        <v>0</v>
      </c>
      <c r="Y29" s="181">
        <f t="shared" si="21"/>
        <v>0</v>
      </c>
      <c r="Z29" s="182">
        <f t="shared" si="22"/>
        <v>0</v>
      </c>
      <c r="AA29" s="135">
        <f t="shared" si="14"/>
        <v>0</v>
      </c>
      <c r="AB29" s="183">
        <f t="shared" si="15"/>
        <v>0</v>
      </c>
      <c r="AF29" s="183">
        <f t="shared" si="16"/>
        <v>0</v>
      </c>
      <c r="AG29" s="183">
        <f t="shared" si="23"/>
        <v>0</v>
      </c>
      <c r="AH29" s="305" t="str">
        <f t="shared" si="24"/>
        <v/>
      </c>
      <c r="AI29" s="305" t="str">
        <f t="shared" si="25"/>
        <v/>
      </c>
      <c r="AJ29" s="305" t="str">
        <f t="shared" si="26"/>
        <v/>
      </c>
      <c r="AL29" s="184"/>
    </row>
    <row r="30" spans="3:38" ht="27" hidden="1" x14ac:dyDescent="0.2">
      <c r="C30" s="264" t="str">
        <f t="shared" si="7"/>
        <v>T</v>
      </c>
      <c r="D30" s="273" t="str">
        <f t="shared" si="8"/>
        <v>T</v>
      </c>
      <c r="E30" s="21" t="s">
        <v>193</v>
      </c>
      <c r="F30" s="22">
        <f t="shared" si="0"/>
        <v>0</v>
      </c>
      <c r="G30" s="22">
        <f t="shared" si="1"/>
        <v>0</v>
      </c>
      <c r="H30" s="22">
        <f t="shared" si="2"/>
        <v>0</v>
      </c>
      <c r="I30" s="63">
        <f t="shared" si="3"/>
        <v>0</v>
      </c>
      <c r="J30" s="63">
        <f t="shared" si="4"/>
        <v>0</v>
      </c>
      <c r="K30" s="64">
        <f t="shared" si="5"/>
        <v>0</v>
      </c>
      <c r="L30" s="16">
        <f t="shared" si="6"/>
        <v>0</v>
      </c>
      <c r="M30" s="23">
        <f t="shared" si="27"/>
        <v>0</v>
      </c>
      <c r="N30" s="281">
        <f t="shared" si="17"/>
        <v>0</v>
      </c>
      <c r="O30" s="25"/>
      <c r="P30" s="25"/>
      <c r="Q30" s="25"/>
      <c r="R30" s="81" t="str">
        <f t="shared" si="10"/>
        <v/>
      </c>
      <c r="S30" s="111">
        <f t="shared" si="11"/>
        <v>0</v>
      </c>
      <c r="T30" s="111" t="str">
        <f t="shared" si="12"/>
        <v/>
      </c>
      <c r="U30" s="111">
        <f t="shared" si="18"/>
        <v>0</v>
      </c>
      <c r="V30" s="111">
        <f t="shared" si="19"/>
        <v>0</v>
      </c>
      <c r="W30" s="179">
        <f t="shared" si="20"/>
        <v>0</v>
      </c>
      <c r="X30" s="180">
        <f t="shared" si="13"/>
        <v>0</v>
      </c>
      <c r="Y30" s="181">
        <f t="shared" si="21"/>
        <v>0</v>
      </c>
      <c r="Z30" s="182">
        <f t="shared" si="22"/>
        <v>0</v>
      </c>
      <c r="AA30" s="135">
        <f t="shared" si="14"/>
        <v>0</v>
      </c>
      <c r="AB30" s="183">
        <f t="shared" si="15"/>
        <v>0</v>
      </c>
      <c r="AF30" s="183">
        <f t="shared" si="16"/>
        <v>0</v>
      </c>
      <c r="AG30" s="183">
        <f t="shared" si="23"/>
        <v>0</v>
      </c>
      <c r="AH30" s="305" t="str">
        <f t="shared" si="24"/>
        <v/>
      </c>
      <c r="AI30" s="305" t="str">
        <f t="shared" si="25"/>
        <v/>
      </c>
      <c r="AJ30" s="305" t="str">
        <f t="shared" si="26"/>
        <v/>
      </c>
      <c r="AL30" s="184"/>
    </row>
    <row r="31" spans="3:38" ht="27" hidden="1" x14ac:dyDescent="0.2">
      <c r="C31" s="264" t="str">
        <f t="shared" si="7"/>
        <v>T</v>
      </c>
      <c r="D31" s="273" t="str">
        <f t="shared" si="8"/>
        <v>T</v>
      </c>
      <c r="E31" s="21" t="s">
        <v>193</v>
      </c>
      <c r="F31" s="22">
        <f t="shared" si="0"/>
        <v>0</v>
      </c>
      <c r="G31" s="22">
        <f t="shared" si="1"/>
        <v>0</v>
      </c>
      <c r="H31" s="22">
        <f t="shared" si="2"/>
        <v>0</v>
      </c>
      <c r="I31" s="63">
        <f t="shared" si="3"/>
        <v>0</v>
      </c>
      <c r="J31" s="63">
        <f t="shared" si="4"/>
        <v>0</v>
      </c>
      <c r="K31" s="64">
        <f t="shared" si="5"/>
        <v>0</v>
      </c>
      <c r="L31" s="16">
        <f t="shared" si="6"/>
        <v>0</v>
      </c>
      <c r="M31" s="23">
        <f t="shared" si="27"/>
        <v>0</v>
      </c>
      <c r="N31" s="281">
        <f t="shared" si="17"/>
        <v>0</v>
      </c>
      <c r="O31" s="25"/>
      <c r="P31" s="25"/>
      <c r="Q31" s="25"/>
      <c r="R31" s="81" t="str">
        <f t="shared" si="10"/>
        <v/>
      </c>
      <c r="S31" s="111">
        <f t="shared" si="11"/>
        <v>0</v>
      </c>
      <c r="T31" s="111" t="str">
        <f t="shared" si="12"/>
        <v/>
      </c>
      <c r="U31" s="111">
        <f t="shared" si="18"/>
        <v>0</v>
      </c>
      <c r="V31" s="111">
        <f t="shared" si="19"/>
        <v>0</v>
      </c>
      <c r="W31" s="179">
        <f t="shared" si="20"/>
        <v>0</v>
      </c>
      <c r="X31" s="180">
        <f t="shared" si="13"/>
        <v>0</v>
      </c>
      <c r="Y31" s="181">
        <f t="shared" si="21"/>
        <v>0</v>
      </c>
      <c r="Z31" s="182">
        <f t="shared" si="22"/>
        <v>0</v>
      </c>
      <c r="AA31" s="135">
        <f t="shared" si="14"/>
        <v>0</v>
      </c>
      <c r="AB31" s="183">
        <f t="shared" si="15"/>
        <v>0</v>
      </c>
      <c r="AF31" s="183">
        <f t="shared" si="16"/>
        <v>0</v>
      </c>
      <c r="AG31" s="183">
        <f t="shared" si="23"/>
        <v>0</v>
      </c>
      <c r="AH31" s="305" t="str">
        <f t="shared" si="24"/>
        <v/>
      </c>
      <c r="AI31" s="305" t="str">
        <f t="shared" si="25"/>
        <v/>
      </c>
      <c r="AJ31" s="305" t="str">
        <f t="shared" si="26"/>
        <v/>
      </c>
      <c r="AL31" s="184"/>
    </row>
    <row r="32" spans="3:38" ht="27" hidden="1" x14ac:dyDescent="0.2">
      <c r="C32" s="264" t="str">
        <f t="shared" si="7"/>
        <v>T</v>
      </c>
      <c r="D32" s="273" t="str">
        <f t="shared" si="8"/>
        <v>T</v>
      </c>
      <c r="E32" s="21" t="s">
        <v>193</v>
      </c>
      <c r="F32" s="22">
        <f t="shared" si="0"/>
        <v>0</v>
      </c>
      <c r="G32" s="22">
        <f t="shared" si="1"/>
        <v>0</v>
      </c>
      <c r="H32" s="22">
        <f t="shared" si="2"/>
        <v>0</v>
      </c>
      <c r="I32" s="63">
        <f t="shared" si="3"/>
        <v>0</v>
      </c>
      <c r="J32" s="63">
        <f t="shared" si="4"/>
        <v>0</v>
      </c>
      <c r="K32" s="64">
        <f t="shared" si="5"/>
        <v>0</v>
      </c>
      <c r="L32" s="16">
        <f t="shared" si="6"/>
        <v>0</v>
      </c>
      <c r="M32" s="23">
        <f t="shared" si="27"/>
        <v>0</v>
      </c>
      <c r="N32" s="281">
        <f t="shared" si="17"/>
        <v>0</v>
      </c>
      <c r="O32" s="25"/>
      <c r="P32" s="25"/>
      <c r="Q32" s="25"/>
      <c r="R32" s="81" t="str">
        <f t="shared" si="10"/>
        <v/>
      </c>
      <c r="S32" s="111">
        <f t="shared" si="11"/>
        <v>0</v>
      </c>
      <c r="T32" s="111" t="str">
        <f t="shared" si="12"/>
        <v/>
      </c>
      <c r="U32" s="111">
        <f t="shared" si="18"/>
        <v>0</v>
      </c>
      <c r="V32" s="111">
        <f t="shared" si="19"/>
        <v>0</v>
      </c>
      <c r="W32" s="179">
        <f t="shared" si="20"/>
        <v>0</v>
      </c>
      <c r="X32" s="180">
        <f t="shared" si="13"/>
        <v>0</v>
      </c>
      <c r="Y32" s="181">
        <f t="shared" si="21"/>
        <v>0</v>
      </c>
      <c r="Z32" s="182">
        <f t="shared" si="22"/>
        <v>0</v>
      </c>
      <c r="AA32" s="135">
        <f t="shared" si="14"/>
        <v>0</v>
      </c>
      <c r="AB32" s="183">
        <f t="shared" si="15"/>
        <v>0</v>
      </c>
      <c r="AF32" s="183">
        <f t="shared" si="16"/>
        <v>0</v>
      </c>
      <c r="AG32" s="183">
        <f t="shared" si="23"/>
        <v>0</v>
      </c>
      <c r="AH32" s="305" t="str">
        <f t="shared" si="24"/>
        <v/>
      </c>
      <c r="AI32" s="305" t="str">
        <f t="shared" si="25"/>
        <v/>
      </c>
      <c r="AJ32" s="305" t="str">
        <f t="shared" si="26"/>
        <v/>
      </c>
      <c r="AL32" s="184"/>
    </row>
    <row r="33" spans="3:40" ht="27" hidden="1" x14ac:dyDescent="0.2">
      <c r="C33" s="264" t="str">
        <f t="shared" si="7"/>
        <v>T</v>
      </c>
      <c r="D33" s="273" t="str">
        <f t="shared" si="8"/>
        <v>T</v>
      </c>
      <c r="E33" s="21" t="s">
        <v>193</v>
      </c>
      <c r="F33" s="22">
        <f t="shared" si="0"/>
        <v>0</v>
      </c>
      <c r="G33" s="22">
        <f t="shared" si="1"/>
        <v>0</v>
      </c>
      <c r="H33" s="22">
        <f t="shared" si="2"/>
        <v>0</v>
      </c>
      <c r="I33" s="63">
        <f t="shared" si="3"/>
        <v>0</v>
      </c>
      <c r="J33" s="63">
        <f t="shared" si="4"/>
        <v>0</v>
      </c>
      <c r="K33" s="64">
        <f t="shared" si="5"/>
        <v>0</v>
      </c>
      <c r="L33" s="16">
        <f t="shared" si="6"/>
        <v>0</v>
      </c>
      <c r="M33" s="23">
        <f t="shared" si="27"/>
        <v>0</v>
      </c>
      <c r="N33" s="281">
        <f t="shared" si="17"/>
        <v>0</v>
      </c>
      <c r="O33" s="25"/>
      <c r="P33" s="25"/>
      <c r="Q33" s="25"/>
      <c r="R33" s="81" t="str">
        <f t="shared" si="10"/>
        <v/>
      </c>
      <c r="S33" s="111">
        <f t="shared" si="11"/>
        <v>0</v>
      </c>
      <c r="T33" s="111" t="str">
        <f t="shared" si="12"/>
        <v/>
      </c>
      <c r="U33" s="111">
        <f t="shared" si="18"/>
        <v>0</v>
      </c>
      <c r="V33" s="111">
        <f t="shared" si="19"/>
        <v>0</v>
      </c>
      <c r="W33" s="179">
        <f t="shared" si="20"/>
        <v>0</v>
      </c>
      <c r="X33" s="180">
        <f t="shared" si="13"/>
        <v>0</v>
      </c>
      <c r="Y33" s="181">
        <f t="shared" si="21"/>
        <v>0</v>
      </c>
      <c r="Z33" s="182">
        <f t="shared" si="22"/>
        <v>0</v>
      </c>
      <c r="AA33" s="135">
        <f t="shared" si="14"/>
        <v>0</v>
      </c>
      <c r="AB33" s="183">
        <f t="shared" si="15"/>
        <v>0</v>
      </c>
      <c r="AF33" s="183">
        <f t="shared" si="16"/>
        <v>0</v>
      </c>
      <c r="AG33" s="183">
        <f t="shared" si="23"/>
        <v>0</v>
      </c>
      <c r="AH33" s="305" t="str">
        <f t="shared" si="24"/>
        <v/>
      </c>
      <c r="AI33" s="305" t="str">
        <f t="shared" si="25"/>
        <v/>
      </c>
      <c r="AJ33" s="305" t="str">
        <f t="shared" si="26"/>
        <v/>
      </c>
      <c r="AL33" s="184"/>
    </row>
    <row r="34" spans="3:40" ht="27" hidden="1" x14ac:dyDescent="0.2">
      <c r="C34" s="264" t="str">
        <f t="shared" si="7"/>
        <v>T</v>
      </c>
      <c r="D34" s="273" t="str">
        <f t="shared" si="8"/>
        <v>T</v>
      </c>
      <c r="E34" s="21" t="s">
        <v>193</v>
      </c>
      <c r="F34" s="22">
        <f t="shared" si="0"/>
        <v>0</v>
      </c>
      <c r="G34" s="22">
        <f t="shared" si="1"/>
        <v>0</v>
      </c>
      <c r="H34" s="22">
        <f t="shared" si="2"/>
        <v>0</v>
      </c>
      <c r="I34" s="63">
        <f t="shared" si="3"/>
        <v>0</v>
      </c>
      <c r="J34" s="63">
        <f t="shared" si="4"/>
        <v>0</v>
      </c>
      <c r="K34" s="64">
        <f t="shared" si="5"/>
        <v>0</v>
      </c>
      <c r="L34" s="16">
        <f t="shared" si="6"/>
        <v>0</v>
      </c>
      <c r="M34" s="23">
        <f t="shared" si="27"/>
        <v>0</v>
      </c>
      <c r="N34" s="281">
        <f t="shared" si="17"/>
        <v>0</v>
      </c>
      <c r="O34" s="25"/>
      <c r="P34" s="25"/>
      <c r="Q34" s="25"/>
      <c r="R34" s="81" t="str">
        <f t="shared" si="10"/>
        <v/>
      </c>
      <c r="S34" s="111">
        <f t="shared" si="11"/>
        <v>0</v>
      </c>
      <c r="T34" s="111" t="str">
        <f t="shared" si="12"/>
        <v/>
      </c>
      <c r="U34" s="111">
        <f t="shared" si="18"/>
        <v>0</v>
      </c>
      <c r="V34" s="111">
        <f t="shared" si="19"/>
        <v>0</v>
      </c>
      <c r="W34" s="179">
        <f t="shared" si="20"/>
        <v>0</v>
      </c>
      <c r="X34" s="180">
        <f t="shared" si="13"/>
        <v>0</v>
      </c>
      <c r="Y34" s="181">
        <f t="shared" si="21"/>
        <v>0</v>
      </c>
      <c r="Z34" s="182">
        <f t="shared" si="22"/>
        <v>0</v>
      </c>
      <c r="AA34" s="135">
        <f t="shared" si="14"/>
        <v>0</v>
      </c>
      <c r="AB34" s="183">
        <f t="shared" si="15"/>
        <v>0</v>
      </c>
      <c r="AF34" s="183">
        <f t="shared" si="16"/>
        <v>0</v>
      </c>
      <c r="AG34" s="183">
        <f t="shared" si="23"/>
        <v>0</v>
      </c>
      <c r="AH34" s="305" t="str">
        <f t="shared" si="24"/>
        <v/>
      </c>
      <c r="AI34" s="305" t="str">
        <f t="shared" si="25"/>
        <v/>
      </c>
      <c r="AJ34" s="305" t="str">
        <f t="shared" si="26"/>
        <v/>
      </c>
      <c r="AL34" s="184"/>
    </row>
    <row r="35" spans="3:40" ht="27" hidden="1" x14ac:dyDescent="0.2">
      <c r="C35" s="264" t="str">
        <f t="shared" si="7"/>
        <v>T</v>
      </c>
      <c r="D35" s="273" t="str">
        <f t="shared" si="8"/>
        <v>T</v>
      </c>
      <c r="E35" s="21" t="s">
        <v>193</v>
      </c>
      <c r="F35" s="22">
        <f t="shared" si="0"/>
        <v>0</v>
      </c>
      <c r="G35" s="22">
        <f t="shared" si="1"/>
        <v>0</v>
      </c>
      <c r="H35" s="22">
        <f t="shared" si="2"/>
        <v>0</v>
      </c>
      <c r="I35" s="63">
        <f t="shared" si="3"/>
        <v>0</v>
      </c>
      <c r="J35" s="63">
        <f t="shared" si="4"/>
        <v>0</v>
      </c>
      <c r="K35" s="64">
        <f t="shared" si="5"/>
        <v>0</v>
      </c>
      <c r="L35" s="16">
        <f t="shared" si="6"/>
        <v>0</v>
      </c>
      <c r="M35" s="23">
        <f t="shared" si="27"/>
        <v>0</v>
      </c>
      <c r="N35" s="281">
        <f t="shared" si="17"/>
        <v>0</v>
      </c>
      <c r="O35" s="25"/>
      <c r="P35" s="25"/>
      <c r="Q35" s="25"/>
      <c r="R35" s="81" t="str">
        <f t="shared" si="10"/>
        <v/>
      </c>
      <c r="S35" s="111">
        <f t="shared" si="11"/>
        <v>0</v>
      </c>
      <c r="T35" s="111" t="str">
        <f t="shared" si="12"/>
        <v/>
      </c>
      <c r="U35" s="111">
        <f t="shared" si="18"/>
        <v>0</v>
      </c>
      <c r="V35" s="111">
        <f t="shared" si="19"/>
        <v>0</v>
      </c>
      <c r="W35" s="179">
        <f t="shared" si="20"/>
        <v>0</v>
      </c>
      <c r="X35" s="180">
        <f t="shared" si="13"/>
        <v>0</v>
      </c>
      <c r="Y35" s="181">
        <f t="shared" si="21"/>
        <v>0</v>
      </c>
      <c r="Z35" s="182">
        <f t="shared" si="22"/>
        <v>0</v>
      </c>
      <c r="AA35" s="135">
        <f t="shared" si="14"/>
        <v>0</v>
      </c>
      <c r="AB35" s="183">
        <f t="shared" si="15"/>
        <v>0</v>
      </c>
      <c r="AF35" s="183">
        <f t="shared" si="16"/>
        <v>0</v>
      </c>
      <c r="AG35" s="183">
        <f t="shared" si="23"/>
        <v>0</v>
      </c>
      <c r="AH35" s="305" t="str">
        <f t="shared" si="24"/>
        <v/>
      </c>
      <c r="AI35" s="305" t="str">
        <f t="shared" si="25"/>
        <v/>
      </c>
      <c r="AJ35" s="305" t="str">
        <f t="shared" si="26"/>
        <v/>
      </c>
      <c r="AL35" s="184"/>
    </row>
    <row r="36" spans="3:40" ht="27" hidden="1" x14ac:dyDescent="0.2">
      <c r="C36" s="264" t="str">
        <f t="shared" si="7"/>
        <v>T</v>
      </c>
      <c r="D36" s="273" t="str">
        <f t="shared" si="8"/>
        <v>T</v>
      </c>
      <c r="E36" s="21" t="s">
        <v>193</v>
      </c>
      <c r="F36" s="22">
        <f t="shared" si="0"/>
        <v>0</v>
      </c>
      <c r="G36" s="22">
        <f t="shared" si="1"/>
        <v>0</v>
      </c>
      <c r="H36" s="22">
        <f t="shared" si="2"/>
        <v>0</v>
      </c>
      <c r="I36" s="63">
        <f t="shared" si="3"/>
        <v>0</v>
      </c>
      <c r="J36" s="63">
        <f t="shared" si="4"/>
        <v>0</v>
      </c>
      <c r="K36" s="64">
        <f t="shared" si="5"/>
        <v>0</v>
      </c>
      <c r="L36" s="16">
        <f t="shared" si="6"/>
        <v>0</v>
      </c>
      <c r="M36" s="23">
        <f t="shared" si="27"/>
        <v>0</v>
      </c>
      <c r="N36" s="281">
        <f t="shared" si="17"/>
        <v>0</v>
      </c>
      <c r="O36" s="25"/>
      <c r="P36" s="25"/>
      <c r="Q36" s="25"/>
      <c r="R36" s="81" t="str">
        <f t="shared" si="10"/>
        <v/>
      </c>
      <c r="S36" s="111">
        <f t="shared" si="11"/>
        <v>0</v>
      </c>
      <c r="T36" s="111" t="str">
        <f t="shared" si="12"/>
        <v/>
      </c>
      <c r="U36" s="111">
        <f t="shared" si="18"/>
        <v>0</v>
      </c>
      <c r="V36" s="111">
        <f t="shared" si="19"/>
        <v>0</v>
      </c>
      <c r="W36" s="179">
        <f t="shared" si="20"/>
        <v>0</v>
      </c>
      <c r="X36" s="180">
        <f t="shared" si="13"/>
        <v>0</v>
      </c>
      <c r="Y36" s="181">
        <f t="shared" si="21"/>
        <v>0</v>
      </c>
      <c r="Z36" s="182">
        <f t="shared" si="22"/>
        <v>0</v>
      </c>
      <c r="AA36" s="135">
        <f t="shared" si="14"/>
        <v>0</v>
      </c>
      <c r="AB36" s="183">
        <f t="shared" si="15"/>
        <v>0</v>
      </c>
      <c r="AF36" s="183">
        <f t="shared" si="16"/>
        <v>0</v>
      </c>
      <c r="AG36" s="183">
        <f t="shared" si="23"/>
        <v>0</v>
      </c>
      <c r="AH36" s="305" t="str">
        <f t="shared" si="24"/>
        <v/>
      </c>
      <c r="AI36" s="305" t="str">
        <f t="shared" si="25"/>
        <v/>
      </c>
      <c r="AJ36" s="305" t="str">
        <f t="shared" si="26"/>
        <v/>
      </c>
      <c r="AL36" s="184"/>
    </row>
    <row r="37" spans="3:40" ht="27" hidden="1" x14ac:dyDescent="0.2">
      <c r="C37" s="264" t="str">
        <f t="shared" si="7"/>
        <v>T</v>
      </c>
      <c r="D37" s="273" t="str">
        <f t="shared" si="8"/>
        <v>T</v>
      </c>
      <c r="E37" s="21" t="s">
        <v>193</v>
      </c>
      <c r="F37" s="22">
        <f t="shared" si="0"/>
        <v>0</v>
      </c>
      <c r="G37" s="22">
        <f t="shared" si="1"/>
        <v>0</v>
      </c>
      <c r="H37" s="22">
        <f t="shared" si="2"/>
        <v>0</v>
      </c>
      <c r="I37" s="63">
        <f t="shared" si="3"/>
        <v>0</v>
      </c>
      <c r="J37" s="63">
        <f t="shared" si="4"/>
        <v>0</v>
      </c>
      <c r="K37" s="64">
        <f t="shared" si="5"/>
        <v>0</v>
      </c>
      <c r="L37" s="16">
        <f t="shared" si="6"/>
        <v>0</v>
      </c>
      <c r="M37" s="23">
        <f t="shared" si="27"/>
        <v>0</v>
      </c>
      <c r="N37" s="281">
        <f t="shared" si="17"/>
        <v>0</v>
      </c>
      <c r="O37" s="25"/>
      <c r="P37" s="25"/>
      <c r="Q37" s="25"/>
      <c r="R37" s="81" t="str">
        <f t="shared" si="10"/>
        <v/>
      </c>
      <c r="S37" s="111">
        <f t="shared" si="11"/>
        <v>0</v>
      </c>
      <c r="T37" s="111" t="str">
        <f t="shared" si="12"/>
        <v/>
      </c>
      <c r="U37" s="111">
        <f t="shared" si="18"/>
        <v>0</v>
      </c>
      <c r="V37" s="111">
        <f t="shared" si="19"/>
        <v>0</v>
      </c>
      <c r="W37" s="179">
        <f t="shared" si="20"/>
        <v>0</v>
      </c>
      <c r="X37" s="180">
        <f t="shared" si="13"/>
        <v>0</v>
      </c>
      <c r="Y37" s="181">
        <f t="shared" si="21"/>
        <v>0</v>
      </c>
      <c r="Z37" s="182">
        <f t="shared" si="22"/>
        <v>0</v>
      </c>
      <c r="AA37" s="135">
        <f t="shared" si="14"/>
        <v>0</v>
      </c>
      <c r="AB37" s="183">
        <f t="shared" si="15"/>
        <v>0</v>
      </c>
      <c r="AF37" s="183">
        <f t="shared" si="16"/>
        <v>0</v>
      </c>
      <c r="AG37" s="183">
        <f t="shared" si="23"/>
        <v>0</v>
      </c>
      <c r="AH37" s="305" t="str">
        <f t="shared" si="24"/>
        <v/>
      </c>
      <c r="AI37" s="305" t="str">
        <f t="shared" si="25"/>
        <v/>
      </c>
      <c r="AJ37" s="305" t="str">
        <f t="shared" si="26"/>
        <v/>
      </c>
      <c r="AL37" s="184"/>
    </row>
    <row r="38" spans="3:40" ht="27" hidden="1" x14ac:dyDescent="0.2">
      <c r="C38" s="264" t="str">
        <f t="shared" si="7"/>
        <v>T</v>
      </c>
      <c r="D38" s="273" t="str">
        <f t="shared" si="8"/>
        <v>T</v>
      </c>
      <c r="E38" s="21" t="s">
        <v>193</v>
      </c>
      <c r="F38" s="22">
        <f t="shared" si="0"/>
        <v>0</v>
      </c>
      <c r="G38" s="22">
        <f t="shared" si="1"/>
        <v>0</v>
      </c>
      <c r="H38" s="22">
        <f t="shared" si="2"/>
        <v>0</v>
      </c>
      <c r="I38" s="63">
        <f t="shared" si="3"/>
        <v>0</v>
      </c>
      <c r="J38" s="63">
        <f t="shared" si="4"/>
        <v>0</v>
      </c>
      <c r="K38" s="64">
        <f t="shared" si="5"/>
        <v>0</v>
      </c>
      <c r="L38" s="16">
        <f t="shared" si="6"/>
        <v>0</v>
      </c>
      <c r="M38" s="23">
        <f t="shared" si="27"/>
        <v>0</v>
      </c>
      <c r="N38" s="281">
        <f t="shared" si="17"/>
        <v>0</v>
      </c>
      <c r="O38" s="25"/>
      <c r="P38" s="25"/>
      <c r="Q38" s="25"/>
      <c r="R38" s="81" t="str">
        <f t="shared" si="10"/>
        <v/>
      </c>
      <c r="S38" s="111">
        <f t="shared" si="11"/>
        <v>0</v>
      </c>
      <c r="T38" s="111" t="str">
        <f t="shared" si="12"/>
        <v/>
      </c>
      <c r="U38" s="111">
        <f t="shared" si="18"/>
        <v>0</v>
      </c>
      <c r="V38" s="111">
        <f t="shared" si="19"/>
        <v>0</v>
      </c>
      <c r="W38" s="179">
        <f t="shared" si="20"/>
        <v>0</v>
      </c>
      <c r="X38" s="180">
        <f t="shared" si="13"/>
        <v>0</v>
      </c>
      <c r="Y38" s="181">
        <f t="shared" si="21"/>
        <v>0</v>
      </c>
      <c r="Z38" s="182">
        <f t="shared" si="22"/>
        <v>0</v>
      </c>
      <c r="AA38" s="135">
        <f t="shared" si="14"/>
        <v>0</v>
      </c>
      <c r="AB38" s="183">
        <f t="shared" si="15"/>
        <v>0</v>
      </c>
      <c r="AF38" s="183">
        <f t="shared" si="16"/>
        <v>0</v>
      </c>
      <c r="AG38" s="183">
        <f t="shared" si="23"/>
        <v>0</v>
      </c>
      <c r="AH38" s="305" t="str">
        <f t="shared" si="24"/>
        <v/>
      </c>
      <c r="AI38" s="305" t="str">
        <f t="shared" si="25"/>
        <v/>
      </c>
      <c r="AJ38" s="305" t="str">
        <f t="shared" si="26"/>
        <v/>
      </c>
      <c r="AL38" s="184"/>
    </row>
    <row r="39" spans="3:40" ht="27" hidden="1" x14ac:dyDescent="0.2">
      <c r="C39" s="264" t="str">
        <f t="shared" si="7"/>
        <v>T</v>
      </c>
      <c r="D39" s="273" t="str">
        <f t="shared" si="8"/>
        <v>T</v>
      </c>
      <c r="E39" s="21" t="s">
        <v>193</v>
      </c>
      <c r="F39" s="22">
        <f t="shared" si="0"/>
        <v>0</v>
      </c>
      <c r="G39" s="22">
        <f t="shared" si="1"/>
        <v>0</v>
      </c>
      <c r="H39" s="22">
        <f t="shared" si="2"/>
        <v>0</v>
      </c>
      <c r="I39" s="63">
        <f t="shared" si="3"/>
        <v>0</v>
      </c>
      <c r="J39" s="63">
        <f t="shared" si="4"/>
        <v>0</v>
      </c>
      <c r="K39" s="64">
        <f t="shared" si="5"/>
        <v>0</v>
      </c>
      <c r="L39" s="16">
        <f t="shared" si="6"/>
        <v>0</v>
      </c>
      <c r="M39" s="23">
        <f t="shared" si="27"/>
        <v>0</v>
      </c>
      <c r="N39" s="281">
        <f t="shared" si="17"/>
        <v>0</v>
      </c>
      <c r="O39" s="25"/>
      <c r="P39" s="25"/>
      <c r="Q39" s="25"/>
      <c r="R39" s="81" t="str">
        <f t="shared" si="10"/>
        <v/>
      </c>
      <c r="S39" s="111">
        <f t="shared" si="11"/>
        <v>0</v>
      </c>
      <c r="T39" s="111" t="str">
        <f t="shared" si="12"/>
        <v/>
      </c>
      <c r="U39" s="111">
        <f t="shared" si="18"/>
        <v>0</v>
      </c>
      <c r="V39" s="111">
        <f t="shared" si="19"/>
        <v>0</v>
      </c>
      <c r="W39" s="179">
        <f t="shared" si="20"/>
        <v>0</v>
      </c>
      <c r="X39" s="180">
        <f t="shared" si="13"/>
        <v>0</v>
      </c>
      <c r="Y39" s="181">
        <f t="shared" si="21"/>
        <v>0</v>
      </c>
      <c r="Z39" s="182">
        <f t="shared" si="22"/>
        <v>0</v>
      </c>
      <c r="AA39" s="135">
        <f t="shared" si="14"/>
        <v>0</v>
      </c>
      <c r="AB39" s="183">
        <f t="shared" si="15"/>
        <v>0</v>
      </c>
      <c r="AF39" s="183">
        <f t="shared" si="16"/>
        <v>0</v>
      </c>
      <c r="AG39" s="183">
        <f t="shared" si="23"/>
        <v>0</v>
      </c>
      <c r="AH39" s="305" t="str">
        <f t="shared" si="24"/>
        <v/>
      </c>
      <c r="AI39" s="305" t="str">
        <f t="shared" si="25"/>
        <v/>
      </c>
      <c r="AJ39" s="305" t="str">
        <f t="shared" si="26"/>
        <v/>
      </c>
      <c r="AL39" s="184"/>
    </row>
    <row r="40" spans="3:40" ht="27" hidden="1" x14ac:dyDescent="0.2">
      <c r="C40" s="264" t="str">
        <f t="shared" si="7"/>
        <v>T</v>
      </c>
      <c r="D40" s="273" t="str">
        <f t="shared" si="8"/>
        <v>T</v>
      </c>
      <c r="E40" s="21" t="s">
        <v>24</v>
      </c>
      <c r="F40" s="22"/>
      <c r="G40" s="22"/>
      <c r="H40" s="22"/>
      <c r="I40" s="63"/>
      <c r="J40" s="63"/>
      <c r="K40" s="64"/>
      <c r="L40" s="16"/>
      <c r="M40" s="23">
        <f t="shared" si="27"/>
        <v>0</v>
      </c>
      <c r="N40" s="281">
        <f t="shared" si="17"/>
        <v>0</v>
      </c>
      <c r="O40" s="25"/>
      <c r="P40" s="25"/>
      <c r="Q40" s="25"/>
      <c r="R40" s="81" t="str">
        <f t="shared" si="10"/>
        <v/>
      </c>
      <c r="S40" s="111">
        <f t="shared" si="11"/>
        <v>0</v>
      </c>
      <c r="T40" s="111" t="str">
        <f>IF(J40&lt;135,"",J40-$J$66)</f>
        <v/>
      </c>
      <c r="U40" s="111">
        <f t="shared" si="18"/>
        <v>0</v>
      </c>
      <c r="V40" s="111">
        <f t="shared" si="19"/>
        <v>0</v>
      </c>
      <c r="W40" s="179">
        <f t="shared" si="20"/>
        <v>0</v>
      </c>
      <c r="X40" s="180">
        <f t="shared" si="13"/>
        <v>0</v>
      </c>
      <c r="Y40" s="181">
        <f t="shared" si="21"/>
        <v>0</v>
      </c>
      <c r="Z40" s="182">
        <f t="shared" si="22"/>
        <v>0</v>
      </c>
      <c r="AA40" s="135">
        <f t="shared" si="14"/>
        <v>0</v>
      </c>
      <c r="AB40" s="183">
        <f t="shared" si="15"/>
        <v>0</v>
      </c>
      <c r="AF40" s="183">
        <f t="shared" si="16"/>
        <v>0</v>
      </c>
      <c r="AG40" s="183">
        <f t="shared" si="23"/>
        <v>0</v>
      </c>
      <c r="AH40" s="305" t="str">
        <f t="shared" si="24"/>
        <v/>
      </c>
      <c r="AI40" s="305" t="str">
        <f t="shared" si="25"/>
        <v/>
      </c>
      <c r="AJ40" s="305" t="str">
        <f t="shared" si="26"/>
        <v/>
      </c>
      <c r="AL40" s="184"/>
    </row>
    <row r="41" spans="3:40" ht="20.25" customHeight="1" x14ac:dyDescent="0.35">
      <c r="E41" s="26" t="s">
        <v>56</v>
      </c>
      <c r="F41" s="27"/>
      <c r="G41" s="28"/>
      <c r="H41" s="28"/>
      <c r="I41" s="28"/>
      <c r="K41" s="194"/>
      <c r="L41" s="195"/>
      <c r="M41" s="195"/>
      <c r="N41" s="93" t="s">
        <v>17</v>
      </c>
      <c r="O41" s="92">
        <f>SUM(O11:O40)</f>
        <v>480</v>
      </c>
      <c r="Q41" s="32"/>
      <c r="R41" s="32">
        <f>SUM(R11:R40)</f>
        <v>1</v>
      </c>
      <c r="S41" s="201">
        <f>SUM(S11:S40)</f>
        <v>12.820051736784313</v>
      </c>
      <c r="T41" s="166">
        <f>MAXA(T11:T40)</f>
        <v>0</v>
      </c>
      <c r="U41" s="200" t="s">
        <v>265</v>
      </c>
      <c r="V41" s="200">
        <f>10*LOG10(SUM(V11:V40))</f>
        <v>66.832761728667549</v>
      </c>
      <c r="AJ41" s="20"/>
      <c r="AM41" s="29"/>
    </row>
    <row r="42" spans="3:40" ht="20.100000000000001" customHeight="1" thickBot="1" x14ac:dyDescent="0.3">
      <c r="E42" s="30"/>
      <c r="F42" s="30"/>
      <c r="K42" s="31"/>
      <c r="T42" s="32"/>
      <c r="U42" s="32"/>
      <c r="AJ42" s="20"/>
      <c r="AM42" s="29"/>
    </row>
    <row r="43" spans="3:40" ht="20.25" customHeight="1" thickBot="1" x14ac:dyDescent="0.3">
      <c r="F43" s="33" t="s">
        <v>6</v>
      </c>
      <c r="G43" s="94">
        <v>480</v>
      </c>
      <c r="H43" s="405" t="str">
        <f>IF(G43=480,"VALUTAZIONE SU BASE GIORNALIERA", "VALUTAZIONE SU BASE SETTIMANALE")</f>
        <v>VALUTAZIONE SU BASE GIORNALIERA</v>
      </c>
      <c r="I43" s="406"/>
      <c r="J43" s="406"/>
      <c r="K43" s="406"/>
      <c r="L43" s="406"/>
      <c r="M43" s="406"/>
      <c r="N43" s="406"/>
      <c r="O43" s="407"/>
      <c r="AJ43" s="20"/>
      <c r="AM43" s="29"/>
    </row>
    <row r="44" spans="3:40" ht="23.25" customHeight="1" x14ac:dyDescent="0.35">
      <c r="F44" s="97" t="s">
        <v>218</v>
      </c>
      <c r="G44" s="95">
        <f>10*LOG(SUM(AG11:AG40))</f>
        <v>76.493388227557077</v>
      </c>
      <c r="H44" s="55" t="s">
        <v>75</v>
      </c>
      <c r="I44" s="35">
        <f>G44</f>
        <v>76.493388227557077</v>
      </c>
      <c r="J44" s="36" t="s">
        <v>19</v>
      </c>
      <c r="K44" s="37">
        <f>G46</f>
        <v>2.3713338931244983</v>
      </c>
      <c r="L44" s="185" t="s">
        <v>219</v>
      </c>
      <c r="M44" s="186"/>
      <c r="N44" s="38" t="s">
        <v>66</v>
      </c>
      <c r="O44" s="39">
        <f>I44+K44</f>
        <v>78.864722120681577</v>
      </c>
      <c r="AJ44" s="20"/>
      <c r="AM44" s="29"/>
    </row>
    <row r="45" spans="3:40" ht="24" customHeight="1" thickBot="1" x14ac:dyDescent="0.4">
      <c r="F45" s="34" t="s">
        <v>217</v>
      </c>
      <c r="G45" s="96">
        <f>SUM(W11:X40)</f>
        <v>2.0654635198093625</v>
      </c>
      <c r="H45" s="40"/>
      <c r="I45" s="41"/>
      <c r="J45" s="41"/>
      <c r="K45" s="41"/>
      <c r="L45" s="41"/>
      <c r="M45" s="41"/>
      <c r="N45" s="38" t="s">
        <v>258</v>
      </c>
      <c r="O45" s="39">
        <f>MAX(J11:J40)</f>
        <v>120.96204993518134</v>
      </c>
      <c r="AF45" s="42"/>
      <c r="AJ45" s="20"/>
    </row>
    <row r="46" spans="3:40" ht="23.25" customHeight="1" x14ac:dyDescent="0.35">
      <c r="F46" s="34" t="s">
        <v>287</v>
      </c>
      <c r="G46" s="96">
        <f>1.65*SQRT(G45)</f>
        <v>2.3713338931244983</v>
      </c>
      <c r="H46" s="408" t="str">
        <f>IF(AND((I44+K44)&lt;80,O45&lt;135),"CLASSE DI RISCHIO BASSO",IF(AND((I44+K44)&lt;85,O45&lt;137),"CLASSE DI RISCHIO MEDIO",IF(AND((I44+K44)&lt;87,O45&lt;140),"CLASSE DI RISCHIO ALTO","CLASSE DI RISCHIO ALTO")))</f>
        <v>CLASSE DI RISCHIO BASSO</v>
      </c>
      <c r="I46" s="435"/>
      <c r="J46" s="435"/>
      <c r="K46" s="435"/>
      <c r="L46" s="435"/>
      <c r="M46" s="435"/>
      <c r="N46" s="435"/>
      <c r="O46" s="436"/>
      <c r="AJ46" s="20"/>
      <c r="AL46" s="187"/>
      <c r="AM46" s="187"/>
      <c r="AN46" s="188"/>
    </row>
    <row r="47" spans="3:40" ht="16.5" customHeight="1" thickBot="1" x14ac:dyDescent="0.25">
      <c r="H47" s="437"/>
      <c r="I47" s="438"/>
      <c r="J47" s="438"/>
      <c r="K47" s="438"/>
      <c r="L47" s="438"/>
      <c r="M47" s="438"/>
      <c r="N47" s="438"/>
      <c r="O47" s="439"/>
      <c r="AJ47" s="20"/>
      <c r="AN47" s="31"/>
    </row>
    <row r="48" spans="3:40" ht="20.100000000000001" customHeight="1" thickBot="1" x14ac:dyDescent="0.25">
      <c r="AF48" s="189"/>
      <c r="AH48" s="43"/>
      <c r="AJ48" s="43"/>
      <c r="AK48" s="43"/>
    </row>
    <row r="49" spans="2:27" ht="39" customHeight="1" x14ac:dyDescent="0.2">
      <c r="E49" s="432" t="str">
        <f>IF(AND((I44+K44)&lt;80,O45&lt;135),"",IF(AND((I44+K44)&lt;85,O45&lt;137),"Il datore di lavoro mette a disposizione dei lavoratori i D.P.I.-art. 193 comma 1-a-",IF(AND((I44+K44)&lt;87,O45&lt;140),"Dal calcolo del LEX8h è emerso il superamento del livello superiore d'azione, ai sensi dell'art. 193 comma 1b -il datore di lavoro esige che i lavoratori utilizzino gli otoprotettori-","Dal calcolo del LEX8h è emerso il superamento del limite di esposizione.")))</f>
        <v/>
      </c>
      <c r="F49" s="433"/>
      <c r="G49" s="433"/>
      <c r="H49" s="433"/>
      <c r="I49" s="433"/>
      <c r="J49" s="433"/>
      <c r="K49" s="433"/>
      <c r="L49" s="433"/>
      <c r="M49" s="433"/>
      <c r="N49" s="433"/>
      <c r="O49" s="433"/>
      <c r="P49" s="434"/>
      <c r="Q49" s="82"/>
      <c r="R49" s="82"/>
      <c r="S49" s="82"/>
    </row>
    <row r="50" spans="2:27" ht="39" customHeight="1" thickBot="1" x14ac:dyDescent="0.25">
      <c r="E50" s="424" t="str">
        <f>IF(AND((I44+K44)&lt;80,O45&lt;135),"",IF(AND((I44+K44)&lt;87,O45&lt;140),"Si raccomanda dunque l'utilizzo dei D.P.I. ove gli stessi non costituiscano un rischio per la sicurezza del lavoratore e solo per le sorgenti sonore aventi emissione maggiore ad 80 dB(A) e/o 135 dB(C).","E' obbligatorio l'impiego dei D.P.I. per le sorgenti che superano gli 87 dB(A) e/o 135 dB(C), IL LIVELLO DI ESPOSIZIONE CONSEGUENTE E' QUELLO SOTTO RIPORTATO:"))</f>
        <v/>
      </c>
      <c r="F50" s="425"/>
      <c r="G50" s="425"/>
      <c r="H50" s="425"/>
      <c r="I50" s="425"/>
      <c r="J50" s="425"/>
      <c r="K50" s="425"/>
      <c r="L50" s="425"/>
      <c r="M50" s="425"/>
      <c r="N50" s="425"/>
      <c r="O50" s="425"/>
      <c r="P50" s="426"/>
      <c r="Q50" s="82"/>
      <c r="R50" s="82"/>
      <c r="S50" s="82"/>
    </row>
    <row r="51" spans="2:27" ht="20.100000000000001" customHeight="1" x14ac:dyDescent="0.2"/>
    <row r="52" spans="2:27" ht="25.5" customHeight="1" x14ac:dyDescent="0.45">
      <c r="F52" s="414" t="s">
        <v>67</v>
      </c>
      <c r="G52" s="415"/>
      <c r="H52" s="415"/>
      <c r="I52" s="415"/>
      <c r="J52" s="415"/>
      <c r="K52" s="416" t="s">
        <v>187</v>
      </c>
      <c r="L52" s="416"/>
      <c r="M52" s="417" t="str">
        <f>IF(O44&gt;87,AM11,"Non previsto")</f>
        <v>Non previsto</v>
      </c>
      <c r="N52" s="418"/>
      <c r="O52" s="418"/>
    </row>
    <row r="53" spans="2:27" ht="25.5" customHeight="1" x14ac:dyDescent="0.45">
      <c r="E53" s="82"/>
      <c r="F53" s="415"/>
      <c r="G53" s="415"/>
      <c r="H53" s="415"/>
      <c r="I53" s="415"/>
      <c r="J53" s="415"/>
      <c r="K53" s="416" t="s">
        <v>68</v>
      </c>
      <c r="L53" s="416"/>
      <c r="M53" s="417" t="str">
        <f>IF(O45&gt;140,T41,"Non previsto")</f>
        <v>Non previsto</v>
      </c>
      <c r="N53" s="418"/>
      <c r="O53" s="418"/>
      <c r="W53" s="81"/>
    </row>
    <row r="54" spans="2:27" ht="30" customHeight="1" x14ac:dyDescent="0.2">
      <c r="W54" s="81"/>
    </row>
    <row r="55" spans="2:27" ht="30" customHeight="1" x14ac:dyDescent="0.2">
      <c r="E55" s="419" t="s">
        <v>33</v>
      </c>
      <c r="F55" s="420"/>
      <c r="G55" s="420"/>
      <c r="H55" s="420"/>
      <c r="I55" s="420"/>
      <c r="J55" s="420"/>
      <c r="K55" s="420"/>
      <c r="L55" s="420"/>
      <c r="M55" s="420"/>
      <c r="N55" s="420"/>
      <c r="O55" s="420"/>
      <c r="P55" s="420"/>
      <c r="Q55" s="307"/>
      <c r="R55" s="307"/>
      <c r="S55" s="307"/>
      <c r="T55" s="47"/>
      <c r="U55" s="47"/>
      <c r="W55" s="81"/>
    </row>
    <row r="56" spans="2:27" ht="30" customHeight="1" x14ac:dyDescent="0.2">
      <c r="E56" s="47" t="s">
        <v>30</v>
      </c>
      <c r="F56" s="58"/>
      <c r="G56" s="58"/>
      <c r="H56" s="58"/>
      <c r="I56" s="58"/>
      <c r="J56" s="58"/>
      <c r="K56" s="58"/>
      <c r="L56" s="58"/>
      <c r="M56" s="58"/>
      <c r="N56" s="58"/>
      <c r="O56" s="58"/>
      <c r="P56" s="58"/>
      <c r="Q56" s="58"/>
      <c r="R56" s="58"/>
      <c r="S56" s="58"/>
      <c r="T56" s="47"/>
      <c r="U56" s="47"/>
      <c r="W56" s="81"/>
      <c r="X56" s="47"/>
      <c r="Y56" s="47"/>
      <c r="Z56" s="47"/>
      <c r="AA56" s="47"/>
    </row>
    <row r="57" spans="2:27" ht="63.75" customHeight="1" x14ac:dyDescent="0.3">
      <c r="E57" s="384" t="s">
        <v>308</v>
      </c>
      <c r="F57" s="384"/>
      <c r="G57" s="384"/>
      <c r="H57" s="384"/>
      <c r="I57" s="384"/>
      <c r="J57" s="384"/>
      <c r="K57" s="384"/>
      <c r="L57" s="384"/>
      <c r="M57" s="384"/>
      <c r="N57" s="384"/>
      <c r="O57" s="384"/>
      <c r="P57" s="384"/>
      <c r="Q57" s="62"/>
      <c r="R57" s="44"/>
      <c r="S57" s="308"/>
      <c r="T57" s="47"/>
      <c r="U57" s="47"/>
      <c r="W57" s="81"/>
      <c r="X57" s="47"/>
      <c r="Y57" s="47"/>
      <c r="Z57" s="47"/>
      <c r="AA57" s="47"/>
    </row>
    <row r="58" spans="2:27" ht="20.100000000000001" customHeight="1" x14ac:dyDescent="0.2">
      <c r="E58" s="384"/>
      <c r="F58" s="384"/>
      <c r="G58" s="384"/>
      <c r="H58" s="384"/>
      <c r="I58" s="384"/>
      <c r="J58" s="384"/>
      <c r="K58" s="384"/>
      <c r="L58" s="384"/>
      <c r="M58" s="384"/>
      <c r="N58" s="384"/>
      <c r="O58" s="384"/>
      <c r="P58" s="384"/>
      <c r="Q58" s="308"/>
      <c r="R58" s="308"/>
      <c r="S58" s="308"/>
      <c r="T58" s="47"/>
      <c r="U58" s="47"/>
      <c r="V58" s="56"/>
      <c r="W58" s="52"/>
      <c r="X58" s="47"/>
      <c r="Y58" s="47"/>
      <c r="Z58" s="47"/>
      <c r="AA58" s="47"/>
    </row>
    <row r="59" spans="2:27" ht="9.9499999999999993" customHeight="1" thickBot="1" x14ac:dyDescent="0.25">
      <c r="V59" s="56"/>
      <c r="W59" s="52"/>
      <c r="X59" s="47"/>
      <c r="Y59" s="47"/>
      <c r="Z59" s="47"/>
      <c r="AA59" s="47"/>
    </row>
    <row r="60" spans="2:27" ht="55.5" customHeight="1" x14ac:dyDescent="0.25">
      <c r="B60" s="48"/>
      <c r="E60" s="385" t="s">
        <v>309</v>
      </c>
      <c r="F60" s="386"/>
      <c r="G60" s="386"/>
      <c r="H60" s="386"/>
      <c r="I60" s="386"/>
      <c r="J60" s="386"/>
      <c r="K60" s="386"/>
      <c r="L60" s="386"/>
      <c r="M60" s="386"/>
      <c r="N60" s="386"/>
      <c r="O60" s="386"/>
      <c r="P60" s="387"/>
      <c r="Q60" s="190"/>
      <c r="R60" s="190"/>
      <c r="S60" s="190"/>
      <c r="V60" s="56"/>
      <c r="W60" s="52"/>
      <c r="X60" s="47"/>
      <c r="Y60" s="47"/>
      <c r="Z60" s="47"/>
      <c r="AA60" s="47"/>
    </row>
    <row r="61" spans="2:27" ht="21" customHeight="1" x14ac:dyDescent="0.25">
      <c r="B61" s="48"/>
      <c r="E61" s="193" t="s">
        <v>34</v>
      </c>
      <c r="F61" s="302" t="s">
        <v>26</v>
      </c>
      <c r="G61" s="302" t="s">
        <v>28</v>
      </c>
      <c r="H61" s="373" t="s">
        <v>29</v>
      </c>
      <c r="I61" s="373"/>
      <c r="J61" s="114" t="s">
        <v>64</v>
      </c>
      <c r="K61" s="115" t="s">
        <v>12</v>
      </c>
      <c r="L61" s="116" t="s">
        <v>13</v>
      </c>
      <c r="M61" s="116" t="s">
        <v>14</v>
      </c>
      <c r="N61" s="388" t="s">
        <v>234</v>
      </c>
      <c r="O61" s="362"/>
      <c r="P61" s="377"/>
      <c r="Q61" s="54"/>
      <c r="R61" s="54"/>
      <c r="S61" s="54"/>
      <c r="V61" s="56"/>
      <c r="W61" s="52"/>
      <c r="X61" s="47"/>
      <c r="Y61" s="47"/>
      <c r="Z61" s="47"/>
      <c r="AA61" s="47"/>
    </row>
    <row r="62" spans="2:27" ht="21" customHeight="1" x14ac:dyDescent="0.25">
      <c r="B62" s="48"/>
      <c r="E62" s="193" t="s">
        <v>40</v>
      </c>
      <c r="F62" s="303" t="str">
        <f>VLOOKUP(E62,$E$112:$L$243,2,FALSE)</f>
        <v>Inserti espandibili</v>
      </c>
      <c r="G62" s="303" t="str">
        <f>VLOOKUP($E$62,$E$112:$L$243,3,FALSE)</f>
        <v>3M EAR</v>
      </c>
      <c r="H62" s="374" t="str">
        <f>VLOOKUP($E$62,$E$112:$L$243,4,FALSE)</f>
        <v>CLASSIC</v>
      </c>
      <c r="I62" s="374"/>
      <c r="J62" s="46">
        <f>VLOOKUP($E$62,$E$112:$L$243,5,FALSE)</f>
        <v>31</v>
      </c>
      <c r="K62" s="46">
        <f>VLOOKUP($E$62,$E$112:$L$243,6,FALSE)</f>
        <v>31</v>
      </c>
      <c r="L62" s="46">
        <f>VLOOKUP($E$62,$E$112:$L$243,7,FALSE)</f>
        <v>27</v>
      </c>
      <c r="M62" s="46">
        <f>VLOOKUP($E$62,$E$112:$L$243,8,FALSE)</f>
        <v>26</v>
      </c>
      <c r="N62" s="392">
        <f>IF(S41=0,"Non necessario",S41/R41)</f>
        <v>12.820051736784313</v>
      </c>
      <c r="O62" s="393"/>
      <c r="P62" s="394"/>
      <c r="Q62" s="196"/>
      <c r="R62" s="196"/>
      <c r="S62" s="196"/>
      <c r="V62" s="56"/>
      <c r="W62" s="56"/>
      <c r="X62" s="47"/>
      <c r="Y62" s="47"/>
      <c r="Z62" s="47"/>
      <c r="AA62" s="47"/>
    </row>
    <row r="63" spans="2:27" ht="21" customHeight="1" x14ac:dyDescent="0.25">
      <c r="B63" s="48"/>
      <c r="C63" s="48"/>
      <c r="D63" s="48"/>
      <c r="E63" s="395" t="s">
        <v>57</v>
      </c>
      <c r="F63" s="396"/>
      <c r="G63" s="396"/>
      <c r="H63" s="379">
        <v>0.5</v>
      </c>
      <c r="I63" s="379"/>
      <c r="J63" s="117">
        <f>H63*J62</f>
        <v>15.5</v>
      </c>
      <c r="K63" s="118">
        <f>K62*$H$63</f>
        <v>15.5</v>
      </c>
      <c r="L63" s="118">
        <f>L62*$H$63</f>
        <v>13.5</v>
      </c>
      <c r="M63" s="118">
        <f>M62*$H$63</f>
        <v>13</v>
      </c>
      <c r="N63" s="393"/>
      <c r="O63" s="393"/>
      <c r="P63" s="394"/>
      <c r="Q63" s="167"/>
      <c r="R63" s="167"/>
      <c r="S63" s="167"/>
      <c r="V63" s="56"/>
      <c r="W63" s="56"/>
      <c r="X63" s="47"/>
      <c r="Y63" s="47"/>
      <c r="Z63" s="47"/>
      <c r="AA63" s="47"/>
    </row>
    <row r="64" spans="2:27" ht="9.75" customHeight="1" x14ac:dyDescent="0.25">
      <c r="B64" s="48"/>
      <c r="C64" s="48"/>
      <c r="D64" s="48"/>
      <c r="E64" s="389"/>
      <c r="F64" s="390"/>
      <c r="G64" s="390"/>
      <c r="H64" s="390"/>
      <c r="I64" s="390"/>
      <c r="J64" s="390"/>
      <c r="K64" s="390"/>
      <c r="L64" s="390"/>
      <c r="M64" s="390"/>
      <c r="N64" s="390"/>
      <c r="O64" s="390"/>
      <c r="P64" s="391"/>
      <c r="Q64" s="167"/>
      <c r="R64" s="82"/>
      <c r="S64" s="82"/>
      <c r="V64" s="56"/>
      <c r="W64" s="56"/>
      <c r="X64" s="47"/>
      <c r="Y64" s="47"/>
      <c r="Z64" s="47"/>
      <c r="AA64" s="47"/>
    </row>
    <row r="65" spans="2:27" ht="24" customHeight="1" x14ac:dyDescent="0.25">
      <c r="B65" s="48"/>
      <c r="C65" s="48"/>
      <c r="D65" s="48"/>
      <c r="E65" s="361" t="s">
        <v>37</v>
      </c>
      <c r="F65" s="397"/>
      <c r="G65" s="398" t="s">
        <v>74</v>
      </c>
      <c r="H65" s="304" t="s">
        <v>240</v>
      </c>
      <c r="I65" s="119" t="s">
        <v>237</v>
      </c>
      <c r="J65" s="133">
        <f>IF(O44&lt;87,V41,(10*LOG10(SUM(AF11:AF40))))</f>
        <v>66.832761728667549</v>
      </c>
      <c r="K65" s="119" t="s">
        <v>238</v>
      </c>
      <c r="L65" s="119">
        <v>80</v>
      </c>
      <c r="M65" s="365" t="str">
        <f>IF(J65&lt;65,"IPERPROTEZIONE",IF(J65&lt;70,"ACCETTABILE",IF(J65&lt;75,"BUONA",IF(J65&lt;80,"ACCETTABILE","INSUFFICIENTE"))))</f>
        <v>ACCETTABILE</v>
      </c>
      <c r="N65" s="365"/>
      <c r="O65" s="365"/>
      <c r="P65" s="366"/>
      <c r="Q65" s="167"/>
      <c r="R65" s="82"/>
      <c r="S65" s="85"/>
      <c r="V65" s="56"/>
      <c r="W65" s="56"/>
      <c r="X65" s="47"/>
      <c r="Y65" s="47"/>
      <c r="Z65" s="47"/>
      <c r="AA65" s="47"/>
    </row>
    <row r="66" spans="2:27" ht="27" customHeight="1" thickBot="1" x14ac:dyDescent="0.3">
      <c r="B66" s="48"/>
      <c r="C66" s="48"/>
      <c r="D66" s="48"/>
      <c r="E66" s="367" t="s">
        <v>31</v>
      </c>
      <c r="F66" s="364"/>
      <c r="G66" s="399"/>
      <c r="H66" s="113" t="s">
        <v>241</v>
      </c>
      <c r="I66" s="112" t="s">
        <v>239</v>
      </c>
      <c r="J66" s="112">
        <f>M63-5</f>
        <v>8</v>
      </c>
      <c r="K66" s="112" t="s">
        <v>238</v>
      </c>
      <c r="L66" s="112">
        <v>135</v>
      </c>
      <c r="M66" s="368" t="str">
        <f>IF($O$45&lt;135,"VERIFICA NON NECESSARIA",IF(($O$45-J66)&lt;135,"IDONEO","INSUFFICIENTE"))</f>
        <v>VERIFICA NON NECESSARIA</v>
      </c>
      <c r="N66" s="368"/>
      <c r="O66" s="368"/>
      <c r="P66" s="369"/>
      <c r="Q66" s="167"/>
      <c r="R66" s="82"/>
      <c r="S66" s="86"/>
      <c r="V66" s="56"/>
      <c r="W66" s="56"/>
      <c r="X66" s="47"/>
      <c r="Y66" s="47"/>
      <c r="Z66" s="47"/>
      <c r="AA66" s="47"/>
    </row>
    <row r="67" spans="2:27" ht="12.6" customHeight="1" x14ac:dyDescent="0.3">
      <c r="B67" s="48"/>
      <c r="C67" s="48"/>
      <c r="D67" s="48"/>
      <c r="I67" s="61"/>
      <c r="J67" s="61"/>
      <c r="K67" s="50"/>
      <c r="L67" s="51"/>
      <c r="M67" s="51"/>
      <c r="N67" s="52"/>
      <c r="O67" s="53"/>
      <c r="P67" s="53"/>
      <c r="Q67" s="167"/>
      <c r="R67" s="53"/>
      <c r="S67" s="53"/>
      <c r="V67" s="56"/>
      <c r="W67" s="56"/>
      <c r="X67" s="47"/>
      <c r="Y67" s="47"/>
      <c r="Z67" s="47"/>
      <c r="AA67" s="47"/>
    </row>
    <row r="68" spans="2:27" ht="12.6" customHeight="1" thickBot="1" x14ac:dyDescent="0.35">
      <c r="B68" s="48"/>
      <c r="C68" s="48"/>
      <c r="D68" s="48"/>
      <c r="E68" s="49"/>
      <c r="F68" s="49"/>
      <c r="G68" s="49"/>
      <c r="H68" s="49"/>
      <c r="I68" s="49"/>
      <c r="J68" s="49"/>
      <c r="K68" s="50"/>
      <c r="L68" s="51"/>
      <c r="M68" s="51"/>
      <c r="N68" s="52"/>
      <c r="O68" s="53"/>
      <c r="P68" s="53"/>
      <c r="Q68" s="167"/>
      <c r="R68" s="53"/>
      <c r="S68" s="53"/>
      <c r="V68" s="56"/>
      <c r="W68" s="56"/>
      <c r="X68" s="47"/>
      <c r="Y68" s="47"/>
      <c r="Z68" s="47"/>
      <c r="AA68" s="47"/>
    </row>
    <row r="69" spans="2:27" ht="27" customHeight="1" x14ac:dyDescent="0.3">
      <c r="B69" s="48"/>
      <c r="C69" s="48"/>
      <c r="D69" s="48"/>
      <c r="E69" s="370" t="s">
        <v>263</v>
      </c>
      <c r="F69" s="371"/>
      <c r="G69" s="371"/>
      <c r="H69" s="371"/>
      <c r="I69" s="371"/>
      <c r="J69" s="371"/>
      <c r="K69" s="371"/>
      <c r="L69" s="371"/>
      <c r="M69" s="371"/>
      <c r="N69" s="371"/>
      <c r="O69" s="371"/>
      <c r="P69" s="372"/>
      <c r="Q69" s="167"/>
      <c r="R69" s="53"/>
      <c r="S69" s="53"/>
      <c r="V69" s="56"/>
      <c r="W69" s="56"/>
      <c r="X69" s="47"/>
      <c r="Y69" s="47"/>
      <c r="Z69" s="47"/>
      <c r="AA69" s="47"/>
    </row>
    <row r="70" spans="2:27" ht="21" customHeight="1" x14ac:dyDescent="0.25">
      <c r="B70" s="48"/>
      <c r="C70" s="48"/>
      <c r="D70" s="48"/>
      <c r="E70" s="193" t="s">
        <v>34</v>
      </c>
      <c r="F70" s="302" t="s">
        <v>26</v>
      </c>
      <c r="G70" s="302" t="s">
        <v>28</v>
      </c>
      <c r="H70" s="373" t="s">
        <v>29</v>
      </c>
      <c r="I70" s="373"/>
      <c r="J70" s="114" t="s">
        <v>64</v>
      </c>
      <c r="K70" s="115" t="s">
        <v>12</v>
      </c>
      <c r="L70" s="116" t="s">
        <v>13</v>
      </c>
      <c r="M70" s="116" t="s">
        <v>14</v>
      </c>
      <c r="N70" s="305" t="s">
        <v>69</v>
      </c>
      <c r="O70" s="305" t="s">
        <v>70</v>
      </c>
      <c r="P70" s="132" t="s">
        <v>15</v>
      </c>
      <c r="Q70" s="167"/>
      <c r="R70" s="54"/>
      <c r="S70" s="54"/>
      <c r="V70" s="56"/>
      <c r="W70" s="52"/>
      <c r="X70" s="47"/>
      <c r="Y70" s="47"/>
      <c r="Z70" s="47"/>
      <c r="AA70" s="47"/>
    </row>
    <row r="71" spans="2:27" ht="21" customHeight="1" x14ac:dyDescent="0.25">
      <c r="B71" s="48"/>
      <c r="C71" s="48"/>
      <c r="D71" s="48"/>
      <c r="E71" s="303" t="s">
        <v>36</v>
      </c>
      <c r="F71" s="303" t="str">
        <f>VLOOKUP(E71,$E$112:$L$243,2,FALSE)</f>
        <v>Cuffie auricolari</v>
      </c>
      <c r="G71" s="303" t="str">
        <f>VLOOKUP($E$71,$E$112:$L$243,3,FALSE)</f>
        <v>3M PELTOR</v>
      </c>
      <c r="H71" s="374" t="str">
        <f>VLOOKUP($E$71,$E$112:$L$243,4,FALSE)</f>
        <v>Optime I H510P3</v>
      </c>
      <c r="I71" s="374"/>
      <c r="J71" s="46">
        <f>VLOOKUP(E71,$E$112:$L$243,5,FALSE)</f>
        <v>26</v>
      </c>
      <c r="K71" s="46">
        <f>VLOOKUP($E$71,$E$112:$L$243,6,FALSE)</f>
        <v>32</v>
      </c>
      <c r="L71" s="46">
        <f>VLOOKUP($E$71,$E$112:$L$243,7,FALSE)</f>
        <v>23</v>
      </c>
      <c r="M71" s="46">
        <f>VLOOKUP($E$71,$E$112:$L$243,8,FALSE)</f>
        <v>15</v>
      </c>
      <c r="N71" s="375">
        <f>$AK$11</f>
        <v>82.25002607869078</v>
      </c>
      <c r="O71" s="375">
        <f>$AL$11</f>
        <v>95.129198290141773</v>
      </c>
      <c r="P71" s="376">
        <f>IF(($AL$11-$AK$11)&lt;=2,(L72-((K72-L72)/4)*($AL$11-$AK$11-2)),(L72-((L72-M72)/8)*($AL$11-$AK$11-2)))</f>
        <v>10.302703620266657</v>
      </c>
      <c r="Q71" s="167"/>
      <c r="R71" s="196"/>
      <c r="S71" s="196"/>
      <c r="V71" s="56"/>
      <c r="W71" s="56"/>
      <c r="X71" s="47"/>
      <c r="Y71" s="47"/>
      <c r="Z71" s="47"/>
      <c r="AA71" s="47"/>
    </row>
    <row r="72" spans="2:27" ht="21" customHeight="1" x14ac:dyDescent="0.25">
      <c r="B72" s="48"/>
      <c r="C72" s="48"/>
      <c r="D72" s="48"/>
      <c r="E72" s="191"/>
      <c r="F72" s="127"/>
      <c r="G72" s="128" t="s">
        <v>57</v>
      </c>
      <c r="H72" s="378">
        <v>0.85</v>
      </c>
      <c r="I72" s="379"/>
      <c r="J72" s="117">
        <f>H72*J71</f>
        <v>22.099999999999998</v>
      </c>
      <c r="K72" s="118">
        <f>K71*$H$72</f>
        <v>27.2</v>
      </c>
      <c r="L72" s="118">
        <f>L71*$H$72</f>
        <v>19.55</v>
      </c>
      <c r="M72" s="118">
        <f>M71*$H$72</f>
        <v>12.75</v>
      </c>
      <c r="N72" s="362"/>
      <c r="O72" s="362"/>
      <c r="P72" s="377"/>
      <c r="Q72" s="167"/>
      <c r="R72" s="167"/>
      <c r="S72" s="167"/>
      <c r="V72" s="56"/>
      <c r="W72" s="56"/>
      <c r="X72" s="47"/>
      <c r="Y72" s="47"/>
      <c r="Z72" s="47"/>
      <c r="AA72" s="47"/>
    </row>
    <row r="73" spans="2:27" ht="9" customHeight="1" x14ac:dyDescent="0.25">
      <c r="B73" s="48"/>
      <c r="C73" s="48"/>
      <c r="D73" s="48"/>
      <c r="E73" s="358"/>
      <c r="F73" s="359"/>
      <c r="G73" s="359"/>
      <c r="H73" s="359"/>
      <c r="I73" s="359"/>
      <c r="J73" s="359"/>
      <c r="K73" s="359"/>
      <c r="L73" s="359"/>
      <c r="M73" s="359"/>
      <c r="N73" s="359"/>
      <c r="O73" s="359"/>
      <c r="P73" s="360"/>
      <c r="Q73" s="167"/>
      <c r="R73" s="167"/>
      <c r="S73" s="167"/>
      <c r="V73" s="56"/>
      <c r="W73" s="56"/>
      <c r="X73" s="47"/>
      <c r="Y73" s="47"/>
      <c r="Z73" s="47"/>
      <c r="AA73" s="47"/>
    </row>
    <row r="74" spans="2:27" ht="21" customHeight="1" x14ac:dyDescent="0.25">
      <c r="B74" s="48"/>
      <c r="C74" s="48"/>
      <c r="D74" s="48"/>
      <c r="E74" s="361" t="s">
        <v>37</v>
      </c>
      <c r="F74" s="362"/>
      <c r="G74" s="363" t="s">
        <v>74</v>
      </c>
      <c r="H74" s="130" t="s">
        <v>185</v>
      </c>
      <c r="I74" s="131" t="s">
        <v>71</v>
      </c>
      <c r="J74" s="133">
        <f>$AK$11-P71</f>
        <v>71.947322458424125</v>
      </c>
      <c r="K74" s="131" t="s">
        <v>72</v>
      </c>
      <c r="L74" s="131">
        <v>80</v>
      </c>
      <c r="M74" s="365" t="str">
        <f>IF(J74&lt;65,"IPERPROTEZIONE",IF(J74&lt;70,"ACCETTABILE",IF(J74&lt;75,"BUONA",IF(J74&lt;80,"ACCETTABILE","INSUFFICIENTE"))))</f>
        <v>BUONA</v>
      </c>
      <c r="N74" s="365"/>
      <c r="O74" s="365"/>
      <c r="P74" s="366"/>
      <c r="Q74" s="167"/>
      <c r="R74" s="85"/>
      <c r="S74" s="85"/>
      <c r="V74" s="56"/>
      <c r="W74" s="56"/>
      <c r="X74" s="47"/>
      <c r="Y74" s="47"/>
      <c r="Z74" s="47"/>
      <c r="AA74" s="47"/>
    </row>
    <row r="75" spans="2:27" ht="29.25" customHeight="1" thickBot="1" x14ac:dyDescent="0.3">
      <c r="B75" s="48"/>
      <c r="C75" s="48"/>
      <c r="D75" s="48"/>
      <c r="E75" s="367" t="s">
        <v>31</v>
      </c>
      <c r="F75" s="364"/>
      <c r="G75" s="364"/>
      <c r="H75" s="59" t="s">
        <v>186</v>
      </c>
      <c r="I75" s="60" t="s">
        <v>73</v>
      </c>
      <c r="J75" s="60">
        <f>M72-5</f>
        <v>7.75</v>
      </c>
      <c r="K75" s="60" t="s">
        <v>72</v>
      </c>
      <c r="L75" s="60">
        <v>135</v>
      </c>
      <c r="M75" s="368" t="str">
        <f>IF($O$45&lt;135,"VERIFICA NON NECESSARIA",IF(($O$45-J75)&lt;135,"IDONEO","INSUFFICIENTE"))</f>
        <v>VERIFICA NON NECESSARIA</v>
      </c>
      <c r="N75" s="368"/>
      <c r="O75" s="368"/>
      <c r="P75" s="369"/>
      <c r="Q75" s="167"/>
      <c r="R75" s="86"/>
      <c r="S75" s="86"/>
      <c r="V75" s="56"/>
      <c r="W75" s="56"/>
      <c r="X75" s="47"/>
      <c r="Y75" s="47"/>
      <c r="Z75" s="47"/>
      <c r="AA75" s="47"/>
    </row>
    <row r="76" spans="2:27" ht="25.5" customHeight="1" thickBot="1" x14ac:dyDescent="0.3">
      <c r="C76" s="48"/>
      <c r="D76" s="48"/>
      <c r="Q76" s="167"/>
      <c r="V76" s="56"/>
      <c r="W76" s="52"/>
      <c r="X76" s="47"/>
      <c r="Y76" s="47"/>
      <c r="Z76" s="47"/>
      <c r="AA76" s="47"/>
    </row>
    <row r="77" spans="2:27" ht="27" customHeight="1" x14ac:dyDescent="0.3">
      <c r="B77" s="48"/>
      <c r="C77" s="48"/>
      <c r="D77" s="48"/>
      <c r="E77" s="370" t="s">
        <v>264</v>
      </c>
      <c r="F77" s="371"/>
      <c r="G77" s="371"/>
      <c r="H77" s="371"/>
      <c r="I77" s="371"/>
      <c r="J77" s="371"/>
      <c r="K77" s="371"/>
      <c r="L77" s="371"/>
      <c r="M77" s="371"/>
      <c r="N77" s="371"/>
      <c r="O77" s="371"/>
      <c r="P77" s="372"/>
      <c r="Q77" s="167"/>
      <c r="R77" s="53"/>
      <c r="S77" s="53"/>
      <c r="V77" s="56"/>
      <c r="W77" s="56"/>
      <c r="X77" s="47"/>
      <c r="Y77" s="47"/>
      <c r="Z77" s="47"/>
      <c r="AA77" s="47"/>
    </row>
    <row r="78" spans="2:27" ht="21" customHeight="1" x14ac:dyDescent="0.25">
      <c r="B78" s="48"/>
      <c r="C78" s="48"/>
      <c r="D78" s="48"/>
      <c r="E78" s="193" t="s">
        <v>34</v>
      </c>
      <c r="F78" s="302" t="s">
        <v>26</v>
      </c>
      <c r="G78" s="302" t="s">
        <v>28</v>
      </c>
      <c r="H78" s="373" t="s">
        <v>29</v>
      </c>
      <c r="I78" s="373"/>
      <c r="J78" s="114" t="s">
        <v>64</v>
      </c>
      <c r="K78" s="115" t="s">
        <v>12</v>
      </c>
      <c r="L78" s="116" t="s">
        <v>13</v>
      </c>
      <c r="M78" s="116" t="s">
        <v>14</v>
      </c>
      <c r="N78" s="305" t="s">
        <v>69</v>
      </c>
      <c r="O78" s="305" t="s">
        <v>70</v>
      </c>
      <c r="P78" s="132" t="s">
        <v>15</v>
      </c>
      <c r="Q78" s="167"/>
      <c r="R78" s="54"/>
      <c r="S78" s="54"/>
      <c r="V78" s="56"/>
      <c r="W78" s="52"/>
      <c r="X78" s="47"/>
      <c r="Y78" s="47"/>
      <c r="Z78" s="47"/>
      <c r="AA78" s="47"/>
    </row>
    <row r="79" spans="2:27" ht="21" customHeight="1" x14ac:dyDescent="0.25">
      <c r="B79" s="48"/>
      <c r="E79" s="129" t="s">
        <v>38</v>
      </c>
      <c r="F79" s="126" t="str">
        <f>VLOOKUP(E79,$E$112:$L$243,2,FALSE)</f>
        <v>Cuffie auricolari</v>
      </c>
      <c r="G79" s="126" t="str">
        <f>VLOOKUP($E$79,$E$112:$L$243,3,FALSE)</f>
        <v>3M PELTOR</v>
      </c>
      <c r="H79" s="374" t="str">
        <f>VLOOKUP($E$79,$E$112:$L$243,4,FALSE)</f>
        <v>H505B</v>
      </c>
      <c r="I79" s="374"/>
      <c r="J79" s="46">
        <f>VLOOKUP(E79,$E$112:$L$243,5,FALSE)</f>
        <v>24</v>
      </c>
      <c r="K79" s="46">
        <f>VLOOKUP($E$79,$E$112:$L$243,6,FALSE)</f>
        <v>29</v>
      </c>
      <c r="L79" s="46">
        <f>VLOOKUP($E$79,$E$112:$L$243,7,FALSE)</f>
        <v>20</v>
      </c>
      <c r="M79" s="46">
        <f>VLOOKUP($E$79,$E$112:$L$243,8,FALSE)</f>
        <v>13</v>
      </c>
      <c r="N79" s="375">
        <f>$AK$11</f>
        <v>82.25002607869078</v>
      </c>
      <c r="O79" s="375">
        <f>$AL$11</f>
        <v>95.129198290141773</v>
      </c>
      <c r="P79" s="376">
        <f>IF(($AL$11-$AK$11)&lt;=2,(L80-((K80-L80)/4)*($AL$11-$AK$11-2)),(L80-((L80-M80)/8)*($AL$11-$AK$11-2)))</f>
        <v>8.9086156677333221</v>
      </c>
      <c r="Q79" s="167"/>
      <c r="R79" s="196"/>
      <c r="S79" s="196"/>
      <c r="V79" s="56"/>
      <c r="W79" s="56"/>
      <c r="X79" s="47"/>
      <c r="Y79" s="47"/>
      <c r="Z79" s="47"/>
      <c r="AA79" s="47"/>
    </row>
    <row r="80" spans="2:27" ht="21" customHeight="1" x14ac:dyDescent="0.25">
      <c r="B80" s="48"/>
      <c r="C80" s="48"/>
      <c r="D80" s="48"/>
      <c r="E80" s="191"/>
      <c r="F80" s="127"/>
      <c r="G80" s="128" t="s">
        <v>57</v>
      </c>
      <c r="H80" s="378">
        <v>0.85</v>
      </c>
      <c r="I80" s="379"/>
      <c r="J80" s="117">
        <f>H80*J79</f>
        <v>20.399999999999999</v>
      </c>
      <c r="K80" s="118">
        <f>K79*$H$80</f>
        <v>24.65</v>
      </c>
      <c r="L80" s="118">
        <f>L79*$H$80</f>
        <v>17</v>
      </c>
      <c r="M80" s="118">
        <f>M79*$H$80</f>
        <v>11.049999999999999</v>
      </c>
      <c r="N80" s="362"/>
      <c r="O80" s="362"/>
      <c r="P80" s="377"/>
      <c r="Q80" s="167"/>
      <c r="R80" s="167"/>
      <c r="S80" s="167"/>
      <c r="V80" s="56"/>
      <c r="W80" s="56"/>
      <c r="X80" s="47"/>
      <c r="Y80" s="47"/>
      <c r="Z80" s="47"/>
      <c r="AA80" s="47"/>
    </row>
    <row r="81" spans="2:27" ht="9" customHeight="1" x14ac:dyDescent="0.25">
      <c r="B81" s="48"/>
      <c r="C81" s="48"/>
      <c r="D81" s="48"/>
      <c r="E81" s="358"/>
      <c r="F81" s="359"/>
      <c r="G81" s="359"/>
      <c r="H81" s="359"/>
      <c r="I81" s="359"/>
      <c r="J81" s="359"/>
      <c r="K81" s="359"/>
      <c r="L81" s="359"/>
      <c r="M81" s="359"/>
      <c r="N81" s="359"/>
      <c r="O81" s="359"/>
      <c r="P81" s="360"/>
      <c r="Q81" s="167"/>
      <c r="R81" s="167"/>
      <c r="S81" s="167"/>
      <c r="V81" s="56"/>
      <c r="W81" s="56"/>
      <c r="X81" s="47"/>
      <c r="Y81" s="47"/>
      <c r="Z81" s="47"/>
      <c r="AA81" s="47"/>
    </row>
    <row r="82" spans="2:27" ht="21" customHeight="1" x14ac:dyDescent="0.25">
      <c r="B82" s="48"/>
      <c r="C82" s="48"/>
      <c r="D82" s="48"/>
      <c r="E82" s="361" t="s">
        <v>37</v>
      </c>
      <c r="F82" s="362"/>
      <c r="G82" s="363" t="s">
        <v>74</v>
      </c>
      <c r="H82" s="130" t="s">
        <v>185</v>
      </c>
      <c r="I82" s="131" t="s">
        <v>71</v>
      </c>
      <c r="J82" s="133">
        <f>$AK$11-P79</f>
        <v>73.341410410957451</v>
      </c>
      <c r="K82" s="131" t="s">
        <v>72</v>
      </c>
      <c r="L82" s="131">
        <v>80</v>
      </c>
      <c r="M82" s="365" t="str">
        <f>IF(J82&lt;65,"IPERPROTEZIONE",IF(J82&lt;70,"ACCETTABILE",IF(J82&lt;75,"BUONA",IF(J82&lt;80,"ACCETTABILE","INSUFFICIENTE"))))</f>
        <v>BUONA</v>
      </c>
      <c r="N82" s="365"/>
      <c r="O82" s="365"/>
      <c r="P82" s="366"/>
      <c r="Q82" s="167"/>
      <c r="R82" s="85"/>
      <c r="S82" s="85"/>
      <c r="V82" s="56"/>
      <c r="W82" s="56"/>
      <c r="X82" s="47"/>
      <c r="Y82" s="47"/>
      <c r="Z82" s="47"/>
      <c r="AA82" s="47"/>
    </row>
    <row r="83" spans="2:27" ht="29.25" customHeight="1" thickBot="1" x14ac:dyDescent="0.3">
      <c r="B83" s="48"/>
      <c r="C83" s="48"/>
      <c r="D83" s="48"/>
      <c r="E83" s="367" t="s">
        <v>31</v>
      </c>
      <c r="F83" s="364"/>
      <c r="G83" s="364"/>
      <c r="H83" s="59" t="s">
        <v>186</v>
      </c>
      <c r="I83" s="60" t="s">
        <v>73</v>
      </c>
      <c r="J83" s="60">
        <f>M80-5</f>
        <v>6.0499999999999989</v>
      </c>
      <c r="K83" s="60" t="s">
        <v>72</v>
      </c>
      <c r="L83" s="60">
        <v>135</v>
      </c>
      <c r="M83" s="368" t="str">
        <f>IF($O$45&lt;135,"VERIFICA NON NECESSARIA",IF(($O$45-J83)&lt;135,"IDONEO","INSUFFICIENTE"))</f>
        <v>VERIFICA NON NECESSARIA</v>
      </c>
      <c r="N83" s="368"/>
      <c r="O83" s="368"/>
      <c r="P83" s="369"/>
      <c r="Q83" s="167"/>
      <c r="R83" s="86"/>
      <c r="S83" s="86"/>
      <c r="V83" s="56"/>
      <c r="W83" s="56"/>
      <c r="X83" s="47"/>
      <c r="Y83" s="47"/>
      <c r="Z83" s="47"/>
      <c r="AA83" s="47"/>
    </row>
    <row r="84" spans="2:27" ht="24" customHeight="1" thickBot="1" x14ac:dyDescent="0.3">
      <c r="C84" s="48"/>
      <c r="D84" s="48"/>
    </row>
    <row r="85" spans="2:27" ht="27" customHeight="1" x14ac:dyDescent="0.3">
      <c r="B85" s="48"/>
      <c r="C85" s="48"/>
      <c r="D85" s="48"/>
      <c r="E85" s="370" t="s">
        <v>264</v>
      </c>
      <c r="F85" s="371"/>
      <c r="G85" s="371"/>
      <c r="H85" s="371"/>
      <c r="I85" s="371"/>
      <c r="J85" s="371"/>
      <c r="K85" s="371"/>
      <c r="L85" s="371"/>
      <c r="M85" s="371"/>
      <c r="N85" s="371"/>
      <c r="O85" s="371"/>
      <c r="P85" s="372"/>
      <c r="Q85" s="167"/>
      <c r="R85" s="53"/>
      <c r="S85" s="53"/>
      <c r="V85" s="56"/>
      <c r="W85" s="56"/>
      <c r="X85" s="47"/>
      <c r="Y85" s="47"/>
      <c r="Z85" s="47"/>
      <c r="AA85" s="47"/>
    </row>
    <row r="86" spans="2:27" ht="21" customHeight="1" x14ac:dyDescent="0.25">
      <c r="B86" s="48"/>
      <c r="C86" s="48"/>
      <c r="D86" s="48"/>
      <c r="E86" s="193" t="s">
        <v>34</v>
      </c>
      <c r="F86" s="302" t="s">
        <v>26</v>
      </c>
      <c r="G86" s="302" t="s">
        <v>28</v>
      </c>
      <c r="H86" s="373" t="s">
        <v>29</v>
      </c>
      <c r="I86" s="373"/>
      <c r="J86" s="114" t="s">
        <v>64</v>
      </c>
      <c r="K86" s="115" t="s">
        <v>12</v>
      </c>
      <c r="L86" s="116" t="s">
        <v>13</v>
      </c>
      <c r="M86" s="116" t="s">
        <v>14</v>
      </c>
      <c r="N86" s="305" t="s">
        <v>69</v>
      </c>
      <c r="O86" s="305" t="s">
        <v>70</v>
      </c>
      <c r="P86" s="132" t="s">
        <v>15</v>
      </c>
      <c r="Q86" s="167"/>
      <c r="R86" s="54"/>
      <c r="S86" s="54"/>
      <c r="V86" s="56"/>
      <c r="W86" s="52"/>
      <c r="X86" s="47"/>
      <c r="Y86" s="47"/>
      <c r="Z86" s="47"/>
      <c r="AA86" s="47"/>
    </row>
    <row r="87" spans="2:27" ht="39.75" customHeight="1" x14ac:dyDescent="0.25">
      <c r="B87" s="48"/>
      <c r="E87" s="129" t="s">
        <v>40</v>
      </c>
      <c r="F87" s="126" t="str">
        <f>VLOOKUP(E87,$E$112:$L$243,2,FALSE)</f>
        <v>Inserti espandibili</v>
      </c>
      <c r="G87" s="126" t="str">
        <f>VLOOKUP($E$87,$E$112:$L$243,3,FALSE)</f>
        <v>3M EAR</v>
      </c>
      <c r="H87" s="382" t="str">
        <f>VLOOKUP($E$87,$E$112:$L$243,4,FALSE)</f>
        <v>CLASSIC</v>
      </c>
      <c r="I87" s="383"/>
      <c r="J87" s="46">
        <f>VLOOKUP(E87,$E$112:$L$243,5,FALSE)</f>
        <v>31</v>
      </c>
      <c r="K87" s="46">
        <f>VLOOKUP($E$87,$E$112:$L$243,6,FALSE)</f>
        <v>31</v>
      </c>
      <c r="L87" s="46">
        <f>VLOOKUP($E$87,$E$112:$L$243,7,FALSE)</f>
        <v>27</v>
      </c>
      <c r="M87" s="46">
        <f>VLOOKUP($E$87,$E$112:$L$243,8,FALSE)</f>
        <v>26</v>
      </c>
      <c r="N87" s="375">
        <f>$AK$11</f>
        <v>82.25002607869078</v>
      </c>
      <c r="O87" s="375">
        <f>$AL$11</f>
        <v>95.129198290141773</v>
      </c>
      <c r="P87" s="376">
        <f>IF(($AL$11-$AK$11)&lt;=2,(L88-((K88-L88)/4)*($AL$11-$AK$11-2)),(L88-((L88-M88)/8)*($AL$11-$AK$11-2)))</f>
        <v>16.666067257819609</v>
      </c>
      <c r="Q87" s="167"/>
      <c r="R87" s="196"/>
      <c r="S87" s="196"/>
      <c r="V87" s="56"/>
      <c r="W87" s="56"/>
      <c r="X87" s="47"/>
      <c r="Y87" s="47"/>
      <c r="Z87" s="47"/>
      <c r="AA87" s="47"/>
    </row>
    <row r="88" spans="2:27" ht="21" customHeight="1" x14ac:dyDescent="0.25">
      <c r="B88" s="48"/>
      <c r="C88" s="48"/>
      <c r="D88" s="48"/>
      <c r="E88" s="191"/>
      <c r="F88" s="127"/>
      <c r="G88" s="128" t="s">
        <v>57</v>
      </c>
      <c r="H88" s="378">
        <v>0.65</v>
      </c>
      <c r="I88" s="379"/>
      <c r="J88" s="117">
        <f>H88*J87</f>
        <v>20.150000000000002</v>
      </c>
      <c r="K88" s="118">
        <f>K87*$H$88</f>
        <v>20.150000000000002</v>
      </c>
      <c r="L88" s="118">
        <f>L87*$H$88</f>
        <v>17.55</v>
      </c>
      <c r="M88" s="118">
        <f>M87*$H$88</f>
        <v>16.900000000000002</v>
      </c>
      <c r="N88" s="362"/>
      <c r="O88" s="362"/>
      <c r="P88" s="377"/>
      <c r="Q88" s="167"/>
      <c r="R88" s="167"/>
      <c r="S88" s="167"/>
      <c r="V88" s="56"/>
      <c r="W88" s="56"/>
      <c r="X88" s="47"/>
      <c r="Y88" s="47"/>
      <c r="Z88" s="47"/>
      <c r="AA88" s="47"/>
    </row>
    <row r="89" spans="2:27" ht="9" customHeight="1" x14ac:dyDescent="0.25">
      <c r="B89" s="48"/>
      <c r="C89" s="48"/>
      <c r="D89" s="48"/>
      <c r="E89" s="358"/>
      <c r="F89" s="359"/>
      <c r="G89" s="359"/>
      <c r="H89" s="359"/>
      <c r="I89" s="359"/>
      <c r="J89" s="359"/>
      <c r="K89" s="359"/>
      <c r="L89" s="359"/>
      <c r="M89" s="359"/>
      <c r="N89" s="359"/>
      <c r="O89" s="359"/>
      <c r="P89" s="360"/>
      <c r="Q89" s="167"/>
      <c r="R89" s="167"/>
      <c r="S89" s="167"/>
      <c r="V89" s="56"/>
      <c r="W89" s="56"/>
      <c r="X89" s="47"/>
      <c r="Y89" s="47"/>
      <c r="Z89" s="47"/>
      <c r="AA89" s="47"/>
    </row>
    <row r="90" spans="2:27" ht="21" customHeight="1" x14ac:dyDescent="0.25">
      <c r="B90" s="48"/>
      <c r="C90" s="48"/>
      <c r="D90" s="48"/>
      <c r="E90" s="361" t="s">
        <v>37</v>
      </c>
      <c r="F90" s="362"/>
      <c r="G90" s="363" t="s">
        <v>74</v>
      </c>
      <c r="H90" s="130" t="s">
        <v>185</v>
      </c>
      <c r="I90" s="131" t="s">
        <v>71</v>
      </c>
      <c r="J90" s="133">
        <f>$AK$11-P87</f>
        <v>65.583958820871175</v>
      </c>
      <c r="K90" s="131" t="s">
        <v>72</v>
      </c>
      <c r="L90" s="131">
        <v>80</v>
      </c>
      <c r="M90" s="365" t="str">
        <f>IF(J90&lt;65,"IPERPROTEZIONE",IF(J90&lt;70,"ACCETTABILE",IF(J90&lt;75,"BUONA",IF(J90&lt;80,"ACCETTABILE","INSUFFICIENTE"))))</f>
        <v>ACCETTABILE</v>
      </c>
      <c r="N90" s="365"/>
      <c r="O90" s="365"/>
      <c r="P90" s="366"/>
      <c r="Q90" s="167"/>
      <c r="R90" s="85"/>
      <c r="S90" s="85"/>
      <c r="V90" s="56"/>
      <c r="W90" s="56"/>
      <c r="X90" s="47"/>
      <c r="Y90" s="47"/>
      <c r="Z90" s="47"/>
      <c r="AA90" s="47"/>
    </row>
    <row r="91" spans="2:27" ht="29.25" customHeight="1" thickBot="1" x14ac:dyDescent="0.3">
      <c r="B91" s="48"/>
      <c r="C91" s="48"/>
      <c r="D91" s="48"/>
      <c r="E91" s="367" t="s">
        <v>31</v>
      </c>
      <c r="F91" s="364"/>
      <c r="G91" s="364"/>
      <c r="H91" s="59" t="s">
        <v>186</v>
      </c>
      <c r="I91" s="60" t="s">
        <v>73</v>
      </c>
      <c r="J91" s="60">
        <f>M88-5</f>
        <v>11.900000000000002</v>
      </c>
      <c r="K91" s="60" t="s">
        <v>72</v>
      </c>
      <c r="L91" s="60">
        <v>135</v>
      </c>
      <c r="M91" s="368" t="str">
        <f>IF($O$45&lt;135,"VERIFICA NON NECESSARIA",IF(($O$45-J91)&lt;135,"IDONEO","INSUFFICIENTE"))</f>
        <v>VERIFICA NON NECESSARIA</v>
      </c>
      <c r="N91" s="368"/>
      <c r="O91" s="368"/>
      <c r="P91" s="369"/>
      <c r="Q91" s="167"/>
      <c r="R91" s="86"/>
      <c r="S91" s="86"/>
      <c r="V91" s="56"/>
      <c r="W91" s="56"/>
      <c r="X91" s="47"/>
      <c r="Y91" s="47"/>
      <c r="Z91" s="47"/>
      <c r="AA91" s="47"/>
    </row>
    <row r="92" spans="2:27" ht="18.75" thickBot="1" x14ac:dyDescent="0.3">
      <c r="C92" s="48"/>
      <c r="D92" s="48"/>
    </row>
    <row r="93" spans="2:27" ht="27" customHeight="1" x14ac:dyDescent="0.3">
      <c r="B93" s="48"/>
      <c r="C93" s="48"/>
      <c r="D93" s="48"/>
      <c r="E93" s="370" t="s">
        <v>264</v>
      </c>
      <c r="F93" s="371"/>
      <c r="G93" s="371"/>
      <c r="H93" s="371"/>
      <c r="I93" s="371"/>
      <c r="J93" s="371"/>
      <c r="K93" s="371"/>
      <c r="L93" s="371"/>
      <c r="M93" s="371"/>
      <c r="N93" s="371"/>
      <c r="O93" s="371"/>
      <c r="P93" s="372"/>
      <c r="Q93" s="167"/>
      <c r="R93" s="53"/>
      <c r="S93" s="53"/>
      <c r="V93" s="56"/>
      <c r="W93" s="56"/>
      <c r="X93" s="47"/>
      <c r="Y93" s="47"/>
      <c r="Z93" s="47"/>
      <c r="AA93" s="47"/>
    </row>
    <row r="94" spans="2:27" ht="21" customHeight="1" x14ac:dyDescent="0.25">
      <c r="B94" s="48"/>
      <c r="C94" s="48"/>
      <c r="D94" s="48"/>
      <c r="E94" s="193" t="s">
        <v>34</v>
      </c>
      <c r="F94" s="302" t="s">
        <v>26</v>
      </c>
      <c r="G94" s="302" t="s">
        <v>28</v>
      </c>
      <c r="H94" s="373" t="s">
        <v>29</v>
      </c>
      <c r="I94" s="373"/>
      <c r="J94" s="114" t="s">
        <v>64</v>
      </c>
      <c r="K94" s="115" t="s">
        <v>12</v>
      </c>
      <c r="L94" s="116" t="s">
        <v>13</v>
      </c>
      <c r="M94" s="116" t="s">
        <v>14</v>
      </c>
      <c r="N94" s="305" t="s">
        <v>69</v>
      </c>
      <c r="O94" s="305" t="s">
        <v>70</v>
      </c>
      <c r="P94" s="132" t="s">
        <v>15</v>
      </c>
      <c r="Q94" s="167"/>
      <c r="R94" s="54"/>
      <c r="S94" s="54"/>
      <c r="V94" s="56"/>
      <c r="W94" s="52"/>
      <c r="X94" s="47"/>
      <c r="Y94" s="47"/>
      <c r="Z94" s="47"/>
      <c r="AA94" s="47"/>
    </row>
    <row r="95" spans="2:27" ht="42.75" customHeight="1" x14ac:dyDescent="0.25">
      <c r="B95" s="48"/>
      <c r="E95" s="129" t="s">
        <v>41</v>
      </c>
      <c r="F95" s="126" t="str">
        <f>VLOOKUP(E95,$E$112:$L$243,2,FALSE)</f>
        <v>Inserti espandibili</v>
      </c>
      <c r="G95" s="126" t="str">
        <f>VLOOKUP($E$95,$E$112:$L$243,3,FALSE)</f>
        <v>UVEX</v>
      </c>
      <c r="H95" s="380" t="str">
        <f>VLOOKUP($E$95,$E$112:$L$243,4,FALSE)</f>
        <v>X-fit</v>
      </c>
      <c r="I95" s="381"/>
      <c r="J95" s="46">
        <f>VLOOKUP(E95,$E$112:$L$243,5,FALSE)</f>
        <v>37</v>
      </c>
      <c r="K95" s="46">
        <f>VLOOKUP($E$95,$E$112:$L$243,6,FALSE)</f>
        <v>36</v>
      </c>
      <c r="L95" s="46">
        <f>VLOOKUP($E$95,$E$112:$L$243,7,FALSE)</f>
        <v>35</v>
      </c>
      <c r="M95" s="46">
        <f>VLOOKUP($E$95,$E$112:$L$243,8,FALSE)</f>
        <v>34</v>
      </c>
      <c r="N95" s="375">
        <f>$AK$11</f>
        <v>82.25002607869078</v>
      </c>
      <c r="O95" s="375">
        <f>$AL$11</f>
        <v>95.129198290141773</v>
      </c>
      <c r="P95" s="376">
        <f>IF(($AL$11-$AK$11)&lt;=2,(L96-((K96-L96)/4)*($AL$11-$AK$11-2)),(L96-((L96-M96)/8)*($AL$11-$AK$11-2)))</f>
        <v>21.866067257819608</v>
      </c>
      <c r="Q95" s="167"/>
      <c r="R95" s="196"/>
      <c r="S95" s="196"/>
      <c r="V95" s="56"/>
      <c r="W95" s="56"/>
      <c r="X95" s="47"/>
      <c r="Y95" s="47"/>
      <c r="Z95" s="47"/>
      <c r="AA95" s="47"/>
    </row>
    <row r="96" spans="2:27" ht="21" customHeight="1" x14ac:dyDescent="0.25">
      <c r="B96" s="48"/>
      <c r="C96" s="48"/>
      <c r="D96" s="48"/>
      <c r="E96" s="191"/>
      <c r="F96" s="127"/>
      <c r="G96" s="128" t="s">
        <v>57</v>
      </c>
      <c r="H96" s="378">
        <v>0.65</v>
      </c>
      <c r="I96" s="379"/>
      <c r="J96" s="117">
        <f>H96*J95</f>
        <v>24.05</v>
      </c>
      <c r="K96" s="118">
        <f>K95*$H$96</f>
        <v>23.400000000000002</v>
      </c>
      <c r="L96" s="118">
        <f>L95*$H$96</f>
        <v>22.75</v>
      </c>
      <c r="M96" s="118">
        <f>M95*$H$96</f>
        <v>22.1</v>
      </c>
      <c r="N96" s="362"/>
      <c r="O96" s="362"/>
      <c r="P96" s="377"/>
      <c r="Q96" s="167"/>
      <c r="R96" s="167"/>
      <c r="S96" s="167"/>
      <c r="V96" s="56"/>
      <c r="W96" s="56"/>
      <c r="X96" s="47"/>
      <c r="Y96" s="47"/>
      <c r="Z96" s="47"/>
      <c r="AA96" s="47"/>
    </row>
    <row r="97" spans="2:27" ht="9" customHeight="1" x14ac:dyDescent="0.25">
      <c r="B97" s="48"/>
      <c r="C97" s="48"/>
      <c r="D97" s="48"/>
      <c r="E97" s="358"/>
      <c r="F97" s="359"/>
      <c r="G97" s="359"/>
      <c r="H97" s="359"/>
      <c r="I97" s="359"/>
      <c r="J97" s="359"/>
      <c r="K97" s="359"/>
      <c r="L97" s="359"/>
      <c r="M97" s="359"/>
      <c r="N97" s="359"/>
      <c r="O97" s="359"/>
      <c r="P97" s="360"/>
      <c r="Q97" s="167"/>
      <c r="R97" s="167"/>
      <c r="S97" s="167"/>
      <c r="V97" s="56"/>
      <c r="W97" s="56"/>
      <c r="X97" s="47"/>
      <c r="Y97" s="47"/>
      <c r="Z97" s="47"/>
      <c r="AA97" s="47"/>
    </row>
    <row r="98" spans="2:27" ht="21" customHeight="1" x14ac:dyDescent="0.25">
      <c r="B98" s="48"/>
      <c r="C98" s="48"/>
      <c r="D98" s="48"/>
      <c r="E98" s="361" t="s">
        <v>37</v>
      </c>
      <c r="F98" s="362"/>
      <c r="G98" s="363" t="s">
        <v>74</v>
      </c>
      <c r="H98" s="130" t="s">
        <v>185</v>
      </c>
      <c r="I98" s="131" t="s">
        <v>71</v>
      </c>
      <c r="J98" s="133">
        <f>$AK$11-P95</f>
        <v>60.383958820871172</v>
      </c>
      <c r="K98" s="131" t="s">
        <v>72</v>
      </c>
      <c r="L98" s="131">
        <v>80</v>
      </c>
      <c r="M98" s="365" t="str">
        <f>IF(J98&lt;65,"IPERPROTEZIONE",IF(J98&lt;70,"ACCETTABILE",IF(J98&lt;75,"BUONA",IF(J98&lt;80,"ACCETTABILE","INSUFFICIENTE"))))</f>
        <v>IPERPROTEZIONE</v>
      </c>
      <c r="N98" s="365"/>
      <c r="O98" s="365"/>
      <c r="P98" s="366"/>
      <c r="Q98" s="167"/>
      <c r="R98" s="85"/>
      <c r="S98" s="85"/>
      <c r="V98" s="56"/>
      <c r="W98" s="56"/>
      <c r="X98" s="47"/>
      <c r="Y98" s="47"/>
      <c r="Z98" s="47"/>
      <c r="AA98" s="47"/>
    </row>
    <row r="99" spans="2:27" ht="29.25" customHeight="1" thickBot="1" x14ac:dyDescent="0.3">
      <c r="B99" s="48"/>
      <c r="C99" s="48"/>
      <c r="D99" s="48"/>
      <c r="E99" s="367" t="s">
        <v>31</v>
      </c>
      <c r="F99" s="364"/>
      <c r="G99" s="364"/>
      <c r="H99" s="59" t="s">
        <v>186</v>
      </c>
      <c r="I99" s="60" t="s">
        <v>73</v>
      </c>
      <c r="J99" s="60">
        <f>M96-5</f>
        <v>17.100000000000001</v>
      </c>
      <c r="K99" s="60" t="s">
        <v>72</v>
      </c>
      <c r="L99" s="60">
        <v>135</v>
      </c>
      <c r="M99" s="368" t="str">
        <f>IF($O$45&lt;135,"VERIFICA NON NECESSARIA",IF(($O$45-J99)&lt;135,"IDONEO","INSUFFICIENTE"))</f>
        <v>VERIFICA NON NECESSARIA</v>
      </c>
      <c r="N99" s="368"/>
      <c r="O99" s="368"/>
      <c r="P99" s="369"/>
      <c r="Q99" s="167"/>
      <c r="R99" s="86"/>
      <c r="S99" s="86"/>
      <c r="V99" s="56"/>
      <c r="W99" s="56"/>
      <c r="X99" s="47"/>
      <c r="Y99" s="47"/>
      <c r="Z99" s="47"/>
      <c r="AA99" s="47"/>
    </row>
    <row r="100" spans="2:27" ht="18.75" thickBot="1" x14ac:dyDescent="0.3">
      <c r="C100" s="48"/>
      <c r="D100" s="48"/>
    </row>
    <row r="101" spans="2:27" ht="27" customHeight="1" x14ac:dyDescent="0.3">
      <c r="B101" s="48"/>
      <c r="C101" s="48"/>
      <c r="D101" s="48"/>
      <c r="E101" s="370" t="s">
        <v>264</v>
      </c>
      <c r="F101" s="371"/>
      <c r="G101" s="371"/>
      <c r="H101" s="371"/>
      <c r="I101" s="371"/>
      <c r="J101" s="371"/>
      <c r="K101" s="371"/>
      <c r="L101" s="371"/>
      <c r="M101" s="371"/>
      <c r="N101" s="371"/>
      <c r="O101" s="371"/>
      <c r="P101" s="372"/>
      <c r="Q101" s="167"/>
      <c r="R101" s="53"/>
      <c r="S101" s="53"/>
      <c r="V101" s="56"/>
      <c r="W101" s="56"/>
      <c r="X101" s="47"/>
      <c r="Y101" s="47"/>
      <c r="Z101" s="47"/>
      <c r="AA101" s="47"/>
    </row>
    <row r="102" spans="2:27" ht="21" customHeight="1" x14ac:dyDescent="0.25">
      <c r="B102" s="48"/>
      <c r="C102" s="48"/>
      <c r="D102" s="48"/>
      <c r="E102" s="193" t="s">
        <v>34</v>
      </c>
      <c r="F102" s="302" t="s">
        <v>26</v>
      </c>
      <c r="G102" s="302" t="s">
        <v>28</v>
      </c>
      <c r="H102" s="373" t="s">
        <v>29</v>
      </c>
      <c r="I102" s="373"/>
      <c r="J102" s="114" t="s">
        <v>64</v>
      </c>
      <c r="K102" s="115" t="s">
        <v>12</v>
      </c>
      <c r="L102" s="116" t="s">
        <v>13</v>
      </c>
      <c r="M102" s="116" t="s">
        <v>14</v>
      </c>
      <c r="N102" s="305" t="s">
        <v>69</v>
      </c>
      <c r="O102" s="305" t="s">
        <v>70</v>
      </c>
      <c r="P102" s="132" t="s">
        <v>15</v>
      </c>
      <c r="Q102" s="167"/>
      <c r="R102" s="54"/>
      <c r="S102" s="54"/>
      <c r="V102" s="56"/>
      <c r="W102" s="52"/>
      <c r="X102" s="47"/>
      <c r="Y102" s="47"/>
      <c r="Z102" s="47"/>
      <c r="AA102" s="47"/>
    </row>
    <row r="103" spans="2:27" ht="21" customHeight="1" x14ac:dyDescent="0.25">
      <c r="B103" s="48"/>
      <c r="E103" s="129" t="s">
        <v>44</v>
      </c>
      <c r="F103" s="126" t="str">
        <f>VLOOKUP(E103,$E$112:$L$243,2,FALSE)</f>
        <v>Inserti espandibili</v>
      </c>
      <c r="G103" s="126" t="str">
        <f>VLOOKUP($E$103,$E$112:$L$243,3,FALSE)</f>
        <v>3M EAR</v>
      </c>
      <c r="H103" s="374" t="str">
        <f>VLOOKUP($E$103,$E$112:$L$243,4,FALSE)</f>
        <v>soft FX</v>
      </c>
      <c r="I103" s="374"/>
      <c r="J103" s="46">
        <f>VLOOKUP(E103,$E$112:$L$243,5,FALSE)</f>
        <v>37</v>
      </c>
      <c r="K103" s="46">
        <f>VLOOKUP($E$103,$E$112:$L$243,6,FALSE)</f>
        <v>36</v>
      </c>
      <c r="L103" s="46">
        <f>VLOOKUP($E$103,$E$112:$L$243,7,FALSE)</f>
        <v>35</v>
      </c>
      <c r="M103" s="46">
        <f>VLOOKUP($E$103,$E$112:$L$243,8,FALSE)</f>
        <v>33</v>
      </c>
      <c r="N103" s="375">
        <f>$AK$11</f>
        <v>82.25002607869078</v>
      </c>
      <c r="O103" s="375">
        <f>$AL$11</f>
        <v>95.129198290141773</v>
      </c>
      <c r="P103" s="376">
        <f>IF(($AL$11-$AK$11)&lt;=2,(L104-((K104-L104)/4)*($AL$11-$AK$11-2)),(L104-((L104-M104)/8)*($AL$11-$AK$11-2)))</f>
        <v>27.438175905066664</v>
      </c>
      <c r="Q103" s="167"/>
      <c r="R103" s="196"/>
      <c r="S103" s="196"/>
      <c r="V103" s="56"/>
      <c r="W103" s="56"/>
      <c r="X103" s="47"/>
      <c r="Y103" s="47"/>
      <c r="Z103" s="47"/>
      <c r="AA103" s="47"/>
    </row>
    <row r="104" spans="2:27" ht="21" customHeight="1" x14ac:dyDescent="0.25">
      <c r="B104" s="48"/>
      <c r="C104" s="48"/>
      <c r="D104" s="48"/>
      <c r="E104" s="191"/>
      <c r="F104" s="127"/>
      <c r="G104" s="128" t="s">
        <v>57</v>
      </c>
      <c r="H104" s="378">
        <v>0.85</v>
      </c>
      <c r="I104" s="379"/>
      <c r="J104" s="117">
        <f>H104*J103</f>
        <v>31.45</v>
      </c>
      <c r="K104" s="118">
        <f>K103*$H$104</f>
        <v>30.599999999999998</v>
      </c>
      <c r="L104" s="118">
        <f>L103*$H$104</f>
        <v>29.75</v>
      </c>
      <c r="M104" s="118">
        <f>M103*$H$104</f>
        <v>28.05</v>
      </c>
      <c r="N104" s="362"/>
      <c r="O104" s="362"/>
      <c r="P104" s="377"/>
      <c r="Q104" s="167"/>
      <c r="R104" s="167"/>
      <c r="S104" s="167"/>
      <c r="V104" s="56"/>
      <c r="W104" s="56"/>
      <c r="X104" s="47"/>
      <c r="Y104" s="47"/>
      <c r="Z104" s="47"/>
      <c r="AA104" s="47"/>
    </row>
    <row r="105" spans="2:27" ht="9" customHeight="1" x14ac:dyDescent="0.25">
      <c r="B105" s="48"/>
      <c r="C105" s="48"/>
      <c r="D105" s="48"/>
      <c r="E105" s="358"/>
      <c r="F105" s="359"/>
      <c r="G105" s="359"/>
      <c r="H105" s="359"/>
      <c r="I105" s="359"/>
      <c r="J105" s="359"/>
      <c r="K105" s="359"/>
      <c r="L105" s="359"/>
      <c r="M105" s="359"/>
      <c r="N105" s="359"/>
      <c r="O105" s="359"/>
      <c r="P105" s="360"/>
      <c r="Q105" s="167"/>
      <c r="R105" s="167"/>
      <c r="S105" s="167"/>
      <c r="V105" s="56"/>
      <c r="W105" s="56"/>
      <c r="X105" s="47"/>
      <c r="Y105" s="47"/>
      <c r="Z105" s="47"/>
      <c r="AA105" s="47"/>
    </row>
    <row r="106" spans="2:27" ht="21" customHeight="1" x14ac:dyDescent="0.25">
      <c r="B106" s="48"/>
      <c r="C106" s="48"/>
      <c r="D106" s="48"/>
      <c r="E106" s="361" t="s">
        <v>37</v>
      </c>
      <c r="F106" s="362"/>
      <c r="G106" s="363" t="s">
        <v>74</v>
      </c>
      <c r="H106" s="130" t="s">
        <v>185</v>
      </c>
      <c r="I106" s="131" t="s">
        <v>71</v>
      </c>
      <c r="J106" s="133">
        <f>$AK$11-P103</f>
        <v>54.811850173624116</v>
      </c>
      <c r="K106" s="131" t="s">
        <v>72</v>
      </c>
      <c r="L106" s="131">
        <v>80</v>
      </c>
      <c r="M106" s="365" t="str">
        <f>IF(J106&lt;65,"IPERPROTEZIONE",IF(J106&lt;70,"ACCETTABILE",IF(J106&lt;75,"BUONA",IF(J106&lt;80,"ACCETTABILE","INSUFFICIENTE"))))</f>
        <v>IPERPROTEZIONE</v>
      </c>
      <c r="N106" s="365"/>
      <c r="O106" s="365"/>
      <c r="P106" s="366"/>
      <c r="Q106" s="167"/>
      <c r="R106" s="85"/>
      <c r="S106" s="85"/>
      <c r="V106" s="56"/>
      <c r="W106" s="56"/>
      <c r="X106" s="47"/>
      <c r="Y106" s="47"/>
      <c r="Z106" s="47"/>
      <c r="AA106" s="47"/>
    </row>
    <row r="107" spans="2:27" ht="29.25" customHeight="1" thickBot="1" x14ac:dyDescent="0.3">
      <c r="B107" s="48"/>
      <c r="C107" s="48"/>
      <c r="D107" s="48"/>
      <c r="E107" s="367" t="s">
        <v>32</v>
      </c>
      <c r="F107" s="364"/>
      <c r="G107" s="364"/>
      <c r="H107" s="59" t="s">
        <v>186</v>
      </c>
      <c r="I107" s="60" t="s">
        <v>73</v>
      </c>
      <c r="J107" s="60">
        <f>M104-5</f>
        <v>23.05</v>
      </c>
      <c r="K107" s="60" t="s">
        <v>72</v>
      </c>
      <c r="L107" s="60">
        <v>135</v>
      </c>
      <c r="M107" s="368" t="str">
        <f>IF($O$45&lt;135,"VERIFICA NON NECESSARIA",IF(($O$45-J107)&lt;135,"IDONEO","INSUFFICIENTE"))</f>
        <v>VERIFICA NON NECESSARIA</v>
      </c>
      <c r="N107" s="368"/>
      <c r="O107" s="368"/>
      <c r="P107" s="369"/>
      <c r="Q107" s="167"/>
      <c r="R107" s="86"/>
      <c r="S107" s="86"/>
      <c r="V107" s="56"/>
      <c r="W107" s="56"/>
      <c r="X107" s="47"/>
      <c r="Y107" s="47"/>
      <c r="Z107" s="47"/>
      <c r="AA107" s="47"/>
    </row>
    <row r="108" spans="2:27" ht="18" x14ac:dyDescent="0.25">
      <c r="C108" s="48"/>
      <c r="D108" s="48"/>
    </row>
    <row r="109" spans="2:27" ht="18" x14ac:dyDescent="0.25">
      <c r="C109" s="48"/>
      <c r="D109" s="48"/>
    </row>
    <row r="110" spans="2:27" ht="18" x14ac:dyDescent="0.25">
      <c r="C110" s="48"/>
      <c r="D110" s="48"/>
    </row>
    <row r="111" spans="2:27" ht="35.25" customHeight="1" x14ac:dyDescent="0.2">
      <c r="E111" s="305" t="s">
        <v>0</v>
      </c>
      <c r="F111" s="305" t="s">
        <v>184</v>
      </c>
      <c r="G111" s="305" t="s">
        <v>1</v>
      </c>
      <c r="H111" s="305" t="s">
        <v>2</v>
      </c>
      <c r="I111" s="305" t="s">
        <v>64</v>
      </c>
      <c r="J111" s="305" t="s">
        <v>12</v>
      </c>
      <c r="K111" s="305" t="s">
        <v>13</v>
      </c>
      <c r="L111" s="305" t="s">
        <v>14</v>
      </c>
    </row>
    <row r="112" spans="2:27" ht="20.25" customHeight="1" x14ac:dyDescent="0.2">
      <c r="E112" s="45" t="s">
        <v>36</v>
      </c>
      <c r="F112" s="45" t="s">
        <v>27</v>
      </c>
      <c r="G112" s="45" t="s">
        <v>582</v>
      </c>
      <c r="H112" s="45" t="s">
        <v>583</v>
      </c>
      <c r="I112" s="46">
        <v>26</v>
      </c>
      <c r="J112" s="46">
        <v>32</v>
      </c>
      <c r="K112" s="46">
        <v>23</v>
      </c>
      <c r="L112" s="46">
        <v>15</v>
      </c>
    </row>
    <row r="113" spans="5:12" ht="20.25" customHeight="1" x14ac:dyDescent="0.2">
      <c r="E113" s="45" t="s">
        <v>38</v>
      </c>
      <c r="F113" s="45" t="s">
        <v>27</v>
      </c>
      <c r="G113" s="45" t="s">
        <v>582</v>
      </c>
      <c r="H113" s="309" t="s">
        <v>584</v>
      </c>
      <c r="I113" s="46">
        <v>24</v>
      </c>
      <c r="J113" s="46">
        <v>29</v>
      </c>
      <c r="K113" s="46">
        <v>20</v>
      </c>
      <c r="L113" s="46">
        <v>13</v>
      </c>
    </row>
    <row r="114" spans="5:12" ht="20.25" customHeight="1" x14ac:dyDescent="0.2">
      <c r="E114" s="45" t="s">
        <v>40</v>
      </c>
      <c r="F114" s="45" t="s">
        <v>243</v>
      </c>
      <c r="G114" s="45" t="s">
        <v>585</v>
      </c>
      <c r="H114" s="45" t="s">
        <v>586</v>
      </c>
      <c r="I114" s="46">
        <v>31</v>
      </c>
      <c r="J114" s="46">
        <v>31</v>
      </c>
      <c r="K114" s="46">
        <v>27</v>
      </c>
      <c r="L114" s="46">
        <v>26</v>
      </c>
    </row>
    <row r="115" spans="5:12" ht="20.25" customHeight="1" x14ac:dyDescent="0.2">
      <c r="E115" s="45" t="s">
        <v>41</v>
      </c>
      <c r="F115" s="45" t="s">
        <v>243</v>
      </c>
      <c r="G115" s="45" t="s">
        <v>587</v>
      </c>
      <c r="H115" s="45" t="s">
        <v>588</v>
      </c>
      <c r="I115" s="46">
        <v>37</v>
      </c>
      <c r="J115" s="46">
        <v>36</v>
      </c>
      <c r="K115" s="46">
        <v>35</v>
      </c>
      <c r="L115" s="46">
        <v>34</v>
      </c>
    </row>
    <row r="116" spans="5:12" ht="20.25" customHeight="1" x14ac:dyDescent="0.2">
      <c r="E116" s="45" t="s">
        <v>42</v>
      </c>
      <c r="F116" s="45" t="s">
        <v>243</v>
      </c>
      <c r="G116" s="45" t="s">
        <v>585</v>
      </c>
      <c r="H116" s="45" t="s">
        <v>589</v>
      </c>
      <c r="I116" s="46">
        <v>29</v>
      </c>
      <c r="J116" s="46">
        <v>30</v>
      </c>
      <c r="K116" s="46">
        <v>35</v>
      </c>
      <c r="L116" s="46">
        <v>24</v>
      </c>
    </row>
    <row r="117" spans="5:12" ht="20.25" customHeight="1" x14ac:dyDescent="0.2">
      <c r="E117" s="45" t="s">
        <v>43</v>
      </c>
      <c r="F117" s="45" t="s">
        <v>244</v>
      </c>
      <c r="G117" s="45" t="s">
        <v>590</v>
      </c>
      <c r="H117" s="45" t="s">
        <v>591</v>
      </c>
      <c r="I117" s="46">
        <v>28</v>
      </c>
      <c r="J117" s="46">
        <v>27</v>
      </c>
      <c r="K117" s="46">
        <v>26</v>
      </c>
      <c r="L117" s="46">
        <v>25</v>
      </c>
    </row>
    <row r="118" spans="5:12" ht="20.25" customHeight="1" x14ac:dyDescent="0.2">
      <c r="E118" s="45" t="s">
        <v>44</v>
      </c>
      <c r="F118" s="45" t="s">
        <v>243</v>
      </c>
      <c r="G118" s="45" t="s">
        <v>585</v>
      </c>
      <c r="H118" s="45" t="s">
        <v>592</v>
      </c>
      <c r="I118" s="46">
        <v>37</v>
      </c>
      <c r="J118" s="46">
        <v>36</v>
      </c>
      <c r="K118" s="46">
        <v>35</v>
      </c>
      <c r="L118" s="46">
        <v>33</v>
      </c>
    </row>
    <row r="119" spans="5:12" ht="20.25" customHeight="1" x14ac:dyDescent="0.2">
      <c r="E119" s="45" t="s">
        <v>45</v>
      </c>
      <c r="F119" s="45"/>
      <c r="G119" s="45"/>
      <c r="H119" s="45"/>
      <c r="I119" s="46"/>
      <c r="J119" s="46"/>
      <c r="K119" s="46"/>
      <c r="L119" s="46"/>
    </row>
    <row r="120" spans="5:12" ht="20.25" customHeight="1" x14ac:dyDescent="0.2">
      <c r="E120" s="45" t="s">
        <v>46</v>
      </c>
      <c r="F120" s="45"/>
      <c r="G120" s="45"/>
      <c r="H120" s="45"/>
      <c r="I120" s="46"/>
      <c r="J120" s="46"/>
      <c r="K120" s="46"/>
      <c r="L120" s="46"/>
    </row>
    <row r="121" spans="5:12" ht="20.25" customHeight="1" x14ac:dyDescent="0.2">
      <c r="E121" s="45" t="s">
        <v>47</v>
      </c>
      <c r="F121" s="45"/>
      <c r="G121" s="45"/>
      <c r="H121" s="45"/>
      <c r="I121" s="46"/>
      <c r="J121" s="46"/>
      <c r="K121" s="46"/>
      <c r="L121" s="46"/>
    </row>
    <row r="122" spans="5:12" ht="20.25" customHeight="1" x14ac:dyDescent="0.2">
      <c r="E122" s="45" t="s">
        <v>48</v>
      </c>
      <c r="F122" s="45"/>
      <c r="G122" s="45"/>
      <c r="H122" s="45"/>
      <c r="I122" s="46"/>
      <c r="J122" s="46"/>
      <c r="K122" s="46"/>
      <c r="L122" s="46"/>
    </row>
    <row r="123" spans="5:12" ht="20.25" customHeight="1" x14ac:dyDescent="0.2">
      <c r="E123" s="45" t="s">
        <v>49</v>
      </c>
      <c r="F123" s="45"/>
      <c r="G123" s="45"/>
      <c r="H123" s="45"/>
      <c r="I123" s="46"/>
      <c r="J123" s="46"/>
      <c r="K123" s="46"/>
      <c r="L123" s="46"/>
    </row>
    <row r="124" spans="5:12" ht="20.25" customHeight="1" x14ac:dyDescent="0.2">
      <c r="E124" s="45" t="s">
        <v>50</v>
      </c>
      <c r="F124" s="45"/>
      <c r="G124" s="45"/>
      <c r="H124" s="45"/>
      <c r="I124" s="46"/>
      <c r="J124" s="46"/>
      <c r="K124" s="46"/>
      <c r="L124" s="46"/>
    </row>
    <row r="125" spans="5:12" ht="20.25" customHeight="1" x14ac:dyDescent="0.2">
      <c r="E125" s="45" t="s">
        <v>51</v>
      </c>
      <c r="F125" s="45"/>
      <c r="G125" s="45"/>
      <c r="H125" s="45"/>
      <c r="I125" s="46"/>
      <c r="J125" s="46"/>
      <c r="K125" s="46"/>
      <c r="L125" s="46"/>
    </row>
    <row r="126" spans="5:12" ht="20.25" customHeight="1" x14ac:dyDescent="0.2">
      <c r="E126" s="45" t="s">
        <v>35</v>
      </c>
      <c r="F126" s="45"/>
      <c r="G126" s="45"/>
      <c r="H126" s="45"/>
      <c r="I126" s="46"/>
      <c r="J126" s="46"/>
      <c r="K126" s="46"/>
      <c r="L126" s="46"/>
    </row>
    <row r="127" spans="5:12" ht="20.25" customHeight="1" x14ac:dyDescent="0.2">
      <c r="E127" s="45" t="s">
        <v>52</v>
      </c>
      <c r="F127" s="45"/>
      <c r="G127" s="45"/>
      <c r="H127" s="45"/>
      <c r="I127" s="46"/>
      <c r="J127" s="46"/>
      <c r="K127" s="46"/>
      <c r="L127" s="46"/>
    </row>
    <row r="128" spans="5:12" ht="20.25" customHeight="1" x14ac:dyDescent="0.2">
      <c r="E128" s="45" t="s">
        <v>53</v>
      </c>
      <c r="F128" s="45"/>
      <c r="G128" s="45"/>
      <c r="H128" s="45"/>
      <c r="I128" s="46"/>
      <c r="J128" s="46"/>
      <c r="K128" s="46"/>
      <c r="L128" s="46"/>
    </row>
    <row r="129" spans="5:12" ht="20.25" customHeight="1" x14ac:dyDescent="0.2">
      <c r="E129" s="45" t="s">
        <v>54</v>
      </c>
      <c r="F129" s="45"/>
      <c r="G129" s="45"/>
      <c r="H129" s="45"/>
      <c r="I129" s="46"/>
      <c r="J129" s="46"/>
      <c r="K129" s="46"/>
      <c r="L129" s="46"/>
    </row>
    <row r="130" spans="5:12" ht="20.25" x14ac:dyDescent="0.2">
      <c r="E130" s="45" t="s">
        <v>55</v>
      </c>
      <c r="F130" s="45"/>
      <c r="G130" s="45"/>
      <c r="H130" s="45"/>
      <c r="I130" s="46"/>
      <c r="J130" s="46"/>
      <c r="K130" s="46"/>
      <c r="L130" s="46"/>
    </row>
    <row r="131" spans="5:12" ht="20.25" x14ac:dyDescent="0.2">
      <c r="E131" s="45" t="s">
        <v>58</v>
      </c>
      <c r="F131" s="45"/>
      <c r="G131" s="45"/>
      <c r="H131" s="45"/>
      <c r="I131" s="46"/>
      <c r="J131" s="46"/>
      <c r="K131" s="46"/>
      <c r="L131" s="46"/>
    </row>
    <row r="132" spans="5:12" ht="20.25" x14ac:dyDescent="0.2">
      <c r="E132" s="45" t="s">
        <v>59</v>
      </c>
      <c r="F132" s="45"/>
      <c r="G132" s="45"/>
      <c r="H132" s="45"/>
      <c r="I132" s="46"/>
      <c r="J132" s="46"/>
      <c r="K132" s="46"/>
      <c r="L132" s="46"/>
    </row>
    <row r="133" spans="5:12" ht="20.25" x14ac:dyDescent="0.2">
      <c r="E133" s="45" t="s">
        <v>60</v>
      </c>
      <c r="F133" s="45"/>
      <c r="G133" s="45"/>
      <c r="H133" s="45"/>
      <c r="I133" s="46"/>
      <c r="J133" s="46"/>
      <c r="K133" s="46"/>
      <c r="L133" s="46"/>
    </row>
    <row r="134" spans="5:12" ht="20.25" x14ac:dyDescent="0.2">
      <c r="E134" s="45" t="s">
        <v>61</v>
      </c>
      <c r="F134" s="45"/>
      <c r="G134" s="45"/>
      <c r="H134" s="45"/>
      <c r="I134" s="46"/>
      <c r="J134" s="46"/>
      <c r="K134" s="46"/>
      <c r="L134" s="46"/>
    </row>
    <row r="135" spans="5:12" ht="20.25" x14ac:dyDescent="0.2">
      <c r="E135" s="45" t="s">
        <v>62</v>
      </c>
      <c r="F135" s="45"/>
      <c r="G135" s="45"/>
      <c r="H135" s="45"/>
      <c r="I135" s="46"/>
      <c r="J135" s="46"/>
      <c r="K135" s="46"/>
      <c r="L135" s="46"/>
    </row>
    <row r="136" spans="5:12" ht="20.25" x14ac:dyDescent="0.2">
      <c r="E136" s="45" t="s">
        <v>63</v>
      </c>
      <c r="F136" s="45"/>
      <c r="G136" s="45"/>
      <c r="H136" s="45"/>
      <c r="I136" s="46"/>
      <c r="J136" s="46"/>
      <c r="K136" s="46"/>
      <c r="L136" s="46"/>
    </row>
    <row r="137" spans="5:12" ht="20.25" x14ac:dyDescent="0.2">
      <c r="E137" s="45" t="s">
        <v>76</v>
      </c>
      <c r="F137" s="45"/>
      <c r="G137" s="45"/>
      <c r="H137" s="45"/>
      <c r="I137" s="46"/>
      <c r="J137" s="46"/>
      <c r="K137" s="46"/>
      <c r="L137" s="46"/>
    </row>
    <row r="138" spans="5:12" ht="20.25" x14ac:dyDescent="0.2">
      <c r="E138" s="45" t="s">
        <v>77</v>
      </c>
      <c r="F138" s="45"/>
      <c r="G138" s="45"/>
      <c r="H138" s="45"/>
      <c r="I138" s="46"/>
      <c r="J138" s="46"/>
      <c r="K138" s="46"/>
      <c r="L138" s="46"/>
    </row>
    <row r="139" spans="5:12" ht="20.25" x14ac:dyDescent="0.2">
      <c r="E139" s="45" t="s">
        <v>78</v>
      </c>
      <c r="F139" s="45"/>
      <c r="G139" s="45"/>
      <c r="H139" s="45"/>
      <c r="I139" s="46"/>
      <c r="J139" s="46"/>
      <c r="K139" s="46"/>
      <c r="L139" s="46"/>
    </row>
    <row r="140" spans="5:12" ht="20.25" x14ac:dyDescent="0.2">
      <c r="E140" s="45" t="s">
        <v>79</v>
      </c>
      <c r="F140" s="45"/>
      <c r="G140" s="45"/>
      <c r="H140" s="45"/>
      <c r="I140" s="46"/>
      <c r="J140" s="46"/>
      <c r="K140" s="46"/>
      <c r="L140" s="46"/>
    </row>
    <row r="141" spans="5:12" ht="20.25" x14ac:dyDescent="0.2">
      <c r="E141" s="45" t="s">
        <v>80</v>
      </c>
      <c r="F141" s="45"/>
      <c r="G141" s="45"/>
      <c r="H141" s="45"/>
      <c r="I141" s="46"/>
      <c r="J141" s="46"/>
      <c r="K141" s="46"/>
      <c r="L141" s="46"/>
    </row>
    <row r="142" spans="5:12" ht="20.25" x14ac:dyDescent="0.2">
      <c r="E142" s="45" t="s">
        <v>81</v>
      </c>
      <c r="F142" s="45"/>
      <c r="G142" s="45"/>
      <c r="H142" s="45"/>
      <c r="I142" s="46"/>
      <c r="J142" s="46"/>
      <c r="K142" s="46"/>
      <c r="L142" s="46"/>
    </row>
    <row r="143" spans="5:12" ht="20.25" x14ac:dyDescent="0.2">
      <c r="E143" s="45" t="s">
        <v>82</v>
      </c>
      <c r="F143" s="45"/>
      <c r="G143" s="45"/>
      <c r="H143" s="45"/>
      <c r="I143" s="46"/>
      <c r="J143" s="46"/>
      <c r="K143" s="46"/>
      <c r="L143" s="46"/>
    </row>
    <row r="144" spans="5:12" ht="20.25" x14ac:dyDescent="0.2">
      <c r="E144" s="45" t="s">
        <v>83</v>
      </c>
      <c r="F144" s="45"/>
      <c r="G144" s="45"/>
      <c r="H144" s="45"/>
      <c r="I144" s="46"/>
      <c r="J144" s="46"/>
      <c r="K144" s="46"/>
      <c r="L144" s="46"/>
    </row>
    <row r="145" spans="5:12" ht="20.25" x14ac:dyDescent="0.2">
      <c r="E145" s="45" t="s">
        <v>84</v>
      </c>
      <c r="F145" s="45"/>
      <c r="G145" s="45"/>
      <c r="H145" s="45"/>
      <c r="I145" s="46"/>
      <c r="J145" s="46"/>
      <c r="K145" s="46"/>
      <c r="L145" s="46"/>
    </row>
    <row r="146" spans="5:12" ht="20.25" x14ac:dyDescent="0.2">
      <c r="E146" s="45" t="s">
        <v>85</v>
      </c>
      <c r="F146" s="45"/>
      <c r="G146" s="45"/>
      <c r="H146" s="45"/>
      <c r="I146" s="46"/>
      <c r="J146" s="46"/>
      <c r="K146" s="46"/>
      <c r="L146" s="46"/>
    </row>
    <row r="147" spans="5:12" ht="20.25" x14ac:dyDescent="0.2">
      <c r="E147" s="45" t="s">
        <v>86</v>
      </c>
      <c r="F147" s="45"/>
      <c r="G147" s="45"/>
      <c r="H147" s="45"/>
      <c r="I147" s="46"/>
      <c r="J147" s="46"/>
      <c r="K147" s="46"/>
      <c r="L147" s="46"/>
    </row>
    <row r="148" spans="5:12" ht="20.25" x14ac:dyDescent="0.2">
      <c r="E148" s="45" t="s">
        <v>87</v>
      </c>
      <c r="F148" s="45"/>
      <c r="G148" s="45"/>
      <c r="H148" s="45"/>
      <c r="I148" s="46"/>
      <c r="J148" s="46"/>
      <c r="K148" s="46"/>
      <c r="L148" s="46"/>
    </row>
    <row r="149" spans="5:12" ht="20.25" x14ac:dyDescent="0.2">
      <c r="E149" s="45" t="s">
        <v>88</v>
      </c>
      <c r="F149" s="45"/>
      <c r="G149" s="45"/>
      <c r="H149" s="45"/>
      <c r="I149" s="46"/>
      <c r="J149" s="46"/>
      <c r="K149" s="46"/>
      <c r="L149" s="46"/>
    </row>
    <row r="150" spans="5:12" ht="20.25" x14ac:dyDescent="0.2">
      <c r="E150" s="45" t="s">
        <v>89</v>
      </c>
      <c r="F150" s="45"/>
      <c r="G150" s="45"/>
      <c r="H150" s="45"/>
      <c r="I150" s="46"/>
      <c r="J150" s="46"/>
      <c r="K150" s="46"/>
      <c r="L150" s="46"/>
    </row>
    <row r="151" spans="5:12" ht="20.25" x14ac:dyDescent="0.2">
      <c r="E151" s="45" t="s">
        <v>90</v>
      </c>
      <c r="F151" s="45"/>
      <c r="G151" s="45"/>
      <c r="H151" s="45"/>
      <c r="I151" s="46"/>
      <c r="J151" s="46"/>
      <c r="K151" s="46"/>
      <c r="L151" s="46"/>
    </row>
    <row r="152" spans="5:12" ht="20.25" x14ac:dyDescent="0.2">
      <c r="E152" s="45" t="s">
        <v>91</v>
      </c>
      <c r="F152" s="45"/>
      <c r="G152" s="45"/>
      <c r="H152" s="45"/>
      <c r="I152" s="46"/>
      <c r="J152" s="46"/>
      <c r="K152" s="46"/>
      <c r="L152" s="46"/>
    </row>
    <row r="153" spans="5:12" ht="20.25" x14ac:dyDescent="0.2">
      <c r="E153" s="45" t="s">
        <v>92</v>
      </c>
      <c r="F153" s="45"/>
      <c r="G153" s="45"/>
      <c r="H153" s="45"/>
      <c r="I153" s="46"/>
      <c r="J153" s="46"/>
      <c r="K153" s="46"/>
      <c r="L153" s="46"/>
    </row>
    <row r="154" spans="5:12" ht="20.25" x14ac:dyDescent="0.2">
      <c r="E154" s="45" t="s">
        <v>93</v>
      </c>
      <c r="F154" s="45"/>
      <c r="G154" s="45"/>
      <c r="H154" s="45"/>
      <c r="I154" s="46"/>
      <c r="J154" s="46"/>
      <c r="K154" s="46"/>
      <c r="L154" s="46"/>
    </row>
    <row r="155" spans="5:12" ht="20.25" x14ac:dyDescent="0.2">
      <c r="E155" s="45" t="s">
        <v>94</v>
      </c>
      <c r="F155" s="45"/>
      <c r="G155" s="45"/>
      <c r="H155" s="45"/>
      <c r="I155" s="46"/>
      <c r="J155" s="46"/>
      <c r="K155" s="46"/>
      <c r="L155" s="46"/>
    </row>
    <row r="156" spans="5:12" ht="20.25" x14ac:dyDescent="0.2">
      <c r="E156" s="45" t="s">
        <v>95</v>
      </c>
      <c r="F156" s="45"/>
      <c r="G156" s="45"/>
      <c r="H156" s="45"/>
      <c r="I156" s="46"/>
      <c r="J156" s="46"/>
      <c r="K156" s="46"/>
      <c r="L156" s="46"/>
    </row>
    <row r="157" spans="5:12" ht="20.25" x14ac:dyDescent="0.2">
      <c r="E157" s="45" t="s">
        <v>96</v>
      </c>
      <c r="F157" s="45"/>
      <c r="G157" s="45"/>
      <c r="H157" s="45"/>
      <c r="I157" s="46"/>
      <c r="J157" s="46"/>
      <c r="K157" s="46"/>
      <c r="L157" s="46"/>
    </row>
    <row r="158" spans="5:12" ht="20.25" x14ac:dyDescent="0.2">
      <c r="E158" s="45" t="s">
        <v>97</v>
      </c>
      <c r="F158" s="45"/>
      <c r="G158" s="45"/>
      <c r="H158" s="45"/>
      <c r="I158" s="46"/>
      <c r="J158" s="46"/>
      <c r="K158" s="46"/>
      <c r="L158" s="46"/>
    </row>
    <row r="159" spans="5:12" ht="20.25" x14ac:dyDescent="0.2">
      <c r="E159" s="45" t="s">
        <v>98</v>
      </c>
      <c r="F159" s="45"/>
      <c r="G159" s="45"/>
      <c r="H159" s="45"/>
      <c r="I159" s="46"/>
      <c r="J159" s="46"/>
      <c r="K159" s="46"/>
      <c r="L159" s="46"/>
    </row>
    <row r="160" spans="5:12" ht="20.25" x14ac:dyDescent="0.2">
      <c r="E160" s="45" t="s">
        <v>99</v>
      </c>
      <c r="F160" s="45"/>
      <c r="G160" s="45"/>
      <c r="H160" s="45"/>
      <c r="I160" s="46"/>
      <c r="J160" s="46"/>
      <c r="K160" s="46"/>
      <c r="L160" s="46"/>
    </row>
    <row r="161" spans="5:12" ht="20.25" x14ac:dyDescent="0.2">
      <c r="E161" s="45" t="s">
        <v>100</v>
      </c>
      <c r="F161" s="45"/>
      <c r="G161" s="45"/>
      <c r="H161" s="45"/>
      <c r="I161" s="46"/>
      <c r="J161" s="46"/>
      <c r="K161" s="46"/>
      <c r="L161" s="46"/>
    </row>
    <row r="162" spans="5:12" ht="20.25" x14ac:dyDescent="0.2">
      <c r="E162" s="45" t="s">
        <v>101</v>
      </c>
      <c r="F162" s="45"/>
      <c r="G162" s="45"/>
      <c r="H162" s="45"/>
      <c r="I162" s="46"/>
      <c r="J162" s="46"/>
      <c r="K162" s="46"/>
      <c r="L162" s="46"/>
    </row>
    <row r="163" spans="5:12" ht="20.25" x14ac:dyDescent="0.2">
      <c r="E163" s="45" t="s">
        <v>102</v>
      </c>
      <c r="F163" s="45"/>
      <c r="G163" s="45"/>
      <c r="H163" s="45"/>
      <c r="I163" s="46"/>
      <c r="J163" s="46"/>
      <c r="K163" s="46"/>
      <c r="L163" s="46"/>
    </row>
    <row r="164" spans="5:12" ht="20.25" x14ac:dyDescent="0.2">
      <c r="E164" s="45" t="s">
        <v>103</v>
      </c>
      <c r="F164" s="45"/>
      <c r="G164" s="45"/>
      <c r="H164" s="45"/>
      <c r="I164" s="46"/>
      <c r="J164" s="46"/>
      <c r="K164" s="46"/>
      <c r="L164" s="46"/>
    </row>
    <row r="165" spans="5:12" ht="20.25" x14ac:dyDescent="0.2">
      <c r="E165" s="45" t="s">
        <v>104</v>
      </c>
      <c r="F165" s="45"/>
      <c r="G165" s="45"/>
      <c r="H165" s="45"/>
      <c r="I165" s="46"/>
      <c r="J165" s="46"/>
      <c r="K165" s="46"/>
      <c r="L165" s="46"/>
    </row>
    <row r="166" spans="5:12" ht="20.25" x14ac:dyDescent="0.2">
      <c r="E166" s="45" t="s">
        <v>105</v>
      </c>
      <c r="F166" s="45"/>
      <c r="G166" s="45"/>
      <c r="H166" s="45"/>
      <c r="I166" s="46"/>
      <c r="J166" s="46"/>
      <c r="K166" s="46"/>
      <c r="L166" s="46"/>
    </row>
    <row r="167" spans="5:12" ht="20.25" x14ac:dyDescent="0.2">
      <c r="E167" s="45" t="s">
        <v>106</v>
      </c>
      <c r="F167" s="45"/>
      <c r="G167" s="45"/>
      <c r="H167" s="45"/>
      <c r="I167" s="46"/>
      <c r="J167" s="46"/>
      <c r="K167" s="46"/>
      <c r="L167" s="46"/>
    </row>
    <row r="168" spans="5:12" ht="20.25" x14ac:dyDescent="0.2">
      <c r="E168" s="45" t="s">
        <v>107</v>
      </c>
      <c r="F168" s="45"/>
      <c r="G168" s="45"/>
      <c r="H168" s="45"/>
      <c r="I168" s="46"/>
      <c r="J168" s="46"/>
      <c r="K168" s="46"/>
      <c r="L168" s="46"/>
    </row>
    <row r="169" spans="5:12" ht="20.25" x14ac:dyDescent="0.2">
      <c r="E169" s="45" t="s">
        <v>108</v>
      </c>
      <c r="F169" s="45"/>
      <c r="G169" s="45"/>
      <c r="H169" s="45"/>
      <c r="I169" s="46"/>
      <c r="J169" s="46"/>
      <c r="K169" s="46"/>
      <c r="L169" s="46"/>
    </row>
    <row r="170" spans="5:12" ht="20.25" x14ac:dyDescent="0.2">
      <c r="E170" s="45" t="s">
        <v>109</v>
      </c>
      <c r="F170" s="45"/>
      <c r="G170" s="45"/>
      <c r="H170" s="45"/>
      <c r="I170" s="46"/>
      <c r="J170" s="46"/>
      <c r="K170" s="46"/>
      <c r="L170" s="46"/>
    </row>
    <row r="171" spans="5:12" ht="20.25" x14ac:dyDescent="0.2">
      <c r="E171" s="45" t="s">
        <v>110</v>
      </c>
      <c r="F171" s="45"/>
      <c r="G171" s="45"/>
      <c r="H171" s="45"/>
      <c r="I171" s="46"/>
      <c r="J171" s="46"/>
      <c r="K171" s="46"/>
      <c r="L171" s="46"/>
    </row>
    <row r="172" spans="5:12" ht="20.25" x14ac:dyDescent="0.2">
      <c r="E172" s="45" t="s">
        <v>111</v>
      </c>
      <c r="F172" s="45"/>
      <c r="G172" s="45"/>
      <c r="H172" s="45"/>
      <c r="I172" s="46"/>
      <c r="J172" s="46"/>
      <c r="K172" s="46"/>
      <c r="L172" s="46"/>
    </row>
    <row r="173" spans="5:12" ht="20.25" x14ac:dyDescent="0.2">
      <c r="E173" s="45" t="s">
        <v>112</v>
      </c>
      <c r="F173" s="45"/>
      <c r="G173" s="45"/>
      <c r="H173" s="45"/>
      <c r="I173" s="46"/>
      <c r="J173" s="46"/>
      <c r="K173" s="46"/>
      <c r="L173" s="46"/>
    </row>
    <row r="174" spans="5:12" ht="20.25" x14ac:dyDescent="0.2">
      <c r="E174" s="45" t="s">
        <v>113</v>
      </c>
      <c r="F174" s="45"/>
      <c r="G174" s="45"/>
      <c r="H174" s="45"/>
      <c r="I174" s="46"/>
      <c r="J174" s="46"/>
      <c r="K174" s="46"/>
      <c r="L174" s="46"/>
    </row>
    <row r="175" spans="5:12" ht="20.25" x14ac:dyDescent="0.2">
      <c r="E175" s="45" t="s">
        <v>114</v>
      </c>
      <c r="F175" s="45"/>
      <c r="G175" s="45"/>
      <c r="H175" s="45"/>
      <c r="I175" s="46"/>
      <c r="J175" s="46"/>
      <c r="K175" s="46"/>
      <c r="L175" s="46"/>
    </row>
    <row r="176" spans="5:12" ht="20.25" x14ac:dyDescent="0.2">
      <c r="E176" s="45" t="s">
        <v>115</v>
      </c>
      <c r="F176" s="45"/>
      <c r="G176" s="45"/>
      <c r="H176" s="45"/>
      <c r="I176" s="46"/>
      <c r="J176" s="46"/>
      <c r="K176" s="46"/>
      <c r="L176" s="46"/>
    </row>
    <row r="177" spans="5:12" ht="20.25" x14ac:dyDescent="0.2">
      <c r="E177" s="45" t="s">
        <v>116</v>
      </c>
      <c r="F177" s="45"/>
      <c r="G177" s="45"/>
      <c r="H177" s="45"/>
      <c r="I177" s="46"/>
      <c r="J177" s="46"/>
      <c r="K177" s="46"/>
      <c r="L177" s="46"/>
    </row>
    <row r="178" spans="5:12" ht="20.25" x14ac:dyDescent="0.2">
      <c r="E178" s="45" t="s">
        <v>117</v>
      </c>
      <c r="F178" s="45"/>
      <c r="G178" s="45"/>
      <c r="H178" s="45"/>
      <c r="I178" s="46"/>
      <c r="J178" s="46"/>
      <c r="K178" s="46"/>
      <c r="L178" s="46"/>
    </row>
    <row r="179" spans="5:12" ht="20.25" x14ac:dyDescent="0.2">
      <c r="E179" s="45" t="s">
        <v>118</v>
      </c>
      <c r="F179" s="45"/>
      <c r="G179" s="45"/>
      <c r="H179" s="45"/>
      <c r="I179" s="46"/>
      <c r="J179" s="46"/>
      <c r="K179" s="46"/>
      <c r="L179" s="46"/>
    </row>
    <row r="180" spans="5:12" ht="20.25" x14ac:dyDescent="0.2">
      <c r="E180" s="45" t="s">
        <v>119</v>
      </c>
      <c r="F180" s="45"/>
      <c r="G180" s="45"/>
      <c r="H180" s="45"/>
      <c r="I180" s="46"/>
      <c r="J180" s="46"/>
      <c r="K180" s="46"/>
      <c r="L180" s="46"/>
    </row>
    <row r="181" spans="5:12" ht="20.25" x14ac:dyDescent="0.2">
      <c r="E181" s="45" t="s">
        <v>120</v>
      </c>
      <c r="F181" s="45"/>
      <c r="G181" s="45"/>
      <c r="H181" s="45"/>
      <c r="I181" s="46"/>
      <c r="J181" s="46"/>
      <c r="K181" s="46"/>
      <c r="L181" s="46"/>
    </row>
    <row r="182" spans="5:12" ht="20.25" x14ac:dyDescent="0.2">
      <c r="E182" s="45" t="s">
        <v>121</v>
      </c>
      <c r="F182" s="45"/>
      <c r="G182" s="45"/>
      <c r="H182" s="45"/>
      <c r="I182" s="46"/>
      <c r="J182" s="46"/>
      <c r="K182" s="46"/>
      <c r="L182" s="46"/>
    </row>
    <row r="183" spans="5:12" ht="20.25" x14ac:dyDescent="0.2">
      <c r="E183" s="45" t="s">
        <v>122</v>
      </c>
      <c r="F183" s="45"/>
      <c r="G183" s="45"/>
      <c r="H183" s="45"/>
      <c r="I183" s="46"/>
      <c r="J183" s="46"/>
      <c r="K183" s="46"/>
      <c r="L183" s="46"/>
    </row>
    <row r="184" spans="5:12" ht="20.25" x14ac:dyDescent="0.2">
      <c r="E184" s="45" t="s">
        <v>123</v>
      </c>
      <c r="F184" s="45"/>
      <c r="G184" s="45"/>
      <c r="H184" s="45"/>
      <c r="I184" s="46"/>
      <c r="J184" s="46"/>
      <c r="K184" s="46"/>
      <c r="L184" s="46"/>
    </row>
    <row r="185" spans="5:12" ht="20.25" x14ac:dyDescent="0.2">
      <c r="E185" s="45" t="s">
        <v>124</v>
      </c>
      <c r="F185" s="45"/>
      <c r="G185" s="45"/>
      <c r="H185" s="45"/>
      <c r="I185" s="46"/>
      <c r="J185" s="46"/>
      <c r="K185" s="46"/>
      <c r="L185" s="46"/>
    </row>
    <row r="186" spans="5:12" ht="20.25" x14ac:dyDescent="0.2">
      <c r="E186" s="45" t="s">
        <v>125</v>
      </c>
      <c r="F186" s="45"/>
      <c r="G186" s="45"/>
      <c r="H186" s="45"/>
      <c r="I186" s="46"/>
      <c r="J186" s="46"/>
      <c r="K186" s="46"/>
      <c r="L186" s="46"/>
    </row>
    <row r="187" spans="5:12" ht="20.25" x14ac:dyDescent="0.2">
      <c r="E187" s="45" t="s">
        <v>126</v>
      </c>
      <c r="F187" s="45"/>
      <c r="G187" s="45"/>
      <c r="H187" s="45"/>
      <c r="I187" s="46"/>
      <c r="J187" s="46"/>
      <c r="K187" s="46"/>
      <c r="L187" s="46"/>
    </row>
    <row r="188" spans="5:12" ht="20.25" x14ac:dyDescent="0.2">
      <c r="E188" s="45" t="s">
        <v>127</v>
      </c>
      <c r="F188" s="45"/>
      <c r="G188" s="45"/>
      <c r="H188" s="45"/>
      <c r="I188" s="46"/>
      <c r="J188" s="46"/>
      <c r="K188" s="46"/>
      <c r="L188" s="46"/>
    </row>
    <row r="189" spans="5:12" ht="20.25" x14ac:dyDescent="0.2">
      <c r="E189" s="45" t="s">
        <v>128</v>
      </c>
      <c r="F189" s="45"/>
      <c r="G189" s="45"/>
      <c r="H189" s="45"/>
      <c r="I189" s="46"/>
      <c r="J189" s="46"/>
      <c r="K189" s="46"/>
      <c r="L189" s="46"/>
    </row>
    <row r="190" spans="5:12" ht="20.25" x14ac:dyDescent="0.2">
      <c r="E190" s="45" t="s">
        <v>129</v>
      </c>
      <c r="F190" s="45"/>
      <c r="G190" s="45"/>
      <c r="H190" s="45"/>
      <c r="I190" s="46"/>
      <c r="J190" s="46"/>
      <c r="K190" s="46"/>
      <c r="L190" s="46"/>
    </row>
    <row r="191" spans="5:12" ht="20.25" x14ac:dyDescent="0.2">
      <c r="E191" s="45" t="s">
        <v>130</v>
      </c>
      <c r="F191" s="45"/>
      <c r="G191" s="45"/>
      <c r="H191" s="45"/>
      <c r="I191" s="46"/>
      <c r="J191" s="46"/>
      <c r="K191" s="46"/>
      <c r="L191" s="46"/>
    </row>
    <row r="192" spans="5:12" ht="20.25" x14ac:dyDescent="0.2">
      <c r="E192" s="45" t="s">
        <v>131</v>
      </c>
      <c r="F192" s="45"/>
      <c r="G192" s="45"/>
      <c r="H192" s="45"/>
      <c r="I192" s="46"/>
      <c r="J192" s="46"/>
      <c r="K192" s="46"/>
      <c r="L192" s="46"/>
    </row>
    <row r="193" spans="5:12" ht="20.25" x14ac:dyDescent="0.2">
      <c r="E193" s="45" t="s">
        <v>132</v>
      </c>
      <c r="F193" s="45"/>
      <c r="G193" s="45"/>
      <c r="H193" s="45"/>
      <c r="I193" s="46"/>
      <c r="J193" s="46"/>
      <c r="K193" s="46"/>
      <c r="L193" s="46"/>
    </row>
    <row r="194" spans="5:12" ht="20.25" x14ac:dyDescent="0.2">
      <c r="E194" s="45" t="s">
        <v>133</v>
      </c>
      <c r="F194" s="45"/>
      <c r="G194" s="45"/>
      <c r="H194" s="45"/>
      <c r="I194" s="46"/>
      <c r="J194" s="46"/>
      <c r="K194" s="46"/>
      <c r="L194" s="46"/>
    </row>
    <row r="195" spans="5:12" ht="20.25" x14ac:dyDescent="0.2">
      <c r="E195" s="45" t="s">
        <v>134</v>
      </c>
      <c r="F195" s="45"/>
      <c r="G195" s="45"/>
      <c r="H195" s="45"/>
      <c r="I195" s="46"/>
      <c r="J195" s="46"/>
      <c r="K195" s="46"/>
      <c r="L195" s="46"/>
    </row>
    <row r="196" spans="5:12" ht="20.25" x14ac:dyDescent="0.2">
      <c r="E196" s="45" t="s">
        <v>135</v>
      </c>
      <c r="F196" s="45"/>
      <c r="G196" s="45"/>
      <c r="H196" s="45"/>
      <c r="I196" s="46"/>
      <c r="J196" s="46"/>
      <c r="K196" s="46"/>
      <c r="L196" s="46"/>
    </row>
    <row r="197" spans="5:12" ht="20.25" x14ac:dyDescent="0.2">
      <c r="E197" s="45" t="s">
        <v>136</v>
      </c>
      <c r="F197" s="45"/>
      <c r="G197" s="45"/>
      <c r="H197" s="45"/>
      <c r="I197" s="46"/>
      <c r="J197" s="46"/>
      <c r="K197" s="46"/>
      <c r="L197" s="46"/>
    </row>
    <row r="198" spans="5:12" ht="20.25" x14ac:dyDescent="0.2">
      <c r="E198" s="45" t="s">
        <v>137</v>
      </c>
      <c r="F198" s="45"/>
      <c r="G198" s="45"/>
      <c r="H198" s="45"/>
      <c r="I198" s="46"/>
      <c r="J198" s="46"/>
      <c r="K198" s="46"/>
      <c r="L198" s="46"/>
    </row>
    <row r="199" spans="5:12" ht="20.25" x14ac:dyDescent="0.2">
      <c r="E199" s="45" t="s">
        <v>138</v>
      </c>
      <c r="F199" s="45"/>
      <c r="G199" s="45"/>
      <c r="H199" s="45"/>
      <c r="I199" s="46"/>
      <c r="J199" s="46"/>
      <c r="K199" s="46"/>
      <c r="L199" s="46"/>
    </row>
    <row r="200" spans="5:12" ht="20.25" x14ac:dyDescent="0.2">
      <c r="E200" s="45" t="s">
        <v>139</v>
      </c>
      <c r="F200" s="45"/>
      <c r="G200" s="45"/>
      <c r="H200" s="45"/>
      <c r="I200" s="46"/>
      <c r="J200" s="46"/>
      <c r="K200" s="46"/>
      <c r="L200" s="46"/>
    </row>
    <row r="201" spans="5:12" ht="20.25" x14ac:dyDescent="0.2">
      <c r="E201" s="45" t="s">
        <v>140</v>
      </c>
      <c r="F201" s="45"/>
      <c r="G201" s="45"/>
      <c r="H201" s="45"/>
      <c r="I201" s="46"/>
      <c r="J201" s="46"/>
      <c r="K201" s="46"/>
      <c r="L201" s="46"/>
    </row>
    <row r="202" spans="5:12" ht="20.25" x14ac:dyDescent="0.2">
      <c r="E202" s="45" t="s">
        <v>141</v>
      </c>
      <c r="F202" s="45"/>
      <c r="G202" s="45"/>
      <c r="H202" s="45"/>
      <c r="I202" s="46"/>
      <c r="J202" s="46"/>
      <c r="K202" s="46"/>
      <c r="L202" s="46"/>
    </row>
    <row r="203" spans="5:12" ht="20.25" x14ac:dyDescent="0.2">
      <c r="E203" s="45" t="s">
        <v>142</v>
      </c>
      <c r="F203" s="45"/>
      <c r="G203" s="45"/>
      <c r="H203" s="45"/>
      <c r="I203" s="46"/>
      <c r="J203" s="46"/>
      <c r="K203" s="46"/>
      <c r="L203" s="46"/>
    </row>
    <row r="204" spans="5:12" ht="20.25" x14ac:dyDescent="0.2">
      <c r="E204" s="45" t="s">
        <v>143</v>
      </c>
      <c r="F204" s="45"/>
      <c r="G204" s="45"/>
      <c r="H204" s="45"/>
      <c r="I204" s="46"/>
      <c r="J204" s="46"/>
      <c r="K204" s="46"/>
      <c r="L204" s="46"/>
    </row>
    <row r="205" spans="5:12" ht="20.25" x14ac:dyDescent="0.2">
      <c r="E205" s="45" t="s">
        <v>144</v>
      </c>
      <c r="F205" s="45"/>
      <c r="G205" s="45"/>
      <c r="H205" s="45"/>
      <c r="I205" s="46"/>
      <c r="J205" s="46"/>
      <c r="K205" s="46"/>
      <c r="L205" s="46"/>
    </row>
    <row r="206" spans="5:12" ht="20.25" x14ac:dyDescent="0.2">
      <c r="E206" s="45" t="s">
        <v>145</v>
      </c>
      <c r="F206" s="45"/>
      <c r="G206" s="45"/>
      <c r="H206" s="45"/>
      <c r="I206" s="46"/>
      <c r="J206" s="46"/>
      <c r="K206" s="46"/>
      <c r="L206" s="46"/>
    </row>
    <row r="207" spans="5:12" ht="20.25" x14ac:dyDescent="0.2">
      <c r="E207" s="45" t="s">
        <v>146</v>
      </c>
      <c r="F207" s="45"/>
      <c r="G207" s="45"/>
      <c r="H207" s="45"/>
      <c r="I207" s="46"/>
      <c r="J207" s="46"/>
      <c r="K207" s="46"/>
      <c r="L207" s="46"/>
    </row>
    <row r="208" spans="5:12" ht="20.25" x14ac:dyDescent="0.2">
      <c r="E208" s="45" t="s">
        <v>147</v>
      </c>
      <c r="F208" s="45"/>
      <c r="G208" s="45"/>
      <c r="H208" s="45"/>
      <c r="I208" s="46"/>
      <c r="J208" s="46"/>
      <c r="K208" s="46"/>
      <c r="L208" s="46"/>
    </row>
    <row r="209" spans="5:12" ht="20.25" x14ac:dyDescent="0.2">
      <c r="E209" s="45" t="s">
        <v>148</v>
      </c>
      <c r="F209" s="45"/>
      <c r="G209" s="45"/>
      <c r="H209" s="45"/>
      <c r="I209" s="46"/>
      <c r="J209" s="46"/>
      <c r="K209" s="46"/>
      <c r="L209" s="46"/>
    </row>
    <row r="210" spans="5:12" ht="20.25" x14ac:dyDescent="0.2">
      <c r="E210" s="45" t="s">
        <v>149</v>
      </c>
      <c r="F210" s="45"/>
      <c r="G210" s="45"/>
      <c r="H210" s="45"/>
      <c r="I210" s="46"/>
      <c r="J210" s="46"/>
      <c r="K210" s="46"/>
      <c r="L210" s="46"/>
    </row>
    <row r="211" spans="5:12" ht="20.25" x14ac:dyDescent="0.2">
      <c r="E211" s="45" t="s">
        <v>150</v>
      </c>
      <c r="F211" s="45"/>
      <c r="G211" s="45"/>
      <c r="H211" s="45"/>
      <c r="I211" s="46"/>
      <c r="J211" s="46"/>
      <c r="K211" s="46"/>
      <c r="L211" s="46"/>
    </row>
    <row r="212" spans="5:12" ht="20.25" x14ac:dyDescent="0.2">
      <c r="E212" s="45" t="s">
        <v>151</v>
      </c>
      <c r="F212" s="45"/>
      <c r="G212" s="45"/>
      <c r="H212" s="45"/>
      <c r="I212" s="46"/>
      <c r="J212" s="46"/>
      <c r="K212" s="46"/>
      <c r="L212" s="46"/>
    </row>
    <row r="213" spans="5:12" ht="20.25" x14ac:dyDescent="0.2">
      <c r="E213" s="45" t="s">
        <v>152</v>
      </c>
      <c r="F213" s="45"/>
      <c r="G213" s="45"/>
      <c r="H213" s="45"/>
      <c r="I213" s="46"/>
      <c r="J213" s="46"/>
      <c r="K213" s="46"/>
      <c r="L213" s="46"/>
    </row>
    <row r="214" spans="5:12" ht="20.25" x14ac:dyDescent="0.2">
      <c r="E214" s="45" t="s">
        <v>153</v>
      </c>
      <c r="F214" s="45"/>
      <c r="G214" s="45"/>
      <c r="H214" s="45"/>
      <c r="I214" s="46"/>
      <c r="J214" s="46"/>
      <c r="K214" s="46"/>
      <c r="L214" s="46"/>
    </row>
    <row r="215" spans="5:12" ht="20.25" x14ac:dyDescent="0.2">
      <c r="E215" s="45" t="s">
        <v>154</v>
      </c>
      <c r="F215" s="45"/>
      <c r="G215" s="45"/>
      <c r="H215" s="45"/>
      <c r="I215" s="46"/>
      <c r="J215" s="46"/>
      <c r="K215" s="46"/>
      <c r="L215" s="46"/>
    </row>
    <row r="216" spans="5:12" ht="20.25" x14ac:dyDescent="0.2">
      <c r="E216" s="45" t="s">
        <v>155</v>
      </c>
      <c r="F216" s="45"/>
      <c r="G216" s="45"/>
      <c r="H216" s="45"/>
      <c r="I216" s="46"/>
      <c r="J216" s="46"/>
      <c r="K216" s="46"/>
      <c r="L216" s="46"/>
    </row>
    <row r="217" spans="5:12" ht="20.25" x14ac:dyDescent="0.2">
      <c r="E217" s="45" t="s">
        <v>156</v>
      </c>
      <c r="F217" s="45"/>
      <c r="G217" s="45"/>
      <c r="H217" s="45"/>
      <c r="I217" s="46"/>
      <c r="J217" s="46"/>
      <c r="K217" s="46"/>
      <c r="L217" s="46"/>
    </row>
    <row r="218" spans="5:12" ht="20.25" x14ac:dyDescent="0.2">
      <c r="E218" s="45" t="s">
        <v>157</v>
      </c>
      <c r="F218" s="45"/>
      <c r="G218" s="45"/>
      <c r="H218" s="45"/>
      <c r="I218" s="46"/>
      <c r="J218" s="46"/>
      <c r="K218" s="46"/>
      <c r="L218" s="46"/>
    </row>
    <row r="219" spans="5:12" ht="20.25" x14ac:dyDescent="0.2">
      <c r="E219" s="45" t="s">
        <v>158</v>
      </c>
      <c r="F219" s="45"/>
      <c r="G219" s="45"/>
      <c r="H219" s="45"/>
      <c r="I219" s="46"/>
      <c r="J219" s="46"/>
      <c r="K219" s="46"/>
      <c r="L219" s="46"/>
    </row>
    <row r="220" spans="5:12" ht="20.25" x14ac:dyDescent="0.2">
      <c r="E220" s="45" t="s">
        <v>159</v>
      </c>
      <c r="F220" s="45"/>
      <c r="G220" s="45"/>
      <c r="H220" s="45"/>
      <c r="I220" s="46"/>
      <c r="J220" s="46"/>
      <c r="K220" s="46"/>
      <c r="L220" s="46"/>
    </row>
    <row r="221" spans="5:12" ht="20.25" x14ac:dyDescent="0.2">
      <c r="E221" s="45" t="s">
        <v>160</v>
      </c>
      <c r="F221" s="45"/>
      <c r="G221" s="45"/>
      <c r="H221" s="45"/>
      <c r="I221" s="46"/>
      <c r="J221" s="46"/>
      <c r="K221" s="46"/>
      <c r="L221" s="46"/>
    </row>
    <row r="222" spans="5:12" ht="20.25" x14ac:dyDescent="0.2">
      <c r="E222" s="45" t="s">
        <v>161</v>
      </c>
      <c r="F222" s="45"/>
      <c r="G222" s="45"/>
      <c r="H222" s="45"/>
      <c r="I222" s="46"/>
      <c r="J222" s="46"/>
      <c r="K222" s="46"/>
      <c r="L222" s="46"/>
    </row>
    <row r="223" spans="5:12" ht="20.25" x14ac:dyDescent="0.2">
      <c r="E223" s="45" t="s">
        <v>162</v>
      </c>
      <c r="F223" s="45"/>
      <c r="G223" s="45"/>
      <c r="H223" s="45"/>
      <c r="I223" s="46"/>
      <c r="J223" s="46"/>
      <c r="K223" s="46"/>
      <c r="L223" s="46"/>
    </row>
    <row r="224" spans="5:12" ht="20.25" x14ac:dyDescent="0.2">
      <c r="E224" s="45" t="s">
        <v>163</v>
      </c>
      <c r="F224" s="45"/>
      <c r="G224" s="45"/>
      <c r="H224" s="45"/>
      <c r="I224" s="46"/>
      <c r="J224" s="46"/>
      <c r="K224" s="46"/>
      <c r="L224" s="46"/>
    </row>
    <row r="225" spans="5:12" ht="20.25" x14ac:dyDescent="0.2">
      <c r="E225" s="45" t="s">
        <v>164</v>
      </c>
      <c r="F225" s="45"/>
      <c r="G225" s="45"/>
      <c r="H225" s="45"/>
      <c r="I225" s="46"/>
      <c r="J225" s="46"/>
      <c r="K225" s="46"/>
      <c r="L225" s="46"/>
    </row>
    <row r="226" spans="5:12" ht="20.25" x14ac:dyDescent="0.2">
      <c r="E226" s="45" t="s">
        <v>165</v>
      </c>
      <c r="F226" s="45"/>
      <c r="G226" s="45"/>
      <c r="H226" s="45"/>
      <c r="I226" s="46"/>
      <c r="J226" s="46"/>
      <c r="K226" s="46"/>
      <c r="L226" s="46"/>
    </row>
    <row r="227" spans="5:12" ht="20.25" x14ac:dyDescent="0.2">
      <c r="E227" s="45" t="s">
        <v>166</v>
      </c>
      <c r="F227" s="45"/>
      <c r="G227" s="45"/>
      <c r="H227" s="45"/>
      <c r="I227" s="46"/>
      <c r="J227" s="46"/>
      <c r="K227" s="46"/>
      <c r="L227" s="46"/>
    </row>
    <row r="228" spans="5:12" ht="20.25" x14ac:dyDescent="0.2">
      <c r="E228" s="45" t="s">
        <v>167</v>
      </c>
      <c r="F228" s="45"/>
      <c r="G228" s="45"/>
      <c r="H228" s="45"/>
      <c r="I228" s="46"/>
      <c r="J228" s="46"/>
      <c r="K228" s="46"/>
      <c r="L228" s="46"/>
    </row>
    <row r="229" spans="5:12" ht="20.25" x14ac:dyDescent="0.2">
      <c r="E229" s="45" t="s">
        <v>168</v>
      </c>
      <c r="F229" s="45"/>
      <c r="G229" s="45"/>
      <c r="H229" s="45"/>
      <c r="I229" s="46"/>
      <c r="J229" s="46"/>
      <c r="K229" s="46"/>
      <c r="L229" s="46"/>
    </row>
    <row r="230" spans="5:12" ht="20.25" x14ac:dyDescent="0.2">
      <c r="E230" s="45" t="s">
        <v>169</v>
      </c>
      <c r="F230" s="45"/>
      <c r="G230" s="45"/>
      <c r="H230" s="45"/>
      <c r="I230" s="46"/>
      <c r="J230" s="46"/>
      <c r="K230" s="46"/>
      <c r="L230" s="46"/>
    </row>
    <row r="231" spans="5:12" ht="20.25" x14ac:dyDescent="0.2">
      <c r="E231" s="45" t="s">
        <v>170</v>
      </c>
      <c r="F231" s="45"/>
      <c r="G231" s="45"/>
      <c r="H231" s="45"/>
      <c r="I231" s="46"/>
      <c r="J231" s="46"/>
      <c r="K231" s="46"/>
      <c r="L231" s="46"/>
    </row>
    <row r="232" spans="5:12" ht="20.25" x14ac:dyDescent="0.2">
      <c r="E232" s="45" t="s">
        <v>171</v>
      </c>
      <c r="F232" s="45"/>
      <c r="G232" s="45"/>
      <c r="H232" s="45"/>
      <c r="I232" s="46"/>
      <c r="J232" s="46"/>
      <c r="K232" s="46"/>
      <c r="L232" s="46"/>
    </row>
    <row r="233" spans="5:12" ht="20.25" x14ac:dyDescent="0.2">
      <c r="E233" s="45" t="s">
        <v>172</v>
      </c>
      <c r="F233" s="45"/>
      <c r="G233" s="45"/>
      <c r="H233" s="45"/>
      <c r="I233" s="46"/>
      <c r="J233" s="46"/>
      <c r="K233" s="46"/>
      <c r="L233" s="46"/>
    </row>
    <row r="234" spans="5:12" ht="20.25" x14ac:dyDescent="0.2">
      <c r="E234" s="45" t="s">
        <v>173</v>
      </c>
      <c r="F234" s="45"/>
      <c r="G234" s="45"/>
      <c r="H234" s="45"/>
      <c r="I234" s="46"/>
      <c r="J234" s="46"/>
      <c r="K234" s="46"/>
      <c r="L234" s="46"/>
    </row>
    <row r="235" spans="5:12" ht="20.25" x14ac:dyDescent="0.2">
      <c r="E235" s="45" t="s">
        <v>174</v>
      </c>
      <c r="F235" s="45"/>
      <c r="G235" s="45"/>
      <c r="H235" s="45"/>
      <c r="I235" s="46"/>
      <c r="J235" s="46"/>
      <c r="K235" s="46"/>
      <c r="L235" s="46"/>
    </row>
    <row r="236" spans="5:12" ht="20.25" x14ac:dyDescent="0.2">
      <c r="E236" s="45" t="s">
        <v>175</v>
      </c>
      <c r="F236" s="45"/>
      <c r="G236" s="45"/>
      <c r="H236" s="45"/>
      <c r="I236" s="46"/>
      <c r="J236" s="46"/>
      <c r="K236" s="46"/>
      <c r="L236" s="46"/>
    </row>
    <row r="237" spans="5:12" ht="20.25" x14ac:dyDescent="0.2">
      <c r="E237" s="45" t="s">
        <v>176</v>
      </c>
      <c r="F237" s="45"/>
      <c r="G237" s="45"/>
      <c r="H237" s="45"/>
      <c r="I237" s="46"/>
      <c r="J237" s="46"/>
      <c r="K237" s="46"/>
      <c r="L237" s="46"/>
    </row>
    <row r="238" spans="5:12" ht="20.25" x14ac:dyDescent="0.2">
      <c r="E238" s="45" t="s">
        <v>177</v>
      </c>
      <c r="F238" s="45"/>
      <c r="G238" s="45"/>
      <c r="H238" s="45"/>
      <c r="I238" s="46"/>
      <c r="J238" s="46"/>
      <c r="K238" s="46"/>
      <c r="L238" s="46"/>
    </row>
    <row r="239" spans="5:12" ht="20.25" x14ac:dyDescent="0.2">
      <c r="E239" s="45" t="s">
        <v>178</v>
      </c>
      <c r="F239" s="45"/>
      <c r="G239" s="45"/>
      <c r="H239" s="45"/>
      <c r="I239" s="46"/>
      <c r="J239" s="46"/>
      <c r="K239" s="46"/>
      <c r="L239" s="46"/>
    </row>
    <row r="240" spans="5:12" ht="20.25" x14ac:dyDescent="0.2">
      <c r="E240" s="45" t="s">
        <v>179</v>
      </c>
      <c r="F240" s="45"/>
      <c r="G240" s="45"/>
      <c r="H240" s="45"/>
      <c r="I240" s="46"/>
      <c r="J240" s="46"/>
      <c r="K240" s="46"/>
      <c r="L240" s="46"/>
    </row>
    <row r="241" spans="5:12" ht="20.25" x14ac:dyDescent="0.2">
      <c r="E241" s="45" t="s">
        <v>180</v>
      </c>
      <c r="F241" s="45"/>
      <c r="G241" s="45"/>
      <c r="H241" s="45"/>
      <c r="I241" s="46"/>
      <c r="J241" s="46"/>
      <c r="K241" s="46"/>
      <c r="L241" s="46"/>
    </row>
    <row r="242" spans="5:12" ht="20.25" x14ac:dyDescent="0.2">
      <c r="E242" s="45" t="s">
        <v>181</v>
      </c>
      <c r="F242" s="45"/>
      <c r="G242" s="45"/>
      <c r="H242" s="45"/>
      <c r="I242" s="46"/>
      <c r="J242" s="46"/>
      <c r="K242" s="46"/>
      <c r="L242" s="46"/>
    </row>
    <row r="243" spans="5:12" ht="20.25" x14ac:dyDescent="0.2">
      <c r="E243" s="45" t="s">
        <v>182</v>
      </c>
      <c r="F243" s="45"/>
      <c r="G243" s="45"/>
      <c r="H243" s="45"/>
      <c r="I243" s="46"/>
      <c r="J243" s="46"/>
      <c r="K243" s="46"/>
      <c r="L243" s="46"/>
    </row>
  </sheetData>
  <mergeCells count="98">
    <mergeCell ref="E105:P105"/>
    <mergeCell ref="E106:F106"/>
    <mergeCell ref="G106:G107"/>
    <mergeCell ref="M106:P106"/>
    <mergeCell ref="E107:F107"/>
    <mergeCell ref="M107:P107"/>
    <mergeCell ref="E101:P101"/>
    <mergeCell ref="H102:I102"/>
    <mergeCell ref="H103:I103"/>
    <mergeCell ref="N103:N104"/>
    <mergeCell ref="O103:O104"/>
    <mergeCell ref="P103:P104"/>
    <mergeCell ref="H104:I104"/>
    <mergeCell ref="E97:P97"/>
    <mergeCell ref="E98:F98"/>
    <mergeCell ref="G98:G99"/>
    <mergeCell ref="M98:P98"/>
    <mergeCell ref="E99:F99"/>
    <mergeCell ref="M99:P99"/>
    <mergeCell ref="E93:P93"/>
    <mergeCell ref="H94:I94"/>
    <mergeCell ref="H95:I95"/>
    <mergeCell ref="N95:N96"/>
    <mergeCell ref="O95:O96"/>
    <mergeCell ref="P95:P96"/>
    <mergeCell ref="H96:I96"/>
    <mergeCell ref="E89:P89"/>
    <mergeCell ref="E90:F90"/>
    <mergeCell ref="G90:G91"/>
    <mergeCell ref="M90:P90"/>
    <mergeCell ref="E91:F91"/>
    <mergeCell ref="M91:P91"/>
    <mergeCell ref="E85:P85"/>
    <mergeCell ref="H86:I86"/>
    <mergeCell ref="H87:I87"/>
    <mergeCell ref="N87:N88"/>
    <mergeCell ref="O87:O88"/>
    <mergeCell ref="P87:P88"/>
    <mergeCell ref="H88:I88"/>
    <mergeCell ref="E81:P81"/>
    <mergeCell ref="E82:F82"/>
    <mergeCell ref="G82:G83"/>
    <mergeCell ref="M82:P82"/>
    <mergeCell ref="E83:F83"/>
    <mergeCell ref="M83:P83"/>
    <mergeCell ref="E77:P77"/>
    <mergeCell ref="H78:I78"/>
    <mergeCell ref="H79:I79"/>
    <mergeCell ref="N79:N80"/>
    <mergeCell ref="O79:O80"/>
    <mergeCell ref="P79:P80"/>
    <mergeCell ref="H80:I80"/>
    <mergeCell ref="E73:P73"/>
    <mergeCell ref="E74:F74"/>
    <mergeCell ref="G74:G75"/>
    <mergeCell ref="M74:P74"/>
    <mergeCell ref="E75:F75"/>
    <mergeCell ref="M75:P75"/>
    <mergeCell ref="E69:P69"/>
    <mergeCell ref="H70:I70"/>
    <mergeCell ref="H71:I71"/>
    <mergeCell ref="N71:N72"/>
    <mergeCell ref="O71:O72"/>
    <mergeCell ref="P71:P72"/>
    <mergeCell ref="H72:I72"/>
    <mergeCell ref="E64:P64"/>
    <mergeCell ref="E65:F65"/>
    <mergeCell ref="G65:G66"/>
    <mergeCell ref="M65:P65"/>
    <mergeCell ref="E66:F66"/>
    <mergeCell ref="M66:P66"/>
    <mergeCell ref="H62:I62"/>
    <mergeCell ref="N62:P63"/>
    <mergeCell ref="E63:G63"/>
    <mergeCell ref="H63:I63"/>
    <mergeCell ref="F52:J53"/>
    <mergeCell ref="K52:L52"/>
    <mergeCell ref="M52:O52"/>
    <mergeCell ref="K53:L53"/>
    <mergeCell ref="M53:O53"/>
    <mergeCell ref="E55:P55"/>
    <mergeCell ref="E57:P57"/>
    <mergeCell ref="E58:P58"/>
    <mergeCell ref="E60:P60"/>
    <mergeCell ref="H61:I61"/>
    <mergeCell ref="N61:P61"/>
    <mergeCell ref="C9:D9"/>
    <mergeCell ref="F10:H10"/>
    <mergeCell ref="P10:Q10"/>
    <mergeCell ref="H43:O43"/>
    <mergeCell ref="H46:O47"/>
    <mergeCell ref="W9:X9"/>
    <mergeCell ref="AF9:AG9"/>
    <mergeCell ref="E50:P50"/>
    <mergeCell ref="F2:G2"/>
    <mergeCell ref="H2:I2"/>
    <mergeCell ref="J2:K2"/>
    <mergeCell ref="E49:P49"/>
  </mergeCells>
  <conditionalFormatting sqref="C11:C40">
    <cfRule type="containsText" dxfId="371" priority="11" operator="containsText" text="I">
      <formula>NOT(ISERROR(SEARCH("I",C11)))</formula>
    </cfRule>
    <cfRule type="containsText" dxfId="370" priority="12" operator="containsText" text="K">
      <formula>NOT(ISERROR(SEARCH("K",C11)))</formula>
    </cfRule>
  </conditionalFormatting>
  <conditionalFormatting sqref="C11:D40">
    <cfRule type="containsText" dxfId="369" priority="13" operator="containsText" text="T">
      <formula>NOT(ISERROR(SEARCH("T",C11)))</formula>
    </cfRule>
    <cfRule type="containsText" dxfId="368" priority="16" operator="containsText" text="L">
      <formula>NOT(ISERROR(SEARCH("L",C11)))</formula>
    </cfRule>
    <cfRule type="containsText" dxfId="367" priority="15" operator="containsText" text="J">
      <formula>NOT(ISERROR(SEARCH("J",C11)))</formula>
    </cfRule>
  </conditionalFormatting>
  <conditionalFormatting sqref="H46:O47">
    <cfRule type="containsText" dxfId="366" priority="2" operator="containsText" text="CLASSE DI RISCHIO MEDIO">
      <formula>NOT(ISERROR(SEARCH("CLASSE DI RISCHIO MEDIO",H46)))</formula>
    </cfRule>
    <cfRule type="containsText" dxfId="365" priority="3" operator="containsText" text="Classe di rischio basso">
      <formula>NOT(ISERROR(SEARCH("Classe di rischio basso",H46)))</formula>
    </cfRule>
    <cfRule type="colorScale" priority="4">
      <colorScale>
        <cfvo type="num" val="80"/>
        <cfvo type="num" val="85"/>
        <cfvo type="num" val="87"/>
        <color rgb="FF28F846"/>
        <color rgb="FF0070C0"/>
        <color rgb="FFFF0000"/>
      </colorScale>
    </cfRule>
    <cfRule type="containsText" dxfId="364" priority="1" operator="containsText" text="CLASSE DI RISCHIO ALTO">
      <formula>NOT(ISERROR(SEARCH("CLASSE DI RISCHIO ALTO",H46)))</formula>
    </cfRule>
  </conditionalFormatting>
  <conditionalFormatting sqref="J65">
    <cfRule type="cellIs" dxfId="363" priority="55" operator="greaterThan">
      <formula>80</formula>
    </cfRule>
    <cfRule type="cellIs" dxfId="362" priority="54" operator="between">
      <formula>70</formula>
      <formula>75</formula>
    </cfRule>
    <cfRule type="cellIs" dxfId="361" priority="53" operator="between">
      <formula>65.00000001</formula>
      <formula>69.999999</formula>
    </cfRule>
    <cfRule type="cellIs" dxfId="360" priority="52" operator="between">
      <formula>75.0000001</formula>
      <formula>79.99999999999</formula>
    </cfRule>
    <cfRule type="cellIs" dxfId="359" priority="56" operator="lessThan">
      <formula>65</formula>
    </cfRule>
  </conditionalFormatting>
  <conditionalFormatting sqref="J74">
    <cfRule type="cellIs" dxfId="358" priority="51" operator="lessThan">
      <formula>65</formula>
    </cfRule>
    <cfRule type="cellIs" dxfId="357" priority="50" operator="greaterThan">
      <formula>80</formula>
    </cfRule>
    <cfRule type="cellIs" dxfId="356" priority="47" operator="between">
      <formula>75.0000001</formula>
      <formula>79.99999999999</formula>
    </cfRule>
    <cfRule type="cellIs" dxfId="355" priority="48" operator="between">
      <formula>65.00000001</formula>
      <formula>69.999999</formula>
    </cfRule>
    <cfRule type="cellIs" dxfId="354" priority="49" operator="between">
      <formula>70</formula>
      <formula>75</formula>
    </cfRule>
  </conditionalFormatting>
  <conditionalFormatting sqref="J82">
    <cfRule type="cellIs" dxfId="353" priority="42" operator="between">
      <formula>75.0000001</formula>
      <formula>79.99999999999</formula>
    </cfRule>
    <cfRule type="cellIs" dxfId="352" priority="43" operator="between">
      <formula>65.00000001</formula>
      <formula>69.999999</formula>
    </cfRule>
    <cfRule type="cellIs" dxfId="351" priority="45" operator="greaterThan">
      <formula>80</formula>
    </cfRule>
    <cfRule type="cellIs" dxfId="350" priority="46" operator="lessThan">
      <formula>65</formula>
    </cfRule>
    <cfRule type="cellIs" dxfId="349" priority="44" operator="between">
      <formula>70</formula>
      <formula>75</formula>
    </cfRule>
  </conditionalFormatting>
  <conditionalFormatting sqref="J90">
    <cfRule type="cellIs" dxfId="348" priority="37" operator="between">
      <formula>75.0000001</formula>
      <formula>79.99999999999</formula>
    </cfRule>
    <cfRule type="cellIs" dxfId="347" priority="38" operator="between">
      <formula>65.00000001</formula>
      <formula>69.999999</formula>
    </cfRule>
    <cfRule type="cellIs" dxfId="346" priority="39" operator="between">
      <formula>70</formula>
      <formula>75</formula>
    </cfRule>
    <cfRule type="cellIs" dxfId="345" priority="40" operator="greaterThan">
      <formula>80</formula>
    </cfRule>
    <cfRule type="cellIs" dxfId="344" priority="41" operator="lessThan">
      <formula>65</formula>
    </cfRule>
  </conditionalFormatting>
  <conditionalFormatting sqref="J98">
    <cfRule type="cellIs" dxfId="343" priority="34" operator="between">
      <formula>70</formula>
      <formula>75</formula>
    </cfRule>
    <cfRule type="cellIs" dxfId="342" priority="28" operator="between">
      <formula>65.00000001</formula>
      <formula>69.999999</formula>
    </cfRule>
    <cfRule type="cellIs" dxfId="341" priority="30" operator="greaterThan">
      <formula>80</formula>
    </cfRule>
    <cfRule type="cellIs" dxfId="340" priority="31" operator="lessThan">
      <formula>65</formula>
    </cfRule>
    <cfRule type="cellIs" dxfId="339" priority="32" operator="between">
      <formula>75.0000001</formula>
      <formula>79.99999999999</formula>
    </cfRule>
    <cfRule type="cellIs" dxfId="338" priority="29" operator="between">
      <formula>70</formula>
      <formula>75</formula>
    </cfRule>
    <cfRule type="cellIs" dxfId="337" priority="33" operator="between">
      <formula>65.00000001</formula>
      <formula>69.999999</formula>
    </cfRule>
    <cfRule type="cellIs" dxfId="336" priority="27" operator="between">
      <formula>75.0000001</formula>
      <formula>79.99999999999</formula>
    </cfRule>
  </conditionalFormatting>
  <conditionalFormatting sqref="J106">
    <cfRule type="cellIs" dxfId="335" priority="17" operator="between">
      <formula>75.0000001</formula>
      <formula>79.99999999999</formula>
    </cfRule>
    <cfRule type="cellIs" dxfId="334" priority="18" operator="between">
      <formula>65.00000001</formula>
      <formula>69.999999</formula>
    </cfRule>
    <cfRule type="cellIs" dxfId="333" priority="19" operator="between">
      <formula>70</formula>
      <formula>75</formula>
    </cfRule>
    <cfRule type="cellIs" dxfId="332" priority="20" operator="greaterThan">
      <formula>80</formula>
    </cfRule>
    <cfRule type="cellIs" dxfId="331" priority="21" operator="lessThan">
      <formula>65</formula>
    </cfRule>
    <cfRule type="cellIs" dxfId="330" priority="24" operator="between">
      <formula>70</formula>
      <formula>75</formula>
    </cfRule>
    <cfRule type="cellIs" dxfId="329" priority="23" operator="between">
      <formula>65.00000001</formula>
      <formula>69.999999</formula>
    </cfRule>
    <cfRule type="cellIs" dxfId="328" priority="22" operator="between">
      <formula>75.0000001</formula>
      <formula>79.99999999999</formula>
    </cfRule>
  </conditionalFormatting>
  <conditionalFormatting sqref="N11:N40">
    <cfRule type="cellIs" dxfId="327" priority="5" operator="between">
      <formula>65.00000001</formula>
      <formula>69.999999</formula>
    </cfRule>
    <cfRule type="cellIs" dxfId="326" priority="6" operator="between">
      <formula>75.0000001</formula>
      <formula>79.99999999999</formula>
    </cfRule>
    <cfRule type="cellIs" dxfId="325" priority="8" operator="equal">
      <formula>0</formula>
    </cfRule>
    <cfRule type="cellIs" dxfId="324" priority="9" operator="between">
      <formula>0.1</formula>
      <formula>65</formula>
    </cfRule>
    <cfRule type="cellIs" dxfId="323" priority="10" operator="greaterThan">
      <formula>80</formula>
    </cfRule>
    <cfRule type="cellIs" dxfId="322" priority="7" operator="between">
      <formula>70</formula>
      <formula>75</formula>
    </cfRule>
  </conditionalFormatting>
  <dataValidations count="7">
    <dataValidation type="list" allowBlank="1" showInputMessage="1" showErrorMessage="1" sqref="E11:E39" xr:uid="{00000000-0002-0000-2400-000000000000}">
      <formula1>Elenco_Misure</formula1>
    </dataValidation>
    <dataValidation type="list" allowBlank="1" showInputMessage="1" showErrorMessage="1" sqref="R57" xr:uid="{00000000-0002-0000-2400-000001000000}">
      <formula1>#REF!</formula1>
    </dataValidation>
    <dataValidation type="list" allowBlank="1" showInputMessage="1" showErrorMessage="1" sqref="H72:I72 H104:I104 H96:I96 H88:I88 H80:I80 H63:I63" xr:uid="{00000000-0002-0000-2400-000002000000}">
      <formula1>$I$3:$I$5</formula1>
    </dataValidation>
    <dataValidation type="list" allowBlank="1" showInputMessage="1" showErrorMessage="1" sqref="E71 E105 E103 E97 E95 E89 E87 E81 E79 E73 E62" xr:uid="{00000000-0002-0000-2400-000003000000}">
      <formula1>$E$112:$E$243</formula1>
    </dataValidation>
    <dataValidation type="list" allowBlank="1" showInputMessage="1" showErrorMessage="1" sqref="R67:S69 O67:P68 R77:S77 R85:S85 R93:S93 R101:S101" xr:uid="{00000000-0002-0000-2400-000004000000}">
      <formula1>$AA$5:$AA$7</formula1>
    </dataValidation>
    <dataValidation type="list" allowBlank="1" showInputMessage="1" showErrorMessage="1" sqref="E75 E107 E99 E91 E83 E66:F66" xr:uid="{00000000-0002-0000-2400-000005000000}">
      <formula1>$K$3:$K$4</formula1>
    </dataValidation>
    <dataValidation type="list" allowBlank="1" showInputMessage="1" showErrorMessage="1" sqref="F112:F243" xr:uid="{00000000-0002-0000-2400-000006000000}">
      <formula1>$L$3:$L$7</formula1>
    </dataValidation>
  </dataValidations>
  <pageMargins left="0.70866141732283472" right="0.70866141732283472" top="0.74803149606299213" bottom="0.74803149606299213" header="0.31496062992125984" footer="0.31496062992125984"/>
  <pageSetup paperSize="9" scale="44" orientation="portrait" r:id="rId1"/>
  <headerFooter>
    <oddHeader>&amp;A</oddHeader>
    <oddFooter>Pagina &amp;P di &amp;N</oddFooter>
  </headerFooter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EC084-CB6E-4E9B-BBF1-781358DBE11A}">
  <sheetPr>
    <tabColor rgb="FF0070C0"/>
    <pageSetUpPr fitToPage="1"/>
  </sheetPr>
  <dimension ref="B1:AN243"/>
  <sheetViews>
    <sheetView tabSelected="1" view="pageBreakPreview" zoomScale="55" zoomScaleNormal="75" zoomScaleSheetLayoutView="55" workbookViewId="0">
      <pane xSplit="2" ySplit="10" topLeftCell="C14" activePane="bottomRight" state="frozen"/>
      <selection activeCell="A56" sqref="A56:A57"/>
      <selection pane="topRight" activeCell="A56" sqref="A56:A57"/>
      <selection pane="bottomLeft" activeCell="A56" sqref="A56:A57"/>
      <selection pane="bottomRight" activeCell="A56" sqref="A56:A57"/>
    </sheetView>
  </sheetViews>
  <sheetFormatPr defaultRowHeight="12.75" x14ac:dyDescent="0.2"/>
  <cols>
    <col min="1" max="1" width="4.5703125" style="81" customWidth="1"/>
    <col min="2" max="2" width="7.5703125" style="81" customWidth="1"/>
    <col min="3" max="3" width="8.5703125" style="81" customWidth="1"/>
    <col min="4" max="4" width="8.85546875" style="81" customWidth="1"/>
    <col min="5" max="5" width="8.28515625" style="81" customWidth="1"/>
    <col min="6" max="6" width="35" style="81" customWidth="1"/>
    <col min="7" max="7" width="22.85546875" style="81" customWidth="1"/>
    <col min="8" max="8" width="20.140625" style="81" customWidth="1"/>
    <col min="9" max="9" width="9.42578125" style="81" customWidth="1"/>
    <col min="10" max="10" width="11.42578125" style="81" customWidth="1"/>
    <col min="11" max="11" width="11.7109375" style="81" customWidth="1"/>
    <col min="12" max="12" width="11" style="81" customWidth="1"/>
    <col min="13" max="13" width="11.42578125" style="81" customWidth="1"/>
    <col min="14" max="14" width="13.140625" style="81" customWidth="1"/>
    <col min="15" max="15" width="9.28515625" style="81" customWidth="1"/>
    <col min="16" max="17" width="9.140625" style="81" customWidth="1"/>
    <col min="18" max="18" width="7.85546875" style="81" hidden="1" customWidth="1"/>
    <col min="19" max="19" width="11.28515625" style="81" customWidth="1"/>
    <col min="20" max="20" width="17.5703125" style="81" bestFit="1" customWidth="1"/>
    <col min="21" max="21" width="21.28515625" style="81" customWidth="1"/>
    <col min="22" max="22" width="16.7109375" style="81" bestFit="1" customWidth="1"/>
    <col min="23" max="23" width="9.140625" style="167"/>
    <col min="24" max="24" width="12.5703125" style="167" customWidth="1"/>
    <col min="25" max="27" width="9.140625" style="167"/>
    <col min="28" max="28" width="15.28515625" style="167" bestFit="1" customWidth="1"/>
    <col min="29" max="29" width="12.140625" style="81" customWidth="1"/>
    <col min="30" max="30" width="9.140625" style="81"/>
    <col min="31" max="31" width="6" style="81" customWidth="1"/>
    <col min="32" max="32" width="13" style="81" customWidth="1"/>
    <col min="33" max="33" width="10.42578125" style="81" customWidth="1"/>
    <col min="34" max="34" width="22.42578125" style="81" customWidth="1"/>
    <col min="35" max="35" width="13.28515625" style="81" customWidth="1"/>
    <col min="36" max="36" width="16.140625" style="81" customWidth="1"/>
    <col min="37" max="37" width="9.5703125" style="81" bestFit="1" customWidth="1"/>
    <col min="38" max="38" width="9.140625" style="81"/>
    <col min="39" max="39" width="15.140625" style="81" customWidth="1"/>
    <col min="40" max="16384" width="9.140625" style="81"/>
  </cols>
  <sheetData>
    <row r="1" spans="3:39" ht="38.25" customHeight="1" x14ac:dyDescent="0.2"/>
    <row r="2" spans="3:39" ht="15.75" customHeight="1" x14ac:dyDescent="0.3">
      <c r="F2" s="427" t="s">
        <v>220</v>
      </c>
      <c r="G2" s="428"/>
      <c r="H2" s="429" t="s">
        <v>221</v>
      </c>
      <c r="I2" s="430"/>
      <c r="J2" s="431" t="s">
        <v>236</v>
      </c>
      <c r="K2" s="431" t="s">
        <v>31</v>
      </c>
      <c r="L2" s="168"/>
      <c r="M2" s="168"/>
      <c r="N2" s="169"/>
    </row>
    <row r="3" spans="3:39" ht="15.75" customHeight="1" x14ac:dyDescent="0.35">
      <c r="F3" s="98" t="s">
        <v>215</v>
      </c>
      <c r="G3" s="100">
        <v>0.7</v>
      </c>
      <c r="H3" s="102" t="s">
        <v>222</v>
      </c>
      <c r="I3" s="103">
        <v>0.5</v>
      </c>
      <c r="J3" s="170"/>
      <c r="K3" s="122" t="s">
        <v>32</v>
      </c>
      <c r="L3" s="121" t="s">
        <v>242</v>
      </c>
      <c r="M3" s="122"/>
      <c r="N3" s="171"/>
    </row>
    <row r="4" spans="3:39" ht="19.5" x14ac:dyDescent="0.35">
      <c r="F4" s="99" t="s">
        <v>216</v>
      </c>
      <c r="G4" s="101">
        <v>1</v>
      </c>
      <c r="H4" s="102" t="s">
        <v>223</v>
      </c>
      <c r="I4" s="103">
        <v>0.75</v>
      </c>
      <c r="J4" s="172"/>
      <c r="K4" s="125" t="s">
        <v>31</v>
      </c>
      <c r="L4" s="123" t="s">
        <v>243</v>
      </c>
      <c r="M4" s="120"/>
      <c r="N4" s="173"/>
    </row>
    <row r="5" spans="3:39" ht="22.5" x14ac:dyDescent="0.3">
      <c r="C5" s="263"/>
      <c r="D5" s="263"/>
      <c r="H5" s="104" t="s">
        <v>224</v>
      </c>
      <c r="I5" s="105">
        <v>0.3</v>
      </c>
      <c r="J5" s="82"/>
      <c r="K5" s="82"/>
      <c r="L5" s="123" t="s">
        <v>244</v>
      </c>
      <c r="M5" s="120"/>
      <c r="N5" s="173"/>
    </row>
    <row r="6" spans="3:39" ht="22.5" x14ac:dyDescent="0.3">
      <c r="C6" s="263"/>
      <c r="D6" s="263"/>
      <c r="G6" s="82"/>
      <c r="I6" s="82"/>
      <c r="J6" s="82"/>
      <c r="K6" s="82"/>
      <c r="L6" s="123" t="s">
        <v>27</v>
      </c>
      <c r="M6" s="120"/>
      <c r="N6" s="173"/>
    </row>
    <row r="7" spans="3:39" ht="23.25" x14ac:dyDescent="0.35">
      <c r="C7" s="263"/>
      <c r="D7" s="263"/>
      <c r="F7" s="198" t="s">
        <v>25</v>
      </c>
      <c r="G7" s="18"/>
      <c r="L7" s="124" t="s">
        <v>183</v>
      </c>
      <c r="M7" s="172"/>
      <c r="N7" s="174"/>
      <c r="T7" s="175"/>
      <c r="U7" s="175"/>
    </row>
    <row r="8" spans="3:39" ht="21.75" customHeight="1" x14ac:dyDescent="0.35">
      <c r="C8" s="263"/>
      <c r="D8" s="263"/>
      <c r="E8" s="18"/>
      <c r="F8" s="199" t="s">
        <v>576</v>
      </c>
      <c r="G8" s="82"/>
    </row>
    <row r="9" spans="3:39" ht="34.5" customHeight="1" x14ac:dyDescent="0.35">
      <c r="C9" s="400" t="s">
        <v>307</v>
      </c>
      <c r="D9" s="401"/>
      <c r="S9" s="197" t="s">
        <v>235</v>
      </c>
      <c r="T9" s="197" t="s">
        <v>235</v>
      </c>
      <c r="U9" s="19"/>
      <c r="W9" s="421" t="s">
        <v>261</v>
      </c>
      <c r="X9" s="422"/>
      <c r="Y9" s="176"/>
      <c r="Z9" s="177"/>
      <c r="AA9" s="177"/>
      <c r="AF9" s="400" t="s">
        <v>228</v>
      </c>
      <c r="AG9" s="423"/>
      <c r="AH9" s="178" t="s">
        <v>262</v>
      </c>
    </row>
    <row r="10" spans="3:39" ht="75" customHeight="1" x14ac:dyDescent="0.2">
      <c r="C10" s="277" t="s">
        <v>305</v>
      </c>
      <c r="D10" s="278" t="s">
        <v>306</v>
      </c>
      <c r="E10" s="280" t="s">
        <v>0</v>
      </c>
      <c r="F10" s="402" t="s">
        <v>23</v>
      </c>
      <c r="G10" s="402"/>
      <c r="H10" s="402"/>
      <c r="I10" s="87" t="s">
        <v>208</v>
      </c>
      <c r="J10" s="88" t="s">
        <v>252</v>
      </c>
      <c r="K10" s="88" t="s">
        <v>260</v>
      </c>
      <c r="L10" s="88" t="s">
        <v>259</v>
      </c>
      <c r="M10" s="89" t="s">
        <v>18</v>
      </c>
      <c r="N10" s="90" t="s">
        <v>209</v>
      </c>
      <c r="O10" s="91" t="s">
        <v>214</v>
      </c>
      <c r="P10" s="403" t="s">
        <v>213</v>
      </c>
      <c r="Q10" s="404"/>
      <c r="S10" s="197" t="s">
        <v>15</v>
      </c>
      <c r="T10" s="197" t="s">
        <v>233</v>
      </c>
      <c r="U10" s="197" t="s">
        <v>266</v>
      </c>
      <c r="V10" s="197" t="s">
        <v>16</v>
      </c>
      <c r="W10" s="2" t="s">
        <v>212</v>
      </c>
      <c r="X10" s="2" t="s">
        <v>211</v>
      </c>
      <c r="Y10" s="2" t="s">
        <v>225</v>
      </c>
      <c r="Z10" s="2" t="s">
        <v>226</v>
      </c>
      <c r="AA10" s="2" t="s">
        <v>227</v>
      </c>
      <c r="AB10" s="109" t="s">
        <v>210</v>
      </c>
      <c r="AF10" s="66" t="s">
        <v>267</v>
      </c>
      <c r="AG10" s="305" t="s">
        <v>229</v>
      </c>
      <c r="AH10" s="305">
        <f>SUM(AH11:AH40)</f>
        <v>120</v>
      </c>
      <c r="AI10" s="305" t="s">
        <v>21</v>
      </c>
      <c r="AJ10" s="305" t="s">
        <v>20</v>
      </c>
      <c r="AK10" s="305" t="s">
        <v>230</v>
      </c>
      <c r="AL10" s="305" t="s">
        <v>231</v>
      </c>
      <c r="AM10" s="305" t="s">
        <v>232</v>
      </c>
    </row>
    <row r="11" spans="3:39" ht="54" x14ac:dyDescent="0.2">
      <c r="C11" s="264" t="str">
        <f>IF(S11=0,"T",IF((K11-M11)&lt;65,"I",IF((K11-M11)&lt;70,"K",IF((K11-M11)&lt;75,"J",IF((K11-M11)&lt;80,"K","L")))))</f>
        <v>K</v>
      </c>
      <c r="D11" s="273" t="str">
        <f>IF(J11&lt;135,"T",IF((J11-$J$66)&lt;135,"J","L"))</f>
        <v>T</v>
      </c>
      <c r="E11" s="21" t="s">
        <v>417</v>
      </c>
      <c r="F11" s="22" t="str">
        <f t="shared" ref="F11:F39" si="0">VLOOKUP(E11,Misure_Campionate,2,FALSE)</f>
        <v>Assistenza alle movimentazioni esterne in prossimità di autogru</v>
      </c>
      <c r="G11" s="22" t="str">
        <f t="shared" ref="G11:G39" si="1">VLOOKUP(E11,Misure_Campionate,3,FALSE)</f>
        <v>/</v>
      </c>
      <c r="H11" s="22" t="str">
        <f t="shared" ref="H11:H39" si="2">VLOOKUP(E11,Misure_Campionate,4,FALSE)</f>
        <v>/</v>
      </c>
      <c r="I11" s="63">
        <f t="shared" ref="I11:I39" si="3">VLOOKUP(E11,Misure_Campionate,12,FALSE)</f>
        <v>0.91387691362193302</v>
      </c>
      <c r="J11" s="63">
        <f t="shared" ref="J11:J39" si="4">VLOOKUP(E11,Misure_Campionate,13,FALSE)</f>
        <v>120.96204993518134</v>
      </c>
      <c r="K11" s="64">
        <f t="shared" ref="K11:K39" si="5">VLOOKUP(E11,Misure_Campionate,14,FALSE)</f>
        <v>82.25002607869078</v>
      </c>
      <c r="L11" s="16">
        <f t="shared" ref="L11:L39" si="6">VLOOKUP(E11,Misure_Campionate,15,FALSE)</f>
        <v>95.129198290141773</v>
      </c>
      <c r="M11" s="23">
        <f>S11</f>
        <v>12.820051736784313</v>
      </c>
      <c r="N11" s="281">
        <f>IF(M11=0,0,K11-M11)</f>
        <v>69.429974341906473</v>
      </c>
      <c r="O11" s="224">
        <v>120</v>
      </c>
      <c r="P11" s="25"/>
      <c r="Q11" s="25"/>
      <c r="R11" s="81">
        <f>IF(S11&gt;0,1,"")</f>
        <v>1</v>
      </c>
      <c r="S11" s="111">
        <f>IF(K11&lt;80,0,IF((L11-K11)&lt;=2,($L$63-(($K$63-$L$63)/4)*(L11-K11-2)),($L$63-(($L$63-$M$63)/8)*(L11-K11-2))))</f>
        <v>12.820051736784313</v>
      </c>
      <c r="T11" s="111" t="str">
        <f>IF(J11&lt;135,"",J11-$J$66)</f>
        <v/>
      </c>
      <c r="U11" s="111">
        <f>K11-S11</f>
        <v>69.429974341906473</v>
      </c>
      <c r="V11" s="111">
        <f>O11/$G$43*10^(U11/10)</f>
        <v>2192489.0996075752</v>
      </c>
      <c r="W11" s="179">
        <f>IF((Z11^2*(I11^2+$G$3^2+$G$4^2)&gt;0),(Z11^2*(I11^2+$G$3^2+$G$4^2)),0)</f>
        <v>2.0590291154800782</v>
      </c>
      <c r="X11" s="180">
        <f>IF(W11=0,0,(AA11*Y11)^2)</f>
        <v>0</v>
      </c>
      <c r="Y11" s="181">
        <f>0.5*((P11-Q11)/60)</f>
        <v>0</v>
      </c>
      <c r="Z11" s="182">
        <f>O11/$G$43*10^((K11-$G$44)/10)</f>
        <v>0.94103070387747734</v>
      </c>
      <c r="AA11" s="135">
        <f>IF(AB11=0,0,4.34*(Z11/AB11))</f>
        <v>2.0420366274141259</v>
      </c>
      <c r="AB11" s="183">
        <f>O11/60</f>
        <v>2</v>
      </c>
      <c r="AF11" s="183">
        <f>IF(N11="0",0,O11/$G$43*10^(N11/10))</f>
        <v>2192489.0996075752</v>
      </c>
      <c r="AG11" s="183">
        <f>O11/$G$43*10^(K11/10)</f>
        <v>41970352.477578185</v>
      </c>
      <c r="AH11" s="305">
        <f>IF(K11&gt;80,O11,"")</f>
        <v>120</v>
      </c>
      <c r="AI11" s="305">
        <f>IF(K11&gt;80,O11/$AH$10*10^(L11/10),"")</f>
        <v>3257765569.300806</v>
      </c>
      <c r="AJ11" s="305">
        <f>IF(K11&gt;80,O11/$AH$10*10^(K11/10),"")</f>
        <v>167881409.91031274</v>
      </c>
      <c r="AK11" s="110">
        <f>IF((MAX(K11:K40)&gt;80),10*LOG(SUM($AJ$11:$AJ$40)),"")</f>
        <v>82.25002607869078</v>
      </c>
      <c r="AL11" s="110">
        <f>IF((MAX(K11:K40)&gt;80),10*LOG(SUM($AI$11:$AI$40)),"")</f>
        <v>95.129198290141773</v>
      </c>
      <c r="AM11" s="110">
        <f>10*LOG(SUM(AF11:AF40))</f>
        <v>63.409375914247946</v>
      </c>
    </row>
    <row r="12" spans="3:39" ht="27" x14ac:dyDescent="0.2">
      <c r="C12" s="264" t="str">
        <f t="shared" ref="C12:C40" si="7">IF(S12=0,"T",IF((K12-M12)&lt;65,"I",IF((K12-M12)&lt;70,"K",IF((K12-M12)&lt;75,"J",IF((K12-M12)&lt;80,"K","L")))))</f>
        <v>T</v>
      </c>
      <c r="D12" s="273" t="str">
        <f t="shared" ref="D12:D40" si="8">IF(J12&lt;135,"T",IF((J12-$J$66)&lt;135,"J","L"))</f>
        <v>T</v>
      </c>
      <c r="E12" s="21" t="s">
        <v>380</v>
      </c>
      <c r="F12" s="22" t="str">
        <f t="shared" si="0"/>
        <v>Movimentazioni esterne</v>
      </c>
      <c r="G12" s="22" t="str">
        <f t="shared" si="1"/>
        <v>/</v>
      </c>
      <c r="H12" s="22" t="str">
        <f t="shared" si="2"/>
        <v>/</v>
      </c>
      <c r="I12" s="63">
        <f t="shared" si="3"/>
        <v>1.2074733912476714</v>
      </c>
      <c r="J12" s="63">
        <f t="shared" si="4"/>
        <v>112.66204993518133</v>
      </c>
      <c r="K12" s="64">
        <f t="shared" si="5"/>
        <v>68.039342017960848</v>
      </c>
      <c r="L12" s="16">
        <f t="shared" si="6"/>
        <v>81.749975490063562</v>
      </c>
      <c r="M12" s="23">
        <f t="shared" ref="M12:M18" si="9">S12</f>
        <v>0</v>
      </c>
      <c r="N12" s="281">
        <f>IF(M12=0,0,K12-M12)</f>
        <v>0</v>
      </c>
      <c r="O12" s="225">
        <v>130</v>
      </c>
      <c r="P12" s="25"/>
      <c r="Q12" s="25"/>
      <c r="R12" s="81" t="str">
        <f t="shared" ref="R12:R40" si="10">IF(S12&gt;0,1,"")</f>
        <v/>
      </c>
      <c r="S12" s="111">
        <f t="shared" ref="S12:S40" si="11">IF(K12&lt;80,0,IF((L12-K12)&lt;=2,($L$63-(($K$63-$L$63)/4)*(L12-K12-2)),($L$63-(($L$63-$M$63)/8)*(L12-K12-2))))</f>
        <v>0</v>
      </c>
      <c r="T12" s="111" t="str">
        <f t="shared" ref="T12:T39" si="12">IF(J12&lt;135,"",J12-$J$66)</f>
        <v/>
      </c>
      <c r="U12" s="111">
        <f>K12-S12</f>
        <v>68.039342017960848</v>
      </c>
      <c r="V12" s="111">
        <f>O12/$G$43*10^(U12/10)</f>
        <v>1724393.2601380665</v>
      </c>
      <c r="W12" s="179">
        <f>IF((Z12^2*(I12^2+$G$3^2+$G$4^2)&gt;0),(Z12^2*(I12^2+$G$3^2+$G$4^2)),0)</f>
        <v>4.4067791624366002E-3</v>
      </c>
      <c r="X12" s="180">
        <f t="shared" ref="X12:X40" si="13">IF(W12=0,0,(AA12*Y12)^2)</f>
        <v>0</v>
      </c>
      <c r="Y12" s="181">
        <f>0.5*((P12-Q12)/60)</f>
        <v>0</v>
      </c>
      <c r="Z12" s="182">
        <f>O12/$G$43*10^((K12-$G$44)/10)</f>
        <v>3.8663173110499854E-2</v>
      </c>
      <c r="AA12" s="135">
        <f t="shared" ref="AA12:AA40" si="14">IF(AB12=0,0,4.34*(Z12/AB12))</f>
        <v>7.7445309830570491E-2</v>
      </c>
      <c r="AB12" s="183">
        <f t="shared" ref="AB12:AB40" si="15">O12/60</f>
        <v>2.1666666666666665</v>
      </c>
      <c r="AF12" s="183">
        <f t="shared" ref="AF12:AF40" si="16">IF(N12="0",0,O12/$G$43*10^(N12/10))</f>
        <v>0.27083333333333331</v>
      </c>
      <c r="AG12" s="183">
        <f>O12/$G$43*10^(K12/10)</f>
        <v>1724393.2601380665</v>
      </c>
      <c r="AH12" s="305" t="str">
        <f>IF(K12&gt;80,O12,"")</f>
        <v/>
      </c>
      <c r="AI12" s="305" t="str">
        <f>IF(K12&gt;80,O12/$AH$10*10^(L12/10),"")</f>
        <v/>
      </c>
      <c r="AJ12" s="305" t="str">
        <f>IF(K12&gt;80,O12/$AH$10*10^(K12/10),"")</f>
        <v/>
      </c>
      <c r="AL12" s="184"/>
    </row>
    <row r="13" spans="3:39" ht="36" x14ac:dyDescent="0.2">
      <c r="C13" s="264" t="str">
        <f t="shared" si="7"/>
        <v>T</v>
      </c>
      <c r="D13" s="273" t="str">
        <f t="shared" si="8"/>
        <v>T</v>
      </c>
      <c r="E13" s="21" t="s">
        <v>556</v>
      </c>
      <c r="F13" s="22" t="str">
        <f t="shared" si="0"/>
        <v>Trasferimenti con autocarro</v>
      </c>
      <c r="G13" s="22" t="str">
        <f t="shared" si="1"/>
        <v>/</v>
      </c>
      <c r="H13" s="22" t="str">
        <f t="shared" si="2"/>
        <v>/</v>
      </c>
      <c r="I13" s="63">
        <f t="shared" si="3"/>
        <v>5.7737579807086943E-2</v>
      </c>
      <c r="J13" s="63">
        <f t="shared" si="4"/>
        <v>109.96204993518134</v>
      </c>
      <c r="K13" s="64">
        <f t="shared" si="5"/>
        <v>71.000767839367029</v>
      </c>
      <c r="L13" s="16">
        <f t="shared" si="6"/>
        <v>94.6</v>
      </c>
      <c r="M13" s="23">
        <f t="shared" si="9"/>
        <v>0</v>
      </c>
      <c r="N13" s="281">
        <f t="shared" ref="N13:N40" si="17">IF(M13=0,0,K13-M13)</f>
        <v>0</v>
      </c>
      <c r="O13" s="225">
        <v>20</v>
      </c>
      <c r="P13" s="25"/>
      <c r="Q13" s="25"/>
      <c r="R13" s="81" t="str">
        <f t="shared" si="10"/>
        <v/>
      </c>
      <c r="S13" s="111">
        <f t="shared" si="11"/>
        <v>0</v>
      </c>
      <c r="T13" s="111" t="str">
        <f t="shared" si="12"/>
        <v/>
      </c>
      <c r="U13" s="111">
        <f t="shared" ref="U13:U40" si="18">K13-S13</f>
        <v>71.000767839367029</v>
      </c>
      <c r="V13" s="111">
        <f t="shared" ref="V13:V40" si="19">O13/$G$43*10^(U13/10)</f>
        <v>524645.00476384792</v>
      </c>
      <c r="W13" s="179">
        <f t="shared" ref="W13:W40" si="20">IF((Z13^2*(I13^2+$G$3^2+$G$4^2)&gt;0),(Z13^2*(I13^2+$G$3^2+$G$4^2)),0)</f>
        <v>2.0663804481842581E-4</v>
      </c>
      <c r="X13" s="180">
        <f t="shared" si="13"/>
        <v>0</v>
      </c>
      <c r="Y13" s="181">
        <f t="shared" ref="Y13:Y40" si="21">0.5*((P13-Q13)/60)</f>
        <v>0</v>
      </c>
      <c r="Z13" s="182">
        <f t="shared" ref="Z13:Z40" si="22">O13/$G$43*10^((K13-$G$44)/10)</f>
        <v>1.1763233544023206E-2</v>
      </c>
      <c r="AA13" s="135">
        <f t="shared" si="14"/>
        <v>0.15315730074318215</v>
      </c>
      <c r="AB13" s="183">
        <f t="shared" si="15"/>
        <v>0.33333333333333331</v>
      </c>
      <c r="AF13" s="183">
        <f t="shared" si="16"/>
        <v>4.1666666666666664E-2</v>
      </c>
      <c r="AG13" s="183">
        <f t="shared" ref="AG13:AG40" si="23">O13/$G$43*10^(K13/10)</f>
        <v>524645.00476384792</v>
      </c>
      <c r="AH13" s="305" t="str">
        <f>IF(K13&gt;80,O13,"")</f>
        <v/>
      </c>
      <c r="AI13" s="305" t="str">
        <f>IF(K13&gt;80,O13/$AH$10*10^(L13/10),"")</f>
        <v/>
      </c>
      <c r="AJ13" s="305" t="str">
        <f>IF(K13&gt;80,O13/$AH$10*10^(K13/10),"")</f>
        <v/>
      </c>
      <c r="AL13" s="184"/>
    </row>
    <row r="14" spans="3:39" ht="36" x14ac:dyDescent="0.2">
      <c r="C14" s="264" t="str">
        <f t="shared" si="7"/>
        <v>T</v>
      </c>
      <c r="D14" s="273" t="str">
        <f>IF(J14&lt;135,"T",IF((J14-$J$66)&lt;135,"J","L"))</f>
        <v>T</v>
      </c>
      <c r="E14" s="21" t="s">
        <v>413</v>
      </c>
      <c r="F14" s="22" t="str">
        <f t="shared" si="0"/>
        <v>Attività ufficio tecnico interno produzione</v>
      </c>
      <c r="G14" s="22" t="str">
        <f t="shared" si="1"/>
        <v>/</v>
      </c>
      <c r="H14" s="22" t="str">
        <f t="shared" si="2"/>
        <v>/</v>
      </c>
      <c r="I14" s="63">
        <f t="shared" si="3"/>
        <v>4.8437110585287382</v>
      </c>
      <c r="J14" s="63">
        <f t="shared" si="4"/>
        <v>111.66204993518133</v>
      </c>
      <c r="K14" s="64">
        <f t="shared" si="5"/>
        <v>59.399655526864201</v>
      </c>
      <c r="L14" s="16">
        <f t="shared" si="6"/>
        <v>72.676313265785893</v>
      </c>
      <c r="M14" s="23">
        <f t="shared" si="9"/>
        <v>0</v>
      </c>
      <c r="N14" s="281">
        <f t="shared" si="17"/>
        <v>0</v>
      </c>
      <c r="O14" s="225">
        <v>210</v>
      </c>
      <c r="P14" s="25"/>
      <c r="Q14" s="25"/>
      <c r="R14" s="81" t="str">
        <f t="shared" si="10"/>
        <v/>
      </c>
      <c r="S14" s="111">
        <f t="shared" si="11"/>
        <v>0</v>
      </c>
      <c r="T14" s="111" t="str">
        <f>IF(J14&lt;135,"",J14-$J$66)</f>
        <v/>
      </c>
      <c r="U14" s="111">
        <f t="shared" si="18"/>
        <v>59.399655526864201</v>
      </c>
      <c r="V14" s="111">
        <f>O14/$G$43*10^(U14/10)</f>
        <v>381016.34800176392</v>
      </c>
      <c r="W14" s="179">
        <f t="shared" si="20"/>
        <v>1.8209871220294313E-3</v>
      </c>
      <c r="X14" s="180">
        <f t="shared" si="13"/>
        <v>0</v>
      </c>
      <c r="Y14" s="181">
        <f t="shared" si="21"/>
        <v>0</v>
      </c>
      <c r="Z14" s="182">
        <f t="shared" si="22"/>
        <v>8.5428894679993976E-3</v>
      </c>
      <c r="AA14" s="135">
        <f t="shared" si="14"/>
        <v>1.0593182940319253E-2</v>
      </c>
      <c r="AB14" s="183">
        <f t="shared" si="15"/>
        <v>3.5</v>
      </c>
      <c r="AF14" s="183">
        <f t="shared" si="16"/>
        <v>0.4375</v>
      </c>
      <c r="AG14" s="183">
        <f t="shared" si="23"/>
        <v>381016.34800176392</v>
      </c>
      <c r="AH14" s="305" t="str">
        <f t="shared" ref="AH14:AH40" si="24">IF(K14&gt;80,O14,"")</f>
        <v/>
      </c>
      <c r="AI14" s="305" t="str">
        <f t="shared" ref="AI14:AI40" si="25">IF(K14&gt;80,O14/$AH$10*10^(L14/10),"")</f>
        <v/>
      </c>
      <c r="AJ14" s="305" t="str">
        <f t="shared" ref="AJ14:AJ40" si="26">IF(K14&gt;80,O14/$AH$10*10^(K14/10),"")</f>
        <v/>
      </c>
      <c r="AL14" s="184"/>
    </row>
    <row r="15" spans="3:39" ht="27" hidden="1" x14ac:dyDescent="0.2">
      <c r="C15" s="264" t="str">
        <f t="shared" si="7"/>
        <v>T</v>
      </c>
      <c r="D15" s="273" t="str">
        <f t="shared" si="8"/>
        <v>T</v>
      </c>
      <c r="E15" s="21" t="s">
        <v>193</v>
      </c>
      <c r="F15" s="22">
        <f t="shared" si="0"/>
        <v>0</v>
      </c>
      <c r="G15" s="22">
        <f t="shared" si="1"/>
        <v>0</v>
      </c>
      <c r="H15" s="22">
        <f t="shared" si="2"/>
        <v>0</v>
      </c>
      <c r="I15" s="63">
        <f t="shared" si="3"/>
        <v>0</v>
      </c>
      <c r="J15" s="63">
        <f t="shared" si="4"/>
        <v>0</v>
      </c>
      <c r="K15" s="64">
        <f t="shared" si="5"/>
        <v>0</v>
      </c>
      <c r="L15" s="16">
        <f t="shared" si="6"/>
        <v>0</v>
      </c>
      <c r="M15" s="23">
        <f t="shared" si="9"/>
        <v>0</v>
      </c>
      <c r="N15" s="281">
        <f t="shared" si="17"/>
        <v>0</v>
      </c>
      <c r="O15" s="225"/>
      <c r="P15" s="25"/>
      <c r="Q15" s="25"/>
      <c r="R15" s="81" t="str">
        <f t="shared" si="10"/>
        <v/>
      </c>
      <c r="S15" s="111">
        <f t="shared" si="11"/>
        <v>0</v>
      </c>
      <c r="T15" s="111" t="str">
        <f t="shared" si="12"/>
        <v/>
      </c>
      <c r="U15" s="111">
        <f t="shared" si="18"/>
        <v>0</v>
      </c>
      <c r="V15" s="111">
        <f t="shared" si="19"/>
        <v>0</v>
      </c>
      <c r="W15" s="179">
        <f t="shared" si="20"/>
        <v>0</v>
      </c>
      <c r="X15" s="180">
        <f t="shared" si="13"/>
        <v>0</v>
      </c>
      <c r="Y15" s="181">
        <f t="shared" si="21"/>
        <v>0</v>
      </c>
      <c r="Z15" s="182">
        <f t="shared" si="22"/>
        <v>0</v>
      </c>
      <c r="AA15" s="135">
        <f t="shared" si="14"/>
        <v>0</v>
      </c>
      <c r="AB15" s="183">
        <f t="shared" si="15"/>
        <v>0</v>
      </c>
      <c r="AF15" s="183">
        <f t="shared" si="16"/>
        <v>0</v>
      </c>
      <c r="AG15" s="183">
        <f t="shared" si="23"/>
        <v>0</v>
      </c>
      <c r="AH15" s="305" t="str">
        <f t="shared" si="24"/>
        <v/>
      </c>
      <c r="AI15" s="305" t="str">
        <f t="shared" si="25"/>
        <v/>
      </c>
      <c r="AJ15" s="305" t="str">
        <f t="shared" si="26"/>
        <v/>
      </c>
      <c r="AL15" s="184"/>
    </row>
    <row r="16" spans="3:39" ht="27" hidden="1" x14ac:dyDescent="0.2">
      <c r="C16" s="264" t="str">
        <f t="shared" si="7"/>
        <v>T</v>
      </c>
      <c r="D16" s="273" t="str">
        <f t="shared" si="8"/>
        <v>T</v>
      </c>
      <c r="E16" s="21" t="s">
        <v>193</v>
      </c>
      <c r="F16" s="22">
        <f t="shared" si="0"/>
        <v>0</v>
      </c>
      <c r="G16" s="22">
        <f t="shared" si="1"/>
        <v>0</v>
      </c>
      <c r="H16" s="22">
        <f t="shared" si="2"/>
        <v>0</v>
      </c>
      <c r="I16" s="63">
        <f t="shared" si="3"/>
        <v>0</v>
      </c>
      <c r="J16" s="63">
        <f t="shared" si="4"/>
        <v>0</v>
      </c>
      <c r="K16" s="64">
        <f t="shared" si="5"/>
        <v>0</v>
      </c>
      <c r="L16" s="16">
        <f t="shared" si="6"/>
        <v>0</v>
      </c>
      <c r="M16" s="23">
        <f t="shared" si="9"/>
        <v>0</v>
      </c>
      <c r="N16" s="281">
        <f t="shared" si="17"/>
        <v>0</v>
      </c>
      <c r="O16" s="225"/>
      <c r="P16" s="25"/>
      <c r="Q16" s="25"/>
      <c r="R16" s="81" t="str">
        <f t="shared" si="10"/>
        <v/>
      </c>
      <c r="S16" s="111">
        <f t="shared" si="11"/>
        <v>0</v>
      </c>
      <c r="T16" s="111" t="str">
        <f t="shared" si="12"/>
        <v/>
      </c>
      <c r="U16" s="111">
        <f t="shared" si="18"/>
        <v>0</v>
      </c>
      <c r="V16" s="111">
        <f t="shared" si="19"/>
        <v>0</v>
      </c>
      <c r="W16" s="179">
        <f t="shared" si="20"/>
        <v>0</v>
      </c>
      <c r="X16" s="180">
        <f t="shared" si="13"/>
        <v>0</v>
      </c>
      <c r="Y16" s="181">
        <f t="shared" si="21"/>
        <v>0</v>
      </c>
      <c r="Z16" s="182">
        <f t="shared" si="22"/>
        <v>0</v>
      </c>
      <c r="AA16" s="135">
        <f t="shared" si="14"/>
        <v>0</v>
      </c>
      <c r="AB16" s="183">
        <f t="shared" si="15"/>
        <v>0</v>
      </c>
      <c r="AF16" s="183">
        <f t="shared" si="16"/>
        <v>0</v>
      </c>
      <c r="AG16" s="183">
        <f t="shared" si="23"/>
        <v>0</v>
      </c>
      <c r="AH16" s="305" t="str">
        <f t="shared" si="24"/>
        <v/>
      </c>
      <c r="AI16" s="305" t="str">
        <f t="shared" si="25"/>
        <v/>
      </c>
      <c r="AJ16" s="305" t="str">
        <f t="shared" si="26"/>
        <v/>
      </c>
      <c r="AL16" s="184"/>
    </row>
    <row r="17" spans="3:38" ht="27" hidden="1" x14ac:dyDescent="0.2">
      <c r="C17" s="264" t="str">
        <f t="shared" si="7"/>
        <v>T</v>
      </c>
      <c r="D17" s="273" t="str">
        <f t="shared" si="8"/>
        <v>T</v>
      </c>
      <c r="E17" s="21" t="s">
        <v>193</v>
      </c>
      <c r="F17" s="22">
        <f t="shared" si="0"/>
        <v>0</v>
      </c>
      <c r="G17" s="22">
        <f t="shared" si="1"/>
        <v>0</v>
      </c>
      <c r="H17" s="22">
        <f t="shared" si="2"/>
        <v>0</v>
      </c>
      <c r="I17" s="63">
        <f t="shared" si="3"/>
        <v>0</v>
      </c>
      <c r="J17" s="63">
        <f t="shared" si="4"/>
        <v>0</v>
      </c>
      <c r="K17" s="64">
        <f t="shared" si="5"/>
        <v>0</v>
      </c>
      <c r="L17" s="16">
        <f t="shared" si="6"/>
        <v>0</v>
      </c>
      <c r="M17" s="23">
        <f t="shared" si="9"/>
        <v>0</v>
      </c>
      <c r="N17" s="281">
        <f t="shared" si="17"/>
        <v>0</v>
      </c>
      <c r="O17" s="225"/>
      <c r="P17" s="25"/>
      <c r="Q17" s="25"/>
      <c r="R17" s="81" t="str">
        <f t="shared" si="10"/>
        <v/>
      </c>
      <c r="S17" s="111">
        <f t="shared" si="11"/>
        <v>0</v>
      </c>
      <c r="T17" s="111" t="str">
        <f t="shared" si="12"/>
        <v/>
      </c>
      <c r="U17" s="111">
        <f t="shared" si="18"/>
        <v>0</v>
      </c>
      <c r="V17" s="111">
        <f t="shared" si="19"/>
        <v>0</v>
      </c>
      <c r="W17" s="179">
        <f t="shared" si="20"/>
        <v>0</v>
      </c>
      <c r="X17" s="180">
        <f t="shared" si="13"/>
        <v>0</v>
      </c>
      <c r="Y17" s="181">
        <f t="shared" si="21"/>
        <v>0</v>
      </c>
      <c r="Z17" s="182">
        <f>O17/$G$43*10^((K17-$G$44)/10)</f>
        <v>0</v>
      </c>
      <c r="AA17" s="135">
        <f>IF(AB17=0,0,4.34*(Z17/AB17))</f>
        <v>0</v>
      </c>
      <c r="AB17" s="183">
        <f t="shared" si="15"/>
        <v>0</v>
      </c>
      <c r="AF17" s="183">
        <f t="shared" si="16"/>
        <v>0</v>
      </c>
      <c r="AG17" s="183">
        <f t="shared" si="23"/>
        <v>0</v>
      </c>
      <c r="AH17" s="305" t="str">
        <f t="shared" si="24"/>
        <v/>
      </c>
      <c r="AI17" s="305" t="str">
        <f t="shared" si="25"/>
        <v/>
      </c>
      <c r="AJ17" s="305" t="str">
        <f t="shared" si="26"/>
        <v/>
      </c>
      <c r="AL17" s="184"/>
    </row>
    <row r="18" spans="3:38" ht="27" hidden="1" x14ac:dyDescent="0.2">
      <c r="C18" s="264" t="str">
        <f t="shared" si="7"/>
        <v>T</v>
      </c>
      <c r="D18" s="273" t="str">
        <f t="shared" si="8"/>
        <v>T</v>
      </c>
      <c r="E18" s="21" t="s">
        <v>193</v>
      </c>
      <c r="F18" s="22">
        <f t="shared" si="0"/>
        <v>0</v>
      </c>
      <c r="G18" s="22">
        <f t="shared" si="1"/>
        <v>0</v>
      </c>
      <c r="H18" s="22">
        <f t="shared" si="2"/>
        <v>0</v>
      </c>
      <c r="I18" s="63">
        <f t="shared" si="3"/>
        <v>0</v>
      </c>
      <c r="J18" s="63">
        <f t="shared" si="4"/>
        <v>0</v>
      </c>
      <c r="K18" s="64">
        <f t="shared" si="5"/>
        <v>0</v>
      </c>
      <c r="L18" s="16">
        <f t="shared" si="6"/>
        <v>0</v>
      </c>
      <c r="M18" s="23">
        <f t="shared" si="9"/>
        <v>0</v>
      </c>
      <c r="N18" s="281">
        <f t="shared" si="17"/>
        <v>0</v>
      </c>
      <c r="O18" s="225"/>
      <c r="P18" s="25"/>
      <c r="Q18" s="25"/>
      <c r="R18" s="81" t="str">
        <f t="shared" si="10"/>
        <v/>
      </c>
      <c r="S18" s="111">
        <f t="shared" si="11"/>
        <v>0</v>
      </c>
      <c r="T18" s="111" t="str">
        <f t="shared" si="12"/>
        <v/>
      </c>
      <c r="U18" s="111">
        <f t="shared" si="18"/>
        <v>0</v>
      </c>
      <c r="V18" s="111">
        <f t="shared" si="19"/>
        <v>0</v>
      </c>
      <c r="W18" s="179">
        <f t="shared" si="20"/>
        <v>0</v>
      </c>
      <c r="X18" s="180">
        <f t="shared" si="13"/>
        <v>0</v>
      </c>
      <c r="Y18" s="181">
        <f t="shared" si="21"/>
        <v>0</v>
      </c>
      <c r="Z18" s="182">
        <f t="shared" si="22"/>
        <v>0</v>
      </c>
      <c r="AA18" s="135">
        <f t="shared" si="14"/>
        <v>0</v>
      </c>
      <c r="AB18" s="183">
        <f t="shared" si="15"/>
        <v>0</v>
      </c>
      <c r="AF18" s="183">
        <f t="shared" si="16"/>
        <v>0</v>
      </c>
      <c r="AG18" s="183">
        <f t="shared" si="23"/>
        <v>0</v>
      </c>
      <c r="AH18" s="305" t="str">
        <f t="shared" si="24"/>
        <v/>
      </c>
      <c r="AI18" s="305" t="str">
        <f t="shared" si="25"/>
        <v/>
      </c>
      <c r="AJ18" s="305" t="str">
        <f t="shared" si="26"/>
        <v/>
      </c>
      <c r="AL18" s="184"/>
    </row>
    <row r="19" spans="3:38" ht="27" hidden="1" x14ac:dyDescent="0.2">
      <c r="C19" s="264" t="str">
        <f t="shared" si="7"/>
        <v>T</v>
      </c>
      <c r="D19" s="273" t="str">
        <f t="shared" si="8"/>
        <v>T</v>
      </c>
      <c r="E19" s="21" t="s">
        <v>193</v>
      </c>
      <c r="F19" s="22">
        <f t="shared" si="0"/>
        <v>0</v>
      </c>
      <c r="G19" s="22">
        <f t="shared" si="1"/>
        <v>0</v>
      </c>
      <c r="H19" s="22">
        <f t="shared" si="2"/>
        <v>0</v>
      </c>
      <c r="I19" s="63">
        <f t="shared" si="3"/>
        <v>0</v>
      </c>
      <c r="J19" s="63">
        <f t="shared" si="4"/>
        <v>0</v>
      </c>
      <c r="K19" s="64">
        <f t="shared" si="5"/>
        <v>0</v>
      </c>
      <c r="L19" s="16">
        <f t="shared" si="6"/>
        <v>0</v>
      </c>
      <c r="M19" s="23">
        <f t="shared" ref="M19:M40" si="27">IF(AND($O$44&gt;87,K19&gt;80),S19,0)</f>
        <v>0</v>
      </c>
      <c r="N19" s="281">
        <f t="shared" si="17"/>
        <v>0</v>
      </c>
      <c r="O19" s="225"/>
      <c r="P19" s="25"/>
      <c r="Q19" s="25"/>
      <c r="R19" s="81" t="str">
        <f t="shared" si="10"/>
        <v/>
      </c>
      <c r="S19" s="111">
        <f t="shared" si="11"/>
        <v>0</v>
      </c>
      <c r="T19" s="111" t="str">
        <f t="shared" si="12"/>
        <v/>
      </c>
      <c r="U19" s="111">
        <f t="shared" si="18"/>
        <v>0</v>
      </c>
      <c r="V19" s="111">
        <f t="shared" si="19"/>
        <v>0</v>
      </c>
      <c r="W19" s="179">
        <f t="shared" si="20"/>
        <v>0</v>
      </c>
      <c r="X19" s="180">
        <f t="shared" si="13"/>
        <v>0</v>
      </c>
      <c r="Y19" s="181">
        <f t="shared" si="21"/>
        <v>0</v>
      </c>
      <c r="Z19" s="182">
        <f t="shared" si="22"/>
        <v>0</v>
      </c>
      <c r="AA19" s="135">
        <f t="shared" si="14"/>
        <v>0</v>
      </c>
      <c r="AB19" s="183">
        <f t="shared" si="15"/>
        <v>0</v>
      </c>
      <c r="AF19" s="183">
        <f t="shared" si="16"/>
        <v>0</v>
      </c>
      <c r="AG19" s="183">
        <f t="shared" si="23"/>
        <v>0</v>
      </c>
      <c r="AH19" s="305" t="str">
        <f t="shared" si="24"/>
        <v/>
      </c>
      <c r="AI19" s="305" t="str">
        <f t="shared" si="25"/>
        <v/>
      </c>
      <c r="AJ19" s="305" t="str">
        <f t="shared" si="26"/>
        <v/>
      </c>
      <c r="AL19" s="184"/>
    </row>
    <row r="20" spans="3:38" ht="27" hidden="1" x14ac:dyDescent="0.2">
      <c r="C20" s="264" t="str">
        <f t="shared" si="7"/>
        <v>T</v>
      </c>
      <c r="D20" s="273" t="str">
        <f t="shared" si="8"/>
        <v>T</v>
      </c>
      <c r="E20" s="21" t="s">
        <v>193</v>
      </c>
      <c r="F20" s="22">
        <f t="shared" si="0"/>
        <v>0</v>
      </c>
      <c r="G20" s="22">
        <f t="shared" si="1"/>
        <v>0</v>
      </c>
      <c r="H20" s="22">
        <f t="shared" si="2"/>
        <v>0</v>
      </c>
      <c r="I20" s="63">
        <f t="shared" si="3"/>
        <v>0</v>
      </c>
      <c r="J20" s="63">
        <f t="shared" si="4"/>
        <v>0</v>
      </c>
      <c r="K20" s="64">
        <f t="shared" si="5"/>
        <v>0</v>
      </c>
      <c r="L20" s="16">
        <f t="shared" si="6"/>
        <v>0</v>
      </c>
      <c r="M20" s="23">
        <f t="shared" si="27"/>
        <v>0</v>
      </c>
      <c r="N20" s="281">
        <f t="shared" si="17"/>
        <v>0</v>
      </c>
      <c r="O20" s="225"/>
      <c r="P20" s="25"/>
      <c r="Q20" s="25"/>
      <c r="R20" s="81" t="str">
        <f t="shared" si="10"/>
        <v/>
      </c>
      <c r="S20" s="111">
        <f t="shared" si="11"/>
        <v>0</v>
      </c>
      <c r="T20" s="111" t="str">
        <f t="shared" si="12"/>
        <v/>
      </c>
      <c r="U20" s="111">
        <f t="shared" si="18"/>
        <v>0</v>
      </c>
      <c r="V20" s="111">
        <f t="shared" si="19"/>
        <v>0</v>
      </c>
      <c r="W20" s="179">
        <f t="shared" si="20"/>
        <v>0</v>
      </c>
      <c r="X20" s="180">
        <f t="shared" si="13"/>
        <v>0</v>
      </c>
      <c r="Y20" s="181">
        <f t="shared" si="21"/>
        <v>0</v>
      </c>
      <c r="Z20" s="182">
        <f t="shared" si="22"/>
        <v>0</v>
      </c>
      <c r="AA20" s="135">
        <f t="shared" si="14"/>
        <v>0</v>
      </c>
      <c r="AB20" s="183">
        <f t="shared" si="15"/>
        <v>0</v>
      </c>
      <c r="AF20" s="183">
        <f t="shared" si="16"/>
        <v>0</v>
      </c>
      <c r="AG20" s="183">
        <f t="shared" si="23"/>
        <v>0</v>
      </c>
      <c r="AH20" s="305" t="str">
        <f t="shared" si="24"/>
        <v/>
      </c>
      <c r="AI20" s="305" t="str">
        <f t="shared" si="25"/>
        <v/>
      </c>
      <c r="AJ20" s="305" t="str">
        <f t="shared" si="26"/>
        <v/>
      </c>
      <c r="AL20" s="184"/>
    </row>
    <row r="21" spans="3:38" ht="27" hidden="1" x14ac:dyDescent="0.2">
      <c r="C21" s="264" t="str">
        <f t="shared" si="7"/>
        <v>T</v>
      </c>
      <c r="D21" s="273" t="str">
        <f t="shared" si="8"/>
        <v>T</v>
      </c>
      <c r="E21" s="21" t="s">
        <v>193</v>
      </c>
      <c r="F21" s="22">
        <f t="shared" si="0"/>
        <v>0</v>
      </c>
      <c r="G21" s="22">
        <f t="shared" si="1"/>
        <v>0</v>
      </c>
      <c r="H21" s="22">
        <f t="shared" si="2"/>
        <v>0</v>
      </c>
      <c r="I21" s="63">
        <f t="shared" si="3"/>
        <v>0</v>
      </c>
      <c r="J21" s="63">
        <f t="shared" si="4"/>
        <v>0</v>
      </c>
      <c r="K21" s="64">
        <f t="shared" si="5"/>
        <v>0</v>
      </c>
      <c r="L21" s="16">
        <f t="shared" si="6"/>
        <v>0</v>
      </c>
      <c r="M21" s="23">
        <f t="shared" si="27"/>
        <v>0</v>
      </c>
      <c r="N21" s="281">
        <f t="shared" si="17"/>
        <v>0</v>
      </c>
      <c r="O21" s="225"/>
      <c r="P21" s="25"/>
      <c r="Q21" s="25"/>
      <c r="R21" s="81" t="str">
        <f t="shared" si="10"/>
        <v/>
      </c>
      <c r="S21" s="111">
        <f t="shared" si="11"/>
        <v>0</v>
      </c>
      <c r="T21" s="111" t="str">
        <f t="shared" si="12"/>
        <v/>
      </c>
      <c r="U21" s="111">
        <f>K21-S21</f>
        <v>0</v>
      </c>
      <c r="V21" s="111">
        <f t="shared" si="19"/>
        <v>0</v>
      </c>
      <c r="W21" s="179">
        <f t="shared" si="20"/>
        <v>0</v>
      </c>
      <c r="X21" s="180">
        <f t="shared" si="13"/>
        <v>0</v>
      </c>
      <c r="Y21" s="181">
        <f t="shared" si="21"/>
        <v>0</v>
      </c>
      <c r="Z21" s="182">
        <f t="shared" si="22"/>
        <v>0</v>
      </c>
      <c r="AA21" s="135">
        <f t="shared" si="14"/>
        <v>0</v>
      </c>
      <c r="AB21" s="183">
        <f t="shared" si="15"/>
        <v>0</v>
      </c>
      <c r="AF21" s="183">
        <f t="shared" si="16"/>
        <v>0</v>
      </c>
      <c r="AG21" s="183">
        <f t="shared" si="23"/>
        <v>0</v>
      </c>
      <c r="AH21" s="305" t="str">
        <f t="shared" si="24"/>
        <v/>
      </c>
      <c r="AI21" s="305" t="str">
        <f t="shared" si="25"/>
        <v/>
      </c>
      <c r="AJ21" s="305" t="str">
        <f t="shared" si="26"/>
        <v/>
      </c>
      <c r="AL21" s="184"/>
    </row>
    <row r="22" spans="3:38" ht="27" hidden="1" x14ac:dyDescent="0.2">
      <c r="C22" s="264" t="str">
        <f t="shared" si="7"/>
        <v>T</v>
      </c>
      <c r="D22" s="273" t="str">
        <f t="shared" si="8"/>
        <v>T</v>
      </c>
      <c r="E22" s="21" t="s">
        <v>193</v>
      </c>
      <c r="F22" s="22">
        <f t="shared" si="0"/>
        <v>0</v>
      </c>
      <c r="G22" s="22">
        <f t="shared" si="1"/>
        <v>0</v>
      </c>
      <c r="H22" s="22">
        <f t="shared" si="2"/>
        <v>0</v>
      </c>
      <c r="I22" s="63">
        <f t="shared" si="3"/>
        <v>0</v>
      </c>
      <c r="J22" s="63">
        <f t="shared" si="4"/>
        <v>0</v>
      </c>
      <c r="K22" s="64">
        <f t="shared" si="5"/>
        <v>0</v>
      </c>
      <c r="L22" s="16">
        <f t="shared" si="6"/>
        <v>0</v>
      </c>
      <c r="M22" s="23">
        <f t="shared" si="27"/>
        <v>0</v>
      </c>
      <c r="N22" s="281">
        <f t="shared" si="17"/>
        <v>0</v>
      </c>
      <c r="O22" s="25"/>
      <c r="P22" s="25"/>
      <c r="Q22" s="25"/>
      <c r="R22" s="81" t="str">
        <f t="shared" si="10"/>
        <v/>
      </c>
      <c r="S22" s="111">
        <f t="shared" si="11"/>
        <v>0</v>
      </c>
      <c r="T22" s="111" t="str">
        <f t="shared" si="12"/>
        <v/>
      </c>
      <c r="U22" s="111">
        <f t="shared" si="18"/>
        <v>0</v>
      </c>
      <c r="V22" s="111">
        <f t="shared" si="19"/>
        <v>0</v>
      </c>
      <c r="W22" s="179">
        <f t="shared" si="20"/>
        <v>0</v>
      </c>
      <c r="X22" s="180">
        <f t="shared" si="13"/>
        <v>0</v>
      </c>
      <c r="Y22" s="181">
        <f t="shared" si="21"/>
        <v>0</v>
      </c>
      <c r="Z22" s="182">
        <f t="shared" si="22"/>
        <v>0</v>
      </c>
      <c r="AA22" s="135">
        <f t="shared" si="14"/>
        <v>0</v>
      </c>
      <c r="AB22" s="183">
        <f t="shared" si="15"/>
        <v>0</v>
      </c>
      <c r="AF22" s="183">
        <f t="shared" si="16"/>
        <v>0</v>
      </c>
      <c r="AG22" s="183">
        <f t="shared" si="23"/>
        <v>0</v>
      </c>
      <c r="AH22" s="305" t="str">
        <f t="shared" si="24"/>
        <v/>
      </c>
      <c r="AI22" s="305" t="str">
        <f t="shared" si="25"/>
        <v/>
      </c>
      <c r="AJ22" s="305" t="str">
        <f t="shared" si="26"/>
        <v/>
      </c>
      <c r="AL22" s="184"/>
    </row>
    <row r="23" spans="3:38" ht="27" hidden="1" x14ac:dyDescent="0.2">
      <c r="C23" s="264" t="str">
        <f t="shared" si="7"/>
        <v>T</v>
      </c>
      <c r="D23" s="273" t="str">
        <f t="shared" si="8"/>
        <v>T</v>
      </c>
      <c r="E23" s="21" t="s">
        <v>193</v>
      </c>
      <c r="F23" s="22">
        <f t="shared" si="0"/>
        <v>0</v>
      </c>
      <c r="G23" s="22">
        <f t="shared" si="1"/>
        <v>0</v>
      </c>
      <c r="H23" s="22">
        <f t="shared" si="2"/>
        <v>0</v>
      </c>
      <c r="I23" s="63">
        <f t="shared" si="3"/>
        <v>0</v>
      </c>
      <c r="J23" s="63">
        <f t="shared" si="4"/>
        <v>0</v>
      </c>
      <c r="K23" s="64">
        <f t="shared" si="5"/>
        <v>0</v>
      </c>
      <c r="L23" s="16">
        <f t="shared" si="6"/>
        <v>0</v>
      </c>
      <c r="M23" s="23">
        <f t="shared" si="27"/>
        <v>0</v>
      </c>
      <c r="N23" s="281">
        <f t="shared" si="17"/>
        <v>0</v>
      </c>
      <c r="O23" s="25"/>
      <c r="P23" s="25"/>
      <c r="Q23" s="25"/>
      <c r="R23" s="81" t="str">
        <f t="shared" si="10"/>
        <v/>
      </c>
      <c r="S23" s="111">
        <f t="shared" si="11"/>
        <v>0</v>
      </c>
      <c r="T23" s="111" t="str">
        <f t="shared" si="12"/>
        <v/>
      </c>
      <c r="U23" s="111">
        <f t="shared" si="18"/>
        <v>0</v>
      </c>
      <c r="V23" s="111">
        <f t="shared" si="19"/>
        <v>0</v>
      </c>
      <c r="W23" s="179">
        <f t="shared" si="20"/>
        <v>0</v>
      </c>
      <c r="X23" s="180">
        <f t="shared" si="13"/>
        <v>0</v>
      </c>
      <c r="Y23" s="181">
        <f t="shared" si="21"/>
        <v>0</v>
      </c>
      <c r="Z23" s="182">
        <f t="shared" si="22"/>
        <v>0</v>
      </c>
      <c r="AA23" s="135">
        <f t="shared" si="14"/>
        <v>0</v>
      </c>
      <c r="AB23" s="183">
        <f t="shared" si="15"/>
        <v>0</v>
      </c>
      <c r="AF23" s="183">
        <f t="shared" si="16"/>
        <v>0</v>
      </c>
      <c r="AG23" s="183">
        <f t="shared" si="23"/>
        <v>0</v>
      </c>
      <c r="AH23" s="305" t="str">
        <f t="shared" si="24"/>
        <v/>
      </c>
      <c r="AI23" s="305" t="str">
        <f t="shared" si="25"/>
        <v/>
      </c>
      <c r="AJ23" s="305" t="str">
        <f t="shared" si="26"/>
        <v/>
      </c>
      <c r="AL23" s="184"/>
    </row>
    <row r="24" spans="3:38" ht="27" hidden="1" x14ac:dyDescent="0.2">
      <c r="C24" s="264" t="str">
        <f t="shared" si="7"/>
        <v>T</v>
      </c>
      <c r="D24" s="273" t="str">
        <f t="shared" si="8"/>
        <v>T</v>
      </c>
      <c r="E24" s="21" t="s">
        <v>193</v>
      </c>
      <c r="F24" s="22">
        <f t="shared" si="0"/>
        <v>0</v>
      </c>
      <c r="G24" s="22">
        <f t="shared" si="1"/>
        <v>0</v>
      </c>
      <c r="H24" s="22">
        <f t="shared" si="2"/>
        <v>0</v>
      </c>
      <c r="I24" s="63">
        <f t="shared" si="3"/>
        <v>0</v>
      </c>
      <c r="J24" s="63">
        <f t="shared" si="4"/>
        <v>0</v>
      </c>
      <c r="K24" s="64">
        <f t="shared" si="5"/>
        <v>0</v>
      </c>
      <c r="L24" s="16">
        <f t="shared" si="6"/>
        <v>0</v>
      </c>
      <c r="M24" s="23">
        <f t="shared" si="27"/>
        <v>0</v>
      </c>
      <c r="N24" s="281">
        <f t="shared" si="17"/>
        <v>0</v>
      </c>
      <c r="O24" s="25"/>
      <c r="P24" s="25"/>
      <c r="Q24" s="25"/>
      <c r="R24" s="81" t="str">
        <f t="shared" si="10"/>
        <v/>
      </c>
      <c r="S24" s="111">
        <f t="shared" si="11"/>
        <v>0</v>
      </c>
      <c r="T24" s="111" t="str">
        <f t="shared" si="12"/>
        <v/>
      </c>
      <c r="U24" s="111">
        <f t="shared" si="18"/>
        <v>0</v>
      </c>
      <c r="V24" s="111">
        <f t="shared" si="19"/>
        <v>0</v>
      </c>
      <c r="W24" s="179">
        <f t="shared" si="20"/>
        <v>0</v>
      </c>
      <c r="X24" s="180">
        <f t="shared" si="13"/>
        <v>0</v>
      </c>
      <c r="Y24" s="181">
        <f t="shared" si="21"/>
        <v>0</v>
      </c>
      <c r="Z24" s="182">
        <f t="shared" si="22"/>
        <v>0</v>
      </c>
      <c r="AA24" s="135">
        <f t="shared" si="14"/>
        <v>0</v>
      </c>
      <c r="AB24" s="183">
        <f t="shared" si="15"/>
        <v>0</v>
      </c>
      <c r="AF24" s="183">
        <f t="shared" si="16"/>
        <v>0</v>
      </c>
      <c r="AG24" s="183">
        <f t="shared" si="23"/>
        <v>0</v>
      </c>
      <c r="AH24" s="305" t="str">
        <f t="shared" si="24"/>
        <v/>
      </c>
      <c r="AI24" s="305" t="str">
        <f t="shared" si="25"/>
        <v/>
      </c>
      <c r="AJ24" s="305" t="str">
        <f t="shared" si="26"/>
        <v/>
      </c>
      <c r="AL24" s="184"/>
    </row>
    <row r="25" spans="3:38" ht="27" hidden="1" x14ac:dyDescent="0.2">
      <c r="C25" s="264" t="str">
        <f t="shared" si="7"/>
        <v>T</v>
      </c>
      <c r="D25" s="273" t="str">
        <f t="shared" si="8"/>
        <v>T</v>
      </c>
      <c r="E25" s="21" t="s">
        <v>193</v>
      </c>
      <c r="F25" s="22">
        <f t="shared" si="0"/>
        <v>0</v>
      </c>
      <c r="G25" s="22">
        <f t="shared" si="1"/>
        <v>0</v>
      </c>
      <c r="H25" s="22">
        <f t="shared" si="2"/>
        <v>0</v>
      </c>
      <c r="I25" s="63">
        <f t="shared" si="3"/>
        <v>0</v>
      </c>
      <c r="J25" s="63">
        <f t="shared" si="4"/>
        <v>0</v>
      </c>
      <c r="K25" s="64">
        <f t="shared" si="5"/>
        <v>0</v>
      </c>
      <c r="L25" s="16">
        <f t="shared" si="6"/>
        <v>0</v>
      </c>
      <c r="M25" s="23">
        <f t="shared" si="27"/>
        <v>0</v>
      </c>
      <c r="N25" s="281">
        <f t="shared" si="17"/>
        <v>0</v>
      </c>
      <c r="O25" s="25"/>
      <c r="P25" s="25"/>
      <c r="Q25" s="25"/>
      <c r="R25" s="81" t="str">
        <f t="shared" si="10"/>
        <v/>
      </c>
      <c r="S25" s="111">
        <f t="shared" si="11"/>
        <v>0</v>
      </c>
      <c r="T25" s="111" t="str">
        <f t="shared" si="12"/>
        <v/>
      </c>
      <c r="U25" s="111">
        <f t="shared" si="18"/>
        <v>0</v>
      </c>
      <c r="V25" s="111">
        <f t="shared" si="19"/>
        <v>0</v>
      </c>
      <c r="W25" s="179">
        <f t="shared" si="20"/>
        <v>0</v>
      </c>
      <c r="X25" s="180">
        <f t="shared" si="13"/>
        <v>0</v>
      </c>
      <c r="Y25" s="181">
        <f t="shared" si="21"/>
        <v>0</v>
      </c>
      <c r="Z25" s="182">
        <f t="shared" si="22"/>
        <v>0</v>
      </c>
      <c r="AA25" s="135">
        <f t="shared" si="14"/>
        <v>0</v>
      </c>
      <c r="AB25" s="183">
        <f t="shared" si="15"/>
        <v>0</v>
      </c>
      <c r="AF25" s="183">
        <f t="shared" si="16"/>
        <v>0</v>
      </c>
      <c r="AG25" s="183">
        <f t="shared" si="23"/>
        <v>0</v>
      </c>
      <c r="AH25" s="305" t="str">
        <f t="shared" si="24"/>
        <v/>
      </c>
      <c r="AI25" s="305" t="str">
        <f t="shared" si="25"/>
        <v/>
      </c>
      <c r="AJ25" s="305" t="str">
        <f t="shared" si="26"/>
        <v/>
      </c>
      <c r="AL25" s="184"/>
    </row>
    <row r="26" spans="3:38" ht="27" hidden="1" x14ac:dyDescent="0.2">
      <c r="C26" s="264" t="str">
        <f t="shared" si="7"/>
        <v>T</v>
      </c>
      <c r="D26" s="273" t="str">
        <f t="shared" si="8"/>
        <v>T</v>
      </c>
      <c r="E26" s="21" t="s">
        <v>193</v>
      </c>
      <c r="F26" s="22">
        <f t="shared" si="0"/>
        <v>0</v>
      </c>
      <c r="G26" s="22">
        <f t="shared" si="1"/>
        <v>0</v>
      </c>
      <c r="H26" s="22">
        <f t="shared" si="2"/>
        <v>0</v>
      </c>
      <c r="I26" s="63">
        <f t="shared" si="3"/>
        <v>0</v>
      </c>
      <c r="J26" s="63">
        <f t="shared" si="4"/>
        <v>0</v>
      </c>
      <c r="K26" s="64">
        <f t="shared" si="5"/>
        <v>0</v>
      </c>
      <c r="L26" s="16">
        <f t="shared" si="6"/>
        <v>0</v>
      </c>
      <c r="M26" s="23">
        <f t="shared" si="27"/>
        <v>0</v>
      </c>
      <c r="N26" s="281">
        <f t="shared" si="17"/>
        <v>0</v>
      </c>
      <c r="O26" s="25"/>
      <c r="P26" s="25"/>
      <c r="Q26" s="25"/>
      <c r="R26" s="81" t="str">
        <f t="shared" si="10"/>
        <v/>
      </c>
      <c r="S26" s="111">
        <f t="shared" si="11"/>
        <v>0</v>
      </c>
      <c r="T26" s="111" t="str">
        <f t="shared" si="12"/>
        <v/>
      </c>
      <c r="U26" s="111">
        <f t="shared" si="18"/>
        <v>0</v>
      </c>
      <c r="V26" s="111">
        <f t="shared" si="19"/>
        <v>0</v>
      </c>
      <c r="W26" s="179">
        <f t="shared" si="20"/>
        <v>0</v>
      </c>
      <c r="X26" s="180">
        <f t="shared" si="13"/>
        <v>0</v>
      </c>
      <c r="Y26" s="181">
        <f t="shared" si="21"/>
        <v>0</v>
      </c>
      <c r="Z26" s="182">
        <f t="shared" si="22"/>
        <v>0</v>
      </c>
      <c r="AA26" s="135">
        <f t="shared" si="14"/>
        <v>0</v>
      </c>
      <c r="AB26" s="183">
        <f t="shared" si="15"/>
        <v>0</v>
      </c>
      <c r="AF26" s="183">
        <f t="shared" si="16"/>
        <v>0</v>
      </c>
      <c r="AG26" s="183">
        <f t="shared" si="23"/>
        <v>0</v>
      </c>
      <c r="AH26" s="305" t="str">
        <f t="shared" si="24"/>
        <v/>
      </c>
      <c r="AI26" s="305" t="str">
        <f t="shared" si="25"/>
        <v/>
      </c>
      <c r="AJ26" s="305" t="str">
        <f t="shared" si="26"/>
        <v/>
      </c>
      <c r="AL26" s="184"/>
    </row>
    <row r="27" spans="3:38" ht="27" hidden="1" x14ac:dyDescent="0.2">
      <c r="C27" s="264" t="str">
        <f t="shared" si="7"/>
        <v>T</v>
      </c>
      <c r="D27" s="273" t="str">
        <f t="shared" si="8"/>
        <v>T</v>
      </c>
      <c r="E27" s="21" t="s">
        <v>193</v>
      </c>
      <c r="F27" s="22">
        <f t="shared" si="0"/>
        <v>0</v>
      </c>
      <c r="G27" s="22">
        <f t="shared" si="1"/>
        <v>0</v>
      </c>
      <c r="H27" s="22">
        <f t="shared" si="2"/>
        <v>0</v>
      </c>
      <c r="I27" s="63">
        <f t="shared" si="3"/>
        <v>0</v>
      </c>
      <c r="J27" s="63">
        <f t="shared" si="4"/>
        <v>0</v>
      </c>
      <c r="K27" s="64">
        <f t="shared" si="5"/>
        <v>0</v>
      </c>
      <c r="L27" s="16">
        <f t="shared" si="6"/>
        <v>0</v>
      </c>
      <c r="M27" s="23">
        <f t="shared" si="27"/>
        <v>0</v>
      </c>
      <c r="N27" s="281">
        <f t="shared" si="17"/>
        <v>0</v>
      </c>
      <c r="O27" s="25"/>
      <c r="P27" s="25"/>
      <c r="Q27" s="25"/>
      <c r="R27" s="81" t="str">
        <f t="shared" si="10"/>
        <v/>
      </c>
      <c r="S27" s="111">
        <f t="shared" si="11"/>
        <v>0</v>
      </c>
      <c r="T27" s="111" t="str">
        <f t="shared" si="12"/>
        <v/>
      </c>
      <c r="U27" s="111">
        <f t="shared" si="18"/>
        <v>0</v>
      </c>
      <c r="V27" s="111">
        <f t="shared" si="19"/>
        <v>0</v>
      </c>
      <c r="W27" s="179">
        <f t="shared" si="20"/>
        <v>0</v>
      </c>
      <c r="X27" s="180">
        <f t="shared" si="13"/>
        <v>0</v>
      </c>
      <c r="Y27" s="181">
        <f t="shared" si="21"/>
        <v>0</v>
      </c>
      <c r="Z27" s="182">
        <f t="shared" si="22"/>
        <v>0</v>
      </c>
      <c r="AA27" s="135">
        <f t="shared" si="14"/>
        <v>0</v>
      </c>
      <c r="AB27" s="183">
        <f t="shared" si="15"/>
        <v>0</v>
      </c>
      <c r="AF27" s="183">
        <f t="shared" si="16"/>
        <v>0</v>
      </c>
      <c r="AG27" s="183">
        <f t="shared" si="23"/>
        <v>0</v>
      </c>
      <c r="AH27" s="305" t="str">
        <f t="shared" si="24"/>
        <v/>
      </c>
      <c r="AI27" s="305" t="str">
        <f t="shared" si="25"/>
        <v/>
      </c>
      <c r="AJ27" s="305" t="str">
        <f t="shared" si="26"/>
        <v/>
      </c>
      <c r="AL27" s="184"/>
    </row>
    <row r="28" spans="3:38" ht="27" hidden="1" x14ac:dyDescent="0.2">
      <c r="C28" s="264" t="str">
        <f t="shared" si="7"/>
        <v>T</v>
      </c>
      <c r="D28" s="273" t="str">
        <f t="shared" si="8"/>
        <v>T</v>
      </c>
      <c r="E28" s="21" t="s">
        <v>193</v>
      </c>
      <c r="F28" s="22">
        <f t="shared" si="0"/>
        <v>0</v>
      </c>
      <c r="G28" s="22">
        <f t="shared" si="1"/>
        <v>0</v>
      </c>
      <c r="H28" s="22">
        <f t="shared" si="2"/>
        <v>0</v>
      </c>
      <c r="I28" s="63">
        <f t="shared" si="3"/>
        <v>0</v>
      </c>
      <c r="J28" s="63">
        <f t="shared" si="4"/>
        <v>0</v>
      </c>
      <c r="K28" s="64">
        <f t="shared" si="5"/>
        <v>0</v>
      </c>
      <c r="L28" s="16">
        <f t="shared" si="6"/>
        <v>0</v>
      </c>
      <c r="M28" s="23">
        <f t="shared" si="27"/>
        <v>0</v>
      </c>
      <c r="N28" s="281">
        <f t="shared" si="17"/>
        <v>0</v>
      </c>
      <c r="O28" s="25"/>
      <c r="P28" s="25"/>
      <c r="Q28" s="25"/>
      <c r="R28" s="81" t="str">
        <f t="shared" si="10"/>
        <v/>
      </c>
      <c r="S28" s="111">
        <f t="shared" si="11"/>
        <v>0</v>
      </c>
      <c r="T28" s="111" t="str">
        <f t="shared" si="12"/>
        <v/>
      </c>
      <c r="U28" s="111">
        <f t="shared" si="18"/>
        <v>0</v>
      </c>
      <c r="V28" s="111">
        <f t="shared" si="19"/>
        <v>0</v>
      </c>
      <c r="W28" s="179">
        <f t="shared" si="20"/>
        <v>0</v>
      </c>
      <c r="X28" s="180">
        <f t="shared" si="13"/>
        <v>0</v>
      </c>
      <c r="Y28" s="181">
        <f t="shared" si="21"/>
        <v>0</v>
      </c>
      <c r="Z28" s="182">
        <f t="shared" si="22"/>
        <v>0</v>
      </c>
      <c r="AA28" s="135">
        <f t="shared" si="14"/>
        <v>0</v>
      </c>
      <c r="AB28" s="183">
        <f t="shared" si="15"/>
        <v>0</v>
      </c>
      <c r="AF28" s="183">
        <f t="shared" si="16"/>
        <v>0</v>
      </c>
      <c r="AG28" s="183">
        <f t="shared" si="23"/>
        <v>0</v>
      </c>
      <c r="AH28" s="305" t="str">
        <f t="shared" si="24"/>
        <v/>
      </c>
      <c r="AI28" s="305" t="str">
        <f t="shared" si="25"/>
        <v/>
      </c>
      <c r="AJ28" s="305" t="str">
        <f t="shared" si="26"/>
        <v/>
      </c>
      <c r="AL28" s="184"/>
    </row>
    <row r="29" spans="3:38" ht="27" hidden="1" x14ac:dyDescent="0.2">
      <c r="C29" s="264" t="str">
        <f t="shared" si="7"/>
        <v>T</v>
      </c>
      <c r="D29" s="273" t="str">
        <f t="shared" si="8"/>
        <v>T</v>
      </c>
      <c r="E29" s="21" t="s">
        <v>193</v>
      </c>
      <c r="F29" s="22">
        <f t="shared" si="0"/>
        <v>0</v>
      </c>
      <c r="G29" s="22">
        <f t="shared" si="1"/>
        <v>0</v>
      </c>
      <c r="H29" s="22">
        <f t="shared" si="2"/>
        <v>0</v>
      </c>
      <c r="I29" s="63">
        <f t="shared" si="3"/>
        <v>0</v>
      </c>
      <c r="J29" s="63">
        <f t="shared" si="4"/>
        <v>0</v>
      </c>
      <c r="K29" s="64">
        <f t="shared" si="5"/>
        <v>0</v>
      </c>
      <c r="L29" s="16">
        <f t="shared" si="6"/>
        <v>0</v>
      </c>
      <c r="M29" s="23">
        <f t="shared" si="27"/>
        <v>0</v>
      </c>
      <c r="N29" s="281">
        <f t="shared" si="17"/>
        <v>0</v>
      </c>
      <c r="O29" s="25"/>
      <c r="P29" s="25"/>
      <c r="Q29" s="25"/>
      <c r="R29" s="81" t="str">
        <f t="shared" si="10"/>
        <v/>
      </c>
      <c r="S29" s="111">
        <f t="shared" si="11"/>
        <v>0</v>
      </c>
      <c r="T29" s="111" t="str">
        <f t="shared" si="12"/>
        <v/>
      </c>
      <c r="U29" s="111">
        <f t="shared" si="18"/>
        <v>0</v>
      </c>
      <c r="V29" s="111">
        <f t="shared" si="19"/>
        <v>0</v>
      </c>
      <c r="W29" s="179">
        <f t="shared" si="20"/>
        <v>0</v>
      </c>
      <c r="X29" s="180">
        <f t="shared" si="13"/>
        <v>0</v>
      </c>
      <c r="Y29" s="181">
        <f t="shared" si="21"/>
        <v>0</v>
      </c>
      <c r="Z29" s="182">
        <f t="shared" si="22"/>
        <v>0</v>
      </c>
      <c r="AA29" s="135">
        <f t="shared" si="14"/>
        <v>0</v>
      </c>
      <c r="AB29" s="183">
        <f t="shared" si="15"/>
        <v>0</v>
      </c>
      <c r="AF29" s="183">
        <f t="shared" si="16"/>
        <v>0</v>
      </c>
      <c r="AG29" s="183">
        <f t="shared" si="23"/>
        <v>0</v>
      </c>
      <c r="AH29" s="305" t="str">
        <f t="shared" si="24"/>
        <v/>
      </c>
      <c r="AI29" s="305" t="str">
        <f t="shared" si="25"/>
        <v/>
      </c>
      <c r="AJ29" s="305" t="str">
        <f t="shared" si="26"/>
        <v/>
      </c>
      <c r="AL29" s="184"/>
    </row>
    <row r="30" spans="3:38" ht="27" hidden="1" x14ac:dyDescent="0.2">
      <c r="C30" s="264" t="str">
        <f t="shared" si="7"/>
        <v>T</v>
      </c>
      <c r="D30" s="273" t="str">
        <f t="shared" si="8"/>
        <v>T</v>
      </c>
      <c r="E30" s="21" t="s">
        <v>193</v>
      </c>
      <c r="F30" s="22">
        <f t="shared" si="0"/>
        <v>0</v>
      </c>
      <c r="G30" s="22">
        <f t="shared" si="1"/>
        <v>0</v>
      </c>
      <c r="H30" s="22">
        <f t="shared" si="2"/>
        <v>0</v>
      </c>
      <c r="I30" s="63">
        <f t="shared" si="3"/>
        <v>0</v>
      </c>
      <c r="J30" s="63">
        <f t="shared" si="4"/>
        <v>0</v>
      </c>
      <c r="K30" s="64">
        <f t="shared" si="5"/>
        <v>0</v>
      </c>
      <c r="L30" s="16">
        <f t="shared" si="6"/>
        <v>0</v>
      </c>
      <c r="M30" s="23">
        <f t="shared" si="27"/>
        <v>0</v>
      </c>
      <c r="N30" s="281">
        <f t="shared" si="17"/>
        <v>0</v>
      </c>
      <c r="O30" s="25"/>
      <c r="P30" s="25"/>
      <c r="Q30" s="25"/>
      <c r="R30" s="81" t="str">
        <f t="shared" si="10"/>
        <v/>
      </c>
      <c r="S30" s="111">
        <f t="shared" si="11"/>
        <v>0</v>
      </c>
      <c r="T30" s="111" t="str">
        <f t="shared" si="12"/>
        <v/>
      </c>
      <c r="U30" s="111">
        <f t="shared" si="18"/>
        <v>0</v>
      </c>
      <c r="V30" s="111">
        <f t="shared" si="19"/>
        <v>0</v>
      </c>
      <c r="W30" s="179">
        <f t="shared" si="20"/>
        <v>0</v>
      </c>
      <c r="X30" s="180">
        <f t="shared" si="13"/>
        <v>0</v>
      </c>
      <c r="Y30" s="181">
        <f t="shared" si="21"/>
        <v>0</v>
      </c>
      <c r="Z30" s="182">
        <f t="shared" si="22"/>
        <v>0</v>
      </c>
      <c r="AA30" s="135">
        <f t="shared" si="14"/>
        <v>0</v>
      </c>
      <c r="AB30" s="183">
        <f t="shared" si="15"/>
        <v>0</v>
      </c>
      <c r="AF30" s="183">
        <f t="shared" si="16"/>
        <v>0</v>
      </c>
      <c r="AG30" s="183">
        <f t="shared" si="23"/>
        <v>0</v>
      </c>
      <c r="AH30" s="305" t="str">
        <f t="shared" si="24"/>
        <v/>
      </c>
      <c r="AI30" s="305" t="str">
        <f t="shared" si="25"/>
        <v/>
      </c>
      <c r="AJ30" s="305" t="str">
        <f t="shared" si="26"/>
        <v/>
      </c>
      <c r="AL30" s="184"/>
    </row>
    <row r="31" spans="3:38" ht="27" hidden="1" x14ac:dyDescent="0.2">
      <c r="C31" s="264" t="str">
        <f t="shared" si="7"/>
        <v>T</v>
      </c>
      <c r="D31" s="273" t="str">
        <f t="shared" si="8"/>
        <v>T</v>
      </c>
      <c r="E31" s="21" t="s">
        <v>193</v>
      </c>
      <c r="F31" s="22">
        <f t="shared" si="0"/>
        <v>0</v>
      </c>
      <c r="G31" s="22">
        <f t="shared" si="1"/>
        <v>0</v>
      </c>
      <c r="H31" s="22">
        <f t="shared" si="2"/>
        <v>0</v>
      </c>
      <c r="I31" s="63">
        <f t="shared" si="3"/>
        <v>0</v>
      </c>
      <c r="J31" s="63">
        <f t="shared" si="4"/>
        <v>0</v>
      </c>
      <c r="K31" s="64">
        <f t="shared" si="5"/>
        <v>0</v>
      </c>
      <c r="L31" s="16">
        <f t="shared" si="6"/>
        <v>0</v>
      </c>
      <c r="M31" s="23">
        <f t="shared" si="27"/>
        <v>0</v>
      </c>
      <c r="N31" s="281">
        <f t="shared" si="17"/>
        <v>0</v>
      </c>
      <c r="O31" s="25"/>
      <c r="P31" s="25"/>
      <c r="Q31" s="25"/>
      <c r="R31" s="81" t="str">
        <f t="shared" si="10"/>
        <v/>
      </c>
      <c r="S31" s="111">
        <f t="shared" si="11"/>
        <v>0</v>
      </c>
      <c r="T31" s="111" t="str">
        <f t="shared" si="12"/>
        <v/>
      </c>
      <c r="U31" s="111">
        <f t="shared" si="18"/>
        <v>0</v>
      </c>
      <c r="V31" s="111">
        <f t="shared" si="19"/>
        <v>0</v>
      </c>
      <c r="W31" s="179">
        <f t="shared" si="20"/>
        <v>0</v>
      </c>
      <c r="X31" s="180">
        <f t="shared" si="13"/>
        <v>0</v>
      </c>
      <c r="Y31" s="181">
        <f t="shared" si="21"/>
        <v>0</v>
      </c>
      <c r="Z31" s="182">
        <f t="shared" si="22"/>
        <v>0</v>
      </c>
      <c r="AA31" s="135">
        <f t="shared" si="14"/>
        <v>0</v>
      </c>
      <c r="AB31" s="183">
        <f t="shared" si="15"/>
        <v>0</v>
      </c>
      <c r="AF31" s="183">
        <f t="shared" si="16"/>
        <v>0</v>
      </c>
      <c r="AG31" s="183">
        <f t="shared" si="23"/>
        <v>0</v>
      </c>
      <c r="AH31" s="305" t="str">
        <f t="shared" si="24"/>
        <v/>
      </c>
      <c r="AI31" s="305" t="str">
        <f t="shared" si="25"/>
        <v/>
      </c>
      <c r="AJ31" s="305" t="str">
        <f t="shared" si="26"/>
        <v/>
      </c>
      <c r="AL31" s="184"/>
    </row>
    <row r="32" spans="3:38" ht="27" hidden="1" x14ac:dyDescent="0.2">
      <c r="C32" s="264" t="str">
        <f t="shared" si="7"/>
        <v>T</v>
      </c>
      <c r="D32" s="273" t="str">
        <f t="shared" si="8"/>
        <v>T</v>
      </c>
      <c r="E32" s="21" t="s">
        <v>193</v>
      </c>
      <c r="F32" s="22">
        <f t="shared" si="0"/>
        <v>0</v>
      </c>
      <c r="G32" s="22">
        <f t="shared" si="1"/>
        <v>0</v>
      </c>
      <c r="H32" s="22">
        <f t="shared" si="2"/>
        <v>0</v>
      </c>
      <c r="I32" s="63">
        <f t="shared" si="3"/>
        <v>0</v>
      </c>
      <c r="J32" s="63">
        <f t="shared" si="4"/>
        <v>0</v>
      </c>
      <c r="K32" s="64">
        <f t="shared" si="5"/>
        <v>0</v>
      </c>
      <c r="L32" s="16">
        <f t="shared" si="6"/>
        <v>0</v>
      </c>
      <c r="M32" s="23">
        <f t="shared" si="27"/>
        <v>0</v>
      </c>
      <c r="N32" s="281">
        <f t="shared" si="17"/>
        <v>0</v>
      </c>
      <c r="O32" s="25"/>
      <c r="P32" s="25"/>
      <c r="Q32" s="25"/>
      <c r="R32" s="81" t="str">
        <f t="shared" si="10"/>
        <v/>
      </c>
      <c r="S32" s="111">
        <f t="shared" si="11"/>
        <v>0</v>
      </c>
      <c r="T32" s="111" t="str">
        <f t="shared" si="12"/>
        <v/>
      </c>
      <c r="U32" s="111">
        <f t="shared" si="18"/>
        <v>0</v>
      </c>
      <c r="V32" s="111">
        <f t="shared" si="19"/>
        <v>0</v>
      </c>
      <c r="W32" s="179">
        <f t="shared" si="20"/>
        <v>0</v>
      </c>
      <c r="X32" s="180">
        <f t="shared" si="13"/>
        <v>0</v>
      </c>
      <c r="Y32" s="181">
        <f t="shared" si="21"/>
        <v>0</v>
      </c>
      <c r="Z32" s="182">
        <f t="shared" si="22"/>
        <v>0</v>
      </c>
      <c r="AA32" s="135">
        <f t="shared" si="14"/>
        <v>0</v>
      </c>
      <c r="AB32" s="183">
        <f t="shared" si="15"/>
        <v>0</v>
      </c>
      <c r="AF32" s="183">
        <f t="shared" si="16"/>
        <v>0</v>
      </c>
      <c r="AG32" s="183">
        <f t="shared" si="23"/>
        <v>0</v>
      </c>
      <c r="AH32" s="305" t="str">
        <f t="shared" si="24"/>
        <v/>
      </c>
      <c r="AI32" s="305" t="str">
        <f t="shared" si="25"/>
        <v/>
      </c>
      <c r="AJ32" s="305" t="str">
        <f t="shared" si="26"/>
        <v/>
      </c>
      <c r="AL32" s="184"/>
    </row>
    <row r="33" spans="3:40" ht="27" hidden="1" x14ac:dyDescent="0.2">
      <c r="C33" s="264" t="str">
        <f t="shared" si="7"/>
        <v>T</v>
      </c>
      <c r="D33" s="273" t="str">
        <f t="shared" si="8"/>
        <v>T</v>
      </c>
      <c r="E33" s="21" t="s">
        <v>193</v>
      </c>
      <c r="F33" s="22">
        <f t="shared" si="0"/>
        <v>0</v>
      </c>
      <c r="G33" s="22">
        <f t="shared" si="1"/>
        <v>0</v>
      </c>
      <c r="H33" s="22">
        <f t="shared" si="2"/>
        <v>0</v>
      </c>
      <c r="I33" s="63">
        <f t="shared" si="3"/>
        <v>0</v>
      </c>
      <c r="J33" s="63">
        <f t="shared" si="4"/>
        <v>0</v>
      </c>
      <c r="K33" s="64">
        <f t="shared" si="5"/>
        <v>0</v>
      </c>
      <c r="L33" s="16">
        <f t="shared" si="6"/>
        <v>0</v>
      </c>
      <c r="M33" s="23">
        <f t="shared" si="27"/>
        <v>0</v>
      </c>
      <c r="N33" s="281">
        <f t="shared" si="17"/>
        <v>0</v>
      </c>
      <c r="O33" s="25"/>
      <c r="P33" s="25"/>
      <c r="Q33" s="25"/>
      <c r="R33" s="81" t="str">
        <f t="shared" si="10"/>
        <v/>
      </c>
      <c r="S33" s="111">
        <f t="shared" si="11"/>
        <v>0</v>
      </c>
      <c r="T33" s="111" t="str">
        <f t="shared" si="12"/>
        <v/>
      </c>
      <c r="U33" s="111">
        <f t="shared" si="18"/>
        <v>0</v>
      </c>
      <c r="V33" s="111">
        <f t="shared" si="19"/>
        <v>0</v>
      </c>
      <c r="W33" s="179">
        <f t="shared" si="20"/>
        <v>0</v>
      </c>
      <c r="X33" s="180">
        <f t="shared" si="13"/>
        <v>0</v>
      </c>
      <c r="Y33" s="181">
        <f t="shared" si="21"/>
        <v>0</v>
      </c>
      <c r="Z33" s="182">
        <f t="shared" si="22"/>
        <v>0</v>
      </c>
      <c r="AA33" s="135">
        <f t="shared" si="14"/>
        <v>0</v>
      </c>
      <c r="AB33" s="183">
        <f t="shared" si="15"/>
        <v>0</v>
      </c>
      <c r="AF33" s="183">
        <f t="shared" si="16"/>
        <v>0</v>
      </c>
      <c r="AG33" s="183">
        <f t="shared" si="23"/>
        <v>0</v>
      </c>
      <c r="AH33" s="305" t="str">
        <f t="shared" si="24"/>
        <v/>
      </c>
      <c r="AI33" s="305" t="str">
        <f t="shared" si="25"/>
        <v/>
      </c>
      <c r="AJ33" s="305" t="str">
        <f t="shared" si="26"/>
        <v/>
      </c>
      <c r="AL33" s="184"/>
    </row>
    <row r="34" spans="3:40" ht="27" hidden="1" x14ac:dyDescent="0.2">
      <c r="C34" s="264" t="str">
        <f t="shared" si="7"/>
        <v>T</v>
      </c>
      <c r="D34" s="273" t="str">
        <f t="shared" si="8"/>
        <v>T</v>
      </c>
      <c r="E34" s="21" t="s">
        <v>193</v>
      </c>
      <c r="F34" s="22">
        <f t="shared" si="0"/>
        <v>0</v>
      </c>
      <c r="G34" s="22">
        <f t="shared" si="1"/>
        <v>0</v>
      </c>
      <c r="H34" s="22">
        <f t="shared" si="2"/>
        <v>0</v>
      </c>
      <c r="I34" s="63">
        <f t="shared" si="3"/>
        <v>0</v>
      </c>
      <c r="J34" s="63">
        <f t="shared" si="4"/>
        <v>0</v>
      </c>
      <c r="K34" s="64">
        <f t="shared" si="5"/>
        <v>0</v>
      </c>
      <c r="L34" s="16">
        <f t="shared" si="6"/>
        <v>0</v>
      </c>
      <c r="M34" s="23">
        <f t="shared" si="27"/>
        <v>0</v>
      </c>
      <c r="N34" s="281">
        <f t="shared" si="17"/>
        <v>0</v>
      </c>
      <c r="O34" s="25"/>
      <c r="P34" s="25"/>
      <c r="Q34" s="25"/>
      <c r="R34" s="81" t="str">
        <f t="shared" si="10"/>
        <v/>
      </c>
      <c r="S34" s="111">
        <f t="shared" si="11"/>
        <v>0</v>
      </c>
      <c r="T34" s="111" t="str">
        <f t="shared" si="12"/>
        <v/>
      </c>
      <c r="U34" s="111">
        <f t="shared" si="18"/>
        <v>0</v>
      </c>
      <c r="V34" s="111">
        <f t="shared" si="19"/>
        <v>0</v>
      </c>
      <c r="W34" s="179">
        <f t="shared" si="20"/>
        <v>0</v>
      </c>
      <c r="X34" s="180">
        <f t="shared" si="13"/>
        <v>0</v>
      </c>
      <c r="Y34" s="181">
        <f t="shared" si="21"/>
        <v>0</v>
      </c>
      <c r="Z34" s="182">
        <f t="shared" si="22"/>
        <v>0</v>
      </c>
      <c r="AA34" s="135">
        <f t="shared" si="14"/>
        <v>0</v>
      </c>
      <c r="AB34" s="183">
        <f t="shared" si="15"/>
        <v>0</v>
      </c>
      <c r="AF34" s="183">
        <f t="shared" si="16"/>
        <v>0</v>
      </c>
      <c r="AG34" s="183">
        <f t="shared" si="23"/>
        <v>0</v>
      </c>
      <c r="AH34" s="305" t="str">
        <f t="shared" si="24"/>
        <v/>
      </c>
      <c r="AI34" s="305" t="str">
        <f t="shared" si="25"/>
        <v/>
      </c>
      <c r="AJ34" s="305" t="str">
        <f t="shared" si="26"/>
        <v/>
      </c>
      <c r="AL34" s="184"/>
    </row>
    <row r="35" spans="3:40" ht="27" hidden="1" x14ac:dyDescent="0.2">
      <c r="C35" s="264" t="str">
        <f t="shared" si="7"/>
        <v>T</v>
      </c>
      <c r="D35" s="273" t="str">
        <f t="shared" si="8"/>
        <v>T</v>
      </c>
      <c r="E35" s="21" t="s">
        <v>193</v>
      </c>
      <c r="F35" s="22">
        <f t="shared" si="0"/>
        <v>0</v>
      </c>
      <c r="G35" s="22">
        <f t="shared" si="1"/>
        <v>0</v>
      </c>
      <c r="H35" s="22">
        <f t="shared" si="2"/>
        <v>0</v>
      </c>
      <c r="I35" s="63">
        <f t="shared" si="3"/>
        <v>0</v>
      </c>
      <c r="J35" s="63">
        <f t="shared" si="4"/>
        <v>0</v>
      </c>
      <c r="K35" s="64">
        <f t="shared" si="5"/>
        <v>0</v>
      </c>
      <c r="L35" s="16">
        <f t="shared" si="6"/>
        <v>0</v>
      </c>
      <c r="M35" s="23">
        <f t="shared" si="27"/>
        <v>0</v>
      </c>
      <c r="N35" s="281">
        <f t="shared" si="17"/>
        <v>0</v>
      </c>
      <c r="O35" s="25"/>
      <c r="P35" s="25"/>
      <c r="Q35" s="25"/>
      <c r="R35" s="81" t="str">
        <f t="shared" si="10"/>
        <v/>
      </c>
      <c r="S35" s="111">
        <f t="shared" si="11"/>
        <v>0</v>
      </c>
      <c r="T35" s="111" t="str">
        <f t="shared" si="12"/>
        <v/>
      </c>
      <c r="U35" s="111">
        <f t="shared" si="18"/>
        <v>0</v>
      </c>
      <c r="V35" s="111">
        <f t="shared" si="19"/>
        <v>0</v>
      </c>
      <c r="W35" s="179">
        <f t="shared" si="20"/>
        <v>0</v>
      </c>
      <c r="X35" s="180">
        <f t="shared" si="13"/>
        <v>0</v>
      </c>
      <c r="Y35" s="181">
        <f t="shared" si="21"/>
        <v>0</v>
      </c>
      <c r="Z35" s="182">
        <f t="shared" si="22"/>
        <v>0</v>
      </c>
      <c r="AA35" s="135">
        <f t="shared" si="14"/>
        <v>0</v>
      </c>
      <c r="AB35" s="183">
        <f t="shared" si="15"/>
        <v>0</v>
      </c>
      <c r="AF35" s="183">
        <f t="shared" si="16"/>
        <v>0</v>
      </c>
      <c r="AG35" s="183">
        <f t="shared" si="23"/>
        <v>0</v>
      </c>
      <c r="AH35" s="305" t="str">
        <f t="shared" si="24"/>
        <v/>
      </c>
      <c r="AI35" s="305" t="str">
        <f t="shared" si="25"/>
        <v/>
      </c>
      <c r="AJ35" s="305" t="str">
        <f t="shared" si="26"/>
        <v/>
      </c>
      <c r="AL35" s="184"/>
    </row>
    <row r="36" spans="3:40" ht="27" hidden="1" x14ac:dyDescent="0.2">
      <c r="C36" s="264" t="str">
        <f t="shared" si="7"/>
        <v>T</v>
      </c>
      <c r="D36" s="273" t="str">
        <f t="shared" si="8"/>
        <v>T</v>
      </c>
      <c r="E36" s="21" t="s">
        <v>193</v>
      </c>
      <c r="F36" s="22">
        <f t="shared" si="0"/>
        <v>0</v>
      </c>
      <c r="G36" s="22">
        <f t="shared" si="1"/>
        <v>0</v>
      </c>
      <c r="H36" s="22">
        <f t="shared" si="2"/>
        <v>0</v>
      </c>
      <c r="I36" s="63">
        <f t="shared" si="3"/>
        <v>0</v>
      </c>
      <c r="J36" s="63">
        <f t="shared" si="4"/>
        <v>0</v>
      </c>
      <c r="K36" s="64">
        <f t="shared" si="5"/>
        <v>0</v>
      </c>
      <c r="L36" s="16">
        <f t="shared" si="6"/>
        <v>0</v>
      </c>
      <c r="M36" s="23">
        <f t="shared" si="27"/>
        <v>0</v>
      </c>
      <c r="N36" s="281">
        <f t="shared" si="17"/>
        <v>0</v>
      </c>
      <c r="O36" s="25"/>
      <c r="P36" s="25"/>
      <c r="Q36" s="25"/>
      <c r="R36" s="81" t="str">
        <f t="shared" si="10"/>
        <v/>
      </c>
      <c r="S36" s="111">
        <f t="shared" si="11"/>
        <v>0</v>
      </c>
      <c r="T36" s="111" t="str">
        <f t="shared" si="12"/>
        <v/>
      </c>
      <c r="U36" s="111">
        <f t="shared" si="18"/>
        <v>0</v>
      </c>
      <c r="V36" s="111">
        <f t="shared" si="19"/>
        <v>0</v>
      </c>
      <c r="W36" s="179">
        <f t="shared" si="20"/>
        <v>0</v>
      </c>
      <c r="X36" s="180">
        <f t="shared" si="13"/>
        <v>0</v>
      </c>
      <c r="Y36" s="181">
        <f t="shared" si="21"/>
        <v>0</v>
      </c>
      <c r="Z36" s="182">
        <f t="shared" si="22"/>
        <v>0</v>
      </c>
      <c r="AA36" s="135">
        <f t="shared" si="14"/>
        <v>0</v>
      </c>
      <c r="AB36" s="183">
        <f t="shared" si="15"/>
        <v>0</v>
      </c>
      <c r="AF36" s="183">
        <f t="shared" si="16"/>
        <v>0</v>
      </c>
      <c r="AG36" s="183">
        <f t="shared" si="23"/>
        <v>0</v>
      </c>
      <c r="AH36" s="305" t="str">
        <f t="shared" si="24"/>
        <v/>
      </c>
      <c r="AI36" s="305" t="str">
        <f t="shared" si="25"/>
        <v/>
      </c>
      <c r="AJ36" s="305" t="str">
        <f t="shared" si="26"/>
        <v/>
      </c>
      <c r="AL36" s="184"/>
    </row>
    <row r="37" spans="3:40" ht="27" hidden="1" x14ac:dyDescent="0.2">
      <c r="C37" s="264" t="str">
        <f t="shared" si="7"/>
        <v>T</v>
      </c>
      <c r="D37" s="273" t="str">
        <f t="shared" si="8"/>
        <v>T</v>
      </c>
      <c r="E37" s="21" t="s">
        <v>193</v>
      </c>
      <c r="F37" s="22">
        <f t="shared" si="0"/>
        <v>0</v>
      </c>
      <c r="G37" s="22">
        <f t="shared" si="1"/>
        <v>0</v>
      </c>
      <c r="H37" s="22">
        <f t="shared" si="2"/>
        <v>0</v>
      </c>
      <c r="I37" s="63">
        <f t="shared" si="3"/>
        <v>0</v>
      </c>
      <c r="J37" s="63">
        <f t="shared" si="4"/>
        <v>0</v>
      </c>
      <c r="K37" s="64">
        <f t="shared" si="5"/>
        <v>0</v>
      </c>
      <c r="L37" s="16">
        <f t="shared" si="6"/>
        <v>0</v>
      </c>
      <c r="M37" s="23">
        <f t="shared" si="27"/>
        <v>0</v>
      </c>
      <c r="N37" s="281">
        <f t="shared" si="17"/>
        <v>0</v>
      </c>
      <c r="O37" s="25"/>
      <c r="P37" s="25"/>
      <c r="Q37" s="25"/>
      <c r="R37" s="81" t="str">
        <f t="shared" si="10"/>
        <v/>
      </c>
      <c r="S37" s="111">
        <f t="shared" si="11"/>
        <v>0</v>
      </c>
      <c r="T37" s="111" t="str">
        <f t="shared" si="12"/>
        <v/>
      </c>
      <c r="U37" s="111">
        <f t="shared" si="18"/>
        <v>0</v>
      </c>
      <c r="V37" s="111">
        <f t="shared" si="19"/>
        <v>0</v>
      </c>
      <c r="W37" s="179">
        <f t="shared" si="20"/>
        <v>0</v>
      </c>
      <c r="X37" s="180">
        <f t="shared" si="13"/>
        <v>0</v>
      </c>
      <c r="Y37" s="181">
        <f t="shared" si="21"/>
        <v>0</v>
      </c>
      <c r="Z37" s="182">
        <f t="shared" si="22"/>
        <v>0</v>
      </c>
      <c r="AA37" s="135">
        <f t="shared" si="14"/>
        <v>0</v>
      </c>
      <c r="AB37" s="183">
        <f t="shared" si="15"/>
        <v>0</v>
      </c>
      <c r="AF37" s="183">
        <f t="shared" si="16"/>
        <v>0</v>
      </c>
      <c r="AG37" s="183">
        <f t="shared" si="23"/>
        <v>0</v>
      </c>
      <c r="AH37" s="305" t="str">
        <f t="shared" si="24"/>
        <v/>
      </c>
      <c r="AI37" s="305" t="str">
        <f t="shared" si="25"/>
        <v/>
      </c>
      <c r="AJ37" s="305" t="str">
        <f t="shared" si="26"/>
        <v/>
      </c>
      <c r="AL37" s="184"/>
    </row>
    <row r="38" spans="3:40" ht="27" hidden="1" x14ac:dyDescent="0.2">
      <c r="C38" s="264" t="str">
        <f t="shared" si="7"/>
        <v>T</v>
      </c>
      <c r="D38" s="273" t="str">
        <f t="shared" si="8"/>
        <v>T</v>
      </c>
      <c r="E38" s="21" t="s">
        <v>193</v>
      </c>
      <c r="F38" s="22">
        <f t="shared" si="0"/>
        <v>0</v>
      </c>
      <c r="G38" s="22">
        <f t="shared" si="1"/>
        <v>0</v>
      </c>
      <c r="H38" s="22">
        <f t="shared" si="2"/>
        <v>0</v>
      </c>
      <c r="I38" s="63">
        <f t="shared" si="3"/>
        <v>0</v>
      </c>
      <c r="J38" s="63">
        <f t="shared" si="4"/>
        <v>0</v>
      </c>
      <c r="K38" s="64">
        <f t="shared" si="5"/>
        <v>0</v>
      </c>
      <c r="L38" s="16">
        <f t="shared" si="6"/>
        <v>0</v>
      </c>
      <c r="M38" s="23">
        <f t="shared" si="27"/>
        <v>0</v>
      </c>
      <c r="N38" s="281">
        <f t="shared" si="17"/>
        <v>0</v>
      </c>
      <c r="O38" s="25"/>
      <c r="P38" s="25"/>
      <c r="Q38" s="25"/>
      <c r="R38" s="81" t="str">
        <f t="shared" si="10"/>
        <v/>
      </c>
      <c r="S38" s="111">
        <f t="shared" si="11"/>
        <v>0</v>
      </c>
      <c r="T38" s="111" t="str">
        <f t="shared" si="12"/>
        <v/>
      </c>
      <c r="U38" s="111">
        <f t="shared" si="18"/>
        <v>0</v>
      </c>
      <c r="V38" s="111">
        <f t="shared" si="19"/>
        <v>0</v>
      </c>
      <c r="W38" s="179">
        <f t="shared" si="20"/>
        <v>0</v>
      </c>
      <c r="X38" s="180">
        <f t="shared" si="13"/>
        <v>0</v>
      </c>
      <c r="Y38" s="181">
        <f t="shared" si="21"/>
        <v>0</v>
      </c>
      <c r="Z38" s="182">
        <f t="shared" si="22"/>
        <v>0</v>
      </c>
      <c r="AA38" s="135">
        <f t="shared" si="14"/>
        <v>0</v>
      </c>
      <c r="AB38" s="183">
        <f t="shared" si="15"/>
        <v>0</v>
      </c>
      <c r="AF38" s="183">
        <f t="shared" si="16"/>
        <v>0</v>
      </c>
      <c r="AG38" s="183">
        <f t="shared" si="23"/>
        <v>0</v>
      </c>
      <c r="AH38" s="305" t="str">
        <f t="shared" si="24"/>
        <v/>
      </c>
      <c r="AI38" s="305" t="str">
        <f t="shared" si="25"/>
        <v/>
      </c>
      <c r="AJ38" s="305" t="str">
        <f t="shared" si="26"/>
        <v/>
      </c>
      <c r="AL38" s="184"/>
    </row>
    <row r="39" spans="3:40" ht="27" hidden="1" x14ac:dyDescent="0.2">
      <c r="C39" s="264" t="str">
        <f t="shared" si="7"/>
        <v>T</v>
      </c>
      <c r="D39" s="273" t="str">
        <f t="shared" si="8"/>
        <v>T</v>
      </c>
      <c r="E39" s="21" t="s">
        <v>193</v>
      </c>
      <c r="F39" s="22">
        <f t="shared" si="0"/>
        <v>0</v>
      </c>
      <c r="G39" s="22">
        <f t="shared" si="1"/>
        <v>0</v>
      </c>
      <c r="H39" s="22">
        <f t="shared" si="2"/>
        <v>0</v>
      </c>
      <c r="I39" s="63">
        <f t="shared" si="3"/>
        <v>0</v>
      </c>
      <c r="J39" s="63">
        <f t="shared" si="4"/>
        <v>0</v>
      </c>
      <c r="K39" s="64">
        <f t="shared" si="5"/>
        <v>0</v>
      </c>
      <c r="L39" s="16">
        <f t="shared" si="6"/>
        <v>0</v>
      </c>
      <c r="M39" s="23">
        <f t="shared" si="27"/>
        <v>0</v>
      </c>
      <c r="N39" s="281">
        <f t="shared" si="17"/>
        <v>0</v>
      </c>
      <c r="O39" s="25"/>
      <c r="P39" s="25"/>
      <c r="Q39" s="25"/>
      <c r="R39" s="81" t="str">
        <f t="shared" si="10"/>
        <v/>
      </c>
      <c r="S39" s="111">
        <f t="shared" si="11"/>
        <v>0</v>
      </c>
      <c r="T39" s="111" t="str">
        <f t="shared" si="12"/>
        <v/>
      </c>
      <c r="U39" s="111">
        <f t="shared" si="18"/>
        <v>0</v>
      </c>
      <c r="V39" s="111">
        <f t="shared" si="19"/>
        <v>0</v>
      </c>
      <c r="W39" s="179">
        <f t="shared" si="20"/>
        <v>0</v>
      </c>
      <c r="X39" s="180">
        <f t="shared" si="13"/>
        <v>0</v>
      </c>
      <c r="Y39" s="181">
        <f t="shared" si="21"/>
        <v>0</v>
      </c>
      <c r="Z39" s="182">
        <f t="shared" si="22"/>
        <v>0</v>
      </c>
      <c r="AA39" s="135">
        <f t="shared" si="14"/>
        <v>0</v>
      </c>
      <c r="AB39" s="183">
        <f t="shared" si="15"/>
        <v>0</v>
      </c>
      <c r="AF39" s="183">
        <f t="shared" si="16"/>
        <v>0</v>
      </c>
      <c r="AG39" s="183">
        <f t="shared" si="23"/>
        <v>0</v>
      </c>
      <c r="AH39" s="305" t="str">
        <f t="shared" si="24"/>
        <v/>
      </c>
      <c r="AI39" s="305" t="str">
        <f t="shared" si="25"/>
        <v/>
      </c>
      <c r="AJ39" s="305" t="str">
        <f t="shared" si="26"/>
        <v/>
      </c>
      <c r="AL39" s="184"/>
    </row>
    <row r="40" spans="3:40" ht="27" hidden="1" x14ac:dyDescent="0.2">
      <c r="C40" s="264" t="str">
        <f t="shared" si="7"/>
        <v>T</v>
      </c>
      <c r="D40" s="273" t="str">
        <f t="shared" si="8"/>
        <v>T</v>
      </c>
      <c r="E40" s="21" t="s">
        <v>24</v>
      </c>
      <c r="F40" s="22"/>
      <c r="G40" s="22"/>
      <c r="H40" s="22"/>
      <c r="I40" s="63"/>
      <c r="J40" s="63"/>
      <c r="K40" s="64"/>
      <c r="L40" s="16"/>
      <c r="M40" s="23">
        <f t="shared" si="27"/>
        <v>0</v>
      </c>
      <c r="N40" s="281">
        <f t="shared" si="17"/>
        <v>0</v>
      </c>
      <c r="O40" s="25"/>
      <c r="P40" s="25"/>
      <c r="Q40" s="25"/>
      <c r="R40" s="81" t="str">
        <f t="shared" si="10"/>
        <v/>
      </c>
      <c r="S40" s="111">
        <f t="shared" si="11"/>
        <v>0</v>
      </c>
      <c r="T40" s="111" t="str">
        <f>IF(J40&lt;135,"",J40-$J$66)</f>
        <v/>
      </c>
      <c r="U40" s="111">
        <f t="shared" si="18"/>
        <v>0</v>
      </c>
      <c r="V40" s="111">
        <f t="shared" si="19"/>
        <v>0</v>
      </c>
      <c r="W40" s="179">
        <f t="shared" si="20"/>
        <v>0</v>
      </c>
      <c r="X40" s="180">
        <f t="shared" si="13"/>
        <v>0</v>
      </c>
      <c r="Y40" s="181">
        <f t="shared" si="21"/>
        <v>0</v>
      </c>
      <c r="Z40" s="182">
        <f t="shared" si="22"/>
        <v>0</v>
      </c>
      <c r="AA40" s="135">
        <f t="shared" si="14"/>
        <v>0</v>
      </c>
      <c r="AB40" s="183">
        <f t="shared" si="15"/>
        <v>0</v>
      </c>
      <c r="AF40" s="183">
        <f t="shared" si="16"/>
        <v>0</v>
      </c>
      <c r="AG40" s="183">
        <f t="shared" si="23"/>
        <v>0</v>
      </c>
      <c r="AH40" s="305" t="str">
        <f t="shared" si="24"/>
        <v/>
      </c>
      <c r="AI40" s="305" t="str">
        <f t="shared" si="25"/>
        <v/>
      </c>
      <c r="AJ40" s="305" t="str">
        <f t="shared" si="26"/>
        <v/>
      </c>
      <c r="AL40" s="184"/>
    </row>
    <row r="41" spans="3:40" ht="20.25" customHeight="1" x14ac:dyDescent="0.35">
      <c r="E41" s="26" t="s">
        <v>56</v>
      </c>
      <c r="F41" s="27"/>
      <c r="G41" s="28"/>
      <c r="H41" s="28"/>
      <c r="I41" s="28"/>
      <c r="K41" s="194"/>
      <c r="L41" s="195"/>
      <c r="M41" s="195"/>
      <c r="N41" s="93" t="s">
        <v>17</v>
      </c>
      <c r="O41" s="92">
        <f>SUM(O11:O40)</f>
        <v>480</v>
      </c>
      <c r="Q41" s="32"/>
      <c r="R41" s="32">
        <f>SUM(R11:R40)</f>
        <v>1</v>
      </c>
      <c r="S41" s="201">
        <f>SUM(S11:S40)</f>
        <v>12.820051736784313</v>
      </c>
      <c r="T41" s="166">
        <f>MAXA(T11:T40)</f>
        <v>0</v>
      </c>
      <c r="U41" s="200" t="s">
        <v>265</v>
      </c>
      <c r="V41" s="200">
        <f>10*LOG10(SUM(V11:V40))</f>
        <v>66.832761728667549</v>
      </c>
      <c r="AJ41" s="20"/>
      <c r="AM41" s="29"/>
    </row>
    <row r="42" spans="3:40" ht="20.100000000000001" customHeight="1" thickBot="1" x14ac:dyDescent="0.3">
      <c r="E42" s="30"/>
      <c r="F42" s="30"/>
      <c r="K42" s="31"/>
      <c r="T42" s="32"/>
      <c r="U42" s="32"/>
      <c r="AJ42" s="20"/>
      <c r="AM42" s="29"/>
    </row>
    <row r="43" spans="3:40" ht="20.25" customHeight="1" thickBot="1" x14ac:dyDescent="0.3">
      <c r="F43" s="33" t="s">
        <v>6</v>
      </c>
      <c r="G43" s="94">
        <v>480</v>
      </c>
      <c r="H43" s="405" t="str">
        <f>IF(G43=480,"VALUTAZIONE SU BASE GIORNALIERA", "VALUTAZIONE SU BASE SETTIMANALE")</f>
        <v>VALUTAZIONE SU BASE GIORNALIERA</v>
      </c>
      <c r="I43" s="406"/>
      <c r="J43" s="406"/>
      <c r="K43" s="406"/>
      <c r="L43" s="406"/>
      <c r="M43" s="406"/>
      <c r="N43" s="406"/>
      <c r="O43" s="407"/>
      <c r="AJ43" s="20"/>
      <c r="AM43" s="29"/>
    </row>
    <row r="44" spans="3:40" ht="23.25" customHeight="1" x14ac:dyDescent="0.35">
      <c r="F44" s="97" t="s">
        <v>218</v>
      </c>
      <c r="G44" s="95">
        <f>10*LOG(SUM(AG11:AG40))</f>
        <v>76.493388227557077</v>
      </c>
      <c r="H44" s="55" t="s">
        <v>75</v>
      </c>
      <c r="I44" s="35">
        <f>G44</f>
        <v>76.493388227557077</v>
      </c>
      <c r="J44" s="36" t="s">
        <v>19</v>
      </c>
      <c r="K44" s="37">
        <f>G46</f>
        <v>2.3713338931244983</v>
      </c>
      <c r="L44" s="185" t="s">
        <v>219</v>
      </c>
      <c r="M44" s="186"/>
      <c r="N44" s="38" t="s">
        <v>66</v>
      </c>
      <c r="O44" s="39">
        <f>I44+K44</f>
        <v>78.864722120681577</v>
      </c>
      <c r="AJ44" s="20"/>
      <c r="AM44" s="29"/>
    </row>
    <row r="45" spans="3:40" ht="24" customHeight="1" thickBot="1" x14ac:dyDescent="0.4">
      <c r="F45" s="34" t="s">
        <v>217</v>
      </c>
      <c r="G45" s="96">
        <f>SUM(W11:X40)</f>
        <v>2.0654635198093625</v>
      </c>
      <c r="H45" s="40"/>
      <c r="I45" s="41"/>
      <c r="J45" s="41"/>
      <c r="K45" s="41"/>
      <c r="L45" s="41"/>
      <c r="M45" s="41"/>
      <c r="N45" s="38" t="s">
        <v>258</v>
      </c>
      <c r="O45" s="39">
        <f>MAX(J11:J40)</f>
        <v>120.96204993518134</v>
      </c>
      <c r="AF45" s="42"/>
      <c r="AJ45" s="20"/>
    </row>
    <row r="46" spans="3:40" ht="23.25" customHeight="1" x14ac:dyDescent="0.35">
      <c r="F46" s="34" t="s">
        <v>287</v>
      </c>
      <c r="G46" s="96">
        <f>1.65*SQRT(G45)</f>
        <v>2.3713338931244983</v>
      </c>
      <c r="H46" s="408" t="str">
        <f>IF(AND((I44+K44)&lt;80,O45&lt;135),"CLASSE DI RISCHIO BASSO",IF(AND((I44+K44)&lt;85,O45&lt;137),"CLASSE DI RISCHIO MEDIO",IF(AND((I44+K44)&lt;87,O45&lt;140),"CLASSE DI RISCHIO ALTO","CLASSE DI RISCHIO ALTO")))</f>
        <v>CLASSE DI RISCHIO BASSO</v>
      </c>
      <c r="I46" s="435"/>
      <c r="J46" s="435"/>
      <c r="K46" s="435"/>
      <c r="L46" s="435"/>
      <c r="M46" s="435"/>
      <c r="N46" s="435"/>
      <c r="O46" s="436"/>
      <c r="AJ46" s="20"/>
      <c r="AL46" s="187"/>
      <c r="AM46" s="187"/>
      <c r="AN46" s="188"/>
    </row>
    <row r="47" spans="3:40" ht="16.5" customHeight="1" thickBot="1" x14ac:dyDescent="0.25">
      <c r="H47" s="437"/>
      <c r="I47" s="438"/>
      <c r="J47" s="438"/>
      <c r="K47" s="438"/>
      <c r="L47" s="438"/>
      <c r="M47" s="438"/>
      <c r="N47" s="438"/>
      <c r="O47" s="439"/>
      <c r="AJ47" s="20"/>
      <c r="AN47" s="31"/>
    </row>
    <row r="48" spans="3:40" ht="20.100000000000001" customHeight="1" thickBot="1" x14ac:dyDescent="0.25">
      <c r="AF48" s="189"/>
      <c r="AH48" s="43"/>
      <c r="AJ48" s="43"/>
      <c r="AK48" s="43"/>
    </row>
    <row r="49" spans="2:27" ht="39" customHeight="1" x14ac:dyDescent="0.2">
      <c r="E49" s="432" t="str">
        <f>IF(AND((I44+K44)&lt;80,O45&lt;135),"",IF(AND((I44+K44)&lt;85,O45&lt;137),"Il datore di lavoro mette a disposizione dei lavoratori i D.P.I.-art. 193 comma 1-a-",IF(AND((I44+K44)&lt;87,O45&lt;140),"Dal calcolo del LEX8h è emerso il superamento del livello superiore d'azione, ai sensi dell'art. 193 comma 1b -il datore di lavoro esige che i lavoratori utilizzino gli otoprotettori-","Dal calcolo del LEX8h è emerso il superamento del limite di esposizione.")))</f>
        <v/>
      </c>
      <c r="F49" s="433"/>
      <c r="G49" s="433"/>
      <c r="H49" s="433"/>
      <c r="I49" s="433"/>
      <c r="J49" s="433"/>
      <c r="K49" s="433"/>
      <c r="L49" s="433"/>
      <c r="M49" s="433"/>
      <c r="N49" s="433"/>
      <c r="O49" s="433"/>
      <c r="P49" s="434"/>
      <c r="Q49" s="82"/>
      <c r="R49" s="82"/>
      <c r="S49" s="82"/>
    </row>
    <row r="50" spans="2:27" ht="39" customHeight="1" thickBot="1" x14ac:dyDescent="0.25">
      <c r="E50" s="424" t="str">
        <f>IF(AND((I44+K44)&lt;80,O45&lt;135),"",IF(AND((I44+K44)&lt;87,O45&lt;140),"Si raccomanda dunque l'utilizzo dei D.P.I. ove gli stessi non costituiscano un rischio per la sicurezza del lavoratore e solo per le sorgenti sonore aventi emissione maggiore ad 80 dB(A) e/o 135 dB(C).","E' obbligatorio l'impiego dei D.P.I. per le sorgenti che superano gli 87 dB(A) e/o 135 dB(C), IL LIVELLO DI ESPOSIZIONE CONSEGUENTE E' QUELLO SOTTO RIPORTATO:"))</f>
        <v/>
      </c>
      <c r="F50" s="425"/>
      <c r="G50" s="425"/>
      <c r="H50" s="425"/>
      <c r="I50" s="425"/>
      <c r="J50" s="425"/>
      <c r="K50" s="425"/>
      <c r="L50" s="425"/>
      <c r="M50" s="425"/>
      <c r="N50" s="425"/>
      <c r="O50" s="425"/>
      <c r="P50" s="426"/>
      <c r="Q50" s="82"/>
      <c r="R50" s="82"/>
      <c r="S50" s="82"/>
    </row>
    <row r="51" spans="2:27" ht="20.100000000000001" customHeight="1" x14ac:dyDescent="0.2"/>
    <row r="52" spans="2:27" ht="25.5" customHeight="1" x14ac:dyDescent="0.45">
      <c r="F52" s="414" t="s">
        <v>67</v>
      </c>
      <c r="G52" s="415"/>
      <c r="H52" s="415"/>
      <c r="I52" s="415"/>
      <c r="J52" s="415"/>
      <c r="K52" s="416" t="s">
        <v>187</v>
      </c>
      <c r="L52" s="416"/>
      <c r="M52" s="417" t="str">
        <f>IF(O44&gt;87,AM11,"Non previsto")</f>
        <v>Non previsto</v>
      </c>
      <c r="N52" s="418"/>
      <c r="O52" s="418"/>
    </row>
    <row r="53" spans="2:27" ht="25.5" customHeight="1" x14ac:dyDescent="0.45">
      <c r="E53" s="82"/>
      <c r="F53" s="415"/>
      <c r="G53" s="415"/>
      <c r="H53" s="415"/>
      <c r="I53" s="415"/>
      <c r="J53" s="415"/>
      <c r="K53" s="416" t="s">
        <v>68</v>
      </c>
      <c r="L53" s="416"/>
      <c r="M53" s="417" t="str">
        <f>IF(O45&gt;140,T41,"Non previsto")</f>
        <v>Non previsto</v>
      </c>
      <c r="N53" s="418"/>
      <c r="O53" s="418"/>
      <c r="W53" s="81"/>
    </row>
    <row r="54" spans="2:27" ht="30" customHeight="1" x14ac:dyDescent="0.2">
      <c r="W54" s="81"/>
    </row>
    <row r="55" spans="2:27" ht="30" customHeight="1" x14ac:dyDescent="0.2">
      <c r="E55" s="419" t="s">
        <v>33</v>
      </c>
      <c r="F55" s="420"/>
      <c r="G55" s="420"/>
      <c r="H55" s="420"/>
      <c r="I55" s="420"/>
      <c r="J55" s="420"/>
      <c r="K55" s="420"/>
      <c r="L55" s="420"/>
      <c r="M55" s="420"/>
      <c r="N55" s="420"/>
      <c r="O55" s="420"/>
      <c r="P55" s="420"/>
      <c r="Q55" s="307"/>
      <c r="R55" s="307"/>
      <c r="S55" s="307"/>
      <c r="T55" s="47"/>
      <c r="U55" s="47"/>
      <c r="W55" s="81"/>
    </row>
    <row r="56" spans="2:27" ht="30" customHeight="1" x14ac:dyDescent="0.2">
      <c r="E56" s="47" t="s">
        <v>30</v>
      </c>
      <c r="F56" s="58"/>
      <c r="G56" s="58"/>
      <c r="H56" s="58"/>
      <c r="I56" s="58"/>
      <c r="J56" s="58"/>
      <c r="K56" s="58"/>
      <c r="L56" s="58"/>
      <c r="M56" s="58"/>
      <c r="N56" s="58"/>
      <c r="O56" s="58"/>
      <c r="P56" s="58"/>
      <c r="Q56" s="58"/>
      <c r="R56" s="58"/>
      <c r="S56" s="58"/>
      <c r="T56" s="47"/>
      <c r="U56" s="47"/>
      <c r="W56" s="81"/>
      <c r="X56" s="47"/>
      <c r="Y56" s="47"/>
      <c r="Z56" s="47"/>
      <c r="AA56" s="47"/>
    </row>
    <row r="57" spans="2:27" ht="63.75" customHeight="1" x14ac:dyDescent="0.3">
      <c r="E57" s="384" t="s">
        <v>308</v>
      </c>
      <c r="F57" s="384"/>
      <c r="G57" s="384"/>
      <c r="H57" s="384"/>
      <c r="I57" s="384"/>
      <c r="J57" s="384"/>
      <c r="K57" s="384"/>
      <c r="L57" s="384"/>
      <c r="M57" s="384"/>
      <c r="N57" s="384"/>
      <c r="O57" s="384"/>
      <c r="P57" s="384"/>
      <c r="Q57" s="62"/>
      <c r="R57" s="44"/>
      <c r="S57" s="308"/>
      <c r="T57" s="47"/>
      <c r="U57" s="47"/>
      <c r="W57" s="81"/>
      <c r="X57" s="47"/>
      <c r="Y57" s="47"/>
      <c r="Z57" s="47"/>
      <c r="AA57" s="47"/>
    </row>
    <row r="58" spans="2:27" ht="20.100000000000001" customHeight="1" x14ac:dyDescent="0.2">
      <c r="E58" s="384"/>
      <c r="F58" s="384"/>
      <c r="G58" s="384"/>
      <c r="H58" s="384"/>
      <c r="I58" s="384"/>
      <c r="J58" s="384"/>
      <c r="K58" s="384"/>
      <c r="L58" s="384"/>
      <c r="M58" s="384"/>
      <c r="N58" s="384"/>
      <c r="O58" s="384"/>
      <c r="P58" s="384"/>
      <c r="Q58" s="308"/>
      <c r="R58" s="308"/>
      <c r="S58" s="308"/>
      <c r="T58" s="47"/>
      <c r="U58" s="47"/>
      <c r="V58" s="56"/>
      <c r="W58" s="52"/>
      <c r="X58" s="47"/>
      <c r="Y58" s="47"/>
      <c r="Z58" s="47"/>
      <c r="AA58" s="47"/>
    </row>
    <row r="59" spans="2:27" ht="9.9499999999999993" customHeight="1" thickBot="1" x14ac:dyDescent="0.25">
      <c r="V59" s="56"/>
      <c r="W59" s="52"/>
      <c r="X59" s="47"/>
      <c r="Y59" s="47"/>
      <c r="Z59" s="47"/>
      <c r="AA59" s="47"/>
    </row>
    <row r="60" spans="2:27" ht="55.5" customHeight="1" x14ac:dyDescent="0.25">
      <c r="B60" s="48"/>
      <c r="E60" s="385" t="s">
        <v>309</v>
      </c>
      <c r="F60" s="386"/>
      <c r="G60" s="386"/>
      <c r="H60" s="386"/>
      <c r="I60" s="386"/>
      <c r="J60" s="386"/>
      <c r="K60" s="386"/>
      <c r="L60" s="386"/>
      <c r="M60" s="386"/>
      <c r="N60" s="386"/>
      <c r="O60" s="386"/>
      <c r="P60" s="387"/>
      <c r="Q60" s="190"/>
      <c r="R60" s="190"/>
      <c r="S60" s="190"/>
      <c r="V60" s="56"/>
      <c r="W60" s="52"/>
      <c r="X60" s="47"/>
      <c r="Y60" s="47"/>
      <c r="Z60" s="47"/>
      <c r="AA60" s="47"/>
    </row>
    <row r="61" spans="2:27" ht="21" customHeight="1" x14ac:dyDescent="0.25">
      <c r="B61" s="48"/>
      <c r="E61" s="193" t="s">
        <v>34</v>
      </c>
      <c r="F61" s="302" t="s">
        <v>26</v>
      </c>
      <c r="G61" s="302" t="s">
        <v>28</v>
      </c>
      <c r="H61" s="373" t="s">
        <v>29</v>
      </c>
      <c r="I61" s="373"/>
      <c r="J61" s="114" t="s">
        <v>64</v>
      </c>
      <c r="K61" s="115" t="s">
        <v>12</v>
      </c>
      <c r="L61" s="116" t="s">
        <v>13</v>
      </c>
      <c r="M61" s="116" t="s">
        <v>14</v>
      </c>
      <c r="N61" s="388" t="s">
        <v>234</v>
      </c>
      <c r="O61" s="362"/>
      <c r="P61" s="377"/>
      <c r="Q61" s="54"/>
      <c r="R61" s="54"/>
      <c r="S61" s="54"/>
      <c r="V61" s="56"/>
      <c r="W61" s="52"/>
      <c r="X61" s="47"/>
      <c r="Y61" s="47"/>
      <c r="Z61" s="47"/>
      <c r="AA61" s="47"/>
    </row>
    <row r="62" spans="2:27" ht="21" customHeight="1" x14ac:dyDescent="0.25">
      <c r="B62" s="48"/>
      <c r="E62" s="193" t="s">
        <v>40</v>
      </c>
      <c r="F62" s="303" t="str">
        <f>VLOOKUP(E62,$E$112:$L$243,2,FALSE)</f>
        <v>Inserti espandibili</v>
      </c>
      <c r="G62" s="303" t="str">
        <f>VLOOKUP($E$62,$E$112:$L$243,3,FALSE)</f>
        <v>3M EAR</v>
      </c>
      <c r="H62" s="374" t="str">
        <f>VLOOKUP($E$62,$E$112:$L$243,4,FALSE)</f>
        <v>CLASSIC</v>
      </c>
      <c r="I62" s="374"/>
      <c r="J62" s="46">
        <f>VLOOKUP($E$62,$E$112:$L$243,5,FALSE)</f>
        <v>31</v>
      </c>
      <c r="K62" s="46">
        <f>VLOOKUP($E$62,$E$112:$L$243,6,FALSE)</f>
        <v>31</v>
      </c>
      <c r="L62" s="46">
        <f>VLOOKUP($E$62,$E$112:$L$243,7,FALSE)</f>
        <v>27</v>
      </c>
      <c r="M62" s="46">
        <f>VLOOKUP($E$62,$E$112:$L$243,8,FALSE)</f>
        <v>26</v>
      </c>
      <c r="N62" s="392">
        <f>IF(S41=0,"Non necessario",S41/R41)</f>
        <v>12.820051736784313</v>
      </c>
      <c r="O62" s="393"/>
      <c r="P62" s="394"/>
      <c r="Q62" s="196"/>
      <c r="R62" s="196"/>
      <c r="S62" s="196"/>
      <c r="V62" s="56"/>
      <c r="W62" s="56"/>
      <c r="X62" s="47"/>
      <c r="Y62" s="47"/>
      <c r="Z62" s="47"/>
      <c r="AA62" s="47"/>
    </row>
    <row r="63" spans="2:27" ht="21" customHeight="1" x14ac:dyDescent="0.25">
      <c r="B63" s="48"/>
      <c r="C63" s="48"/>
      <c r="D63" s="48"/>
      <c r="E63" s="395" t="s">
        <v>57</v>
      </c>
      <c r="F63" s="396"/>
      <c r="G63" s="396"/>
      <c r="H63" s="379">
        <v>0.5</v>
      </c>
      <c r="I63" s="379"/>
      <c r="J63" s="117">
        <f>H63*J62</f>
        <v>15.5</v>
      </c>
      <c r="K63" s="118">
        <f>K62*$H$63</f>
        <v>15.5</v>
      </c>
      <c r="L63" s="118">
        <f>L62*$H$63</f>
        <v>13.5</v>
      </c>
      <c r="M63" s="118">
        <f>M62*$H$63</f>
        <v>13</v>
      </c>
      <c r="N63" s="393"/>
      <c r="O63" s="393"/>
      <c r="P63" s="394"/>
      <c r="Q63" s="167"/>
      <c r="R63" s="167"/>
      <c r="S63" s="167"/>
      <c r="V63" s="56"/>
      <c r="W63" s="56"/>
      <c r="X63" s="47"/>
      <c r="Y63" s="47"/>
      <c r="Z63" s="47"/>
      <c r="AA63" s="47"/>
    </row>
    <row r="64" spans="2:27" ht="9.75" customHeight="1" x14ac:dyDescent="0.25">
      <c r="B64" s="48"/>
      <c r="C64" s="48"/>
      <c r="D64" s="48"/>
      <c r="E64" s="389"/>
      <c r="F64" s="390"/>
      <c r="G64" s="390"/>
      <c r="H64" s="390"/>
      <c r="I64" s="390"/>
      <c r="J64" s="390"/>
      <c r="K64" s="390"/>
      <c r="L64" s="390"/>
      <c r="M64" s="390"/>
      <c r="N64" s="390"/>
      <c r="O64" s="390"/>
      <c r="P64" s="391"/>
      <c r="Q64" s="167"/>
      <c r="R64" s="82"/>
      <c r="S64" s="82"/>
      <c r="V64" s="56"/>
      <c r="W64" s="56"/>
      <c r="X64" s="47"/>
      <c r="Y64" s="47"/>
      <c r="Z64" s="47"/>
      <c r="AA64" s="47"/>
    </row>
    <row r="65" spans="2:27" ht="24" customHeight="1" x14ac:dyDescent="0.25">
      <c r="B65" s="48"/>
      <c r="C65" s="48"/>
      <c r="D65" s="48"/>
      <c r="E65" s="361" t="s">
        <v>37</v>
      </c>
      <c r="F65" s="397"/>
      <c r="G65" s="398" t="s">
        <v>74</v>
      </c>
      <c r="H65" s="304" t="s">
        <v>240</v>
      </c>
      <c r="I65" s="119" t="s">
        <v>237</v>
      </c>
      <c r="J65" s="133">
        <f>IF(O44&lt;87,V41,(10*LOG10(SUM(AF11:AF40))))</f>
        <v>66.832761728667549</v>
      </c>
      <c r="K65" s="119" t="s">
        <v>238</v>
      </c>
      <c r="L65" s="119">
        <v>80</v>
      </c>
      <c r="M65" s="365" t="str">
        <f>IF(J65&lt;65,"IPERPROTEZIONE",IF(J65&lt;70,"ACCETTABILE",IF(J65&lt;75,"BUONA",IF(J65&lt;80,"ACCETTABILE","INSUFFICIENTE"))))</f>
        <v>ACCETTABILE</v>
      </c>
      <c r="N65" s="365"/>
      <c r="O65" s="365"/>
      <c r="P65" s="366"/>
      <c r="Q65" s="167"/>
      <c r="R65" s="82"/>
      <c r="S65" s="85"/>
      <c r="V65" s="56"/>
      <c r="W65" s="56"/>
      <c r="X65" s="47"/>
      <c r="Y65" s="47"/>
      <c r="Z65" s="47"/>
      <c r="AA65" s="47"/>
    </row>
    <row r="66" spans="2:27" ht="27" customHeight="1" thickBot="1" x14ac:dyDescent="0.3">
      <c r="B66" s="48"/>
      <c r="C66" s="48"/>
      <c r="D66" s="48"/>
      <c r="E66" s="367" t="s">
        <v>31</v>
      </c>
      <c r="F66" s="364"/>
      <c r="G66" s="399"/>
      <c r="H66" s="113" t="s">
        <v>241</v>
      </c>
      <c r="I66" s="112" t="s">
        <v>239</v>
      </c>
      <c r="J66" s="112">
        <f>M63-5</f>
        <v>8</v>
      </c>
      <c r="K66" s="112" t="s">
        <v>238</v>
      </c>
      <c r="L66" s="112">
        <v>135</v>
      </c>
      <c r="M66" s="368" t="str">
        <f>IF($O$45&lt;135,"VERIFICA NON NECESSARIA",IF(($O$45-J66)&lt;135,"IDONEO","INSUFFICIENTE"))</f>
        <v>VERIFICA NON NECESSARIA</v>
      </c>
      <c r="N66" s="368"/>
      <c r="O66" s="368"/>
      <c r="P66" s="369"/>
      <c r="Q66" s="167"/>
      <c r="R66" s="82"/>
      <c r="S66" s="86"/>
      <c r="V66" s="56"/>
      <c r="W66" s="56"/>
      <c r="X66" s="47"/>
      <c r="Y66" s="47"/>
      <c r="Z66" s="47"/>
      <c r="AA66" s="47"/>
    </row>
    <row r="67" spans="2:27" ht="12.6" customHeight="1" x14ac:dyDescent="0.3">
      <c r="B67" s="48"/>
      <c r="C67" s="48"/>
      <c r="D67" s="48"/>
      <c r="I67" s="61"/>
      <c r="J67" s="61"/>
      <c r="K67" s="50"/>
      <c r="L67" s="51"/>
      <c r="M67" s="51"/>
      <c r="N67" s="52"/>
      <c r="O67" s="53"/>
      <c r="P67" s="53"/>
      <c r="Q67" s="167"/>
      <c r="R67" s="53"/>
      <c r="S67" s="53"/>
      <c r="V67" s="56"/>
      <c r="W67" s="56"/>
      <c r="X67" s="47"/>
      <c r="Y67" s="47"/>
      <c r="Z67" s="47"/>
      <c r="AA67" s="47"/>
    </row>
    <row r="68" spans="2:27" ht="12.6" customHeight="1" thickBot="1" x14ac:dyDescent="0.35">
      <c r="B68" s="48"/>
      <c r="C68" s="48"/>
      <c r="D68" s="48"/>
      <c r="E68" s="49"/>
      <c r="F68" s="49"/>
      <c r="G68" s="49"/>
      <c r="H68" s="49"/>
      <c r="I68" s="49"/>
      <c r="J68" s="49"/>
      <c r="K68" s="50"/>
      <c r="L68" s="51"/>
      <c r="M68" s="51"/>
      <c r="N68" s="52"/>
      <c r="O68" s="53"/>
      <c r="P68" s="53"/>
      <c r="Q68" s="167"/>
      <c r="R68" s="53"/>
      <c r="S68" s="53"/>
      <c r="V68" s="56"/>
      <c r="W68" s="56"/>
      <c r="X68" s="47"/>
      <c r="Y68" s="47"/>
      <c r="Z68" s="47"/>
      <c r="AA68" s="47"/>
    </row>
    <row r="69" spans="2:27" ht="27" customHeight="1" x14ac:dyDescent="0.3">
      <c r="B69" s="48"/>
      <c r="C69" s="48"/>
      <c r="D69" s="48"/>
      <c r="E69" s="370" t="s">
        <v>263</v>
      </c>
      <c r="F69" s="371"/>
      <c r="G69" s="371"/>
      <c r="H69" s="371"/>
      <c r="I69" s="371"/>
      <c r="J69" s="371"/>
      <c r="K69" s="371"/>
      <c r="L69" s="371"/>
      <c r="M69" s="371"/>
      <c r="N69" s="371"/>
      <c r="O69" s="371"/>
      <c r="P69" s="372"/>
      <c r="Q69" s="167"/>
      <c r="R69" s="53"/>
      <c r="S69" s="53"/>
      <c r="V69" s="56"/>
      <c r="W69" s="56"/>
      <c r="X69" s="47"/>
      <c r="Y69" s="47"/>
      <c r="Z69" s="47"/>
      <c r="AA69" s="47"/>
    </row>
    <row r="70" spans="2:27" ht="21" customHeight="1" x14ac:dyDescent="0.25">
      <c r="B70" s="48"/>
      <c r="C70" s="48"/>
      <c r="D70" s="48"/>
      <c r="E70" s="193" t="s">
        <v>34</v>
      </c>
      <c r="F70" s="302" t="s">
        <v>26</v>
      </c>
      <c r="G70" s="302" t="s">
        <v>28</v>
      </c>
      <c r="H70" s="373" t="s">
        <v>29</v>
      </c>
      <c r="I70" s="373"/>
      <c r="J70" s="114" t="s">
        <v>64</v>
      </c>
      <c r="K70" s="115" t="s">
        <v>12</v>
      </c>
      <c r="L70" s="116" t="s">
        <v>13</v>
      </c>
      <c r="M70" s="116" t="s">
        <v>14</v>
      </c>
      <c r="N70" s="305" t="s">
        <v>69</v>
      </c>
      <c r="O70" s="305" t="s">
        <v>70</v>
      </c>
      <c r="P70" s="132" t="s">
        <v>15</v>
      </c>
      <c r="Q70" s="167"/>
      <c r="R70" s="54"/>
      <c r="S70" s="54"/>
      <c r="V70" s="56"/>
      <c r="W70" s="52"/>
      <c r="X70" s="47"/>
      <c r="Y70" s="47"/>
      <c r="Z70" s="47"/>
      <c r="AA70" s="47"/>
    </row>
    <row r="71" spans="2:27" ht="21" customHeight="1" x14ac:dyDescent="0.25">
      <c r="B71" s="48"/>
      <c r="C71" s="48"/>
      <c r="D71" s="48"/>
      <c r="E71" s="303" t="s">
        <v>36</v>
      </c>
      <c r="F71" s="303" t="str">
        <f>VLOOKUP(E71,$E$112:$L$243,2,FALSE)</f>
        <v>Cuffie auricolari</v>
      </c>
      <c r="G71" s="303" t="str">
        <f>VLOOKUP($E$71,$E$112:$L$243,3,FALSE)</f>
        <v>3M PELTOR</v>
      </c>
      <c r="H71" s="374" t="str">
        <f>VLOOKUP($E$71,$E$112:$L$243,4,FALSE)</f>
        <v>Optime I H510P3</v>
      </c>
      <c r="I71" s="374"/>
      <c r="J71" s="46">
        <f>VLOOKUP(E71,$E$112:$L$243,5,FALSE)</f>
        <v>26</v>
      </c>
      <c r="K71" s="46">
        <f>VLOOKUP($E$71,$E$112:$L$243,6,FALSE)</f>
        <v>32</v>
      </c>
      <c r="L71" s="46">
        <f>VLOOKUP($E$71,$E$112:$L$243,7,FALSE)</f>
        <v>23</v>
      </c>
      <c r="M71" s="46">
        <f>VLOOKUP($E$71,$E$112:$L$243,8,FALSE)</f>
        <v>15</v>
      </c>
      <c r="N71" s="375">
        <f>$AK$11</f>
        <v>82.25002607869078</v>
      </c>
      <c r="O71" s="375">
        <f>$AL$11</f>
        <v>95.129198290141773</v>
      </c>
      <c r="P71" s="376">
        <f>IF(($AL$11-$AK$11)&lt;=2,(L72-((K72-L72)/4)*($AL$11-$AK$11-2)),(L72-((L72-M72)/8)*($AL$11-$AK$11-2)))</f>
        <v>9.0906208414117557</v>
      </c>
      <c r="Q71" s="167"/>
      <c r="R71" s="196"/>
      <c r="S71" s="196"/>
      <c r="V71" s="56"/>
      <c r="W71" s="56"/>
      <c r="X71" s="47"/>
      <c r="Y71" s="47"/>
      <c r="Z71" s="47"/>
      <c r="AA71" s="47"/>
    </row>
    <row r="72" spans="2:27" ht="21" customHeight="1" x14ac:dyDescent="0.25">
      <c r="B72" s="48"/>
      <c r="C72" s="48"/>
      <c r="D72" s="48"/>
      <c r="E72" s="191"/>
      <c r="F72" s="127"/>
      <c r="G72" s="128" t="s">
        <v>57</v>
      </c>
      <c r="H72" s="378">
        <v>0.75</v>
      </c>
      <c r="I72" s="379"/>
      <c r="J72" s="117">
        <f>H72*J71</f>
        <v>19.5</v>
      </c>
      <c r="K72" s="118">
        <f>K71*$H$72</f>
        <v>24</v>
      </c>
      <c r="L72" s="118">
        <f>L71*$H$72</f>
        <v>17.25</v>
      </c>
      <c r="M72" s="118">
        <f>M71*$H$72</f>
        <v>11.25</v>
      </c>
      <c r="N72" s="362"/>
      <c r="O72" s="362"/>
      <c r="P72" s="377"/>
      <c r="Q72" s="167"/>
      <c r="R72" s="167"/>
      <c r="S72" s="167"/>
      <c r="V72" s="56"/>
      <c r="W72" s="56"/>
      <c r="X72" s="47"/>
      <c r="Y72" s="47"/>
      <c r="Z72" s="47"/>
      <c r="AA72" s="47"/>
    </row>
    <row r="73" spans="2:27" ht="9" customHeight="1" x14ac:dyDescent="0.25">
      <c r="B73" s="48"/>
      <c r="C73" s="48"/>
      <c r="D73" s="48"/>
      <c r="E73" s="358"/>
      <c r="F73" s="359"/>
      <c r="G73" s="359"/>
      <c r="H73" s="359"/>
      <c r="I73" s="359"/>
      <c r="J73" s="359"/>
      <c r="K73" s="359"/>
      <c r="L73" s="359"/>
      <c r="M73" s="359"/>
      <c r="N73" s="359"/>
      <c r="O73" s="359"/>
      <c r="P73" s="360"/>
      <c r="Q73" s="167"/>
      <c r="R73" s="167"/>
      <c r="S73" s="167"/>
      <c r="V73" s="56"/>
      <c r="W73" s="56"/>
      <c r="X73" s="47"/>
      <c r="Y73" s="47"/>
      <c r="Z73" s="47"/>
      <c r="AA73" s="47"/>
    </row>
    <row r="74" spans="2:27" ht="21" customHeight="1" x14ac:dyDescent="0.25">
      <c r="B74" s="48"/>
      <c r="C74" s="48"/>
      <c r="D74" s="48"/>
      <c r="E74" s="361" t="s">
        <v>37</v>
      </c>
      <c r="F74" s="362"/>
      <c r="G74" s="363" t="s">
        <v>74</v>
      </c>
      <c r="H74" s="130" t="s">
        <v>185</v>
      </c>
      <c r="I74" s="131" t="s">
        <v>71</v>
      </c>
      <c r="J74" s="133">
        <f>$AK$11-P71</f>
        <v>73.159405237279032</v>
      </c>
      <c r="K74" s="131" t="s">
        <v>72</v>
      </c>
      <c r="L74" s="131">
        <v>80</v>
      </c>
      <c r="M74" s="365" t="str">
        <f>IF(J74&lt;65,"IPERPROTEZIONE",IF(J74&lt;70,"ACCETTABILE",IF(J74&lt;75,"BUONA",IF(J74&lt;80,"ACCETTABILE","INSUFFICIENTE"))))</f>
        <v>BUONA</v>
      </c>
      <c r="N74" s="365"/>
      <c r="O74" s="365"/>
      <c r="P74" s="366"/>
      <c r="Q74" s="167"/>
      <c r="R74" s="85"/>
      <c r="S74" s="85"/>
      <c r="V74" s="56"/>
      <c r="W74" s="56"/>
      <c r="X74" s="47"/>
      <c r="Y74" s="47"/>
      <c r="Z74" s="47"/>
      <c r="AA74" s="47"/>
    </row>
    <row r="75" spans="2:27" ht="29.25" customHeight="1" thickBot="1" x14ac:dyDescent="0.3">
      <c r="B75" s="48"/>
      <c r="C75" s="48"/>
      <c r="D75" s="48"/>
      <c r="E75" s="367" t="s">
        <v>31</v>
      </c>
      <c r="F75" s="364"/>
      <c r="G75" s="364"/>
      <c r="H75" s="59" t="s">
        <v>186</v>
      </c>
      <c r="I75" s="60" t="s">
        <v>73</v>
      </c>
      <c r="J75" s="60">
        <f>M72-5</f>
        <v>6.25</v>
      </c>
      <c r="K75" s="60" t="s">
        <v>72</v>
      </c>
      <c r="L75" s="60">
        <v>135</v>
      </c>
      <c r="M75" s="368" t="str">
        <f>IF($O$45&lt;135,"VERIFICA NON NECESSARIA",IF(($O$45-J75)&lt;135,"IDONEO","INSUFFICIENTE"))</f>
        <v>VERIFICA NON NECESSARIA</v>
      </c>
      <c r="N75" s="368"/>
      <c r="O75" s="368"/>
      <c r="P75" s="369"/>
      <c r="Q75" s="167"/>
      <c r="R75" s="86"/>
      <c r="S75" s="86"/>
      <c r="V75" s="56"/>
      <c r="W75" s="56"/>
      <c r="X75" s="47"/>
      <c r="Y75" s="47"/>
      <c r="Z75" s="47"/>
      <c r="AA75" s="47"/>
    </row>
    <row r="76" spans="2:27" ht="25.5" customHeight="1" thickBot="1" x14ac:dyDescent="0.3">
      <c r="C76" s="48"/>
      <c r="D76" s="48"/>
      <c r="Q76" s="167"/>
      <c r="V76" s="56"/>
      <c r="W76" s="52"/>
      <c r="X76" s="47"/>
      <c r="Y76" s="47"/>
      <c r="Z76" s="47"/>
      <c r="AA76" s="47"/>
    </row>
    <row r="77" spans="2:27" ht="27" customHeight="1" x14ac:dyDescent="0.3">
      <c r="B77" s="48"/>
      <c r="C77" s="48"/>
      <c r="D77" s="48"/>
      <c r="E77" s="370" t="s">
        <v>264</v>
      </c>
      <c r="F77" s="371"/>
      <c r="G77" s="371"/>
      <c r="H77" s="371"/>
      <c r="I77" s="371"/>
      <c r="J77" s="371"/>
      <c r="K77" s="371"/>
      <c r="L77" s="371"/>
      <c r="M77" s="371"/>
      <c r="N77" s="371"/>
      <c r="O77" s="371"/>
      <c r="P77" s="372"/>
      <c r="Q77" s="167"/>
      <c r="R77" s="53"/>
      <c r="S77" s="53"/>
      <c r="V77" s="56"/>
      <c r="W77" s="56"/>
      <c r="X77" s="47"/>
      <c r="Y77" s="47"/>
      <c r="Z77" s="47"/>
      <c r="AA77" s="47"/>
    </row>
    <row r="78" spans="2:27" ht="21" customHeight="1" x14ac:dyDescent="0.25">
      <c r="B78" s="48"/>
      <c r="C78" s="48"/>
      <c r="D78" s="48"/>
      <c r="E78" s="193" t="s">
        <v>34</v>
      </c>
      <c r="F78" s="302" t="s">
        <v>26</v>
      </c>
      <c r="G78" s="302" t="s">
        <v>28</v>
      </c>
      <c r="H78" s="373" t="s">
        <v>29</v>
      </c>
      <c r="I78" s="373"/>
      <c r="J78" s="114" t="s">
        <v>64</v>
      </c>
      <c r="K78" s="115" t="s">
        <v>12</v>
      </c>
      <c r="L78" s="116" t="s">
        <v>13</v>
      </c>
      <c r="M78" s="116" t="s">
        <v>14</v>
      </c>
      <c r="N78" s="305" t="s">
        <v>69</v>
      </c>
      <c r="O78" s="305" t="s">
        <v>70</v>
      </c>
      <c r="P78" s="132" t="s">
        <v>15</v>
      </c>
      <c r="Q78" s="167"/>
      <c r="R78" s="54"/>
      <c r="S78" s="54"/>
      <c r="V78" s="56"/>
      <c r="W78" s="52"/>
      <c r="X78" s="47"/>
      <c r="Y78" s="47"/>
      <c r="Z78" s="47"/>
      <c r="AA78" s="47"/>
    </row>
    <row r="79" spans="2:27" ht="21" customHeight="1" x14ac:dyDescent="0.25">
      <c r="B79" s="48"/>
      <c r="E79" s="129" t="s">
        <v>38</v>
      </c>
      <c r="F79" s="126" t="str">
        <f>VLOOKUP(E79,$E$112:$L$243,2,FALSE)</f>
        <v>Cuffie auricolari</v>
      </c>
      <c r="G79" s="126" t="str">
        <f>VLOOKUP($E$79,$E$112:$L$243,3,FALSE)</f>
        <v>3M PELTOR</v>
      </c>
      <c r="H79" s="374" t="str">
        <f>VLOOKUP($E$79,$E$112:$L$243,4,FALSE)</f>
        <v>H505B</v>
      </c>
      <c r="I79" s="374"/>
      <c r="J79" s="46">
        <f>VLOOKUP(E79,$E$112:$L$243,5,FALSE)</f>
        <v>24</v>
      </c>
      <c r="K79" s="46">
        <f>VLOOKUP($E$79,$E$112:$L$243,6,FALSE)</f>
        <v>29</v>
      </c>
      <c r="L79" s="46">
        <f>VLOOKUP($E$79,$E$112:$L$243,7,FALSE)</f>
        <v>20</v>
      </c>
      <c r="M79" s="46">
        <f>VLOOKUP($E$79,$E$112:$L$243,8,FALSE)</f>
        <v>13</v>
      </c>
      <c r="N79" s="375">
        <f>$AK$11</f>
        <v>82.25002607869078</v>
      </c>
      <c r="O79" s="375">
        <f>$AL$11</f>
        <v>95.129198290141773</v>
      </c>
      <c r="P79" s="376">
        <f>IF(($AL$11-$AK$11)&lt;=2,(L80-((K80-L80)/4)*($AL$11-$AK$11-2)),(L80-((L80-M80)/8)*($AL$11-$AK$11-2)))</f>
        <v>8.9086156677333221</v>
      </c>
      <c r="Q79" s="167"/>
      <c r="R79" s="196"/>
      <c r="S79" s="196"/>
      <c r="V79" s="56"/>
      <c r="W79" s="56"/>
      <c r="X79" s="47"/>
      <c r="Y79" s="47"/>
      <c r="Z79" s="47"/>
      <c r="AA79" s="47"/>
    </row>
    <row r="80" spans="2:27" ht="21" customHeight="1" x14ac:dyDescent="0.25">
      <c r="B80" s="48"/>
      <c r="C80" s="48"/>
      <c r="D80" s="48"/>
      <c r="E80" s="191"/>
      <c r="F80" s="127"/>
      <c r="G80" s="128" t="s">
        <v>57</v>
      </c>
      <c r="H80" s="378">
        <v>0.85</v>
      </c>
      <c r="I80" s="379"/>
      <c r="J80" s="117">
        <f>H80*J79</f>
        <v>20.399999999999999</v>
      </c>
      <c r="K80" s="118">
        <f>K79*$H$80</f>
        <v>24.65</v>
      </c>
      <c r="L80" s="118">
        <f>L79*$H$80</f>
        <v>17</v>
      </c>
      <c r="M80" s="118">
        <f>M79*$H$80</f>
        <v>11.049999999999999</v>
      </c>
      <c r="N80" s="362"/>
      <c r="O80" s="362"/>
      <c r="P80" s="377"/>
      <c r="Q80" s="167"/>
      <c r="R80" s="167"/>
      <c r="S80" s="167"/>
      <c r="V80" s="56"/>
      <c r="W80" s="56"/>
      <c r="X80" s="47"/>
      <c r="Y80" s="47"/>
      <c r="Z80" s="47"/>
      <c r="AA80" s="47"/>
    </row>
    <row r="81" spans="2:27" ht="9" customHeight="1" x14ac:dyDescent="0.25">
      <c r="B81" s="48"/>
      <c r="C81" s="48"/>
      <c r="D81" s="48"/>
      <c r="E81" s="358"/>
      <c r="F81" s="359"/>
      <c r="G81" s="359"/>
      <c r="H81" s="359"/>
      <c r="I81" s="359"/>
      <c r="J81" s="359"/>
      <c r="K81" s="359"/>
      <c r="L81" s="359"/>
      <c r="M81" s="359"/>
      <c r="N81" s="359"/>
      <c r="O81" s="359"/>
      <c r="P81" s="360"/>
      <c r="Q81" s="167"/>
      <c r="R81" s="167"/>
      <c r="S81" s="167"/>
      <c r="V81" s="56"/>
      <c r="W81" s="56"/>
      <c r="X81" s="47"/>
      <c r="Y81" s="47"/>
      <c r="Z81" s="47"/>
      <c r="AA81" s="47"/>
    </row>
    <row r="82" spans="2:27" ht="21" customHeight="1" x14ac:dyDescent="0.25">
      <c r="B82" s="48"/>
      <c r="C82" s="48"/>
      <c r="D82" s="48"/>
      <c r="E82" s="361" t="s">
        <v>37</v>
      </c>
      <c r="F82" s="362"/>
      <c r="G82" s="363" t="s">
        <v>74</v>
      </c>
      <c r="H82" s="130" t="s">
        <v>185</v>
      </c>
      <c r="I82" s="131" t="s">
        <v>71</v>
      </c>
      <c r="J82" s="133">
        <f>$AK$11-P79</f>
        <v>73.341410410957451</v>
      </c>
      <c r="K82" s="131" t="s">
        <v>72</v>
      </c>
      <c r="L82" s="131">
        <v>80</v>
      </c>
      <c r="M82" s="365" t="str">
        <f>IF(J82&lt;65,"IPERPROTEZIONE",IF(J82&lt;70,"ACCETTABILE",IF(J82&lt;75,"BUONA",IF(J82&lt;80,"ACCETTABILE","INSUFFICIENTE"))))</f>
        <v>BUONA</v>
      </c>
      <c r="N82" s="365"/>
      <c r="O82" s="365"/>
      <c r="P82" s="366"/>
      <c r="Q82" s="167"/>
      <c r="R82" s="85"/>
      <c r="S82" s="85"/>
      <c r="V82" s="56"/>
      <c r="W82" s="56"/>
      <c r="X82" s="47"/>
      <c r="Y82" s="47"/>
      <c r="Z82" s="47"/>
      <c r="AA82" s="47"/>
    </row>
    <row r="83" spans="2:27" ht="29.25" customHeight="1" thickBot="1" x14ac:dyDescent="0.3">
      <c r="B83" s="48"/>
      <c r="C83" s="48"/>
      <c r="D83" s="48"/>
      <c r="E83" s="367" t="s">
        <v>31</v>
      </c>
      <c r="F83" s="364"/>
      <c r="G83" s="364"/>
      <c r="H83" s="59" t="s">
        <v>186</v>
      </c>
      <c r="I83" s="60" t="s">
        <v>73</v>
      </c>
      <c r="J83" s="60">
        <f>M80-5</f>
        <v>6.0499999999999989</v>
      </c>
      <c r="K83" s="60" t="s">
        <v>72</v>
      </c>
      <c r="L83" s="60">
        <v>135</v>
      </c>
      <c r="M83" s="368" t="str">
        <f>IF($O$45&lt;135,"VERIFICA NON NECESSARIA",IF(($O$45-J83)&lt;135,"IDONEO","INSUFFICIENTE"))</f>
        <v>VERIFICA NON NECESSARIA</v>
      </c>
      <c r="N83" s="368"/>
      <c r="O83" s="368"/>
      <c r="P83" s="369"/>
      <c r="Q83" s="167"/>
      <c r="R83" s="86"/>
      <c r="S83" s="86"/>
      <c r="V83" s="56"/>
      <c r="W83" s="56"/>
      <c r="X83" s="47"/>
      <c r="Y83" s="47"/>
      <c r="Z83" s="47"/>
      <c r="AA83" s="47"/>
    </row>
    <row r="84" spans="2:27" ht="24" customHeight="1" thickBot="1" x14ac:dyDescent="0.3">
      <c r="C84" s="48"/>
      <c r="D84" s="48"/>
    </row>
    <row r="85" spans="2:27" ht="27" customHeight="1" x14ac:dyDescent="0.3">
      <c r="B85" s="48"/>
      <c r="C85" s="48"/>
      <c r="D85" s="48"/>
      <c r="E85" s="370" t="s">
        <v>264</v>
      </c>
      <c r="F85" s="371"/>
      <c r="G85" s="371"/>
      <c r="H85" s="371"/>
      <c r="I85" s="371"/>
      <c r="J85" s="371"/>
      <c r="K85" s="371"/>
      <c r="L85" s="371"/>
      <c r="M85" s="371"/>
      <c r="N85" s="371"/>
      <c r="O85" s="371"/>
      <c r="P85" s="372"/>
      <c r="Q85" s="167"/>
      <c r="R85" s="53"/>
      <c r="S85" s="53"/>
      <c r="V85" s="56"/>
      <c r="W85" s="56"/>
      <c r="X85" s="47"/>
      <c r="Y85" s="47"/>
      <c r="Z85" s="47"/>
      <c r="AA85" s="47"/>
    </row>
    <row r="86" spans="2:27" ht="21" customHeight="1" x14ac:dyDescent="0.25">
      <c r="B86" s="48"/>
      <c r="C86" s="48"/>
      <c r="D86" s="48"/>
      <c r="E86" s="193" t="s">
        <v>34</v>
      </c>
      <c r="F86" s="302" t="s">
        <v>26</v>
      </c>
      <c r="G86" s="302" t="s">
        <v>28</v>
      </c>
      <c r="H86" s="373" t="s">
        <v>29</v>
      </c>
      <c r="I86" s="373"/>
      <c r="J86" s="114" t="s">
        <v>64</v>
      </c>
      <c r="K86" s="115" t="s">
        <v>12</v>
      </c>
      <c r="L86" s="116" t="s">
        <v>13</v>
      </c>
      <c r="M86" s="116" t="s">
        <v>14</v>
      </c>
      <c r="N86" s="305" t="s">
        <v>69</v>
      </c>
      <c r="O86" s="305" t="s">
        <v>70</v>
      </c>
      <c r="P86" s="132" t="s">
        <v>15</v>
      </c>
      <c r="Q86" s="167"/>
      <c r="R86" s="54"/>
      <c r="S86" s="54"/>
      <c r="V86" s="56"/>
      <c r="W86" s="52"/>
      <c r="X86" s="47"/>
      <c r="Y86" s="47"/>
      <c r="Z86" s="47"/>
      <c r="AA86" s="47"/>
    </row>
    <row r="87" spans="2:27" ht="39.75" customHeight="1" x14ac:dyDescent="0.25">
      <c r="B87" s="48"/>
      <c r="E87" s="129" t="s">
        <v>40</v>
      </c>
      <c r="F87" s="126" t="str">
        <f>VLOOKUP(E87,$E$112:$L$243,2,FALSE)</f>
        <v>Inserti espandibili</v>
      </c>
      <c r="G87" s="126" t="str">
        <f>VLOOKUP($E$87,$E$112:$L$243,3,FALSE)</f>
        <v>3M EAR</v>
      </c>
      <c r="H87" s="382" t="str">
        <f>VLOOKUP($E$87,$E$112:$L$243,4,FALSE)</f>
        <v>CLASSIC</v>
      </c>
      <c r="I87" s="383"/>
      <c r="J87" s="46">
        <f>VLOOKUP(E87,$E$112:$L$243,5,FALSE)</f>
        <v>31</v>
      </c>
      <c r="K87" s="46">
        <f>VLOOKUP($E$87,$E$112:$L$243,6,FALSE)</f>
        <v>31</v>
      </c>
      <c r="L87" s="46">
        <f>VLOOKUP($E$87,$E$112:$L$243,7,FALSE)</f>
        <v>27</v>
      </c>
      <c r="M87" s="46">
        <f>VLOOKUP($E$87,$E$112:$L$243,8,FALSE)</f>
        <v>26</v>
      </c>
      <c r="N87" s="375">
        <f>$AK$11</f>
        <v>82.25002607869078</v>
      </c>
      <c r="O87" s="375">
        <f>$AL$11</f>
        <v>95.129198290141773</v>
      </c>
      <c r="P87" s="376">
        <f>IF(($AL$11-$AK$11)&lt;=2,(L88-((K88-L88)/4)*($AL$11-$AK$11-2)),(L88-((L88-M88)/8)*($AL$11-$AK$11-2)))</f>
        <v>16.666067257819609</v>
      </c>
      <c r="Q87" s="167"/>
      <c r="R87" s="196"/>
      <c r="S87" s="196"/>
      <c r="V87" s="56"/>
      <c r="W87" s="56"/>
      <c r="X87" s="47"/>
      <c r="Y87" s="47"/>
      <c r="Z87" s="47"/>
      <c r="AA87" s="47"/>
    </row>
    <row r="88" spans="2:27" ht="21" customHeight="1" x14ac:dyDescent="0.25">
      <c r="B88" s="48"/>
      <c r="C88" s="48"/>
      <c r="D88" s="48"/>
      <c r="E88" s="191"/>
      <c r="F88" s="127"/>
      <c r="G88" s="128" t="s">
        <v>57</v>
      </c>
      <c r="H88" s="378">
        <v>0.65</v>
      </c>
      <c r="I88" s="379"/>
      <c r="J88" s="117">
        <f>H88*J87</f>
        <v>20.150000000000002</v>
      </c>
      <c r="K88" s="118">
        <f>K87*$H$88</f>
        <v>20.150000000000002</v>
      </c>
      <c r="L88" s="118">
        <f>L87*$H$88</f>
        <v>17.55</v>
      </c>
      <c r="M88" s="118">
        <f>M87*$H$88</f>
        <v>16.900000000000002</v>
      </c>
      <c r="N88" s="362"/>
      <c r="O88" s="362"/>
      <c r="P88" s="377"/>
      <c r="Q88" s="167"/>
      <c r="R88" s="167"/>
      <c r="S88" s="167"/>
      <c r="V88" s="56"/>
      <c r="W88" s="56"/>
      <c r="X88" s="47"/>
      <c r="Y88" s="47"/>
      <c r="Z88" s="47"/>
      <c r="AA88" s="47"/>
    </row>
    <row r="89" spans="2:27" ht="9" customHeight="1" x14ac:dyDescent="0.25">
      <c r="B89" s="48"/>
      <c r="C89" s="48"/>
      <c r="D89" s="48"/>
      <c r="E89" s="358"/>
      <c r="F89" s="359"/>
      <c r="G89" s="359"/>
      <c r="H89" s="359"/>
      <c r="I89" s="359"/>
      <c r="J89" s="359"/>
      <c r="K89" s="359"/>
      <c r="L89" s="359"/>
      <c r="M89" s="359"/>
      <c r="N89" s="359"/>
      <c r="O89" s="359"/>
      <c r="P89" s="360"/>
      <c r="Q89" s="167"/>
      <c r="R89" s="167"/>
      <c r="S89" s="167"/>
      <c r="V89" s="56"/>
      <c r="W89" s="56"/>
      <c r="X89" s="47"/>
      <c r="Y89" s="47"/>
      <c r="Z89" s="47"/>
      <c r="AA89" s="47"/>
    </row>
    <row r="90" spans="2:27" ht="21" customHeight="1" x14ac:dyDescent="0.25">
      <c r="B90" s="48"/>
      <c r="C90" s="48"/>
      <c r="D90" s="48"/>
      <c r="E90" s="361" t="s">
        <v>37</v>
      </c>
      <c r="F90" s="362"/>
      <c r="G90" s="363" t="s">
        <v>74</v>
      </c>
      <c r="H90" s="130" t="s">
        <v>185</v>
      </c>
      <c r="I90" s="131" t="s">
        <v>71</v>
      </c>
      <c r="J90" s="133">
        <f>$AK$11-P87</f>
        <v>65.583958820871175</v>
      </c>
      <c r="K90" s="131" t="s">
        <v>72</v>
      </c>
      <c r="L90" s="131">
        <v>80</v>
      </c>
      <c r="M90" s="365" t="str">
        <f>IF(J90&lt;65,"IPERPROTEZIONE",IF(J90&lt;70,"ACCETTABILE",IF(J90&lt;75,"BUONA",IF(J90&lt;80,"ACCETTABILE","INSUFFICIENTE"))))</f>
        <v>ACCETTABILE</v>
      </c>
      <c r="N90" s="365"/>
      <c r="O90" s="365"/>
      <c r="P90" s="366"/>
      <c r="Q90" s="167"/>
      <c r="R90" s="85"/>
      <c r="S90" s="85"/>
      <c r="V90" s="56"/>
      <c r="W90" s="56"/>
      <c r="X90" s="47"/>
      <c r="Y90" s="47"/>
      <c r="Z90" s="47"/>
      <c r="AA90" s="47"/>
    </row>
    <row r="91" spans="2:27" ht="29.25" customHeight="1" thickBot="1" x14ac:dyDescent="0.3">
      <c r="B91" s="48"/>
      <c r="C91" s="48"/>
      <c r="D91" s="48"/>
      <c r="E91" s="367" t="s">
        <v>31</v>
      </c>
      <c r="F91" s="364"/>
      <c r="G91" s="364"/>
      <c r="H91" s="59" t="s">
        <v>186</v>
      </c>
      <c r="I91" s="60" t="s">
        <v>73</v>
      </c>
      <c r="J91" s="60">
        <f>M88-5</f>
        <v>11.900000000000002</v>
      </c>
      <c r="K91" s="60" t="s">
        <v>72</v>
      </c>
      <c r="L91" s="60">
        <v>135</v>
      </c>
      <c r="M91" s="368" t="str">
        <f>IF($O$45&lt;135,"VERIFICA NON NECESSARIA",IF(($O$45-J91)&lt;135,"IDONEO","INSUFFICIENTE"))</f>
        <v>VERIFICA NON NECESSARIA</v>
      </c>
      <c r="N91" s="368"/>
      <c r="O91" s="368"/>
      <c r="P91" s="369"/>
      <c r="Q91" s="167"/>
      <c r="R91" s="86"/>
      <c r="S91" s="86"/>
      <c r="V91" s="56"/>
      <c r="W91" s="56"/>
      <c r="X91" s="47"/>
      <c r="Y91" s="47"/>
      <c r="Z91" s="47"/>
      <c r="AA91" s="47"/>
    </row>
    <row r="92" spans="2:27" ht="18.75" thickBot="1" x14ac:dyDescent="0.3">
      <c r="C92" s="48"/>
      <c r="D92" s="48"/>
    </row>
    <row r="93" spans="2:27" ht="27" customHeight="1" x14ac:dyDescent="0.3">
      <c r="B93" s="48"/>
      <c r="C93" s="48"/>
      <c r="D93" s="48"/>
      <c r="E93" s="370" t="s">
        <v>264</v>
      </c>
      <c r="F93" s="371"/>
      <c r="G93" s="371"/>
      <c r="H93" s="371"/>
      <c r="I93" s="371"/>
      <c r="J93" s="371"/>
      <c r="K93" s="371"/>
      <c r="L93" s="371"/>
      <c r="M93" s="371"/>
      <c r="N93" s="371"/>
      <c r="O93" s="371"/>
      <c r="P93" s="372"/>
      <c r="Q93" s="167"/>
      <c r="R93" s="53"/>
      <c r="S93" s="53"/>
      <c r="V93" s="56"/>
      <c r="W93" s="56"/>
      <c r="X93" s="47"/>
      <c r="Y93" s="47"/>
      <c r="Z93" s="47"/>
      <c r="AA93" s="47"/>
    </row>
    <row r="94" spans="2:27" ht="21" customHeight="1" x14ac:dyDescent="0.25">
      <c r="B94" s="48"/>
      <c r="C94" s="48"/>
      <c r="D94" s="48"/>
      <c r="E94" s="193" t="s">
        <v>34</v>
      </c>
      <c r="F94" s="302" t="s">
        <v>26</v>
      </c>
      <c r="G94" s="302" t="s">
        <v>28</v>
      </c>
      <c r="H94" s="373" t="s">
        <v>29</v>
      </c>
      <c r="I94" s="373"/>
      <c r="J94" s="114" t="s">
        <v>64</v>
      </c>
      <c r="K94" s="115" t="s">
        <v>12</v>
      </c>
      <c r="L94" s="116" t="s">
        <v>13</v>
      </c>
      <c r="M94" s="116" t="s">
        <v>14</v>
      </c>
      <c r="N94" s="305" t="s">
        <v>69</v>
      </c>
      <c r="O94" s="305" t="s">
        <v>70</v>
      </c>
      <c r="P94" s="132" t="s">
        <v>15</v>
      </c>
      <c r="Q94" s="167"/>
      <c r="R94" s="54"/>
      <c r="S94" s="54"/>
      <c r="V94" s="56"/>
      <c r="W94" s="52"/>
      <c r="X94" s="47"/>
      <c r="Y94" s="47"/>
      <c r="Z94" s="47"/>
      <c r="AA94" s="47"/>
    </row>
    <row r="95" spans="2:27" ht="42.75" customHeight="1" x14ac:dyDescent="0.25">
      <c r="B95" s="48"/>
      <c r="E95" s="129" t="s">
        <v>41</v>
      </c>
      <c r="F95" s="126" t="str">
        <f>VLOOKUP(E95,$E$112:$L$243,2,FALSE)</f>
        <v>Inserti espandibili</v>
      </c>
      <c r="G95" s="126" t="str">
        <f>VLOOKUP($E$95,$E$112:$L$243,3,FALSE)</f>
        <v>UVEX</v>
      </c>
      <c r="H95" s="380" t="str">
        <f>VLOOKUP($E$95,$E$112:$L$243,4,FALSE)</f>
        <v>X-fit</v>
      </c>
      <c r="I95" s="381"/>
      <c r="J95" s="46">
        <f>VLOOKUP(E95,$E$112:$L$243,5,FALSE)</f>
        <v>37</v>
      </c>
      <c r="K95" s="46">
        <f>VLOOKUP($E$95,$E$112:$L$243,6,FALSE)</f>
        <v>36</v>
      </c>
      <c r="L95" s="46">
        <f>VLOOKUP($E$95,$E$112:$L$243,7,FALSE)</f>
        <v>35</v>
      </c>
      <c r="M95" s="46">
        <f>VLOOKUP($E$95,$E$112:$L$243,8,FALSE)</f>
        <v>34</v>
      </c>
      <c r="N95" s="375">
        <f>$AK$11</f>
        <v>82.25002607869078</v>
      </c>
      <c r="O95" s="375">
        <f>$AL$11</f>
        <v>95.129198290141773</v>
      </c>
      <c r="P95" s="376">
        <f>IF(($AL$11-$AK$11)&lt;=2,(L96-((K96-L96)/4)*($AL$11-$AK$11-2)),(L96-((L96-M96)/8)*($AL$11-$AK$11-2)))</f>
        <v>21.866067257819608</v>
      </c>
      <c r="Q95" s="167"/>
      <c r="R95" s="196"/>
      <c r="S95" s="196"/>
      <c r="V95" s="56"/>
      <c r="W95" s="56"/>
      <c r="X95" s="47"/>
      <c r="Y95" s="47"/>
      <c r="Z95" s="47"/>
      <c r="AA95" s="47"/>
    </row>
    <row r="96" spans="2:27" ht="21" customHeight="1" x14ac:dyDescent="0.25">
      <c r="B96" s="48"/>
      <c r="C96" s="48"/>
      <c r="D96" s="48"/>
      <c r="E96" s="191"/>
      <c r="F96" s="127"/>
      <c r="G96" s="128" t="s">
        <v>57</v>
      </c>
      <c r="H96" s="378">
        <v>0.65</v>
      </c>
      <c r="I96" s="379"/>
      <c r="J96" s="117">
        <f>H96*J95</f>
        <v>24.05</v>
      </c>
      <c r="K96" s="118">
        <f>K95*$H$96</f>
        <v>23.400000000000002</v>
      </c>
      <c r="L96" s="118">
        <f>L95*$H$96</f>
        <v>22.75</v>
      </c>
      <c r="M96" s="118">
        <f>M95*$H$96</f>
        <v>22.1</v>
      </c>
      <c r="N96" s="362"/>
      <c r="O96" s="362"/>
      <c r="P96" s="377"/>
      <c r="Q96" s="167"/>
      <c r="R96" s="167"/>
      <c r="S96" s="167"/>
      <c r="V96" s="56"/>
      <c r="W96" s="56"/>
      <c r="X96" s="47"/>
      <c r="Y96" s="47"/>
      <c r="Z96" s="47"/>
      <c r="AA96" s="47"/>
    </row>
    <row r="97" spans="2:27" ht="9" customHeight="1" x14ac:dyDescent="0.25">
      <c r="B97" s="48"/>
      <c r="C97" s="48"/>
      <c r="D97" s="48"/>
      <c r="E97" s="358"/>
      <c r="F97" s="359"/>
      <c r="G97" s="359"/>
      <c r="H97" s="359"/>
      <c r="I97" s="359"/>
      <c r="J97" s="359"/>
      <c r="K97" s="359"/>
      <c r="L97" s="359"/>
      <c r="M97" s="359"/>
      <c r="N97" s="359"/>
      <c r="O97" s="359"/>
      <c r="P97" s="360"/>
      <c r="Q97" s="167"/>
      <c r="R97" s="167"/>
      <c r="S97" s="167"/>
      <c r="V97" s="56"/>
      <c r="W97" s="56"/>
      <c r="X97" s="47"/>
      <c r="Y97" s="47"/>
      <c r="Z97" s="47"/>
      <c r="AA97" s="47"/>
    </row>
    <row r="98" spans="2:27" ht="21" customHeight="1" x14ac:dyDescent="0.25">
      <c r="B98" s="48"/>
      <c r="C98" s="48"/>
      <c r="D98" s="48"/>
      <c r="E98" s="361" t="s">
        <v>37</v>
      </c>
      <c r="F98" s="362"/>
      <c r="G98" s="363" t="s">
        <v>74</v>
      </c>
      <c r="H98" s="130" t="s">
        <v>185</v>
      </c>
      <c r="I98" s="131" t="s">
        <v>71</v>
      </c>
      <c r="J98" s="133">
        <f>$AK$11-P95</f>
        <v>60.383958820871172</v>
      </c>
      <c r="K98" s="131" t="s">
        <v>72</v>
      </c>
      <c r="L98" s="131">
        <v>80</v>
      </c>
      <c r="M98" s="365" t="str">
        <f>IF(J98&lt;65,"IPERPROTEZIONE",IF(J98&lt;70,"ACCETTABILE",IF(J98&lt;75,"BUONA",IF(J98&lt;80,"ACCETTABILE","INSUFFICIENTE"))))</f>
        <v>IPERPROTEZIONE</v>
      </c>
      <c r="N98" s="365"/>
      <c r="O98" s="365"/>
      <c r="P98" s="366"/>
      <c r="Q98" s="167"/>
      <c r="R98" s="85"/>
      <c r="S98" s="85"/>
      <c r="V98" s="56"/>
      <c r="W98" s="56"/>
      <c r="X98" s="47"/>
      <c r="Y98" s="47"/>
      <c r="Z98" s="47"/>
      <c r="AA98" s="47"/>
    </row>
    <row r="99" spans="2:27" ht="29.25" customHeight="1" thickBot="1" x14ac:dyDescent="0.3">
      <c r="B99" s="48"/>
      <c r="C99" s="48"/>
      <c r="D99" s="48"/>
      <c r="E99" s="367" t="s">
        <v>31</v>
      </c>
      <c r="F99" s="364"/>
      <c r="G99" s="364"/>
      <c r="H99" s="59" t="s">
        <v>186</v>
      </c>
      <c r="I99" s="60" t="s">
        <v>73</v>
      </c>
      <c r="J99" s="60">
        <f>M96-5</f>
        <v>17.100000000000001</v>
      </c>
      <c r="K99" s="60" t="s">
        <v>72</v>
      </c>
      <c r="L99" s="60">
        <v>135</v>
      </c>
      <c r="M99" s="368" t="str">
        <f>IF($O$45&lt;135,"VERIFICA NON NECESSARIA",IF(($O$45-J99)&lt;135,"IDONEO","INSUFFICIENTE"))</f>
        <v>VERIFICA NON NECESSARIA</v>
      </c>
      <c r="N99" s="368"/>
      <c r="O99" s="368"/>
      <c r="P99" s="369"/>
      <c r="Q99" s="167"/>
      <c r="R99" s="86"/>
      <c r="S99" s="86"/>
      <c r="V99" s="56"/>
      <c r="W99" s="56"/>
      <c r="X99" s="47"/>
      <c r="Y99" s="47"/>
      <c r="Z99" s="47"/>
      <c r="AA99" s="47"/>
    </row>
    <row r="100" spans="2:27" ht="18.75" thickBot="1" x14ac:dyDescent="0.3">
      <c r="C100" s="48"/>
      <c r="D100" s="48"/>
    </row>
    <row r="101" spans="2:27" ht="27" customHeight="1" x14ac:dyDescent="0.3">
      <c r="B101" s="48"/>
      <c r="C101" s="48"/>
      <c r="D101" s="48"/>
      <c r="E101" s="370" t="s">
        <v>264</v>
      </c>
      <c r="F101" s="371"/>
      <c r="G101" s="371"/>
      <c r="H101" s="371"/>
      <c r="I101" s="371"/>
      <c r="J101" s="371"/>
      <c r="K101" s="371"/>
      <c r="L101" s="371"/>
      <c r="M101" s="371"/>
      <c r="N101" s="371"/>
      <c r="O101" s="371"/>
      <c r="P101" s="372"/>
      <c r="Q101" s="167"/>
      <c r="R101" s="53"/>
      <c r="S101" s="53"/>
      <c r="V101" s="56"/>
      <c r="W101" s="56"/>
      <c r="X101" s="47"/>
      <c r="Y101" s="47"/>
      <c r="Z101" s="47"/>
      <c r="AA101" s="47"/>
    </row>
    <row r="102" spans="2:27" ht="21" customHeight="1" x14ac:dyDescent="0.25">
      <c r="B102" s="48"/>
      <c r="C102" s="48"/>
      <c r="D102" s="48"/>
      <c r="E102" s="193" t="s">
        <v>34</v>
      </c>
      <c r="F102" s="302" t="s">
        <v>26</v>
      </c>
      <c r="G102" s="302" t="s">
        <v>28</v>
      </c>
      <c r="H102" s="373" t="s">
        <v>29</v>
      </c>
      <c r="I102" s="373"/>
      <c r="J102" s="114" t="s">
        <v>64</v>
      </c>
      <c r="K102" s="115" t="s">
        <v>12</v>
      </c>
      <c r="L102" s="116" t="s">
        <v>13</v>
      </c>
      <c r="M102" s="116" t="s">
        <v>14</v>
      </c>
      <c r="N102" s="305" t="s">
        <v>69</v>
      </c>
      <c r="O102" s="305" t="s">
        <v>70</v>
      </c>
      <c r="P102" s="132" t="s">
        <v>15</v>
      </c>
      <c r="Q102" s="167"/>
      <c r="R102" s="54"/>
      <c r="S102" s="54"/>
      <c r="V102" s="56"/>
      <c r="W102" s="52"/>
      <c r="X102" s="47"/>
      <c r="Y102" s="47"/>
      <c r="Z102" s="47"/>
      <c r="AA102" s="47"/>
    </row>
    <row r="103" spans="2:27" ht="21" customHeight="1" x14ac:dyDescent="0.25">
      <c r="B103" s="48"/>
      <c r="E103" s="129" t="s">
        <v>44</v>
      </c>
      <c r="F103" s="126" t="str">
        <f>VLOOKUP(E103,$E$112:$L$243,2,FALSE)</f>
        <v>Inserti espandibili</v>
      </c>
      <c r="G103" s="126" t="str">
        <f>VLOOKUP($E$103,$E$112:$L$243,3,FALSE)</f>
        <v>3M EAR</v>
      </c>
      <c r="H103" s="374" t="str">
        <f>VLOOKUP($E$103,$E$112:$L$243,4,FALSE)</f>
        <v>soft FX</v>
      </c>
      <c r="I103" s="374"/>
      <c r="J103" s="46">
        <f>VLOOKUP(E103,$E$112:$L$243,5,FALSE)</f>
        <v>37</v>
      </c>
      <c r="K103" s="46">
        <f>VLOOKUP($E$103,$E$112:$L$243,6,FALSE)</f>
        <v>36</v>
      </c>
      <c r="L103" s="46">
        <f>VLOOKUP($E$103,$E$112:$L$243,7,FALSE)</f>
        <v>35</v>
      </c>
      <c r="M103" s="46">
        <f>VLOOKUP($E$103,$E$112:$L$243,8,FALSE)</f>
        <v>33</v>
      </c>
      <c r="N103" s="375">
        <f>$AK$11</f>
        <v>82.25002607869078</v>
      </c>
      <c r="O103" s="375">
        <f>$AL$11</f>
        <v>95.129198290141773</v>
      </c>
      <c r="P103" s="376">
        <f>IF(($AL$11-$AK$11)&lt;=2,(L104-((K104-L104)/4)*($AL$11-$AK$11-2)),(L104-((L104-M104)/8)*($AL$11-$AK$11-2)))</f>
        <v>27.438175905066664</v>
      </c>
      <c r="Q103" s="167"/>
      <c r="R103" s="196"/>
      <c r="S103" s="196"/>
      <c r="V103" s="56"/>
      <c r="W103" s="56"/>
      <c r="X103" s="47"/>
      <c r="Y103" s="47"/>
      <c r="Z103" s="47"/>
      <c r="AA103" s="47"/>
    </row>
    <row r="104" spans="2:27" ht="21" customHeight="1" x14ac:dyDescent="0.25">
      <c r="B104" s="48"/>
      <c r="C104" s="48"/>
      <c r="D104" s="48"/>
      <c r="E104" s="191"/>
      <c r="F104" s="127"/>
      <c r="G104" s="128" t="s">
        <v>57</v>
      </c>
      <c r="H104" s="378">
        <v>0.85</v>
      </c>
      <c r="I104" s="379"/>
      <c r="J104" s="117">
        <f>H104*J103</f>
        <v>31.45</v>
      </c>
      <c r="K104" s="118">
        <f>K103*$H$104</f>
        <v>30.599999999999998</v>
      </c>
      <c r="L104" s="118">
        <f>L103*$H$104</f>
        <v>29.75</v>
      </c>
      <c r="M104" s="118">
        <f>M103*$H$104</f>
        <v>28.05</v>
      </c>
      <c r="N104" s="362"/>
      <c r="O104" s="362"/>
      <c r="P104" s="377"/>
      <c r="Q104" s="167"/>
      <c r="R104" s="167"/>
      <c r="S104" s="167"/>
      <c r="V104" s="56"/>
      <c r="W104" s="56"/>
      <c r="X104" s="47"/>
      <c r="Y104" s="47"/>
      <c r="Z104" s="47"/>
      <c r="AA104" s="47"/>
    </row>
    <row r="105" spans="2:27" ht="9" customHeight="1" x14ac:dyDescent="0.25">
      <c r="B105" s="48"/>
      <c r="C105" s="48"/>
      <c r="D105" s="48"/>
      <c r="E105" s="358"/>
      <c r="F105" s="359"/>
      <c r="G105" s="359"/>
      <c r="H105" s="359"/>
      <c r="I105" s="359"/>
      <c r="J105" s="359"/>
      <c r="K105" s="359"/>
      <c r="L105" s="359"/>
      <c r="M105" s="359"/>
      <c r="N105" s="359"/>
      <c r="O105" s="359"/>
      <c r="P105" s="360"/>
      <c r="Q105" s="167"/>
      <c r="R105" s="167"/>
      <c r="S105" s="167"/>
      <c r="V105" s="56"/>
      <c r="W105" s="56"/>
      <c r="X105" s="47"/>
      <c r="Y105" s="47"/>
      <c r="Z105" s="47"/>
      <c r="AA105" s="47"/>
    </row>
    <row r="106" spans="2:27" ht="21" customHeight="1" x14ac:dyDescent="0.25">
      <c r="B106" s="48"/>
      <c r="C106" s="48"/>
      <c r="D106" s="48"/>
      <c r="E106" s="361" t="s">
        <v>37</v>
      </c>
      <c r="F106" s="362"/>
      <c r="G106" s="363" t="s">
        <v>74</v>
      </c>
      <c r="H106" s="130" t="s">
        <v>185</v>
      </c>
      <c r="I106" s="131" t="s">
        <v>71</v>
      </c>
      <c r="J106" s="133">
        <f>$AK$11-P103</f>
        <v>54.811850173624116</v>
      </c>
      <c r="K106" s="131" t="s">
        <v>72</v>
      </c>
      <c r="L106" s="131">
        <v>80</v>
      </c>
      <c r="M106" s="365" t="str">
        <f>IF(J106&lt;65,"IPERPROTEZIONE",IF(J106&lt;70,"ACCETTABILE",IF(J106&lt;75,"BUONA",IF(J106&lt;80,"ACCETTABILE","INSUFFICIENTE"))))</f>
        <v>IPERPROTEZIONE</v>
      </c>
      <c r="N106" s="365"/>
      <c r="O106" s="365"/>
      <c r="P106" s="366"/>
      <c r="Q106" s="167"/>
      <c r="R106" s="85"/>
      <c r="S106" s="85"/>
      <c r="V106" s="56"/>
      <c r="W106" s="56"/>
      <c r="X106" s="47"/>
      <c r="Y106" s="47"/>
      <c r="Z106" s="47"/>
      <c r="AA106" s="47"/>
    </row>
    <row r="107" spans="2:27" ht="29.25" customHeight="1" thickBot="1" x14ac:dyDescent="0.3">
      <c r="B107" s="48"/>
      <c r="C107" s="48"/>
      <c r="D107" s="48"/>
      <c r="E107" s="367" t="s">
        <v>32</v>
      </c>
      <c r="F107" s="364"/>
      <c r="G107" s="364"/>
      <c r="H107" s="59" t="s">
        <v>186</v>
      </c>
      <c r="I107" s="60" t="s">
        <v>73</v>
      </c>
      <c r="J107" s="60">
        <f>M104-5</f>
        <v>23.05</v>
      </c>
      <c r="K107" s="60" t="s">
        <v>72</v>
      </c>
      <c r="L107" s="60">
        <v>135</v>
      </c>
      <c r="M107" s="368" t="str">
        <f>IF($O$45&lt;135,"VERIFICA NON NECESSARIA",IF(($O$45-J107)&lt;135,"IDONEO","INSUFFICIENTE"))</f>
        <v>VERIFICA NON NECESSARIA</v>
      </c>
      <c r="N107" s="368"/>
      <c r="O107" s="368"/>
      <c r="P107" s="369"/>
      <c r="Q107" s="167"/>
      <c r="R107" s="86"/>
      <c r="S107" s="86"/>
      <c r="V107" s="56"/>
      <c r="W107" s="56"/>
      <c r="X107" s="47"/>
      <c r="Y107" s="47"/>
      <c r="Z107" s="47"/>
      <c r="AA107" s="47"/>
    </row>
    <row r="108" spans="2:27" ht="18" x14ac:dyDescent="0.25">
      <c r="C108" s="48"/>
      <c r="D108" s="48"/>
    </row>
    <row r="109" spans="2:27" ht="18" x14ac:dyDescent="0.25">
      <c r="C109" s="48"/>
      <c r="D109" s="48"/>
    </row>
    <row r="110" spans="2:27" ht="18" x14ac:dyDescent="0.25">
      <c r="C110" s="48"/>
      <c r="D110" s="48"/>
    </row>
    <row r="111" spans="2:27" ht="35.25" customHeight="1" x14ac:dyDescent="0.2">
      <c r="E111" s="305" t="s">
        <v>0</v>
      </c>
      <c r="F111" s="305" t="s">
        <v>184</v>
      </c>
      <c r="G111" s="305" t="s">
        <v>1</v>
      </c>
      <c r="H111" s="305" t="s">
        <v>2</v>
      </c>
      <c r="I111" s="305" t="s">
        <v>64</v>
      </c>
      <c r="J111" s="305" t="s">
        <v>12</v>
      </c>
      <c r="K111" s="305" t="s">
        <v>13</v>
      </c>
      <c r="L111" s="305" t="s">
        <v>14</v>
      </c>
    </row>
    <row r="112" spans="2:27" ht="20.25" customHeight="1" x14ac:dyDescent="0.2">
      <c r="E112" s="45" t="s">
        <v>36</v>
      </c>
      <c r="F112" s="45" t="s">
        <v>27</v>
      </c>
      <c r="G112" s="45" t="s">
        <v>582</v>
      </c>
      <c r="H112" s="45" t="s">
        <v>583</v>
      </c>
      <c r="I112" s="46">
        <v>26</v>
      </c>
      <c r="J112" s="46">
        <v>32</v>
      </c>
      <c r="K112" s="46">
        <v>23</v>
      </c>
      <c r="L112" s="46">
        <v>15</v>
      </c>
    </row>
    <row r="113" spans="5:12" ht="20.25" customHeight="1" x14ac:dyDescent="0.2">
      <c r="E113" s="45" t="s">
        <v>38</v>
      </c>
      <c r="F113" s="45" t="s">
        <v>27</v>
      </c>
      <c r="G113" s="45" t="s">
        <v>582</v>
      </c>
      <c r="H113" s="309" t="s">
        <v>584</v>
      </c>
      <c r="I113" s="46">
        <v>24</v>
      </c>
      <c r="J113" s="46">
        <v>29</v>
      </c>
      <c r="K113" s="46">
        <v>20</v>
      </c>
      <c r="L113" s="46">
        <v>13</v>
      </c>
    </row>
    <row r="114" spans="5:12" ht="20.25" customHeight="1" x14ac:dyDescent="0.2">
      <c r="E114" s="45" t="s">
        <v>40</v>
      </c>
      <c r="F114" s="45" t="s">
        <v>243</v>
      </c>
      <c r="G114" s="45" t="s">
        <v>585</v>
      </c>
      <c r="H114" s="45" t="s">
        <v>586</v>
      </c>
      <c r="I114" s="46">
        <v>31</v>
      </c>
      <c r="J114" s="46">
        <v>31</v>
      </c>
      <c r="K114" s="46">
        <v>27</v>
      </c>
      <c r="L114" s="46">
        <v>26</v>
      </c>
    </row>
    <row r="115" spans="5:12" ht="20.25" customHeight="1" x14ac:dyDescent="0.2">
      <c r="E115" s="45" t="s">
        <v>41</v>
      </c>
      <c r="F115" s="45" t="s">
        <v>243</v>
      </c>
      <c r="G115" s="45" t="s">
        <v>587</v>
      </c>
      <c r="H115" s="45" t="s">
        <v>588</v>
      </c>
      <c r="I115" s="46">
        <v>37</v>
      </c>
      <c r="J115" s="46">
        <v>36</v>
      </c>
      <c r="K115" s="46">
        <v>35</v>
      </c>
      <c r="L115" s="46">
        <v>34</v>
      </c>
    </row>
    <row r="116" spans="5:12" ht="20.25" customHeight="1" x14ac:dyDescent="0.2">
      <c r="E116" s="45" t="s">
        <v>42</v>
      </c>
      <c r="F116" s="45" t="s">
        <v>243</v>
      </c>
      <c r="G116" s="45" t="s">
        <v>585</v>
      </c>
      <c r="H116" s="45" t="s">
        <v>589</v>
      </c>
      <c r="I116" s="46">
        <v>29</v>
      </c>
      <c r="J116" s="46">
        <v>30</v>
      </c>
      <c r="K116" s="46">
        <v>35</v>
      </c>
      <c r="L116" s="46">
        <v>24</v>
      </c>
    </row>
    <row r="117" spans="5:12" ht="20.25" customHeight="1" x14ac:dyDescent="0.2">
      <c r="E117" s="45" t="s">
        <v>43</v>
      </c>
      <c r="F117" s="45" t="s">
        <v>244</v>
      </c>
      <c r="G117" s="45" t="s">
        <v>590</v>
      </c>
      <c r="H117" s="45" t="s">
        <v>591</v>
      </c>
      <c r="I117" s="46">
        <v>28</v>
      </c>
      <c r="J117" s="46">
        <v>27</v>
      </c>
      <c r="K117" s="46">
        <v>26</v>
      </c>
      <c r="L117" s="46">
        <v>25</v>
      </c>
    </row>
    <row r="118" spans="5:12" ht="20.25" customHeight="1" x14ac:dyDescent="0.2">
      <c r="E118" s="45" t="s">
        <v>44</v>
      </c>
      <c r="F118" s="45" t="s">
        <v>243</v>
      </c>
      <c r="G118" s="45" t="s">
        <v>585</v>
      </c>
      <c r="H118" s="45" t="s">
        <v>592</v>
      </c>
      <c r="I118" s="46">
        <v>37</v>
      </c>
      <c r="J118" s="46">
        <v>36</v>
      </c>
      <c r="K118" s="46">
        <v>35</v>
      </c>
      <c r="L118" s="46">
        <v>33</v>
      </c>
    </row>
    <row r="119" spans="5:12" ht="20.25" customHeight="1" x14ac:dyDescent="0.2">
      <c r="E119" s="45" t="s">
        <v>45</v>
      </c>
      <c r="F119" s="45"/>
      <c r="G119" s="45"/>
      <c r="H119" s="45"/>
      <c r="I119" s="46"/>
      <c r="J119" s="46"/>
      <c r="K119" s="46"/>
      <c r="L119" s="46"/>
    </row>
    <row r="120" spans="5:12" ht="20.25" customHeight="1" x14ac:dyDescent="0.2">
      <c r="E120" s="45" t="s">
        <v>46</v>
      </c>
      <c r="F120" s="45"/>
      <c r="G120" s="45"/>
      <c r="H120" s="45"/>
      <c r="I120" s="46"/>
      <c r="J120" s="46"/>
      <c r="K120" s="46"/>
      <c r="L120" s="46"/>
    </row>
    <row r="121" spans="5:12" ht="20.25" customHeight="1" x14ac:dyDescent="0.2">
      <c r="E121" s="45" t="s">
        <v>47</v>
      </c>
      <c r="F121" s="45"/>
      <c r="G121" s="45"/>
      <c r="H121" s="45"/>
      <c r="I121" s="46"/>
      <c r="J121" s="46"/>
      <c r="K121" s="46"/>
      <c r="L121" s="46"/>
    </row>
    <row r="122" spans="5:12" ht="20.25" customHeight="1" x14ac:dyDescent="0.2">
      <c r="E122" s="45" t="s">
        <v>48</v>
      </c>
      <c r="F122" s="45"/>
      <c r="G122" s="45"/>
      <c r="H122" s="45"/>
      <c r="I122" s="46"/>
      <c r="J122" s="46"/>
      <c r="K122" s="46"/>
      <c r="L122" s="46"/>
    </row>
    <row r="123" spans="5:12" ht="20.25" customHeight="1" x14ac:dyDescent="0.2">
      <c r="E123" s="45" t="s">
        <v>49</v>
      </c>
      <c r="F123" s="45"/>
      <c r="G123" s="45"/>
      <c r="H123" s="45"/>
      <c r="I123" s="46"/>
      <c r="J123" s="46"/>
      <c r="K123" s="46"/>
      <c r="L123" s="46"/>
    </row>
    <row r="124" spans="5:12" ht="20.25" customHeight="1" x14ac:dyDescent="0.2">
      <c r="E124" s="45" t="s">
        <v>50</v>
      </c>
      <c r="F124" s="45"/>
      <c r="G124" s="45"/>
      <c r="H124" s="45"/>
      <c r="I124" s="46"/>
      <c r="J124" s="46"/>
      <c r="K124" s="46"/>
      <c r="L124" s="46"/>
    </row>
    <row r="125" spans="5:12" ht="20.25" customHeight="1" x14ac:dyDescent="0.2">
      <c r="E125" s="45" t="s">
        <v>51</v>
      </c>
      <c r="F125" s="45"/>
      <c r="G125" s="45"/>
      <c r="H125" s="45"/>
      <c r="I125" s="46"/>
      <c r="J125" s="46"/>
      <c r="K125" s="46"/>
      <c r="L125" s="46"/>
    </row>
    <row r="126" spans="5:12" ht="20.25" customHeight="1" x14ac:dyDescent="0.2">
      <c r="E126" s="45" t="s">
        <v>35</v>
      </c>
      <c r="F126" s="45"/>
      <c r="G126" s="45"/>
      <c r="H126" s="45"/>
      <c r="I126" s="46"/>
      <c r="J126" s="46"/>
      <c r="K126" s="46"/>
      <c r="L126" s="46"/>
    </row>
    <row r="127" spans="5:12" ht="20.25" customHeight="1" x14ac:dyDescent="0.2">
      <c r="E127" s="45" t="s">
        <v>52</v>
      </c>
      <c r="F127" s="45"/>
      <c r="G127" s="45"/>
      <c r="H127" s="45"/>
      <c r="I127" s="46"/>
      <c r="J127" s="46"/>
      <c r="K127" s="46"/>
      <c r="L127" s="46"/>
    </row>
    <row r="128" spans="5:12" ht="20.25" customHeight="1" x14ac:dyDescent="0.2">
      <c r="E128" s="45" t="s">
        <v>53</v>
      </c>
      <c r="F128" s="45"/>
      <c r="G128" s="45"/>
      <c r="H128" s="45"/>
      <c r="I128" s="46"/>
      <c r="J128" s="46"/>
      <c r="K128" s="46"/>
      <c r="L128" s="46"/>
    </row>
    <row r="129" spans="5:12" ht="20.25" customHeight="1" x14ac:dyDescent="0.2">
      <c r="E129" s="45" t="s">
        <v>54</v>
      </c>
      <c r="F129" s="45"/>
      <c r="G129" s="45"/>
      <c r="H129" s="45"/>
      <c r="I129" s="46"/>
      <c r="J129" s="46"/>
      <c r="K129" s="46"/>
      <c r="L129" s="46"/>
    </row>
    <row r="130" spans="5:12" ht="20.25" x14ac:dyDescent="0.2">
      <c r="E130" s="45" t="s">
        <v>55</v>
      </c>
      <c r="F130" s="45"/>
      <c r="G130" s="45"/>
      <c r="H130" s="45"/>
      <c r="I130" s="46"/>
      <c r="J130" s="46"/>
      <c r="K130" s="46"/>
      <c r="L130" s="46"/>
    </row>
    <row r="131" spans="5:12" ht="20.25" x14ac:dyDescent="0.2">
      <c r="E131" s="45" t="s">
        <v>58</v>
      </c>
      <c r="F131" s="45"/>
      <c r="G131" s="45"/>
      <c r="H131" s="45"/>
      <c r="I131" s="46"/>
      <c r="J131" s="46"/>
      <c r="K131" s="46"/>
      <c r="L131" s="46"/>
    </row>
    <row r="132" spans="5:12" ht="20.25" x14ac:dyDescent="0.2">
      <c r="E132" s="45" t="s">
        <v>59</v>
      </c>
      <c r="F132" s="45"/>
      <c r="G132" s="45"/>
      <c r="H132" s="45"/>
      <c r="I132" s="46"/>
      <c r="J132" s="46"/>
      <c r="K132" s="46"/>
      <c r="L132" s="46"/>
    </row>
    <row r="133" spans="5:12" ht="20.25" x14ac:dyDescent="0.2">
      <c r="E133" s="45" t="s">
        <v>60</v>
      </c>
      <c r="F133" s="45"/>
      <c r="G133" s="45"/>
      <c r="H133" s="45"/>
      <c r="I133" s="46"/>
      <c r="J133" s="46"/>
      <c r="K133" s="46"/>
      <c r="L133" s="46"/>
    </row>
    <row r="134" spans="5:12" ht="20.25" x14ac:dyDescent="0.2">
      <c r="E134" s="45" t="s">
        <v>61</v>
      </c>
      <c r="F134" s="45"/>
      <c r="G134" s="45"/>
      <c r="H134" s="45"/>
      <c r="I134" s="46"/>
      <c r="J134" s="46"/>
      <c r="K134" s="46"/>
      <c r="L134" s="46"/>
    </row>
    <row r="135" spans="5:12" ht="20.25" x14ac:dyDescent="0.2">
      <c r="E135" s="45" t="s">
        <v>62</v>
      </c>
      <c r="F135" s="45"/>
      <c r="G135" s="45"/>
      <c r="H135" s="45"/>
      <c r="I135" s="46"/>
      <c r="J135" s="46"/>
      <c r="K135" s="46"/>
      <c r="L135" s="46"/>
    </row>
    <row r="136" spans="5:12" ht="20.25" x14ac:dyDescent="0.2">
      <c r="E136" s="45" t="s">
        <v>63</v>
      </c>
      <c r="F136" s="45"/>
      <c r="G136" s="45"/>
      <c r="H136" s="45"/>
      <c r="I136" s="46"/>
      <c r="J136" s="46"/>
      <c r="K136" s="46"/>
      <c r="L136" s="46"/>
    </row>
    <row r="137" spans="5:12" ht="20.25" x14ac:dyDescent="0.2">
      <c r="E137" s="45" t="s">
        <v>76</v>
      </c>
      <c r="F137" s="45"/>
      <c r="G137" s="45"/>
      <c r="H137" s="45"/>
      <c r="I137" s="46"/>
      <c r="J137" s="46"/>
      <c r="K137" s="46"/>
      <c r="L137" s="46"/>
    </row>
    <row r="138" spans="5:12" ht="20.25" x14ac:dyDescent="0.2">
      <c r="E138" s="45" t="s">
        <v>77</v>
      </c>
      <c r="F138" s="45"/>
      <c r="G138" s="45"/>
      <c r="H138" s="45"/>
      <c r="I138" s="46"/>
      <c r="J138" s="46"/>
      <c r="K138" s="46"/>
      <c r="L138" s="46"/>
    </row>
    <row r="139" spans="5:12" ht="20.25" x14ac:dyDescent="0.2">
      <c r="E139" s="45" t="s">
        <v>78</v>
      </c>
      <c r="F139" s="45"/>
      <c r="G139" s="45"/>
      <c r="H139" s="45"/>
      <c r="I139" s="46"/>
      <c r="J139" s="46"/>
      <c r="K139" s="46"/>
      <c r="L139" s="46"/>
    </row>
    <row r="140" spans="5:12" ht="20.25" x14ac:dyDescent="0.2">
      <c r="E140" s="45" t="s">
        <v>79</v>
      </c>
      <c r="F140" s="45"/>
      <c r="G140" s="45"/>
      <c r="H140" s="45"/>
      <c r="I140" s="46"/>
      <c r="J140" s="46"/>
      <c r="K140" s="46"/>
      <c r="L140" s="46"/>
    </row>
    <row r="141" spans="5:12" ht="20.25" x14ac:dyDescent="0.2">
      <c r="E141" s="45" t="s">
        <v>80</v>
      </c>
      <c r="F141" s="45"/>
      <c r="G141" s="45"/>
      <c r="H141" s="45"/>
      <c r="I141" s="46"/>
      <c r="J141" s="46"/>
      <c r="K141" s="46"/>
      <c r="L141" s="46"/>
    </row>
    <row r="142" spans="5:12" ht="20.25" x14ac:dyDescent="0.2">
      <c r="E142" s="45" t="s">
        <v>81</v>
      </c>
      <c r="F142" s="45"/>
      <c r="G142" s="45"/>
      <c r="H142" s="45"/>
      <c r="I142" s="46"/>
      <c r="J142" s="46"/>
      <c r="K142" s="46"/>
      <c r="L142" s="46"/>
    </row>
    <row r="143" spans="5:12" ht="20.25" x14ac:dyDescent="0.2">
      <c r="E143" s="45" t="s">
        <v>82</v>
      </c>
      <c r="F143" s="45"/>
      <c r="G143" s="45"/>
      <c r="H143" s="45"/>
      <c r="I143" s="46"/>
      <c r="J143" s="46"/>
      <c r="K143" s="46"/>
      <c r="L143" s="46"/>
    </row>
    <row r="144" spans="5:12" ht="20.25" x14ac:dyDescent="0.2">
      <c r="E144" s="45" t="s">
        <v>83</v>
      </c>
      <c r="F144" s="45"/>
      <c r="G144" s="45"/>
      <c r="H144" s="45"/>
      <c r="I144" s="46"/>
      <c r="J144" s="46"/>
      <c r="K144" s="46"/>
      <c r="L144" s="46"/>
    </row>
    <row r="145" spans="5:12" ht="20.25" x14ac:dyDescent="0.2">
      <c r="E145" s="45" t="s">
        <v>84</v>
      </c>
      <c r="F145" s="45"/>
      <c r="G145" s="45"/>
      <c r="H145" s="45"/>
      <c r="I145" s="46"/>
      <c r="J145" s="46"/>
      <c r="K145" s="46"/>
      <c r="L145" s="46"/>
    </row>
    <row r="146" spans="5:12" ht="20.25" x14ac:dyDescent="0.2">
      <c r="E146" s="45" t="s">
        <v>85</v>
      </c>
      <c r="F146" s="45"/>
      <c r="G146" s="45"/>
      <c r="H146" s="45"/>
      <c r="I146" s="46"/>
      <c r="J146" s="46"/>
      <c r="K146" s="46"/>
      <c r="L146" s="46"/>
    </row>
    <row r="147" spans="5:12" ht="20.25" x14ac:dyDescent="0.2">
      <c r="E147" s="45" t="s">
        <v>86</v>
      </c>
      <c r="F147" s="45"/>
      <c r="G147" s="45"/>
      <c r="H147" s="45"/>
      <c r="I147" s="46"/>
      <c r="J147" s="46"/>
      <c r="K147" s="46"/>
      <c r="L147" s="46"/>
    </row>
    <row r="148" spans="5:12" ht="20.25" x14ac:dyDescent="0.2">
      <c r="E148" s="45" t="s">
        <v>87</v>
      </c>
      <c r="F148" s="45"/>
      <c r="G148" s="45"/>
      <c r="H148" s="45"/>
      <c r="I148" s="46"/>
      <c r="J148" s="46"/>
      <c r="K148" s="46"/>
      <c r="L148" s="46"/>
    </row>
    <row r="149" spans="5:12" ht="20.25" x14ac:dyDescent="0.2">
      <c r="E149" s="45" t="s">
        <v>88</v>
      </c>
      <c r="F149" s="45"/>
      <c r="G149" s="45"/>
      <c r="H149" s="45"/>
      <c r="I149" s="46"/>
      <c r="J149" s="46"/>
      <c r="K149" s="46"/>
      <c r="L149" s="46"/>
    </row>
    <row r="150" spans="5:12" ht="20.25" x14ac:dyDescent="0.2">
      <c r="E150" s="45" t="s">
        <v>89</v>
      </c>
      <c r="F150" s="45"/>
      <c r="G150" s="45"/>
      <c r="H150" s="45"/>
      <c r="I150" s="46"/>
      <c r="J150" s="46"/>
      <c r="K150" s="46"/>
      <c r="L150" s="46"/>
    </row>
    <row r="151" spans="5:12" ht="20.25" x14ac:dyDescent="0.2">
      <c r="E151" s="45" t="s">
        <v>90</v>
      </c>
      <c r="F151" s="45"/>
      <c r="G151" s="45"/>
      <c r="H151" s="45"/>
      <c r="I151" s="46"/>
      <c r="J151" s="46"/>
      <c r="K151" s="46"/>
      <c r="L151" s="46"/>
    </row>
    <row r="152" spans="5:12" ht="20.25" x14ac:dyDescent="0.2">
      <c r="E152" s="45" t="s">
        <v>91</v>
      </c>
      <c r="F152" s="45"/>
      <c r="G152" s="45"/>
      <c r="H152" s="45"/>
      <c r="I152" s="46"/>
      <c r="J152" s="46"/>
      <c r="K152" s="46"/>
      <c r="L152" s="46"/>
    </row>
    <row r="153" spans="5:12" ht="20.25" x14ac:dyDescent="0.2">
      <c r="E153" s="45" t="s">
        <v>92</v>
      </c>
      <c r="F153" s="45"/>
      <c r="G153" s="45"/>
      <c r="H153" s="45"/>
      <c r="I153" s="46"/>
      <c r="J153" s="46"/>
      <c r="K153" s="46"/>
      <c r="L153" s="46"/>
    </row>
    <row r="154" spans="5:12" ht="20.25" x14ac:dyDescent="0.2">
      <c r="E154" s="45" t="s">
        <v>93</v>
      </c>
      <c r="F154" s="45"/>
      <c r="G154" s="45"/>
      <c r="H154" s="45"/>
      <c r="I154" s="46"/>
      <c r="J154" s="46"/>
      <c r="K154" s="46"/>
      <c r="L154" s="46"/>
    </row>
    <row r="155" spans="5:12" ht="20.25" x14ac:dyDescent="0.2">
      <c r="E155" s="45" t="s">
        <v>94</v>
      </c>
      <c r="F155" s="45"/>
      <c r="G155" s="45"/>
      <c r="H155" s="45"/>
      <c r="I155" s="46"/>
      <c r="J155" s="46"/>
      <c r="K155" s="46"/>
      <c r="L155" s="46"/>
    </row>
    <row r="156" spans="5:12" ht="20.25" x14ac:dyDescent="0.2">
      <c r="E156" s="45" t="s">
        <v>95</v>
      </c>
      <c r="F156" s="45"/>
      <c r="G156" s="45"/>
      <c r="H156" s="45"/>
      <c r="I156" s="46"/>
      <c r="J156" s="46"/>
      <c r="K156" s="46"/>
      <c r="L156" s="46"/>
    </row>
    <row r="157" spans="5:12" ht="20.25" x14ac:dyDescent="0.2">
      <c r="E157" s="45" t="s">
        <v>96</v>
      </c>
      <c r="F157" s="45"/>
      <c r="G157" s="45"/>
      <c r="H157" s="45"/>
      <c r="I157" s="46"/>
      <c r="J157" s="46"/>
      <c r="K157" s="46"/>
      <c r="L157" s="46"/>
    </row>
    <row r="158" spans="5:12" ht="20.25" x14ac:dyDescent="0.2">
      <c r="E158" s="45" t="s">
        <v>97</v>
      </c>
      <c r="F158" s="45"/>
      <c r="G158" s="45"/>
      <c r="H158" s="45"/>
      <c r="I158" s="46"/>
      <c r="J158" s="46"/>
      <c r="K158" s="46"/>
      <c r="L158" s="46"/>
    </row>
    <row r="159" spans="5:12" ht="20.25" x14ac:dyDescent="0.2">
      <c r="E159" s="45" t="s">
        <v>98</v>
      </c>
      <c r="F159" s="45"/>
      <c r="G159" s="45"/>
      <c r="H159" s="45"/>
      <c r="I159" s="46"/>
      <c r="J159" s="46"/>
      <c r="K159" s="46"/>
      <c r="L159" s="46"/>
    </row>
    <row r="160" spans="5:12" ht="20.25" x14ac:dyDescent="0.2">
      <c r="E160" s="45" t="s">
        <v>99</v>
      </c>
      <c r="F160" s="45"/>
      <c r="G160" s="45"/>
      <c r="H160" s="45"/>
      <c r="I160" s="46"/>
      <c r="J160" s="46"/>
      <c r="K160" s="46"/>
      <c r="L160" s="46"/>
    </row>
    <row r="161" spans="5:12" ht="20.25" x14ac:dyDescent="0.2">
      <c r="E161" s="45" t="s">
        <v>100</v>
      </c>
      <c r="F161" s="45"/>
      <c r="G161" s="45"/>
      <c r="H161" s="45"/>
      <c r="I161" s="46"/>
      <c r="J161" s="46"/>
      <c r="K161" s="46"/>
      <c r="L161" s="46"/>
    </row>
    <row r="162" spans="5:12" ht="20.25" x14ac:dyDescent="0.2">
      <c r="E162" s="45" t="s">
        <v>101</v>
      </c>
      <c r="F162" s="45"/>
      <c r="G162" s="45"/>
      <c r="H162" s="45"/>
      <c r="I162" s="46"/>
      <c r="J162" s="46"/>
      <c r="K162" s="46"/>
      <c r="L162" s="46"/>
    </row>
    <row r="163" spans="5:12" ht="20.25" x14ac:dyDescent="0.2">
      <c r="E163" s="45" t="s">
        <v>102</v>
      </c>
      <c r="F163" s="45"/>
      <c r="G163" s="45"/>
      <c r="H163" s="45"/>
      <c r="I163" s="46"/>
      <c r="J163" s="46"/>
      <c r="K163" s="46"/>
      <c r="L163" s="46"/>
    </row>
    <row r="164" spans="5:12" ht="20.25" x14ac:dyDescent="0.2">
      <c r="E164" s="45" t="s">
        <v>103</v>
      </c>
      <c r="F164" s="45"/>
      <c r="G164" s="45"/>
      <c r="H164" s="45"/>
      <c r="I164" s="46"/>
      <c r="J164" s="46"/>
      <c r="K164" s="46"/>
      <c r="L164" s="46"/>
    </row>
    <row r="165" spans="5:12" ht="20.25" x14ac:dyDescent="0.2">
      <c r="E165" s="45" t="s">
        <v>104</v>
      </c>
      <c r="F165" s="45"/>
      <c r="G165" s="45"/>
      <c r="H165" s="45"/>
      <c r="I165" s="46"/>
      <c r="J165" s="46"/>
      <c r="K165" s="46"/>
      <c r="L165" s="46"/>
    </row>
    <row r="166" spans="5:12" ht="20.25" x14ac:dyDescent="0.2">
      <c r="E166" s="45" t="s">
        <v>105</v>
      </c>
      <c r="F166" s="45"/>
      <c r="G166" s="45"/>
      <c r="H166" s="45"/>
      <c r="I166" s="46"/>
      <c r="J166" s="46"/>
      <c r="K166" s="46"/>
      <c r="L166" s="46"/>
    </row>
    <row r="167" spans="5:12" ht="20.25" x14ac:dyDescent="0.2">
      <c r="E167" s="45" t="s">
        <v>106</v>
      </c>
      <c r="F167" s="45"/>
      <c r="G167" s="45"/>
      <c r="H167" s="45"/>
      <c r="I167" s="46"/>
      <c r="J167" s="46"/>
      <c r="K167" s="46"/>
      <c r="L167" s="46"/>
    </row>
    <row r="168" spans="5:12" ht="20.25" x14ac:dyDescent="0.2">
      <c r="E168" s="45" t="s">
        <v>107</v>
      </c>
      <c r="F168" s="45"/>
      <c r="G168" s="45"/>
      <c r="H168" s="45"/>
      <c r="I168" s="46"/>
      <c r="J168" s="46"/>
      <c r="K168" s="46"/>
      <c r="L168" s="46"/>
    </row>
    <row r="169" spans="5:12" ht="20.25" x14ac:dyDescent="0.2">
      <c r="E169" s="45" t="s">
        <v>108</v>
      </c>
      <c r="F169" s="45"/>
      <c r="G169" s="45"/>
      <c r="H169" s="45"/>
      <c r="I169" s="46"/>
      <c r="J169" s="46"/>
      <c r="K169" s="46"/>
      <c r="L169" s="46"/>
    </row>
    <row r="170" spans="5:12" ht="20.25" x14ac:dyDescent="0.2">
      <c r="E170" s="45" t="s">
        <v>109</v>
      </c>
      <c r="F170" s="45"/>
      <c r="G170" s="45"/>
      <c r="H170" s="45"/>
      <c r="I170" s="46"/>
      <c r="J170" s="46"/>
      <c r="K170" s="46"/>
      <c r="L170" s="46"/>
    </row>
    <row r="171" spans="5:12" ht="20.25" x14ac:dyDescent="0.2">
      <c r="E171" s="45" t="s">
        <v>110</v>
      </c>
      <c r="F171" s="45"/>
      <c r="G171" s="45"/>
      <c r="H171" s="45"/>
      <c r="I171" s="46"/>
      <c r="J171" s="46"/>
      <c r="K171" s="46"/>
      <c r="L171" s="46"/>
    </row>
    <row r="172" spans="5:12" ht="20.25" x14ac:dyDescent="0.2">
      <c r="E172" s="45" t="s">
        <v>111</v>
      </c>
      <c r="F172" s="45"/>
      <c r="G172" s="45"/>
      <c r="H172" s="45"/>
      <c r="I172" s="46"/>
      <c r="J172" s="46"/>
      <c r="K172" s="46"/>
      <c r="L172" s="46"/>
    </row>
    <row r="173" spans="5:12" ht="20.25" x14ac:dyDescent="0.2">
      <c r="E173" s="45" t="s">
        <v>112</v>
      </c>
      <c r="F173" s="45"/>
      <c r="G173" s="45"/>
      <c r="H173" s="45"/>
      <c r="I173" s="46"/>
      <c r="J173" s="46"/>
      <c r="K173" s="46"/>
      <c r="L173" s="46"/>
    </row>
    <row r="174" spans="5:12" ht="20.25" x14ac:dyDescent="0.2">
      <c r="E174" s="45" t="s">
        <v>113</v>
      </c>
      <c r="F174" s="45"/>
      <c r="G174" s="45"/>
      <c r="H174" s="45"/>
      <c r="I174" s="46"/>
      <c r="J174" s="46"/>
      <c r="K174" s="46"/>
      <c r="L174" s="46"/>
    </row>
    <row r="175" spans="5:12" ht="20.25" x14ac:dyDescent="0.2">
      <c r="E175" s="45" t="s">
        <v>114</v>
      </c>
      <c r="F175" s="45"/>
      <c r="G175" s="45"/>
      <c r="H175" s="45"/>
      <c r="I175" s="46"/>
      <c r="J175" s="46"/>
      <c r="K175" s="46"/>
      <c r="L175" s="46"/>
    </row>
    <row r="176" spans="5:12" ht="20.25" x14ac:dyDescent="0.2">
      <c r="E176" s="45" t="s">
        <v>115</v>
      </c>
      <c r="F176" s="45"/>
      <c r="G176" s="45"/>
      <c r="H176" s="45"/>
      <c r="I176" s="46"/>
      <c r="J176" s="46"/>
      <c r="K176" s="46"/>
      <c r="L176" s="46"/>
    </row>
    <row r="177" spans="5:12" ht="20.25" x14ac:dyDescent="0.2">
      <c r="E177" s="45" t="s">
        <v>116</v>
      </c>
      <c r="F177" s="45"/>
      <c r="G177" s="45"/>
      <c r="H177" s="45"/>
      <c r="I177" s="46"/>
      <c r="J177" s="46"/>
      <c r="K177" s="46"/>
      <c r="L177" s="46"/>
    </row>
    <row r="178" spans="5:12" ht="20.25" x14ac:dyDescent="0.2">
      <c r="E178" s="45" t="s">
        <v>117</v>
      </c>
      <c r="F178" s="45"/>
      <c r="G178" s="45"/>
      <c r="H178" s="45"/>
      <c r="I178" s="46"/>
      <c r="J178" s="46"/>
      <c r="K178" s="46"/>
      <c r="L178" s="46"/>
    </row>
    <row r="179" spans="5:12" ht="20.25" x14ac:dyDescent="0.2">
      <c r="E179" s="45" t="s">
        <v>118</v>
      </c>
      <c r="F179" s="45"/>
      <c r="G179" s="45"/>
      <c r="H179" s="45"/>
      <c r="I179" s="46"/>
      <c r="J179" s="46"/>
      <c r="K179" s="46"/>
      <c r="L179" s="46"/>
    </row>
    <row r="180" spans="5:12" ht="20.25" x14ac:dyDescent="0.2">
      <c r="E180" s="45" t="s">
        <v>119</v>
      </c>
      <c r="F180" s="45"/>
      <c r="G180" s="45"/>
      <c r="H180" s="45"/>
      <c r="I180" s="46"/>
      <c r="J180" s="46"/>
      <c r="K180" s="46"/>
      <c r="L180" s="46"/>
    </row>
    <row r="181" spans="5:12" ht="20.25" x14ac:dyDescent="0.2">
      <c r="E181" s="45" t="s">
        <v>120</v>
      </c>
      <c r="F181" s="45"/>
      <c r="G181" s="45"/>
      <c r="H181" s="45"/>
      <c r="I181" s="46"/>
      <c r="J181" s="46"/>
      <c r="K181" s="46"/>
      <c r="L181" s="46"/>
    </row>
    <row r="182" spans="5:12" ht="20.25" x14ac:dyDescent="0.2">
      <c r="E182" s="45" t="s">
        <v>121</v>
      </c>
      <c r="F182" s="45"/>
      <c r="G182" s="45"/>
      <c r="H182" s="45"/>
      <c r="I182" s="46"/>
      <c r="J182" s="46"/>
      <c r="K182" s="46"/>
      <c r="L182" s="46"/>
    </row>
    <row r="183" spans="5:12" ht="20.25" x14ac:dyDescent="0.2">
      <c r="E183" s="45" t="s">
        <v>122</v>
      </c>
      <c r="F183" s="45"/>
      <c r="G183" s="45"/>
      <c r="H183" s="45"/>
      <c r="I183" s="46"/>
      <c r="J183" s="46"/>
      <c r="K183" s="46"/>
      <c r="L183" s="46"/>
    </row>
    <row r="184" spans="5:12" ht="20.25" x14ac:dyDescent="0.2">
      <c r="E184" s="45" t="s">
        <v>123</v>
      </c>
      <c r="F184" s="45"/>
      <c r="G184" s="45"/>
      <c r="H184" s="45"/>
      <c r="I184" s="46"/>
      <c r="J184" s="46"/>
      <c r="K184" s="46"/>
      <c r="L184" s="46"/>
    </row>
    <row r="185" spans="5:12" ht="20.25" x14ac:dyDescent="0.2">
      <c r="E185" s="45" t="s">
        <v>124</v>
      </c>
      <c r="F185" s="45"/>
      <c r="G185" s="45"/>
      <c r="H185" s="45"/>
      <c r="I185" s="46"/>
      <c r="J185" s="46"/>
      <c r="K185" s="46"/>
      <c r="L185" s="46"/>
    </row>
    <row r="186" spans="5:12" ht="20.25" x14ac:dyDescent="0.2">
      <c r="E186" s="45" t="s">
        <v>125</v>
      </c>
      <c r="F186" s="45"/>
      <c r="G186" s="45"/>
      <c r="H186" s="45"/>
      <c r="I186" s="46"/>
      <c r="J186" s="46"/>
      <c r="K186" s="46"/>
      <c r="L186" s="46"/>
    </row>
    <row r="187" spans="5:12" ht="20.25" x14ac:dyDescent="0.2">
      <c r="E187" s="45" t="s">
        <v>126</v>
      </c>
      <c r="F187" s="45"/>
      <c r="G187" s="45"/>
      <c r="H187" s="45"/>
      <c r="I187" s="46"/>
      <c r="J187" s="46"/>
      <c r="K187" s="46"/>
      <c r="L187" s="46"/>
    </row>
    <row r="188" spans="5:12" ht="20.25" x14ac:dyDescent="0.2">
      <c r="E188" s="45" t="s">
        <v>127</v>
      </c>
      <c r="F188" s="45"/>
      <c r="G188" s="45"/>
      <c r="H188" s="45"/>
      <c r="I188" s="46"/>
      <c r="J188" s="46"/>
      <c r="K188" s="46"/>
      <c r="L188" s="46"/>
    </row>
    <row r="189" spans="5:12" ht="20.25" x14ac:dyDescent="0.2">
      <c r="E189" s="45" t="s">
        <v>128</v>
      </c>
      <c r="F189" s="45"/>
      <c r="G189" s="45"/>
      <c r="H189" s="45"/>
      <c r="I189" s="46"/>
      <c r="J189" s="46"/>
      <c r="K189" s="46"/>
      <c r="L189" s="46"/>
    </row>
    <row r="190" spans="5:12" ht="20.25" x14ac:dyDescent="0.2">
      <c r="E190" s="45" t="s">
        <v>129</v>
      </c>
      <c r="F190" s="45"/>
      <c r="G190" s="45"/>
      <c r="H190" s="45"/>
      <c r="I190" s="46"/>
      <c r="J190" s="46"/>
      <c r="K190" s="46"/>
      <c r="L190" s="46"/>
    </row>
    <row r="191" spans="5:12" ht="20.25" x14ac:dyDescent="0.2">
      <c r="E191" s="45" t="s">
        <v>130</v>
      </c>
      <c r="F191" s="45"/>
      <c r="G191" s="45"/>
      <c r="H191" s="45"/>
      <c r="I191" s="46"/>
      <c r="J191" s="46"/>
      <c r="K191" s="46"/>
      <c r="L191" s="46"/>
    </row>
    <row r="192" spans="5:12" ht="20.25" x14ac:dyDescent="0.2">
      <c r="E192" s="45" t="s">
        <v>131</v>
      </c>
      <c r="F192" s="45"/>
      <c r="G192" s="45"/>
      <c r="H192" s="45"/>
      <c r="I192" s="46"/>
      <c r="J192" s="46"/>
      <c r="K192" s="46"/>
      <c r="L192" s="46"/>
    </row>
    <row r="193" spans="5:12" ht="20.25" x14ac:dyDescent="0.2">
      <c r="E193" s="45" t="s">
        <v>132</v>
      </c>
      <c r="F193" s="45"/>
      <c r="G193" s="45"/>
      <c r="H193" s="45"/>
      <c r="I193" s="46"/>
      <c r="J193" s="46"/>
      <c r="K193" s="46"/>
      <c r="L193" s="46"/>
    </row>
    <row r="194" spans="5:12" ht="20.25" x14ac:dyDescent="0.2">
      <c r="E194" s="45" t="s">
        <v>133</v>
      </c>
      <c r="F194" s="45"/>
      <c r="G194" s="45"/>
      <c r="H194" s="45"/>
      <c r="I194" s="46"/>
      <c r="J194" s="46"/>
      <c r="K194" s="46"/>
      <c r="L194" s="46"/>
    </row>
    <row r="195" spans="5:12" ht="20.25" x14ac:dyDescent="0.2">
      <c r="E195" s="45" t="s">
        <v>134</v>
      </c>
      <c r="F195" s="45"/>
      <c r="G195" s="45"/>
      <c r="H195" s="45"/>
      <c r="I195" s="46"/>
      <c r="J195" s="46"/>
      <c r="K195" s="46"/>
      <c r="L195" s="46"/>
    </row>
    <row r="196" spans="5:12" ht="20.25" x14ac:dyDescent="0.2">
      <c r="E196" s="45" t="s">
        <v>135</v>
      </c>
      <c r="F196" s="45"/>
      <c r="G196" s="45"/>
      <c r="H196" s="45"/>
      <c r="I196" s="46"/>
      <c r="J196" s="46"/>
      <c r="K196" s="46"/>
      <c r="L196" s="46"/>
    </row>
    <row r="197" spans="5:12" ht="20.25" x14ac:dyDescent="0.2">
      <c r="E197" s="45" t="s">
        <v>136</v>
      </c>
      <c r="F197" s="45"/>
      <c r="G197" s="45"/>
      <c r="H197" s="45"/>
      <c r="I197" s="46"/>
      <c r="J197" s="46"/>
      <c r="K197" s="46"/>
      <c r="L197" s="46"/>
    </row>
    <row r="198" spans="5:12" ht="20.25" x14ac:dyDescent="0.2">
      <c r="E198" s="45" t="s">
        <v>137</v>
      </c>
      <c r="F198" s="45"/>
      <c r="G198" s="45"/>
      <c r="H198" s="45"/>
      <c r="I198" s="46"/>
      <c r="J198" s="46"/>
      <c r="K198" s="46"/>
      <c r="L198" s="46"/>
    </row>
    <row r="199" spans="5:12" ht="20.25" x14ac:dyDescent="0.2">
      <c r="E199" s="45" t="s">
        <v>138</v>
      </c>
      <c r="F199" s="45"/>
      <c r="G199" s="45"/>
      <c r="H199" s="45"/>
      <c r="I199" s="46"/>
      <c r="J199" s="46"/>
      <c r="K199" s="46"/>
      <c r="L199" s="46"/>
    </row>
    <row r="200" spans="5:12" ht="20.25" x14ac:dyDescent="0.2">
      <c r="E200" s="45" t="s">
        <v>139</v>
      </c>
      <c r="F200" s="45"/>
      <c r="G200" s="45"/>
      <c r="H200" s="45"/>
      <c r="I200" s="46"/>
      <c r="J200" s="46"/>
      <c r="K200" s="46"/>
      <c r="L200" s="46"/>
    </row>
    <row r="201" spans="5:12" ht="20.25" x14ac:dyDescent="0.2">
      <c r="E201" s="45" t="s">
        <v>140</v>
      </c>
      <c r="F201" s="45"/>
      <c r="G201" s="45"/>
      <c r="H201" s="45"/>
      <c r="I201" s="46"/>
      <c r="J201" s="46"/>
      <c r="K201" s="46"/>
      <c r="L201" s="46"/>
    </row>
    <row r="202" spans="5:12" ht="20.25" x14ac:dyDescent="0.2">
      <c r="E202" s="45" t="s">
        <v>141</v>
      </c>
      <c r="F202" s="45"/>
      <c r="G202" s="45"/>
      <c r="H202" s="45"/>
      <c r="I202" s="46"/>
      <c r="J202" s="46"/>
      <c r="K202" s="46"/>
      <c r="L202" s="46"/>
    </row>
    <row r="203" spans="5:12" ht="20.25" x14ac:dyDescent="0.2">
      <c r="E203" s="45" t="s">
        <v>142</v>
      </c>
      <c r="F203" s="45"/>
      <c r="G203" s="45"/>
      <c r="H203" s="45"/>
      <c r="I203" s="46"/>
      <c r="J203" s="46"/>
      <c r="K203" s="46"/>
      <c r="L203" s="46"/>
    </row>
    <row r="204" spans="5:12" ht="20.25" x14ac:dyDescent="0.2">
      <c r="E204" s="45" t="s">
        <v>143</v>
      </c>
      <c r="F204" s="45"/>
      <c r="G204" s="45"/>
      <c r="H204" s="45"/>
      <c r="I204" s="46"/>
      <c r="J204" s="46"/>
      <c r="K204" s="46"/>
      <c r="L204" s="46"/>
    </row>
    <row r="205" spans="5:12" ht="20.25" x14ac:dyDescent="0.2">
      <c r="E205" s="45" t="s">
        <v>144</v>
      </c>
      <c r="F205" s="45"/>
      <c r="G205" s="45"/>
      <c r="H205" s="45"/>
      <c r="I205" s="46"/>
      <c r="J205" s="46"/>
      <c r="K205" s="46"/>
      <c r="L205" s="46"/>
    </row>
    <row r="206" spans="5:12" ht="20.25" x14ac:dyDescent="0.2">
      <c r="E206" s="45" t="s">
        <v>145</v>
      </c>
      <c r="F206" s="45"/>
      <c r="G206" s="45"/>
      <c r="H206" s="45"/>
      <c r="I206" s="46"/>
      <c r="J206" s="46"/>
      <c r="K206" s="46"/>
      <c r="L206" s="46"/>
    </row>
    <row r="207" spans="5:12" ht="20.25" x14ac:dyDescent="0.2">
      <c r="E207" s="45" t="s">
        <v>146</v>
      </c>
      <c r="F207" s="45"/>
      <c r="G207" s="45"/>
      <c r="H207" s="45"/>
      <c r="I207" s="46"/>
      <c r="J207" s="46"/>
      <c r="K207" s="46"/>
      <c r="L207" s="46"/>
    </row>
    <row r="208" spans="5:12" ht="20.25" x14ac:dyDescent="0.2">
      <c r="E208" s="45" t="s">
        <v>147</v>
      </c>
      <c r="F208" s="45"/>
      <c r="G208" s="45"/>
      <c r="H208" s="45"/>
      <c r="I208" s="46"/>
      <c r="J208" s="46"/>
      <c r="K208" s="46"/>
      <c r="L208" s="46"/>
    </row>
    <row r="209" spans="5:12" ht="20.25" x14ac:dyDescent="0.2">
      <c r="E209" s="45" t="s">
        <v>148</v>
      </c>
      <c r="F209" s="45"/>
      <c r="G209" s="45"/>
      <c r="H209" s="45"/>
      <c r="I209" s="46"/>
      <c r="J209" s="46"/>
      <c r="K209" s="46"/>
      <c r="L209" s="46"/>
    </row>
    <row r="210" spans="5:12" ht="20.25" x14ac:dyDescent="0.2">
      <c r="E210" s="45" t="s">
        <v>149</v>
      </c>
      <c r="F210" s="45"/>
      <c r="G210" s="45"/>
      <c r="H210" s="45"/>
      <c r="I210" s="46"/>
      <c r="J210" s="46"/>
      <c r="K210" s="46"/>
      <c r="L210" s="46"/>
    </row>
    <row r="211" spans="5:12" ht="20.25" x14ac:dyDescent="0.2">
      <c r="E211" s="45" t="s">
        <v>150</v>
      </c>
      <c r="F211" s="45"/>
      <c r="G211" s="45"/>
      <c r="H211" s="45"/>
      <c r="I211" s="46"/>
      <c r="J211" s="46"/>
      <c r="K211" s="46"/>
      <c r="L211" s="46"/>
    </row>
    <row r="212" spans="5:12" ht="20.25" x14ac:dyDescent="0.2">
      <c r="E212" s="45" t="s">
        <v>151</v>
      </c>
      <c r="F212" s="45"/>
      <c r="G212" s="45"/>
      <c r="H212" s="45"/>
      <c r="I212" s="46"/>
      <c r="J212" s="46"/>
      <c r="K212" s="46"/>
      <c r="L212" s="46"/>
    </row>
    <row r="213" spans="5:12" ht="20.25" x14ac:dyDescent="0.2">
      <c r="E213" s="45" t="s">
        <v>152</v>
      </c>
      <c r="F213" s="45"/>
      <c r="G213" s="45"/>
      <c r="H213" s="45"/>
      <c r="I213" s="46"/>
      <c r="J213" s="46"/>
      <c r="K213" s="46"/>
      <c r="L213" s="46"/>
    </row>
    <row r="214" spans="5:12" ht="20.25" x14ac:dyDescent="0.2">
      <c r="E214" s="45" t="s">
        <v>153</v>
      </c>
      <c r="F214" s="45"/>
      <c r="G214" s="45"/>
      <c r="H214" s="45"/>
      <c r="I214" s="46"/>
      <c r="J214" s="46"/>
      <c r="K214" s="46"/>
      <c r="L214" s="46"/>
    </row>
    <row r="215" spans="5:12" ht="20.25" x14ac:dyDescent="0.2">
      <c r="E215" s="45" t="s">
        <v>154</v>
      </c>
      <c r="F215" s="45"/>
      <c r="G215" s="45"/>
      <c r="H215" s="45"/>
      <c r="I215" s="46"/>
      <c r="J215" s="46"/>
      <c r="K215" s="46"/>
      <c r="L215" s="46"/>
    </row>
    <row r="216" spans="5:12" ht="20.25" x14ac:dyDescent="0.2">
      <c r="E216" s="45" t="s">
        <v>155</v>
      </c>
      <c r="F216" s="45"/>
      <c r="G216" s="45"/>
      <c r="H216" s="45"/>
      <c r="I216" s="46"/>
      <c r="J216" s="46"/>
      <c r="K216" s="46"/>
      <c r="L216" s="46"/>
    </row>
    <row r="217" spans="5:12" ht="20.25" x14ac:dyDescent="0.2">
      <c r="E217" s="45" t="s">
        <v>156</v>
      </c>
      <c r="F217" s="45"/>
      <c r="G217" s="45"/>
      <c r="H217" s="45"/>
      <c r="I217" s="46"/>
      <c r="J217" s="46"/>
      <c r="K217" s="46"/>
      <c r="L217" s="46"/>
    </row>
    <row r="218" spans="5:12" ht="20.25" x14ac:dyDescent="0.2">
      <c r="E218" s="45" t="s">
        <v>157</v>
      </c>
      <c r="F218" s="45"/>
      <c r="G218" s="45"/>
      <c r="H218" s="45"/>
      <c r="I218" s="46"/>
      <c r="J218" s="46"/>
      <c r="K218" s="46"/>
      <c r="L218" s="46"/>
    </row>
    <row r="219" spans="5:12" ht="20.25" x14ac:dyDescent="0.2">
      <c r="E219" s="45" t="s">
        <v>158</v>
      </c>
      <c r="F219" s="45"/>
      <c r="G219" s="45"/>
      <c r="H219" s="45"/>
      <c r="I219" s="46"/>
      <c r="J219" s="46"/>
      <c r="K219" s="46"/>
      <c r="L219" s="46"/>
    </row>
    <row r="220" spans="5:12" ht="20.25" x14ac:dyDescent="0.2">
      <c r="E220" s="45" t="s">
        <v>159</v>
      </c>
      <c r="F220" s="45"/>
      <c r="G220" s="45"/>
      <c r="H220" s="45"/>
      <c r="I220" s="46"/>
      <c r="J220" s="46"/>
      <c r="K220" s="46"/>
      <c r="L220" s="46"/>
    </row>
    <row r="221" spans="5:12" ht="20.25" x14ac:dyDescent="0.2">
      <c r="E221" s="45" t="s">
        <v>160</v>
      </c>
      <c r="F221" s="45"/>
      <c r="G221" s="45"/>
      <c r="H221" s="45"/>
      <c r="I221" s="46"/>
      <c r="J221" s="46"/>
      <c r="K221" s="46"/>
      <c r="L221" s="46"/>
    </row>
    <row r="222" spans="5:12" ht="20.25" x14ac:dyDescent="0.2">
      <c r="E222" s="45" t="s">
        <v>161</v>
      </c>
      <c r="F222" s="45"/>
      <c r="G222" s="45"/>
      <c r="H222" s="45"/>
      <c r="I222" s="46"/>
      <c r="J222" s="46"/>
      <c r="K222" s="46"/>
      <c r="L222" s="46"/>
    </row>
    <row r="223" spans="5:12" ht="20.25" x14ac:dyDescent="0.2">
      <c r="E223" s="45" t="s">
        <v>162</v>
      </c>
      <c r="F223" s="45"/>
      <c r="G223" s="45"/>
      <c r="H223" s="45"/>
      <c r="I223" s="46"/>
      <c r="J223" s="46"/>
      <c r="K223" s="46"/>
      <c r="L223" s="46"/>
    </row>
    <row r="224" spans="5:12" ht="20.25" x14ac:dyDescent="0.2">
      <c r="E224" s="45" t="s">
        <v>163</v>
      </c>
      <c r="F224" s="45"/>
      <c r="G224" s="45"/>
      <c r="H224" s="45"/>
      <c r="I224" s="46"/>
      <c r="J224" s="46"/>
      <c r="K224" s="46"/>
      <c r="L224" s="46"/>
    </row>
    <row r="225" spans="5:12" ht="20.25" x14ac:dyDescent="0.2">
      <c r="E225" s="45" t="s">
        <v>164</v>
      </c>
      <c r="F225" s="45"/>
      <c r="G225" s="45"/>
      <c r="H225" s="45"/>
      <c r="I225" s="46"/>
      <c r="J225" s="46"/>
      <c r="K225" s="46"/>
      <c r="L225" s="46"/>
    </row>
    <row r="226" spans="5:12" ht="20.25" x14ac:dyDescent="0.2">
      <c r="E226" s="45" t="s">
        <v>165</v>
      </c>
      <c r="F226" s="45"/>
      <c r="G226" s="45"/>
      <c r="H226" s="45"/>
      <c r="I226" s="46"/>
      <c r="J226" s="46"/>
      <c r="K226" s="46"/>
      <c r="L226" s="46"/>
    </row>
    <row r="227" spans="5:12" ht="20.25" x14ac:dyDescent="0.2">
      <c r="E227" s="45" t="s">
        <v>166</v>
      </c>
      <c r="F227" s="45"/>
      <c r="G227" s="45"/>
      <c r="H227" s="45"/>
      <c r="I227" s="46"/>
      <c r="J227" s="46"/>
      <c r="K227" s="46"/>
      <c r="L227" s="46"/>
    </row>
    <row r="228" spans="5:12" ht="20.25" x14ac:dyDescent="0.2">
      <c r="E228" s="45" t="s">
        <v>167</v>
      </c>
      <c r="F228" s="45"/>
      <c r="G228" s="45"/>
      <c r="H228" s="45"/>
      <c r="I228" s="46"/>
      <c r="J228" s="46"/>
      <c r="K228" s="46"/>
      <c r="L228" s="46"/>
    </row>
    <row r="229" spans="5:12" ht="20.25" x14ac:dyDescent="0.2">
      <c r="E229" s="45" t="s">
        <v>168</v>
      </c>
      <c r="F229" s="45"/>
      <c r="G229" s="45"/>
      <c r="H229" s="45"/>
      <c r="I229" s="46"/>
      <c r="J229" s="46"/>
      <c r="K229" s="46"/>
      <c r="L229" s="46"/>
    </row>
    <row r="230" spans="5:12" ht="20.25" x14ac:dyDescent="0.2">
      <c r="E230" s="45" t="s">
        <v>169</v>
      </c>
      <c r="F230" s="45"/>
      <c r="G230" s="45"/>
      <c r="H230" s="45"/>
      <c r="I230" s="46"/>
      <c r="J230" s="46"/>
      <c r="K230" s="46"/>
      <c r="L230" s="46"/>
    </row>
    <row r="231" spans="5:12" ht="20.25" x14ac:dyDescent="0.2">
      <c r="E231" s="45" t="s">
        <v>170</v>
      </c>
      <c r="F231" s="45"/>
      <c r="G231" s="45"/>
      <c r="H231" s="45"/>
      <c r="I231" s="46"/>
      <c r="J231" s="46"/>
      <c r="K231" s="46"/>
      <c r="L231" s="46"/>
    </row>
    <row r="232" spans="5:12" ht="20.25" x14ac:dyDescent="0.2">
      <c r="E232" s="45" t="s">
        <v>171</v>
      </c>
      <c r="F232" s="45"/>
      <c r="G232" s="45"/>
      <c r="H232" s="45"/>
      <c r="I232" s="46"/>
      <c r="J232" s="46"/>
      <c r="K232" s="46"/>
      <c r="L232" s="46"/>
    </row>
    <row r="233" spans="5:12" ht="20.25" x14ac:dyDescent="0.2">
      <c r="E233" s="45" t="s">
        <v>172</v>
      </c>
      <c r="F233" s="45"/>
      <c r="G233" s="45"/>
      <c r="H233" s="45"/>
      <c r="I233" s="46"/>
      <c r="J233" s="46"/>
      <c r="K233" s="46"/>
      <c r="L233" s="46"/>
    </row>
    <row r="234" spans="5:12" ht="20.25" x14ac:dyDescent="0.2">
      <c r="E234" s="45" t="s">
        <v>173</v>
      </c>
      <c r="F234" s="45"/>
      <c r="G234" s="45"/>
      <c r="H234" s="45"/>
      <c r="I234" s="46"/>
      <c r="J234" s="46"/>
      <c r="K234" s="46"/>
      <c r="L234" s="46"/>
    </row>
    <row r="235" spans="5:12" ht="20.25" x14ac:dyDescent="0.2">
      <c r="E235" s="45" t="s">
        <v>174</v>
      </c>
      <c r="F235" s="45"/>
      <c r="G235" s="45"/>
      <c r="H235" s="45"/>
      <c r="I235" s="46"/>
      <c r="J235" s="46"/>
      <c r="K235" s="46"/>
      <c r="L235" s="46"/>
    </row>
    <row r="236" spans="5:12" ht="20.25" x14ac:dyDescent="0.2">
      <c r="E236" s="45" t="s">
        <v>175</v>
      </c>
      <c r="F236" s="45"/>
      <c r="G236" s="45"/>
      <c r="H236" s="45"/>
      <c r="I236" s="46"/>
      <c r="J236" s="46"/>
      <c r="K236" s="46"/>
      <c r="L236" s="46"/>
    </row>
    <row r="237" spans="5:12" ht="20.25" x14ac:dyDescent="0.2">
      <c r="E237" s="45" t="s">
        <v>176</v>
      </c>
      <c r="F237" s="45"/>
      <c r="G237" s="45"/>
      <c r="H237" s="45"/>
      <c r="I237" s="46"/>
      <c r="J237" s="46"/>
      <c r="K237" s="46"/>
      <c r="L237" s="46"/>
    </row>
    <row r="238" spans="5:12" ht="20.25" x14ac:dyDescent="0.2">
      <c r="E238" s="45" t="s">
        <v>177</v>
      </c>
      <c r="F238" s="45"/>
      <c r="G238" s="45"/>
      <c r="H238" s="45"/>
      <c r="I238" s="46"/>
      <c r="J238" s="46"/>
      <c r="K238" s="46"/>
      <c r="L238" s="46"/>
    </row>
    <row r="239" spans="5:12" ht="20.25" x14ac:dyDescent="0.2">
      <c r="E239" s="45" t="s">
        <v>178</v>
      </c>
      <c r="F239" s="45"/>
      <c r="G239" s="45"/>
      <c r="H239" s="45"/>
      <c r="I239" s="46"/>
      <c r="J239" s="46"/>
      <c r="K239" s="46"/>
      <c r="L239" s="46"/>
    </row>
    <row r="240" spans="5:12" ht="20.25" x14ac:dyDescent="0.2">
      <c r="E240" s="45" t="s">
        <v>179</v>
      </c>
      <c r="F240" s="45"/>
      <c r="G240" s="45"/>
      <c r="H240" s="45"/>
      <c r="I240" s="46"/>
      <c r="J240" s="46"/>
      <c r="K240" s="46"/>
      <c r="L240" s="46"/>
    </row>
    <row r="241" spans="5:12" ht="20.25" x14ac:dyDescent="0.2">
      <c r="E241" s="45" t="s">
        <v>180</v>
      </c>
      <c r="F241" s="45"/>
      <c r="G241" s="45"/>
      <c r="H241" s="45"/>
      <c r="I241" s="46"/>
      <c r="J241" s="46"/>
      <c r="K241" s="46"/>
      <c r="L241" s="46"/>
    </row>
    <row r="242" spans="5:12" ht="20.25" x14ac:dyDescent="0.2">
      <c r="E242" s="45" t="s">
        <v>181</v>
      </c>
      <c r="F242" s="45"/>
      <c r="G242" s="45"/>
      <c r="H242" s="45"/>
      <c r="I242" s="46"/>
      <c r="J242" s="46"/>
      <c r="K242" s="46"/>
      <c r="L242" s="46"/>
    </row>
    <row r="243" spans="5:12" ht="20.25" x14ac:dyDescent="0.2">
      <c r="E243" s="45" t="s">
        <v>182</v>
      </c>
      <c r="F243" s="45"/>
      <c r="G243" s="45"/>
      <c r="H243" s="45"/>
      <c r="I243" s="46"/>
      <c r="J243" s="46"/>
      <c r="K243" s="46"/>
      <c r="L243" s="46"/>
    </row>
  </sheetData>
  <mergeCells count="98">
    <mergeCell ref="E105:P105"/>
    <mergeCell ref="E106:F106"/>
    <mergeCell ref="G106:G107"/>
    <mergeCell ref="M106:P106"/>
    <mergeCell ref="E107:F107"/>
    <mergeCell ref="M107:P107"/>
    <mergeCell ref="E101:P101"/>
    <mergeCell ref="H102:I102"/>
    <mergeCell ref="H103:I103"/>
    <mergeCell ref="N103:N104"/>
    <mergeCell ref="O103:O104"/>
    <mergeCell ref="P103:P104"/>
    <mergeCell ref="H104:I104"/>
    <mergeCell ref="E97:P97"/>
    <mergeCell ref="E98:F98"/>
    <mergeCell ref="G98:G99"/>
    <mergeCell ref="M98:P98"/>
    <mergeCell ref="E99:F99"/>
    <mergeCell ref="M99:P99"/>
    <mergeCell ref="E93:P93"/>
    <mergeCell ref="H94:I94"/>
    <mergeCell ref="H95:I95"/>
    <mergeCell ref="N95:N96"/>
    <mergeCell ref="O95:O96"/>
    <mergeCell ref="P95:P96"/>
    <mergeCell ref="H96:I96"/>
    <mergeCell ref="E89:P89"/>
    <mergeCell ref="E90:F90"/>
    <mergeCell ref="G90:G91"/>
    <mergeCell ref="M90:P90"/>
    <mergeCell ref="E91:F91"/>
    <mergeCell ref="M91:P91"/>
    <mergeCell ref="E85:P85"/>
    <mergeCell ref="H86:I86"/>
    <mergeCell ref="H87:I87"/>
    <mergeCell ref="N87:N88"/>
    <mergeCell ref="O87:O88"/>
    <mergeCell ref="P87:P88"/>
    <mergeCell ref="H88:I88"/>
    <mergeCell ref="E81:P81"/>
    <mergeCell ref="E82:F82"/>
    <mergeCell ref="G82:G83"/>
    <mergeCell ref="M82:P82"/>
    <mergeCell ref="E83:F83"/>
    <mergeCell ref="M83:P83"/>
    <mergeCell ref="E77:P77"/>
    <mergeCell ref="H78:I78"/>
    <mergeCell ref="H79:I79"/>
    <mergeCell ref="N79:N80"/>
    <mergeCell ref="O79:O80"/>
    <mergeCell ref="P79:P80"/>
    <mergeCell ref="H80:I80"/>
    <mergeCell ref="E73:P73"/>
    <mergeCell ref="E74:F74"/>
    <mergeCell ref="G74:G75"/>
    <mergeCell ref="M74:P74"/>
    <mergeCell ref="E75:F75"/>
    <mergeCell ref="M75:P75"/>
    <mergeCell ref="E69:P69"/>
    <mergeCell ref="H70:I70"/>
    <mergeCell ref="H71:I71"/>
    <mergeCell ref="N71:N72"/>
    <mergeCell ref="O71:O72"/>
    <mergeCell ref="P71:P72"/>
    <mergeCell ref="H72:I72"/>
    <mergeCell ref="E64:P64"/>
    <mergeCell ref="E65:F65"/>
    <mergeCell ref="G65:G66"/>
    <mergeCell ref="M65:P65"/>
    <mergeCell ref="E66:F66"/>
    <mergeCell ref="M66:P66"/>
    <mergeCell ref="H62:I62"/>
    <mergeCell ref="N62:P63"/>
    <mergeCell ref="E63:G63"/>
    <mergeCell ref="H63:I63"/>
    <mergeCell ref="F52:J53"/>
    <mergeCell ref="K52:L52"/>
    <mergeCell ref="M52:O52"/>
    <mergeCell ref="K53:L53"/>
    <mergeCell ref="M53:O53"/>
    <mergeCell ref="E55:P55"/>
    <mergeCell ref="E57:P57"/>
    <mergeCell ref="E58:P58"/>
    <mergeCell ref="E60:P60"/>
    <mergeCell ref="H61:I61"/>
    <mergeCell ref="N61:P61"/>
    <mergeCell ref="C9:D9"/>
    <mergeCell ref="F10:H10"/>
    <mergeCell ref="P10:Q10"/>
    <mergeCell ref="H43:O43"/>
    <mergeCell ref="H46:O47"/>
    <mergeCell ref="W9:X9"/>
    <mergeCell ref="AF9:AG9"/>
    <mergeCell ref="E50:P50"/>
    <mergeCell ref="F2:G2"/>
    <mergeCell ref="H2:I2"/>
    <mergeCell ref="J2:K2"/>
    <mergeCell ref="E49:P49"/>
  </mergeCells>
  <conditionalFormatting sqref="C11:C40">
    <cfRule type="containsText" dxfId="321" priority="11" operator="containsText" text="I">
      <formula>NOT(ISERROR(SEARCH("I",C11)))</formula>
    </cfRule>
    <cfRule type="containsText" dxfId="320" priority="12" operator="containsText" text="K">
      <formula>NOT(ISERROR(SEARCH("K",C11)))</formula>
    </cfRule>
  </conditionalFormatting>
  <conditionalFormatting sqref="C11:D40">
    <cfRule type="containsText" dxfId="319" priority="13" operator="containsText" text="T">
      <formula>NOT(ISERROR(SEARCH("T",C11)))</formula>
    </cfRule>
    <cfRule type="containsText" dxfId="318" priority="15" operator="containsText" text="L">
      <formula>NOT(ISERROR(SEARCH("L",C11)))</formula>
    </cfRule>
    <cfRule type="containsText" dxfId="317" priority="14" operator="containsText" text="J">
      <formula>NOT(ISERROR(SEARCH("J",C11)))</formula>
    </cfRule>
  </conditionalFormatting>
  <conditionalFormatting sqref="H46:O47">
    <cfRule type="containsText" dxfId="316" priority="2" operator="containsText" text="CLASSE DI RISCHIO MEDIO">
      <formula>NOT(ISERROR(SEARCH("CLASSE DI RISCHIO MEDIO",H46)))</formula>
    </cfRule>
    <cfRule type="containsText" dxfId="315" priority="3" operator="containsText" text="Classe di rischio basso">
      <formula>NOT(ISERROR(SEARCH("Classe di rischio basso",H46)))</formula>
    </cfRule>
    <cfRule type="colorScale" priority="4">
      <colorScale>
        <cfvo type="num" val="80"/>
        <cfvo type="num" val="85"/>
        <cfvo type="num" val="87"/>
        <color rgb="FF28F846"/>
        <color rgb="FF0070C0"/>
        <color rgb="FFFF0000"/>
      </colorScale>
    </cfRule>
    <cfRule type="containsText" dxfId="314" priority="1" operator="containsText" text="CLASSE DI RISCHIO ALTO">
      <formula>NOT(ISERROR(SEARCH("CLASSE DI RISCHIO ALTO",H46)))</formula>
    </cfRule>
  </conditionalFormatting>
  <conditionalFormatting sqref="J65">
    <cfRule type="cellIs" dxfId="313" priority="50" operator="greaterThan">
      <formula>80</formula>
    </cfRule>
    <cfRule type="cellIs" dxfId="312" priority="49" operator="between">
      <formula>70</formula>
      <formula>75</formula>
    </cfRule>
    <cfRule type="cellIs" dxfId="311" priority="48" operator="between">
      <formula>65.00000001</formula>
      <formula>69.999999</formula>
    </cfRule>
    <cfRule type="cellIs" dxfId="310" priority="47" operator="between">
      <formula>75.0000001</formula>
      <formula>79.99999999999</formula>
    </cfRule>
    <cfRule type="cellIs" dxfId="309" priority="51" operator="lessThan">
      <formula>65</formula>
    </cfRule>
  </conditionalFormatting>
  <conditionalFormatting sqref="J74">
    <cfRule type="cellIs" dxfId="308" priority="46" operator="lessThan">
      <formula>65</formula>
    </cfRule>
    <cfRule type="cellIs" dxfId="307" priority="45" operator="greaterThan">
      <formula>80</formula>
    </cfRule>
    <cfRule type="cellIs" dxfId="306" priority="42" operator="between">
      <formula>75.0000001</formula>
      <formula>79.99999999999</formula>
    </cfRule>
    <cfRule type="cellIs" dxfId="305" priority="43" operator="between">
      <formula>65.00000001</formula>
      <formula>69.999999</formula>
    </cfRule>
    <cfRule type="cellIs" dxfId="304" priority="44" operator="between">
      <formula>70</formula>
      <formula>75</formula>
    </cfRule>
  </conditionalFormatting>
  <conditionalFormatting sqref="J82">
    <cfRule type="cellIs" dxfId="303" priority="37" operator="between">
      <formula>75.0000001</formula>
      <formula>79.99999999999</formula>
    </cfRule>
    <cfRule type="cellIs" dxfId="302" priority="38" operator="between">
      <formula>65.00000001</formula>
      <formula>69.999999</formula>
    </cfRule>
    <cfRule type="cellIs" dxfId="301" priority="40" operator="greaterThan">
      <formula>80</formula>
    </cfRule>
    <cfRule type="cellIs" dxfId="300" priority="41" operator="lessThan">
      <formula>65</formula>
    </cfRule>
    <cfRule type="cellIs" dxfId="299" priority="39" operator="between">
      <formula>70</formula>
      <formula>75</formula>
    </cfRule>
  </conditionalFormatting>
  <conditionalFormatting sqref="J90">
    <cfRule type="cellIs" dxfId="298" priority="32" operator="between">
      <formula>75.0000001</formula>
      <formula>79.99999999999</formula>
    </cfRule>
    <cfRule type="cellIs" dxfId="297" priority="33" operator="between">
      <formula>65.00000001</formula>
      <formula>69.999999</formula>
    </cfRule>
    <cfRule type="cellIs" dxfId="296" priority="34" operator="between">
      <formula>70</formula>
      <formula>75</formula>
    </cfRule>
    <cfRule type="cellIs" dxfId="295" priority="35" operator="greaterThan">
      <formula>80</formula>
    </cfRule>
    <cfRule type="cellIs" dxfId="294" priority="36" operator="lessThan">
      <formula>65</formula>
    </cfRule>
  </conditionalFormatting>
  <conditionalFormatting sqref="J98">
    <cfRule type="cellIs" dxfId="293" priority="31" operator="between">
      <formula>70</formula>
      <formula>75</formula>
    </cfRule>
    <cfRule type="cellIs" dxfId="292" priority="25" operator="between">
      <formula>65.00000001</formula>
      <formula>69.999999</formula>
    </cfRule>
    <cfRule type="cellIs" dxfId="291" priority="27" operator="greaterThan">
      <formula>80</formula>
    </cfRule>
    <cfRule type="cellIs" dxfId="290" priority="28" operator="lessThan">
      <formula>65</formula>
    </cfRule>
    <cfRule type="cellIs" dxfId="289" priority="29" operator="between">
      <formula>75.0000001</formula>
      <formula>79.99999999999</formula>
    </cfRule>
    <cfRule type="cellIs" dxfId="288" priority="26" operator="between">
      <formula>70</formula>
      <formula>75</formula>
    </cfRule>
    <cfRule type="cellIs" dxfId="287" priority="30" operator="between">
      <formula>65.00000001</formula>
      <formula>69.999999</formula>
    </cfRule>
    <cfRule type="cellIs" dxfId="286" priority="24" operator="between">
      <formula>75.0000001</formula>
      <formula>79.99999999999</formula>
    </cfRule>
  </conditionalFormatting>
  <conditionalFormatting sqref="J106">
    <cfRule type="cellIs" dxfId="285" priority="16" operator="between">
      <formula>75.0000001</formula>
      <formula>79.99999999999</formula>
    </cfRule>
    <cfRule type="cellIs" dxfId="284" priority="17" operator="between">
      <formula>65.00000001</formula>
      <formula>69.999999</formula>
    </cfRule>
    <cfRule type="cellIs" dxfId="283" priority="18" operator="between">
      <formula>70</formula>
      <formula>75</formula>
    </cfRule>
    <cfRule type="cellIs" dxfId="282" priority="19" operator="greaterThan">
      <formula>80</formula>
    </cfRule>
    <cfRule type="cellIs" dxfId="281" priority="20" operator="lessThan">
      <formula>65</formula>
    </cfRule>
    <cfRule type="cellIs" dxfId="280" priority="23" operator="between">
      <formula>70</formula>
      <formula>75</formula>
    </cfRule>
    <cfRule type="cellIs" dxfId="279" priority="22" operator="between">
      <formula>65.00000001</formula>
      <formula>69.999999</formula>
    </cfRule>
    <cfRule type="cellIs" dxfId="278" priority="21" operator="between">
      <formula>75.0000001</formula>
      <formula>79.99999999999</formula>
    </cfRule>
  </conditionalFormatting>
  <conditionalFormatting sqref="N11:N40">
    <cfRule type="cellIs" dxfId="277" priority="5" operator="between">
      <formula>65.00000001</formula>
      <formula>69.999999</formula>
    </cfRule>
    <cfRule type="cellIs" dxfId="276" priority="6" operator="between">
      <formula>75.0000001</formula>
      <formula>79.99999999999</formula>
    </cfRule>
    <cfRule type="cellIs" dxfId="275" priority="8" operator="equal">
      <formula>0</formula>
    </cfRule>
    <cfRule type="cellIs" dxfId="274" priority="9" operator="between">
      <formula>0.1</formula>
      <formula>65</formula>
    </cfRule>
    <cfRule type="cellIs" dxfId="273" priority="10" operator="greaterThan">
      <formula>80</formula>
    </cfRule>
    <cfRule type="cellIs" dxfId="272" priority="7" operator="between">
      <formula>70</formula>
      <formula>75</formula>
    </cfRule>
  </conditionalFormatting>
  <dataValidations count="7">
    <dataValidation type="list" allowBlank="1" showInputMessage="1" showErrorMessage="1" sqref="F112:F243" xr:uid="{F3A46EC1-42BF-4E83-82C0-D3779DC22BD7}">
      <formula1>$L$3:$L$7</formula1>
    </dataValidation>
    <dataValidation type="list" allowBlank="1" showInputMessage="1" showErrorMessage="1" sqref="E75 E107 E99 E91 E83 E66:F66" xr:uid="{D503C668-4B57-4449-B084-0D1209B41C7A}">
      <formula1>$K$3:$K$4</formula1>
    </dataValidation>
    <dataValidation type="list" allowBlank="1" showInputMessage="1" showErrorMessage="1" sqref="R67:S69 O67:P68 R77:S77 R85:S85 R93:S93 R101:S101" xr:uid="{AE0F8B5E-97E4-4C27-9F24-A35BF7B89D23}">
      <formula1>$AA$5:$AA$7</formula1>
    </dataValidation>
    <dataValidation type="list" allowBlank="1" showInputMessage="1" showErrorMessage="1" sqref="E71 E105 E103 E97 E95 E89 E87 E81 E79 E73 E62" xr:uid="{BA231B59-32F4-4C18-811D-5253F18ECE2C}">
      <formula1>$E$112:$E$243</formula1>
    </dataValidation>
    <dataValidation type="list" allowBlank="1" showInputMessage="1" showErrorMessage="1" sqref="H72:I72 H104:I104 H96:I96 H88:I88 H80:I80 H63:I63" xr:uid="{C62D2311-A7AA-486B-B1D1-531AC2DD018D}">
      <formula1>$I$3:$I$5</formula1>
    </dataValidation>
    <dataValidation type="list" allowBlank="1" showInputMessage="1" showErrorMessage="1" sqref="R57" xr:uid="{64F01C15-1B92-4505-8557-AB37FBBD2642}">
      <formula1>#REF!</formula1>
    </dataValidation>
    <dataValidation type="list" allowBlank="1" showInputMessage="1" showErrorMessage="1" sqref="E11:E39" xr:uid="{6DED6E05-DBB2-4EAE-9996-FDA91E8A6FBD}">
      <formula1>Elenco_Misure</formula1>
    </dataValidation>
  </dataValidations>
  <pageMargins left="0.70866141732283472" right="0.70866141732283472" top="0.74803149606299213" bottom="0.74803149606299213" header="0.31496062992125984" footer="0.31496062992125984"/>
  <pageSetup paperSize="9" scale="44" orientation="portrait" r:id="rId1"/>
  <headerFooter>
    <oddHeader>&amp;A</oddHeader>
    <oddFooter>Pagina &amp;P di &amp;N</oddFooter>
  </headerFooter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2FC36-F8E3-4FA3-976E-9E023A257CD6}">
  <sheetPr>
    <tabColor rgb="FF0070C0"/>
    <pageSetUpPr fitToPage="1"/>
  </sheetPr>
  <dimension ref="B1:AN243"/>
  <sheetViews>
    <sheetView tabSelected="1" view="pageBreakPreview" zoomScale="61" zoomScaleNormal="75" zoomScaleSheetLayoutView="61" workbookViewId="0">
      <pane xSplit="2" ySplit="10" topLeftCell="C49" activePane="bottomRight" state="frozen"/>
      <selection activeCell="A56" sqref="A56:A57"/>
      <selection pane="topRight" activeCell="A56" sqref="A56:A57"/>
      <selection pane="bottomLeft" activeCell="A56" sqref="A56:A57"/>
      <selection pane="bottomRight" activeCell="A56" sqref="A56:A57"/>
    </sheetView>
  </sheetViews>
  <sheetFormatPr defaultRowHeight="12.75" x14ac:dyDescent="0.2"/>
  <cols>
    <col min="1" max="1" width="4.5703125" style="81" customWidth="1"/>
    <col min="2" max="2" width="7.5703125" style="81" customWidth="1"/>
    <col min="3" max="3" width="8.5703125" style="81" customWidth="1"/>
    <col min="4" max="4" width="8.85546875" style="81" customWidth="1"/>
    <col min="5" max="5" width="8.28515625" style="81" customWidth="1"/>
    <col min="6" max="6" width="35" style="81" customWidth="1"/>
    <col min="7" max="7" width="22.85546875" style="81" customWidth="1"/>
    <col min="8" max="8" width="20.140625" style="81" customWidth="1"/>
    <col min="9" max="9" width="9.42578125" style="81" customWidth="1"/>
    <col min="10" max="10" width="11.42578125" style="81" customWidth="1"/>
    <col min="11" max="11" width="11.7109375" style="81" customWidth="1"/>
    <col min="12" max="12" width="11" style="81" customWidth="1"/>
    <col min="13" max="13" width="11.42578125" style="81" customWidth="1"/>
    <col min="14" max="14" width="13.140625" style="81" customWidth="1"/>
    <col min="15" max="15" width="9.28515625" style="81" customWidth="1"/>
    <col min="16" max="17" width="9.140625" style="81" customWidth="1"/>
    <col min="18" max="18" width="7.85546875" style="81" hidden="1" customWidth="1"/>
    <col min="19" max="19" width="11.28515625" style="81" customWidth="1"/>
    <col min="20" max="20" width="16.5703125" style="81" bestFit="1" customWidth="1"/>
    <col min="21" max="21" width="21.28515625" style="81" customWidth="1"/>
    <col min="22" max="22" width="16.7109375" style="81" bestFit="1" customWidth="1"/>
    <col min="23" max="23" width="9.7109375" style="167" bestFit="1" customWidth="1"/>
    <col min="24" max="24" width="12.5703125" style="167" customWidth="1"/>
    <col min="25" max="27" width="9.140625" style="167"/>
    <col min="28" max="28" width="15.28515625" style="167" bestFit="1" customWidth="1"/>
    <col min="29" max="29" width="12.140625" style="81" customWidth="1"/>
    <col min="30" max="30" width="9.140625" style="81"/>
    <col min="31" max="31" width="6" style="81" customWidth="1"/>
    <col min="32" max="32" width="13" style="81" customWidth="1"/>
    <col min="33" max="33" width="10.42578125" style="81" customWidth="1"/>
    <col min="34" max="34" width="22.42578125" style="81" customWidth="1"/>
    <col min="35" max="35" width="13.28515625" style="81" customWidth="1"/>
    <col min="36" max="36" width="16.140625" style="81" customWidth="1"/>
    <col min="37" max="37" width="9.5703125" style="81" bestFit="1" customWidth="1"/>
    <col min="38" max="38" width="9.140625" style="81"/>
    <col min="39" max="39" width="15.140625" style="81" customWidth="1"/>
    <col min="40" max="16384" width="9.140625" style="81"/>
  </cols>
  <sheetData>
    <row r="1" spans="3:39" ht="38.25" customHeight="1" x14ac:dyDescent="0.2"/>
    <row r="2" spans="3:39" ht="15.75" customHeight="1" x14ac:dyDescent="0.3">
      <c r="F2" s="427" t="s">
        <v>220</v>
      </c>
      <c r="G2" s="428"/>
      <c r="H2" s="429" t="s">
        <v>221</v>
      </c>
      <c r="I2" s="430"/>
      <c r="J2" s="431" t="s">
        <v>236</v>
      </c>
      <c r="K2" s="431" t="s">
        <v>31</v>
      </c>
      <c r="L2" s="168"/>
      <c r="M2" s="168"/>
      <c r="N2" s="169"/>
    </row>
    <row r="3" spans="3:39" ht="15.75" customHeight="1" x14ac:dyDescent="0.35">
      <c r="F3" s="98" t="s">
        <v>215</v>
      </c>
      <c r="G3" s="100">
        <v>0.7</v>
      </c>
      <c r="H3" s="102" t="s">
        <v>222</v>
      </c>
      <c r="I3" s="103">
        <v>0.5</v>
      </c>
      <c r="J3" s="170"/>
      <c r="K3" s="122" t="s">
        <v>32</v>
      </c>
      <c r="L3" s="121" t="s">
        <v>242</v>
      </c>
      <c r="M3" s="122"/>
      <c r="N3" s="171"/>
    </row>
    <row r="4" spans="3:39" ht="19.5" x14ac:dyDescent="0.35">
      <c r="F4" s="99" t="s">
        <v>216</v>
      </c>
      <c r="G4" s="101">
        <v>1</v>
      </c>
      <c r="H4" s="102" t="s">
        <v>223</v>
      </c>
      <c r="I4" s="103">
        <v>0.75</v>
      </c>
      <c r="J4" s="172"/>
      <c r="K4" s="125" t="s">
        <v>31</v>
      </c>
      <c r="L4" s="123" t="s">
        <v>243</v>
      </c>
      <c r="M4" s="120"/>
      <c r="N4" s="173"/>
    </row>
    <row r="5" spans="3:39" ht="22.5" x14ac:dyDescent="0.3">
      <c r="C5" s="263"/>
      <c r="D5" s="263"/>
      <c r="H5" s="104" t="s">
        <v>224</v>
      </c>
      <c r="I5" s="105">
        <v>0.3</v>
      </c>
      <c r="J5" s="82"/>
      <c r="K5" s="82"/>
      <c r="L5" s="123" t="s">
        <v>244</v>
      </c>
      <c r="M5" s="120"/>
      <c r="N5" s="173"/>
    </row>
    <row r="6" spans="3:39" ht="22.5" x14ac:dyDescent="0.3">
      <c r="C6" s="263"/>
      <c r="D6" s="263"/>
      <c r="G6" s="82"/>
      <c r="I6" s="82"/>
      <c r="J6" s="82"/>
      <c r="K6" s="82"/>
      <c r="L6" s="123" t="s">
        <v>27</v>
      </c>
      <c r="M6" s="120"/>
      <c r="N6" s="173"/>
    </row>
    <row r="7" spans="3:39" ht="23.25" x14ac:dyDescent="0.35">
      <c r="C7" s="263"/>
      <c r="D7" s="263"/>
      <c r="F7" s="198" t="s">
        <v>25</v>
      </c>
      <c r="G7" s="18"/>
      <c r="L7" s="124" t="s">
        <v>183</v>
      </c>
      <c r="M7" s="172"/>
      <c r="N7" s="174"/>
      <c r="T7" s="175"/>
      <c r="U7" s="175"/>
    </row>
    <row r="8" spans="3:39" ht="21.75" customHeight="1" x14ac:dyDescent="0.35">
      <c r="C8" s="263"/>
      <c r="D8" s="263"/>
      <c r="E8" s="18"/>
      <c r="F8" s="199" t="s">
        <v>577</v>
      </c>
      <c r="G8" s="82"/>
    </row>
    <row r="9" spans="3:39" ht="34.5" customHeight="1" x14ac:dyDescent="0.35">
      <c r="C9" s="400" t="s">
        <v>307</v>
      </c>
      <c r="D9" s="401"/>
      <c r="S9" s="197" t="s">
        <v>235</v>
      </c>
      <c r="T9" s="197" t="s">
        <v>235</v>
      </c>
      <c r="U9" s="19"/>
      <c r="W9" s="421" t="s">
        <v>261</v>
      </c>
      <c r="X9" s="422"/>
      <c r="Y9" s="176"/>
      <c r="Z9" s="177"/>
      <c r="AA9" s="177"/>
      <c r="AF9" s="400" t="s">
        <v>228</v>
      </c>
      <c r="AG9" s="423"/>
      <c r="AH9" s="178" t="s">
        <v>262</v>
      </c>
    </row>
    <row r="10" spans="3:39" ht="75" customHeight="1" x14ac:dyDescent="0.2">
      <c r="C10" s="277" t="s">
        <v>305</v>
      </c>
      <c r="D10" s="278" t="s">
        <v>306</v>
      </c>
      <c r="E10" s="280" t="s">
        <v>0</v>
      </c>
      <c r="F10" s="402" t="s">
        <v>23</v>
      </c>
      <c r="G10" s="402"/>
      <c r="H10" s="402"/>
      <c r="I10" s="87" t="s">
        <v>208</v>
      </c>
      <c r="J10" s="88" t="s">
        <v>252</v>
      </c>
      <c r="K10" s="88" t="s">
        <v>260</v>
      </c>
      <c r="L10" s="88" t="s">
        <v>259</v>
      </c>
      <c r="M10" s="89" t="s">
        <v>18</v>
      </c>
      <c r="N10" s="90" t="s">
        <v>209</v>
      </c>
      <c r="O10" s="91" t="s">
        <v>214</v>
      </c>
      <c r="P10" s="403" t="s">
        <v>213</v>
      </c>
      <c r="Q10" s="404"/>
      <c r="S10" s="197" t="s">
        <v>15</v>
      </c>
      <c r="T10" s="197" t="s">
        <v>233</v>
      </c>
      <c r="U10" s="197" t="s">
        <v>266</v>
      </c>
      <c r="V10" s="197" t="s">
        <v>16</v>
      </c>
      <c r="W10" s="2" t="s">
        <v>212</v>
      </c>
      <c r="X10" s="2" t="s">
        <v>211</v>
      </c>
      <c r="Y10" s="2" t="s">
        <v>225</v>
      </c>
      <c r="Z10" s="2" t="s">
        <v>226</v>
      </c>
      <c r="AA10" s="2" t="s">
        <v>227</v>
      </c>
      <c r="AB10" s="109" t="s">
        <v>210</v>
      </c>
      <c r="AF10" s="66" t="s">
        <v>267</v>
      </c>
      <c r="AG10" s="305" t="s">
        <v>229</v>
      </c>
      <c r="AH10" s="305">
        <f>SUM(AH11:AH40)</f>
        <v>55</v>
      </c>
      <c r="AI10" s="305" t="s">
        <v>21</v>
      </c>
      <c r="AJ10" s="305" t="s">
        <v>20</v>
      </c>
      <c r="AK10" s="305" t="s">
        <v>230</v>
      </c>
      <c r="AL10" s="305" t="s">
        <v>231</v>
      </c>
      <c r="AM10" s="305" t="s">
        <v>232</v>
      </c>
    </row>
    <row r="11" spans="3:39" ht="54" x14ac:dyDescent="0.2">
      <c r="C11" s="264" t="str">
        <f>IF(S11=0,"T",IF((K11-M11)&lt;65,"I",IF((K11-M11)&lt;70,"K",IF((K11-M11)&lt;75,"J",IF((K11-M11)&lt;80,"K","L")))))</f>
        <v>K</v>
      </c>
      <c r="D11" s="273" t="str">
        <f>IF(J11&lt;135,"T",IF((J11-$J$66)&lt;135,"J","L"))</f>
        <v>T</v>
      </c>
      <c r="E11" s="21" t="s">
        <v>417</v>
      </c>
      <c r="F11" s="22" t="str">
        <f t="shared" ref="F11:F39" si="0">VLOOKUP(E11,Misure_Campionate,2,FALSE)</f>
        <v>Assistenza alle movimentazioni esterne in prossimità di autogru</v>
      </c>
      <c r="G11" s="22" t="str">
        <f t="shared" ref="G11:G39" si="1">VLOOKUP(E11,Misure_Campionate,3,FALSE)</f>
        <v>/</v>
      </c>
      <c r="H11" s="22" t="str">
        <f t="shared" ref="H11:H39" si="2">VLOOKUP(E11,Misure_Campionate,4,FALSE)</f>
        <v>/</v>
      </c>
      <c r="I11" s="63">
        <f t="shared" ref="I11:I39" si="3">VLOOKUP(E11,Misure_Campionate,12,FALSE)</f>
        <v>0.91387691362193302</v>
      </c>
      <c r="J11" s="63">
        <f t="shared" ref="J11:J39" si="4">VLOOKUP(E11,Misure_Campionate,13,FALSE)</f>
        <v>120.96204993518134</v>
      </c>
      <c r="K11" s="64">
        <f t="shared" ref="K11:K39" si="5">VLOOKUP(E11,Misure_Campionate,14,FALSE)</f>
        <v>82.25002607869078</v>
      </c>
      <c r="L11" s="16">
        <f t="shared" ref="L11:L39" si="6">VLOOKUP(E11,Misure_Campionate,15,FALSE)</f>
        <v>95.129198290141773</v>
      </c>
      <c r="M11" s="23">
        <f>S11</f>
        <v>12.820051736784313</v>
      </c>
      <c r="N11" s="281">
        <f>IF(M11=0,0,K11-M11)</f>
        <v>69.429974341906473</v>
      </c>
      <c r="O11" s="224">
        <v>10</v>
      </c>
      <c r="P11" s="25"/>
      <c r="Q11" s="25"/>
      <c r="R11" s="81">
        <f>IF(S11&gt;0,1,"")</f>
        <v>1</v>
      </c>
      <c r="S11" s="111">
        <f>IF(K11&lt;80,0,IF((L11-K11)&lt;=2,($L$63-(($K$63-$L$63)/4)*(L11-K11-2)),($L$63-(($L$63-$M$63)/8)*(L11-K11-2))))</f>
        <v>12.820051736784313</v>
      </c>
      <c r="T11" s="111" t="str">
        <f>IF(J11&lt;135,"",J11-$J$66)</f>
        <v/>
      </c>
      <c r="U11" s="111">
        <f>K11-S11</f>
        <v>69.429974341906473</v>
      </c>
      <c r="V11" s="111">
        <f>O11/$G$43*10^(U11/10)</f>
        <v>182707.42496729793</v>
      </c>
      <c r="W11" s="179">
        <f>IF((Z11^2*(I11^2+$G$3^2+$G$4^2)&gt;0),(Z11^2*(I11^2+$G$3^2+$G$4^2)),0)</f>
        <v>4.8572544124289747E-4</v>
      </c>
      <c r="X11" s="180">
        <f>IF(W11=0,0,(AA11*Y11)^2)</f>
        <v>0</v>
      </c>
      <c r="Y11" s="181">
        <f>0.5*((P11-Q11)/60)</f>
        <v>0</v>
      </c>
      <c r="Z11" s="182">
        <f>O11/$G$43*10^((K11-$G$44)/10)</f>
        <v>1.4453331896690543E-2</v>
      </c>
      <c r="AA11" s="135">
        <f>IF(AB11=0,0,4.34*(Z11/AB11))</f>
        <v>0.37636476258982171</v>
      </c>
      <c r="AB11" s="183">
        <f>O11/60</f>
        <v>0.16666666666666666</v>
      </c>
      <c r="AF11" s="183">
        <f>IF(N11="0",0,O11/$G$43*10^(N11/10))</f>
        <v>182707.42496729793</v>
      </c>
      <c r="AG11" s="183">
        <f>O11/$G$43*10^(K11/10)</f>
        <v>3497529.3731315155</v>
      </c>
      <c r="AH11" s="305">
        <f>IF(K11&gt;80,O11,"")</f>
        <v>10</v>
      </c>
      <c r="AI11" s="305">
        <f>IF(K11&gt;80,O11/$AH$10*10^(L11/10),"")</f>
        <v>592321012.60014653</v>
      </c>
      <c r="AJ11" s="305">
        <f>IF(K11&gt;80,O11/$AH$10*10^(K11/10),"")</f>
        <v>30523892.710965954</v>
      </c>
      <c r="AK11" s="110">
        <f>IF((MAX(K11:K40)&gt;80),10*LOG(SUM($AJ$11:$AJ$40)),"")</f>
        <v>93.160489155736116</v>
      </c>
      <c r="AL11" s="110">
        <f>IF((MAX(K11:K40)&gt;80),10*LOG(SUM($AI$11:$AI$40)),"")</f>
        <v>95.11848062167644</v>
      </c>
      <c r="AM11" s="110">
        <f>10*LOG(SUM(AF11:AF40))</f>
        <v>69.844361749516494</v>
      </c>
    </row>
    <row r="12" spans="3:39" ht="27" x14ac:dyDescent="0.2">
      <c r="C12" s="264" t="str">
        <f t="shared" ref="C12:C40" si="7">IF(S12=0,"T",IF((K12-M12)&lt;65,"I",IF((K12-M12)&lt;70,"K",IF((K12-M12)&lt;75,"J",IF((K12-M12)&lt;80,"K","L")))))</f>
        <v>T</v>
      </c>
      <c r="D12" s="273" t="str">
        <f t="shared" ref="D12:D40" si="8">IF(J12&lt;135,"T",IF((J12-$J$66)&lt;135,"J","L"))</f>
        <v>T</v>
      </c>
      <c r="E12" s="21" t="s">
        <v>380</v>
      </c>
      <c r="F12" s="22" t="str">
        <f t="shared" si="0"/>
        <v>Movimentazioni esterne</v>
      </c>
      <c r="G12" s="22" t="str">
        <f t="shared" si="1"/>
        <v>/</v>
      </c>
      <c r="H12" s="22" t="str">
        <f t="shared" si="2"/>
        <v>/</v>
      </c>
      <c r="I12" s="63">
        <f t="shared" si="3"/>
        <v>1.2074733912476714</v>
      </c>
      <c r="J12" s="63">
        <f t="shared" si="4"/>
        <v>112.66204993518133</v>
      </c>
      <c r="K12" s="64">
        <f t="shared" si="5"/>
        <v>68.039342017960848</v>
      </c>
      <c r="L12" s="16">
        <f t="shared" si="6"/>
        <v>81.749975490063562</v>
      </c>
      <c r="M12" s="23">
        <f t="shared" ref="M12:M18" si="9">S12</f>
        <v>0</v>
      </c>
      <c r="N12" s="281">
        <f>IF(M12=0,0,K12-M12)</f>
        <v>0</v>
      </c>
      <c r="O12" s="225">
        <v>65</v>
      </c>
      <c r="P12" s="25"/>
      <c r="Q12" s="25"/>
      <c r="R12" s="81" t="str">
        <f t="shared" ref="R12:R40" si="10">IF(S12&gt;0,1,"")</f>
        <v/>
      </c>
      <c r="S12" s="111">
        <f t="shared" ref="S12:S40" si="11">IF(K12&lt;80,0,IF((L12-K12)&lt;=2,($L$63-(($K$63-$L$63)/4)*(L12-K12-2)),($L$63-(($L$63-$M$63)/8)*(L12-K12-2))))</f>
        <v>0</v>
      </c>
      <c r="T12" s="111" t="str">
        <f t="shared" ref="T12:T39" si="12">IF(J12&lt;135,"",J12-$J$66)</f>
        <v/>
      </c>
      <c r="U12" s="111">
        <f>K12-S12</f>
        <v>68.039342017960848</v>
      </c>
      <c r="V12" s="111">
        <f>O12/$G$43*10^(U12/10)</f>
        <v>862196.63006903324</v>
      </c>
      <c r="W12" s="179">
        <f>IF((Z12^2*(I12^2+$G$3^2+$G$4^2)&gt;0),(Z12^2*(I12^2+$G$3^2+$G$4^2)),0)</f>
        <v>3.7424167795158315E-5</v>
      </c>
      <c r="X12" s="180">
        <f t="shared" ref="X12:X40" si="13">IF(W12=0,0,(AA12*Y12)^2)</f>
        <v>0</v>
      </c>
      <c r="Y12" s="181">
        <f>0.5*((P12-Q12)/60)</f>
        <v>0</v>
      </c>
      <c r="Z12" s="182">
        <f>O12/$G$43*10^((K12-$G$44)/10)</f>
        <v>3.5629762398359313E-3</v>
      </c>
      <c r="AA12" s="135">
        <f t="shared" ref="AA12:AA40" si="14">IF(AB12=0,0,4.34*(Z12/AB12))</f>
        <v>1.4273830966973485E-2</v>
      </c>
      <c r="AB12" s="183">
        <f t="shared" ref="AB12:AB40" si="15">O12/60</f>
        <v>1.0833333333333333</v>
      </c>
      <c r="AF12" s="183">
        <f t="shared" ref="AF12:AF40" si="16">IF(N12="0",0,O12/$G$43*10^(N12/10))</f>
        <v>0.13541666666666666</v>
      </c>
      <c r="AG12" s="183">
        <f>O12/$G$43*10^(K12/10)</f>
        <v>862196.63006903324</v>
      </c>
      <c r="AH12" s="305" t="str">
        <f>IF(K12&gt;80,O12,"")</f>
        <v/>
      </c>
      <c r="AI12" s="305" t="str">
        <f>IF(K12&gt;80,O12/$AH$10*10^(L12/10),"")</f>
        <v/>
      </c>
      <c r="AJ12" s="305" t="str">
        <f>IF(K12&gt;80,O12/$AH$10*10^(K12/10),"")</f>
        <v/>
      </c>
      <c r="AL12" s="184"/>
    </row>
    <row r="13" spans="3:39" ht="27" x14ac:dyDescent="0.2">
      <c r="C13" s="264" t="str">
        <f t="shared" si="7"/>
        <v>L</v>
      </c>
      <c r="D13" s="273" t="str">
        <f t="shared" si="8"/>
        <v>T</v>
      </c>
      <c r="E13" s="21" t="s">
        <v>354</v>
      </c>
      <c r="F13" s="22" t="str">
        <f t="shared" si="0"/>
        <v>Molatura con mola piccola</v>
      </c>
      <c r="G13" s="22" t="str">
        <f t="shared" si="1"/>
        <v>/</v>
      </c>
      <c r="H13" s="22" t="str">
        <f t="shared" si="2"/>
        <v>/</v>
      </c>
      <c r="I13" s="63">
        <f t="shared" si="3"/>
        <v>1.5410015953764389</v>
      </c>
      <c r="J13" s="63">
        <f t="shared" si="4"/>
        <v>127.66204993518133</v>
      </c>
      <c r="K13" s="64">
        <f t="shared" si="5"/>
        <v>98.528270163968372</v>
      </c>
      <c r="L13" s="16">
        <f t="shared" si="6"/>
        <v>99.69386489685634</v>
      </c>
      <c r="M13" s="23">
        <f t="shared" si="9"/>
        <v>13.917202633556016</v>
      </c>
      <c r="N13" s="281">
        <f t="shared" ref="N13:N40" si="17">IF(M13=0,0,K13-M13)</f>
        <v>84.611067530412356</v>
      </c>
      <c r="O13" s="225">
        <v>15</v>
      </c>
      <c r="P13" s="25"/>
      <c r="Q13" s="25"/>
      <c r="R13" s="81">
        <f t="shared" si="10"/>
        <v>1</v>
      </c>
      <c r="S13" s="111">
        <f t="shared" si="11"/>
        <v>13.917202633556016</v>
      </c>
      <c r="T13" s="111" t="str">
        <f t="shared" si="12"/>
        <v/>
      </c>
      <c r="U13" s="111">
        <f t="shared" ref="U13:U40" si="18">K13-S13</f>
        <v>84.611067530412356</v>
      </c>
      <c r="V13" s="111">
        <f t="shared" ref="V13:V40" si="19">O13/$G$43*10^(U13/10)</f>
        <v>9035595.380722532</v>
      </c>
      <c r="W13" s="179">
        <f t="shared" ref="W13:W40" si="20">IF((Z13^2*(I13^2+$G$3^2+$G$4^2)&gt;0),(Z13^2*(I13^2+$G$3^2+$G$4^2)),0)</f>
        <v>3.2725138331835684</v>
      </c>
      <c r="X13" s="180">
        <f t="shared" si="13"/>
        <v>0</v>
      </c>
      <c r="Y13" s="181">
        <f t="shared" ref="Y13:Y40" si="21">0.5*((P13-Q13)/60)</f>
        <v>0</v>
      </c>
      <c r="Z13" s="182">
        <f t="shared" ref="Z13:Z40" si="22">O13/$G$43*10^((K13-$G$44)/10)</f>
        <v>0.92020299667227268</v>
      </c>
      <c r="AA13" s="135">
        <f t="shared" si="14"/>
        <v>15.974724022230653</v>
      </c>
      <c r="AB13" s="183">
        <f t="shared" si="15"/>
        <v>0.25</v>
      </c>
      <c r="AF13" s="183">
        <f t="shared" si="16"/>
        <v>9035595.380722532</v>
      </c>
      <c r="AG13" s="183">
        <f t="shared" ref="AG13:AG40" si="23">O13/$G$43*10^(K13/10)</f>
        <v>222677859.54890215</v>
      </c>
      <c r="AH13" s="305">
        <f>IF(K13&gt;80,O13,"")</f>
        <v>15</v>
      </c>
      <c r="AI13" s="305">
        <f>IF(K13&gt;80,O13/$AH$10*10^(L13/10),"")</f>
        <v>2541645984.0510273</v>
      </c>
      <c r="AJ13" s="305">
        <f>IF(K13&gt;80,O13/$AH$10*10^(K13/10),"")</f>
        <v>1943370410.6086004</v>
      </c>
      <c r="AL13" s="184"/>
    </row>
    <row r="14" spans="3:39" ht="36" x14ac:dyDescent="0.2">
      <c r="C14" s="264" t="str">
        <f t="shared" si="7"/>
        <v>T</v>
      </c>
      <c r="D14" s="273" t="str">
        <f>IF(J14&lt;135,"T",IF((J14-$J$66)&lt;135,"J","L"))</f>
        <v>T</v>
      </c>
      <c r="E14" s="21" t="s">
        <v>556</v>
      </c>
      <c r="F14" s="22" t="str">
        <f t="shared" si="0"/>
        <v>Trasferimenti con autocarro</v>
      </c>
      <c r="G14" s="22" t="str">
        <f t="shared" si="1"/>
        <v>/</v>
      </c>
      <c r="H14" s="22" t="str">
        <f t="shared" si="2"/>
        <v>/</v>
      </c>
      <c r="I14" s="63">
        <f t="shared" si="3"/>
        <v>5.7737579807086943E-2</v>
      </c>
      <c r="J14" s="63">
        <f t="shared" si="4"/>
        <v>109.96204993518134</v>
      </c>
      <c r="K14" s="64">
        <f t="shared" si="5"/>
        <v>71.000767839367029</v>
      </c>
      <c r="L14" s="16">
        <f t="shared" si="6"/>
        <v>94.6</v>
      </c>
      <c r="M14" s="23">
        <f t="shared" si="9"/>
        <v>0</v>
      </c>
      <c r="N14" s="281">
        <f t="shared" si="17"/>
        <v>0</v>
      </c>
      <c r="O14" s="225">
        <v>20</v>
      </c>
      <c r="P14" s="25"/>
      <c r="Q14" s="25"/>
      <c r="R14" s="81" t="str">
        <f t="shared" si="10"/>
        <v/>
      </c>
      <c r="S14" s="111">
        <f t="shared" si="11"/>
        <v>0</v>
      </c>
      <c r="T14" s="111" t="str">
        <f>IF(J14&lt;135,"",J14-$J$66)</f>
        <v/>
      </c>
      <c r="U14" s="111">
        <f t="shared" si="18"/>
        <v>71.000767839367029</v>
      </c>
      <c r="V14" s="111">
        <f>O14/$G$43*10^(U14/10)</f>
        <v>524645.00476384792</v>
      </c>
      <c r="W14" s="179">
        <f t="shared" si="20"/>
        <v>7.0194185613534041E-6</v>
      </c>
      <c r="X14" s="180">
        <f t="shared" si="13"/>
        <v>0</v>
      </c>
      <c r="Y14" s="181">
        <f t="shared" si="21"/>
        <v>0</v>
      </c>
      <c r="Z14" s="182">
        <f t="shared" si="22"/>
        <v>2.1680642455915518E-3</v>
      </c>
      <c r="AA14" s="135">
        <f t="shared" si="14"/>
        <v>2.8228196477602007E-2</v>
      </c>
      <c r="AB14" s="183">
        <f t="shared" si="15"/>
        <v>0.33333333333333331</v>
      </c>
      <c r="AF14" s="183">
        <f t="shared" si="16"/>
        <v>4.1666666666666664E-2</v>
      </c>
      <c r="AG14" s="183">
        <f t="shared" si="23"/>
        <v>524645.00476384792</v>
      </c>
      <c r="AH14" s="305" t="str">
        <f t="shared" ref="AH14:AH40" si="24">IF(K14&gt;80,O14,"")</f>
        <v/>
      </c>
      <c r="AI14" s="305" t="str">
        <f t="shared" ref="AI14:AI40" si="25">IF(K14&gt;80,O14/$AH$10*10^(L14/10),"")</f>
        <v/>
      </c>
      <c r="AJ14" s="305" t="str">
        <f t="shared" ref="AJ14:AJ40" si="26">IF(K14&gt;80,O14/$AH$10*10^(K14/10),"")</f>
        <v/>
      </c>
      <c r="AL14" s="184"/>
    </row>
    <row r="15" spans="3:39" ht="36" x14ac:dyDescent="0.2">
      <c r="C15" s="264" t="str">
        <f t="shared" si="7"/>
        <v>T</v>
      </c>
      <c r="D15" s="273" t="str">
        <f t="shared" si="8"/>
        <v>T</v>
      </c>
      <c r="E15" s="21" t="s">
        <v>403</v>
      </c>
      <c r="F15" s="22" t="str">
        <f t="shared" si="0"/>
        <v>Attività di officina con indotto movimentazioni</v>
      </c>
      <c r="G15" s="22" t="str">
        <f t="shared" si="1"/>
        <v>/</v>
      </c>
      <c r="H15" s="22" t="str">
        <f t="shared" si="2"/>
        <v>/</v>
      </c>
      <c r="I15" s="63">
        <f t="shared" si="3"/>
        <v>1.6317750153795669</v>
      </c>
      <c r="J15" s="63">
        <f t="shared" si="4"/>
        <v>93.362049935181332</v>
      </c>
      <c r="K15" s="64">
        <f t="shared" si="5"/>
        <v>59.361384080046584</v>
      </c>
      <c r="L15" s="16">
        <f t="shared" si="6"/>
        <v>63.592813968691082</v>
      </c>
      <c r="M15" s="23">
        <f t="shared" si="9"/>
        <v>0</v>
      </c>
      <c r="N15" s="281">
        <f t="shared" si="17"/>
        <v>0</v>
      </c>
      <c r="O15" s="225">
        <v>170</v>
      </c>
      <c r="P15" s="25"/>
      <c r="Q15" s="25"/>
      <c r="R15" s="81" t="str">
        <f t="shared" si="10"/>
        <v/>
      </c>
      <c r="S15" s="111">
        <f t="shared" si="11"/>
        <v>0</v>
      </c>
      <c r="T15" s="111" t="str">
        <f t="shared" si="12"/>
        <v/>
      </c>
      <c r="U15" s="111">
        <f t="shared" si="18"/>
        <v>59.361384080046584</v>
      </c>
      <c r="V15" s="111">
        <f t="shared" si="19"/>
        <v>305735.65693735069</v>
      </c>
      <c r="W15" s="179">
        <f t="shared" si="20"/>
        <v>6.6287993761724917E-6</v>
      </c>
      <c r="X15" s="180">
        <f t="shared" si="13"/>
        <v>0</v>
      </c>
      <c r="Y15" s="181">
        <f t="shared" si="21"/>
        <v>0</v>
      </c>
      <c r="Z15" s="182">
        <f t="shared" si="22"/>
        <v>1.2634343992404505E-3</v>
      </c>
      <c r="AA15" s="135">
        <f t="shared" si="14"/>
        <v>1.9352842209541959E-3</v>
      </c>
      <c r="AB15" s="183">
        <f t="shared" si="15"/>
        <v>2.8333333333333335</v>
      </c>
      <c r="AF15" s="183">
        <f t="shared" si="16"/>
        <v>0.35416666666666669</v>
      </c>
      <c r="AG15" s="183">
        <f t="shared" si="23"/>
        <v>305735.65693735069</v>
      </c>
      <c r="AH15" s="305" t="str">
        <f t="shared" si="24"/>
        <v/>
      </c>
      <c r="AI15" s="305" t="str">
        <f t="shared" si="25"/>
        <v/>
      </c>
      <c r="AJ15" s="305" t="str">
        <f t="shared" si="26"/>
        <v/>
      </c>
      <c r="AL15" s="184"/>
    </row>
    <row r="16" spans="3:39" ht="36" x14ac:dyDescent="0.2">
      <c r="C16" s="264" t="str">
        <f t="shared" si="7"/>
        <v>T</v>
      </c>
      <c r="D16" s="273" t="str">
        <f t="shared" si="8"/>
        <v>T</v>
      </c>
      <c r="E16" s="21" t="s">
        <v>402</v>
      </c>
      <c r="F16" s="22" t="str">
        <f t="shared" si="0"/>
        <v>Attività di officina con indotto molatura</v>
      </c>
      <c r="G16" s="22" t="str">
        <f t="shared" si="1"/>
        <v>/</v>
      </c>
      <c r="H16" s="22" t="str">
        <f t="shared" si="2"/>
        <v>/</v>
      </c>
      <c r="I16" s="63">
        <f t="shared" si="3"/>
        <v>0.93769238012896272</v>
      </c>
      <c r="J16" s="63">
        <f t="shared" si="4"/>
        <v>115.26204993518134</v>
      </c>
      <c r="K16" s="64">
        <f t="shared" si="5"/>
        <v>69.371895847459641</v>
      </c>
      <c r="L16" s="16">
        <f t="shared" si="6"/>
        <v>76.87858783821946</v>
      </c>
      <c r="M16" s="23">
        <f t="shared" si="9"/>
        <v>0</v>
      </c>
      <c r="N16" s="281">
        <f t="shared" si="17"/>
        <v>0</v>
      </c>
      <c r="O16" s="225">
        <v>170</v>
      </c>
      <c r="P16" s="25"/>
      <c r="Q16" s="25"/>
      <c r="R16" s="81" t="str">
        <f t="shared" si="10"/>
        <v/>
      </c>
      <c r="S16" s="111">
        <f t="shared" si="11"/>
        <v>0</v>
      </c>
      <c r="T16" s="111" t="str">
        <f t="shared" si="12"/>
        <v/>
      </c>
      <c r="U16" s="111">
        <f t="shared" si="18"/>
        <v>69.371895847459641</v>
      </c>
      <c r="V16" s="111">
        <f t="shared" si="19"/>
        <v>3064765.631186421</v>
      </c>
      <c r="W16" s="179">
        <f t="shared" si="20"/>
        <v>3.8003338781506066E-4</v>
      </c>
      <c r="X16" s="180">
        <f t="shared" si="13"/>
        <v>0</v>
      </c>
      <c r="Y16" s="181">
        <f t="shared" si="21"/>
        <v>0</v>
      </c>
      <c r="Z16" s="182">
        <f t="shared" si="22"/>
        <v>1.2664961499221691E-2</v>
      </c>
      <c r="AA16" s="135">
        <f t="shared" si="14"/>
        <v>1.9399741025866637E-2</v>
      </c>
      <c r="AB16" s="183">
        <f t="shared" si="15"/>
        <v>2.8333333333333335</v>
      </c>
      <c r="AF16" s="183">
        <f t="shared" si="16"/>
        <v>0.35416666666666669</v>
      </c>
      <c r="AG16" s="183">
        <f t="shared" si="23"/>
        <v>3064765.631186421</v>
      </c>
      <c r="AH16" s="305" t="str">
        <f t="shared" si="24"/>
        <v/>
      </c>
      <c r="AI16" s="305" t="str">
        <f t="shared" si="25"/>
        <v/>
      </c>
      <c r="AJ16" s="305" t="str">
        <f t="shared" si="26"/>
        <v/>
      </c>
      <c r="AL16" s="184"/>
    </row>
    <row r="17" spans="3:38" ht="27" x14ac:dyDescent="0.2">
      <c r="C17" s="264" t="str">
        <f t="shared" si="7"/>
        <v>K</v>
      </c>
      <c r="D17" s="273" t="str">
        <f t="shared" si="8"/>
        <v>T</v>
      </c>
      <c r="E17" s="21" t="s">
        <v>422</v>
      </c>
      <c r="F17" s="22" t="str">
        <f t="shared" si="0"/>
        <v>Saldatura</v>
      </c>
      <c r="G17" s="22" t="str">
        <f t="shared" si="1"/>
        <v>/</v>
      </c>
      <c r="H17" s="22" t="str">
        <f t="shared" si="2"/>
        <v>/</v>
      </c>
      <c r="I17" s="63">
        <f t="shared" si="3"/>
        <v>0.55323847614634603</v>
      </c>
      <c r="J17" s="63">
        <f t="shared" si="4"/>
        <v>119.96204993518134</v>
      </c>
      <c r="K17" s="64">
        <f t="shared" si="5"/>
        <v>82.476797348365807</v>
      </c>
      <c r="L17" s="16">
        <f t="shared" si="6"/>
        <v>83.268331873904302</v>
      </c>
      <c r="M17" s="23">
        <f t="shared" si="9"/>
        <v>14.104232737230753</v>
      </c>
      <c r="N17" s="281">
        <f t="shared" si="17"/>
        <v>68.372564611135061</v>
      </c>
      <c r="O17" s="225">
        <v>30</v>
      </c>
      <c r="P17" s="25"/>
      <c r="Q17" s="25"/>
      <c r="R17" s="81">
        <f t="shared" si="10"/>
        <v>1</v>
      </c>
      <c r="S17" s="111">
        <f t="shared" si="11"/>
        <v>14.104232737230753</v>
      </c>
      <c r="T17" s="111" t="str">
        <f t="shared" si="12"/>
        <v/>
      </c>
      <c r="U17" s="111">
        <f t="shared" si="18"/>
        <v>68.372564611135061</v>
      </c>
      <c r="V17" s="111">
        <f t="shared" si="19"/>
        <v>429671.43119980308</v>
      </c>
      <c r="W17" s="179">
        <f t="shared" si="20"/>
        <v>3.748492561158159E-3</v>
      </c>
      <c r="X17" s="180">
        <f t="shared" si="13"/>
        <v>0</v>
      </c>
      <c r="Y17" s="181">
        <f t="shared" si="21"/>
        <v>0</v>
      </c>
      <c r="Z17" s="182">
        <f>O17/$G$43*10^((K17-$G$44)/10)</f>
        <v>4.5684235047142557E-2</v>
      </c>
      <c r="AA17" s="135">
        <f>IF(AB17=0,0,4.34*(Z17/AB17))</f>
        <v>0.39653916020919738</v>
      </c>
      <c r="AB17" s="183">
        <f t="shared" si="15"/>
        <v>0.5</v>
      </c>
      <c r="AF17" s="183">
        <f t="shared" si="16"/>
        <v>429671.43119980308</v>
      </c>
      <c r="AG17" s="183">
        <f t="shared" si="23"/>
        <v>11055025.589152319</v>
      </c>
      <c r="AH17" s="305">
        <f t="shared" si="24"/>
        <v>30</v>
      </c>
      <c r="AI17" s="305">
        <f t="shared" si="25"/>
        <v>115768858.904851</v>
      </c>
      <c r="AJ17" s="305">
        <f t="shared" si="26"/>
        <v>96480223.323511139</v>
      </c>
      <c r="AL17" s="184"/>
    </row>
    <row r="18" spans="3:38" ht="27" hidden="1" x14ac:dyDescent="0.2">
      <c r="C18" s="264" t="str">
        <f t="shared" si="7"/>
        <v>T</v>
      </c>
      <c r="D18" s="273" t="str">
        <f t="shared" si="8"/>
        <v>T</v>
      </c>
      <c r="E18" s="21" t="s">
        <v>193</v>
      </c>
      <c r="F18" s="22">
        <f t="shared" si="0"/>
        <v>0</v>
      </c>
      <c r="G18" s="22">
        <f t="shared" si="1"/>
        <v>0</v>
      </c>
      <c r="H18" s="22">
        <f t="shared" si="2"/>
        <v>0</v>
      </c>
      <c r="I18" s="63">
        <f t="shared" si="3"/>
        <v>0</v>
      </c>
      <c r="J18" s="63">
        <f t="shared" si="4"/>
        <v>0</v>
      </c>
      <c r="K18" s="64">
        <f t="shared" si="5"/>
        <v>0</v>
      </c>
      <c r="L18" s="16">
        <f t="shared" si="6"/>
        <v>0</v>
      </c>
      <c r="M18" s="23">
        <f t="shared" si="9"/>
        <v>0</v>
      </c>
      <c r="N18" s="281">
        <f t="shared" si="17"/>
        <v>0</v>
      </c>
      <c r="O18" s="225"/>
      <c r="P18" s="25"/>
      <c r="Q18" s="25"/>
      <c r="R18" s="81" t="str">
        <f t="shared" si="10"/>
        <v/>
      </c>
      <c r="S18" s="111">
        <f t="shared" si="11"/>
        <v>0</v>
      </c>
      <c r="T18" s="111" t="str">
        <f t="shared" si="12"/>
        <v/>
      </c>
      <c r="U18" s="111">
        <f t="shared" si="18"/>
        <v>0</v>
      </c>
      <c r="V18" s="111">
        <f t="shared" si="19"/>
        <v>0</v>
      </c>
      <c r="W18" s="179">
        <f t="shared" si="20"/>
        <v>0</v>
      </c>
      <c r="X18" s="180">
        <f t="shared" si="13"/>
        <v>0</v>
      </c>
      <c r="Y18" s="181">
        <f t="shared" si="21"/>
        <v>0</v>
      </c>
      <c r="Z18" s="182">
        <f t="shared" si="22"/>
        <v>0</v>
      </c>
      <c r="AA18" s="135">
        <f t="shared" si="14"/>
        <v>0</v>
      </c>
      <c r="AB18" s="183">
        <f t="shared" si="15"/>
        <v>0</v>
      </c>
      <c r="AF18" s="183">
        <f t="shared" si="16"/>
        <v>0</v>
      </c>
      <c r="AG18" s="183">
        <f t="shared" si="23"/>
        <v>0</v>
      </c>
      <c r="AH18" s="305" t="str">
        <f t="shared" si="24"/>
        <v/>
      </c>
      <c r="AI18" s="305" t="str">
        <f t="shared" si="25"/>
        <v/>
      </c>
      <c r="AJ18" s="305" t="str">
        <f t="shared" si="26"/>
        <v/>
      </c>
      <c r="AL18" s="184"/>
    </row>
    <row r="19" spans="3:38" ht="27" hidden="1" x14ac:dyDescent="0.2">
      <c r="C19" s="264" t="str">
        <f t="shared" si="7"/>
        <v>T</v>
      </c>
      <c r="D19" s="273" t="str">
        <f t="shared" si="8"/>
        <v>T</v>
      </c>
      <c r="E19" s="21" t="s">
        <v>193</v>
      </c>
      <c r="F19" s="22">
        <f t="shared" si="0"/>
        <v>0</v>
      </c>
      <c r="G19" s="22">
        <f t="shared" si="1"/>
        <v>0</v>
      </c>
      <c r="H19" s="22">
        <f t="shared" si="2"/>
        <v>0</v>
      </c>
      <c r="I19" s="63">
        <f t="shared" si="3"/>
        <v>0</v>
      </c>
      <c r="J19" s="63">
        <f t="shared" si="4"/>
        <v>0</v>
      </c>
      <c r="K19" s="64">
        <f t="shared" si="5"/>
        <v>0</v>
      </c>
      <c r="L19" s="16">
        <f t="shared" si="6"/>
        <v>0</v>
      </c>
      <c r="M19" s="23">
        <f t="shared" ref="M19:M40" si="27">IF(AND($O$44&gt;87,K19&gt;80),S19,0)</f>
        <v>0</v>
      </c>
      <c r="N19" s="281">
        <f t="shared" si="17"/>
        <v>0</v>
      </c>
      <c r="O19" s="225"/>
      <c r="P19" s="25"/>
      <c r="Q19" s="25"/>
      <c r="R19" s="81" t="str">
        <f t="shared" si="10"/>
        <v/>
      </c>
      <c r="S19" s="111">
        <f t="shared" si="11"/>
        <v>0</v>
      </c>
      <c r="T19" s="111" t="str">
        <f t="shared" si="12"/>
        <v/>
      </c>
      <c r="U19" s="111">
        <f t="shared" si="18"/>
        <v>0</v>
      </c>
      <c r="V19" s="111">
        <f t="shared" si="19"/>
        <v>0</v>
      </c>
      <c r="W19" s="179">
        <f t="shared" si="20"/>
        <v>0</v>
      </c>
      <c r="X19" s="180">
        <f t="shared" si="13"/>
        <v>0</v>
      </c>
      <c r="Y19" s="181">
        <f t="shared" si="21"/>
        <v>0</v>
      </c>
      <c r="Z19" s="182">
        <f t="shared" si="22"/>
        <v>0</v>
      </c>
      <c r="AA19" s="135">
        <f t="shared" si="14"/>
        <v>0</v>
      </c>
      <c r="AB19" s="183">
        <f t="shared" si="15"/>
        <v>0</v>
      </c>
      <c r="AF19" s="183">
        <f t="shared" si="16"/>
        <v>0</v>
      </c>
      <c r="AG19" s="183">
        <f t="shared" si="23"/>
        <v>0</v>
      </c>
      <c r="AH19" s="305" t="str">
        <f t="shared" si="24"/>
        <v/>
      </c>
      <c r="AI19" s="305" t="str">
        <f t="shared" si="25"/>
        <v/>
      </c>
      <c r="AJ19" s="305" t="str">
        <f t="shared" si="26"/>
        <v/>
      </c>
      <c r="AL19" s="184"/>
    </row>
    <row r="20" spans="3:38" ht="27" hidden="1" x14ac:dyDescent="0.2">
      <c r="C20" s="264" t="str">
        <f t="shared" si="7"/>
        <v>T</v>
      </c>
      <c r="D20" s="273" t="str">
        <f t="shared" si="8"/>
        <v>T</v>
      </c>
      <c r="E20" s="21" t="s">
        <v>193</v>
      </c>
      <c r="F20" s="22">
        <f t="shared" si="0"/>
        <v>0</v>
      </c>
      <c r="G20" s="22">
        <f t="shared" si="1"/>
        <v>0</v>
      </c>
      <c r="H20" s="22">
        <f t="shared" si="2"/>
        <v>0</v>
      </c>
      <c r="I20" s="63">
        <f t="shared" si="3"/>
        <v>0</v>
      </c>
      <c r="J20" s="63">
        <f t="shared" si="4"/>
        <v>0</v>
      </c>
      <c r="K20" s="64">
        <f t="shared" si="5"/>
        <v>0</v>
      </c>
      <c r="L20" s="16">
        <f t="shared" si="6"/>
        <v>0</v>
      </c>
      <c r="M20" s="23">
        <f t="shared" si="27"/>
        <v>0</v>
      </c>
      <c r="N20" s="281">
        <f t="shared" si="17"/>
        <v>0</v>
      </c>
      <c r="O20" s="225"/>
      <c r="P20" s="25"/>
      <c r="Q20" s="25"/>
      <c r="R20" s="81" t="str">
        <f t="shared" si="10"/>
        <v/>
      </c>
      <c r="S20" s="111">
        <f t="shared" si="11"/>
        <v>0</v>
      </c>
      <c r="T20" s="111" t="str">
        <f t="shared" si="12"/>
        <v/>
      </c>
      <c r="U20" s="111">
        <f t="shared" si="18"/>
        <v>0</v>
      </c>
      <c r="V20" s="111">
        <f t="shared" si="19"/>
        <v>0</v>
      </c>
      <c r="W20" s="179">
        <f t="shared" si="20"/>
        <v>0</v>
      </c>
      <c r="X20" s="180">
        <f t="shared" si="13"/>
        <v>0</v>
      </c>
      <c r="Y20" s="181">
        <f t="shared" si="21"/>
        <v>0</v>
      </c>
      <c r="Z20" s="182">
        <f t="shared" si="22"/>
        <v>0</v>
      </c>
      <c r="AA20" s="135">
        <f t="shared" si="14"/>
        <v>0</v>
      </c>
      <c r="AB20" s="183">
        <f t="shared" si="15"/>
        <v>0</v>
      </c>
      <c r="AF20" s="183">
        <f t="shared" si="16"/>
        <v>0</v>
      </c>
      <c r="AG20" s="183">
        <f t="shared" si="23"/>
        <v>0</v>
      </c>
      <c r="AH20" s="305" t="str">
        <f t="shared" si="24"/>
        <v/>
      </c>
      <c r="AI20" s="305" t="str">
        <f t="shared" si="25"/>
        <v/>
      </c>
      <c r="AJ20" s="305" t="str">
        <f t="shared" si="26"/>
        <v/>
      </c>
      <c r="AL20" s="184"/>
    </row>
    <row r="21" spans="3:38" ht="27" hidden="1" x14ac:dyDescent="0.2">
      <c r="C21" s="264" t="str">
        <f t="shared" si="7"/>
        <v>T</v>
      </c>
      <c r="D21" s="273" t="str">
        <f t="shared" si="8"/>
        <v>T</v>
      </c>
      <c r="E21" s="21" t="s">
        <v>193</v>
      </c>
      <c r="F21" s="22">
        <f t="shared" si="0"/>
        <v>0</v>
      </c>
      <c r="G21" s="22">
        <f t="shared" si="1"/>
        <v>0</v>
      </c>
      <c r="H21" s="22">
        <f t="shared" si="2"/>
        <v>0</v>
      </c>
      <c r="I21" s="63">
        <f t="shared" si="3"/>
        <v>0</v>
      </c>
      <c r="J21" s="63">
        <f t="shared" si="4"/>
        <v>0</v>
      </c>
      <c r="K21" s="64">
        <f t="shared" si="5"/>
        <v>0</v>
      </c>
      <c r="L21" s="16">
        <f t="shared" si="6"/>
        <v>0</v>
      </c>
      <c r="M21" s="23">
        <f t="shared" si="27"/>
        <v>0</v>
      </c>
      <c r="N21" s="281">
        <f t="shared" si="17"/>
        <v>0</v>
      </c>
      <c r="O21" s="225"/>
      <c r="P21" s="25"/>
      <c r="Q21" s="25"/>
      <c r="R21" s="81" t="str">
        <f t="shared" si="10"/>
        <v/>
      </c>
      <c r="S21" s="111">
        <f t="shared" si="11"/>
        <v>0</v>
      </c>
      <c r="T21" s="111" t="str">
        <f t="shared" si="12"/>
        <v/>
      </c>
      <c r="U21" s="111">
        <f>K21-S21</f>
        <v>0</v>
      </c>
      <c r="V21" s="111">
        <f t="shared" si="19"/>
        <v>0</v>
      </c>
      <c r="W21" s="179">
        <f t="shared" si="20"/>
        <v>0</v>
      </c>
      <c r="X21" s="180">
        <f t="shared" si="13"/>
        <v>0</v>
      </c>
      <c r="Y21" s="181">
        <f t="shared" si="21"/>
        <v>0</v>
      </c>
      <c r="Z21" s="182">
        <f t="shared" si="22"/>
        <v>0</v>
      </c>
      <c r="AA21" s="135">
        <f t="shared" si="14"/>
        <v>0</v>
      </c>
      <c r="AB21" s="183">
        <f t="shared" si="15"/>
        <v>0</v>
      </c>
      <c r="AF21" s="183">
        <f t="shared" si="16"/>
        <v>0</v>
      </c>
      <c r="AG21" s="183">
        <f t="shared" si="23"/>
        <v>0</v>
      </c>
      <c r="AH21" s="305" t="str">
        <f t="shared" si="24"/>
        <v/>
      </c>
      <c r="AI21" s="305" t="str">
        <f t="shared" si="25"/>
        <v/>
      </c>
      <c r="AJ21" s="305" t="str">
        <f t="shared" si="26"/>
        <v/>
      </c>
      <c r="AL21" s="184"/>
    </row>
    <row r="22" spans="3:38" ht="27" hidden="1" x14ac:dyDescent="0.2">
      <c r="C22" s="264" t="str">
        <f t="shared" si="7"/>
        <v>T</v>
      </c>
      <c r="D22" s="273" t="str">
        <f t="shared" si="8"/>
        <v>T</v>
      </c>
      <c r="E22" s="21" t="s">
        <v>193</v>
      </c>
      <c r="F22" s="22">
        <f t="shared" si="0"/>
        <v>0</v>
      </c>
      <c r="G22" s="22">
        <f t="shared" si="1"/>
        <v>0</v>
      </c>
      <c r="H22" s="22">
        <f t="shared" si="2"/>
        <v>0</v>
      </c>
      <c r="I22" s="63">
        <f t="shared" si="3"/>
        <v>0</v>
      </c>
      <c r="J22" s="63">
        <f t="shared" si="4"/>
        <v>0</v>
      </c>
      <c r="K22" s="64">
        <f t="shared" si="5"/>
        <v>0</v>
      </c>
      <c r="L22" s="16">
        <f t="shared" si="6"/>
        <v>0</v>
      </c>
      <c r="M22" s="23">
        <f t="shared" si="27"/>
        <v>0</v>
      </c>
      <c r="N22" s="281">
        <f t="shared" si="17"/>
        <v>0</v>
      </c>
      <c r="O22" s="25"/>
      <c r="P22" s="25"/>
      <c r="Q22" s="25"/>
      <c r="R22" s="81" t="str">
        <f t="shared" si="10"/>
        <v/>
      </c>
      <c r="S22" s="111">
        <f t="shared" si="11"/>
        <v>0</v>
      </c>
      <c r="T22" s="111" t="str">
        <f t="shared" si="12"/>
        <v/>
      </c>
      <c r="U22" s="111">
        <f t="shared" si="18"/>
        <v>0</v>
      </c>
      <c r="V22" s="111">
        <f t="shared" si="19"/>
        <v>0</v>
      </c>
      <c r="W22" s="179">
        <f t="shared" si="20"/>
        <v>0</v>
      </c>
      <c r="X22" s="180">
        <f t="shared" si="13"/>
        <v>0</v>
      </c>
      <c r="Y22" s="181">
        <f t="shared" si="21"/>
        <v>0</v>
      </c>
      <c r="Z22" s="182">
        <f t="shared" si="22"/>
        <v>0</v>
      </c>
      <c r="AA22" s="135">
        <f t="shared" si="14"/>
        <v>0</v>
      </c>
      <c r="AB22" s="183">
        <f t="shared" si="15"/>
        <v>0</v>
      </c>
      <c r="AF22" s="183">
        <f t="shared" si="16"/>
        <v>0</v>
      </c>
      <c r="AG22" s="183">
        <f t="shared" si="23"/>
        <v>0</v>
      </c>
      <c r="AH22" s="305" t="str">
        <f t="shared" si="24"/>
        <v/>
      </c>
      <c r="AI22" s="305" t="str">
        <f t="shared" si="25"/>
        <v/>
      </c>
      <c r="AJ22" s="305" t="str">
        <f t="shared" si="26"/>
        <v/>
      </c>
      <c r="AL22" s="184"/>
    </row>
    <row r="23" spans="3:38" ht="27" hidden="1" x14ac:dyDescent="0.2">
      <c r="C23" s="264" t="str">
        <f t="shared" si="7"/>
        <v>T</v>
      </c>
      <c r="D23" s="273" t="str">
        <f t="shared" si="8"/>
        <v>T</v>
      </c>
      <c r="E23" s="21" t="s">
        <v>193</v>
      </c>
      <c r="F23" s="22">
        <f t="shared" si="0"/>
        <v>0</v>
      </c>
      <c r="G23" s="22">
        <f t="shared" si="1"/>
        <v>0</v>
      </c>
      <c r="H23" s="22">
        <f t="shared" si="2"/>
        <v>0</v>
      </c>
      <c r="I23" s="63">
        <f t="shared" si="3"/>
        <v>0</v>
      </c>
      <c r="J23" s="63">
        <f t="shared" si="4"/>
        <v>0</v>
      </c>
      <c r="K23" s="64">
        <f t="shared" si="5"/>
        <v>0</v>
      </c>
      <c r="L23" s="16">
        <f t="shared" si="6"/>
        <v>0</v>
      </c>
      <c r="M23" s="23">
        <f t="shared" si="27"/>
        <v>0</v>
      </c>
      <c r="N23" s="281">
        <f t="shared" si="17"/>
        <v>0</v>
      </c>
      <c r="O23" s="25"/>
      <c r="P23" s="25"/>
      <c r="Q23" s="25"/>
      <c r="R23" s="81" t="str">
        <f t="shared" si="10"/>
        <v/>
      </c>
      <c r="S23" s="111">
        <f t="shared" si="11"/>
        <v>0</v>
      </c>
      <c r="T23" s="111" t="str">
        <f t="shared" si="12"/>
        <v/>
      </c>
      <c r="U23" s="111">
        <f t="shared" si="18"/>
        <v>0</v>
      </c>
      <c r="V23" s="111">
        <f t="shared" si="19"/>
        <v>0</v>
      </c>
      <c r="W23" s="179">
        <f t="shared" si="20"/>
        <v>0</v>
      </c>
      <c r="X23" s="180">
        <f t="shared" si="13"/>
        <v>0</v>
      </c>
      <c r="Y23" s="181">
        <f t="shared" si="21"/>
        <v>0</v>
      </c>
      <c r="Z23" s="182">
        <f t="shared" si="22"/>
        <v>0</v>
      </c>
      <c r="AA23" s="135">
        <f t="shared" si="14"/>
        <v>0</v>
      </c>
      <c r="AB23" s="183">
        <f t="shared" si="15"/>
        <v>0</v>
      </c>
      <c r="AF23" s="183">
        <f t="shared" si="16"/>
        <v>0</v>
      </c>
      <c r="AG23" s="183">
        <f t="shared" si="23"/>
        <v>0</v>
      </c>
      <c r="AH23" s="305" t="str">
        <f t="shared" si="24"/>
        <v/>
      </c>
      <c r="AI23" s="305" t="str">
        <f t="shared" si="25"/>
        <v/>
      </c>
      <c r="AJ23" s="305" t="str">
        <f t="shared" si="26"/>
        <v/>
      </c>
      <c r="AL23" s="184"/>
    </row>
    <row r="24" spans="3:38" ht="27" hidden="1" x14ac:dyDescent="0.2">
      <c r="C24" s="264" t="str">
        <f t="shared" si="7"/>
        <v>T</v>
      </c>
      <c r="D24" s="273" t="str">
        <f t="shared" si="8"/>
        <v>T</v>
      </c>
      <c r="E24" s="21" t="s">
        <v>193</v>
      </c>
      <c r="F24" s="22">
        <f t="shared" si="0"/>
        <v>0</v>
      </c>
      <c r="G24" s="22">
        <f t="shared" si="1"/>
        <v>0</v>
      </c>
      <c r="H24" s="22">
        <f t="shared" si="2"/>
        <v>0</v>
      </c>
      <c r="I24" s="63">
        <f t="shared" si="3"/>
        <v>0</v>
      </c>
      <c r="J24" s="63">
        <f t="shared" si="4"/>
        <v>0</v>
      </c>
      <c r="K24" s="64">
        <f t="shared" si="5"/>
        <v>0</v>
      </c>
      <c r="L24" s="16">
        <f t="shared" si="6"/>
        <v>0</v>
      </c>
      <c r="M24" s="23">
        <f t="shared" si="27"/>
        <v>0</v>
      </c>
      <c r="N24" s="281">
        <f t="shared" si="17"/>
        <v>0</v>
      </c>
      <c r="O24" s="25"/>
      <c r="P24" s="25"/>
      <c r="Q24" s="25"/>
      <c r="R24" s="81" t="str">
        <f t="shared" si="10"/>
        <v/>
      </c>
      <c r="S24" s="111">
        <f t="shared" si="11"/>
        <v>0</v>
      </c>
      <c r="T24" s="111" t="str">
        <f t="shared" si="12"/>
        <v/>
      </c>
      <c r="U24" s="111">
        <f t="shared" si="18"/>
        <v>0</v>
      </c>
      <c r="V24" s="111">
        <f t="shared" si="19"/>
        <v>0</v>
      </c>
      <c r="W24" s="179">
        <f t="shared" si="20"/>
        <v>0</v>
      </c>
      <c r="X24" s="180">
        <f t="shared" si="13"/>
        <v>0</v>
      </c>
      <c r="Y24" s="181">
        <f t="shared" si="21"/>
        <v>0</v>
      </c>
      <c r="Z24" s="182">
        <f t="shared" si="22"/>
        <v>0</v>
      </c>
      <c r="AA24" s="135">
        <f t="shared" si="14"/>
        <v>0</v>
      </c>
      <c r="AB24" s="183">
        <f t="shared" si="15"/>
        <v>0</v>
      </c>
      <c r="AF24" s="183">
        <f t="shared" si="16"/>
        <v>0</v>
      </c>
      <c r="AG24" s="183">
        <f t="shared" si="23"/>
        <v>0</v>
      </c>
      <c r="AH24" s="305" t="str">
        <f t="shared" si="24"/>
        <v/>
      </c>
      <c r="AI24" s="305" t="str">
        <f t="shared" si="25"/>
        <v/>
      </c>
      <c r="AJ24" s="305" t="str">
        <f t="shared" si="26"/>
        <v/>
      </c>
      <c r="AL24" s="184"/>
    </row>
    <row r="25" spans="3:38" ht="27" hidden="1" x14ac:dyDescent="0.2">
      <c r="C25" s="264" t="str">
        <f t="shared" si="7"/>
        <v>T</v>
      </c>
      <c r="D25" s="273" t="str">
        <f t="shared" si="8"/>
        <v>T</v>
      </c>
      <c r="E25" s="21" t="s">
        <v>193</v>
      </c>
      <c r="F25" s="22">
        <f t="shared" si="0"/>
        <v>0</v>
      </c>
      <c r="G25" s="22">
        <f t="shared" si="1"/>
        <v>0</v>
      </c>
      <c r="H25" s="22">
        <f t="shared" si="2"/>
        <v>0</v>
      </c>
      <c r="I25" s="63">
        <f t="shared" si="3"/>
        <v>0</v>
      </c>
      <c r="J25" s="63">
        <f t="shared" si="4"/>
        <v>0</v>
      </c>
      <c r="K25" s="64">
        <f t="shared" si="5"/>
        <v>0</v>
      </c>
      <c r="L25" s="16">
        <f t="shared" si="6"/>
        <v>0</v>
      </c>
      <c r="M25" s="23">
        <f t="shared" si="27"/>
        <v>0</v>
      </c>
      <c r="N25" s="281">
        <f t="shared" si="17"/>
        <v>0</v>
      </c>
      <c r="O25" s="25"/>
      <c r="P25" s="25"/>
      <c r="Q25" s="25"/>
      <c r="R25" s="81" t="str">
        <f t="shared" si="10"/>
        <v/>
      </c>
      <c r="S25" s="111">
        <f t="shared" si="11"/>
        <v>0</v>
      </c>
      <c r="T25" s="111" t="str">
        <f t="shared" si="12"/>
        <v/>
      </c>
      <c r="U25" s="111">
        <f t="shared" si="18"/>
        <v>0</v>
      </c>
      <c r="V25" s="111">
        <f t="shared" si="19"/>
        <v>0</v>
      </c>
      <c r="W25" s="179">
        <f t="shared" si="20"/>
        <v>0</v>
      </c>
      <c r="X25" s="180">
        <f t="shared" si="13"/>
        <v>0</v>
      </c>
      <c r="Y25" s="181">
        <f t="shared" si="21"/>
        <v>0</v>
      </c>
      <c r="Z25" s="182">
        <f t="shared" si="22"/>
        <v>0</v>
      </c>
      <c r="AA25" s="135">
        <f t="shared" si="14"/>
        <v>0</v>
      </c>
      <c r="AB25" s="183">
        <f t="shared" si="15"/>
        <v>0</v>
      </c>
      <c r="AF25" s="183">
        <f t="shared" si="16"/>
        <v>0</v>
      </c>
      <c r="AG25" s="183">
        <f t="shared" si="23"/>
        <v>0</v>
      </c>
      <c r="AH25" s="305" t="str">
        <f t="shared" si="24"/>
        <v/>
      </c>
      <c r="AI25" s="305" t="str">
        <f t="shared" si="25"/>
        <v/>
      </c>
      <c r="AJ25" s="305" t="str">
        <f t="shared" si="26"/>
        <v/>
      </c>
      <c r="AL25" s="184"/>
    </row>
    <row r="26" spans="3:38" ht="27" hidden="1" x14ac:dyDescent="0.2">
      <c r="C26" s="264" t="str">
        <f t="shared" si="7"/>
        <v>T</v>
      </c>
      <c r="D26" s="273" t="str">
        <f t="shared" si="8"/>
        <v>T</v>
      </c>
      <c r="E26" s="21" t="s">
        <v>193</v>
      </c>
      <c r="F26" s="22">
        <f t="shared" si="0"/>
        <v>0</v>
      </c>
      <c r="G26" s="22">
        <f t="shared" si="1"/>
        <v>0</v>
      </c>
      <c r="H26" s="22">
        <f t="shared" si="2"/>
        <v>0</v>
      </c>
      <c r="I26" s="63">
        <f t="shared" si="3"/>
        <v>0</v>
      </c>
      <c r="J26" s="63">
        <f t="shared" si="4"/>
        <v>0</v>
      </c>
      <c r="K26" s="64">
        <f t="shared" si="5"/>
        <v>0</v>
      </c>
      <c r="L26" s="16">
        <f t="shared" si="6"/>
        <v>0</v>
      </c>
      <c r="M26" s="23">
        <f t="shared" si="27"/>
        <v>0</v>
      </c>
      <c r="N26" s="281">
        <f t="shared" si="17"/>
        <v>0</v>
      </c>
      <c r="O26" s="25"/>
      <c r="P26" s="25"/>
      <c r="Q26" s="25"/>
      <c r="R26" s="81" t="str">
        <f t="shared" si="10"/>
        <v/>
      </c>
      <c r="S26" s="111">
        <f t="shared" si="11"/>
        <v>0</v>
      </c>
      <c r="T26" s="111" t="str">
        <f t="shared" si="12"/>
        <v/>
      </c>
      <c r="U26" s="111">
        <f t="shared" si="18"/>
        <v>0</v>
      </c>
      <c r="V26" s="111">
        <f t="shared" si="19"/>
        <v>0</v>
      </c>
      <c r="W26" s="179">
        <f t="shared" si="20"/>
        <v>0</v>
      </c>
      <c r="X26" s="180">
        <f t="shared" si="13"/>
        <v>0</v>
      </c>
      <c r="Y26" s="181">
        <f t="shared" si="21"/>
        <v>0</v>
      </c>
      <c r="Z26" s="182">
        <f t="shared" si="22"/>
        <v>0</v>
      </c>
      <c r="AA26" s="135">
        <f t="shared" si="14"/>
        <v>0</v>
      </c>
      <c r="AB26" s="183">
        <f t="shared" si="15"/>
        <v>0</v>
      </c>
      <c r="AF26" s="183">
        <f t="shared" si="16"/>
        <v>0</v>
      </c>
      <c r="AG26" s="183">
        <f t="shared" si="23"/>
        <v>0</v>
      </c>
      <c r="AH26" s="305" t="str">
        <f t="shared" si="24"/>
        <v/>
      </c>
      <c r="AI26" s="305" t="str">
        <f t="shared" si="25"/>
        <v/>
      </c>
      <c r="AJ26" s="305" t="str">
        <f t="shared" si="26"/>
        <v/>
      </c>
      <c r="AL26" s="184"/>
    </row>
    <row r="27" spans="3:38" ht="27" hidden="1" x14ac:dyDescent="0.2">
      <c r="C27" s="264" t="str">
        <f t="shared" si="7"/>
        <v>T</v>
      </c>
      <c r="D27" s="273" t="str">
        <f t="shared" si="8"/>
        <v>T</v>
      </c>
      <c r="E27" s="21" t="s">
        <v>193</v>
      </c>
      <c r="F27" s="22">
        <f t="shared" si="0"/>
        <v>0</v>
      </c>
      <c r="G27" s="22">
        <f t="shared" si="1"/>
        <v>0</v>
      </c>
      <c r="H27" s="22">
        <f t="shared" si="2"/>
        <v>0</v>
      </c>
      <c r="I27" s="63">
        <f t="shared" si="3"/>
        <v>0</v>
      </c>
      <c r="J27" s="63">
        <f t="shared" si="4"/>
        <v>0</v>
      </c>
      <c r="K27" s="64">
        <f t="shared" si="5"/>
        <v>0</v>
      </c>
      <c r="L27" s="16">
        <f t="shared" si="6"/>
        <v>0</v>
      </c>
      <c r="M27" s="23">
        <f t="shared" si="27"/>
        <v>0</v>
      </c>
      <c r="N27" s="281">
        <f t="shared" si="17"/>
        <v>0</v>
      </c>
      <c r="O27" s="25"/>
      <c r="P27" s="25"/>
      <c r="Q27" s="25"/>
      <c r="R27" s="81" t="str">
        <f t="shared" si="10"/>
        <v/>
      </c>
      <c r="S27" s="111">
        <f t="shared" si="11"/>
        <v>0</v>
      </c>
      <c r="T27" s="111" t="str">
        <f t="shared" si="12"/>
        <v/>
      </c>
      <c r="U27" s="111">
        <f t="shared" si="18"/>
        <v>0</v>
      </c>
      <c r="V27" s="111">
        <f t="shared" si="19"/>
        <v>0</v>
      </c>
      <c r="W27" s="179">
        <f t="shared" si="20"/>
        <v>0</v>
      </c>
      <c r="X27" s="180">
        <f t="shared" si="13"/>
        <v>0</v>
      </c>
      <c r="Y27" s="181">
        <f t="shared" si="21"/>
        <v>0</v>
      </c>
      <c r="Z27" s="182">
        <f t="shared" si="22"/>
        <v>0</v>
      </c>
      <c r="AA27" s="135">
        <f t="shared" si="14"/>
        <v>0</v>
      </c>
      <c r="AB27" s="183">
        <f t="shared" si="15"/>
        <v>0</v>
      </c>
      <c r="AF27" s="183">
        <f t="shared" si="16"/>
        <v>0</v>
      </c>
      <c r="AG27" s="183">
        <f t="shared" si="23"/>
        <v>0</v>
      </c>
      <c r="AH27" s="305" t="str">
        <f t="shared" si="24"/>
        <v/>
      </c>
      <c r="AI27" s="305" t="str">
        <f t="shared" si="25"/>
        <v/>
      </c>
      <c r="AJ27" s="305" t="str">
        <f t="shared" si="26"/>
        <v/>
      </c>
      <c r="AL27" s="184"/>
    </row>
    <row r="28" spans="3:38" ht="27" hidden="1" x14ac:dyDescent="0.2">
      <c r="C28" s="264" t="str">
        <f t="shared" si="7"/>
        <v>T</v>
      </c>
      <c r="D28" s="273" t="str">
        <f t="shared" si="8"/>
        <v>T</v>
      </c>
      <c r="E28" s="21" t="s">
        <v>193</v>
      </c>
      <c r="F28" s="22">
        <f t="shared" si="0"/>
        <v>0</v>
      </c>
      <c r="G28" s="22">
        <f t="shared" si="1"/>
        <v>0</v>
      </c>
      <c r="H28" s="22">
        <f t="shared" si="2"/>
        <v>0</v>
      </c>
      <c r="I28" s="63">
        <f t="shared" si="3"/>
        <v>0</v>
      </c>
      <c r="J28" s="63">
        <f t="shared" si="4"/>
        <v>0</v>
      </c>
      <c r="K28" s="64">
        <f t="shared" si="5"/>
        <v>0</v>
      </c>
      <c r="L28" s="16">
        <f t="shared" si="6"/>
        <v>0</v>
      </c>
      <c r="M28" s="23">
        <f t="shared" si="27"/>
        <v>0</v>
      </c>
      <c r="N28" s="281">
        <f t="shared" si="17"/>
        <v>0</v>
      </c>
      <c r="O28" s="25"/>
      <c r="P28" s="25"/>
      <c r="Q28" s="25"/>
      <c r="R28" s="81" t="str">
        <f t="shared" si="10"/>
        <v/>
      </c>
      <c r="S28" s="111">
        <f t="shared" si="11"/>
        <v>0</v>
      </c>
      <c r="T28" s="111" t="str">
        <f t="shared" si="12"/>
        <v/>
      </c>
      <c r="U28" s="111">
        <f t="shared" si="18"/>
        <v>0</v>
      </c>
      <c r="V28" s="111">
        <f t="shared" si="19"/>
        <v>0</v>
      </c>
      <c r="W28" s="179">
        <f t="shared" si="20"/>
        <v>0</v>
      </c>
      <c r="X28" s="180">
        <f t="shared" si="13"/>
        <v>0</v>
      </c>
      <c r="Y28" s="181">
        <f t="shared" si="21"/>
        <v>0</v>
      </c>
      <c r="Z28" s="182">
        <f t="shared" si="22"/>
        <v>0</v>
      </c>
      <c r="AA28" s="135">
        <f t="shared" si="14"/>
        <v>0</v>
      </c>
      <c r="AB28" s="183">
        <f t="shared" si="15"/>
        <v>0</v>
      </c>
      <c r="AF28" s="183">
        <f t="shared" si="16"/>
        <v>0</v>
      </c>
      <c r="AG28" s="183">
        <f t="shared" si="23"/>
        <v>0</v>
      </c>
      <c r="AH28" s="305" t="str">
        <f t="shared" si="24"/>
        <v/>
      </c>
      <c r="AI28" s="305" t="str">
        <f t="shared" si="25"/>
        <v/>
      </c>
      <c r="AJ28" s="305" t="str">
        <f t="shared" si="26"/>
        <v/>
      </c>
      <c r="AL28" s="184"/>
    </row>
    <row r="29" spans="3:38" ht="27" hidden="1" x14ac:dyDescent="0.2">
      <c r="C29" s="264" t="str">
        <f t="shared" si="7"/>
        <v>T</v>
      </c>
      <c r="D29" s="273" t="str">
        <f t="shared" si="8"/>
        <v>T</v>
      </c>
      <c r="E29" s="21" t="s">
        <v>193</v>
      </c>
      <c r="F29" s="22">
        <f t="shared" si="0"/>
        <v>0</v>
      </c>
      <c r="G29" s="22">
        <f t="shared" si="1"/>
        <v>0</v>
      </c>
      <c r="H29" s="22">
        <f t="shared" si="2"/>
        <v>0</v>
      </c>
      <c r="I29" s="63">
        <f t="shared" si="3"/>
        <v>0</v>
      </c>
      <c r="J29" s="63">
        <f t="shared" si="4"/>
        <v>0</v>
      </c>
      <c r="K29" s="64">
        <f t="shared" si="5"/>
        <v>0</v>
      </c>
      <c r="L29" s="16">
        <f t="shared" si="6"/>
        <v>0</v>
      </c>
      <c r="M29" s="23">
        <f t="shared" si="27"/>
        <v>0</v>
      </c>
      <c r="N29" s="281">
        <f t="shared" si="17"/>
        <v>0</v>
      </c>
      <c r="O29" s="25"/>
      <c r="P29" s="25"/>
      <c r="Q29" s="25"/>
      <c r="R29" s="81" t="str">
        <f t="shared" si="10"/>
        <v/>
      </c>
      <c r="S29" s="111">
        <f t="shared" si="11"/>
        <v>0</v>
      </c>
      <c r="T29" s="111" t="str">
        <f t="shared" si="12"/>
        <v/>
      </c>
      <c r="U29" s="111">
        <f t="shared" si="18"/>
        <v>0</v>
      </c>
      <c r="V29" s="111">
        <f t="shared" si="19"/>
        <v>0</v>
      </c>
      <c r="W29" s="179">
        <f t="shared" si="20"/>
        <v>0</v>
      </c>
      <c r="X29" s="180">
        <f t="shared" si="13"/>
        <v>0</v>
      </c>
      <c r="Y29" s="181">
        <f t="shared" si="21"/>
        <v>0</v>
      </c>
      <c r="Z29" s="182">
        <f t="shared" si="22"/>
        <v>0</v>
      </c>
      <c r="AA29" s="135">
        <f t="shared" si="14"/>
        <v>0</v>
      </c>
      <c r="AB29" s="183">
        <f t="shared" si="15"/>
        <v>0</v>
      </c>
      <c r="AF29" s="183">
        <f t="shared" si="16"/>
        <v>0</v>
      </c>
      <c r="AG29" s="183">
        <f t="shared" si="23"/>
        <v>0</v>
      </c>
      <c r="AH29" s="305" t="str">
        <f t="shared" si="24"/>
        <v/>
      </c>
      <c r="AI29" s="305" t="str">
        <f t="shared" si="25"/>
        <v/>
      </c>
      <c r="AJ29" s="305" t="str">
        <f t="shared" si="26"/>
        <v/>
      </c>
      <c r="AL29" s="184"/>
    </row>
    <row r="30" spans="3:38" ht="27" hidden="1" x14ac:dyDescent="0.2">
      <c r="C30" s="264" t="str">
        <f t="shared" si="7"/>
        <v>T</v>
      </c>
      <c r="D30" s="273" t="str">
        <f t="shared" si="8"/>
        <v>T</v>
      </c>
      <c r="E30" s="21" t="s">
        <v>193</v>
      </c>
      <c r="F30" s="22">
        <f t="shared" si="0"/>
        <v>0</v>
      </c>
      <c r="G30" s="22">
        <f t="shared" si="1"/>
        <v>0</v>
      </c>
      <c r="H30" s="22">
        <f t="shared" si="2"/>
        <v>0</v>
      </c>
      <c r="I30" s="63">
        <f t="shared" si="3"/>
        <v>0</v>
      </c>
      <c r="J30" s="63">
        <f t="shared" si="4"/>
        <v>0</v>
      </c>
      <c r="K30" s="64">
        <f t="shared" si="5"/>
        <v>0</v>
      </c>
      <c r="L30" s="16">
        <f t="shared" si="6"/>
        <v>0</v>
      </c>
      <c r="M30" s="23">
        <f t="shared" si="27"/>
        <v>0</v>
      </c>
      <c r="N30" s="281">
        <f t="shared" si="17"/>
        <v>0</v>
      </c>
      <c r="O30" s="25"/>
      <c r="P30" s="25"/>
      <c r="Q30" s="25"/>
      <c r="R30" s="81" t="str">
        <f t="shared" si="10"/>
        <v/>
      </c>
      <c r="S30" s="111">
        <f t="shared" si="11"/>
        <v>0</v>
      </c>
      <c r="T30" s="111" t="str">
        <f t="shared" si="12"/>
        <v/>
      </c>
      <c r="U30" s="111">
        <f t="shared" si="18"/>
        <v>0</v>
      </c>
      <c r="V30" s="111">
        <f t="shared" si="19"/>
        <v>0</v>
      </c>
      <c r="W30" s="179">
        <f t="shared" si="20"/>
        <v>0</v>
      </c>
      <c r="X30" s="180">
        <f t="shared" si="13"/>
        <v>0</v>
      </c>
      <c r="Y30" s="181">
        <f t="shared" si="21"/>
        <v>0</v>
      </c>
      <c r="Z30" s="182">
        <f t="shared" si="22"/>
        <v>0</v>
      </c>
      <c r="AA30" s="135">
        <f t="shared" si="14"/>
        <v>0</v>
      </c>
      <c r="AB30" s="183">
        <f t="shared" si="15"/>
        <v>0</v>
      </c>
      <c r="AF30" s="183">
        <f t="shared" si="16"/>
        <v>0</v>
      </c>
      <c r="AG30" s="183">
        <f t="shared" si="23"/>
        <v>0</v>
      </c>
      <c r="AH30" s="305" t="str">
        <f t="shared" si="24"/>
        <v/>
      </c>
      <c r="AI30" s="305" t="str">
        <f t="shared" si="25"/>
        <v/>
      </c>
      <c r="AJ30" s="305" t="str">
        <f t="shared" si="26"/>
        <v/>
      </c>
      <c r="AL30" s="184"/>
    </row>
    <row r="31" spans="3:38" ht="27" hidden="1" x14ac:dyDescent="0.2">
      <c r="C31" s="264" t="str">
        <f t="shared" si="7"/>
        <v>T</v>
      </c>
      <c r="D31" s="273" t="str">
        <f t="shared" si="8"/>
        <v>T</v>
      </c>
      <c r="E31" s="21" t="s">
        <v>193</v>
      </c>
      <c r="F31" s="22">
        <f t="shared" si="0"/>
        <v>0</v>
      </c>
      <c r="G31" s="22">
        <f t="shared" si="1"/>
        <v>0</v>
      </c>
      <c r="H31" s="22">
        <f t="shared" si="2"/>
        <v>0</v>
      </c>
      <c r="I31" s="63">
        <f t="shared" si="3"/>
        <v>0</v>
      </c>
      <c r="J31" s="63">
        <f t="shared" si="4"/>
        <v>0</v>
      </c>
      <c r="K31" s="64">
        <f t="shared" si="5"/>
        <v>0</v>
      </c>
      <c r="L31" s="16">
        <f t="shared" si="6"/>
        <v>0</v>
      </c>
      <c r="M31" s="23">
        <f t="shared" si="27"/>
        <v>0</v>
      </c>
      <c r="N31" s="281">
        <f t="shared" si="17"/>
        <v>0</v>
      </c>
      <c r="O31" s="25"/>
      <c r="P31" s="25"/>
      <c r="Q31" s="25"/>
      <c r="R31" s="81" t="str">
        <f t="shared" si="10"/>
        <v/>
      </c>
      <c r="S31" s="111">
        <f t="shared" si="11"/>
        <v>0</v>
      </c>
      <c r="T31" s="111" t="str">
        <f t="shared" si="12"/>
        <v/>
      </c>
      <c r="U31" s="111">
        <f t="shared" si="18"/>
        <v>0</v>
      </c>
      <c r="V31" s="111">
        <f t="shared" si="19"/>
        <v>0</v>
      </c>
      <c r="W31" s="179">
        <f t="shared" si="20"/>
        <v>0</v>
      </c>
      <c r="X31" s="180">
        <f t="shared" si="13"/>
        <v>0</v>
      </c>
      <c r="Y31" s="181">
        <f t="shared" si="21"/>
        <v>0</v>
      </c>
      <c r="Z31" s="182">
        <f t="shared" si="22"/>
        <v>0</v>
      </c>
      <c r="AA31" s="135">
        <f t="shared" si="14"/>
        <v>0</v>
      </c>
      <c r="AB31" s="183">
        <f t="shared" si="15"/>
        <v>0</v>
      </c>
      <c r="AF31" s="183">
        <f t="shared" si="16"/>
        <v>0</v>
      </c>
      <c r="AG31" s="183">
        <f t="shared" si="23"/>
        <v>0</v>
      </c>
      <c r="AH31" s="305" t="str">
        <f t="shared" si="24"/>
        <v/>
      </c>
      <c r="AI31" s="305" t="str">
        <f t="shared" si="25"/>
        <v/>
      </c>
      <c r="AJ31" s="305" t="str">
        <f t="shared" si="26"/>
        <v/>
      </c>
      <c r="AL31" s="184"/>
    </row>
    <row r="32" spans="3:38" ht="27" hidden="1" x14ac:dyDescent="0.2">
      <c r="C32" s="264" t="str">
        <f t="shared" si="7"/>
        <v>T</v>
      </c>
      <c r="D32" s="273" t="str">
        <f t="shared" si="8"/>
        <v>T</v>
      </c>
      <c r="E32" s="21" t="s">
        <v>193</v>
      </c>
      <c r="F32" s="22">
        <f t="shared" si="0"/>
        <v>0</v>
      </c>
      <c r="G32" s="22">
        <f t="shared" si="1"/>
        <v>0</v>
      </c>
      <c r="H32" s="22">
        <f t="shared" si="2"/>
        <v>0</v>
      </c>
      <c r="I32" s="63">
        <f t="shared" si="3"/>
        <v>0</v>
      </c>
      <c r="J32" s="63">
        <f t="shared" si="4"/>
        <v>0</v>
      </c>
      <c r="K32" s="64">
        <f t="shared" si="5"/>
        <v>0</v>
      </c>
      <c r="L32" s="16">
        <f t="shared" si="6"/>
        <v>0</v>
      </c>
      <c r="M32" s="23">
        <f t="shared" si="27"/>
        <v>0</v>
      </c>
      <c r="N32" s="281">
        <f t="shared" si="17"/>
        <v>0</v>
      </c>
      <c r="O32" s="25"/>
      <c r="P32" s="25"/>
      <c r="Q32" s="25"/>
      <c r="R32" s="81" t="str">
        <f t="shared" si="10"/>
        <v/>
      </c>
      <c r="S32" s="111">
        <f t="shared" si="11"/>
        <v>0</v>
      </c>
      <c r="T32" s="111" t="str">
        <f t="shared" si="12"/>
        <v/>
      </c>
      <c r="U32" s="111">
        <f t="shared" si="18"/>
        <v>0</v>
      </c>
      <c r="V32" s="111">
        <f t="shared" si="19"/>
        <v>0</v>
      </c>
      <c r="W32" s="179">
        <f t="shared" si="20"/>
        <v>0</v>
      </c>
      <c r="X32" s="180">
        <f t="shared" si="13"/>
        <v>0</v>
      </c>
      <c r="Y32" s="181">
        <f t="shared" si="21"/>
        <v>0</v>
      </c>
      <c r="Z32" s="182">
        <f t="shared" si="22"/>
        <v>0</v>
      </c>
      <c r="AA32" s="135">
        <f t="shared" si="14"/>
        <v>0</v>
      </c>
      <c r="AB32" s="183">
        <f t="shared" si="15"/>
        <v>0</v>
      </c>
      <c r="AF32" s="183">
        <f t="shared" si="16"/>
        <v>0</v>
      </c>
      <c r="AG32" s="183">
        <f t="shared" si="23"/>
        <v>0</v>
      </c>
      <c r="AH32" s="305" t="str">
        <f t="shared" si="24"/>
        <v/>
      </c>
      <c r="AI32" s="305" t="str">
        <f t="shared" si="25"/>
        <v/>
      </c>
      <c r="AJ32" s="305" t="str">
        <f t="shared" si="26"/>
        <v/>
      </c>
      <c r="AL32" s="184"/>
    </row>
    <row r="33" spans="3:40" ht="27" hidden="1" x14ac:dyDescent="0.2">
      <c r="C33" s="264" t="str">
        <f t="shared" si="7"/>
        <v>T</v>
      </c>
      <c r="D33" s="273" t="str">
        <f t="shared" si="8"/>
        <v>T</v>
      </c>
      <c r="E33" s="21" t="s">
        <v>193</v>
      </c>
      <c r="F33" s="22">
        <f t="shared" si="0"/>
        <v>0</v>
      </c>
      <c r="G33" s="22">
        <f t="shared" si="1"/>
        <v>0</v>
      </c>
      <c r="H33" s="22">
        <f t="shared" si="2"/>
        <v>0</v>
      </c>
      <c r="I33" s="63">
        <f t="shared" si="3"/>
        <v>0</v>
      </c>
      <c r="J33" s="63">
        <f t="shared" si="4"/>
        <v>0</v>
      </c>
      <c r="K33" s="64">
        <f t="shared" si="5"/>
        <v>0</v>
      </c>
      <c r="L33" s="16">
        <f t="shared" si="6"/>
        <v>0</v>
      </c>
      <c r="M33" s="23">
        <f t="shared" si="27"/>
        <v>0</v>
      </c>
      <c r="N33" s="281">
        <f t="shared" si="17"/>
        <v>0</v>
      </c>
      <c r="O33" s="25"/>
      <c r="P33" s="25"/>
      <c r="Q33" s="25"/>
      <c r="R33" s="81" t="str">
        <f t="shared" si="10"/>
        <v/>
      </c>
      <c r="S33" s="111">
        <f t="shared" si="11"/>
        <v>0</v>
      </c>
      <c r="T33" s="111" t="str">
        <f t="shared" si="12"/>
        <v/>
      </c>
      <c r="U33" s="111">
        <f t="shared" si="18"/>
        <v>0</v>
      </c>
      <c r="V33" s="111">
        <f t="shared" si="19"/>
        <v>0</v>
      </c>
      <c r="W33" s="179">
        <f t="shared" si="20"/>
        <v>0</v>
      </c>
      <c r="X33" s="180">
        <f t="shared" si="13"/>
        <v>0</v>
      </c>
      <c r="Y33" s="181">
        <f t="shared" si="21"/>
        <v>0</v>
      </c>
      <c r="Z33" s="182">
        <f t="shared" si="22"/>
        <v>0</v>
      </c>
      <c r="AA33" s="135">
        <f t="shared" si="14"/>
        <v>0</v>
      </c>
      <c r="AB33" s="183">
        <f t="shared" si="15"/>
        <v>0</v>
      </c>
      <c r="AF33" s="183">
        <f t="shared" si="16"/>
        <v>0</v>
      </c>
      <c r="AG33" s="183">
        <f t="shared" si="23"/>
        <v>0</v>
      </c>
      <c r="AH33" s="305" t="str">
        <f t="shared" si="24"/>
        <v/>
      </c>
      <c r="AI33" s="305" t="str">
        <f t="shared" si="25"/>
        <v/>
      </c>
      <c r="AJ33" s="305" t="str">
        <f t="shared" si="26"/>
        <v/>
      </c>
      <c r="AL33" s="184"/>
    </row>
    <row r="34" spans="3:40" ht="27" hidden="1" x14ac:dyDescent="0.2">
      <c r="C34" s="264" t="str">
        <f t="shared" si="7"/>
        <v>T</v>
      </c>
      <c r="D34" s="273" t="str">
        <f t="shared" si="8"/>
        <v>T</v>
      </c>
      <c r="E34" s="21" t="s">
        <v>193</v>
      </c>
      <c r="F34" s="22">
        <f t="shared" si="0"/>
        <v>0</v>
      </c>
      <c r="G34" s="22">
        <f t="shared" si="1"/>
        <v>0</v>
      </c>
      <c r="H34" s="22">
        <f t="shared" si="2"/>
        <v>0</v>
      </c>
      <c r="I34" s="63">
        <f t="shared" si="3"/>
        <v>0</v>
      </c>
      <c r="J34" s="63">
        <f t="shared" si="4"/>
        <v>0</v>
      </c>
      <c r="K34" s="64">
        <f t="shared" si="5"/>
        <v>0</v>
      </c>
      <c r="L34" s="16">
        <f t="shared" si="6"/>
        <v>0</v>
      </c>
      <c r="M34" s="23">
        <f t="shared" si="27"/>
        <v>0</v>
      </c>
      <c r="N34" s="281">
        <f t="shared" si="17"/>
        <v>0</v>
      </c>
      <c r="O34" s="25"/>
      <c r="P34" s="25"/>
      <c r="Q34" s="25"/>
      <c r="R34" s="81" t="str">
        <f t="shared" si="10"/>
        <v/>
      </c>
      <c r="S34" s="111">
        <f t="shared" si="11"/>
        <v>0</v>
      </c>
      <c r="T34" s="111" t="str">
        <f t="shared" si="12"/>
        <v/>
      </c>
      <c r="U34" s="111">
        <f t="shared" si="18"/>
        <v>0</v>
      </c>
      <c r="V34" s="111">
        <f t="shared" si="19"/>
        <v>0</v>
      </c>
      <c r="W34" s="179">
        <f t="shared" si="20"/>
        <v>0</v>
      </c>
      <c r="X34" s="180">
        <f t="shared" si="13"/>
        <v>0</v>
      </c>
      <c r="Y34" s="181">
        <f t="shared" si="21"/>
        <v>0</v>
      </c>
      <c r="Z34" s="182">
        <f t="shared" si="22"/>
        <v>0</v>
      </c>
      <c r="AA34" s="135">
        <f t="shared" si="14"/>
        <v>0</v>
      </c>
      <c r="AB34" s="183">
        <f t="shared" si="15"/>
        <v>0</v>
      </c>
      <c r="AF34" s="183">
        <f t="shared" si="16"/>
        <v>0</v>
      </c>
      <c r="AG34" s="183">
        <f t="shared" si="23"/>
        <v>0</v>
      </c>
      <c r="AH34" s="305" t="str">
        <f t="shared" si="24"/>
        <v/>
      </c>
      <c r="AI34" s="305" t="str">
        <f t="shared" si="25"/>
        <v/>
      </c>
      <c r="AJ34" s="305" t="str">
        <f t="shared" si="26"/>
        <v/>
      </c>
      <c r="AL34" s="184"/>
    </row>
    <row r="35" spans="3:40" ht="27" hidden="1" x14ac:dyDescent="0.2">
      <c r="C35" s="264" t="str">
        <f t="shared" si="7"/>
        <v>T</v>
      </c>
      <c r="D35" s="273" t="str">
        <f t="shared" si="8"/>
        <v>T</v>
      </c>
      <c r="E35" s="21" t="s">
        <v>193</v>
      </c>
      <c r="F35" s="22">
        <f t="shared" si="0"/>
        <v>0</v>
      </c>
      <c r="G35" s="22">
        <f t="shared" si="1"/>
        <v>0</v>
      </c>
      <c r="H35" s="22">
        <f t="shared" si="2"/>
        <v>0</v>
      </c>
      <c r="I35" s="63">
        <f t="shared" si="3"/>
        <v>0</v>
      </c>
      <c r="J35" s="63">
        <f t="shared" si="4"/>
        <v>0</v>
      </c>
      <c r="K35" s="64">
        <f t="shared" si="5"/>
        <v>0</v>
      </c>
      <c r="L35" s="16">
        <f t="shared" si="6"/>
        <v>0</v>
      </c>
      <c r="M35" s="23">
        <f t="shared" si="27"/>
        <v>0</v>
      </c>
      <c r="N35" s="281">
        <f t="shared" si="17"/>
        <v>0</v>
      </c>
      <c r="O35" s="25"/>
      <c r="P35" s="25"/>
      <c r="Q35" s="25"/>
      <c r="R35" s="81" t="str">
        <f t="shared" si="10"/>
        <v/>
      </c>
      <c r="S35" s="111">
        <f t="shared" si="11"/>
        <v>0</v>
      </c>
      <c r="T35" s="111" t="str">
        <f t="shared" si="12"/>
        <v/>
      </c>
      <c r="U35" s="111">
        <f t="shared" si="18"/>
        <v>0</v>
      </c>
      <c r="V35" s="111">
        <f t="shared" si="19"/>
        <v>0</v>
      </c>
      <c r="W35" s="179">
        <f t="shared" si="20"/>
        <v>0</v>
      </c>
      <c r="X35" s="180">
        <f t="shared" si="13"/>
        <v>0</v>
      </c>
      <c r="Y35" s="181">
        <f t="shared" si="21"/>
        <v>0</v>
      </c>
      <c r="Z35" s="182">
        <f t="shared" si="22"/>
        <v>0</v>
      </c>
      <c r="AA35" s="135">
        <f t="shared" si="14"/>
        <v>0</v>
      </c>
      <c r="AB35" s="183">
        <f t="shared" si="15"/>
        <v>0</v>
      </c>
      <c r="AF35" s="183">
        <f t="shared" si="16"/>
        <v>0</v>
      </c>
      <c r="AG35" s="183">
        <f t="shared" si="23"/>
        <v>0</v>
      </c>
      <c r="AH35" s="305" t="str">
        <f t="shared" si="24"/>
        <v/>
      </c>
      <c r="AI35" s="305" t="str">
        <f t="shared" si="25"/>
        <v/>
      </c>
      <c r="AJ35" s="305" t="str">
        <f t="shared" si="26"/>
        <v/>
      </c>
      <c r="AL35" s="184"/>
    </row>
    <row r="36" spans="3:40" ht="27" hidden="1" x14ac:dyDescent="0.2">
      <c r="C36" s="264" t="str">
        <f t="shared" si="7"/>
        <v>T</v>
      </c>
      <c r="D36" s="273" t="str">
        <f t="shared" si="8"/>
        <v>T</v>
      </c>
      <c r="E36" s="21" t="s">
        <v>193</v>
      </c>
      <c r="F36" s="22">
        <f t="shared" si="0"/>
        <v>0</v>
      </c>
      <c r="G36" s="22">
        <f t="shared" si="1"/>
        <v>0</v>
      </c>
      <c r="H36" s="22">
        <f t="shared" si="2"/>
        <v>0</v>
      </c>
      <c r="I36" s="63">
        <f t="shared" si="3"/>
        <v>0</v>
      </c>
      <c r="J36" s="63">
        <f t="shared" si="4"/>
        <v>0</v>
      </c>
      <c r="K36" s="64">
        <f t="shared" si="5"/>
        <v>0</v>
      </c>
      <c r="L36" s="16">
        <f t="shared" si="6"/>
        <v>0</v>
      </c>
      <c r="M36" s="23">
        <f t="shared" si="27"/>
        <v>0</v>
      </c>
      <c r="N36" s="281">
        <f t="shared" si="17"/>
        <v>0</v>
      </c>
      <c r="O36" s="25"/>
      <c r="P36" s="25"/>
      <c r="Q36" s="25"/>
      <c r="R36" s="81" t="str">
        <f t="shared" si="10"/>
        <v/>
      </c>
      <c r="S36" s="111">
        <f t="shared" si="11"/>
        <v>0</v>
      </c>
      <c r="T36" s="111" t="str">
        <f t="shared" si="12"/>
        <v/>
      </c>
      <c r="U36" s="111">
        <f t="shared" si="18"/>
        <v>0</v>
      </c>
      <c r="V36" s="111">
        <f t="shared" si="19"/>
        <v>0</v>
      </c>
      <c r="W36" s="179">
        <f t="shared" si="20"/>
        <v>0</v>
      </c>
      <c r="X36" s="180">
        <f t="shared" si="13"/>
        <v>0</v>
      </c>
      <c r="Y36" s="181">
        <f t="shared" si="21"/>
        <v>0</v>
      </c>
      <c r="Z36" s="182">
        <f t="shared" si="22"/>
        <v>0</v>
      </c>
      <c r="AA36" s="135">
        <f t="shared" si="14"/>
        <v>0</v>
      </c>
      <c r="AB36" s="183">
        <f t="shared" si="15"/>
        <v>0</v>
      </c>
      <c r="AF36" s="183">
        <f t="shared" si="16"/>
        <v>0</v>
      </c>
      <c r="AG36" s="183">
        <f t="shared" si="23"/>
        <v>0</v>
      </c>
      <c r="AH36" s="305" t="str">
        <f t="shared" si="24"/>
        <v/>
      </c>
      <c r="AI36" s="305" t="str">
        <f t="shared" si="25"/>
        <v/>
      </c>
      <c r="AJ36" s="305" t="str">
        <f t="shared" si="26"/>
        <v/>
      </c>
      <c r="AL36" s="184"/>
    </row>
    <row r="37" spans="3:40" ht="27" hidden="1" x14ac:dyDescent="0.2">
      <c r="C37" s="264" t="str">
        <f t="shared" si="7"/>
        <v>T</v>
      </c>
      <c r="D37" s="273" t="str">
        <f t="shared" si="8"/>
        <v>T</v>
      </c>
      <c r="E37" s="21" t="s">
        <v>193</v>
      </c>
      <c r="F37" s="22">
        <f t="shared" si="0"/>
        <v>0</v>
      </c>
      <c r="G37" s="22">
        <f t="shared" si="1"/>
        <v>0</v>
      </c>
      <c r="H37" s="22">
        <f t="shared" si="2"/>
        <v>0</v>
      </c>
      <c r="I37" s="63">
        <f t="shared" si="3"/>
        <v>0</v>
      </c>
      <c r="J37" s="63">
        <f t="shared" si="4"/>
        <v>0</v>
      </c>
      <c r="K37" s="64">
        <f t="shared" si="5"/>
        <v>0</v>
      </c>
      <c r="L37" s="16">
        <f t="shared" si="6"/>
        <v>0</v>
      </c>
      <c r="M37" s="23">
        <f t="shared" si="27"/>
        <v>0</v>
      </c>
      <c r="N37" s="281">
        <f t="shared" si="17"/>
        <v>0</v>
      </c>
      <c r="O37" s="25"/>
      <c r="P37" s="25"/>
      <c r="Q37" s="25"/>
      <c r="R37" s="81" t="str">
        <f t="shared" si="10"/>
        <v/>
      </c>
      <c r="S37" s="111">
        <f t="shared" si="11"/>
        <v>0</v>
      </c>
      <c r="T37" s="111" t="str">
        <f t="shared" si="12"/>
        <v/>
      </c>
      <c r="U37" s="111">
        <f t="shared" si="18"/>
        <v>0</v>
      </c>
      <c r="V37" s="111">
        <f t="shared" si="19"/>
        <v>0</v>
      </c>
      <c r="W37" s="179">
        <f t="shared" si="20"/>
        <v>0</v>
      </c>
      <c r="X37" s="180">
        <f t="shared" si="13"/>
        <v>0</v>
      </c>
      <c r="Y37" s="181">
        <f t="shared" si="21"/>
        <v>0</v>
      </c>
      <c r="Z37" s="182">
        <f t="shared" si="22"/>
        <v>0</v>
      </c>
      <c r="AA37" s="135">
        <f t="shared" si="14"/>
        <v>0</v>
      </c>
      <c r="AB37" s="183">
        <f t="shared" si="15"/>
        <v>0</v>
      </c>
      <c r="AF37" s="183">
        <f t="shared" si="16"/>
        <v>0</v>
      </c>
      <c r="AG37" s="183">
        <f t="shared" si="23"/>
        <v>0</v>
      </c>
      <c r="AH37" s="305" t="str">
        <f t="shared" si="24"/>
        <v/>
      </c>
      <c r="AI37" s="305" t="str">
        <f t="shared" si="25"/>
        <v/>
      </c>
      <c r="AJ37" s="305" t="str">
        <f t="shared" si="26"/>
        <v/>
      </c>
      <c r="AL37" s="184"/>
    </row>
    <row r="38" spans="3:40" ht="27" hidden="1" x14ac:dyDescent="0.2">
      <c r="C38" s="264" t="str">
        <f t="shared" si="7"/>
        <v>T</v>
      </c>
      <c r="D38" s="273" t="str">
        <f t="shared" si="8"/>
        <v>T</v>
      </c>
      <c r="E38" s="21" t="s">
        <v>193</v>
      </c>
      <c r="F38" s="22">
        <f t="shared" si="0"/>
        <v>0</v>
      </c>
      <c r="G38" s="22">
        <f t="shared" si="1"/>
        <v>0</v>
      </c>
      <c r="H38" s="22">
        <f t="shared" si="2"/>
        <v>0</v>
      </c>
      <c r="I38" s="63">
        <f t="shared" si="3"/>
        <v>0</v>
      </c>
      <c r="J38" s="63">
        <f t="shared" si="4"/>
        <v>0</v>
      </c>
      <c r="K38" s="64">
        <f t="shared" si="5"/>
        <v>0</v>
      </c>
      <c r="L38" s="16">
        <f t="shared" si="6"/>
        <v>0</v>
      </c>
      <c r="M38" s="23">
        <f t="shared" si="27"/>
        <v>0</v>
      </c>
      <c r="N38" s="281">
        <f t="shared" si="17"/>
        <v>0</v>
      </c>
      <c r="O38" s="25"/>
      <c r="P38" s="25"/>
      <c r="Q38" s="25"/>
      <c r="R38" s="81" t="str">
        <f t="shared" si="10"/>
        <v/>
      </c>
      <c r="S38" s="111">
        <f t="shared" si="11"/>
        <v>0</v>
      </c>
      <c r="T38" s="111" t="str">
        <f t="shared" si="12"/>
        <v/>
      </c>
      <c r="U38" s="111">
        <f t="shared" si="18"/>
        <v>0</v>
      </c>
      <c r="V38" s="111">
        <f t="shared" si="19"/>
        <v>0</v>
      </c>
      <c r="W38" s="179">
        <f t="shared" si="20"/>
        <v>0</v>
      </c>
      <c r="X38" s="180">
        <f t="shared" si="13"/>
        <v>0</v>
      </c>
      <c r="Y38" s="181">
        <f t="shared" si="21"/>
        <v>0</v>
      </c>
      <c r="Z38" s="182">
        <f t="shared" si="22"/>
        <v>0</v>
      </c>
      <c r="AA38" s="135">
        <f t="shared" si="14"/>
        <v>0</v>
      </c>
      <c r="AB38" s="183">
        <f t="shared" si="15"/>
        <v>0</v>
      </c>
      <c r="AF38" s="183">
        <f t="shared" si="16"/>
        <v>0</v>
      </c>
      <c r="AG38" s="183">
        <f t="shared" si="23"/>
        <v>0</v>
      </c>
      <c r="AH38" s="305" t="str">
        <f t="shared" si="24"/>
        <v/>
      </c>
      <c r="AI38" s="305" t="str">
        <f t="shared" si="25"/>
        <v/>
      </c>
      <c r="AJ38" s="305" t="str">
        <f t="shared" si="26"/>
        <v/>
      </c>
      <c r="AL38" s="184"/>
    </row>
    <row r="39" spans="3:40" ht="27" hidden="1" x14ac:dyDescent="0.2">
      <c r="C39" s="264" t="str">
        <f t="shared" si="7"/>
        <v>T</v>
      </c>
      <c r="D39" s="273" t="str">
        <f t="shared" si="8"/>
        <v>T</v>
      </c>
      <c r="E39" s="21" t="s">
        <v>193</v>
      </c>
      <c r="F39" s="22">
        <f t="shared" si="0"/>
        <v>0</v>
      </c>
      <c r="G39" s="22">
        <f t="shared" si="1"/>
        <v>0</v>
      </c>
      <c r="H39" s="22">
        <f t="shared" si="2"/>
        <v>0</v>
      </c>
      <c r="I39" s="63">
        <f t="shared" si="3"/>
        <v>0</v>
      </c>
      <c r="J39" s="63">
        <f t="shared" si="4"/>
        <v>0</v>
      </c>
      <c r="K39" s="64">
        <f t="shared" si="5"/>
        <v>0</v>
      </c>
      <c r="L39" s="16">
        <f t="shared" si="6"/>
        <v>0</v>
      </c>
      <c r="M39" s="23">
        <f t="shared" si="27"/>
        <v>0</v>
      </c>
      <c r="N39" s="281">
        <f t="shared" si="17"/>
        <v>0</v>
      </c>
      <c r="O39" s="25"/>
      <c r="P39" s="25"/>
      <c r="Q39" s="25"/>
      <c r="R39" s="81" t="str">
        <f t="shared" si="10"/>
        <v/>
      </c>
      <c r="S39" s="111">
        <f t="shared" si="11"/>
        <v>0</v>
      </c>
      <c r="T39" s="111" t="str">
        <f t="shared" si="12"/>
        <v/>
      </c>
      <c r="U39" s="111">
        <f t="shared" si="18"/>
        <v>0</v>
      </c>
      <c r="V39" s="111">
        <f t="shared" si="19"/>
        <v>0</v>
      </c>
      <c r="W39" s="179">
        <f t="shared" si="20"/>
        <v>0</v>
      </c>
      <c r="X39" s="180">
        <f t="shared" si="13"/>
        <v>0</v>
      </c>
      <c r="Y39" s="181">
        <f t="shared" si="21"/>
        <v>0</v>
      </c>
      <c r="Z39" s="182">
        <f t="shared" si="22"/>
        <v>0</v>
      </c>
      <c r="AA39" s="135">
        <f t="shared" si="14"/>
        <v>0</v>
      </c>
      <c r="AB39" s="183">
        <f t="shared" si="15"/>
        <v>0</v>
      </c>
      <c r="AF39" s="183">
        <f t="shared" si="16"/>
        <v>0</v>
      </c>
      <c r="AG39" s="183">
        <f t="shared" si="23"/>
        <v>0</v>
      </c>
      <c r="AH39" s="305" t="str">
        <f t="shared" si="24"/>
        <v/>
      </c>
      <c r="AI39" s="305" t="str">
        <f t="shared" si="25"/>
        <v/>
      </c>
      <c r="AJ39" s="305" t="str">
        <f t="shared" si="26"/>
        <v/>
      </c>
      <c r="AL39" s="184"/>
    </row>
    <row r="40" spans="3:40" ht="27" hidden="1" x14ac:dyDescent="0.2">
      <c r="C40" s="264" t="str">
        <f t="shared" si="7"/>
        <v>T</v>
      </c>
      <c r="D40" s="273" t="str">
        <f t="shared" si="8"/>
        <v>T</v>
      </c>
      <c r="E40" s="21" t="s">
        <v>24</v>
      </c>
      <c r="F40" s="22"/>
      <c r="G40" s="22"/>
      <c r="H40" s="22"/>
      <c r="I40" s="63"/>
      <c r="J40" s="63"/>
      <c r="K40" s="64"/>
      <c r="L40" s="16"/>
      <c r="M40" s="23">
        <f t="shared" si="27"/>
        <v>0</v>
      </c>
      <c r="N40" s="281">
        <f t="shared" si="17"/>
        <v>0</v>
      </c>
      <c r="O40" s="25"/>
      <c r="P40" s="25"/>
      <c r="Q40" s="25"/>
      <c r="R40" s="81" t="str">
        <f t="shared" si="10"/>
        <v/>
      </c>
      <c r="S40" s="111">
        <f t="shared" si="11"/>
        <v>0</v>
      </c>
      <c r="T40" s="111" t="str">
        <f>IF(J40&lt;135,"",J40-$J$66)</f>
        <v/>
      </c>
      <c r="U40" s="111">
        <f t="shared" si="18"/>
        <v>0</v>
      </c>
      <c r="V40" s="111">
        <f t="shared" si="19"/>
        <v>0</v>
      </c>
      <c r="W40" s="179">
        <f t="shared" si="20"/>
        <v>0</v>
      </c>
      <c r="X40" s="180">
        <f t="shared" si="13"/>
        <v>0</v>
      </c>
      <c r="Y40" s="181">
        <f t="shared" si="21"/>
        <v>0</v>
      </c>
      <c r="Z40" s="182">
        <f t="shared" si="22"/>
        <v>0</v>
      </c>
      <c r="AA40" s="135">
        <f t="shared" si="14"/>
        <v>0</v>
      </c>
      <c r="AB40" s="183">
        <f t="shared" si="15"/>
        <v>0</v>
      </c>
      <c r="AF40" s="183">
        <f t="shared" si="16"/>
        <v>0</v>
      </c>
      <c r="AG40" s="183">
        <f t="shared" si="23"/>
        <v>0</v>
      </c>
      <c r="AH40" s="305" t="str">
        <f t="shared" si="24"/>
        <v/>
      </c>
      <c r="AI40" s="305" t="str">
        <f t="shared" si="25"/>
        <v/>
      </c>
      <c r="AJ40" s="305" t="str">
        <f t="shared" si="26"/>
        <v/>
      </c>
      <c r="AL40" s="184"/>
    </row>
    <row r="41" spans="3:40" ht="20.25" customHeight="1" x14ac:dyDescent="0.35">
      <c r="E41" s="26" t="s">
        <v>56</v>
      </c>
      <c r="F41" s="27"/>
      <c r="G41" s="28"/>
      <c r="H41" s="28"/>
      <c r="I41" s="28"/>
      <c r="K41" s="194"/>
      <c r="L41" s="195"/>
      <c r="M41" s="195"/>
      <c r="N41" s="93" t="s">
        <v>17</v>
      </c>
      <c r="O41" s="92">
        <f>SUM(O11:O40)</f>
        <v>480</v>
      </c>
      <c r="Q41" s="32"/>
      <c r="R41" s="32">
        <f>SUM(R11:R40)</f>
        <v>3</v>
      </c>
      <c r="S41" s="201">
        <f>SUM(S11:S40)</f>
        <v>40.841487107571083</v>
      </c>
      <c r="T41" s="166">
        <f>MAXA(T11:T40)</f>
        <v>0</v>
      </c>
      <c r="U41" s="200" t="s">
        <v>265</v>
      </c>
      <c r="V41" s="200">
        <f>10*LOG10(SUM(V11:V40))</f>
        <v>71.585228245223533</v>
      </c>
      <c r="AJ41" s="20"/>
      <c r="AM41" s="29"/>
    </row>
    <row r="42" spans="3:40" ht="20.100000000000001" customHeight="1" thickBot="1" x14ac:dyDescent="0.3">
      <c r="E42" s="30"/>
      <c r="F42" s="30"/>
      <c r="K42" s="31"/>
      <c r="T42" s="32"/>
      <c r="U42" s="32"/>
      <c r="AJ42" s="20"/>
      <c r="AM42" s="29"/>
    </row>
    <row r="43" spans="3:40" ht="20.25" customHeight="1" thickBot="1" x14ac:dyDescent="0.3">
      <c r="F43" s="33" t="s">
        <v>6</v>
      </c>
      <c r="G43" s="94">
        <v>480</v>
      </c>
      <c r="H43" s="405" t="str">
        <f>IF(G43=480,"VALUTAZIONE SU BASE GIORNALIERA", "VALUTAZIONE SU BASE SETTIMANALE")</f>
        <v>VALUTAZIONE SU BASE GIORNALIERA</v>
      </c>
      <c r="I43" s="406"/>
      <c r="J43" s="406"/>
      <c r="K43" s="406"/>
      <c r="L43" s="406"/>
      <c r="M43" s="406"/>
      <c r="N43" s="406"/>
      <c r="O43" s="407"/>
      <c r="AJ43" s="20"/>
      <c r="AM43" s="29"/>
    </row>
    <row r="44" spans="3:40" ht="23.25" customHeight="1" x14ac:dyDescent="0.35">
      <c r="F44" s="97" t="s">
        <v>218</v>
      </c>
      <c r="G44" s="95">
        <f>10*LOG(SUM(AG11:AG40))</f>
        <v>83.837933948511392</v>
      </c>
      <c r="H44" s="55" t="s">
        <v>75</v>
      </c>
      <c r="I44" s="35">
        <f>G44</f>
        <v>83.837933948511392</v>
      </c>
      <c r="J44" s="36" t="s">
        <v>19</v>
      </c>
      <c r="K44" s="37">
        <f>G46</f>
        <v>2.9869918404345004</v>
      </c>
      <c r="L44" s="185" t="s">
        <v>219</v>
      </c>
      <c r="M44" s="186"/>
      <c r="N44" s="38" t="s">
        <v>66</v>
      </c>
      <c r="O44" s="39">
        <f>I44+K44</f>
        <v>86.82492578894589</v>
      </c>
      <c r="AJ44" s="20"/>
      <c r="AM44" s="29"/>
    </row>
    <row r="45" spans="3:40" ht="24" customHeight="1" thickBot="1" x14ac:dyDescent="0.4">
      <c r="F45" s="34" t="s">
        <v>217</v>
      </c>
      <c r="G45" s="96">
        <f>SUM(W11:X40)</f>
        <v>3.2771791569595168</v>
      </c>
      <c r="H45" s="40"/>
      <c r="I45" s="41"/>
      <c r="J45" s="41"/>
      <c r="K45" s="41"/>
      <c r="L45" s="41"/>
      <c r="M45" s="41"/>
      <c r="N45" s="38" t="s">
        <v>258</v>
      </c>
      <c r="O45" s="39">
        <f>MAX(J11:J40)</f>
        <v>127.66204993518133</v>
      </c>
      <c r="AF45" s="42"/>
      <c r="AJ45" s="20"/>
    </row>
    <row r="46" spans="3:40" ht="23.25" customHeight="1" x14ac:dyDescent="0.35">
      <c r="F46" s="34" t="s">
        <v>287</v>
      </c>
      <c r="G46" s="96">
        <f>1.65*SQRT(G45)</f>
        <v>2.9869918404345004</v>
      </c>
      <c r="H46" s="408" t="str">
        <f>IF(AND((I44+K44)&lt;80,O45&lt;135),"CLASSE DI RISCHIO BASSO",IF(AND((I44+K44)&lt;85,O45&lt;137),"CLASSE DI RISCHIO MEDIO",IF(AND((I44+K44)&lt;87,O45&lt;140),"CLASSE DI RISCHIO ALTO","CLASSE DI RISCHIO ALTO")))</f>
        <v>CLASSE DI RISCHIO ALTO</v>
      </c>
      <c r="I46" s="435"/>
      <c r="J46" s="435"/>
      <c r="K46" s="435"/>
      <c r="L46" s="435"/>
      <c r="M46" s="435"/>
      <c r="N46" s="435"/>
      <c r="O46" s="436"/>
      <c r="AJ46" s="20"/>
      <c r="AL46" s="187"/>
      <c r="AM46" s="187"/>
      <c r="AN46" s="188"/>
    </row>
    <row r="47" spans="3:40" ht="16.5" customHeight="1" thickBot="1" x14ac:dyDescent="0.25">
      <c r="H47" s="437"/>
      <c r="I47" s="438"/>
      <c r="J47" s="438"/>
      <c r="K47" s="438"/>
      <c r="L47" s="438"/>
      <c r="M47" s="438"/>
      <c r="N47" s="438"/>
      <c r="O47" s="439"/>
      <c r="AJ47" s="20"/>
      <c r="AN47" s="31"/>
    </row>
    <row r="48" spans="3:40" ht="20.100000000000001" customHeight="1" thickBot="1" x14ac:dyDescent="0.25">
      <c r="AF48" s="189"/>
      <c r="AH48" s="43"/>
      <c r="AJ48" s="43"/>
      <c r="AK48" s="43"/>
    </row>
    <row r="49" spans="2:27" ht="39" customHeight="1" x14ac:dyDescent="0.2">
      <c r="E49" s="432" t="str">
        <f>IF(AND((I44+K44)&lt;80,O45&lt;135),"",IF(AND((I44+K44)&lt;85,O45&lt;137),"Il datore di lavoro mette a disposizione dei lavoratori i D.P.I.-art. 193 comma 1-a-",IF(AND((I44+K44)&lt;87,O45&lt;140),"Dal calcolo del LEX8h è emerso il superamento del livello superiore d'azione, ai sensi dell'art. 193 comma 1b -il datore di lavoro esige che i lavoratori utilizzino gli otoprotettori-","Dal calcolo del LEX8h è emerso il superamento del limite di esposizione.")))</f>
        <v>Dal calcolo del LEX8h è emerso il superamento del livello superiore d'azione, ai sensi dell'art. 193 comma 1b -il datore di lavoro esige che i lavoratori utilizzino gli otoprotettori-</v>
      </c>
      <c r="F49" s="433"/>
      <c r="G49" s="433"/>
      <c r="H49" s="433"/>
      <c r="I49" s="433"/>
      <c r="J49" s="433"/>
      <c r="K49" s="433"/>
      <c r="L49" s="433"/>
      <c r="M49" s="433"/>
      <c r="N49" s="433"/>
      <c r="O49" s="433"/>
      <c r="P49" s="434"/>
      <c r="Q49" s="82"/>
      <c r="R49" s="82"/>
      <c r="S49" s="82"/>
    </row>
    <row r="50" spans="2:27" ht="39" customHeight="1" thickBot="1" x14ac:dyDescent="0.25">
      <c r="E50" s="424" t="str">
        <f>IF(AND((I44+K44)&lt;80,O45&lt;135),"",IF(AND((I44+K44)&lt;87,O45&lt;140),"Si raccomanda dunque l'utilizzo dei D.P.I. ove gli stessi non costituiscano un rischio per la sicurezza del lavoratore e solo per le sorgenti sonore aventi emissione maggiore ad 80 dB(A) e/o 135 dB(C).","E' obbligatorio l'impiego dei D.P.I. per le sorgenti che superano gli 87 dB(A) e/o 135 dB(C), IL LIVELLO DI ESPOSIZIONE CONSEGUENTE E' QUELLO SOTTO RIPORTATO:"))</f>
        <v>Si raccomanda dunque l'utilizzo dei D.P.I. ove gli stessi non costituiscano un rischio per la sicurezza del lavoratore e solo per le sorgenti sonore aventi emissione maggiore ad 80 dB(A) e/o 135 dB(C).</v>
      </c>
      <c r="F50" s="425"/>
      <c r="G50" s="425"/>
      <c r="H50" s="425"/>
      <c r="I50" s="425"/>
      <c r="J50" s="425"/>
      <c r="K50" s="425"/>
      <c r="L50" s="425"/>
      <c r="M50" s="425"/>
      <c r="N50" s="425"/>
      <c r="O50" s="425"/>
      <c r="P50" s="426"/>
      <c r="Q50" s="82"/>
      <c r="R50" s="82"/>
      <c r="S50" s="82"/>
    </row>
    <row r="51" spans="2:27" ht="20.100000000000001" customHeight="1" x14ac:dyDescent="0.2"/>
    <row r="52" spans="2:27" ht="25.5" customHeight="1" x14ac:dyDescent="0.45">
      <c r="F52" s="414" t="s">
        <v>67</v>
      </c>
      <c r="G52" s="415"/>
      <c r="H52" s="415"/>
      <c r="I52" s="415"/>
      <c r="J52" s="415"/>
      <c r="K52" s="416" t="s">
        <v>187</v>
      </c>
      <c r="L52" s="416"/>
      <c r="M52" s="417" t="str">
        <f>IF(O44&gt;87,AM11,"Non previsto")</f>
        <v>Non previsto</v>
      </c>
      <c r="N52" s="418"/>
      <c r="O52" s="418"/>
    </row>
    <row r="53" spans="2:27" ht="25.5" customHeight="1" x14ac:dyDescent="0.45">
      <c r="E53" s="82"/>
      <c r="F53" s="415"/>
      <c r="G53" s="415"/>
      <c r="H53" s="415"/>
      <c r="I53" s="415"/>
      <c r="J53" s="415"/>
      <c r="K53" s="416" t="s">
        <v>68</v>
      </c>
      <c r="L53" s="416"/>
      <c r="M53" s="417" t="str">
        <f>IF(O45&gt;140,T41,"Non previsto")</f>
        <v>Non previsto</v>
      </c>
      <c r="N53" s="418"/>
      <c r="O53" s="418"/>
      <c r="W53" s="81"/>
    </row>
    <row r="54" spans="2:27" ht="30" customHeight="1" x14ac:dyDescent="0.2">
      <c r="W54" s="81"/>
    </row>
    <row r="55" spans="2:27" ht="30" customHeight="1" x14ac:dyDescent="0.2">
      <c r="E55" s="419" t="s">
        <v>33</v>
      </c>
      <c r="F55" s="420"/>
      <c r="G55" s="420"/>
      <c r="H55" s="420"/>
      <c r="I55" s="420"/>
      <c r="J55" s="420"/>
      <c r="K55" s="420"/>
      <c r="L55" s="420"/>
      <c r="M55" s="420"/>
      <c r="N55" s="420"/>
      <c r="O55" s="420"/>
      <c r="P55" s="420"/>
      <c r="Q55" s="307"/>
      <c r="R55" s="307"/>
      <c r="S55" s="307"/>
      <c r="T55" s="47"/>
      <c r="U55" s="47"/>
      <c r="W55" s="81"/>
    </row>
    <row r="56" spans="2:27" ht="30" customHeight="1" x14ac:dyDescent="0.2">
      <c r="E56" s="47" t="s">
        <v>30</v>
      </c>
      <c r="F56" s="58"/>
      <c r="G56" s="58"/>
      <c r="H56" s="58"/>
      <c r="I56" s="58"/>
      <c r="J56" s="58"/>
      <c r="K56" s="58"/>
      <c r="L56" s="58"/>
      <c r="M56" s="58"/>
      <c r="N56" s="58"/>
      <c r="O56" s="58"/>
      <c r="P56" s="58"/>
      <c r="Q56" s="58"/>
      <c r="R56" s="58"/>
      <c r="S56" s="58"/>
      <c r="T56" s="47"/>
      <c r="U56" s="47"/>
      <c r="W56" s="81"/>
      <c r="X56" s="47"/>
      <c r="Y56" s="47"/>
      <c r="Z56" s="47"/>
      <c r="AA56" s="47"/>
    </row>
    <row r="57" spans="2:27" ht="63.75" customHeight="1" x14ac:dyDescent="0.3">
      <c r="E57" s="384" t="s">
        <v>308</v>
      </c>
      <c r="F57" s="384"/>
      <c r="G57" s="384"/>
      <c r="H57" s="384"/>
      <c r="I57" s="384"/>
      <c r="J57" s="384"/>
      <c r="K57" s="384"/>
      <c r="L57" s="384"/>
      <c r="M57" s="384"/>
      <c r="N57" s="384"/>
      <c r="O57" s="384"/>
      <c r="P57" s="384"/>
      <c r="Q57" s="62"/>
      <c r="R57" s="44"/>
      <c r="S57" s="308"/>
      <c r="T57" s="47"/>
      <c r="U57" s="47"/>
      <c r="W57" s="81"/>
      <c r="X57" s="47"/>
      <c r="Y57" s="47"/>
      <c r="Z57" s="47"/>
      <c r="AA57" s="47"/>
    </row>
    <row r="58" spans="2:27" ht="20.100000000000001" customHeight="1" x14ac:dyDescent="0.2">
      <c r="E58" s="384"/>
      <c r="F58" s="384"/>
      <c r="G58" s="384"/>
      <c r="H58" s="384"/>
      <c r="I58" s="384"/>
      <c r="J58" s="384"/>
      <c r="K58" s="384"/>
      <c r="L58" s="384"/>
      <c r="M58" s="384"/>
      <c r="N58" s="384"/>
      <c r="O58" s="384"/>
      <c r="P58" s="384"/>
      <c r="Q58" s="308"/>
      <c r="R58" s="308"/>
      <c r="S58" s="308"/>
      <c r="T58" s="47"/>
      <c r="U58" s="47"/>
      <c r="V58" s="56"/>
      <c r="W58" s="52"/>
      <c r="X58" s="47"/>
      <c r="Y58" s="47"/>
      <c r="Z58" s="47"/>
      <c r="AA58" s="47"/>
    </row>
    <row r="59" spans="2:27" ht="9.9499999999999993" customHeight="1" thickBot="1" x14ac:dyDescent="0.25">
      <c r="V59" s="56"/>
      <c r="W59" s="52"/>
      <c r="X59" s="47"/>
      <c r="Y59" s="47"/>
      <c r="Z59" s="47"/>
      <c r="AA59" s="47"/>
    </row>
    <row r="60" spans="2:27" ht="55.5" customHeight="1" x14ac:dyDescent="0.25">
      <c r="B60" s="48"/>
      <c r="E60" s="385" t="s">
        <v>309</v>
      </c>
      <c r="F60" s="386"/>
      <c r="G60" s="386"/>
      <c r="H60" s="386"/>
      <c r="I60" s="386"/>
      <c r="J60" s="386"/>
      <c r="K60" s="386"/>
      <c r="L60" s="386"/>
      <c r="M60" s="386"/>
      <c r="N60" s="386"/>
      <c r="O60" s="386"/>
      <c r="P60" s="387"/>
      <c r="Q60" s="190"/>
      <c r="R60" s="190"/>
      <c r="S60" s="190"/>
      <c r="V60" s="56"/>
      <c r="W60" s="52"/>
      <c r="X60" s="47"/>
      <c r="Y60" s="47"/>
      <c r="Z60" s="47"/>
      <c r="AA60" s="47"/>
    </row>
    <row r="61" spans="2:27" ht="21" customHeight="1" x14ac:dyDescent="0.25">
      <c r="B61" s="48"/>
      <c r="E61" s="193" t="s">
        <v>34</v>
      </c>
      <c r="F61" s="302" t="s">
        <v>26</v>
      </c>
      <c r="G61" s="302" t="s">
        <v>28</v>
      </c>
      <c r="H61" s="373" t="s">
        <v>29</v>
      </c>
      <c r="I61" s="373"/>
      <c r="J61" s="114" t="s">
        <v>64</v>
      </c>
      <c r="K61" s="115" t="s">
        <v>12</v>
      </c>
      <c r="L61" s="116" t="s">
        <v>13</v>
      </c>
      <c r="M61" s="116" t="s">
        <v>14</v>
      </c>
      <c r="N61" s="388" t="s">
        <v>234</v>
      </c>
      <c r="O61" s="362"/>
      <c r="P61" s="377"/>
      <c r="Q61" s="54"/>
      <c r="R61" s="54"/>
      <c r="S61" s="54"/>
      <c r="V61" s="56"/>
      <c r="W61" s="52"/>
      <c r="X61" s="47"/>
      <c r="Y61" s="47"/>
      <c r="Z61" s="47"/>
      <c r="AA61" s="47"/>
    </row>
    <row r="62" spans="2:27" ht="21" customHeight="1" x14ac:dyDescent="0.25">
      <c r="B62" s="48"/>
      <c r="E62" s="193" t="s">
        <v>40</v>
      </c>
      <c r="F62" s="303" t="str">
        <f>VLOOKUP(E62,$E$112:$L$243,2,FALSE)</f>
        <v>Inserti espandibili</v>
      </c>
      <c r="G62" s="303" t="str">
        <f>VLOOKUP($E$62,$E$112:$L$243,3,FALSE)</f>
        <v>3M EAR</v>
      </c>
      <c r="H62" s="374" t="str">
        <f>VLOOKUP($E$62,$E$112:$L$243,4,FALSE)</f>
        <v>CLASSIC</v>
      </c>
      <c r="I62" s="374"/>
      <c r="J62" s="46">
        <f>VLOOKUP($E$62,$E$112:$L$243,5,FALSE)</f>
        <v>31</v>
      </c>
      <c r="K62" s="46">
        <f>VLOOKUP($E$62,$E$112:$L$243,6,FALSE)</f>
        <v>31</v>
      </c>
      <c r="L62" s="46">
        <f>VLOOKUP($E$62,$E$112:$L$243,7,FALSE)</f>
        <v>27</v>
      </c>
      <c r="M62" s="46">
        <f>VLOOKUP($E$62,$E$112:$L$243,8,FALSE)</f>
        <v>26</v>
      </c>
      <c r="N62" s="392">
        <f>IF(S41=0,"Non necessario",S41/R41)</f>
        <v>13.613829035857028</v>
      </c>
      <c r="O62" s="393"/>
      <c r="P62" s="394"/>
      <c r="Q62" s="196"/>
      <c r="R62" s="196"/>
      <c r="S62" s="196"/>
      <c r="V62" s="56"/>
      <c r="W62" s="56"/>
      <c r="X62" s="47"/>
      <c r="Y62" s="47"/>
      <c r="Z62" s="47"/>
      <c r="AA62" s="47"/>
    </row>
    <row r="63" spans="2:27" ht="21" customHeight="1" x14ac:dyDescent="0.25">
      <c r="B63" s="48"/>
      <c r="C63" s="48"/>
      <c r="D63" s="48"/>
      <c r="E63" s="395" t="s">
        <v>57</v>
      </c>
      <c r="F63" s="396"/>
      <c r="G63" s="396"/>
      <c r="H63" s="379">
        <v>0.5</v>
      </c>
      <c r="I63" s="379"/>
      <c r="J63" s="117">
        <f>H63*J62</f>
        <v>15.5</v>
      </c>
      <c r="K63" s="118">
        <f>K62*$H$63</f>
        <v>15.5</v>
      </c>
      <c r="L63" s="118">
        <f>L62*$H$63</f>
        <v>13.5</v>
      </c>
      <c r="M63" s="118">
        <f>M62*$H$63</f>
        <v>13</v>
      </c>
      <c r="N63" s="393"/>
      <c r="O63" s="393"/>
      <c r="P63" s="394"/>
      <c r="Q63" s="167"/>
      <c r="R63" s="167"/>
      <c r="S63" s="167"/>
      <c r="V63" s="56"/>
      <c r="W63" s="56"/>
      <c r="X63" s="47"/>
      <c r="Y63" s="47"/>
      <c r="Z63" s="47"/>
      <c r="AA63" s="47"/>
    </row>
    <row r="64" spans="2:27" ht="9.75" customHeight="1" x14ac:dyDescent="0.25">
      <c r="B64" s="48"/>
      <c r="C64" s="48"/>
      <c r="D64" s="48"/>
      <c r="E64" s="389"/>
      <c r="F64" s="390"/>
      <c r="G64" s="390"/>
      <c r="H64" s="390"/>
      <c r="I64" s="390"/>
      <c r="J64" s="390"/>
      <c r="K64" s="390"/>
      <c r="L64" s="390"/>
      <c r="M64" s="390"/>
      <c r="N64" s="390"/>
      <c r="O64" s="390"/>
      <c r="P64" s="391"/>
      <c r="Q64" s="167"/>
      <c r="R64" s="82"/>
      <c r="S64" s="82"/>
      <c r="V64" s="56"/>
      <c r="W64" s="56"/>
      <c r="X64" s="47"/>
      <c r="Y64" s="47"/>
      <c r="Z64" s="47"/>
      <c r="AA64" s="47"/>
    </row>
    <row r="65" spans="2:27" ht="24" customHeight="1" x14ac:dyDescent="0.25">
      <c r="B65" s="48"/>
      <c r="C65" s="48"/>
      <c r="D65" s="48"/>
      <c r="E65" s="361" t="s">
        <v>37</v>
      </c>
      <c r="F65" s="397"/>
      <c r="G65" s="398" t="s">
        <v>74</v>
      </c>
      <c r="H65" s="304" t="s">
        <v>240</v>
      </c>
      <c r="I65" s="119" t="s">
        <v>237</v>
      </c>
      <c r="J65" s="133">
        <f>IF(O44&lt;87,V41,(10*LOG10(SUM(AF11:AF40))))</f>
        <v>71.585228245223533</v>
      </c>
      <c r="K65" s="119" t="s">
        <v>238</v>
      </c>
      <c r="L65" s="119">
        <v>80</v>
      </c>
      <c r="M65" s="365" t="str">
        <f>IF(J65&lt;65,"IPERPROTEZIONE",IF(J65&lt;70,"ACCETTABILE",IF(J65&lt;75,"BUONA",IF(J65&lt;80,"ACCETTABILE","INSUFFICIENTE"))))</f>
        <v>BUONA</v>
      </c>
      <c r="N65" s="365"/>
      <c r="O65" s="365"/>
      <c r="P65" s="366"/>
      <c r="Q65" s="167"/>
      <c r="R65" s="82"/>
      <c r="S65" s="85"/>
      <c r="V65" s="56"/>
      <c r="W65" s="56"/>
      <c r="X65" s="47"/>
      <c r="Y65" s="47"/>
      <c r="Z65" s="47"/>
      <c r="AA65" s="47"/>
    </row>
    <row r="66" spans="2:27" ht="27" customHeight="1" thickBot="1" x14ac:dyDescent="0.3">
      <c r="B66" s="48"/>
      <c r="C66" s="48"/>
      <c r="D66" s="48"/>
      <c r="E66" s="367" t="s">
        <v>31</v>
      </c>
      <c r="F66" s="364"/>
      <c r="G66" s="399"/>
      <c r="H66" s="113" t="s">
        <v>241</v>
      </c>
      <c r="I66" s="112" t="s">
        <v>239</v>
      </c>
      <c r="J66" s="112">
        <f>M63-5</f>
        <v>8</v>
      </c>
      <c r="K66" s="112" t="s">
        <v>238</v>
      </c>
      <c r="L66" s="112">
        <v>135</v>
      </c>
      <c r="M66" s="368" t="str">
        <f>IF($O$45&lt;135,"VERIFICA NON NECESSARIA",IF(($O$45-J66)&lt;135,"IDONEO","INSUFFICIENTE"))</f>
        <v>VERIFICA NON NECESSARIA</v>
      </c>
      <c r="N66" s="368"/>
      <c r="O66" s="368"/>
      <c r="P66" s="369"/>
      <c r="Q66" s="167"/>
      <c r="R66" s="82"/>
      <c r="S66" s="86"/>
      <c r="V66" s="56"/>
      <c r="W66" s="56"/>
      <c r="X66" s="47"/>
      <c r="Y66" s="47"/>
      <c r="Z66" s="47"/>
      <c r="AA66" s="47"/>
    </row>
    <row r="67" spans="2:27" ht="12.6" customHeight="1" x14ac:dyDescent="0.3">
      <c r="B67" s="48"/>
      <c r="C67" s="48"/>
      <c r="D67" s="48"/>
      <c r="I67" s="61"/>
      <c r="J67" s="61"/>
      <c r="K67" s="50"/>
      <c r="L67" s="51"/>
      <c r="M67" s="51"/>
      <c r="N67" s="52"/>
      <c r="O67" s="53"/>
      <c r="P67" s="53"/>
      <c r="Q67" s="167"/>
      <c r="R67" s="53"/>
      <c r="S67" s="53"/>
      <c r="V67" s="56"/>
      <c r="W67" s="56"/>
      <c r="X67" s="47"/>
      <c r="Y67" s="47"/>
      <c r="Z67" s="47"/>
      <c r="AA67" s="47"/>
    </row>
    <row r="68" spans="2:27" ht="12.6" customHeight="1" thickBot="1" x14ac:dyDescent="0.35">
      <c r="B68" s="48"/>
      <c r="C68" s="48"/>
      <c r="D68" s="48"/>
      <c r="E68" s="49"/>
      <c r="F68" s="49"/>
      <c r="G68" s="49"/>
      <c r="H68" s="49"/>
      <c r="I68" s="49"/>
      <c r="J68" s="49"/>
      <c r="K68" s="50"/>
      <c r="L68" s="51"/>
      <c r="M68" s="51"/>
      <c r="N68" s="52"/>
      <c r="O68" s="53"/>
      <c r="P68" s="53"/>
      <c r="Q68" s="167"/>
      <c r="R68" s="53"/>
      <c r="S68" s="53"/>
      <c r="V68" s="56"/>
      <c r="W68" s="56"/>
      <c r="X68" s="47"/>
      <c r="Y68" s="47"/>
      <c r="Z68" s="47"/>
      <c r="AA68" s="47"/>
    </row>
    <row r="69" spans="2:27" ht="27" customHeight="1" x14ac:dyDescent="0.3">
      <c r="B69" s="48"/>
      <c r="C69" s="48"/>
      <c r="D69" s="48"/>
      <c r="E69" s="370" t="s">
        <v>263</v>
      </c>
      <c r="F69" s="371"/>
      <c r="G69" s="371"/>
      <c r="H69" s="371"/>
      <c r="I69" s="371"/>
      <c r="J69" s="371"/>
      <c r="K69" s="371"/>
      <c r="L69" s="371"/>
      <c r="M69" s="371"/>
      <c r="N69" s="371"/>
      <c r="O69" s="371"/>
      <c r="P69" s="372"/>
      <c r="Q69" s="167"/>
      <c r="R69" s="53"/>
      <c r="S69" s="53"/>
      <c r="V69" s="56"/>
      <c r="W69" s="56"/>
      <c r="X69" s="47"/>
      <c r="Y69" s="47"/>
      <c r="Z69" s="47"/>
      <c r="AA69" s="47"/>
    </row>
    <row r="70" spans="2:27" ht="21" customHeight="1" x14ac:dyDescent="0.25">
      <c r="B70" s="48"/>
      <c r="C70" s="48"/>
      <c r="D70" s="48"/>
      <c r="E70" s="193" t="s">
        <v>34</v>
      </c>
      <c r="F70" s="302" t="s">
        <v>26</v>
      </c>
      <c r="G70" s="302" t="s">
        <v>28</v>
      </c>
      <c r="H70" s="373" t="s">
        <v>29</v>
      </c>
      <c r="I70" s="373"/>
      <c r="J70" s="114" t="s">
        <v>64</v>
      </c>
      <c r="K70" s="115" t="s">
        <v>12</v>
      </c>
      <c r="L70" s="116" t="s">
        <v>13</v>
      </c>
      <c r="M70" s="116" t="s">
        <v>14</v>
      </c>
      <c r="N70" s="305" t="s">
        <v>69</v>
      </c>
      <c r="O70" s="305" t="s">
        <v>70</v>
      </c>
      <c r="P70" s="132" t="s">
        <v>15</v>
      </c>
      <c r="Q70" s="167"/>
      <c r="R70" s="54"/>
      <c r="S70" s="54"/>
      <c r="V70" s="56"/>
      <c r="W70" s="52"/>
      <c r="X70" s="47"/>
      <c r="Y70" s="47"/>
      <c r="Z70" s="47"/>
      <c r="AA70" s="47"/>
    </row>
    <row r="71" spans="2:27" ht="21" customHeight="1" x14ac:dyDescent="0.25">
      <c r="B71" s="48"/>
      <c r="C71" s="48"/>
      <c r="D71" s="48"/>
      <c r="E71" s="303" t="s">
        <v>36</v>
      </c>
      <c r="F71" s="303" t="str">
        <f>VLOOKUP(E71,$E$112:$L$243,2,FALSE)</f>
        <v>Cuffie auricolari</v>
      </c>
      <c r="G71" s="303" t="str">
        <f>VLOOKUP($E$71,$E$112:$L$243,3,FALSE)</f>
        <v>3M PELTOR</v>
      </c>
      <c r="H71" s="374" t="str">
        <f>VLOOKUP($E$71,$E$112:$L$243,4,FALSE)</f>
        <v>Optime I H510P3</v>
      </c>
      <c r="I71" s="374"/>
      <c r="J71" s="46">
        <f>VLOOKUP(E71,$E$112:$L$243,5,FALSE)</f>
        <v>26</v>
      </c>
      <c r="K71" s="46">
        <f>VLOOKUP($E$71,$E$112:$L$243,6,FALSE)</f>
        <v>32</v>
      </c>
      <c r="L71" s="46">
        <f>VLOOKUP($E$71,$E$112:$L$243,7,FALSE)</f>
        <v>23</v>
      </c>
      <c r="M71" s="46">
        <f>VLOOKUP($E$71,$E$112:$L$243,8,FALSE)</f>
        <v>15</v>
      </c>
      <c r="N71" s="375">
        <f>$AK$11</f>
        <v>93.160489155736116</v>
      </c>
      <c r="O71" s="375">
        <f>$AL$11</f>
        <v>95.11848062167644</v>
      </c>
      <c r="P71" s="376">
        <f>IF(($AL$11-$AK$11)&lt;=2,(L72-((K72-L72)/4)*($AL$11-$AK$11-2)),(L72-((L72-M72)/8)*($AL$11-$AK$11-2)))</f>
        <v>19.630341321389132</v>
      </c>
      <c r="Q71" s="167"/>
      <c r="R71" s="196"/>
      <c r="S71" s="196"/>
      <c r="V71" s="56"/>
      <c r="W71" s="56"/>
      <c r="X71" s="47"/>
      <c r="Y71" s="47"/>
      <c r="Z71" s="47"/>
      <c r="AA71" s="47"/>
    </row>
    <row r="72" spans="2:27" ht="21" customHeight="1" x14ac:dyDescent="0.25">
      <c r="B72" s="48"/>
      <c r="C72" s="48"/>
      <c r="D72" s="48"/>
      <c r="E72" s="191"/>
      <c r="F72" s="127"/>
      <c r="G72" s="128" t="s">
        <v>57</v>
      </c>
      <c r="H72" s="378">
        <v>0.85</v>
      </c>
      <c r="I72" s="379"/>
      <c r="J72" s="117">
        <f>H72*J71</f>
        <v>22.099999999999998</v>
      </c>
      <c r="K72" s="118">
        <f>K71*$H$72</f>
        <v>27.2</v>
      </c>
      <c r="L72" s="118">
        <f>L71*$H$72</f>
        <v>19.55</v>
      </c>
      <c r="M72" s="118">
        <f>M71*$H$72</f>
        <v>12.75</v>
      </c>
      <c r="N72" s="362"/>
      <c r="O72" s="362"/>
      <c r="P72" s="377"/>
      <c r="Q72" s="167"/>
      <c r="R72" s="167"/>
      <c r="S72" s="167"/>
      <c r="V72" s="56"/>
      <c r="W72" s="56"/>
      <c r="X72" s="47"/>
      <c r="Y72" s="47"/>
      <c r="Z72" s="47"/>
      <c r="AA72" s="47"/>
    </row>
    <row r="73" spans="2:27" ht="9" customHeight="1" x14ac:dyDescent="0.25">
      <c r="B73" s="48"/>
      <c r="C73" s="48"/>
      <c r="D73" s="48"/>
      <c r="E73" s="358"/>
      <c r="F73" s="359"/>
      <c r="G73" s="359"/>
      <c r="H73" s="359"/>
      <c r="I73" s="359"/>
      <c r="J73" s="359"/>
      <c r="K73" s="359"/>
      <c r="L73" s="359"/>
      <c r="M73" s="359"/>
      <c r="N73" s="359"/>
      <c r="O73" s="359"/>
      <c r="P73" s="360"/>
      <c r="Q73" s="167"/>
      <c r="R73" s="167"/>
      <c r="S73" s="167"/>
      <c r="V73" s="56"/>
      <c r="W73" s="56"/>
      <c r="X73" s="47"/>
      <c r="Y73" s="47"/>
      <c r="Z73" s="47"/>
      <c r="AA73" s="47"/>
    </row>
    <row r="74" spans="2:27" ht="21" customHeight="1" x14ac:dyDescent="0.25">
      <c r="B74" s="48"/>
      <c r="C74" s="48"/>
      <c r="D74" s="48"/>
      <c r="E74" s="361" t="s">
        <v>37</v>
      </c>
      <c r="F74" s="362"/>
      <c r="G74" s="363" t="s">
        <v>74</v>
      </c>
      <c r="H74" s="130" t="s">
        <v>185</v>
      </c>
      <c r="I74" s="131" t="s">
        <v>71</v>
      </c>
      <c r="J74" s="133">
        <f>$AK$11-P71</f>
        <v>73.530147834346991</v>
      </c>
      <c r="K74" s="131" t="s">
        <v>72</v>
      </c>
      <c r="L74" s="131">
        <v>80</v>
      </c>
      <c r="M74" s="365" t="str">
        <f>IF(J74&lt;65,"IPERPROTEZIONE",IF(J74&lt;70,"ACCETTABILE",IF(J74&lt;75,"BUONA",IF(J74&lt;80,"ACCETTABILE","INSUFFICIENTE"))))</f>
        <v>BUONA</v>
      </c>
      <c r="N74" s="365"/>
      <c r="O74" s="365"/>
      <c r="P74" s="366"/>
      <c r="Q74" s="167"/>
      <c r="R74" s="85"/>
      <c r="S74" s="85"/>
      <c r="V74" s="56"/>
      <c r="W74" s="56"/>
      <c r="X74" s="47"/>
      <c r="Y74" s="47"/>
      <c r="Z74" s="47"/>
      <c r="AA74" s="47"/>
    </row>
    <row r="75" spans="2:27" ht="29.25" customHeight="1" thickBot="1" x14ac:dyDescent="0.3">
      <c r="B75" s="48"/>
      <c r="C75" s="48"/>
      <c r="D75" s="48"/>
      <c r="E75" s="367" t="s">
        <v>31</v>
      </c>
      <c r="F75" s="364"/>
      <c r="G75" s="364"/>
      <c r="H75" s="59" t="s">
        <v>186</v>
      </c>
      <c r="I75" s="60" t="s">
        <v>73</v>
      </c>
      <c r="J75" s="60">
        <f>M72-5</f>
        <v>7.75</v>
      </c>
      <c r="K75" s="60" t="s">
        <v>72</v>
      </c>
      <c r="L75" s="60">
        <v>135</v>
      </c>
      <c r="M75" s="368" t="str">
        <f>IF($O$45&lt;135,"VERIFICA NON NECESSARIA",IF(($O$45-J75)&lt;135,"IDONEO","INSUFFICIENTE"))</f>
        <v>VERIFICA NON NECESSARIA</v>
      </c>
      <c r="N75" s="368"/>
      <c r="O75" s="368"/>
      <c r="P75" s="369"/>
      <c r="Q75" s="167"/>
      <c r="R75" s="86"/>
      <c r="S75" s="86"/>
      <c r="V75" s="56"/>
      <c r="W75" s="56"/>
      <c r="X75" s="47"/>
      <c r="Y75" s="47"/>
      <c r="Z75" s="47"/>
      <c r="AA75" s="47"/>
    </row>
    <row r="76" spans="2:27" ht="25.5" customHeight="1" thickBot="1" x14ac:dyDescent="0.3">
      <c r="C76" s="48"/>
      <c r="D76" s="48"/>
      <c r="Q76" s="167"/>
      <c r="V76" s="56"/>
      <c r="W76" s="52"/>
      <c r="X76" s="47"/>
      <c r="Y76" s="47"/>
      <c r="Z76" s="47"/>
      <c r="AA76" s="47"/>
    </row>
    <row r="77" spans="2:27" ht="27" customHeight="1" x14ac:dyDescent="0.3">
      <c r="B77" s="48"/>
      <c r="C77" s="48"/>
      <c r="D77" s="48"/>
      <c r="E77" s="370" t="s">
        <v>264</v>
      </c>
      <c r="F77" s="371"/>
      <c r="G77" s="371"/>
      <c r="H77" s="371"/>
      <c r="I77" s="371"/>
      <c r="J77" s="371"/>
      <c r="K77" s="371"/>
      <c r="L77" s="371"/>
      <c r="M77" s="371"/>
      <c r="N77" s="371"/>
      <c r="O77" s="371"/>
      <c r="P77" s="372"/>
      <c r="Q77" s="167"/>
      <c r="R77" s="53"/>
      <c r="S77" s="53"/>
      <c r="V77" s="56"/>
      <c r="W77" s="56"/>
      <c r="X77" s="47"/>
      <c r="Y77" s="47"/>
      <c r="Z77" s="47"/>
      <c r="AA77" s="47"/>
    </row>
    <row r="78" spans="2:27" ht="21" customHeight="1" x14ac:dyDescent="0.25">
      <c r="B78" s="48"/>
      <c r="C78" s="48"/>
      <c r="D78" s="48"/>
      <c r="E78" s="193" t="s">
        <v>34</v>
      </c>
      <c r="F78" s="302" t="s">
        <v>26</v>
      </c>
      <c r="G78" s="302" t="s">
        <v>28</v>
      </c>
      <c r="H78" s="373" t="s">
        <v>29</v>
      </c>
      <c r="I78" s="373"/>
      <c r="J78" s="114" t="s">
        <v>64</v>
      </c>
      <c r="K78" s="115" t="s">
        <v>12</v>
      </c>
      <c r="L78" s="116" t="s">
        <v>13</v>
      </c>
      <c r="M78" s="116" t="s">
        <v>14</v>
      </c>
      <c r="N78" s="305" t="s">
        <v>69</v>
      </c>
      <c r="O78" s="305" t="s">
        <v>70</v>
      </c>
      <c r="P78" s="132" t="s">
        <v>15</v>
      </c>
      <c r="Q78" s="167"/>
      <c r="R78" s="54"/>
      <c r="S78" s="54"/>
      <c r="V78" s="56"/>
      <c r="W78" s="52"/>
      <c r="X78" s="47"/>
      <c r="Y78" s="47"/>
      <c r="Z78" s="47"/>
      <c r="AA78" s="47"/>
    </row>
    <row r="79" spans="2:27" ht="21" customHeight="1" x14ac:dyDescent="0.25">
      <c r="B79" s="48"/>
      <c r="E79" s="129" t="s">
        <v>38</v>
      </c>
      <c r="F79" s="126" t="str">
        <f>VLOOKUP(E79,$E$112:$L$243,2,FALSE)</f>
        <v>Cuffie auricolari</v>
      </c>
      <c r="G79" s="126" t="str">
        <f>VLOOKUP($E$79,$E$112:$L$243,3,FALSE)</f>
        <v>3M PELTOR</v>
      </c>
      <c r="H79" s="374" t="str">
        <f>VLOOKUP($E$79,$E$112:$L$243,4,FALSE)</f>
        <v>H505B</v>
      </c>
      <c r="I79" s="374"/>
      <c r="J79" s="46">
        <f>VLOOKUP(E79,$E$112:$L$243,5,FALSE)</f>
        <v>24</v>
      </c>
      <c r="K79" s="46">
        <f>VLOOKUP($E$79,$E$112:$L$243,6,FALSE)</f>
        <v>29</v>
      </c>
      <c r="L79" s="46">
        <f>VLOOKUP($E$79,$E$112:$L$243,7,FALSE)</f>
        <v>20</v>
      </c>
      <c r="M79" s="46">
        <f>VLOOKUP($E$79,$E$112:$L$243,8,FALSE)</f>
        <v>13</v>
      </c>
      <c r="N79" s="375">
        <f>$AK$11</f>
        <v>93.160489155736116</v>
      </c>
      <c r="O79" s="375">
        <f>$AL$11</f>
        <v>95.11848062167644</v>
      </c>
      <c r="P79" s="376">
        <f>IF(($AL$11-$AK$11)&lt;=2,(L80-((K80-L80)/4)*($AL$11-$AK$11-2)),(L80-((L80-M80)/8)*($AL$11-$AK$11-2)))</f>
        <v>17.080341321389131</v>
      </c>
      <c r="Q79" s="167"/>
      <c r="R79" s="196"/>
      <c r="S79" s="196"/>
      <c r="V79" s="56"/>
      <c r="W79" s="56"/>
      <c r="X79" s="47"/>
      <c r="Y79" s="47"/>
      <c r="Z79" s="47"/>
      <c r="AA79" s="47"/>
    </row>
    <row r="80" spans="2:27" ht="21" customHeight="1" x14ac:dyDescent="0.25">
      <c r="B80" s="48"/>
      <c r="C80" s="48"/>
      <c r="D80" s="48"/>
      <c r="E80" s="191"/>
      <c r="F80" s="127"/>
      <c r="G80" s="128" t="s">
        <v>57</v>
      </c>
      <c r="H80" s="378">
        <v>0.85</v>
      </c>
      <c r="I80" s="379"/>
      <c r="J80" s="117">
        <f>H80*J79</f>
        <v>20.399999999999999</v>
      </c>
      <c r="K80" s="118">
        <f>K79*$H$80</f>
        <v>24.65</v>
      </c>
      <c r="L80" s="118">
        <f>L79*$H$80</f>
        <v>17</v>
      </c>
      <c r="M80" s="118">
        <f>M79*$H$80</f>
        <v>11.049999999999999</v>
      </c>
      <c r="N80" s="362"/>
      <c r="O80" s="362"/>
      <c r="P80" s="377"/>
      <c r="Q80" s="167"/>
      <c r="R80" s="167"/>
      <c r="S80" s="167"/>
      <c r="V80" s="56"/>
      <c r="W80" s="56"/>
      <c r="X80" s="47"/>
      <c r="Y80" s="47"/>
      <c r="Z80" s="47"/>
      <c r="AA80" s="47"/>
    </row>
    <row r="81" spans="2:27" ht="9" customHeight="1" x14ac:dyDescent="0.25">
      <c r="B81" s="48"/>
      <c r="C81" s="48"/>
      <c r="D81" s="48"/>
      <c r="E81" s="358"/>
      <c r="F81" s="359"/>
      <c r="G81" s="359"/>
      <c r="H81" s="359"/>
      <c r="I81" s="359"/>
      <c r="J81" s="359"/>
      <c r="K81" s="359"/>
      <c r="L81" s="359"/>
      <c r="M81" s="359"/>
      <c r="N81" s="359"/>
      <c r="O81" s="359"/>
      <c r="P81" s="360"/>
      <c r="Q81" s="167"/>
      <c r="R81" s="167"/>
      <c r="S81" s="167"/>
      <c r="V81" s="56"/>
      <c r="W81" s="56"/>
      <c r="X81" s="47"/>
      <c r="Y81" s="47"/>
      <c r="Z81" s="47"/>
      <c r="AA81" s="47"/>
    </row>
    <row r="82" spans="2:27" ht="21" customHeight="1" x14ac:dyDescent="0.25">
      <c r="B82" s="48"/>
      <c r="C82" s="48"/>
      <c r="D82" s="48"/>
      <c r="E82" s="361" t="s">
        <v>37</v>
      </c>
      <c r="F82" s="362"/>
      <c r="G82" s="363" t="s">
        <v>74</v>
      </c>
      <c r="H82" s="130" t="s">
        <v>185</v>
      </c>
      <c r="I82" s="131" t="s">
        <v>71</v>
      </c>
      <c r="J82" s="133">
        <f>$AK$11-P79</f>
        <v>76.080147834346988</v>
      </c>
      <c r="K82" s="131" t="s">
        <v>72</v>
      </c>
      <c r="L82" s="131">
        <v>80</v>
      </c>
      <c r="M82" s="365" t="str">
        <f>IF(J82&lt;65,"IPERPROTEZIONE",IF(J82&lt;70,"ACCETTABILE",IF(J82&lt;75,"BUONA",IF(J82&lt;80,"ACCETTABILE","INSUFFICIENTE"))))</f>
        <v>ACCETTABILE</v>
      </c>
      <c r="N82" s="365"/>
      <c r="O82" s="365"/>
      <c r="P82" s="366"/>
      <c r="Q82" s="167"/>
      <c r="R82" s="85"/>
      <c r="S82" s="85"/>
      <c r="V82" s="56"/>
      <c r="W82" s="56"/>
      <c r="X82" s="47"/>
      <c r="Y82" s="47"/>
      <c r="Z82" s="47"/>
      <c r="AA82" s="47"/>
    </row>
    <row r="83" spans="2:27" ht="29.25" customHeight="1" thickBot="1" x14ac:dyDescent="0.3">
      <c r="B83" s="48"/>
      <c r="C83" s="48"/>
      <c r="D83" s="48"/>
      <c r="E83" s="367" t="s">
        <v>31</v>
      </c>
      <c r="F83" s="364"/>
      <c r="G83" s="364"/>
      <c r="H83" s="59" t="s">
        <v>186</v>
      </c>
      <c r="I83" s="60" t="s">
        <v>73</v>
      </c>
      <c r="J83" s="60">
        <f>M80-5</f>
        <v>6.0499999999999989</v>
      </c>
      <c r="K83" s="60" t="s">
        <v>72</v>
      </c>
      <c r="L83" s="60">
        <v>135</v>
      </c>
      <c r="M83" s="368" t="str">
        <f>IF($O$45&lt;135,"VERIFICA NON NECESSARIA",IF(($O$45-J83)&lt;135,"IDONEO","INSUFFICIENTE"))</f>
        <v>VERIFICA NON NECESSARIA</v>
      </c>
      <c r="N83" s="368"/>
      <c r="O83" s="368"/>
      <c r="P83" s="369"/>
      <c r="Q83" s="167"/>
      <c r="R83" s="86"/>
      <c r="S83" s="86"/>
      <c r="V83" s="56"/>
      <c r="W83" s="56"/>
      <c r="X83" s="47"/>
      <c r="Y83" s="47"/>
      <c r="Z83" s="47"/>
      <c r="AA83" s="47"/>
    </row>
    <row r="84" spans="2:27" ht="24" customHeight="1" thickBot="1" x14ac:dyDescent="0.3">
      <c r="C84" s="48"/>
      <c r="D84" s="48"/>
    </row>
    <row r="85" spans="2:27" ht="27" customHeight="1" x14ac:dyDescent="0.3">
      <c r="B85" s="48"/>
      <c r="C85" s="48"/>
      <c r="D85" s="48"/>
      <c r="E85" s="370" t="s">
        <v>264</v>
      </c>
      <c r="F85" s="371"/>
      <c r="G85" s="371"/>
      <c r="H85" s="371"/>
      <c r="I85" s="371"/>
      <c r="J85" s="371"/>
      <c r="K85" s="371"/>
      <c r="L85" s="371"/>
      <c r="M85" s="371"/>
      <c r="N85" s="371"/>
      <c r="O85" s="371"/>
      <c r="P85" s="372"/>
      <c r="Q85" s="167"/>
      <c r="R85" s="53"/>
      <c r="S85" s="53"/>
      <c r="V85" s="56"/>
      <c r="W85" s="56"/>
      <c r="X85" s="47"/>
      <c r="Y85" s="47"/>
      <c r="Z85" s="47"/>
      <c r="AA85" s="47"/>
    </row>
    <row r="86" spans="2:27" ht="21" customHeight="1" x14ac:dyDescent="0.25">
      <c r="B86" s="48"/>
      <c r="C86" s="48"/>
      <c r="D86" s="48"/>
      <c r="E86" s="193" t="s">
        <v>34</v>
      </c>
      <c r="F86" s="302" t="s">
        <v>26</v>
      </c>
      <c r="G86" s="302" t="s">
        <v>28</v>
      </c>
      <c r="H86" s="373" t="s">
        <v>29</v>
      </c>
      <c r="I86" s="373"/>
      <c r="J86" s="114" t="s">
        <v>64</v>
      </c>
      <c r="K86" s="115" t="s">
        <v>12</v>
      </c>
      <c r="L86" s="116" t="s">
        <v>13</v>
      </c>
      <c r="M86" s="116" t="s">
        <v>14</v>
      </c>
      <c r="N86" s="305" t="s">
        <v>69</v>
      </c>
      <c r="O86" s="305" t="s">
        <v>70</v>
      </c>
      <c r="P86" s="132" t="s">
        <v>15</v>
      </c>
      <c r="Q86" s="167"/>
      <c r="R86" s="54"/>
      <c r="S86" s="54"/>
      <c r="V86" s="56"/>
      <c r="W86" s="52"/>
      <c r="X86" s="47"/>
      <c r="Y86" s="47"/>
      <c r="Z86" s="47"/>
      <c r="AA86" s="47"/>
    </row>
    <row r="87" spans="2:27" ht="39.75" customHeight="1" x14ac:dyDescent="0.25">
      <c r="B87" s="48"/>
      <c r="E87" s="129" t="s">
        <v>40</v>
      </c>
      <c r="F87" s="126" t="str">
        <f>VLOOKUP(E87,$E$112:$L$243,2,FALSE)</f>
        <v>Inserti espandibili</v>
      </c>
      <c r="G87" s="126" t="str">
        <f>VLOOKUP($E$87,$E$112:$L$243,3,FALSE)</f>
        <v>3M EAR</v>
      </c>
      <c r="H87" s="382" t="str">
        <f>VLOOKUP($E$87,$E$112:$L$243,4,FALSE)</f>
        <v>CLASSIC</v>
      </c>
      <c r="I87" s="383"/>
      <c r="J87" s="46">
        <f>VLOOKUP(E87,$E$112:$L$243,5,FALSE)</f>
        <v>31</v>
      </c>
      <c r="K87" s="46">
        <f>VLOOKUP($E$87,$E$112:$L$243,6,FALSE)</f>
        <v>31</v>
      </c>
      <c r="L87" s="46">
        <f>VLOOKUP($E$87,$E$112:$L$243,7,FALSE)</f>
        <v>27</v>
      </c>
      <c r="M87" s="46">
        <f>VLOOKUP($E$87,$E$112:$L$243,8,FALSE)</f>
        <v>26</v>
      </c>
      <c r="N87" s="375">
        <f>$AK$11</f>
        <v>93.160489155736116</v>
      </c>
      <c r="O87" s="375">
        <f>$AL$11</f>
        <v>95.11848062167644</v>
      </c>
      <c r="P87" s="376">
        <f>IF(($AL$11-$AK$11)&lt;=2,(L88-((K88-L88)/4)*($AL$11-$AK$11-2)),(L88-((L88-M88)/8)*($AL$11-$AK$11-2)))</f>
        <v>17.577305547138788</v>
      </c>
      <c r="Q87" s="167"/>
      <c r="R87" s="196"/>
      <c r="S87" s="196"/>
      <c r="V87" s="56"/>
      <c r="W87" s="56"/>
      <c r="X87" s="47"/>
      <c r="Y87" s="47"/>
      <c r="Z87" s="47"/>
      <c r="AA87" s="47"/>
    </row>
    <row r="88" spans="2:27" ht="21" customHeight="1" x14ac:dyDescent="0.25">
      <c r="B88" s="48"/>
      <c r="C88" s="48"/>
      <c r="D88" s="48"/>
      <c r="E88" s="191"/>
      <c r="F88" s="127"/>
      <c r="G88" s="128" t="s">
        <v>57</v>
      </c>
      <c r="H88" s="378">
        <v>0.65</v>
      </c>
      <c r="I88" s="379"/>
      <c r="J88" s="117">
        <f>H88*J87</f>
        <v>20.150000000000002</v>
      </c>
      <c r="K88" s="118">
        <f>K87*$H$88</f>
        <v>20.150000000000002</v>
      </c>
      <c r="L88" s="118">
        <f>L87*$H$88</f>
        <v>17.55</v>
      </c>
      <c r="M88" s="118">
        <f>M87*$H$88</f>
        <v>16.900000000000002</v>
      </c>
      <c r="N88" s="362"/>
      <c r="O88" s="362"/>
      <c r="P88" s="377"/>
      <c r="Q88" s="167"/>
      <c r="R88" s="167"/>
      <c r="S88" s="167"/>
      <c r="V88" s="56"/>
      <c r="W88" s="56"/>
      <c r="X88" s="47"/>
      <c r="Y88" s="47"/>
      <c r="Z88" s="47"/>
      <c r="AA88" s="47"/>
    </row>
    <row r="89" spans="2:27" ht="9" customHeight="1" x14ac:dyDescent="0.25">
      <c r="B89" s="48"/>
      <c r="C89" s="48"/>
      <c r="D89" s="48"/>
      <c r="E89" s="358"/>
      <c r="F89" s="359"/>
      <c r="G89" s="359"/>
      <c r="H89" s="359"/>
      <c r="I89" s="359"/>
      <c r="J89" s="359"/>
      <c r="K89" s="359"/>
      <c r="L89" s="359"/>
      <c r="M89" s="359"/>
      <c r="N89" s="359"/>
      <c r="O89" s="359"/>
      <c r="P89" s="360"/>
      <c r="Q89" s="167"/>
      <c r="R89" s="167"/>
      <c r="S89" s="167"/>
      <c r="V89" s="56"/>
      <c r="W89" s="56"/>
      <c r="X89" s="47"/>
      <c r="Y89" s="47"/>
      <c r="Z89" s="47"/>
      <c r="AA89" s="47"/>
    </row>
    <row r="90" spans="2:27" ht="21" customHeight="1" x14ac:dyDescent="0.25">
      <c r="B90" s="48"/>
      <c r="C90" s="48"/>
      <c r="D90" s="48"/>
      <c r="E90" s="361" t="s">
        <v>37</v>
      </c>
      <c r="F90" s="362"/>
      <c r="G90" s="363" t="s">
        <v>74</v>
      </c>
      <c r="H90" s="130" t="s">
        <v>185</v>
      </c>
      <c r="I90" s="131" t="s">
        <v>71</v>
      </c>
      <c r="J90" s="133">
        <f>$AK$11-P87</f>
        <v>75.583183608597324</v>
      </c>
      <c r="K90" s="131" t="s">
        <v>72</v>
      </c>
      <c r="L90" s="131">
        <v>80</v>
      </c>
      <c r="M90" s="365" t="str">
        <f>IF(J90&lt;65,"IPERPROTEZIONE",IF(J90&lt;70,"ACCETTABILE",IF(J90&lt;75,"BUONA",IF(J90&lt;80,"ACCETTABILE","INSUFFICIENTE"))))</f>
        <v>ACCETTABILE</v>
      </c>
      <c r="N90" s="365"/>
      <c r="O90" s="365"/>
      <c r="P90" s="366"/>
      <c r="Q90" s="167"/>
      <c r="R90" s="85"/>
      <c r="S90" s="85"/>
      <c r="V90" s="56"/>
      <c r="W90" s="56"/>
      <c r="X90" s="47"/>
      <c r="Y90" s="47"/>
      <c r="Z90" s="47"/>
      <c r="AA90" s="47"/>
    </row>
    <row r="91" spans="2:27" ht="29.25" customHeight="1" thickBot="1" x14ac:dyDescent="0.3">
      <c r="B91" s="48"/>
      <c r="C91" s="48"/>
      <c r="D91" s="48"/>
      <c r="E91" s="367" t="s">
        <v>31</v>
      </c>
      <c r="F91" s="364"/>
      <c r="G91" s="364"/>
      <c r="H91" s="59" t="s">
        <v>186</v>
      </c>
      <c r="I91" s="60" t="s">
        <v>73</v>
      </c>
      <c r="J91" s="60">
        <f>M88-5</f>
        <v>11.900000000000002</v>
      </c>
      <c r="K91" s="60" t="s">
        <v>72</v>
      </c>
      <c r="L91" s="60">
        <v>135</v>
      </c>
      <c r="M91" s="368" t="str">
        <f>IF($O$45&lt;135,"VERIFICA NON NECESSARIA",IF(($O$45-J91)&lt;135,"IDONEO","INSUFFICIENTE"))</f>
        <v>VERIFICA NON NECESSARIA</v>
      </c>
      <c r="N91" s="368"/>
      <c r="O91" s="368"/>
      <c r="P91" s="369"/>
      <c r="Q91" s="167"/>
      <c r="R91" s="86"/>
      <c r="S91" s="86"/>
      <c r="V91" s="56"/>
      <c r="W91" s="56"/>
      <c r="X91" s="47"/>
      <c r="Y91" s="47"/>
      <c r="Z91" s="47"/>
      <c r="AA91" s="47"/>
    </row>
    <row r="92" spans="2:27" ht="18.75" thickBot="1" x14ac:dyDescent="0.3">
      <c r="C92" s="48"/>
      <c r="D92" s="48"/>
    </row>
    <row r="93" spans="2:27" ht="27" customHeight="1" x14ac:dyDescent="0.3">
      <c r="B93" s="48"/>
      <c r="C93" s="48"/>
      <c r="D93" s="48"/>
      <c r="E93" s="370" t="s">
        <v>264</v>
      </c>
      <c r="F93" s="371"/>
      <c r="G93" s="371"/>
      <c r="H93" s="371"/>
      <c r="I93" s="371"/>
      <c r="J93" s="371"/>
      <c r="K93" s="371"/>
      <c r="L93" s="371"/>
      <c r="M93" s="371"/>
      <c r="N93" s="371"/>
      <c r="O93" s="371"/>
      <c r="P93" s="372"/>
      <c r="Q93" s="167"/>
      <c r="R93" s="53"/>
      <c r="S93" s="53"/>
      <c r="V93" s="56"/>
      <c r="W93" s="56"/>
      <c r="X93" s="47"/>
      <c r="Y93" s="47"/>
      <c r="Z93" s="47"/>
      <c r="AA93" s="47"/>
    </row>
    <row r="94" spans="2:27" ht="21" customHeight="1" x14ac:dyDescent="0.25">
      <c r="B94" s="48"/>
      <c r="C94" s="48"/>
      <c r="D94" s="48"/>
      <c r="E94" s="193" t="s">
        <v>34</v>
      </c>
      <c r="F94" s="302" t="s">
        <v>26</v>
      </c>
      <c r="G94" s="302" t="s">
        <v>28</v>
      </c>
      <c r="H94" s="373" t="s">
        <v>29</v>
      </c>
      <c r="I94" s="373"/>
      <c r="J94" s="114" t="s">
        <v>64</v>
      </c>
      <c r="K94" s="115" t="s">
        <v>12</v>
      </c>
      <c r="L94" s="116" t="s">
        <v>13</v>
      </c>
      <c r="M94" s="116" t="s">
        <v>14</v>
      </c>
      <c r="N94" s="305" t="s">
        <v>69</v>
      </c>
      <c r="O94" s="305" t="s">
        <v>70</v>
      </c>
      <c r="P94" s="132" t="s">
        <v>15</v>
      </c>
      <c r="Q94" s="167"/>
      <c r="R94" s="54"/>
      <c r="S94" s="54"/>
      <c r="V94" s="56"/>
      <c r="W94" s="52"/>
      <c r="X94" s="47"/>
      <c r="Y94" s="47"/>
      <c r="Z94" s="47"/>
      <c r="AA94" s="47"/>
    </row>
    <row r="95" spans="2:27" ht="42.75" customHeight="1" x14ac:dyDescent="0.25">
      <c r="B95" s="48"/>
      <c r="E95" s="129" t="s">
        <v>41</v>
      </c>
      <c r="F95" s="126" t="str">
        <f>VLOOKUP(E95,$E$112:$L$243,2,FALSE)</f>
        <v>Inserti espandibili</v>
      </c>
      <c r="G95" s="126" t="str">
        <f>VLOOKUP($E$95,$E$112:$L$243,3,FALSE)</f>
        <v>UVEX</v>
      </c>
      <c r="H95" s="380" t="str">
        <f>VLOOKUP($E$95,$E$112:$L$243,4,FALSE)</f>
        <v>X-fit</v>
      </c>
      <c r="I95" s="381"/>
      <c r="J95" s="46">
        <f>VLOOKUP(E95,$E$112:$L$243,5,FALSE)</f>
        <v>37</v>
      </c>
      <c r="K95" s="46">
        <f>VLOOKUP($E$95,$E$112:$L$243,6,FALSE)</f>
        <v>36</v>
      </c>
      <c r="L95" s="46">
        <f>VLOOKUP($E$95,$E$112:$L$243,7,FALSE)</f>
        <v>35</v>
      </c>
      <c r="M95" s="46">
        <f>VLOOKUP($E$95,$E$112:$L$243,8,FALSE)</f>
        <v>34</v>
      </c>
      <c r="N95" s="375">
        <f>$AK$11</f>
        <v>93.160489155736116</v>
      </c>
      <c r="O95" s="375">
        <f>$AL$11</f>
        <v>95.11848062167644</v>
      </c>
      <c r="P95" s="376">
        <f>IF(($AL$11-$AK$11)&lt;=2,(L96-((K96-L96)/4)*($AL$11-$AK$11-2)),(L96-((L96-M96)/8)*($AL$11-$AK$11-2)))</f>
        <v>22.756826386784699</v>
      </c>
      <c r="Q95" s="167"/>
      <c r="R95" s="196"/>
      <c r="S95" s="196"/>
      <c r="V95" s="56"/>
      <c r="W95" s="56"/>
      <c r="X95" s="47"/>
      <c r="Y95" s="47"/>
      <c r="Z95" s="47"/>
      <c r="AA95" s="47"/>
    </row>
    <row r="96" spans="2:27" ht="21" customHeight="1" x14ac:dyDescent="0.25">
      <c r="B96" s="48"/>
      <c r="C96" s="48"/>
      <c r="D96" s="48"/>
      <c r="E96" s="191"/>
      <c r="F96" s="127"/>
      <c r="G96" s="128" t="s">
        <v>57</v>
      </c>
      <c r="H96" s="378">
        <v>0.65</v>
      </c>
      <c r="I96" s="379"/>
      <c r="J96" s="117">
        <f>H96*J95</f>
        <v>24.05</v>
      </c>
      <c r="K96" s="118">
        <f>K95*$H$96</f>
        <v>23.400000000000002</v>
      </c>
      <c r="L96" s="118">
        <f>L95*$H$96</f>
        <v>22.75</v>
      </c>
      <c r="M96" s="118">
        <f>M95*$H$96</f>
        <v>22.1</v>
      </c>
      <c r="N96" s="362"/>
      <c r="O96" s="362"/>
      <c r="P96" s="377"/>
      <c r="Q96" s="167"/>
      <c r="R96" s="167"/>
      <c r="S96" s="167"/>
      <c r="V96" s="56"/>
      <c r="W96" s="56"/>
      <c r="X96" s="47"/>
      <c r="Y96" s="47"/>
      <c r="Z96" s="47"/>
      <c r="AA96" s="47"/>
    </row>
    <row r="97" spans="2:27" ht="9" customHeight="1" x14ac:dyDescent="0.25">
      <c r="B97" s="48"/>
      <c r="C97" s="48"/>
      <c r="D97" s="48"/>
      <c r="E97" s="358"/>
      <c r="F97" s="359"/>
      <c r="G97" s="359"/>
      <c r="H97" s="359"/>
      <c r="I97" s="359"/>
      <c r="J97" s="359"/>
      <c r="K97" s="359"/>
      <c r="L97" s="359"/>
      <c r="M97" s="359"/>
      <c r="N97" s="359"/>
      <c r="O97" s="359"/>
      <c r="P97" s="360"/>
      <c r="Q97" s="167"/>
      <c r="R97" s="167"/>
      <c r="S97" s="167"/>
      <c r="V97" s="56"/>
      <c r="W97" s="56"/>
      <c r="X97" s="47"/>
      <c r="Y97" s="47"/>
      <c r="Z97" s="47"/>
      <c r="AA97" s="47"/>
    </row>
    <row r="98" spans="2:27" ht="21" customHeight="1" x14ac:dyDescent="0.25">
      <c r="B98" s="48"/>
      <c r="C98" s="48"/>
      <c r="D98" s="48"/>
      <c r="E98" s="361" t="s">
        <v>37</v>
      </c>
      <c r="F98" s="362"/>
      <c r="G98" s="363" t="s">
        <v>74</v>
      </c>
      <c r="H98" s="130" t="s">
        <v>185</v>
      </c>
      <c r="I98" s="131" t="s">
        <v>71</v>
      </c>
      <c r="J98" s="133">
        <f>$AK$11-P95</f>
        <v>70.403662768951421</v>
      </c>
      <c r="K98" s="131" t="s">
        <v>72</v>
      </c>
      <c r="L98" s="131">
        <v>80</v>
      </c>
      <c r="M98" s="365" t="str">
        <f>IF(J98&lt;65,"IPERPROTEZIONE",IF(J98&lt;70,"ACCETTABILE",IF(J98&lt;75,"BUONA",IF(J98&lt;80,"ACCETTABILE","INSUFFICIENTE"))))</f>
        <v>BUONA</v>
      </c>
      <c r="N98" s="365"/>
      <c r="O98" s="365"/>
      <c r="P98" s="366"/>
      <c r="Q98" s="167"/>
      <c r="R98" s="85"/>
      <c r="S98" s="85"/>
      <c r="V98" s="56"/>
      <c r="W98" s="56"/>
      <c r="X98" s="47"/>
      <c r="Y98" s="47"/>
      <c r="Z98" s="47"/>
      <c r="AA98" s="47"/>
    </row>
    <row r="99" spans="2:27" ht="29.25" customHeight="1" thickBot="1" x14ac:dyDescent="0.3">
      <c r="B99" s="48"/>
      <c r="C99" s="48"/>
      <c r="D99" s="48"/>
      <c r="E99" s="367" t="s">
        <v>31</v>
      </c>
      <c r="F99" s="364"/>
      <c r="G99" s="364"/>
      <c r="H99" s="59" t="s">
        <v>186</v>
      </c>
      <c r="I99" s="60" t="s">
        <v>73</v>
      </c>
      <c r="J99" s="60">
        <f>M96-5</f>
        <v>17.100000000000001</v>
      </c>
      <c r="K99" s="60" t="s">
        <v>72</v>
      </c>
      <c r="L99" s="60">
        <v>135</v>
      </c>
      <c r="M99" s="368" t="str">
        <f>IF($O$45&lt;135,"VERIFICA NON NECESSARIA",IF(($O$45-J99)&lt;135,"IDONEO","INSUFFICIENTE"))</f>
        <v>VERIFICA NON NECESSARIA</v>
      </c>
      <c r="N99" s="368"/>
      <c r="O99" s="368"/>
      <c r="P99" s="369"/>
      <c r="Q99" s="167"/>
      <c r="R99" s="86"/>
      <c r="S99" s="86"/>
      <c r="V99" s="56"/>
      <c r="W99" s="56"/>
      <c r="X99" s="47"/>
      <c r="Y99" s="47"/>
      <c r="Z99" s="47"/>
      <c r="AA99" s="47"/>
    </row>
    <row r="100" spans="2:27" ht="18.75" thickBot="1" x14ac:dyDescent="0.3">
      <c r="C100" s="48"/>
      <c r="D100" s="48"/>
    </row>
    <row r="101" spans="2:27" ht="27" customHeight="1" x14ac:dyDescent="0.3">
      <c r="B101" s="48"/>
      <c r="C101" s="48"/>
      <c r="D101" s="48"/>
      <c r="E101" s="370" t="s">
        <v>264</v>
      </c>
      <c r="F101" s="371"/>
      <c r="G101" s="371"/>
      <c r="H101" s="371"/>
      <c r="I101" s="371"/>
      <c r="J101" s="371"/>
      <c r="K101" s="371"/>
      <c r="L101" s="371"/>
      <c r="M101" s="371"/>
      <c r="N101" s="371"/>
      <c r="O101" s="371"/>
      <c r="P101" s="372"/>
      <c r="Q101" s="167"/>
      <c r="R101" s="53"/>
      <c r="S101" s="53"/>
      <c r="V101" s="56"/>
      <c r="W101" s="56"/>
      <c r="X101" s="47"/>
      <c r="Y101" s="47"/>
      <c r="Z101" s="47"/>
      <c r="AA101" s="47"/>
    </row>
    <row r="102" spans="2:27" ht="21" customHeight="1" x14ac:dyDescent="0.25">
      <c r="B102" s="48"/>
      <c r="C102" s="48"/>
      <c r="D102" s="48"/>
      <c r="E102" s="193" t="s">
        <v>34</v>
      </c>
      <c r="F102" s="302" t="s">
        <v>26</v>
      </c>
      <c r="G102" s="302" t="s">
        <v>28</v>
      </c>
      <c r="H102" s="373" t="s">
        <v>29</v>
      </c>
      <c r="I102" s="373"/>
      <c r="J102" s="114" t="s">
        <v>64</v>
      </c>
      <c r="K102" s="115" t="s">
        <v>12</v>
      </c>
      <c r="L102" s="116" t="s">
        <v>13</v>
      </c>
      <c r="M102" s="116" t="s">
        <v>14</v>
      </c>
      <c r="N102" s="305" t="s">
        <v>69</v>
      </c>
      <c r="O102" s="305" t="s">
        <v>70</v>
      </c>
      <c r="P102" s="132" t="s">
        <v>15</v>
      </c>
      <c r="Q102" s="167"/>
      <c r="R102" s="54"/>
      <c r="S102" s="54"/>
      <c r="V102" s="56"/>
      <c r="W102" s="52"/>
      <c r="X102" s="47"/>
      <c r="Y102" s="47"/>
      <c r="Z102" s="47"/>
      <c r="AA102" s="47"/>
    </row>
    <row r="103" spans="2:27" ht="21" customHeight="1" x14ac:dyDescent="0.25">
      <c r="B103" s="48"/>
      <c r="E103" s="129" t="s">
        <v>44</v>
      </c>
      <c r="F103" s="126" t="str">
        <f>VLOOKUP(E103,$E$112:$L$243,2,FALSE)</f>
        <v>Inserti espandibili</v>
      </c>
      <c r="G103" s="126" t="str">
        <f>VLOOKUP($E$103,$E$112:$L$243,3,FALSE)</f>
        <v>3M EAR</v>
      </c>
      <c r="H103" s="374" t="str">
        <f>VLOOKUP($E$103,$E$112:$L$243,4,FALSE)</f>
        <v>soft FX</v>
      </c>
      <c r="I103" s="374"/>
      <c r="J103" s="46">
        <f>VLOOKUP(E103,$E$112:$L$243,5,FALSE)</f>
        <v>37</v>
      </c>
      <c r="K103" s="46">
        <f>VLOOKUP($E$103,$E$112:$L$243,6,FALSE)</f>
        <v>36</v>
      </c>
      <c r="L103" s="46">
        <f>VLOOKUP($E$103,$E$112:$L$243,7,FALSE)</f>
        <v>35</v>
      </c>
      <c r="M103" s="46">
        <f>VLOOKUP($E$103,$E$112:$L$243,8,FALSE)</f>
        <v>33</v>
      </c>
      <c r="N103" s="375">
        <f>$AK$11</f>
        <v>93.160489155736116</v>
      </c>
      <c r="O103" s="375">
        <f>$AL$11</f>
        <v>95.11848062167644</v>
      </c>
      <c r="P103" s="376">
        <f>IF(($AL$11-$AK$11)&lt;=2,(L104-((K104-L104)/4)*($AL$11-$AK$11-2)),(L104-((L104-M104)/8)*($AL$11-$AK$11-2)))</f>
        <v>29.75892681348768</v>
      </c>
      <c r="Q103" s="167"/>
      <c r="R103" s="196"/>
      <c r="S103" s="196"/>
      <c r="V103" s="56"/>
      <c r="W103" s="56"/>
      <c r="X103" s="47"/>
      <c r="Y103" s="47"/>
      <c r="Z103" s="47"/>
      <c r="AA103" s="47"/>
    </row>
    <row r="104" spans="2:27" ht="21" customHeight="1" x14ac:dyDescent="0.25">
      <c r="B104" s="48"/>
      <c r="C104" s="48"/>
      <c r="D104" s="48"/>
      <c r="E104" s="191"/>
      <c r="F104" s="127"/>
      <c r="G104" s="128" t="s">
        <v>57</v>
      </c>
      <c r="H104" s="378">
        <v>0.85</v>
      </c>
      <c r="I104" s="379"/>
      <c r="J104" s="117">
        <f>H104*J103</f>
        <v>31.45</v>
      </c>
      <c r="K104" s="118">
        <f>K103*$H$104</f>
        <v>30.599999999999998</v>
      </c>
      <c r="L104" s="118">
        <f>L103*$H$104</f>
        <v>29.75</v>
      </c>
      <c r="M104" s="118">
        <f>M103*$H$104</f>
        <v>28.05</v>
      </c>
      <c r="N104" s="362"/>
      <c r="O104" s="362"/>
      <c r="P104" s="377"/>
      <c r="Q104" s="167"/>
      <c r="R104" s="167"/>
      <c r="S104" s="167"/>
      <c r="V104" s="56"/>
      <c r="W104" s="56"/>
      <c r="X104" s="47"/>
      <c r="Y104" s="47"/>
      <c r="Z104" s="47"/>
      <c r="AA104" s="47"/>
    </row>
    <row r="105" spans="2:27" ht="9" customHeight="1" x14ac:dyDescent="0.25">
      <c r="B105" s="48"/>
      <c r="C105" s="48"/>
      <c r="D105" s="48"/>
      <c r="E105" s="358"/>
      <c r="F105" s="359"/>
      <c r="G105" s="359"/>
      <c r="H105" s="359"/>
      <c r="I105" s="359"/>
      <c r="J105" s="359"/>
      <c r="K105" s="359"/>
      <c r="L105" s="359"/>
      <c r="M105" s="359"/>
      <c r="N105" s="359"/>
      <c r="O105" s="359"/>
      <c r="P105" s="360"/>
      <c r="Q105" s="167"/>
      <c r="R105" s="167"/>
      <c r="S105" s="167"/>
      <c r="V105" s="56"/>
      <c r="W105" s="56"/>
      <c r="X105" s="47"/>
      <c r="Y105" s="47"/>
      <c r="Z105" s="47"/>
      <c r="AA105" s="47"/>
    </row>
    <row r="106" spans="2:27" ht="21" customHeight="1" x14ac:dyDescent="0.25">
      <c r="B106" s="48"/>
      <c r="C106" s="48"/>
      <c r="D106" s="48"/>
      <c r="E106" s="361" t="s">
        <v>37</v>
      </c>
      <c r="F106" s="362"/>
      <c r="G106" s="363" t="s">
        <v>74</v>
      </c>
      <c r="H106" s="130" t="s">
        <v>185</v>
      </c>
      <c r="I106" s="131" t="s">
        <v>71</v>
      </c>
      <c r="J106" s="133">
        <f>$AK$11-P103</f>
        <v>63.40156234224844</v>
      </c>
      <c r="K106" s="131" t="s">
        <v>72</v>
      </c>
      <c r="L106" s="131">
        <v>80</v>
      </c>
      <c r="M106" s="365" t="str">
        <f>IF(J106&lt;65,"IPERPROTEZIONE",IF(J106&lt;70,"ACCETTABILE",IF(J106&lt;75,"BUONA",IF(J106&lt;80,"ACCETTABILE","INSUFFICIENTE"))))</f>
        <v>IPERPROTEZIONE</v>
      </c>
      <c r="N106" s="365"/>
      <c r="O106" s="365"/>
      <c r="P106" s="366"/>
      <c r="Q106" s="167"/>
      <c r="R106" s="85"/>
      <c r="S106" s="85"/>
      <c r="V106" s="56"/>
      <c r="W106" s="56"/>
      <c r="X106" s="47"/>
      <c r="Y106" s="47"/>
      <c r="Z106" s="47"/>
      <c r="AA106" s="47"/>
    </row>
    <row r="107" spans="2:27" ht="29.25" customHeight="1" thickBot="1" x14ac:dyDescent="0.3">
      <c r="B107" s="48"/>
      <c r="C107" s="48"/>
      <c r="D107" s="48"/>
      <c r="E107" s="367" t="s">
        <v>32</v>
      </c>
      <c r="F107" s="364"/>
      <c r="G107" s="364"/>
      <c r="H107" s="59" t="s">
        <v>186</v>
      </c>
      <c r="I107" s="60" t="s">
        <v>73</v>
      </c>
      <c r="J107" s="60">
        <f>M104-5</f>
        <v>23.05</v>
      </c>
      <c r="K107" s="60" t="s">
        <v>72</v>
      </c>
      <c r="L107" s="60">
        <v>135</v>
      </c>
      <c r="M107" s="368" t="str">
        <f>IF($O$45&lt;135,"VERIFICA NON NECESSARIA",IF(($O$45-J107)&lt;135,"IDONEO","INSUFFICIENTE"))</f>
        <v>VERIFICA NON NECESSARIA</v>
      </c>
      <c r="N107" s="368"/>
      <c r="O107" s="368"/>
      <c r="P107" s="369"/>
      <c r="Q107" s="167"/>
      <c r="R107" s="86"/>
      <c r="S107" s="86"/>
      <c r="V107" s="56"/>
      <c r="W107" s="56"/>
      <c r="X107" s="47"/>
      <c r="Y107" s="47"/>
      <c r="Z107" s="47"/>
      <c r="AA107" s="47"/>
    </row>
    <row r="108" spans="2:27" ht="18" x14ac:dyDescent="0.25">
      <c r="C108" s="48"/>
      <c r="D108" s="48"/>
    </row>
    <row r="109" spans="2:27" ht="18" x14ac:dyDescent="0.25">
      <c r="C109" s="48"/>
      <c r="D109" s="48"/>
    </row>
    <row r="110" spans="2:27" ht="18" x14ac:dyDescent="0.25">
      <c r="C110" s="48"/>
      <c r="D110" s="48"/>
    </row>
    <row r="111" spans="2:27" ht="35.25" customHeight="1" x14ac:dyDescent="0.2">
      <c r="E111" s="305" t="s">
        <v>0</v>
      </c>
      <c r="F111" s="305" t="s">
        <v>184</v>
      </c>
      <c r="G111" s="305" t="s">
        <v>1</v>
      </c>
      <c r="H111" s="305" t="s">
        <v>2</v>
      </c>
      <c r="I111" s="305" t="s">
        <v>64</v>
      </c>
      <c r="J111" s="305" t="s">
        <v>12</v>
      </c>
      <c r="K111" s="305" t="s">
        <v>13</v>
      </c>
      <c r="L111" s="305" t="s">
        <v>14</v>
      </c>
    </row>
    <row r="112" spans="2:27" ht="20.25" customHeight="1" x14ac:dyDescent="0.2">
      <c r="E112" s="45" t="s">
        <v>36</v>
      </c>
      <c r="F112" s="45" t="s">
        <v>27</v>
      </c>
      <c r="G112" s="45" t="s">
        <v>582</v>
      </c>
      <c r="H112" s="45" t="s">
        <v>583</v>
      </c>
      <c r="I112" s="46">
        <v>26</v>
      </c>
      <c r="J112" s="46">
        <v>32</v>
      </c>
      <c r="K112" s="46">
        <v>23</v>
      </c>
      <c r="L112" s="46">
        <v>15</v>
      </c>
    </row>
    <row r="113" spans="5:12" ht="20.25" customHeight="1" x14ac:dyDescent="0.2">
      <c r="E113" s="45" t="s">
        <v>38</v>
      </c>
      <c r="F113" s="45" t="s">
        <v>27</v>
      </c>
      <c r="G113" s="45" t="s">
        <v>582</v>
      </c>
      <c r="H113" s="309" t="s">
        <v>584</v>
      </c>
      <c r="I113" s="46">
        <v>24</v>
      </c>
      <c r="J113" s="46">
        <v>29</v>
      </c>
      <c r="K113" s="46">
        <v>20</v>
      </c>
      <c r="L113" s="46">
        <v>13</v>
      </c>
    </row>
    <row r="114" spans="5:12" ht="20.25" customHeight="1" x14ac:dyDescent="0.2">
      <c r="E114" s="45" t="s">
        <v>40</v>
      </c>
      <c r="F114" s="45" t="s">
        <v>243</v>
      </c>
      <c r="G114" s="45" t="s">
        <v>585</v>
      </c>
      <c r="H114" s="45" t="s">
        <v>586</v>
      </c>
      <c r="I114" s="46">
        <v>31</v>
      </c>
      <c r="J114" s="46">
        <v>31</v>
      </c>
      <c r="K114" s="46">
        <v>27</v>
      </c>
      <c r="L114" s="46">
        <v>26</v>
      </c>
    </row>
    <row r="115" spans="5:12" ht="20.25" customHeight="1" x14ac:dyDescent="0.2">
      <c r="E115" s="45" t="s">
        <v>41</v>
      </c>
      <c r="F115" s="45" t="s">
        <v>243</v>
      </c>
      <c r="G115" s="45" t="s">
        <v>587</v>
      </c>
      <c r="H115" s="45" t="s">
        <v>588</v>
      </c>
      <c r="I115" s="46">
        <v>37</v>
      </c>
      <c r="J115" s="46">
        <v>36</v>
      </c>
      <c r="K115" s="46">
        <v>35</v>
      </c>
      <c r="L115" s="46">
        <v>34</v>
      </c>
    </row>
    <row r="116" spans="5:12" ht="20.25" customHeight="1" x14ac:dyDescent="0.2">
      <c r="E116" s="45" t="s">
        <v>42</v>
      </c>
      <c r="F116" s="45" t="s">
        <v>243</v>
      </c>
      <c r="G116" s="45" t="s">
        <v>585</v>
      </c>
      <c r="H116" s="45" t="s">
        <v>589</v>
      </c>
      <c r="I116" s="46">
        <v>29</v>
      </c>
      <c r="J116" s="46">
        <v>30</v>
      </c>
      <c r="K116" s="46">
        <v>35</v>
      </c>
      <c r="L116" s="46">
        <v>24</v>
      </c>
    </row>
    <row r="117" spans="5:12" ht="20.25" customHeight="1" x14ac:dyDescent="0.2">
      <c r="E117" s="45" t="s">
        <v>43</v>
      </c>
      <c r="F117" s="45" t="s">
        <v>244</v>
      </c>
      <c r="G117" s="45" t="s">
        <v>590</v>
      </c>
      <c r="H117" s="45" t="s">
        <v>591</v>
      </c>
      <c r="I117" s="46">
        <v>28</v>
      </c>
      <c r="J117" s="46">
        <v>27</v>
      </c>
      <c r="K117" s="46">
        <v>26</v>
      </c>
      <c r="L117" s="46">
        <v>25</v>
      </c>
    </row>
    <row r="118" spans="5:12" ht="20.25" customHeight="1" x14ac:dyDescent="0.2">
      <c r="E118" s="45" t="s">
        <v>44</v>
      </c>
      <c r="F118" s="45" t="s">
        <v>243</v>
      </c>
      <c r="G118" s="45" t="s">
        <v>585</v>
      </c>
      <c r="H118" s="45" t="s">
        <v>592</v>
      </c>
      <c r="I118" s="46">
        <v>37</v>
      </c>
      <c r="J118" s="46">
        <v>36</v>
      </c>
      <c r="K118" s="46">
        <v>35</v>
      </c>
      <c r="L118" s="46">
        <v>33</v>
      </c>
    </row>
    <row r="119" spans="5:12" ht="20.25" customHeight="1" x14ac:dyDescent="0.2">
      <c r="E119" s="45" t="s">
        <v>45</v>
      </c>
      <c r="F119" s="45"/>
      <c r="G119" s="45"/>
      <c r="H119" s="45"/>
      <c r="I119" s="46"/>
      <c r="J119" s="46"/>
      <c r="K119" s="46"/>
      <c r="L119" s="46"/>
    </row>
    <row r="120" spans="5:12" ht="20.25" customHeight="1" x14ac:dyDescent="0.2">
      <c r="E120" s="45" t="s">
        <v>46</v>
      </c>
      <c r="F120" s="45"/>
      <c r="G120" s="45"/>
      <c r="H120" s="45"/>
      <c r="I120" s="46"/>
      <c r="J120" s="46"/>
      <c r="K120" s="46"/>
      <c r="L120" s="46"/>
    </row>
    <row r="121" spans="5:12" ht="20.25" customHeight="1" x14ac:dyDescent="0.2">
      <c r="E121" s="45" t="s">
        <v>47</v>
      </c>
      <c r="F121" s="45"/>
      <c r="G121" s="45"/>
      <c r="H121" s="45"/>
      <c r="I121" s="46"/>
      <c r="J121" s="46"/>
      <c r="K121" s="46"/>
      <c r="L121" s="46"/>
    </row>
    <row r="122" spans="5:12" ht="20.25" customHeight="1" x14ac:dyDescent="0.2">
      <c r="E122" s="45" t="s">
        <v>48</v>
      </c>
      <c r="F122" s="45"/>
      <c r="G122" s="45"/>
      <c r="H122" s="45"/>
      <c r="I122" s="46"/>
      <c r="J122" s="46"/>
      <c r="K122" s="46"/>
      <c r="L122" s="46"/>
    </row>
    <row r="123" spans="5:12" ht="20.25" customHeight="1" x14ac:dyDescent="0.2">
      <c r="E123" s="45" t="s">
        <v>49</v>
      </c>
      <c r="F123" s="45"/>
      <c r="G123" s="45"/>
      <c r="H123" s="45"/>
      <c r="I123" s="46"/>
      <c r="J123" s="46"/>
      <c r="K123" s="46"/>
      <c r="L123" s="46"/>
    </row>
    <row r="124" spans="5:12" ht="20.25" customHeight="1" x14ac:dyDescent="0.2">
      <c r="E124" s="45" t="s">
        <v>50</v>
      </c>
      <c r="F124" s="45"/>
      <c r="G124" s="45"/>
      <c r="H124" s="45"/>
      <c r="I124" s="46"/>
      <c r="J124" s="46"/>
      <c r="K124" s="46"/>
      <c r="L124" s="46"/>
    </row>
    <row r="125" spans="5:12" ht="20.25" customHeight="1" x14ac:dyDescent="0.2">
      <c r="E125" s="45" t="s">
        <v>51</v>
      </c>
      <c r="F125" s="45"/>
      <c r="G125" s="45"/>
      <c r="H125" s="45"/>
      <c r="I125" s="46"/>
      <c r="J125" s="46"/>
      <c r="K125" s="46"/>
      <c r="L125" s="46"/>
    </row>
    <row r="126" spans="5:12" ht="20.25" customHeight="1" x14ac:dyDescent="0.2">
      <c r="E126" s="45" t="s">
        <v>35</v>
      </c>
      <c r="F126" s="45"/>
      <c r="G126" s="45"/>
      <c r="H126" s="45"/>
      <c r="I126" s="46"/>
      <c r="J126" s="46"/>
      <c r="K126" s="46"/>
      <c r="L126" s="46"/>
    </row>
    <row r="127" spans="5:12" ht="20.25" customHeight="1" x14ac:dyDescent="0.2">
      <c r="E127" s="45" t="s">
        <v>52</v>
      </c>
      <c r="F127" s="45"/>
      <c r="G127" s="45"/>
      <c r="H127" s="45"/>
      <c r="I127" s="46"/>
      <c r="J127" s="46"/>
      <c r="K127" s="46"/>
      <c r="L127" s="46"/>
    </row>
    <row r="128" spans="5:12" ht="20.25" customHeight="1" x14ac:dyDescent="0.2">
      <c r="E128" s="45" t="s">
        <v>53</v>
      </c>
      <c r="F128" s="45"/>
      <c r="G128" s="45"/>
      <c r="H128" s="45"/>
      <c r="I128" s="46"/>
      <c r="J128" s="46"/>
      <c r="K128" s="46"/>
      <c r="L128" s="46"/>
    </row>
    <row r="129" spans="5:12" ht="20.25" customHeight="1" x14ac:dyDescent="0.2">
      <c r="E129" s="45" t="s">
        <v>54</v>
      </c>
      <c r="F129" s="45"/>
      <c r="G129" s="45"/>
      <c r="H129" s="45"/>
      <c r="I129" s="46"/>
      <c r="J129" s="46"/>
      <c r="K129" s="46"/>
      <c r="L129" s="46"/>
    </row>
    <row r="130" spans="5:12" ht="20.25" x14ac:dyDescent="0.2">
      <c r="E130" s="45" t="s">
        <v>55</v>
      </c>
      <c r="F130" s="45"/>
      <c r="G130" s="45"/>
      <c r="H130" s="45"/>
      <c r="I130" s="46"/>
      <c r="J130" s="46"/>
      <c r="K130" s="46"/>
      <c r="L130" s="46"/>
    </row>
    <row r="131" spans="5:12" ht="20.25" x14ac:dyDescent="0.2">
      <c r="E131" s="45" t="s">
        <v>58</v>
      </c>
      <c r="F131" s="45"/>
      <c r="G131" s="45"/>
      <c r="H131" s="45"/>
      <c r="I131" s="46"/>
      <c r="J131" s="46"/>
      <c r="K131" s="46"/>
      <c r="L131" s="46"/>
    </row>
    <row r="132" spans="5:12" ht="20.25" x14ac:dyDescent="0.2">
      <c r="E132" s="45" t="s">
        <v>59</v>
      </c>
      <c r="F132" s="45"/>
      <c r="G132" s="45"/>
      <c r="H132" s="45"/>
      <c r="I132" s="46"/>
      <c r="J132" s="46"/>
      <c r="K132" s="46"/>
      <c r="L132" s="46"/>
    </row>
    <row r="133" spans="5:12" ht="20.25" x14ac:dyDescent="0.2">
      <c r="E133" s="45" t="s">
        <v>60</v>
      </c>
      <c r="F133" s="45"/>
      <c r="G133" s="45"/>
      <c r="H133" s="45"/>
      <c r="I133" s="46"/>
      <c r="J133" s="46"/>
      <c r="K133" s="46"/>
      <c r="L133" s="46"/>
    </row>
    <row r="134" spans="5:12" ht="20.25" x14ac:dyDescent="0.2">
      <c r="E134" s="45" t="s">
        <v>61</v>
      </c>
      <c r="F134" s="45"/>
      <c r="G134" s="45"/>
      <c r="H134" s="45"/>
      <c r="I134" s="46"/>
      <c r="J134" s="46"/>
      <c r="K134" s="46"/>
      <c r="L134" s="46"/>
    </row>
    <row r="135" spans="5:12" ht="20.25" x14ac:dyDescent="0.2">
      <c r="E135" s="45" t="s">
        <v>62</v>
      </c>
      <c r="F135" s="45"/>
      <c r="G135" s="45"/>
      <c r="H135" s="45"/>
      <c r="I135" s="46"/>
      <c r="J135" s="46"/>
      <c r="K135" s="46"/>
      <c r="L135" s="46"/>
    </row>
    <row r="136" spans="5:12" ht="20.25" x14ac:dyDescent="0.2">
      <c r="E136" s="45" t="s">
        <v>63</v>
      </c>
      <c r="F136" s="45"/>
      <c r="G136" s="45"/>
      <c r="H136" s="45"/>
      <c r="I136" s="46"/>
      <c r="J136" s="46"/>
      <c r="K136" s="46"/>
      <c r="L136" s="46"/>
    </row>
    <row r="137" spans="5:12" ht="20.25" x14ac:dyDescent="0.2">
      <c r="E137" s="45" t="s">
        <v>76</v>
      </c>
      <c r="F137" s="45"/>
      <c r="G137" s="45"/>
      <c r="H137" s="45"/>
      <c r="I137" s="46"/>
      <c r="J137" s="46"/>
      <c r="K137" s="46"/>
      <c r="L137" s="46"/>
    </row>
    <row r="138" spans="5:12" ht="20.25" x14ac:dyDescent="0.2">
      <c r="E138" s="45" t="s">
        <v>77</v>
      </c>
      <c r="F138" s="45"/>
      <c r="G138" s="45"/>
      <c r="H138" s="45"/>
      <c r="I138" s="46"/>
      <c r="J138" s="46"/>
      <c r="K138" s="46"/>
      <c r="L138" s="46"/>
    </row>
    <row r="139" spans="5:12" ht="20.25" x14ac:dyDescent="0.2">
      <c r="E139" s="45" t="s">
        <v>78</v>
      </c>
      <c r="F139" s="45"/>
      <c r="G139" s="45"/>
      <c r="H139" s="45"/>
      <c r="I139" s="46"/>
      <c r="J139" s="46"/>
      <c r="K139" s="46"/>
      <c r="L139" s="46"/>
    </row>
    <row r="140" spans="5:12" ht="20.25" x14ac:dyDescent="0.2">
      <c r="E140" s="45" t="s">
        <v>79</v>
      </c>
      <c r="F140" s="45"/>
      <c r="G140" s="45"/>
      <c r="H140" s="45"/>
      <c r="I140" s="46"/>
      <c r="J140" s="46"/>
      <c r="K140" s="46"/>
      <c r="L140" s="46"/>
    </row>
    <row r="141" spans="5:12" ht="20.25" x14ac:dyDescent="0.2">
      <c r="E141" s="45" t="s">
        <v>80</v>
      </c>
      <c r="F141" s="45"/>
      <c r="G141" s="45"/>
      <c r="H141" s="45"/>
      <c r="I141" s="46"/>
      <c r="J141" s="46"/>
      <c r="K141" s="46"/>
      <c r="L141" s="46"/>
    </row>
    <row r="142" spans="5:12" ht="20.25" x14ac:dyDescent="0.2">
      <c r="E142" s="45" t="s">
        <v>81</v>
      </c>
      <c r="F142" s="45"/>
      <c r="G142" s="45"/>
      <c r="H142" s="45"/>
      <c r="I142" s="46"/>
      <c r="J142" s="46"/>
      <c r="K142" s="46"/>
      <c r="L142" s="46"/>
    </row>
    <row r="143" spans="5:12" ht="20.25" x14ac:dyDescent="0.2">
      <c r="E143" s="45" t="s">
        <v>82</v>
      </c>
      <c r="F143" s="45"/>
      <c r="G143" s="45"/>
      <c r="H143" s="45"/>
      <c r="I143" s="46"/>
      <c r="J143" s="46"/>
      <c r="K143" s="46"/>
      <c r="L143" s="46"/>
    </row>
    <row r="144" spans="5:12" ht="20.25" x14ac:dyDescent="0.2">
      <c r="E144" s="45" t="s">
        <v>83</v>
      </c>
      <c r="F144" s="45"/>
      <c r="G144" s="45"/>
      <c r="H144" s="45"/>
      <c r="I144" s="46"/>
      <c r="J144" s="46"/>
      <c r="K144" s="46"/>
      <c r="L144" s="46"/>
    </row>
    <row r="145" spans="5:12" ht="20.25" x14ac:dyDescent="0.2">
      <c r="E145" s="45" t="s">
        <v>84</v>
      </c>
      <c r="F145" s="45"/>
      <c r="G145" s="45"/>
      <c r="H145" s="45"/>
      <c r="I145" s="46"/>
      <c r="J145" s="46"/>
      <c r="K145" s="46"/>
      <c r="L145" s="46"/>
    </row>
    <row r="146" spans="5:12" ht="20.25" x14ac:dyDescent="0.2">
      <c r="E146" s="45" t="s">
        <v>85</v>
      </c>
      <c r="F146" s="45"/>
      <c r="G146" s="45"/>
      <c r="H146" s="45"/>
      <c r="I146" s="46"/>
      <c r="J146" s="46"/>
      <c r="K146" s="46"/>
      <c r="L146" s="46"/>
    </row>
    <row r="147" spans="5:12" ht="20.25" x14ac:dyDescent="0.2">
      <c r="E147" s="45" t="s">
        <v>86</v>
      </c>
      <c r="F147" s="45"/>
      <c r="G147" s="45"/>
      <c r="H147" s="45"/>
      <c r="I147" s="46"/>
      <c r="J147" s="46"/>
      <c r="K147" s="46"/>
      <c r="L147" s="46"/>
    </row>
    <row r="148" spans="5:12" ht="20.25" x14ac:dyDescent="0.2">
      <c r="E148" s="45" t="s">
        <v>87</v>
      </c>
      <c r="F148" s="45"/>
      <c r="G148" s="45"/>
      <c r="H148" s="45"/>
      <c r="I148" s="46"/>
      <c r="J148" s="46"/>
      <c r="K148" s="46"/>
      <c r="L148" s="46"/>
    </row>
    <row r="149" spans="5:12" ht="20.25" x14ac:dyDescent="0.2">
      <c r="E149" s="45" t="s">
        <v>88</v>
      </c>
      <c r="F149" s="45"/>
      <c r="G149" s="45"/>
      <c r="H149" s="45"/>
      <c r="I149" s="46"/>
      <c r="J149" s="46"/>
      <c r="K149" s="46"/>
      <c r="L149" s="46"/>
    </row>
    <row r="150" spans="5:12" ht="20.25" x14ac:dyDescent="0.2">
      <c r="E150" s="45" t="s">
        <v>89</v>
      </c>
      <c r="F150" s="45"/>
      <c r="G150" s="45"/>
      <c r="H150" s="45"/>
      <c r="I150" s="46"/>
      <c r="J150" s="46"/>
      <c r="K150" s="46"/>
      <c r="L150" s="46"/>
    </row>
    <row r="151" spans="5:12" ht="20.25" x14ac:dyDescent="0.2">
      <c r="E151" s="45" t="s">
        <v>90</v>
      </c>
      <c r="F151" s="45"/>
      <c r="G151" s="45"/>
      <c r="H151" s="45"/>
      <c r="I151" s="46"/>
      <c r="J151" s="46"/>
      <c r="K151" s="46"/>
      <c r="L151" s="46"/>
    </row>
    <row r="152" spans="5:12" ht="20.25" x14ac:dyDescent="0.2">
      <c r="E152" s="45" t="s">
        <v>91</v>
      </c>
      <c r="F152" s="45"/>
      <c r="G152" s="45"/>
      <c r="H152" s="45"/>
      <c r="I152" s="46"/>
      <c r="J152" s="46"/>
      <c r="K152" s="46"/>
      <c r="L152" s="46"/>
    </row>
    <row r="153" spans="5:12" ht="20.25" x14ac:dyDescent="0.2">
      <c r="E153" s="45" t="s">
        <v>92</v>
      </c>
      <c r="F153" s="45"/>
      <c r="G153" s="45"/>
      <c r="H153" s="45"/>
      <c r="I153" s="46"/>
      <c r="J153" s="46"/>
      <c r="K153" s="46"/>
      <c r="L153" s="46"/>
    </row>
    <row r="154" spans="5:12" ht="20.25" x14ac:dyDescent="0.2">
      <c r="E154" s="45" t="s">
        <v>93</v>
      </c>
      <c r="F154" s="45"/>
      <c r="G154" s="45"/>
      <c r="H154" s="45"/>
      <c r="I154" s="46"/>
      <c r="J154" s="46"/>
      <c r="K154" s="46"/>
      <c r="L154" s="46"/>
    </row>
    <row r="155" spans="5:12" ht="20.25" x14ac:dyDescent="0.2">
      <c r="E155" s="45" t="s">
        <v>94</v>
      </c>
      <c r="F155" s="45"/>
      <c r="G155" s="45"/>
      <c r="H155" s="45"/>
      <c r="I155" s="46"/>
      <c r="J155" s="46"/>
      <c r="K155" s="46"/>
      <c r="L155" s="46"/>
    </row>
    <row r="156" spans="5:12" ht="20.25" x14ac:dyDescent="0.2">
      <c r="E156" s="45" t="s">
        <v>95</v>
      </c>
      <c r="F156" s="45"/>
      <c r="G156" s="45"/>
      <c r="H156" s="45"/>
      <c r="I156" s="46"/>
      <c r="J156" s="46"/>
      <c r="K156" s="46"/>
      <c r="L156" s="46"/>
    </row>
    <row r="157" spans="5:12" ht="20.25" x14ac:dyDescent="0.2">
      <c r="E157" s="45" t="s">
        <v>96</v>
      </c>
      <c r="F157" s="45"/>
      <c r="G157" s="45"/>
      <c r="H157" s="45"/>
      <c r="I157" s="46"/>
      <c r="J157" s="46"/>
      <c r="K157" s="46"/>
      <c r="L157" s="46"/>
    </row>
    <row r="158" spans="5:12" ht="20.25" x14ac:dyDescent="0.2">
      <c r="E158" s="45" t="s">
        <v>97</v>
      </c>
      <c r="F158" s="45"/>
      <c r="G158" s="45"/>
      <c r="H158" s="45"/>
      <c r="I158" s="46"/>
      <c r="J158" s="46"/>
      <c r="K158" s="46"/>
      <c r="L158" s="46"/>
    </row>
    <row r="159" spans="5:12" ht="20.25" x14ac:dyDescent="0.2">
      <c r="E159" s="45" t="s">
        <v>98</v>
      </c>
      <c r="F159" s="45"/>
      <c r="G159" s="45"/>
      <c r="H159" s="45"/>
      <c r="I159" s="46"/>
      <c r="J159" s="46"/>
      <c r="K159" s="46"/>
      <c r="L159" s="46"/>
    </row>
    <row r="160" spans="5:12" ht="20.25" x14ac:dyDescent="0.2">
      <c r="E160" s="45" t="s">
        <v>99</v>
      </c>
      <c r="F160" s="45"/>
      <c r="G160" s="45"/>
      <c r="H160" s="45"/>
      <c r="I160" s="46"/>
      <c r="J160" s="46"/>
      <c r="K160" s="46"/>
      <c r="L160" s="46"/>
    </row>
    <row r="161" spans="5:12" ht="20.25" x14ac:dyDescent="0.2">
      <c r="E161" s="45" t="s">
        <v>100</v>
      </c>
      <c r="F161" s="45"/>
      <c r="G161" s="45"/>
      <c r="H161" s="45"/>
      <c r="I161" s="46"/>
      <c r="J161" s="46"/>
      <c r="K161" s="46"/>
      <c r="L161" s="46"/>
    </row>
    <row r="162" spans="5:12" ht="20.25" x14ac:dyDescent="0.2">
      <c r="E162" s="45" t="s">
        <v>101</v>
      </c>
      <c r="F162" s="45"/>
      <c r="G162" s="45"/>
      <c r="H162" s="45"/>
      <c r="I162" s="46"/>
      <c r="J162" s="46"/>
      <c r="K162" s="46"/>
      <c r="L162" s="46"/>
    </row>
    <row r="163" spans="5:12" ht="20.25" x14ac:dyDescent="0.2">
      <c r="E163" s="45" t="s">
        <v>102</v>
      </c>
      <c r="F163" s="45"/>
      <c r="G163" s="45"/>
      <c r="H163" s="45"/>
      <c r="I163" s="46"/>
      <c r="J163" s="46"/>
      <c r="K163" s="46"/>
      <c r="L163" s="46"/>
    </row>
    <row r="164" spans="5:12" ht="20.25" x14ac:dyDescent="0.2">
      <c r="E164" s="45" t="s">
        <v>103</v>
      </c>
      <c r="F164" s="45"/>
      <c r="G164" s="45"/>
      <c r="H164" s="45"/>
      <c r="I164" s="46"/>
      <c r="J164" s="46"/>
      <c r="K164" s="46"/>
      <c r="L164" s="46"/>
    </row>
    <row r="165" spans="5:12" ht="20.25" x14ac:dyDescent="0.2">
      <c r="E165" s="45" t="s">
        <v>104</v>
      </c>
      <c r="F165" s="45"/>
      <c r="G165" s="45"/>
      <c r="H165" s="45"/>
      <c r="I165" s="46"/>
      <c r="J165" s="46"/>
      <c r="K165" s="46"/>
      <c r="L165" s="46"/>
    </row>
    <row r="166" spans="5:12" ht="20.25" x14ac:dyDescent="0.2">
      <c r="E166" s="45" t="s">
        <v>105</v>
      </c>
      <c r="F166" s="45"/>
      <c r="G166" s="45"/>
      <c r="H166" s="45"/>
      <c r="I166" s="46"/>
      <c r="J166" s="46"/>
      <c r="K166" s="46"/>
      <c r="L166" s="46"/>
    </row>
    <row r="167" spans="5:12" ht="20.25" x14ac:dyDescent="0.2">
      <c r="E167" s="45" t="s">
        <v>106</v>
      </c>
      <c r="F167" s="45"/>
      <c r="G167" s="45"/>
      <c r="H167" s="45"/>
      <c r="I167" s="46"/>
      <c r="J167" s="46"/>
      <c r="K167" s="46"/>
      <c r="L167" s="46"/>
    </row>
    <row r="168" spans="5:12" ht="20.25" x14ac:dyDescent="0.2">
      <c r="E168" s="45" t="s">
        <v>107</v>
      </c>
      <c r="F168" s="45"/>
      <c r="G168" s="45"/>
      <c r="H168" s="45"/>
      <c r="I168" s="46"/>
      <c r="J168" s="46"/>
      <c r="K168" s="46"/>
      <c r="L168" s="46"/>
    </row>
    <row r="169" spans="5:12" ht="20.25" x14ac:dyDescent="0.2">
      <c r="E169" s="45" t="s">
        <v>108</v>
      </c>
      <c r="F169" s="45"/>
      <c r="G169" s="45"/>
      <c r="H169" s="45"/>
      <c r="I169" s="46"/>
      <c r="J169" s="46"/>
      <c r="K169" s="46"/>
      <c r="L169" s="46"/>
    </row>
    <row r="170" spans="5:12" ht="20.25" x14ac:dyDescent="0.2">
      <c r="E170" s="45" t="s">
        <v>109</v>
      </c>
      <c r="F170" s="45"/>
      <c r="G170" s="45"/>
      <c r="H170" s="45"/>
      <c r="I170" s="46"/>
      <c r="J170" s="46"/>
      <c r="K170" s="46"/>
      <c r="L170" s="46"/>
    </row>
    <row r="171" spans="5:12" ht="20.25" x14ac:dyDescent="0.2">
      <c r="E171" s="45" t="s">
        <v>110</v>
      </c>
      <c r="F171" s="45"/>
      <c r="G171" s="45"/>
      <c r="H171" s="45"/>
      <c r="I171" s="46"/>
      <c r="J171" s="46"/>
      <c r="K171" s="46"/>
      <c r="L171" s="46"/>
    </row>
    <row r="172" spans="5:12" ht="20.25" x14ac:dyDescent="0.2">
      <c r="E172" s="45" t="s">
        <v>111</v>
      </c>
      <c r="F172" s="45"/>
      <c r="G172" s="45"/>
      <c r="H172" s="45"/>
      <c r="I172" s="46"/>
      <c r="J172" s="46"/>
      <c r="K172" s="46"/>
      <c r="L172" s="46"/>
    </row>
    <row r="173" spans="5:12" ht="20.25" x14ac:dyDescent="0.2">
      <c r="E173" s="45" t="s">
        <v>112</v>
      </c>
      <c r="F173" s="45"/>
      <c r="G173" s="45"/>
      <c r="H173" s="45"/>
      <c r="I173" s="46"/>
      <c r="J173" s="46"/>
      <c r="K173" s="46"/>
      <c r="L173" s="46"/>
    </row>
    <row r="174" spans="5:12" ht="20.25" x14ac:dyDescent="0.2">
      <c r="E174" s="45" t="s">
        <v>113</v>
      </c>
      <c r="F174" s="45"/>
      <c r="G174" s="45"/>
      <c r="H174" s="45"/>
      <c r="I174" s="46"/>
      <c r="J174" s="46"/>
      <c r="K174" s="46"/>
      <c r="L174" s="46"/>
    </row>
    <row r="175" spans="5:12" ht="20.25" x14ac:dyDescent="0.2">
      <c r="E175" s="45" t="s">
        <v>114</v>
      </c>
      <c r="F175" s="45"/>
      <c r="G175" s="45"/>
      <c r="H175" s="45"/>
      <c r="I175" s="46"/>
      <c r="J175" s="46"/>
      <c r="K175" s="46"/>
      <c r="L175" s="46"/>
    </row>
    <row r="176" spans="5:12" ht="20.25" x14ac:dyDescent="0.2">
      <c r="E176" s="45" t="s">
        <v>115</v>
      </c>
      <c r="F176" s="45"/>
      <c r="G176" s="45"/>
      <c r="H176" s="45"/>
      <c r="I176" s="46"/>
      <c r="J176" s="46"/>
      <c r="K176" s="46"/>
      <c r="L176" s="46"/>
    </row>
    <row r="177" spans="5:12" ht="20.25" x14ac:dyDescent="0.2">
      <c r="E177" s="45" t="s">
        <v>116</v>
      </c>
      <c r="F177" s="45"/>
      <c r="G177" s="45"/>
      <c r="H177" s="45"/>
      <c r="I177" s="46"/>
      <c r="J177" s="46"/>
      <c r="K177" s="46"/>
      <c r="L177" s="46"/>
    </row>
    <row r="178" spans="5:12" ht="20.25" x14ac:dyDescent="0.2">
      <c r="E178" s="45" t="s">
        <v>117</v>
      </c>
      <c r="F178" s="45"/>
      <c r="G178" s="45"/>
      <c r="H178" s="45"/>
      <c r="I178" s="46"/>
      <c r="J178" s="46"/>
      <c r="K178" s="46"/>
      <c r="L178" s="46"/>
    </row>
    <row r="179" spans="5:12" ht="20.25" x14ac:dyDescent="0.2">
      <c r="E179" s="45" t="s">
        <v>118</v>
      </c>
      <c r="F179" s="45"/>
      <c r="G179" s="45"/>
      <c r="H179" s="45"/>
      <c r="I179" s="46"/>
      <c r="J179" s="46"/>
      <c r="K179" s="46"/>
      <c r="L179" s="46"/>
    </row>
    <row r="180" spans="5:12" ht="20.25" x14ac:dyDescent="0.2">
      <c r="E180" s="45" t="s">
        <v>119</v>
      </c>
      <c r="F180" s="45"/>
      <c r="G180" s="45"/>
      <c r="H180" s="45"/>
      <c r="I180" s="46"/>
      <c r="J180" s="46"/>
      <c r="K180" s="46"/>
      <c r="L180" s="46"/>
    </row>
    <row r="181" spans="5:12" ht="20.25" x14ac:dyDescent="0.2">
      <c r="E181" s="45" t="s">
        <v>120</v>
      </c>
      <c r="F181" s="45"/>
      <c r="G181" s="45"/>
      <c r="H181" s="45"/>
      <c r="I181" s="46"/>
      <c r="J181" s="46"/>
      <c r="K181" s="46"/>
      <c r="L181" s="46"/>
    </row>
    <row r="182" spans="5:12" ht="20.25" x14ac:dyDescent="0.2">
      <c r="E182" s="45" t="s">
        <v>121</v>
      </c>
      <c r="F182" s="45"/>
      <c r="G182" s="45"/>
      <c r="H182" s="45"/>
      <c r="I182" s="46"/>
      <c r="J182" s="46"/>
      <c r="K182" s="46"/>
      <c r="L182" s="46"/>
    </row>
    <row r="183" spans="5:12" ht="20.25" x14ac:dyDescent="0.2">
      <c r="E183" s="45" t="s">
        <v>122</v>
      </c>
      <c r="F183" s="45"/>
      <c r="G183" s="45"/>
      <c r="H183" s="45"/>
      <c r="I183" s="46"/>
      <c r="J183" s="46"/>
      <c r="K183" s="46"/>
      <c r="L183" s="46"/>
    </row>
    <row r="184" spans="5:12" ht="20.25" x14ac:dyDescent="0.2">
      <c r="E184" s="45" t="s">
        <v>123</v>
      </c>
      <c r="F184" s="45"/>
      <c r="G184" s="45"/>
      <c r="H184" s="45"/>
      <c r="I184" s="46"/>
      <c r="J184" s="46"/>
      <c r="K184" s="46"/>
      <c r="L184" s="46"/>
    </row>
    <row r="185" spans="5:12" ht="20.25" x14ac:dyDescent="0.2">
      <c r="E185" s="45" t="s">
        <v>124</v>
      </c>
      <c r="F185" s="45"/>
      <c r="G185" s="45"/>
      <c r="H185" s="45"/>
      <c r="I185" s="46"/>
      <c r="J185" s="46"/>
      <c r="K185" s="46"/>
      <c r="L185" s="46"/>
    </row>
    <row r="186" spans="5:12" ht="20.25" x14ac:dyDescent="0.2">
      <c r="E186" s="45" t="s">
        <v>125</v>
      </c>
      <c r="F186" s="45"/>
      <c r="G186" s="45"/>
      <c r="H186" s="45"/>
      <c r="I186" s="46"/>
      <c r="J186" s="46"/>
      <c r="K186" s="46"/>
      <c r="L186" s="46"/>
    </row>
    <row r="187" spans="5:12" ht="20.25" x14ac:dyDescent="0.2">
      <c r="E187" s="45" t="s">
        <v>126</v>
      </c>
      <c r="F187" s="45"/>
      <c r="G187" s="45"/>
      <c r="H187" s="45"/>
      <c r="I187" s="46"/>
      <c r="J187" s="46"/>
      <c r="K187" s="46"/>
      <c r="L187" s="46"/>
    </row>
    <row r="188" spans="5:12" ht="20.25" x14ac:dyDescent="0.2">
      <c r="E188" s="45" t="s">
        <v>127</v>
      </c>
      <c r="F188" s="45"/>
      <c r="G188" s="45"/>
      <c r="H188" s="45"/>
      <c r="I188" s="46"/>
      <c r="J188" s="46"/>
      <c r="K188" s="46"/>
      <c r="L188" s="46"/>
    </row>
    <row r="189" spans="5:12" ht="20.25" x14ac:dyDescent="0.2">
      <c r="E189" s="45" t="s">
        <v>128</v>
      </c>
      <c r="F189" s="45"/>
      <c r="G189" s="45"/>
      <c r="H189" s="45"/>
      <c r="I189" s="46"/>
      <c r="J189" s="46"/>
      <c r="K189" s="46"/>
      <c r="L189" s="46"/>
    </row>
    <row r="190" spans="5:12" ht="20.25" x14ac:dyDescent="0.2">
      <c r="E190" s="45" t="s">
        <v>129</v>
      </c>
      <c r="F190" s="45"/>
      <c r="G190" s="45"/>
      <c r="H190" s="45"/>
      <c r="I190" s="46"/>
      <c r="J190" s="46"/>
      <c r="K190" s="46"/>
      <c r="L190" s="46"/>
    </row>
    <row r="191" spans="5:12" ht="20.25" x14ac:dyDescent="0.2">
      <c r="E191" s="45" t="s">
        <v>130</v>
      </c>
      <c r="F191" s="45"/>
      <c r="G191" s="45"/>
      <c r="H191" s="45"/>
      <c r="I191" s="46"/>
      <c r="J191" s="46"/>
      <c r="K191" s="46"/>
      <c r="L191" s="46"/>
    </row>
    <row r="192" spans="5:12" ht="20.25" x14ac:dyDescent="0.2">
      <c r="E192" s="45" t="s">
        <v>131</v>
      </c>
      <c r="F192" s="45"/>
      <c r="G192" s="45"/>
      <c r="H192" s="45"/>
      <c r="I192" s="46"/>
      <c r="J192" s="46"/>
      <c r="K192" s="46"/>
      <c r="L192" s="46"/>
    </row>
    <row r="193" spans="5:12" ht="20.25" x14ac:dyDescent="0.2">
      <c r="E193" s="45" t="s">
        <v>132</v>
      </c>
      <c r="F193" s="45"/>
      <c r="G193" s="45"/>
      <c r="H193" s="45"/>
      <c r="I193" s="46"/>
      <c r="J193" s="46"/>
      <c r="K193" s="46"/>
      <c r="L193" s="46"/>
    </row>
    <row r="194" spans="5:12" ht="20.25" x14ac:dyDescent="0.2">
      <c r="E194" s="45" t="s">
        <v>133</v>
      </c>
      <c r="F194" s="45"/>
      <c r="G194" s="45"/>
      <c r="H194" s="45"/>
      <c r="I194" s="46"/>
      <c r="J194" s="46"/>
      <c r="K194" s="46"/>
      <c r="L194" s="46"/>
    </row>
    <row r="195" spans="5:12" ht="20.25" x14ac:dyDescent="0.2">
      <c r="E195" s="45" t="s">
        <v>134</v>
      </c>
      <c r="F195" s="45"/>
      <c r="G195" s="45"/>
      <c r="H195" s="45"/>
      <c r="I195" s="46"/>
      <c r="J195" s="46"/>
      <c r="K195" s="46"/>
      <c r="L195" s="46"/>
    </row>
    <row r="196" spans="5:12" ht="20.25" x14ac:dyDescent="0.2">
      <c r="E196" s="45" t="s">
        <v>135</v>
      </c>
      <c r="F196" s="45"/>
      <c r="G196" s="45"/>
      <c r="H196" s="45"/>
      <c r="I196" s="46"/>
      <c r="J196" s="46"/>
      <c r="K196" s="46"/>
      <c r="L196" s="46"/>
    </row>
    <row r="197" spans="5:12" ht="20.25" x14ac:dyDescent="0.2">
      <c r="E197" s="45" t="s">
        <v>136</v>
      </c>
      <c r="F197" s="45"/>
      <c r="G197" s="45"/>
      <c r="H197" s="45"/>
      <c r="I197" s="46"/>
      <c r="J197" s="46"/>
      <c r="K197" s="46"/>
      <c r="L197" s="46"/>
    </row>
    <row r="198" spans="5:12" ht="20.25" x14ac:dyDescent="0.2">
      <c r="E198" s="45" t="s">
        <v>137</v>
      </c>
      <c r="F198" s="45"/>
      <c r="G198" s="45"/>
      <c r="H198" s="45"/>
      <c r="I198" s="46"/>
      <c r="J198" s="46"/>
      <c r="K198" s="46"/>
      <c r="L198" s="46"/>
    </row>
    <row r="199" spans="5:12" ht="20.25" x14ac:dyDescent="0.2">
      <c r="E199" s="45" t="s">
        <v>138</v>
      </c>
      <c r="F199" s="45"/>
      <c r="G199" s="45"/>
      <c r="H199" s="45"/>
      <c r="I199" s="46"/>
      <c r="J199" s="46"/>
      <c r="K199" s="46"/>
      <c r="L199" s="46"/>
    </row>
    <row r="200" spans="5:12" ht="20.25" x14ac:dyDescent="0.2">
      <c r="E200" s="45" t="s">
        <v>139</v>
      </c>
      <c r="F200" s="45"/>
      <c r="G200" s="45"/>
      <c r="H200" s="45"/>
      <c r="I200" s="46"/>
      <c r="J200" s="46"/>
      <c r="K200" s="46"/>
      <c r="L200" s="46"/>
    </row>
    <row r="201" spans="5:12" ht="20.25" x14ac:dyDescent="0.2">
      <c r="E201" s="45" t="s">
        <v>140</v>
      </c>
      <c r="F201" s="45"/>
      <c r="G201" s="45"/>
      <c r="H201" s="45"/>
      <c r="I201" s="46"/>
      <c r="J201" s="46"/>
      <c r="K201" s="46"/>
      <c r="L201" s="46"/>
    </row>
    <row r="202" spans="5:12" ht="20.25" x14ac:dyDescent="0.2">
      <c r="E202" s="45" t="s">
        <v>141</v>
      </c>
      <c r="F202" s="45"/>
      <c r="G202" s="45"/>
      <c r="H202" s="45"/>
      <c r="I202" s="46"/>
      <c r="J202" s="46"/>
      <c r="K202" s="46"/>
      <c r="L202" s="46"/>
    </row>
    <row r="203" spans="5:12" ht="20.25" x14ac:dyDescent="0.2">
      <c r="E203" s="45" t="s">
        <v>142</v>
      </c>
      <c r="F203" s="45"/>
      <c r="G203" s="45"/>
      <c r="H203" s="45"/>
      <c r="I203" s="46"/>
      <c r="J203" s="46"/>
      <c r="K203" s="46"/>
      <c r="L203" s="46"/>
    </row>
    <row r="204" spans="5:12" ht="20.25" x14ac:dyDescent="0.2">
      <c r="E204" s="45" t="s">
        <v>143</v>
      </c>
      <c r="F204" s="45"/>
      <c r="G204" s="45"/>
      <c r="H204" s="45"/>
      <c r="I204" s="46"/>
      <c r="J204" s="46"/>
      <c r="K204" s="46"/>
      <c r="L204" s="46"/>
    </row>
    <row r="205" spans="5:12" ht="20.25" x14ac:dyDescent="0.2">
      <c r="E205" s="45" t="s">
        <v>144</v>
      </c>
      <c r="F205" s="45"/>
      <c r="G205" s="45"/>
      <c r="H205" s="45"/>
      <c r="I205" s="46"/>
      <c r="J205" s="46"/>
      <c r="K205" s="46"/>
      <c r="L205" s="46"/>
    </row>
    <row r="206" spans="5:12" ht="20.25" x14ac:dyDescent="0.2">
      <c r="E206" s="45" t="s">
        <v>145</v>
      </c>
      <c r="F206" s="45"/>
      <c r="G206" s="45"/>
      <c r="H206" s="45"/>
      <c r="I206" s="46"/>
      <c r="J206" s="46"/>
      <c r="K206" s="46"/>
      <c r="L206" s="46"/>
    </row>
    <row r="207" spans="5:12" ht="20.25" x14ac:dyDescent="0.2">
      <c r="E207" s="45" t="s">
        <v>146</v>
      </c>
      <c r="F207" s="45"/>
      <c r="G207" s="45"/>
      <c r="H207" s="45"/>
      <c r="I207" s="46"/>
      <c r="J207" s="46"/>
      <c r="K207" s="46"/>
      <c r="L207" s="46"/>
    </row>
    <row r="208" spans="5:12" ht="20.25" x14ac:dyDescent="0.2">
      <c r="E208" s="45" t="s">
        <v>147</v>
      </c>
      <c r="F208" s="45"/>
      <c r="G208" s="45"/>
      <c r="H208" s="45"/>
      <c r="I208" s="46"/>
      <c r="J208" s="46"/>
      <c r="K208" s="46"/>
      <c r="L208" s="46"/>
    </row>
    <row r="209" spans="5:12" ht="20.25" x14ac:dyDescent="0.2">
      <c r="E209" s="45" t="s">
        <v>148</v>
      </c>
      <c r="F209" s="45"/>
      <c r="G209" s="45"/>
      <c r="H209" s="45"/>
      <c r="I209" s="46"/>
      <c r="J209" s="46"/>
      <c r="K209" s="46"/>
      <c r="L209" s="46"/>
    </row>
    <row r="210" spans="5:12" ht="20.25" x14ac:dyDescent="0.2">
      <c r="E210" s="45" t="s">
        <v>149</v>
      </c>
      <c r="F210" s="45"/>
      <c r="G210" s="45"/>
      <c r="H210" s="45"/>
      <c r="I210" s="46"/>
      <c r="J210" s="46"/>
      <c r="K210" s="46"/>
      <c r="L210" s="46"/>
    </row>
    <row r="211" spans="5:12" ht="20.25" x14ac:dyDescent="0.2">
      <c r="E211" s="45" t="s">
        <v>150</v>
      </c>
      <c r="F211" s="45"/>
      <c r="G211" s="45"/>
      <c r="H211" s="45"/>
      <c r="I211" s="46"/>
      <c r="J211" s="46"/>
      <c r="K211" s="46"/>
      <c r="L211" s="46"/>
    </row>
    <row r="212" spans="5:12" ht="20.25" x14ac:dyDescent="0.2">
      <c r="E212" s="45" t="s">
        <v>151</v>
      </c>
      <c r="F212" s="45"/>
      <c r="G212" s="45"/>
      <c r="H212" s="45"/>
      <c r="I212" s="46"/>
      <c r="J212" s="46"/>
      <c r="K212" s="46"/>
      <c r="L212" s="46"/>
    </row>
    <row r="213" spans="5:12" ht="20.25" x14ac:dyDescent="0.2">
      <c r="E213" s="45" t="s">
        <v>152</v>
      </c>
      <c r="F213" s="45"/>
      <c r="G213" s="45"/>
      <c r="H213" s="45"/>
      <c r="I213" s="46"/>
      <c r="J213" s="46"/>
      <c r="K213" s="46"/>
      <c r="L213" s="46"/>
    </row>
    <row r="214" spans="5:12" ht="20.25" x14ac:dyDescent="0.2">
      <c r="E214" s="45" t="s">
        <v>153</v>
      </c>
      <c r="F214" s="45"/>
      <c r="G214" s="45"/>
      <c r="H214" s="45"/>
      <c r="I214" s="46"/>
      <c r="J214" s="46"/>
      <c r="K214" s="46"/>
      <c r="L214" s="46"/>
    </row>
    <row r="215" spans="5:12" ht="20.25" x14ac:dyDescent="0.2">
      <c r="E215" s="45" t="s">
        <v>154</v>
      </c>
      <c r="F215" s="45"/>
      <c r="G215" s="45"/>
      <c r="H215" s="45"/>
      <c r="I215" s="46"/>
      <c r="J215" s="46"/>
      <c r="K215" s="46"/>
      <c r="L215" s="46"/>
    </row>
    <row r="216" spans="5:12" ht="20.25" x14ac:dyDescent="0.2">
      <c r="E216" s="45" t="s">
        <v>155</v>
      </c>
      <c r="F216" s="45"/>
      <c r="G216" s="45"/>
      <c r="H216" s="45"/>
      <c r="I216" s="46"/>
      <c r="J216" s="46"/>
      <c r="K216" s="46"/>
      <c r="L216" s="46"/>
    </row>
    <row r="217" spans="5:12" ht="20.25" x14ac:dyDescent="0.2">
      <c r="E217" s="45" t="s">
        <v>156</v>
      </c>
      <c r="F217" s="45"/>
      <c r="G217" s="45"/>
      <c r="H217" s="45"/>
      <c r="I217" s="46"/>
      <c r="J217" s="46"/>
      <c r="K217" s="46"/>
      <c r="L217" s="46"/>
    </row>
    <row r="218" spans="5:12" ht="20.25" x14ac:dyDescent="0.2">
      <c r="E218" s="45" t="s">
        <v>157</v>
      </c>
      <c r="F218" s="45"/>
      <c r="G218" s="45"/>
      <c r="H218" s="45"/>
      <c r="I218" s="46"/>
      <c r="J218" s="46"/>
      <c r="K218" s="46"/>
      <c r="L218" s="46"/>
    </row>
    <row r="219" spans="5:12" ht="20.25" x14ac:dyDescent="0.2">
      <c r="E219" s="45" t="s">
        <v>158</v>
      </c>
      <c r="F219" s="45"/>
      <c r="G219" s="45"/>
      <c r="H219" s="45"/>
      <c r="I219" s="46"/>
      <c r="J219" s="46"/>
      <c r="K219" s="46"/>
      <c r="L219" s="46"/>
    </row>
    <row r="220" spans="5:12" ht="20.25" x14ac:dyDescent="0.2">
      <c r="E220" s="45" t="s">
        <v>159</v>
      </c>
      <c r="F220" s="45"/>
      <c r="G220" s="45"/>
      <c r="H220" s="45"/>
      <c r="I220" s="46"/>
      <c r="J220" s="46"/>
      <c r="K220" s="46"/>
      <c r="L220" s="46"/>
    </row>
    <row r="221" spans="5:12" ht="20.25" x14ac:dyDescent="0.2">
      <c r="E221" s="45" t="s">
        <v>160</v>
      </c>
      <c r="F221" s="45"/>
      <c r="G221" s="45"/>
      <c r="H221" s="45"/>
      <c r="I221" s="46"/>
      <c r="J221" s="46"/>
      <c r="K221" s="46"/>
      <c r="L221" s="46"/>
    </row>
    <row r="222" spans="5:12" ht="20.25" x14ac:dyDescent="0.2">
      <c r="E222" s="45" t="s">
        <v>161</v>
      </c>
      <c r="F222" s="45"/>
      <c r="G222" s="45"/>
      <c r="H222" s="45"/>
      <c r="I222" s="46"/>
      <c r="J222" s="46"/>
      <c r="K222" s="46"/>
      <c r="L222" s="46"/>
    </row>
    <row r="223" spans="5:12" ht="20.25" x14ac:dyDescent="0.2">
      <c r="E223" s="45" t="s">
        <v>162</v>
      </c>
      <c r="F223" s="45"/>
      <c r="G223" s="45"/>
      <c r="H223" s="45"/>
      <c r="I223" s="46"/>
      <c r="J223" s="46"/>
      <c r="K223" s="46"/>
      <c r="L223" s="46"/>
    </row>
    <row r="224" spans="5:12" ht="20.25" x14ac:dyDescent="0.2">
      <c r="E224" s="45" t="s">
        <v>163</v>
      </c>
      <c r="F224" s="45"/>
      <c r="G224" s="45"/>
      <c r="H224" s="45"/>
      <c r="I224" s="46"/>
      <c r="J224" s="46"/>
      <c r="K224" s="46"/>
      <c r="L224" s="46"/>
    </row>
    <row r="225" spans="5:12" ht="20.25" x14ac:dyDescent="0.2">
      <c r="E225" s="45" t="s">
        <v>164</v>
      </c>
      <c r="F225" s="45"/>
      <c r="G225" s="45"/>
      <c r="H225" s="45"/>
      <c r="I225" s="46"/>
      <c r="J225" s="46"/>
      <c r="K225" s="46"/>
      <c r="L225" s="46"/>
    </row>
    <row r="226" spans="5:12" ht="20.25" x14ac:dyDescent="0.2">
      <c r="E226" s="45" t="s">
        <v>165</v>
      </c>
      <c r="F226" s="45"/>
      <c r="G226" s="45"/>
      <c r="H226" s="45"/>
      <c r="I226" s="46"/>
      <c r="J226" s="46"/>
      <c r="K226" s="46"/>
      <c r="L226" s="46"/>
    </row>
    <row r="227" spans="5:12" ht="20.25" x14ac:dyDescent="0.2">
      <c r="E227" s="45" t="s">
        <v>166</v>
      </c>
      <c r="F227" s="45"/>
      <c r="G227" s="45"/>
      <c r="H227" s="45"/>
      <c r="I227" s="46"/>
      <c r="J227" s="46"/>
      <c r="K227" s="46"/>
      <c r="L227" s="46"/>
    </row>
    <row r="228" spans="5:12" ht="20.25" x14ac:dyDescent="0.2">
      <c r="E228" s="45" t="s">
        <v>167</v>
      </c>
      <c r="F228" s="45"/>
      <c r="G228" s="45"/>
      <c r="H228" s="45"/>
      <c r="I228" s="46"/>
      <c r="J228" s="46"/>
      <c r="K228" s="46"/>
      <c r="L228" s="46"/>
    </row>
    <row r="229" spans="5:12" ht="20.25" x14ac:dyDescent="0.2">
      <c r="E229" s="45" t="s">
        <v>168</v>
      </c>
      <c r="F229" s="45"/>
      <c r="G229" s="45"/>
      <c r="H229" s="45"/>
      <c r="I229" s="46"/>
      <c r="J229" s="46"/>
      <c r="K229" s="46"/>
      <c r="L229" s="46"/>
    </row>
    <row r="230" spans="5:12" ht="20.25" x14ac:dyDescent="0.2">
      <c r="E230" s="45" t="s">
        <v>169</v>
      </c>
      <c r="F230" s="45"/>
      <c r="G230" s="45"/>
      <c r="H230" s="45"/>
      <c r="I230" s="46"/>
      <c r="J230" s="46"/>
      <c r="K230" s="46"/>
      <c r="L230" s="46"/>
    </row>
    <row r="231" spans="5:12" ht="20.25" x14ac:dyDescent="0.2">
      <c r="E231" s="45" t="s">
        <v>170</v>
      </c>
      <c r="F231" s="45"/>
      <c r="G231" s="45"/>
      <c r="H231" s="45"/>
      <c r="I231" s="46"/>
      <c r="J231" s="46"/>
      <c r="K231" s="46"/>
      <c r="L231" s="46"/>
    </row>
    <row r="232" spans="5:12" ht="20.25" x14ac:dyDescent="0.2">
      <c r="E232" s="45" t="s">
        <v>171</v>
      </c>
      <c r="F232" s="45"/>
      <c r="G232" s="45"/>
      <c r="H232" s="45"/>
      <c r="I232" s="46"/>
      <c r="J232" s="46"/>
      <c r="K232" s="46"/>
      <c r="L232" s="46"/>
    </row>
    <row r="233" spans="5:12" ht="20.25" x14ac:dyDescent="0.2">
      <c r="E233" s="45" t="s">
        <v>172</v>
      </c>
      <c r="F233" s="45"/>
      <c r="G233" s="45"/>
      <c r="H233" s="45"/>
      <c r="I233" s="46"/>
      <c r="J233" s="46"/>
      <c r="K233" s="46"/>
      <c r="L233" s="46"/>
    </row>
    <row r="234" spans="5:12" ht="20.25" x14ac:dyDescent="0.2">
      <c r="E234" s="45" t="s">
        <v>173</v>
      </c>
      <c r="F234" s="45"/>
      <c r="G234" s="45"/>
      <c r="H234" s="45"/>
      <c r="I234" s="46"/>
      <c r="J234" s="46"/>
      <c r="K234" s="46"/>
      <c r="L234" s="46"/>
    </row>
    <row r="235" spans="5:12" ht="20.25" x14ac:dyDescent="0.2">
      <c r="E235" s="45" t="s">
        <v>174</v>
      </c>
      <c r="F235" s="45"/>
      <c r="G235" s="45"/>
      <c r="H235" s="45"/>
      <c r="I235" s="46"/>
      <c r="J235" s="46"/>
      <c r="K235" s="46"/>
      <c r="L235" s="46"/>
    </row>
    <row r="236" spans="5:12" ht="20.25" x14ac:dyDescent="0.2">
      <c r="E236" s="45" t="s">
        <v>175</v>
      </c>
      <c r="F236" s="45"/>
      <c r="G236" s="45"/>
      <c r="H236" s="45"/>
      <c r="I236" s="46"/>
      <c r="J236" s="46"/>
      <c r="K236" s="46"/>
      <c r="L236" s="46"/>
    </row>
    <row r="237" spans="5:12" ht="20.25" x14ac:dyDescent="0.2">
      <c r="E237" s="45" t="s">
        <v>176</v>
      </c>
      <c r="F237" s="45"/>
      <c r="G237" s="45"/>
      <c r="H237" s="45"/>
      <c r="I237" s="46"/>
      <c r="J237" s="46"/>
      <c r="K237" s="46"/>
      <c r="L237" s="46"/>
    </row>
    <row r="238" spans="5:12" ht="20.25" x14ac:dyDescent="0.2">
      <c r="E238" s="45" t="s">
        <v>177</v>
      </c>
      <c r="F238" s="45"/>
      <c r="G238" s="45"/>
      <c r="H238" s="45"/>
      <c r="I238" s="46"/>
      <c r="J238" s="46"/>
      <c r="K238" s="46"/>
      <c r="L238" s="46"/>
    </row>
    <row r="239" spans="5:12" ht="20.25" x14ac:dyDescent="0.2">
      <c r="E239" s="45" t="s">
        <v>178</v>
      </c>
      <c r="F239" s="45"/>
      <c r="G239" s="45"/>
      <c r="H239" s="45"/>
      <c r="I239" s="46"/>
      <c r="J239" s="46"/>
      <c r="K239" s="46"/>
      <c r="L239" s="46"/>
    </row>
    <row r="240" spans="5:12" ht="20.25" x14ac:dyDescent="0.2">
      <c r="E240" s="45" t="s">
        <v>179</v>
      </c>
      <c r="F240" s="45"/>
      <c r="G240" s="45"/>
      <c r="H240" s="45"/>
      <c r="I240" s="46"/>
      <c r="J240" s="46"/>
      <c r="K240" s="46"/>
      <c r="L240" s="46"/>
    </row>
    <row r="241" spans="5:12" ht="20.25" x14ac:dyDescent="0.2">
      <c r="E241" s="45" t="s">
        <v>180</v>
      </c>
      <c r="F241" s="45"/>
      <c r="G241" s="45"/>
      <c r="H241" s="45"/>
      <c r="I241" s="46"/>
      <c r="J241" s="46"/>
      <c r="K241" s="46"/>
      <c r="L241" s="46"/>
    </row>
    <row r="242" spans="5:12" ht="20.25" x14ac:dyDescent="0.2">
      <c r="E242" s="45" t="s">
        <v>181</v>
      </c>
      <c r="F242" s="45"/>
      <c r="G242" s="45"/>
      <c r="H242" s="45"/>
      <c r="I242" s="46"/>
      <c r="J242" s="46"/>
      <c r="K242" s="46"/>
      <c r="L242" s="46"/>
    </row>
    <row r="243" spans="5:12" ht="20.25" x14ac:dyDescent="0.2">
      <c r="E243" s="45" t="s">
        <v>182</v>
      </c>
      <c r="F243" s="45"/>
      <c r="G243" s="45"/>
      <c r="H243" s="45"/>
      <c r="I243" s="46"/>
      <c r="J243" s="46"/>
      <c r="K243" s="46"/>
      <c r="L243" s="46"/>
    </row>
  </sheetData>
  <mergeCells count="98">
    <mergeCell ref="E105:P105"/>
    <mergeCell ref="E106:F106"/>
    <mergeCell ref="G106:G107"/>
    <mergeCell ref="M106:P106"/>
    <mergeCell ref="E107:F107"/>
    <mergeCell ref="M107:P107"/>
    <mergeCell ref="E101:P101"/>
    <mergeCell ref="H102:I102"/>
    <mergeCell ref="H103:I103"/>
    <mergeCell ref="N103:N104"/>
    <mergeCell ref="O103:O104"/>
    <mergeCell ref="P103:P104"/>
    <mergeCell ref="H104:I104"/>
    <mergeCell ref="E97:P97"/>
    <mergeCell ref="E98:F98"/>
    <mergeCell ref="G98:G99"/>
    <mergeCell ref="M98:P98"/>
    <mergeCell ref="E99:F99"/>
    <mergeCell ref="M99:P99"/>
    <mergeCell ref="E93:P93"/>
    <mergeCell ref="H94:I94"/>
    <mergeCell ref="H95:I95"/>
    <mergeCell ref="N95:N96"/>
    <mergeCell ref="O95:O96"/>
    <mergeCell ref="P95:P96"/>
    <mergeCell ref="H96:I96"/>
    <mergeCell ref="E89:P89"/>
    <mergeCell ref="E90:F90"/>
    <mergeCell ref="G90:G91"/>
    <mergeCell ref="M90:P90"/>
    <mergeCell ref="E91:F91"/>
    <mergeCell ref="M91:P91"/>
    <mergeCell ref="E85:P85"/>
    <mergeCell ref="H86:I86"/>
    <mergeCell ref="H87:I87"/>
    <mergeCell ref="N87:N88"/>
    <mergeCell ref="O87:O88"/>
    <mergeCell ref="P87:P88"/>
    <mergeCell ref="H88:I88"/>
    <mergeCell ref="E81:P81"/>
    <mergeCell ref="E82:F82"/>
    <mergeCell ref="G82:G83"/>
    <mergeCell ref="M82:P82"/>
    <mergeCell ref="E83:F83"/>
    <mergeCell ref="M83:P83"/>
    <mergeCell ref="E77:P77"/>
    <mergeCell ref="H78:I78"/>
    <mergeCell ref="H79:I79"/>
    <mergeCell ref="N79:N80"/>
    <mergeCell ref="O79:O80"/>
    <mergeCell ref="P79:P80"/>
    <mergeCell ref="H80:I80"/>
    <mergeCell ref="E73:P73"/>
    <mergeCell ref="E74:F74"/>
    <mergeCell ref="G74:G75"/>
    <mergeCell ref="M74:P74"/>
    <mergeCell ref="E75:F75"/>
    <mergeCell ref="M75:P75"/>
    <mergeCell ref="E69:P69"/>
    <mergeCell ref="H70:I70"/>
    <mergeCell ref="H71:I71"/>
    <mergeCell ref="N71:N72"/>
    <mergeCell ref="O71:O72"/>
    <mergeCell ref="P71:P72"/>
    <mergeCell ref="H72:I72"/>
    <mergeCell ref="E64:P64"/>
    <mergeCell ref="E65:F65"/>
    <mergeCell ref="G65:G66"/>
    <mergeCell ref="M65:P65"/>
    <mergeCell ref="E66:F66"/>
    <mergeCell ref="M66:P66"/>
    <mergeCell ref="H62:I62"/>
    <mergeCell ref="N62:P63"/>
    <mergeCell ref="E63:G63"/>
    <mergeCell ref="H63:I63"/>
    <mergeCell ref="F52:J53"/>
    <mergeCell ref="K52:L52"/>
    <mergeCell ref="M52:O52"/>
    <mergeCell ref="K53:L53"/>
    <mergeCell ref="M53:O53"/>
    <mergeCell ref="E55:P55"/>
    <mergeCell ref="E57:P57"/>
    <mergeCell ref="E58:P58"/>
    <mergeCell ref="E60:P60"/>
    <mergeCell ref="H61:I61"/>
    <mergeCell ref="N61:P61"/>
    <mergeCell ref="C9:D9"/>
    <mergeCell ref="F10:H10"/>
    <mergeCell ref="P10:Q10"/>
    <mergeCell ref="H43:O43"/>
    <mergeCell ref="H46:O47"/>
    <mergeCell ref="W9:X9"/>
    <mergeCell ref="AF9:AG9"/>
    <mergeCell ref="E50:P50"/>
    <mergeCell ref="F2:G2"/>
    <mergeCell ref="H2:I2"/>
    <mergeCell ref="J2:K2"/>
    <mergeCell ref="E49:P49"/>
  </mergeCells>
  <conditionalFormatting sqref="C11:C40">
    <cfRule type="containsText" dxfId="271" priority="11" operator="containsText" text="I">
      <formula>NOT(ISERROR(SEARCH("I",C11)))</formula>
    </cfRule>
    <cfRule type="containsText" dxfId="270" priority="12" operator="containsText" text="K">
      <formula>NOT(ISERROR(SEARCH("K",C11)))</formula>
    </cfRule>
  </conditionalFormatting>
  <conditionalFormatting sqref="C11:D40">
    <cfRule type="containsText" dxfId="269" priority="13" operator="containsText" text="T">
      <formula>NOT(ISERROR(SEARCH("T",C11)))</formula>
    </cfRule>
    <cfRule type="containsText" dxfId="268" priority="15" operator="containsText" text="L">
      <formula>NOT(ISERROR(SEARCH("L",C11)))</formula>
    </cfRule>
    <cfRule type="containsText" dxfId="267" priority="14" operator="containsText" text="J">
      <formula>NOT(ISERROR(SEARCH("J",C11)))</formula>
    </cfRule>
  </conditionalFormatting>
  <conditionalFormatting sqref="H46:O47">
    <cfRule type="containsText" dxfId="266" priority="2" operator="containsText" text="CLASSE DI RISCHIO MEDIO">
      <formula>NOT(ISERROR(SEARCH("CLASSE DI RISCHIO MEDIO",H46)))</formula>
    </cfRule>
    <cfRule type="containsText" dxfId="265" priority="3" operator="containsText" text="Classe di rischio basso">
      <formula>NOT(ISERROR(SEARCH("Classe di rischio basso",H46)))</formula>
    </cfRule>
    <cfRule type="colorScale" priority="4">
      <colorScale>
        <cfvo type="num" val="80"/>
        <cfvo type="num" val="85"/>
        <cfvo type="num" val="87"/>
        <color rgb="FF28F846"/>
        <color rgb="FF0070C0"/>
        <color rgb="FFFF0000"/>
      </colorScale>
    </cfRule>
    <cfRule type="containsText" dxfId="264" priority="1" operator="containsText" text="CLASSE DI RISCHIO ALTO">
      <formula>NOT(ISERROR(SEARCH("CLASSE DI RISCHIO ALTO",H46)))</formula>
    </cfRule>
  </conditionalFormatting>
  <conditionalFormatting sqref="J65">
    <cfRule type="cellIs" dxfId="263" priority="50" operator="greaterThan">
      <formula>80</formula>
    </cfRule>
    <cfRule type="cellIs" dxfId="262" priority="49" operator="between">
      <formula>70</formula>
      <formula>75</formula>
    </cfRule>
    <cfRule type="cellIs" dxfId="261" priority="48" operator="between">
      <formula>65.00000001</formula>
      <formula>69.999999</formula>
    </cfRule>
    <cfRule type="cellIs" dxfId="260" priority="47" operator="between">
      <formula>75.0000001</formula>
      <formula>79.99999999999</formula>
    </cfRule>
    <cfRule type="cellIs" dxfId="259" priority="51" operator="lessThan">
      <formula>65</formula>
    </cfRule>
  </conditionalFormatting>
  <conditionalFormatting sqref="J74">
    <cfRule type="cellIs" dxfId="258" priority="46" operator="lessThan">
      <formula>65</formula>
    </cfRule>
    <cfRule type="cellIs" dxfId="257" priority="45" operator="greaterThan">
      <formula>80</formula>
    </cfRule>
    <cfRule type="cellIs" dxfId="256" priority="42" operator="between">
      <formula>75.0000001</formula>
      <formula>79.99999999999</formula>
    </cfRule>
    <cfRule type="cellIs" dxfId="255" priority="43" operator="between">
      <formula>65.00000001</formula>
      <formula>69.999999</formula>
    </cfRule>
    <cfRule type="cellIs" dxfId="254" priority="44" operator="between">
      <formula>70</formula>
      <formula>75</formula>
    </cfRule>
  </conditionalFormatting>
  <conditionalFormatting sqref="J82">
    <cfRule type="cellIs" dxfId="253" priority="37" operator="between">
      <formula>75.0000001</formula>
      <formula>79.99999999999</formula>
    </cfRule>
    <cfRule type="cellIs" dxfId="252" priority="38" operator="between">
      <formula>65.00000001</formula>
      <formula>69.999999</formula>
    </cfRule>
    <cfRule type="cellIs" dxfId="251" priority="40" operator="greaterThan">
      <formula>80</formula>
    </cfRule>
    <cfRule type="cellIs" dxfId="250" priority="41" operator="lessThan">
      <formula>65</formula>
    </cfRule>
    <cfRule type="cellIs" dxfId="249" priority="39" operator="between">
      <formula>70</formula>
      <formula>75</formula>
    </cfRule>
  </conditionalFormatting>
  <conditionalFormatting sqref="J90">
    <cfRule type="cellIs" dxfId="248" priority="32" operator="between">
      <formula>75.0000001</formula>
      <formula>79.99999999999</formula>
    </cfRule>
    <cfRule type="cellIs" dxfId="247" priority="33" operator="between">
      <formula>65.00000001</formula>
      <formula>69.999999</formula>
    </cfRule>
    <cfRule type="cellIs" dxfId="246" priority="34" operator="between">
      <formula>70</formula>
      <formula>75</formula>
    </cfRule>
    <cfRule type="cellIs" dxfId="245" priority="35" operator="greaterThan">
      <formula>80</formula>
    </cfRule>
    <cfRule type="cellIs" dxfId="244" priority="36" operator="lessThan">
      <formula>65</formula>
    </cfRule>
  </conditionalFormatting>
  <conditionalFormatting sqref="J98">
    <cfRule type="cellIs" dxfId="243" priority="31" operator="between">
      <formula>70</formula>
      <formula>75</formula>
    </cfRule>
    <cfRule type="cellIs" dxfId="242" priority="25" operator="between">
      <formula>65.00000001</formula>
      <formula>69.999999</formula>
    </cfRule>
    <cfRule type="cellIs" dxfId="241" priority="27" operator="greaterThan">
      <formula>80</formula>
    </cfRule>
    <cfRule type="cellIs" dxfId="240" priority="28" operator="lessThan">
      <formula>65</formula>
    </cfRule>
    <cfRule type="cellIs" dxfId="239" priority="29" operator="between">
      <formula>75.0000001</formula>
      <formula>79.99999999999</formula>
    </cfRule>
    <cfRule type="cellIs" dxfId="238" priority="26" operator="between">
      <formula>70</formula>
      <formula>75</formula>
    </cfRule>
    <cfRule type="cellIs" dxfId="237" priority="30" operator="between">
      <formula>65.00000001</formula>
      <formula>69.999999</formula>
    </cfRule>
    <cfRule type="cellIs" dxfId="236" priority="24" operator="between">
      <formula>75.0000001</formula>
      <formula>79.99999999999</formula>
    </cfRule>
  </conditionalFormatting>
  <conditionalFormatting sqref="J106">
    <cfRule type="cellIs" dxfId="235" priority="16" operator="between">
      <formula>75.0000001</formula>
      <formula>79.99999999999</formula>
    </cfRule>
    <cfRule type="cellIs" dxfId="234" priority="17" operator="between">
      <formula>65.00000001</formula>
      <formula>69.999999</formula>
    </cfRule>
    <cfRule type="cellIs" dxfId="233" priority="18" operator="between">
      <formula>70</formula>
      <formula>75</formula>
    </cfRule>
    <cfRule type="cellIs" dxfId="232" priority="19" operator="greaterThan">
      <formula>80</formula>
    </cfRule>
    <cfRule type="cellIs" dxfId="231" priority="20" operator="lessThan">
      <formula>65</formula>
    </cfRule>
    <cfRule type="cellIs" dxfId="230" priority="23" operator="between">
      <formula>70</formula>
      <formula>75</formula>
    </cfRule>
    <cfRule type="cellIs" dxfId="229" priority="22" operator="between">
      <formula>65.00000001</formula>
      <formula>69.999999</formula>
    </cfRule>
    <cfRule type="cellIs" dxfId="228" priority="21" operator="between">
      <formula>75.0000001</formula>
      <formula>79.99999999999</formula>
    </cfRule>
  </conditionalFormatting>
  <conditionalFormatting sqref="N11:N40">
    <cfRule type="cellIs" dxfId="227" priority="5" operator="between">
      <formula>65.00000001</formula>
      <formula>69.999999</formula>
    </cfRule>
    <cfRule type="cellIs" dxfId="226" priority="6" operator="between">
      <formula>75.0000001</formula>
      <formula>79.99999999999</formula>
    </cfRule>
    <cfRule type="cellIs" dxfId="225" priority="8" operator="equal">
      <formula>0</formula>
    </cfRule>
    <cfRule type="cellIs" dxfId="224" priority="9" operator="between">
      <formula>0.1</formula>
      <formula>65</formula>
    </cfRule>
    <cfRule type="cellIs" dxfId="223" priority="10" operator="greaterThan">
      <formula>80</formula>
    </cfRule>
    <cfRule type="cellIs" dxfId="222" priority="7" operator="between">
      <formula>70</formula>
      <formula>75</formula>
    </cfRule>
  </conditionalFormatting>
  <dataValidations count="7">
    <dataValidation type="list" allowBlank="1" showInputMessage="1" showErrorMessage="1" sqref="F112:F243" xr:uid="{EEF5D0DF-D311-41F0-97B5-DD8D60E4C2C0}">
      <formula1>$L$3:$L$7</formula1>
    </dataValidation>
    <dataValidation type="list" allowBlank="1" showInputMessage="1" showErrorMessage="1" sqref="E75 E107 E99 E91 E83 E66:F66" xr:uid="{E4A88D73-A6D4-48CE-B410-61AF5EDF299E}">
      <formula1>$K$3:$K$4</formula1>
    </dataValidation>
    <dataValidation type="list" allowBlank="1" showInputMessage="1" showErrorMessage="1" sqref="R67:S69 O67:P68 R77:S77 R85:S85 R93:S93 R101:S101" xr:uid="{B6568395-6C81-4A99-B9C9-BC09FB31B55A}">
      <formula1>$AA$5:$AA$7</formula1>
    </dataValidation>
    <dataValidation type="list" allowBlank="1" showInputMessage="1" showErrorMessage="1" sqref="E71 E105 E103 E97 E95 E89 E87 E81 E79 E73 E62" xr:uid="{064FD26A-151F-46F5-8AC0-BC5458B30696}">
      <formula1>$E$112:$E$243</formula1>
    </dataValidation>
    <dataValidation type="list" allowBlank="1" showInputMessage="1" showErrorMessage="1" sqref="H72:I72 H104:I104 H96:I96 H88:I88 H80:I80 H63:I63" xr:uid="{AABB8C2F-47CD-401B-AF5A-3959BEFFF9B8}">
      <formula1>$I$3:$I$5</formula1>
    </dataValidation>
    <dataValidation type="list" allowBlank="1" showInputMessage="1" showErrorMessage="1" sqref="R57" xr:uid="{63632535-A03B-49C3-ABFB-F98E5EEAF186}">
      <formula1>#REF!</formula1>
    </dataValidation>
    <dataValidation type="list" allowBlank="1" showInputMessage="1" showErrorMessage="1" sqref="E11:E39" xr:uid="{BC287004-AB74-4E63-B82D-7B7484A20DBB}">
      <formula1>Elenco_Misure</formula1>
    </dataValidation>
  </dataValidations>
  <pageMargins left="0.70866141732283472" right="0.70866141732283472" top="0.74803149606299213" bottom="0.74803149606299213" header="0.31496062992125984" footer="0.31496062992125984"/>
  <pageSetup paperSize="9" scale="44" orientation="portrait" r:id="rId1"/>
  <headerFooter>
    <oddHeader>&amp;A</oddHeader>
    <oddFooter>Pagina &amp;P di &amp;N</oddFooter>
  </headerFooter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FD512-5FF8-4443-B677-38FBDAF9D933}">
  <sheetPr>
    <tabColor rgb="FF0070C0"/>
    <pageSetUpPr fitToPage="1"/>
  </sheetPr>
  <dimension ref="B1:AN243"/>
  <sheetViews>
    <sheetView tabSelected="1" view="pageBreakPreview" zoomScale="61" zoomScaleNormal="75" zoomScaleSheetLayoutView="61" workbookViewId="0">
      <pane xSplit="2" ySplit="10" topLeftCell="C54" activePane="bottomRight" state="frozen"/>
      <selection activeCell="A56" sqref="A56:A57"/>
      <selection pane="topRight" activeCell="A56" sqref="A56:A57"/>
      <selection pane="bottomLeft" activeCell="A56" sqref="A56:A57"/>
      <selection pane="bottomRight" activeCell="A56" sqref="A56:A57"/>
    </sheetView>
  </sheetViews>
  <sheetFormatPr defaultRowHeight="12.75" x14ac:dyDescent="0.2"/>
  <cols>
    <col min="1" max="1" width="4.5703125" style="81" customWidth="1"/>
    <col min="2" max="2" width="7.5703125" style="81" customWidth="1"/>
    <col min="3" max="3" width="8.5703125" style="81" customWidth="1"/>
    <col min="4" max="4" width="8.85546875" style="81" customWidth="1"/>
    <col min="5" max="5" width="8.28515625" style="81" customWidth="1"/>
    <col min="6" max="6" width="35" style="81" customWidth="1"/>
    <col min="7" max="7" width="22.85546875" style="81" customWidth="1"/>
    <col min="8" max="8" width="20.140625" style="81" customWidth="1"/>
    <col min="9" max="9" width="9.42578125" style="81" customWidth="1"/>
    <col min="10" max="10" width="11.42578125" style="81" customWidth="1"/>
    <col min="11" max="11" width="11.7109375" style="81" customWidth="1"/>
    <col min="12" max="12" width="11" style="81" customWidth="1"/>
    <col min="13" max="13" width="11.42578125" style="81" customWidth="1"/>
    <col min="14" max="14" width="13.140625" style="81" customWidth="1"/>
    <col min="15" max="15" width="9.28515625" style="81" customWidth="1"/>
    <col min="16" max="17" width="9.140625" style="81" customWidth="1"/>
    <col min="18" max="18" width="7.85546875" style="81" hidden="1" customWidth="1"/>
    <col min="19" max="19" width="11.28515625" style="81" customWidth="1"/>
    <col min="20" max="20" width="16.5703125" style="81" bestFit="1" customWidth="1"/>
    <col min="21" max="21" width="21.28515625" style="81" customWidth="1"/>
    <col min="22" max="22" width="16.7109375" style="81" bestFit="1" customWidth="1"/>
    <col min="23" max="23" width="9.7109375" style="167" bestFit="1" customWidth="1"/>
    <col min="24" max="24" width="12.5703125" style="167" customWidth="1"/>
    <col min="25" max="27" width="9.140625" style="167"/>
    <col min="28" max="28" width="15.28515625" style="167" bestFit="1" customWidth="1"/>
    <col min="29" max="29" width="12.140625" style="81" customWidth="1"/>
    <col min="30" max="30" width="9.140625" style="81"/>
    <col min="31" max="31" width="6" style="81" customWidth="1"/>
    <col min="32" max="32" width="13" style="81" customWidth="1"/>
    <col min="33" max="33" width="10.42578125" style="81" customWidth="1"/>
    <col min="34" max="34" width="22.42578125" style="81" customWidth="1"/>
    <col min="35" max="35" width="13.28515625" style="81" customWidth="1"/>
    <col min="36" max="36" width="16.140625" style="81" customWidth="1"/>
    <col min="37" max="37" width="9.5703125" style="81" bestFit="1" customWidth="1"/>
    <col min="38" max="38" width="9.140625" style="81"/>
    <col min="39" max="39" width="15.140625" style="81" customWidth="1"/>
    <col min="40" max="16384" width="9.140625" style="81"/>
  </cols>
  <sheetData>
    <row r="1" spans="3:39" ht="38.25" customHeight="1" x14ac:dyDescent="0.2"/>
    <row r="2" spans="3:39" ht="15.75" customHeight="1" x14ac:dyDescent="0.3">
      <c r="F2" s="427" t="s">
        <v>220</v>
      </c>
      <c r="G2" s="428"/>
      <c r="H2" s="429" t="s">
        <v>221</v>
      </c>
      <c r="I2" s="430"/>
      <c r="J2" s="431" t="s">
        <v>236</v>
      </c>
      <c r="K2" s="431" t="s">
        <v>31</v>
      </c>
      <c r="L2" s="168"/>
      <c r="M2" s="168"/>
      <c r="N2" s="169"/>
    </row>
    <row r="3" spans="3:39" ht="15.75" customHeight="1" x14ac:dyDescent="0.35">
      <c r="F3" s="98" t="s">
        <v>215</v>
      </c>
      <c r="G3" s="100">
        <v>0.7</v>
      </c>
      <c r="H3" s="102" t="s">
        <v>222</v>
      </c>
      <c r="I3" s="103">
        <v>0.5</v>
      </c>
      <c r="J3" s="170"/>
      <c r="K3" s="122" t="s">
        <v>32</v>
      </c>
      <c r="L3" s="121" t="s">
        <v>242</v>
      </c>
      <c r="M3" s="122"/>
      <c r="N3" s="171"/>
    </row>
    <row r="4" spans="3:39" ht="19.5" x14ac:dyDescent="0.35">
      <c r="F4" s="99" t="s">
        <v>216</v>
      </c>
      <c r="G4" s="101">
        <v>1</v>
      </c>
      <c r="H4" s="102" t="s">
        <v>223</v>
      </c>
      <c r="I4" s="103">
        <v>0.75</v>
      </c>
      <c r="J4" s="172"/>
      <c r="K4" s="125" t="s">
        <v>31</v>
      </c>
      <c r="L4" s="123" t="s">
        <v>243</v>
      </c>
      <c r="M4" s="120"/>
      <c r="N4" s="173"/>
    </row>
    <row r="5" spans="3:39" ht="22.5" x14ac:dyDescent="0.3">
      <c r="C5" s="263"/>
      <c r="D5" s="263"/>
      <c r="H5" s="104" t="s">
        <v>224</v>
      </c>
      <c r="I5" s="105">
        <v>0.3</v>
      </c>
      <c r="J5" s="82"/>
      <c r="K5" s="82"/>
      <c r="L5" s="123" t="s">
        <v>244</v>
      </c>
      <c r="M5" s="120"/>
      <c r="N5" s="173"/>
    </row>
    <row r="6" spans="3:39" ht="22.5" x14ac:dyDescent="0.3">
      <c r="C6" s="263"/>
      <c r="D6" s="263"/>
      <c r="G6" s="82"/>
      <c r="I6" s="82"/>
      <c r="J6" s="82"/>
      <c r="K6" s="82"/>
      <c r="L6" s="123" t="s">
        <v>27</v>
      </c>
      <c r="M6" s="120"/>
      <c r="N6" s="173"/>
    </row>
    <row r="7" spans="3:39" ht="23.25" x14ac:dyDescent="0.35">
      <c r="C7" s="263"/>
      <c r="D7" s="263"/>
      <c r="F7" s="198" t="s">
        <v>25</v>
      </c>
      <c r="G7" s="18"/>
      <c r="L7" s="124" t="s">
        <v>183</v>
      </c>
      <c r="M7" s="172"/>
      <c r="N7" s="174"/>
      <c r="T7" s="175"/>
      <c r="U7" s="175"/>
    </row>
    <row r="8" spans="3:39" ht="21.75" customHeight="1" x14ac:dyDescent="0.35">
      <c r="C8" s="263"/>
      <c r="D8" s="263"/>
      <c r="E8" s="18"/>
      <c r="F8" s="199" t="s">
        <v>578</v>
      </c>
      <c r="G8" s="82"/>
    </row>
    <row r="9" spans="3:39" ht="34.5" customHeight="1" x14ac:dyDescent="0.35">
      <c r="C9" s="400" t="s">
        <v>307</v>
      </c>
      <c r="D9" s="401"/>
      <c r="S9" s="197" t="s">
        <v>235</v>
      </c>
      <c r="T9" s="197" t="s">
        <v>235</v>
      </c>
      <c r="U9" s="19"/>
      <c r="W9" s="421" t="s">
        <v>261</v>
      </c>
      <c r="X9" s="422"/>
      <c r="Y9" s="176"/>
      <c r="Z9" s="177"/>
      <c r="AA9" s="177"/>
      <c r="AF9" s="400" t="s">
        <v>228</v>
      </c>
      <c r="AG9" s="423"/>
      <c r="AH9" s="178" t="s">
        <v>262</v>
      </c>
    </row>
    <row r="10" spans="3:39" ht="75" customHeight="1" x14ac:dyDescent="0.2">
      <c r="C10" s="277" t="s">
        <v>305</v>
      </c>
      <c r="D10" s="278" t="s">
        <v>306</v>
      </c>
      <c r="E10" s="280" t="s">
        <v>0</v>
      </c>
      <c r="F10" s="402" t="s">
        <v>23</v>
      </c>
      <c r="G10" s="402"/>
      <c r="H10" s="402"/>
      <c r="I10" s="87" t="s">
        <v>208</v>
      </c>
      <c r="J10" s="88" t="s">
        <v>252</v>
      </c>
      <c r="K10" s="88" t="s">
        <v>260</v>
      </c>
      <c r="L10" s="88" t="s">
        <v>259</v>
      </c>
      <c r="M10" s="89" t="s">
        <v>18</v>
      </c>
      <c r="N10" s="90" t="s">
        <v>209</v>
      </c>
      <c r="O10" s="91" t="s">
        <v>214</v>
      </c>
      <c r="P10" s="403" t="s">
        <v>213</v>
      </c>
      <c r="Q10" s="404"/>
      <c r="S10" s="197" t="s">
        <v>15</v>
      </c>
      <c r="T10" s="197" t="s">
        <v>233</v>
      </c>
      <c r="U10" s="197" t="s">
        <v>266</v>
      </c>
      <c r="V10" s="197" t="s">
        <v>16</v>
      </c>
      <c r="W10" s="2" t="s">
        <v>212</v>
      </c>
      <c r="X10" s="2" t="s">
        <v>211</v>
      </c>
      <c r="Y10" s="2" t="s">
        <v>225</v>
      </c>
      <c r="Z10" s="2" t="s">
        <v>226</v>
      </c>
      <c r="AA10" s="2" t="s">
        <v>227</v>
      </c>
      <c r="AB10" s="109" t="s">
        <v>210</v>
      </c>
      <c r="AF10" s="66" t="s">
        <v>267</v>
      </c>
      <c r="AG10" s="305" t="s">
        <v>229</v>
      </c>
      <c r="AH10" s="305">
        <f>SUM(AH11:AH40)</f>
        <v>35</v>
      </c>
      <c r="AI10" s="305" t="s">
        <v>21</v>
      </c>
      <c r="AJ10" s="305" t="s">
        <v>20</v>
      </c>
      <c r="AK10" s="305" t="s">
        <v>230</v>
      </c>
      <c r="AL10" s="305" t="s">
        <v>231</v>
      </c>
      <c r="AM10" s="305" t="s">
        <v>232</v>
      </c>
    </row>
    <row r="11" spans="3:39" ht="36" x14ac:dyDescent="0.2">
      <c r="C11" s="264" t="str">
        <f>IF(S11=0,"T",IF((K11-M11)&lt;65,"I",IF((K11-M11)&lt;70,"K",IF((K11-M11)&lt;75,"J",IF((K11-M11)&lt;80,"K","L")))))</f>
        <v>T</v>
      </c>
      <c r="D11" s="273" t="str">
        <f>IF(J11&lt;135,"T",IF((J11-$J$66)&lt;135,"J","L"))</f>
        <v>T</v>
      </c>
      <c r="E11" s="21" t="s">
        <v>402</v>
      </c>
      <c r="F11" s="22" t="str">
        <f t="shared" ref="F11:F39" si="0">VLOOKUP(E11,Misure_Campionate,2,FALSE)</f>
        <v>Attività di officina con indotto molatura</v>
      </c>
      <c r="G11" s="22" t="str">
        <f t="shared" ref="G11:G39" si="1">VLOOKUP(E11,Misure_Campionate,3,FALSE)</f>
        <v>/</v>
      </c>
      <c r="H11" s="22" t="str">
        <f t="shared" ref="H11:H39" si="2">VLOOKUP(E11,Misure_Campionate,4,FALSE)</f>
        <v>/</v>
      </c>
      <c r="I11" s="63">
        <f t="shared" ref="I11:I39" si="3">VLOOKUP(E11,Misure_Campionate,12,FALSE)</f>
        <v>0.93769238012896272</v>
      </c>
      <c r="J11" s="63">
        <f t="shared" ref="J11:J39" si="4">VLOOKUP(E11,Misure_Campionate,13,FALSE)</f>
        <v>115.26204993518134</v>
      </c>
      <c r="K11" s="64">
        <f t="shared" ref="K11:K39" si="5">VLOOKUP(E11,Misure_Campionate,14,FALSE)</f>
        <v>69.371895847459641</v>
      </c>
      <c r="L11" s="16">
        <f t="shared" ref="L11:L39" si="6">VLOOKUP(E11,Misure_Campionate,15,FALSE)</f>
        <v>76.87858783821946</v>
      </c>
      <c r="M11" s="23">
        <f>S11</f>
        <v>0</v>
      </c>
      <c r="N11" s="281">
        <f>IF(M11=0,0,K11-M11)</f>
        <v>0</v>
      </c>
      <c r="O11" s="224">
        <v>215</v>
      </c>
      <c r="P11" s="25"/>
      <c r="Q11" s="25"/>
      <c r="R11" s="81" t="str">
        <f>IF(S11&gt;0,1,"")</f>
        <v/>
      </c>
      <c r="S11" s="111">
        <f>IF(K11&lt;80,0,IF((L11-K11)&lt;=2,($L$63-(($K$63-$L$63)/4)*(L11-K11-2)),($L$63-(($L$63-$M$63)/8)*(L11-K11-2))))</f>
        <v>0</v>
      </c>
      <c r="T11" s="111" t="str">
        <f>IF(J11&lt;135,"",J11-$J$66)</f>
        <v/>
      </c>
      <c r="U11" s="111">
        <f>K11-S11</f>
        <v>69.371895847459641</v>
      </c>
      <c r="V11" s="111">
        <f>O11/$G$43*10^(U11/10)</f>
        <v>3876027.1217945912</v>
      </c>
      <c r="W11" s="179">
        <f>IF((Z11^2*(I11^2+$G$3^2+$G$4^2)&gt;0),(Z11^2*(I11^2+$G$3^2+$G$4^2)),0)</f>
        <v>1.8768528746304997E-5</v>
      </c>
      <c r="X11" s="180">
        <f>IF(W11=0,0,(AA11*Y11)^2)</f>
        <v>0</v>
      </c>
      <c r="Y11" s="181">
        <f>0.5*((P11-Q11)/60)</f>
        <v>0</v>
      </c>
      <c r="Z11" s="182">
        <f>O11/$G$43*10^((K11-$G$44)/10)</f>
        <v>2.8145444524561329E-3</v>
      </c>
      <c r="AA11" s="135">
        <f>IF(AB11=0,0,4.34*(Z11/AB11))</f>
        <v>3.4088715135794276E-3</v>
      </c>
      <c r="AB11" s="183">
        <f>O11/60</f>
        <v>3.5833333333333335</v>
      </c>
      <c r="AF11" s="183">
        <f>IF(N11="0",0,O11/$G$43*10^(N11/10))</f>
        <v>0.44791666666666669</v>
      </c>
      <c r="AG11" s="183">
        <f>O11/$G$43*10^(K11/10)</f>
        <v>3876027.1217945912</v>
      </c>
      <c r="AH11" s="305" t="str">
        <f>IF(K11&gt;80,O11,"")</f>
        <v/>
      </c>
      <c r="AI11" s="305" t="str">
        <f>IF(K11&gt;80,O11/$AH$10*10^(L11/10),"")</f>
        <v/>
      </c>
      <c r="AJ11" s="305" t="str">
        <f>IF(K11&gt;80,O11/$AH$10*10^(K11/10),"")</f>
        <v/>
      </c>
      <c r="AK11" s="110">
        <f>IF((MAX(K11:K40)&gt;80),10*LOG(SUM($AJ$11:$AJ$40)),"")</f>
        <v>102.73879710080764</v>
      </c>
      <c r="AL11" s="110">
        <f>IF((MAX(K11:K40)&gt;80),10*LOG(SUM($AI$11:$AI$40)),"")</f>
        <v>104.68133802579835</v>
      </c>
      <c r="AM11" s="110">
        <f>10*LOG(SUM(AF11:AF40))</f>
        <v>77.837866031954334</v>
      </c>
    </row>
    <row r="12" spans="3:39" ht="27" x14ac:dyDescent="0.2">
      <c r="C12" s="264" t="str">
        <f t="shared" ref="C12:C40" si="7">IF(S12=0,"T",IF((K12-M12)&lt;65,"I",IF((K12-M12)&lt;70,"K",IF((K12-M12)&lt;75,"J",IF((K12-M12)&lt;80,"K","L")))))</f>
        <v>T</v>
      </c>
      <c r="D12" s="273" t="str">
        <f t="shared" ref="D12:D40" si="8">IF(J12&lt;135,"T",IF((J12-$J$66)&lt;135,"J","L"))</f>
        <v>T</v>
      </c>
      <c r="E12" s="21" t="s">
        <v>380</v>
      </c>
      <c r="F12" s="22" t="str">
        <f t="shared" si="0"/>
        <v>Movimentazioni esterne</v>
      </c>
      <c r="G12" s="22" t="str">
        <f t="shared" si="1"/>
        <v>/</v>
      </c>
      <c r="H12" s="22" t="str">
        <f t="shared" si="2"/>
        <v>/</v>
      </c>
      <c r="I12" s="63">
        <f t="shared" si="3"/>
        <v>1.2074733912476714</v>
      </c>
      <c r="J12" s="63">
        <f t="shared" si="4"/>
        <v>112.66204993518133</v>
      </c>
      <c r="K12" s="64">
        <f t="shared" si="5"/>
        <v>68.039342017960848</v>
      </c>
      <c r="L12" s="16">
        <f t="shared" si="6"/>
        <v>81.749975490063562</v>
      </c>
      <c r="M12" s="23">
        <f t="shared" ref="M12:M18" si="9">S12</f>
        <v>0</v>
      </c>
      <c r="N12" s="281">
        <f>IF(M12=0,0,K12-M12)</f>
        <v>0</v>
      </c>
      <c r="O12" s="225">
        <v>210</v>
      </c>
      <c r="P12" s="25"/>
      <c r="Q12" s="25"/>
      <c r="R12" s="81" t="str">
        <f t="shared" ref="R12:R40" si="10">IF(S12&gt;0,1,"")</f>
        <v/>
      </c>
      <c r="S12" s="111">
        <f t="shared" ref="S12:S40" si="11">IF(K12&lt;80,0,IF((L12-K12)&lt;=2,($L$63-(($K$63-$L$63)/4)*(L12-K12-2)),($L$63-(($L$63-$M$63)/8)*(L12-K12-2))))</f>
        <v>0</v>
      </c>
      <c r="T12" s="111" t="str">
        <f t="shared" ref="T12:T39" si="12">IF(J12&lt;135,"",J12-$J$66)</f>
        <v/>
      </c>
      <c r="U12" s="111">
        <f>K12-S12</f>
        <v>68.039342017960848</v>
      </c>
      <c r="V12" s="111">
        <f>O12/$G$43*10^(U12/10)</f>
        <v>2785558.3432999537</v>
      </c>
      <c r="W12" s="179">
        <f>IF((Z12^2*(I12^2+$G$3^2+$G$4^2)&gt;0),(Z12^2*(I12^2+$G$3^2+$G$4^2)),0)</f>
        <v>1.206128077229184E-5</v>
      </c>
      <c r="X12" s="180">
        <f t="shared" ref="X12:X40" si="13">IF(W12=0,0,(AA12*Y12)^2)</f>
        <v>0</v>
      </c>
      <c r="Y12" s="181">
        <f>0.5*((P12-Q12)/60)</f>
        <v>0</v>
      </c>
      <c r="Z12" s="182">
        <f>O12/$G$43*10^((K12-$G$44)/10)</f>
        <v>2.0227097323554941E-3</v>
      </c>
      <c r="AA12" s="135">
        <f t="shared" ref="AA12:AA40" si="14">IF(AB12=0,0,4.34*(Z12/AB12))</f>
        <v>2.508160068120813E-3</v>
      </c>
      <c r="AB12" s="183">
        <f t="shared" ref="AB12:AB40" si="15">O12/60</f>
        <v>3.5</v>
      </c>
      <c r="AF12" s="183">
        <f t="shared" ref="AF12:AF40" si="16">IF(N12="0",0,O12/$G$43*10^(N12/10))</f>
        <v>0.4375</v>
      </c>
      <c r="AG12" s="183">
        <f>O12/$G$43*10^(K12/10)</f>
        <v>2785558.3432999537</v>
      </c>
      <c r="AH12" s="305" t="str">
        <f>IF(K12&gt;80,O12,"")</f>
        <v/>
      </c>
      <c r="AI12" s="305" t="str">
        <f>IF(K12&gt;80,O12/$AH$10*10^(L12/10),"")</f>
        <v/>
      </c>
      <c r="AJ12" s="305" t="str">
        <f>IF(K12&gt;80,O12/$AH$10*10^(K12/10),"")</f>
        <v/>
      </c>
      <c r="AL12" s="184"/>
    </row>
    <row r="13" spans="3:39" ht="27" x14ac:dyDescent="0.2">
      <c r="C13" s="264" t="str">
        <f t="shared" si="7"/>
        <v>J</v>
      </c>
      <c r="D13" s="273" t="str">
        <f t="shared" si="8"/>
        <v>T</v>
      </c>
      <c r="E13" s="21" t="s">
        <v>607</v>
      </c>
      <c r="F13" s="22" t="str">
        <f t="shared" si="0"/>
        <v>Avvitatore</v>
      </c>
      <c r="G13" s="22" t="str">
        <f t="shared" si="1"/>
        <v>/</v>
      </c>
      <c r="H13" s="22" t="str">
        <f t="shared" si="2"/>
        <v>/</v>
      </c>
      <c r="I13" s="63">
        <f t="shared" si="3"/>
        <v>0.3273753758512849</v>
      </c>
      <c r="J13" s="63">
        <f t="shared" si="4"/>
        <v>114.56204993518134</v>
      </c>
      <c r="K13" s="64">
        <f t="shared" si="5"/>
        <v>85.527089852172139</v>
      </c>
      <c r="L13" s="16">
        <f t="shared" si="6"/>
        <v>84.592464510246359</v>
      </c>
      <c r="M13" s="23">
        <f t="shared" si="9"/>
        <v>14.96731267096289</v>
      </c>
      <c r="N13" s="281">
        <f t="shared" ref="N13:N40" si="17">IF(M13=0,0,K13-M13)</f>
        <v>70.559777181209256</v>
      </c>
      <c r="O13" s="225">
        <v>5</v>
      </c>
      <c r="P13" s="25"/>
      <c r="Q13" s="25"/>
      <c r="R13" s="81">
        <f t="shared" si="10"/>
        <v>1</v>
      </c>
      <c r="S13" s="111">
        <f t="shared" si="11"/>
        <v>14.96731267096289</v>
      </c>
      <c r="T13" s="111" t="str">
        <f t="shared" si="12"/>
        <v/>
      </c>
      <c r="U13" s="111">
        <f t="shared" ref="U13:U40" si="18">K13-S13</f>
        <v>70.559777181209256</v>
      </c>
      <c r="V13" s="111">
        <f t="shared" ref="V13:V40" si="19">O13/$G$43*10^(U13/10)</f>
        <v>118496.76253158526</v>
      </c>
      <c r="W13" s="179">
        <f t="shared" ref="W13:W40" si="20">IF((Z13^2*(I13^2+$G$3^2+$G$4^2)&gt;0),(Z13^2*(I13^2+$G$3^2+$G$4^2)),0)</f>
        <v>1.1648513817408152E-5</v>
      </c>
      <c r="X13" s="180">
        <f t="shared" si="13"/>
        <v>0</v>
      </c>
      <c r="Y13" s="181">
        <f t="shared" ref="Y13:Y40" si="21">0.5*((P13-Q13)/60)</f>
        <v>0</v>
      </c>
      <c r="Z13" s="182">
        <f t="shared" ref="Z13:Z40" si="22">O13/$G$43*10^((K13-$G$44)/10)</f>
        <v>2.7005924993991244E-3</v>
      </c>
      <c r="AA13" s="135">
        <f t="shared" si="14"/>
        <v>0.14064685736870638</v>
      </c>
      <c r="AB13" s="183">
        <f t="shared" si="15"/>
        <v>8.3333333333333329E-2</v>
      </c>
      <c r="AF13" s="183">
        <f t="shared" si="16"/>
        <v>118496.76253158526</v>
      </c>
      <c r="AG13" s="183">
        <f t="shared" ref="AG13:AG40" si="23">O13/$G$43*10^(K13/10)</f>
        <v>3719099.1115636602</v>
      </c>
      <c r="AH13" s="305">
        <f>IF(K13&gt;80,O13,"")</f>
        <v>5</v>
      </c>
      <c r="AI13" s="305">
        <f>IF(K13&gt;80,O13/$AH$10*10^(L13/10),"")</f>
        <v>41129024.688889854</v>
      </c>
      <c r="AJ13" s="305">
        <f>IF(K13&gt;80,O13/$AH$10*10^(K13/10),"")</f>
        <v>51004787.815730192</v>
      </c>
      <c r="AL13" s="184"/>
    </row>
    <row r="14" spans="3:39" ht="27" x14ac:dyDescent="0.2">
      <c r="C14" s="264" t="str">
        <f t="shared" si="7"/>
        <v>L</v>
      </c>
      <c r="D14" s="273" t="str">
        <f>IF(J14&lt;135,"T",IF((J14-$J$66)&lt;135,"J","L"))</f>
        <v>T</v>
      </c>
      <c r="E14" s="21" t="s">
        <v>364</v>
      </c>
      <c r="F14" s="22" t="str">
        <f t="shared" si="0"/>
        <v>Molatura con mola piccola</v>
      </c>
      <c r="G14" s="22" t="str">
        <f t="shared" si="1"/>
        <v>/</v>
      </c>
      <c r="H14" s="22" t="str">
        <f t="shared" si="2"/>
        <v>/</v>
      </c>
      <c r="I14" s="63">
        <f t="shared" si="3"/>
        <v>2.3138505348659155</v>
      </c>
      <c r="J14" s="63">
        <f t="shared" si="4"/>
        <v>129.46204993518134</v>
      </c>
      <c r="K14" s="64">
        <f t="shared" si="5"/>
        <v>103.39645891725128</v>
      </c>
      <c r="L14" s="16">
        <f t="shared" si="6"/>
        <v>105.34472312929519</v>
      </c>
      <c r="M14" s="23">
        <f t="shared" si="9"/>
        <v>13.525867893978045</v>
      </c>
      <c r="N14" s="281">
        <f t="shared" si="17"/>
        <v>89.870591023273235</v>
      </c>
      <c r="O14" s="225">
        <v>30</v>
      </c>
      <c r="P14" s="25"/>
      <c r="Q14" s="25"/>
      <c r="R14" s="81">
        <f t="shared" si="10"/>
        <v>1</v>
      </c>
      <c r="S14" s="111">
        <f t="shared" si="11"/>
        <v>13.525867893978045</v>
      </c>
      <c r="T14" s="111" t="str">
        <f>IF(J14&lt;135,"",J14-$J$66)</f>
        <v/>
      </c>
      <c r="U14" s="111">
        <f t="shared" si="18"/>
        <v>89.870591023273235</v>
      </c>
      <c r="V14" s="111">
        <f>O14/$G$43*10^(U14/10)</f>
        <v>60665128.195439115</v>
      </c>
      <c r="W14" s="179">
        <f t="shared" si="20"/>
        <v>6.7359422626547838</v>
      </c>
      <c r="X14" s="180">
        <f t="shared" si="13"/>
        <v>0</v>
      </c>
      <c r="Y14" s="181">
        <f t="shared" si="21"/>
        <v>0</v>
      </c>
      <c r="Z14" s="182">
        <f t="shared" si="22"/>
        <v>0.9920811867638859</v>
      </c>
      <c r="AA14" s="135">
        <f t="shared" si="14"/>
        <v>8.6112647011105299</v>
      </c>
      <c r="AB14" s="183">
        <f t="shared" si="15"/>
        <v>0.5</v>
      </c>
      <c r="AF14" s="183">
        <f t="shared" si="16"/>
        <v>60665128.195439115</v>
      </c>
      <c r="AG14" s="183">
        <f t="shared" si="23"/>
        <v>1366236579.9777422</v>
      </c>
      <c r="AH14" s="305">
        <f t="shared" ref="AH14:AH40" si="24">IF(K14&gt;80,O14,"")</f>
        <v>30</v>
      </c>
      <c r="AI14" s="305">
        <f t="shared" ref="AI14:AI40" si="25">IF(K14&gt;80,O14/$AH$10*10^(L14/10),"")</f>
        <v>29344419547.732872</v>
      </c>
      <c r="AJ14" s="305">
        <f t="shared" ref="AJ14:AJ40" si="26">IF(K14&gt;80,O14/$AH$10*10^(K14/10),"")</f>
        <v>18736958811.123322</v>
      </c>
      <c r="AL14" s="184"/>
    </row>
    <row r="15" spans="3:39" ht="36" x14ac:dyDescent="0.2">
      <c r="C15" s="264" t="str">
        <f t="shared" si="7"/>
        <v>T</v>
      </c>
      <c r="D15" s="273" t="str">
        <f t="shared" si="8"/>
        <v>T</v>
      </c>
      <c r="E15" s="21" t="s">
        <v>556</v>
      </c>
      <c r="F15" s="22" t="str">
        <f t="shared" si="0"/>
        <v>Trasferimenti con autocarro</v>
      </c>
      <c r="G15" s="22" t="str">
        <f t="shared" si="1"/>
        <v>/</v>
      </c>
      <c r="H15" s="22" t="str">
        <f t="shared" si="2"/>
        <v>/</v>
      </c>
      <c r="I15" s="63">
        <f t="shared" si="3"/>
        <v>5.7737579807086943E-2</v>
      </c>
      <c r="J15" s="63">
        <f t="shared" si="4"/>
        <v>109.96204993518134</v>
      </c>
      <c r="K15" s="64">
        <f t="shared" si="5"/>
        <v>71.000767839367029</v>
      </c>
      <c r="L15" s="16">
        <f t="shared" si="6"/>
        <v>94.6</v>
      </c>
      <c r="M15" s="23">
        <f t="shared" si="9"/>
        <v>0</v>
      </c>
      <c r="N15" s="281">
        <f t="shared" si="17"/>
        <v>0</v>
      </c>
      <c r="O15" s="225">
        <v>20</v>
      </c>
      <c r="P15" s="25"/>
      <c r="Q15" s="25"/>
      <c r="R15" s="81" t="str">
        <f t="shared" si="10"/>
        <v/>
      </c>
      <c r="S15" s="111">
        <f t="shared" si="11"/>
        <v>0</v>
      </c>
      <c r="T15" s="111" t="str">
        <f t="shared" si="12"/>
        <v/>
      </c>
      <c r="U15" s="111">
        <f t="shared" si="18"/>
        <v>71.000767839367029</v>
      </c>
      <c r="V15" s="111">
        <f t="shared" si="19"/>
        <v>524645.00476384792</v>
      </c>
      <c r="W15" s="179">
        <f t="shared" si="20"/>
        <v>2.1673574319479747E-7</v>
      </c>
      <c r="X15" s="180">
        <f t="shared" si="13"/>
        <v>0</v>
      </c>
      <c r="Y15" s="181">
        <f t="shared" si="21"/>
        <v>0</v>
      </c>
      <c r="Z15" s="182">
        <f t="shared" si="22"/>
        <v>3.8096655190153212E-4</v>
      </c>
      <c r="AA15" s="135">
        <f t="shared" si="14"/>
        <v>4.9601845057579488E-3</v>
      </c>
      <c r="AB15" s="183">
        <f t="shared" si="15"/>
        <v>0.33333333333333331</v>
      </c>
      <c r="AF15" s="183">
        <f t="shared" si="16"/>
        <v>4.1666666666666664E-2</v>
      </c>
      <c r="AG15" s="183">
        <f t="shared" si="23"/>
        <v>524645.00476384792</v>
      </c>
      <c r="AH15" s="305" t="str">
        <f t="shared" si="24"/>
        <v/>
      </c>
      <c r="AI15" s="305" t="str">
        <f t="shared" si="25"/>
        <v/>
      </c>
      <c r="AJ15" s="305" t="str">
        <f t="shared" si="26"/>
        <v/>
      </c>
      <c r="AL15" s="184"/>
    </row>
    <row r="16" spans="3:39" ht="27" hidden="1" x14ac:dyDescent="0.2">
      <c r="C16" s="264" t="str">
        <f t="shared" si="7"/>
        <v>T</v>
      </c>
      <c r="D16" s="273" t="str">
        <f t="shared" si="8"/>
        <v>T</v>
      </c>
      <c r="E16" s="21" t="s">
        <v>193</v>
      </c>
      <c r="F16" s="22">
        <f t="shared" si="0"/>
        <v>0</v>
      </c>
      <c r="G16" s="22">
        <f t="shared" si="1"/>
        <v>0</v>
      </c>
      <c r="H16" s="22">
        <f t="shared" si="2"/>
        <v>0</v>
      </c>
      <c r="I16" s="63">
        <f t="shared" si="3"/>
        <v>0</v>
      </c>
      <c r="J16" s="63">
        <f t="shared" si="4"/>
        <v>0</v>
      </c>
      <c r="K16" s="64">
        <f t="shared" si="5"/>
        <v>0</v>
      </c>
      <c r="L16" s="16">
        <f t="shared" si="6"/>
        <v>0</v>
      </c>
      <c r="M16" s="23">
        <f t="shared" si="9"/>
        <v>0</v>
      </c>
      <c r="N16" s="281">
        <f t="shared" si="17"/>
        <v>0</v>
      </c>
      <c r="O16" s="225"/>
      <c r="P16" s="25"/>
      <c r="Q16" s="25"/>
      <c r="R16" s="81" t="str">
        <f t="shared" si="10"/>
        <v/>
      </c>
      <c r="S16" s="111">
        <f t="shared" si="11"/>
        <v>0</v>
      </c>
      <c r="T16" s="111" t="str">
        <f t="shared" si="12"/>
        <v/>
      </c>
      <c r="U16" s="111">
        <f t="shared" si="18"/>
        <v>0</v>
      </c>
      <c r="V16" s="111">
        <f t="shared" si="19"/>
        <v>0</v>
      </c>
      <c r="W16" s="179">
        <f t="shared" si="20"/>
        <v>0</v>
      </c>
      <c r="X16" s="180">
        <f t="shared" si="13"/>
        <v>0</v>
      </c>
      <c r="Y16" s="181">
        <f t="shared" si="21"/>
        <v>0</v>
      </c>
      <c r="Z16" s="182">
        <f t="shared" si="22"/>
        <v>0</v>
      </c>
      <c r="AA16" s="135">
        <f t="shared" si="14"/>
        <v>0</v>
      </c>
      <c r="AB16" s="183">
        <f t="shared" si="15"/>
        <v>0</v>
      </c>
      <c r="AF16" s="183">
        <f t="shared" si="16"/>
        <v>0</v>
      </c>
      <c r="AG16" s="183">
        <f t="shared" si="23"/>
        <v>0</v>
      </c>
      <c r="AH16" s="305" t="str">
        <f t="shared" si="24"/>
        <v/>
      </c>
      <c r="AI16" s="305" t="str">
        <f t="shared" si="25"/>
        <v/>
      </c>
      <c r="AJ16" s="305" t="str">
        <f t="shared" si="26"/>
        <v/>
      </c>
      <c r="AL16" s="184"/>
    </row>
    <row r="17" spans="3:38" ht="27" hidden="1" x14ac:dyDescent="0.2">
      <c r="C17" s="264" t="str">
        <f t="shared" si="7"/>
        <v>T</v>
      </c>
      <c r="D17" s="273" t="str">
        <f t="shared" si="8"/>
        <v>T</v>
      </c>
      <c r="E17" s="21" t="s">
        <v>193</v>
      </c>
      <c r="F17" s="22">
        <f t="shared" si="0"/>
        <v>0</v>
      </c>
      <c r="G17" s="22">
        <f t="shared" si="1"/>
        <v>0</v>
      </c>
      <c r="H17" s="22">
        <f t="shared" si="2"/>
        <v>0</v>
      </c>
      <c r="I17" s="63">
        <f t="shared" si="3"/>
        <v>0</v>
      </c>
      <c r="J17" s="63">
        <f t="shared" si="4"/>
        <v>0</v>
      </c>
      <c r="K17" s="64">
        <f t="shared" si="5"/>
        <v>0</v>
      </c>
      <c r="L17" s="16">
        <f t="shared" si="6"/>
        <v>0</v>
      </c>
      <c r="M17" s="23">
        <f t="shared" si="9"/>
        <v>0</v>
      </c>
      <c r="N17" s="281">
        <f t="shared" si="17"/>
        <v>0</v>
      </c>
      <c r="O17" s="225"/>
      <c r="P17" s="25"/>
      <c r="Q17" s="25"/>
      <c r="R17" s="81" t="str">
        <f t="shared" si="10"/>
        <v/>
      </c>
      <c r="S17" s="111">
        <f t="shared" si="11"/>
        <v>0</v>
      </c>
      <c r="T17" s="111" t="str">
        <f t="shared" si="12"/>
        <v/>
      </c>
      <c r="U17" s="111">
        <f t="shared" si="18"/>
        <v>0</v>
      </c>
      <c r="V17" s="111">
        <f t="shared" si="19"/>
        <v>0</v>
      </c>
      <c r="W17" s="179">
        <f t="shared" si="20"/>
        <v>0</v>
      </c>
      <c r="X17" s="180">
        <f t="shared" si="13"/>
        <v>0</v>
      </c>
      <c r="Y17" s="181">
        <f t="shared" si="21"/>
        <v>0</v>
      </c>
      <c r="Z17" s="182">
        <f>O17/$G$43*10^((K17-$G$44)/10)</f>
        <v>0</v>
      </c>
      <c r="AA17" s="135">
        <f>IF(AB17=0,0,4.34*(Z17/AB17))</f>
        <v>0</v>
      </c>
      <c r="AB17" s="183">
        <f t="shared" si="15"/>
        <v>0</v>
      </c>
      <c r="AF17" s="183">
        <f t="shared" si="16"/>
        <v>0</v>
      </c>
      <c r="AG17" s="183">
        <f t="shared" si="23"/>
        <v>0</v>
      </c>
      <c r="AH17" s="305" t="str">
        <f t="shared" si="24"/>
        <v/>
      </c>
      <c r="AI17" s="305" t="str">
        <f t="shared" si="25"/>
        <v/>
      </c>
      <c r="AJ17" s="305" t="str">
        <f t="shared" si="26"/>
        <v/>
      </c>
      <c r="AL17" s="184"/>
    </row>
    <row r="18" spans="3:38" ht="27" hidden="1" x14ac:dyDescent="0.2">
      <c r="C18" s="264" t="str">
        <f t="shared" si="7"/>
        <v>T</v>
      </c>
      <c r="D18" s="273" t="str">
        <f t="shared" si="8"/>
        <v>T</v>
      </c>
      <c r="E18" s="21" t="s">
        <v>193</v>
      </c>
      <c r="F18" s="22">
        <f t="shared" si="0"/>
        <v>0</v>
      </c>
      <c r="G18" s="22">
        <f t="shared" si="1"/>
        <v>0</v>
      </c>
      <c r="H18" s="22">
        <f t="shared" si="2"/>
        <v>0</v>
      </c>
      <c r="I18" s="63">
        <f t="shared" si="3"/>
        <v>0</v>
      </c>
      <c r="J18" s="63">
        <f t="shared" si="4"/>
        <v>0</v>
      </c>
      <c r="K18" s="64">
        <f t="shared" si="5"/>
        <v>0</v>
      </c>
      <c r="L18" s="16">
        <f t="shared" si="6"/>
        <v>0</v>
      </c>
      <c r="M18" s="23">
        <f t="shared" si="9"/>
        <v>0</v>
      </c>
      <c r="N18" s="281">
        <f t="shared" si="17"/>
        <v>0</v>
      </c>
      <c r="O18" s="225"/>
      <c r="P18" s="25"/>
      <c r="Q18" s="25"/>
      <c r="R18" s="81" t="str">
        <f t="shared" si="10"/>
        <v/>
      </c>
      <c r="S18" s="111">
        <f t="shared" si="11"/>
        <v>0</v>
      </c>
      <c r="T18" s="111" t="str">
        <f t="shared" si="12"/>
        <v/>
      </c>
      <c r="U18" s="111">
        <f t="shared" si="18"/>
        <v>0</v>
      </c>
      <c r="V18" s="111">
        <f t="shared" si="19"/>
        <v>0</v>
      </c>
      <c r="W18" s="179">
        <f t="shared" si="20"/>
        <v>0</v>
      </c>
      <c r="X18" s="180">
        <f t="shared" si="13"/>
        <v>0</v>
      </c>
      <c r="Y18" s="181">
        <f t="shared" si="21"/>
        <v>0</v>
      </c>
      <c r="Z18" s="182">
        <f t="shared" si="22"/>
        <v>0</v>
      </c>
      <c r="AA18" s="135">
        <f t="shared" si="14"/>
        <v>0</v>
      </c>
      <c r="AB18" s="183">
        <f t="shared" si="15"/>
        <v>0</v>
      </c>
      <c r="AF18" s="183">
        <f t="shared" si="16"/>
        <v>0</v>
      </c>
      <c r="AG18" s="183">
        <f t="shared" si="23"/>
        <v>0</v>
      </c>
      <c r="AH18" s="305" t="str">
        <f t="shared" si="24"/>
        <v/>
      </c>
      <c r="AI18" s="305" t="str">
        <f t="shared" si="25"/>
        <v/>
      </c>
      <c r="AJ18" s="305" t="str">
        <f t="shared" si="26"/>
        <v/>
      </c>
      <c r="AL18" s="184"/>
    </row>
    <row r="19" spans="3:38" ht="27" hidden="1" x14ac:dyDescent="0.2">
      <c r="C19" s="264" t="str">
        <f t="shared" si="7"/>
        <v>T</v>
      </c>
      <c r="D19" s="273" t="str">
        <f t="shared" si="8"/>
        <v>T</v>
      </c>
      <c r="E19" s="21" t="s">
        <v>193</v>
      </c>
      <c r="F19" s="22">
        <f t="shared" si="0"/>
        <v>0</v>
      </c>
      <c r="G19" s="22">
        <f t="shared" si="1"/>
        <v>0</v>
      </c>
      <c r="H19" s="22">
        <f t="shared" si="2"/>
        <v>0</v>
      </c>
      <c r="I19" s="63">
        <f t="shared" si="3"/>
        <v>0</v>
      </c>
      <c r="J19" s="63">
        <f t="shared" si="4"/>
        <v>0</v>
      </c>
      <c r="K19" s="64">
        <f t="shared" si="5"/>
        <v>0</v>
      </c>
      <c r="L19" s="16">
        <f t="shared" si="6"/>
        <v>0</v>
      </c>
      <c r="M19" s="23">
        <f t="shared" ref="M19:M40" si="27">IF(AND($O$44&gt;87,K19&gt;80),S19,0)</f>
        <v>0</v>
      </c>
      <c r="N19" s="281">
        <f t="shared" si="17"/>
        <v>0</v>
      </c>
      <c r="O19" s="225"/>
      <c r="P19" s="25"/>
      <c r="Q19" s="25"/>
      <c r="R19" s="81" t="str">
        <f t="shared" si="10"/>
        <v/>
      </c>
      <c r="S19" s="111">
        <f t="shared" si="11"/>
        <v>0</v>
      </c>
      <c r="T19" s="111" t="str">
        <f t="shared" si="12"/>
        <v/>
      </c>
      <c r="U19" s="111">
        <f t="shared" si="18"/>
        <v>0</v>
      </c>
      <c r="V19" s="111">
        <f t="shared" si="19"/>
        <v>0</v>
      </c>
      <c r="W19" s="179">
        <f t="shared" si="20"/>
        <v>0</v>
      </c>
      <c r="X19" s="180">
        <f t="shared" si="13"/>
        <v>0</v>
      </c>
      <c r="Y19" s="181">
        <f t="shared" si="21"/>
        <v>0</v>
      </c>
      <c r="Z19" s="182">
        <f t="shared" si="22"/>
        <v>0</v>
      </c>
      <c r="AA19" s="135">
        <f t="shared" si="14"/>
        <v>0</v>
      </c>
      <c r="AB19" s="183">
        <f t="shared" si="15"/>
        <v>0</v>
      </c>
      <c r="AF19" s="183">
        <f t="shared" si="16"/>
        <v>0</v>
      </c>
      <c r="AG19" s="183">
        <f t="shared" si="23"/>
        <v>0</v>
      </c>
      <c r="AH19" s="305" t="str">
        <f t="shared" si="24"/>
        <v/>
      </c>
      <c r="AI19" s="305" t="str">
        <f t="shared" si="25"/>
        <v/>
      </c>
      <c r="AJ19" s="305" t="str">
        <f t="shared" si="26"/>
        <v/>
      </c>
      <c r="AL19" s="184"/>
    </row>
    <row r="20" spans="3:38" ht="27" hidden="1" x14ac:dyDescent="0.2">
      <c r="C20" s="264" t="str">
        <f t="shared" si="7"/>
        <v>T</v>
      </c>
      <c r="D20" s="273" t="str">
        <f t="shared" si="8"/>
        <v>T</v>
      </c>
      <c r="E20" s="21" t="s">
        <v>193</v>
      </c>
      <c r="F20" s="22">
        <f t="shared" si="0"/>
        <v>0</v>
      </c>
      <c r="G20" s="22">
        <f t="shared" si="1"/>
        <v>0</v>
      </c>
      <c r="H20" s="22">
        <f t="shared" si="2"/>
        <v>0</v>
      </c>
      <c r="I20" s="63">
        <f t="shared" si="3"/>
        <v>0</v>
      </c>
      <c r="J20" s="63">
        <f t="shared" si="4"/>
        <v>0</v>
      </c>
      <c r="K20" s="64">
        <f t="shared" si="5"/>
        <v>0</v>
      </c>
      <c r="L20" s="16">
        <f t="shared" si="6"/>
        <v>0</v>
      </c>
      <c r="M20" s="23">
        <f t="shared" si="27"/>
        <v>0</v>
      </c>
      <c r="N20" s="281">
        <f t="shared" si="17"/>
        <v>0</v>
      </c>
      <c r="O20" s="225"/>
      <c r="P20" s="25"/>
      <c r="Q20" s="25"/>
      <c r="R20" s="81" t="str">
        <f t="shared" si="10"/>
        <v/>
      </c>
      <c r="S20" s="111">
        <f t="shared" si="11"/>
        <v>0</v>
      </c>
      <c r="T20" s="111" t="str">
        <f t="shared" si="12"/>
        <v/>
      </c>
      <c r="U20" s="111">
        <f t="shared" si="18"/>
        <v>0</v>
      </c>
      <c r="V20" s="111">
        <f t="shared" si="19"/>
        <v>0</v>
      </c>
      <c r="W20" s="179">
        <f t="shared" si="20"/>
        <v>0</v>
      </c>
      <c r="X20" s="180">
        <f t="shared" si="13"/>
        <v>0</v>
      </c>
      <c r="Y20" s="181">
        <f t="shared" si="21"/>
        <v>0</v>
      </c>
      <c r="Z20" s="182">
        <f t="shared" si="22"/>
        <v>0</v>
      </c>
      <c r="AA20" s="135">
        <f t="shared" si="14"/>
        <v>0</v>
      </c>
      <c r="AB20" s="183">
        <f t="shared" si="15"/>
        <v>0</v>
      </c>
      <c r="AF20" s="183">
        <f t="shared" si="16"/>
        <v>0</v>
      </c>
      <c r="AG20" s="183">
        <f t="shared" si="23"/>
        <v>0</v>
      </c>
      <c r="AH20" s="305" t="str">
        <f t="shared" si="24"/>
        <v/>
      </c>
      <c r="AI20" s="305" t="str">
        <f t="shared" si="25"/>
        <v/>
      </c>
      <c r="AJ20" s="305" t="str">
        <f t="shared" si="26"/>
        <v/>
      </c>
      <c r="AL20" s="184"/>
    </row>
    <row r="21" spans="3:38" ht="27" hidden="1" x14ac:dyDescent="0.2">
      <c r="C21" s="264" t="str">
        <f t="shared" si="7"/>
        <v>T</v>
      </c>
      <c r="D21" s="273" t="str">
        <f t="shared" si="8"/>
        <v>T</v>
      </c>
      <c r="E21" s="21" t="s">
        <v>193</v>
      </c>
      <c r="F21" s="22">
        <f t="shared" si="0"/>
        <v>0</v>
      </c>
      <c r="G21" s="22">
        <f t="shared" si="1"/>
        <v>0</v>
      </c>
      <c r="H21" s="22">
        <f t="shared" si="2"/>
        <v>0</v>
      </c>
      <c r="I21" s="63">
        <f t="shared" si="3"/>
        <v>0</v>
      </c>
      <c r="J21" s="63">
        <f t="shared" si="4"/>
        <v>0</v>
      </c>
      <c r="K21" s="64">
        <f t="shared" si="5"/>
        <v>0</v>
      </c>
      <c r="L21" s="16">
        <f t="shared" si="6"/>
        <v>0</v>
      </c>
      <c r="M21" s="23">
        <f t="shared" si="27"/>
        <v>0</v>
      </c>
      <c r="N21" s="281">
        <f t="shared" si="17"/>
        <v>0</v>
      </c>
      <c r="O21" s="225"/>
      <c r="P21" s="25"/>
      <c r="Q21" s="25"/>
      <c r="R21" s="81" t="str">
        <f t="shared" si="10"/>
        <v/>
      </c>
      <c r="S21" s="111">
        <f t="shared" si="11"/>
        <v>0</v>
      </c>
      <c r="T21" s="111" t="str">
        <f t="shared" si="12"/>
        <v/>
      </c>
      <c r="U21" s="111">
        <f>K21-S21</f>
        <v>0</v>
      </c>
      <c r="V21" s="111">
        <f t="shared" si="19"/>
        <v>0</v>
      </c>
      <c r="W21" s="179">
        <f t="shared" si="20"/>
        <v>0</v>
      </c>
      <c r="X21" s="180">
        <f t="shared" si="13"/>
        <v>0</v>
      </c>
      <c r="Y21" s="181">
        <f t="shared" si="21"/>
        <v>0</v>
      </c>
      <c r="Z21" s="182">
        <f t="shared" si="22"/>
        <v>0</v>
      </c>
      <c r="AA21" s="135">
        <f t="shared" si="14"/>
        <v>0</v>
      </c>
      <c r="AB21" s="183">
        <f t="shared" si="15"/>
        <v>0</v>
      </c>
      <c r="AF21" s="183">
        <f t="shared" si="16"/>
        <v>0</v>
      </c>
      <c r="AG21" s="183">
        <f t="shared" si="23"/>
        <v>0</v>
      </c>
      <c r="AH21" s="305" t="str">
        <f t="shared" si="24"/>
        <v/>
      </c>
      <c r="AI21" s="305" t="str">
        <f t="shared" si="25"/>
        <v/>
      </c>
      <c r="AJ21" s="305" t="str">
        <f t="shared" si="26"/>
        <v/>
      </c>
      <c r="AL21" s="184"/>
    </row>
    <row r="22" spans="3:38" ht="27" hidden="1" x14ac:dyDescent="0.2">
      <c r="C22" s="264" t="str">
        <f t="shared" si="7"/>
        <v>T</v>
      </c>
      <c r="D22" s="273" t="str">
        <f t="shared" si="8"/>
        <v>T</v>
      </c>
      <c r="E22" s="21" t="s">
        <v>193</v>
      </c>
      <c r="F22" s="22">
        <f t="shared" si="0"/>
        <v>0</v>
      </c>
      <c r="G22" s="22">
        <f t="shared" si="1"/>
        <v>0</v>
      </c>
      <c r="H22" s="22">
        <f t="shared" si="2"/>
        <v>0</v>
      </c>
      <c r="I22" s="63">
        <f t="shared" si="3"/>
        <v>0</v>
      </c>
      <c r="J22" s="63">
        <f t="shared" si="4"/>
        <v>0</v>
      </c>
      <c r="K22" s="64">
        <f t="shared" si="5"/>
        <v>0</v>
      </c>
      <c r="L22" s="16">
        <f t="shared" si="6"/>
        <v>0</v>
      </c>
      <c r="M22" s="23">
        <f t="shared" si="27"/>
        <v>0</v>
      </c>
      <c r="N22" s="281">
        <f t="shared" si="17"/>
        <v>0</v>
      </c>
      <c r="O22" s="25"/>
      <c r="P22" s="25"/>
      <c r="Q22" s="25"/>
      <c r="R22" s="81" t="str">
        <f t="shared" si="10"/>
        <v/>
      </c>
      <c r="S22" s="111">
        <f t="shared" si="11"/>
        <v>0</v>
      </c>
      <c r="T22" s="111" t="str">
        <f t="shared" si="12"/>
        <v/>
      </c>
      <c r="U22" s="111">
        <f t="shared" si="18"/>
        <v>0</v>
      </c>
      <c r="V22" s="111">
        <f t="shared" si="19"/>
        <v>0</v>
      </c>
      <c r="W22" s="179">
        <f t="shared" si="20"/>
        <v>0</v>
      </c>
      <c r="X22" s="180">
        <f t="shared" si="13"/>
        <v>0</v>
      </c>
      <c r="Y22" s="181">
        <f t="shared" si="21"/>
        <v>0</v>
      </c>
      <c r="Z22" s="182">
        <f t="shared" si="22"/>
        <v>0</v>
      </c>
      <c r="AA22" s="135">
        <f t="shared" si="14"/>
        <v>0</v>
      </c>
      <c r="AB22" s="183">
        <f t="shared" si="15"/>
        <v>0</v>
      </c>
      <c r="AF22" s="183">
        <f t="shared" si="16"/>
        <v>0</v>
      </c>
      <c r="AG22" s="183">
        <f t="shared" si="23"/>
        <v>0</v>
      </c>
      <c r="AH22" s="305" t="str">
        <f t="shared" si="24"/>
        <v/>
      </c>
      <c r="AI22" s="305" t="str">
        <f t="shared" si="25"/>
        <v/>
      </c>
      <c r="AJ22" s="305" t="str">
        <f t="shared" si="26"/>
        <v/>
      </c>
      <c r="AL22" s="184"/>
    </row>
    <row r="23" spans="3:38" ht="27" hidden="1" x14ac:dyDescent="0.2">
      <c r="C23" s="264" t="str">
        <f t="shared" si="7"/>
        <v>T</v>
      </c>
      <c r="D23" s="273" t="str">
        <f t="shared" si="8"/>
        <v>T</v>
      </c>
      <c r="E23" s="21" t="s">
        <v>193</v>
      </c>
      <c r="F23" s="22">
        <f t="shared" si="0"/>
        <v>0</v>
      </c>
      <c r="G23" s="22">
        <f t="shared" si="1"/>
        <v>0</v>
      </c>
      <c r="H23" s="22">
        <f t="shared" si="2"/>
        <v>0</v>
      </c>
      <c r="I23" s="63">
        <f t="shared" si="3"/>
        <v>0</v>
      </c>
      <c r="J23" s="63">
        <f t="shared" si="4"/>
        <v>0</v>
      </c>
      <c r="K23" s="64">
        <f t="shared" si="5"/>
        <v>0</v>
      </c>
      <c r="L23" s="16">
        <f t="shared" si="6"/>
        <v>0</v>
      </c>
      <c r="M23" s="23">
        <f t="shared" si="27"/>
        <v>0</v>
      </c>
      <c r="N23" s="281">
        <f t="shared" si="17"/>
        <v>0</v>
      </c>
      <c r="O23" s="25"/>
      <c r="P23" s="25"/>
      <c r="Q23" s="25"/>
      <c r="R23" s="81" t="str">
        <f t="shared" si="10"/>
        <v/>
      </c>
      <c r="S23" s="111">
        <f t="shared" si="11"/>
        <v>0</v>
      </c>
      <c r="T23" s="111" t="str">
        <f t="shared" si="12"/>
        <v/>
      </c>
      <c r="U23" s="111">
        <f t="shared" si="18"/>
        <v>0</v>
      </c>
      <c r="V23" s="111">
        <f t="shared" si="19"/>
        <v>0</v>
      </c>
      <c r="W23" s="179">
        <f t="shared" si="20"/>
        <v>0</v>
      </c>
      <c r="X23" s="180">
        <f t="shared" si="13"/>
        <v>0</v>
      </c>
      <c r="Y23" s="181">
        <f t="shared" si="21"/>
        <v>0</v>
      </c>
      <c r="Z23" s="182">
        <f t="shared" si="22"/>
        <v>0</v>
      </c>
      <c r="AA23" s="135">
        <f t="shared" si="14"/>
        <v>0</v>
      </c>
      <c r="AB23" s="183">
        <f t="shared" si="15"/>
        <v>0</v>
      </c>
      <c r="AF23" s="183">
        <f t="shared" si="16"/>
        <v>0</v>
      </c>
      <c r="AG23" s="183">
        <f t="shared" si="23"/>
        <v>0</v>
      </c>
      <c r="AH23" s="305" t="str">
        <f t="shared" si="24"/>
        <v/>
      </c>
      <c r="AI23" s="305" t="str">
        <f t="shared" si="25"/>
        <v/>
      </c>
      <c r="AJ23" s="305" t="str">
        <f t="shared" si="26"/>
        <v/>
      </c>
      <c r="AL23" s="184"/>
    </row>
    <row r="24" spans="3:38" ht="27" hidden="1" x14ac:dyDescent="0.2">
      <c r="C24" s="264" t="str">
        <f t="shared" si="7"/>
        <v>T</v>
      </c>
      <c r="D24" s="273" t="str">
        <f t="shared" si="8"/>
        <v>T</v>
      </c>
      <c r="E24" s="21" t="s">
        <v>193</v>
      </c>
      <c r="F24" s="22">
        <f t="shared" si="0"/>
        <v>0</v>
      </c>
      <c r="G24" s="22">
        <f t="shared" si="1"/>
        <v>0</v>
      </c>
      <c r="H24" s="22">
        <f t="shared" si="2"/>
        <v>0</v>
      </c>
      <c r="I24" s="63">
        <f t="shared" si="3"/>
        <v>0</v>
      </c>
      <c r="J24" s="63">
        <f t="shared" si="4"/>
        <v>0</v>
      </c>
      <c r="K24" s="64">
        <f t="shared" si="5"/>
        <v>0</v>
      </c>
      <c r="L24" s="16">
        <f t="shared" si="6"/>
        <v>0</v>
      </c>
      <c r="M24" s="23">
        <f t="shared" si="27"/>
        <v>0</v>
      </c>
      <c r="N24" s="281">
        <f t="shared" si="17"/>
        <v>0</v>
      </c>
      <c r="O24" s="25"/>
      <c r="P24" s="25"/>
      <c r="Q24" s="25"/>
      <c r="R24" s="81" t="str">
        <f t="shared" si="10"/>
        <v/>
      </c>
      <c r="S24" s="111">
        <f t="shared" si="11"/>
        <v>0</v>
      </c>
      <c r="T24" s="111" t="str">
        <f t="shared" si="12"/>
        <v/>
      </c>
      <c r="U24" s="111">
        <f t="shared" si="18"/>
        <v>0</v>
      </c>
      <c r="V24" s="111">
        <f t="shared" si="19"/>
        <v>0</v>
      </c>
      <c r="W24" s="179">
        <f t="shared" si="20"/>
        <v>0</v>
      </c>
      <c r="X24" s="180">
        <f t="shared" si="13"/>
        <v>0</v>
      </c>
      <c r="Y24" s="181">
        <f t="shared" si="21"/>
        <v>0</v>
      </c>
      <c r="Z24" s="182">
        <f t="shared" si="22"/>
        <v>0</v>
      </c>
      <c r="AA24" s="135">
        <f t="shared" si="14"/>
        <v>0</v>
      </c>
      <c r="AB24" s="183">
        <f t="shared" si="15"/>
        <v>0</v>
      </c>
      <c r="AF24" s="183">
        <f t="shared" si="16"/>
        <v>0</v>
      </c>
      <c r="AG24" s="183">
        <f t="shared" si="23"/>
        <v>0</v>
      </c>
      <c r="AH24" s="305" t="str">
        <f t="shared" si="24"/>
        <v/>
      </c>
      <c r="AI24" s="305" t="str">
        <f t="shared" si="25"/>
        <v/>
      </c>
      <c r="AJ24" s="305" t="str">
        <f t="shared" si="26"/>
        <v/>
      </c>
      <c r="AL24" s="184"/>
    </row>
    <row r="25" spans="3:38" ht="27" hidden="1" x14ac:dyDescent="0.2">
      <c r="C25" s="264" t="str">
        <f t="shared" si="7"/>
        <v>T</v>
      </c>
      <c r="D25" s="273" t="str">
        <f t="shared" si="8"/>
        <v>T</v>
      </c>
      <c r="E25" s="21" t="s">
        <v>193</v>
      </c>
      <c r="F25" s="22">
        <f t="shared" si="0"/>
        <v>0</v>
      </c>
      <c r="G25" s="22">
        <f t="shared" si="1"/>
        <v>0</v>
      </c>
      <c r="H25" s="22">
        <f t="shared" si="2"/>
        <v>0</v>
      </c>
      <c r="I25" s="63">
        <f t="shared" si="3"/>
        <v>0</v>
      </c>
      <c r="J25" s="63">
        <f t="shared" si="4"/>
        <v>0</v>
      </c>
      <c r="K25" s="64">
        <f t="shared" si="5"/>
        <v>0</v>
      </c>
      <c r="L25" s="16">
        <f t="shared" si="6"/>
        <v>0</v>
      </c>
      <c r="M25" s="23">
        <f t="shared" si="27"/>
        <v>0</v>
      </c>
      <c r="N25" s="281">
        <f t="shared" si="17"/>
        <v>0</v>
      </c>
      <c r="O25" s="25"/>
      <c r="P25" s="25"/>
      <c r="Q25" s="25"/>
      <c r="R25" s="81" t="str">
        <f t="shared" si="10"/>
        <v/>
      </c>
      <c r="S25" s="111">
        <f t="shared" si="11"/>
        <v>0</v>
      </c>
      <c r="T25" s="111" t="str">
        <f t="shared" si="12"/>
        <v/>
      </c>
      <c r="U25" s="111">
        <f t="shared" si="18"/>
        <v>0</v>
      </c>
      <c r="V25" s="111">
        <f t="shared" si="19"/>
        <v>0</v>
      </c>
      <c r="W25" s="179">
        <f t="shared" si="20"/>
        <v>0</v>
      </c>
      <c r="X25" s="180">
        <f t="shared" si="13"/>
        <v>0</v>
      </c>
      <c r="Y25" s="181">
        <f t="shared" si="21"/>
        <v>0</v>
      </c>
      <c r="Z25" s="182">
        <f t="shared" si="22"/>
        <v>0</v>
      </c>
      <c r="AA25" s="135">
        <f t="shared" si="14"/>
        <v>0</v>
      </c>
      <c r="AB25" s="183">
        <f t="shared" si="15"/>
        <v>0</v>
      </c>
      <c r="AF25" s="183">
        <f t="shared" si="16"/>
        <v>0</v>
      </c>
      <c r="AG25" s="183">
        <f t="shared" si="23"/>
        <v>0</v>
      </c>
      <c r="AH25" s="305" t="str">
        <f t="shared" si="24"/>
        <v/>
      </c>
      <c r="AI25" s="305" t="str">
        <f t="shared" si="25"/>
        <v/>
      </c>
      <c r="AJ25" s="305" t="str">
        <f t="shared" si="26"/>
        <v/>
      </c>
      <c r="AL25" s="184"/>
    </row>
    <row r="26" spans="3:38" ht="27" hidden="1" x14ac:dyDescent="0.2">
      <c r="C26" s="264" t="str">
        <f t="shared" si="7"/>
        <v>T</v>
      </c>
      <c r="D26" s="273" t="str">
        <f t="shared" si="8"/>
        <v>T</v>
      </c>
      <c r="E26" s="21" t="s">
        <v>193</v>
      </c>
      <c r="F26" s="22">
        <f t="shared" si="0"/>
        <v>0</v>
      </c>
      <c r="G26" s="22">
        <f t="shared" si="1"/>
        <v>0</v>
      </c>
      <c r="H26" s="22">
        <f t="shared" si="2"/>
        <v>0</v>
      </c>
      <c r="I26" s="63">
        <f t="shared" si="3"/>
        <v>0</v>
      </c>
      <c r="J26" s="63">
        <f t="shared" si="4"/>
        <v>0</v>
      </c>
      <c r="K26" s="64">
        <f t="shared" si="5"/>
        <v>0</v>
      </c>
      <c r="L26" s="16">
        <f t="shared" si="6"/>
        <v>0</v>
      </c>
      <c r="M26" s="23">
        <f t="shared" si="27"/>
        <v>0</v>
      </c>
      <c r="N26" s="281">
        <f t="shared" si="17"/>
        <v>0</v>
      </c>
      <c r="O26" s="25"/>
      <c r="P26" s="25"/>
      <c r="Q26" s="25"/>
      <c r="R26" s="81" t="str">
        <f t="shared" si="10"/>
        <v/>
      </c>
      <c r="S26" s="111">
        <f t="shared" si="11"/>
        <v>0</v>
      </c>
      <c r="T26" s="111" t="str">
        <f t="shared" si="12"/>
        <v/>
      </c>
      <c r="U26" s="111">
        <f t="shared" si="18"/>
        <v>0</v>
      </c>
      <c r="V26" s="111">
        <f t="shared" si="19"/>
        <v>0</v>
      </c>
      <c r="W26" s="179">
        <f t="shared" si="20"/>
        <v>0</v>
      </c>
      <c r="X26" s="180">
        <f t="shared" si="13"/>
        <v>0</v>
      </c>
      <c r="Y26" s="181">
        <f t="shared" si="21"/>
        <v>0</v>
      </c>
      <c r="Z26" s="182">
        <f t="shared" si="22"/>
        <v>0</v>
      </c>
      <c r="AA26" s="135">
        <f t="shared" si="14"/>
        <v>0</v>
      </c>
      <c r="AB26" s="183">
        <f t="shared" si="15"/>
        <v>0</v>
      </c>
      <c r="AF26" s="183">
        <f t="shared" si="16"/>
        <v>0</v>
      </c>
      <c r="AG26" s="183">
        <f t="shared" si="23"/>
        <v>0</v>
      </c>
      <c r="AH26" s="305" t="str">
        <f t="shared" si="24"/>
        <v/>
      </c>
      <c r="AI26" s="305" t="str">
        <f t="shared" si="25"/>
        <v/>
      </c>
      <c r="AJ26" s="305" t="str">
        <f t="shared" si="26"/>
        <v/>
      </c>
      <c r="AL26" s="184"/>
    </row>
    <row r="27" spans="3:38" ht="27" hidden="1" x14ac:dyDescent="0.2">
      <c r="C27" s="264" t="str">
        <f t="shared" si="7"/>
        <v>T</v>
      </c>
      <c r="D27" s="273" t="str">
        <f t="shared" si="8"/>
        <v>T</v>
      </c>
      <c r="E27" s="21" t="s">
        <v>193</v>
      </c>
      <c r="F27" s="22">
        <f t="shared" si="0"/>
        <v>0</v>
      </c>
      <c r="G27" s="22">
        <f t="shared" si="1"/>
        <v>0</v>
      </c>
      <c r="H27" s="22">
        <f t="shared" si="2"/>
        <v>0</v>
      </c>
      <c r="I27" s="63">
        <f t="shared" si="3"/>
        <v>0</v>
      </c>
      <c r="J27" s="63">
        <f t="shared" si="4"/>
        <v>0</v>
      </c>
      <c r="K27" s="64">
        <f t="shared" si="5"/>
        <v>0</v>
      </c>
      <c r="L27" s="16">
        <f t="shared" si="6"/>
        <v>0</v>
      </c>
      <c r="M27" s="23">
        <f t="shared" si="27"/>
        <v>0</v>
      </c>
      <c r="N27" s="281">
        <f t="shared" si="17"/>
        <v>0</v>
      </c>
      <c r="O27" s="25"/>
      <c r="P27" s="25"/>
      <c r="Q27" s="25"/>
      <c r="R27" s="81" t="str">
        <f t="shared" si="10"/>
        <v/>
      </c>
      <c r="S27" s="111">
        <f t="shared" si="11"/>
        <v>0</v>
      </c>
      <c r="T27" s="111" t="str">
        <f t="shared" si="12"/>
        <v/>
      </c>
      <c r="U27" s="111">
        <f t="shared" si="18"/>
        <v>0</v>
      </c>
      <c r="V27" s="111">
        <f t="shared" si="19"/>
        <v>0</v>
      </c>
      <c r="W27" s="179">
        <f t="shared" si="20"/>
        <v>0</v>
      </c>
      <c r="X27" s="180">
        <f t="shared" si="13"/>
        <v>0</v>
      </c>
      <c r="Y27" s="181">
        <f t="shared" si="21"/>
        <v>0</v>
      </c>
      <c r="Z27" s="182">
        <f t="shared" si="22"/>
        <v>0</v>
      </c>
      <c r="AA27" s="135">
        <f t="shared" si="14"/>
        <v>0</v>
      </c>
      <c r="AB27" s="183">
        <f t="shared" si="15"/>
        <v>0</v>
      </c>
      <c r="AF27" s="183">
        <f t="shared" si="16"/>
        <v>0</v>
      </c>
      <c r="AG27" s="183">
        <f t="shared" si="23"/>
        <v>0</v>
      </c>
      <c r="AH27" s="305" t="str">
        <f t="shared" si="24"/>
        <v/>
      </c>
      <c r="AI27" s="305" t="str">
        <f t="shared" si="25"/>
        <v/>
      </c>
      <c r="AJ27" s="305" t="str">
        <f t="shared" si="26"/>
        <v/>
      </c>
      <c r="AL27" s="184"/>
    </row>
    <row r="28" spans="3:38" ht="27" hidden="1" x14ac:dyDescent="0.2">
      <c r="C28" s="264" t="str">
        <f t="shared" si="7"/>
        <v>T</v>
      </c>
      <c r="D28" s="273" t="str">
        <f t="shared" si="8"/>
        <v>T</v>
      </c>
      <c r="E28" s="21" t="s">
        <v>193</v>
      </c>
      <c r="F28" s="22">
        <f t="shared" si="0"/>
        <v>0</v>
      </c>
      <c r="G28" s="22">
        <f t="shared" si="1"/>
        <v>0</v>
      </c>
      <c r="H28" s="22">
        <f t="shared" si="2"/>
        <v>0</v>
      </c>
      <c r="I28" s="63">
        <f t="shared" si="3"/>
        <v>0</v>
      </c>
      <c r="J28" s="63">
        <f t="shared" si="4"/>
        <v>0</v>
      </c>
      <c r="K28" s="64">
        <f t="shared" si="5"/>
        <v>0</v>
      </c>
      <c r="L28" s="16">
        <f t="shared" si="6"/>
        <v>0</v>
      </c>
      <c r="M28" s="23">
        <f t="shared" si="27"/>
        <v>0</v>
      </c>
      <c r="N28" s="281">
        <f t="shared" si="17"/>
        <v>0</v>
      </c>
      <c r="O28" s="25"/>
      <c r="P28" s="25"/>
      <c r="Q28" s="25"/>
      <c r="R28" s="81" t="str">
        <f t="shared" si="10"/>
        <v/>
      </c>
      <c r="S28" s="111">
        <f t="shared" si="11"/>
        <v>0</v>
      </c>
      <c r="T28" s="111" t="str">
        <f t="shared" si="12"/>
        <v/>
      </c>
      <c r="U28" s="111">
        <f t="shared" si="18"/>
        <v>0</v>
      </c>
      <c r="V28" s="111">
        <f t="shared" si="19"/>
        <v>0</v>
      </c>
      <c r="W28" s="179">
        <f t="shared" si="20"/>
        <v>0</v>
      </c>
      <c r="X28" s="180">
        <f t="shared" si="13"/>
        <v>0</v>
      </c>
      <c r="Y28" s="181">
        <f t="shared" si="21"/>
        <v>0</v>
      </c>
      <c r="Z28" s="182">
        <f t="shared" si="22"/>
        <v>0</v>
      </c>
      <c r="AA28" s="135">
        <f t="shared" si="14"/>
        <v>0</v>
      </c>
      <c r="AB28" s="183">
        <f t="shared" si="15"/>
        <v>0</v>
      </c>
      <c r="AF28" s="183">
        <f t="shared" si="16"/>
        <v>0</v>
      </c>
      <c r="AG28" s="183">
        <f t="shared" si="23"/>
        <v>0</v>
      </c>
      <c r="AH28" s="305" t="str">
        <f t="shared" si="24"/>
        <v/>
      </c>
      <c r="AI28" s="305" t="str">
        <f t="shared" si="25"/>
        <v/>
      </c>
      <c r="AJ28" s="305" t="str">
        <f t="shared" si="26"/>
        <v/>
      </c>
      <c r="AL28" s="184"/>
    </row>
    <row r="29" spans="3:38" ht="27" hidden="1" x14ac:dyDescent="0.2">
      <c r="C29" s="264" t="str">
        <f t="shared" si="7"/>
        <v>T</v>
      </c>
      <c r="D29" s="273" t="str">
        <f t="shared" si="8"/>
        <v>T</v>
      </c>
      <c r="E29" s="21" t="s">
        <v>193</v>
      </c>
      <c r="F29" s="22">
        <f t="shared" si="0"/>
        <v>0</v>
      </c>
      <c r="G29" s="22">
        <f t="shared" si="1"/>
        <v>0</v>
      </c>
      <c r="H29" s="22">
        <f t="shared" si="2"/>
        <v>0</v>
      </c>
      <c r="I29" s="63">
        <f t="shared" si="3"/>
        <v>0</v>
      </c>
      <c r="J29" s="63">
        <f t="shared" si="4"/>
        <v>0</v>
      </c>
      <c r="K29" s="64">
        <f t="shared" si="5"/>
        <v>0</v>
      </c>
      <c r="L29" s="16">
        <f t="shared" si="6"/>
        <v>0</v>
      </c>
      <c r="M29" s="23">
        <f t="shared" si="27"/>
        <v>0</v>
      </c>
      <c r="N29" s="281">
        <f t="shared" si="17"/>
        <v>0</v>
      </c>
      <c r="O29" s="25"/>
      <c r="P29" s="25"/>
      <c r="Q29" s="25"/>
      <c r="R29" s="81" t="str">
        <f t="shared" si="10"/>
        <v/>
      </c>
      <c r="S29" s="111">
        <f t="shared" si="11"/>
        <v>0</v>
      </c>
      <c r="T29" s="111" t="str">
        <f t="shared" si="12"/>
        <v/>
      </c>
      <c r="U29" s="111">
        <f t="shared" si="18"/>
        <v>0</v>
      </c>
      <c r="V29" s="111">
        <f t="shared" si="19"/>
        <v>0</v>
      </c>
      <c r="W29" s="179">
        <f t="shared" si="20"/>
        <v>0</v>
      </c>
      <c r="X29" s="180">
        <f t="shared" si="13"/>
        <v>0</v>
      </c>
      <c r="Y29" s="181">
        <f t="shared" si="21"/>
        <v>0</v>
      </c>
      <c r="Z29" s="182">
        <f t="shared" si="22"/>
        <v>0</v>
      </c>
      <c r="AA29" s="135">
        <f t="shared" si="14"/>
        <v>0</v>
      </c>
      <c r="AB29" s="183">
        <f t="shared" si="15"/>
        <v>0</v>
      </c>
      <c r="AF29" s="183">
        <f t="shared" si="16"/>
        <v>0</v>
      </c>
      <c r="AG29" s="183">
        <f t="shared" si="23"/>
        <v>0</v>
      </c>
      <c r="AH29" s="305" t="str">
        <f t="shared" si="24"/>
        <v/>
      </c>
      <c r="AI29" s="305" t="str">
        <f t="shared" si="25"/>
        <v/>
      </c>
      <c r="AJ29" s="305" t="str">
        <f t="shared" si="26"/>
        <v/>
      </c>
      <c r="AL29" s="184"/>
    </row>
    <row r="30" spans="3:38" ht="27" hidden="1" x14ac:dyDescent="0.2">
      <c r="C30" s="264" t="str">
        <f t="shared" si="7"/>
        <v>T</v>
      </c>
      <c r="D30" s="273" t="str">
        <f t="shared" si="8"/>
        <v>T</v>
      </c>
      <c r="E30" s="21" t="s">
        <v>193</v>
      </c>
      <c r="F30" s="22">
        <f t="shared" si="0"/>
        <v>0</v>
      </c>
      <c r="G30" s="22">
        <f t="shared" si="1"/>
        <v>0</v>
      </c>
      <c r="H30" s="22">
        <f t="shared" si="2"/>
        <v>0</v>
      </c>
      <c r="I30" s="63">
        <f t="shared" si="3"/>
        <v>0</v>
      </c>
      <c r="J30" s="63">
        <f t="shared" si="4"/>
        <v>0</v>
      </c>
      <c r="K30" s="64">
        <f t="shared" si="5"/>
        <v>0</v>
      </c>
      <c r="L30" s="16">
        <f t="shared" si="6"/>
        <v>0</v>
      </c>
      <c r="M30" s="23">
        <f t="shared" si="27"/>
        <v>0</v>
      </c>
      <c r="N30" s="281">
        <f t="shared" si="17"/>
        <v>0</v>
      </c>
      <c r="O30" s="25"/>
      <c r="P30" s="25"/>
      <c r="Q30" s="25"/>
      <c r="R30" s="81" t="str">
        <f t="shared" si="10"/>
        <v/>
      </c>
      <c r="S30" s="111">
        <f t="shared" si="11"/>
        <v>0</v>
      </c>
      <c r="T30" s="111" t="str">
        <f t="shared" si="12"/>
        <v/>
      </c>
      <c r="U30" s="111">
        <f t="shared" si="18"/>
        <v>0</v>
      </c>
      <c r="V30" s="111">
        <f t="shared" si="19"/>
        <v>0</v>
      </c>
      <c r="W30" s="179">
        <f t="shared" si="20"/>
        <v>0</v>
      </c>
      <c r="X30" s="180">
        <f t="shared" si="13"/>
        <v>0</v>
      </c>
      <c r="Y30" s="181">
        <f t="shared" si="21"/>
        <v>0</v>
      </c>
      <c r="Z30" s="182">
        <f t="shared" si="22"/>
        <v>0</v>
      </c>
      <c r="AA30" s="135">
        <f t="shared" si="14"/>
        <v>0</v>
      </c>
      <c r="AB30" s="183">
        <f t="shared" si="15"/>
        <v>0</v>
      </c>
      <c r="AF30" s="183">
        <f t="shared" si="16"/>
        <v>0</v>
      </c>
      <c r="AG30" s="183">
        <f t="shared" si="23"/>
        <v>0</v>
      </c>
      <c r="AH30" s="305" t="str">
        <f t="shared" si="24"/>
        <v/>
      </c>
      <c r="AI30" s="305" t="str">
        <f t="shared" si="25"/>
        <v/>
      </c>
      <c r="AJ30" s="305" t="str">
        <f t="shared" si="26"/>
        <v/>
      </c>
      <c r="AL30" s="184"/>
    </row>
    <row r="31" spans="3:38" ht="27" hidden="1" x14ac:dyDescent="0.2">
      <c r="C31" s="264" t="str">
        <f t="shared" si="7"/>
        <v>T</v>
      </c>
      <c r="D31" s="273" t="str">
        <f t="shared" si="8"/>
        <v>T</v>
      </c>
      <c r="E31" s="21" t="s">
        <v>193</v>
      </c>
      <c r="F31" s="22">
        <f t="shared" si="0"/>
        <v>0</v>
      </c>
      <c r="G31" s="22">
        <f t="shared" si="1"/>
        <v>0</v>
      </c>
      <c r="H31" s="22">
        <f t="shared" si="2"/>
        <v>0</v>
      </c>
      <c r="I31" s="63">
        <f t="shared" si="3"/>
        <v>0</v>
      </c>
      <c r="J31" s="63">
        <f t="shared" si="4"/>
        <v>0</v>
      </c>
      <c r="K31" s="64">
        <f t="shared" si="5"/>
        <v>0</v>
      </c>
      <c r="L31" s="16">
        <f t="shared" si="6"/>
        <v>0</v>
      </c>
      <c r="M31" s="23">
        <f t="shared" si="27"/>
        <v>0</v>
      </c>
      <c r="N31" s="281">
        <f t="shared" si="17"/>
        <v>0</v>
      </c>
      <c r="O31" s="25"/>
      <c r="P31" s="25"/>
      <c r="Q31" s="25"/>
      <c r="R31" s="81" t="str">
        <f t="shared" si="10"/>
        <v/>
      </c>
      <c r="S31" s="111">
        <f t="shared" si="11"/>
        <v>0</v>
      </c>
      <c r="T31" s="111" t="str">
        <f t="shared" si="12"/>
        <v/>
      </c>
      <c r="U31" s="111">
        <f t="shared" si="18"/>
        <v>0</v>
      </c>
      <c r="V31" s="111">
        <f t="shared" si="19"/>
        <v>0</v>
      </c>
      <c r="W31" s="179">
        <f t="shared" si="20"/>
        <v>0</v>
      </c>
      <c r="X31" s="180">
        <f t="shared" si="13"/>
        <v>0</v>
      </c>
      <c r="Y31" s="181">
        <f t="shared" si="21"/>
        <v>0</v>
      </c>
      <c r="Z31" s="182">
        <f t="shared" si="22"/>
        <v>0</v>
      </c>
      <c r="AA31" s="135">
        <f t="shared" si="14"/>
        <v>0</v>
      </c>
      <c r="AB31" s="183">
        <f t="shared" si="15"/>
        <v>0</v>
      </c>
      <c r="AF31" s="183">
        <f t="shared" si="16"/>
        <v>0</v>
      </c>
      <c r="AG31" s="183">
        <f t="shared" si="23"/>
        <v>0</v>
      </c>
      <c r="AH31" s="305" t="str">
        <f t="shared" si="24"/>
        <v/>
      </c>
      <c r="AI31" s="305" t="str">
        <f t="shared" si="25"/>
        <v/>
      </c>
      <c r="AJ31" s="305" t="str">
        <f t="shared" si="26"/>
        <v/>
      </c>
      <c r="AL31" s="184"/>
    </row>
    <row r="32" spans="3:38" ht="27" hidden="1" x14ac:dyDescent="0.2">
      <c r="C32" s="264" t="str">
        <f t="shared" si="7"/>
        <v>T</v>
      </c>
      <c r="D32" s="273" t="str">
        <f t="shared" si="8"/>
        <v>T</v>
      </c>
      <c r="E32" s="21" t="s">
        <v>193</v>
      </c>
      <c r="F32" s="22">
        <f t="shared" si="0"/>
        <v>0</v>
      </c>
      <c r="G32" s="22">
        <f t="shared" si="1"/>
        <v>0</v>
      </c>
      <c r="H32" s="22">
        <f t="shared" si="2"/>
        <v>0</v>
      </c>
      <c r="I32" s="63">
        <f t="shared" si="3"/>
        <v>0</v>
      </c>
      <c r="J32" s="63">
        <f t="shared" si="4"/>
        <v>0</v>
      </c>
      <c r="K32" s="64">
        <f t="shared" si="5"/>
        <v>0</v>
      </c>
      <c r="L32" s="16">
        <f t="shared" si="6"/>
        <v>0</v>
      </c>
      <c r="M32" s="23">
        <f t="shared" si="27"/>
        <v>0</v>
      </c>
      <c r="N32" s="281">
        <f t="shared" si="17"/>
        <v>0</v>
      </c>
      <c r="O32" s="25"/>
      <c r="P32" s="25"/>
      <c r="Q32" s="25"/>
      <c r="R32" s="81" t="str">
        <f t="shared" si="10"/>
        <v/>
      </c>
      <c r="S32" s="111">
        <f t="shared" si="11"/>
        <v>0</v>
      </c>
      <c r="T32" s="111" t="str">
        <f t="shared" si="12"/>
        <v/>
      </c>
      <c r="U32" s="111">
        <f t="shared" si="18"/>
        <v>0</v>
      </c>
      <c r="V32" s="111">
        <f t="shared" si="19"/>
        <v>0</v>
      </c>
      <c r="W32" s="179">
        <f t="shared" si="20"/>
        <v>0</v>
      </c>
      <c r="X32" s="180">
        <f t="shared" si="13"/>
        <v>0</v>
      </c>
      <c r="Y32" s="181">
        <f t="shared" si="21"/>
        <v>0</v>
      </c>
      <c r="Z32" s="182">
        <f t="shared" si="22"/>
        <v>0</v>
      </c>
      <c r="AA32" s="135">
        <f t="shared" si="14"/>
        <v>0</v>
      </c>
      <c r="AB32" s="183">
        <f t="shared" si="15"/>
        <v>0</v>
      </c>
      <c r="AF32" s="183">
        <f t="shared" si="16"/>
        <v>0</v>
      </c>
      <c r="AG32" s="183">
        <f t="shared" si="23"/>
        <v>0</v>
      </c>
      <c r="AH32" s="305" t="str">
        <f t="shared" si="24"/>
        <v/>
      </c>
      <c r="AI32" s="305" t="str">
        <f t="shared" si="25"/>
        <v/>
      </c>
      <c r="AJ32" s="305" t="str">
        <f t="shared" si="26"/>
        <v/>
      </c>
      <c r="AL32" s="184"/>
    </row>
    <row r="33" spans="3:40" ht="27" hidden="1" x14ac:dyDescent="0.2">
      <c r="C33" s="264" t="str">
        <f t="shared" si="7"/>
        <v>T</v>
      </c>
      <c r="D33" s="273" t="str">
        <f t="shared" si="8"/>
        <v>T</v>
      </c>
      <c r="E33" s="21" t="s">
        <v>193</v>
      </c>
      <c r="F33" s="22">
        <f t="shared" si="0"/>
        <v>0</v>
      </c>
      <c r="G33" s="22">
        <f t="shared" si="1"/>
        <v>0</v>
      </c>
      <c r="H33" s="22">
        <f t="shared" si="2"/>
        <v>0</v>
      </c>
      <c r="I33" s="63">
        <f t="shared" si="3"/>
        <v>0</v>
      </c>
      <c r="J33" s="63">
        <f t="shared" si="4"/>
        <v>0</v>
      </c>
      <c r="K33" s="64">
        <f t="shared" si="5"/>
        <v>0</v>
      </c>
      <c r="L33" s="16">
        <f t="shared" si="6"/>
        <v>0</v>
      </c>
      <c r="M33" s="23">
        <f t="shared" si="27"/>
        <v>0</v>
      </c>
      <c r="N33" s="281">
        <f t="shared" si="17"/>
        <v>0</v>
      </c>
      <c r="O33" s="25"/>
      <c r="P33" s="25"/>
      <c r="Q33" s="25"/>
      <c r="R33" s="81" t="str">
        <f t="shared" si="10"/>
        <v/>
      </c>
      <c r="S33" s="111">
        <f t="shared" si="11"/>
        <v>0</v>
      </c>
      <c r="T33" s="111" t="str">
        <f t="shared" si="12"/>
        <v/>
      </c>
      <c r="U33" s="111">
        <f t="shared" si="18"/>
        <v>0</v>
      </c>
      <c r="V33" s="111">
        <f t="shared" si="19"/>
        <v>0</v>
      </c>
      <c r="W33" s="179">
        <f t="shared" si="20"/>
        <v>0</v>
      </c>
      <c r="X33" s="180">
        <f t="shared" si="13"/>
        <v>0</v>
      </c>
      <c r="Y33" s="181">
        <f t="shared" si="21"/>
        <v>0</v>
      </c>
      <c r="Z33" s="182">
        <f t="shared" si="22"/>
        <v>0</v>
      </c>
      <c r="AA33" s="135">
        <f t="shared" si="14"/>
        <v>0</v>
      </c>
      <c r="AB33" s="183">
        <f t="shared" si="15"/>
        <v>0</v>
      </c>
      <c r="AF33" s="183">
        <f t="shared" si="16"/>
        <v>0</v>
      </c>
      <c r="AG33" s="183">
        <f t="shared" si="23"/>
        <v>0</v>
      </c>
      <c r="AH33" s="305" t="str">
        <f t="shared" si="24"/>
        <v/>
      </c>
      <c r="AI33" s="305" t="str">
        <f t="shared" si="25"/>
        <v/>
      </c>
      <c r="AJ33" s="305" t="str">
        <f t="shared" si="26"/>
        <v/>
      </c>
      <c r="AL33" s="184"/>
    </row>
    <row r="34" spans="3:40" ht="27" hidden="1" x14ac:dyDescent="0.2">
      <c r="C34" s="264" t="str">
        <f t="shared" si="7"/>
        <v>T</v>
      </c>
      <c r="D34" s="273" t="str">
        <f t="shared" si="8"/>
        <v>T</v>
      </c>
      <c r="E34" s="21" t="s">
        <v>193</v>
      </c>
      <c r="F34" s="22">
        <f t="shared" si="0"/>
        <v>0</v>
      </c>
      <c r="G34" s="22">
        <f t="shared" si="1"/>
        <v>0</v>
      </c>
      <c r="H34" s="22">
        <f t="shared" si="2"/>
        <v>0</v>
      </c>
      <c r="I34" s="63">
        <f t="shared" si="3"/>
        <v>0</v>
      </c>
      <c r="J34" s="63">
        <f t="shared" si="4"/>
        <v>0</v>
      </c>
      <c r="K34" s="64">
        <f t="shared" si="5"/>
        <v>0</v>
      </c>
      <c r="L34" s="16">
        <f t="shared" si="6"/>
        <v>0</v>
      </c>
      <c r="M34" s="23">
        <f t="shared" si="27"/>
        <v>0</v>
      </c>
      <c r="N34" s="281">
        <f t="shared" si="17"/>
        <v>0</v>
      </c>
      <c r="O34" s="25"/>
      <c r="P34" s="25"/>
      <c r="Q34" s="25"/>
      <c r="R34" s="81" t="str">
        <f t="shared" si="10"/>
        <v/>
      </c>
      <c r="S34" s="111">
        <f t="shared" si="11"/>
        <v>0</v>
      </c>
      <c r="T34" s="111" t="str">
        <f t="shared" si="12"/>
        <v/>
      </c>
      <c r="U34" s="111">
        <f t="shared" si="18"/>
        <v>0</v>
      </c>
      <c r="V34" s="111">
        <f t="shared" si="19"/>
        <v>0</v>
      </c>
      <c r="W34" s="179">
        <f t="shared" si="20"/>
        <v>0</v>
      </c>
      <c r="X34" s="180">
        <f t="shared" si="13"/>
        <v>0</v>
      </c>
      <c r="Y34" s="181">
        <f t="shared" si="21"/>
        <v>0</v>
      </c>
      <c r="Z34" s="182">
        <f t="shared" si="22"/>
        <v>0</v>
      </c>
      <c r="AA34" s="135">
        <f t="shared" si="14"/>
        <v>0</v>
      </c>
      <c r="AB34" s="183">
        <f t="shared" si="15"/>
        <v>0</v>
      </c>
      <c r="AF34" s="183">
        <f t="shared" si="16"/>
        <v>0</v>
      </c>
      <c r="AG34" s="183">
        <f t="shared" si="23"/>
        <v>0</v>
      </c>
      <c r="AH34" s="305" t="str">
        <f t="shared" si="24"/>
        <v/>
      </c>
      <c r="AI34" s="305" t="str">
        <f t="shared" si="25"/>
        <v/>
      </c>
      <c r="AJ34" s="305" t="str">
        <f t="shared" si="26"/>
        <v/>
      </c>
      <c r="AL34" s="184"/>
    </row>
    <row r="35" spans="3:40" ht="27" hidden="1" x14ac:dyDescent="0.2">
      <c r="C35" s="264" t="str">
        <f t="shared" si="7"/>
        <v>T</v>
      </c>
      <c r="D35" s="273" t="str">
        <f t="shared" si="8"/>
        <v>T</v>
      </c>
      <c r="E35" s="21" t="s">
        <v>193</v>
      </c>
      <c r="F35" s="22">
        <f t="shared" si="0"/>
        <v>0</v>
      </c>
      <c r="G35" s="22">
        <f t="shared" si="1"/>
        <v>0</v>
      </c>
      <c r="H35" s="22">
        <f t="shared" si="2"/>
        <v>0</v>
      </c>
      <c r="I35" s="63">
        <f t="shared" si="3"/>
        <v>0</v>
      </c>
      <c r="J35" s="63">
        <f t="shared" si="4"/>
        <v>0</v>
      </c>
      <c r="K35" s="64">
        <f t="shared" si="5"/>
        <v>0</v>
      </c>
      <c r="L35" s="16">
        <f t="shared" si="6"/>
        <v>0</v>
      </c>
      <c r="M35" s="23">
        <f t="shared" si="27"/>
        <v>0</v>
      </c>
      <c r="N35" s="281">
        <f t="shared" si="17"/>
        <v>0</v>
      </c>
      <c r="O35" s="25"/>
      <c r="P35" s="25"/>
      <c r="Q35" s="25"/>
      <c r="R35" s="81" t="str">
        <f t="shared" si="10"/>
        <v/>
      </c>
      <c r="S35" s="111">
        <f t="shared" si="11"/>
        <v>0</v>
      </c>
      <c r="T35" s="111" t="str">
        <f t="shared" si="12"/>
        <v/>
      </c>
      <c r="U35" s="111">
        <f t="shared" si="18"/>
        <v>0</v>
      </c>
      <c r="V35" s="111">
        <f t="shared" si="19"/>
        <v>0</v>
      </c>
      <c r="W35" s="179">
        <f t="shared" si="20"/>
        <v>0</v>
      </c>
      <c r="X35" s="180">
        <f t="shared" si="13"/>
        <v>0</v>
      </c>
      <c r="Y35" s="181">
        <f t="shared" si="21"/>
        <v>0</v>
      </c>
      <c r="Z35" s="182">
        <f t="shared" si="22"/>
        <v>0</v>
      </c>
      <c r="AA35" s="135">
        <f t="shared" si="14"/>
        <v>0</v>
      </c>
      <c r="AB35" s="183">
        <f t="shared" si="15"/>
        <v>0</v>
      </c>
      <c r="AF35" s="183">
        <f t="shared" si="16"/>
        <v>0</v>
      </c>
      <c r="AG35" s="183">
        <f t="shared" si="23"/>
        <v>0</v>
      </c>
      <c r="AH35" s="305" t="str">
        <f t="shared" si="24"/>
        <v/>
      </c>
      <c r="AI35" s="305" t="str">
        <f t="shared" si="25"/>
        <v/>
      </c>
      <c r="AJ35" s="305" t="str">
        <f t="shared" si="26"/>
        <v/>
      </c>
      <c r="AL35" s="184"/>
    </row>
    <row r="36" spans="3:40" ht="27" hidden="1" x14ac:dyDescent="0.2">
      <c r="C36" s="264" t="str">
        <f t="shared" si="7"/>
        <v>T</v>
      </c>
      <c r="D36" s="273" t="str">
        <f t="shared" si="8"/>
        <v>T</v>
      </c>
      <c r="E36" s="21" t="s">
        <v>193</v>
      </c>
      <c r="F36" s="22">
        <f t="shared" si="0"/>
        <v>0</v>
      </c>
      <c r="G36" s="22">
        <f t="shared" si="1"/>
        <v>0</v>
      </c>
      <c r="H36" s="22">
        <f t="shared" si="2"/>
        <v>0</v>
      </c>
      <c r="I36" s="63">
        <f t="shared" si="3"/>
        <v>0</v>
      </c>
      <c r="J36" s="63">
        <f t="shared" si="4"/>
        <v>0</v>
      </c>
      <c r="K36" s="64">
        <f t="shared" si="5"/>
        <v>0</v>
      </c>
      <c r="L36" s="16">
        <f t="shared" si="6"/>
        <v>0</v>
      </c>
      <c r="M36" s="23">
        <f t="shared" si="27"/>
        <v>0</v>
      </c>
      <c r="N36" s="281">
        <f t="shared" si="17"/>
        <v>0</v>
      </c>
      <c r="O36" s="25"/>
      <c r="P36" s="25"/>
      <c r="Q36" s="25"/>
      <c r="R36" s="81" t="str">
        <f t="shared" si="10"/>
        <v/>
      </c>
      <c r="S36" s="111">
        <f t="shared" si="11"/>
        <v>0</v>
      </c>
      <c r="T36" s="111" t="str">
        <f t="shared" si="12"/>
        <v/>
      </c>
      <c r="U36" s="111">
        <f t="shared" si="18"/>
        <v>0</v>
      </c>
      <c r="V36" s="111">
        <f t="shared" si="19"/>
        <v>0</v>
      </c>
      <c r="W36" s="179">
        <f t="shared" si="20"/>
        <v>0</v>
      </c>
      <c r="X36" s="180">
        <f t="shared" si="13"/>
        <v>0</v>
      </c>
      <c r="Y36" s="181">
        <f t="shared" si="21"/>
        <v>0</v>
      </c>
      <c r="Z36" s="182">
        <f t="shared" si="22"/>
        <v>0</v>
      </c>
      <c r="AA36" s="135">
        <f t="shared" si="14"/>
        <v>0</v>
      </c>
      <c r="AB36" s="183">
        <f t="shared" si="15"/>
        <v>0</v>
      </c>
      <c r="AF36" s="183">
        <f t="shared" si="16"/>
        <v>0</v>
      </c>
      <c r="AG36" s="183">
        <f t="shared" si="23"/>
        <v>0</v>
      </c>
      <c r="AH36" s="305" t="str">
        <f t="shared" si="24"/>
        <v/>
      </c>
      <c r="AI36" s="305" t="str">
        <f t="shared" si="25"/>
        <v/>
      </c>
      <c r="AJ36" s="305" t="str">
        <f t="shared" si="26"/>
        <v/>
      </c>
      <c r="AL36" s="184"/>
    </row>
    <row r="37" spans="3:40" ht="27" hidden="1" x14ac:dyDescent="0.2">
      <c r="C37" s="264" t="str">
        <f t="shared" si="7"/>
        <v>T</v>
      </c>
      <c r="D37" s="273" t="str">
        <f t="shared" si="8"/>
        <v>T</v>
      </c>
      <c r="E37" s="21" t="s">
        <v>193</v>
      </c>
      <c r="F37" s="22">
        <f t="shared" si="0"/>
        <v>0</v>
      </c>
      <c r="G37" s="22">
        <f t="shared" si="1"/>
        <v>0</v>
      </c>
      <c r="H37" s="22">
        <f t="shared" si="2"/>
        <v>0</v>
      </c>
      <c r="I37" s="63">
        <f t="shared" si="3"/>
        <v>0</v>
      </c>
      <c r="J37" s="63">
        <f t="shared" si="4"/>
        <v>0</v>
      </c>
      <c r="K37" s="64">
        <f t="shared" si="5"/>
        <v>0</v>
      </c>
      <c r="L37" s="16">
        <f t="shared" si="6"/>
        <v>0</v>
      </c>
      <c r="M37" s="23">
        <f t="shared" si="27"/>
        <v>0</v>
      </c>
      <c r="N37" s="281">
        <f t="shared" si="17"/>
        <v>0</v>
      </c>
      <c r="O37" s="25"/>
      <c r="P37" s="25"/>
      <c r="Q37" s="25"/>
      <c r="R37" s="81" t="str">
        <f t="shared" si="10"/>
        <v/>
      </c>
      <c r="S37" s="111">
        <f t="shared" si="11"/>
        <v>0</v>
      </c>
      <c r="T37" s="111" t="str">
        <f t="shared" si="12"/>
        <v/>
      </c>
      <c r="U37" s="111">
        <f t="shared" si="18"/>
        <v>0</v>
      </c>
      <c r="V37" s="111">
        <f t="shared" si="19"/>
        <v>0</v>
      </c>
      <c r="W37" s="179">
        <f t="shared" si="20"/>
        <v>0</v>
      </c>
      <c r="X37" s="180">
        <f t="shared" si="13"/>
        <v>0</v>
      </c>
      <c r="Y37" s="181">
        <f t="shared" si="21"/>
        <v>0</v>
      </c>
      <c r="Z37" s="182">
        <f t="shared" si="22"/>
        <v>0</v>
      </c>
      <c r="AA37" s="135">
        <f t="shared" si="14"/>
        <v>0</v>
      </c>
      <c r="AB37" s="183">
        <f t="shared" si="15"/>
        <v>0</v>
      </c>
      <c r="AF37" s="183">
        <f t="shared" si="16"/>
        <v>0</v>
      </c>
      <c r="AG37" s="183">
        <f t="shared" si="23"/>
        <v>0</v>
      </c>
      <c r="AH37" s="305" t="str">
        <f t="shared" si="24"/>
        <v/>
      </c>
      <c r="AI37" s="305" t="str">
        <f t="shared" si="25"/>
        <v/>
      </c>
      <c r="AJ37" s="305" t="str">
        <f t="shared" si="26"/>
        <v/>
      </c>
      <c r="AL37" s="184"/>
    </row>
    <row r="38" spans="3:40" ht="27" hidden="1" x14ac:dyDescent="0.2">
      <c r="C38" s="264" t="str">
        <f t="shared" si="7"/>
        <v>T</v>
      </c>
      <c r="D38" s="273" t="str">
        <f t="shared" si="8"/>
        <v>T</v>
      </c>
      <c r="E38" s="21" t="s">
        <v>193</v>
      </c>
      <c r="F38" s="22">
        <f t="shared" si="0"/>
        <v>0</v>
      </c>
      <c r="G38" s="22">
        <f t="shared" si="1"/>
        <v>0</v>
      </c>
      <c r="H38" s="22">
        <f t="shared" si="2"/>
        <v>0</v>
      </c>
      <c r="I38" s="63">
        <f t="shared" si="3"/>
        <v>0</v>
      </c>
      <c r="J38" s="63">
        <f t="shared" si="4"/>
        <v>0</v>
      </c>
      <c r="K38" s="64">
        <f t="shared" si="5"/>
        <v>0</v>
      </c>
      <c r="L38" s="16">
        <f t="shared" si="6"/>
        <v>0</v>
      </c>
      <c r="M38" s="23">
        <f t="shared" si="27"/>
        <v>0</v>
      </c>
      <c r="N38" s="281">
        <f t="shared" si="17"/>
        <v>0</v>
      </c>
      <c r="O38" s="25"/>
      <c r="P38" s="25"/>
      <c r="Q38" s="25"/>
      <c r="R38" s="81" t="str">
        <f t="shared" si="10"/>
        <v/>
      </c>
      <c r="S38" s="111">
        <f t="shared" si="11"/>
        <v>0</v>
      </c>
      <c r="T38" s="111" t="str">
        <f t="shared" si="12"/>
        <v/>
      </c>
      <c r="U38" s="111">
        <f t="shared" si="18"/>
        <v>0</v>
      </c>
      <c r="V38" s="111">
        <f t="shared" si="19"/>
        <v>0</v>
      </c>
      <c r="W38" s="179">
        <f t="shared" si="20"/>
        <v>0</v>
      </c>
      <c r="X38" s="180">
        <f t="shared" si="13"/>
        <v>0</v>
      </c>
      <c r="Y38" s="181">
        <f t="shared" si="21"/>
        <v>0</v>
      </c>
      <c r="Z38" s="182">
        <f t="shared" si="22"/>
        <v>0</v>
      </c>
      <c r="AA38" s="135">
        <f t="shared" si="14"/>
        <v>0</v>
      </c>
      <c r="AB38" s="183">
        <f t="shared" si="15"/>
        <v>0</v>
      </c>
      <c r="AF38" s="183">
        <f t="shared" si="16"/>
        <v>0</v>
      </c>
      <c r="AG38" s="183">
        <f t="shared" si="23"/>
        <v>0</v>
      </c>
      <c r="AH38" s="305" t="str">
        <f t="shared" si="24"/>
        <v/>
      </c>
      <c r="AI38" s="305" t="str">
        <f t="shared" si="25"/>
        <v/>
      </c>
      <c r="AJ38" s="305" t="str">
        <f t="shared" si="26"/>
        <v/>
      </c>
      <c r="AL38" s="184"/>
    </row>
    <row r="39" spans="3:40" ht="27" hidden="1" x14ac:dyDescent="0.2">
      <c r="C39" s="264" t="str">
        <f t="shared" si="7"/>
        <v>T</v>
      </c>
      <c r="D39" s="273" t="str">
        <f t="shared" si="8"/>
        <v>T</v>
      </c>
      <c r="E39" s="21" t="s">
        <v>193</v>
      </c>
      <c r="F39" s="22">
        <f t="shared" si="0"/>
        <v>0</v>
      </c>
      <c r="G39" s="22">
        <f t="shared" si="1"/>
        <v>0</v>
      </c>
      <c r="H39" s="22">
        <f t="shared" si="2"/>
        <v>0</v>
      </c>
      <c r="I39" s="63">
        <f t="shared" si="3"/>
        <v>0</v>
      </c>
      <c r="J39" s="63">
        <f t="shared" si="4"/>
        <v>0</v>
      </c>
      <c r="K39" s="64">
        <f t="shared" si="5"/>
        <v>0</v>
      </c>
      <c r="L39" s="16">
        <f t="shared" si="6"/>
        <v>0</v>
      </c>
      <c r="M39" s="23">
        <f t="shared" si="27"/>
        <v>0</v>
      </c>
      <c r="N39" s="281">
        <f t="shared" si="17"/>
        <v>0</v>
      </c>
      <c r="O39" s="25"/>
      <c r="P39" s="25"/>
      <c r="Q39" s="25"/>
      <c r="R39" s="81" t="str">
        <f t="shared" si="10"/>
        <v/>
      </c>
      <c r="S39" s="111">
        <f t="shared" si="11"/>
        <v>0</v>
      </c>
      <c r="T39" s="111" t="str">
        <f t="shared" si="12"/>
        <v/>
      </c>
      <c r="U39" s="111">
        <f t="shared" si="18"/>
        <v>0</v>
      </c>
      <c r="V39" s="111">
        <f t="shared" si="19"/>
        <v>0</v>
      </c>
      <c r="W39" s="179">
        <f t="shared" si="20"/>
        <v>0</v>
      </c>
      <c r="X39" s="180">
        <f t="shared" si="13"/>
        <v>0</v>
      </c>
      <c r="Y39" s="181">
        <f t="shared" si="21"/>
        <v>0</v>
      </c>
      <c r="Z39" s="182">
        <f t="shared" si="22"/>
        <v>0</v>
      </c>
      <c r="AA39" s="135">
        <f t="shared" si="14"/>
        <v>0</v>
      </c>
      <c r="AB39" s="183">
        <f t="shared" si="15"/>
        <v>0</v>
      </c>
      <c r="AF39" s="183">
        <f t="shared" si="16"/>
        <v>0</v>
      </c>
      <c r="AG39" s="183">
        <f t="shared" si="23"/>
        <v>0</v>
      </c>
      <c r="AH39" s="305" t="str">
        <f t="shared" si="24"/>
        <v/>
      </c>
      <c r="AI39" s="305" t="str">
        <f t="shared" si="25"/>
        <v/>
      </c>
      <c r="AJ39" s="305" t="str">
        <f t="shared" si="26"/>
        <v/>
      </c>
      <c r="AL39" s="184"/>
    </row>
    <row r="40" spans="3:40" ht="27" hidden="1" x14ac:dyDescent="0.2">
      <c r="C40" s="264" t="str">
        <f t="shared" si="7"/>
        <v>T</v>
      </c>
      <c r="D40" s="273" t="str">
        <f t="shared" si="8"/>
        <v>T</v>
      </c>
      <c r="E40" s="21" t="s">
        <v>24</v>
      </c>
      <c r="F40" s="22"/>
      <c r="G40" s="22"/>
      <c r="H40" s="22"/>
      <c r="I40" s="63"/>
      <c r="J40" s="63"/>
      <c r="K40" s="64"/>
      <c r="L40" s="16"/>
      <c r="M40" s="23">
        <f t="shared" si="27"/>
        <v>0</v>
      </c>
      <c r="N40" s="281">
        <f t="shared" si="17"/>
        <v>0</v>
      </c>
      <c r="O40" s="25"/>
      <c r="P40" s="25"/>
      <c r="Q40" s="25"/>
      <c r="R40" s="81" t="str">
        <f t="shared" si="10"/>
        <v/>
      </c>
      <c r="S40" s="111">
        <f t="shared" si="11"/>
        <v>0</v>
      </c>
      <c r="T40" s="111" t="str">
        <f>IF(J40&lt;135,"",J40-$J$66)</f>
        <v/>
      </c>
      <c r="U40" s="111">
        <f t="shared" si="18"/>
        <v>0</v>
      </c>
      <c r="V40" s="111">
        <f t="shared" si="19"/>
        <v>0</v>
      </c>
      <c r="W40" s="179">
        <f t="shared" si="20"/>
        <v>0</v>
      </c>
      <c r="X40" s="180">
        <f t="shared" si="13"/>
        <v>0</v>
      </c>
      <c r="Y40" s="181">
        <f t="shared" si="21"/>
        <v>0</v>
      </c>
      <c r="Z40" s="182">
        <f t="shared" si="22"/>
        <v>0</v>
      </c>
      <c r="AA40" s="135">
        <f t="shared" si="14"/>
        <v>0</v>
      </c>
      <c r="AB40" s="183">
        <f t="shared" si="15"/>
        <v>0</v>
      </c>
      <c r="AF40" s="183">
        <f t="shared" si="16"/>
        <v>0</v>
      </c>
      <c r="AG40" s="183">
        <f t="shared" si="23"/>
        <v>0</v>
      </c>
      <c r="AH40" s="305" t="str">
        <f t="shared" si="24"/>
        <v/>
      </c>
      <c r="AI40" s="305" t="str">
        <f t="shared" si="25"/>
        <v/>
      </c>
      <c r="AJ40" s="305" t="str">
        <f t="shared" si="26"/>
        <v/>
      </c>
      <c r="AL40" s="184"/>
    </row>
    <row r="41" spans="3:40" ht="20.25" customHeight="1" x14ac:dyDescent="0.35">
      <c r="E41" s="26" t="s">
        <v>56</v>
      </c>
      <c r="F41" s="27"/>
      <c r="G41" s="28"/>
      <c r="H41" s="28"/>
      <c r="I41" s="28"/>
      <c r="K41" s="194"/>
      <c r="L41" s="195"/>
      <c r="M41" s="195"/>
      <c r="N41" s="93" t="s">
        <v>17</v>
      </c>
      <c r="O41" s="92">
        <f>SUM(O11:O40)</f>
        <v>480</v>
      </c>
      <c r="Q41" s="32"/>
      <c r="R41" s="32">
        <f>SUM(R11:R40)</f>
        <v>2</v>
      </c>
      <c r="S41" s="201">
        <f>SUM(S11:S40)</f>
        <v>28.493180564940936</v>
      </c>
      <c r="T41" s="166">
        <f>MAXA(T11:T40)</f>
        <v>0</v>
      </c>
      <c r="U41" s="200" t="s">
        <v>265</v>
      </c>
      <c r="V41" s="200">
        <f>10*LOG10(SUM(V11:V40))</f>
        <v>78.323163461770392</v>
      </c>
      <c r="AJ41" s="20"/>
      <c r="AM41" s="29"/>
    </row>
    <row r="42" spans="3:40" ht="20.100000000000001" customHeight="1" thickBot="1" x14ac:dyDescent="0.3">
      <c r="E42" s="30"/>
      <c r="F42" s="30"/>
      <c r="K42" s="31"/>
      <c r="T42" s="32"/>
      <c r="U42" s="32"/>
      <c r="AJ42" s="20"/>
      <c r="AM42" s="29"/>
    </row>
    <row r="43" spans="3:40" ht="20.25" customHeight="1" thickBot="1" x14ac:dyDescent="0.3">
      <c r="F43" s="33" t="s">
        <v>6</v>
      </c>
      <c r="G43" s="94">
        <v>480</v>
      </c>
      <c r="H43" s="405" t="str">
        <f>IF(G43=480,"VALUTAZIONE SU BASE GIORNALIERA", "VALUTAZIONE SU BASE SETTIMANALE")</f>
        <v>VALUTAZIONE SU BASE GIORNALIERA</v>
      </c>
      <c r="I43" s="406"/>
      <c r="J43" s="406"/>
      <c r="K43" s="406"/>
      <c r="L43" s="406"/>
      <c r="M43" s="406"/>
      <c r="N43" s="406"/>
      <c r="O43" s="407"/>
      <c r="AJ43" s="20"/>
      <c r="AM43" s="29"/>
    </row>
    <row r="44" spans="3:40" ht="23.25" customHeight="1" x14ac:dyDescent="0.35">
      <c r="F44" s="97" t="s">
        <v>218</v>
      </c>
      <c r="G44" s="95">
        <f>10*LOG(SUM(AG11:AG40))</f>
        <v>91.389786950593646</v>
      </c>
      <c r="H44" s="55" t="s">
        <v>75</v>
      </c>
      <c r="I44" s="35">
        <f>G44</f>
        <v>91.389786950593646</v>
      </c>
      <c r="J44" s="36" t="s">
        <v>19</v>
      </c>
      <c r="K44" s="37">
        <f>G46</f>
        <v>4.2823730626109615</v>
      </c>
      <c r="L44" s="185" t="s">
        <v>219</v>
      </c>
      <c r="M44" s="186"/>
      <c r="N44" s="38" t="s">
        <v>66</v>
      </c>
      <c r="O44" s="39">
        <f>I44+K44</f>
        <v>95.672160013204604</v>
      </c>
      <c r="AJ44" s="20"/>
      <c r="AM44" s="29"/>
    </row>
    <row r="45" spans="3:40" ht="24" customHeight="1" thickBot="1" x14ac:dyDescent="0.4">
      <c r="F45" s="34" t="s">
        <v>217</v>
      </c>
      <c r="G45" s="96">
        <f>SUM(W11:X40)</f>
        <v>6.7359849577138631</v>
      </c>
      <c r="H45" s="40"/>
      <c r="I45" s="41"/>
      <c r="J45" s="41"/>
      <c r="K45" s="41"/>
      <c r="L45" s="41"/>
      <c r="M45" s="41"/>
      <c r="N45" s="38" t="s">
        <v>258</v>
      </c>
      <c r="O45" s="39">
        <f>MAX(J11:J40)</f>
        <v>129.46204993518134</v>
      </c>
      <c r="AF45" s="42"/>
      <c r="AJ45" s="20"/>
    </row>
    <row r="46" spans="3:40" ht="23.25" customHeight="1" x14ac:dyDescent="0.35">
      <c r="F46" s="34" t="s">
        <v>287</v>
      </c>
      <c r="G46" s="96">
        <f>1.65*SQRT(G45)</f>
        <v>4.2823730626109615</v>
      </c>
      <c r="H46" s="408" t="str">
        <f>IF(AND((I44+K44)&lt;80,O45&lt;135),"CLASSE DI RISCHIO BASSO",IF(AND((I44+K44)&lt;85,O45&lt;137),"CLASSE DI RISCHIO MEDIO",IF(AND((I44+K44)&lt;87,O45&lt;140),"CLASSE DI RISCHIO ALTO","CLASSE DI RISCHIO ALTO")))</f>
        <v>CLASSE DI RISCHIO ALTO</v>
      </c>
      <c r="I46" s="435"/>
      <c r="J46" s="435"/>
      <c r="K46" s="435"/>
      <c r="L46" s="435"/>
      <c r="M46" s="435"/>
      <c r="N46" s="435"/>
      <c r="O46" s="436"/>
      <c r="AJ46" s="20"/>
      <c r="AL46" s="187"/>
      <c r="AM46" s="187"/>
      <c r="AN46" s="188"/>
    </row>
    <row r="47" spans="3:40" ht="16.5" customHeight="1" thickBot="1" x14ac:dyDescent="0.25">
      <c r="H47" s="437"/>
      <c r="I47" s="438"/>
      <c r="J47" s="438"/>
      <c r="K47" s="438"/>
      <c r="L47" s="438"/>
      <c r="M47" s="438"/>
      <c r="N47" s="438"/>
      <c r="O47" s="439"/>
      <c r="AJ47" s="20"/>
      <c r="AN47" s="31"/>
    </row>
    <row r="48" spans="3:40" ht="20.100000000000001" customHeight="1" thickBot="1" x14ac:dyDescent="0.25">
      <c r="AF48" s="189"/>
      <c r="AH48" s="43"/>
      <c r="AJ48" s="43"/>
      <c r="AK48" s="43"/>
    </row>
    <row r="49" spans="2:27" ht="39" customHeight="1" x14ac:dyDescent="0.2">
      <c r="E49" s="432" t="str">
        <f>IF(AND((I44+K44)&lt;80,O45&lt;135),"",IF(AND((I44+K44)&lt;85,O45&lt;137),"Il datore di lavoro mette a disposizione dei lavoratori i D.P.I.-art. 193 comma 1-a-",IF(AND((I44+K44)&lt;87,O45&lt;140),"Dal calcolo del LEX8h è emerso il superamento del livello superiore d'azione, ai sensi dell'art. 193 comma 1b -il datore di lavoro esige che i lavoratori utilizzino gli otoprotettori-","Dal calcolo del LEX8h è emerso il superamento del limite di esposizione.")))</f>
        <v>Dal calcolo del LEX8h è emerso il superamento del limite di esposizione.</v>
      </c>
      <c r="F49" s="433"/>
      <c r="G49" s="433"/>
      <c r="H49" s="433"/>
      <c r="I49" s="433"/>
      <c r="J49" s="433"/>
      <c r="K49" s="433"/>
      <c r="L49" s="433"/>
      <c r="M49" s="433"/>
      <c r="N49" s="433"/>
      <c r="O49" s="433"/>
      <c r="P49" s="434"/>
      <c r="Q49" s="82"/>
      <c r="R49" s="82"/>
      <c r="S49" s="82"/>
    </row>
    <row r="50" spans="2:27" ht="39" customHeight="1" thickBot="1" x14ac:dyDescent="0.25">
      <c r="E50" s="424" t="str">
        <f>IF(AND((I44+K44)&lt;80,O45&lt;135),"",IF(AND((I44+K44)&lt;87,O45&lt;140),"Si raccomanda dunque l'utilizzo dei D.P.I. ove gli stessi non costituiscano un rischio per la sicurezza del lavoratore e solo per le sorgenti sonore aventi emissione maggiore ad 80 dB(A) e/o 135 dB(C).","E' obbligatorio l'impiego dei D.P.I. per le sorgenti che superano gli 87 dB(A) e/o 135 dB(C), IL LIVELLO DI ESPOSIZIONE CONSEGUENTE E' QUELLO SOTTO RIPORTATO:"))</f>
        <v>E' obbligatorio l'impiego dei D.P.I. per le sorgenti che superano gli 87 dB(A) e/o 135 dB(C), IL LIVELLO DI ESPOSIZIONE CONSEGUENTE E' QUELLO SOTTO RIPORTATO:</v>
      </c>
      <c r="F50" s="425"/>
      <c r="G50" s="425"/>
      <c r="H50" s="425"/>
      <c r="I50" s="425"/>
      <c r="J50" s="425"/>
      <c r="K50" s="425"/>
      <c r="L50" s="425"/>
      <c r="M50" s="425"/>
      <c r="N50" s="425"/>
      <c r="O50" s="425"/>
      <c r="P50" s="426"/>
      <c r="Q50" s="82"/>
      <c r="R50" s="82"/>
      <c r="S50" s="82"/>
    </row>
    <row r="51" spans="2:27" ht="20.100000000000001" customHeight="1" x14ac:dyDescent="0.2"/>
    <row r="52" spans="2:27" ht="25.5" customHeight="1" x14ac:dyDescent="0.45">
      <c r="F52" s="414" t="s">
        <v>67</v>
      </c>
      <c r="G52" s="415"/>
      <c r="H52" s="415"/>
      <c r="I52" s="415"/>
      <c r="J52" s="415"/>
      <c r="K52" s="416" t="s">
        <v>187</v>
      </c>
      <c r="L52" s="416"/>
      <c r="M52" s="417">
        <f>IF(O44&gt;87,AM11,"Non previsto")</f>
        <v>77.837866031954334</v>
      </c>
      <c r="N52" s="418"/>
      <c r="O52" s="418"/>
    </row>
    <row r="53" spans="2:27" ht="25.5" customHeight="1" x14ac:dyDescent="0.45">
      <c r="E53" s="82"/>
      <c r="F53" s="415"/>
      <c r="G53" s="415"/>
      <c r="H53" s="415"/>
      <c r="I53" s="415"/>
      <c r="J53" s="415"/>
      <c r="K53" s="416" t="s">
        <v>68</v>
      </c>
      <c r="L53" s="416"/>
      <c r="M53" s="417" t="str">
        <f>IF(O45&gt;140,T41,"Non previsto")</f>
        <v>Non previsto</v>
      </c>
      <c r="N53" s="418"/>
      <c r="O53" s="418"/>
      <c r="W53" s="81"/>
    </row>
    <row r="54" spans="2:27" ht="30" customHeight="1" x14ac:dyDescent="0.2">
      <c r="W54" s="81"/>
    </row>
    <row r="55" spans="2:27" ht="30" customHeight="1" x14ac:dyDescent="0.2">
      <c r="E55" s="419" t="s">
        <v>33</v>
      </c>
      <c r="F55" s="420"/>
      <c r="G55" s="420"/>
      <c r="H55" s="420"/>
      <c r="I55" s="420"/>
      <c r="J55" s="420"/>
      <c r="K55" s="420"/>
      <c r="L55" s="420"/>
      <c r="M55" s="420"/>
      <c r="N55" s="420"/>
      <c r="O55" s="420"/>
      <c r="P55" s="420"/>
      <c r="Q55" s="307"/>
      <c r="R55" s="307"/>
      <c r="S55" s="307"/>
      <c r="T55" s="47"/>
      <c r="U55" s="47"/>
      <c r="W55" s="81"/>
    </row>
    <row r="56" spans="2:27" ht="30" customHeight="1" x14ac:dyDescent="0.2">
      <c r="E56" s="47" t="s">
        <v>30</v>
      </c>
      <c r="F56" s="58"/>
      <c r="G56" s="58"/>
      <c r="H56" s="58"/>
      <c r="I56" s="58"/>
      <c r="J56" s="58"/>
      <c r="K56" s="58"/>
      <c r="L56" s="58"/>
      <c r="M56" s="58"/>
      <c r="N56" s="58"/>
      <c r="O56" s="58"/>
      <c r="P56" s="58"/>
      <c r="Q56" s="58"/>
      <c r="R56" s="58"/>
      <c r="S56" s="58"/>
      <c r="T56" s="47"/>
      <c r="U56" s="47"/>
      <c r="W56" s="81"/>
      <c r="X56" s="47"/>
      <c r="Y56" s="47"/>
      <c r="Z56" s="47"/>
      <c r="AA56" s="47"/>
    </row>
    <row r="57" spans="2:27" ht="63.75" customHeight="1" x14ac:dyDescent="0.3">
      <c r="E57" s="384" t="s">
        <v>308</v>
      </c>
      <c r="F57" s="384"/>
      <c r="G57" s="384"/>
      <c r="H57" s="384"/>
      <c r="I57" s="384"/>
      <c r="J57" s="384"/>
      <c r="K57" s="384"/>
      <c r="L57" s="384"/>
      <c r="M57" s="384"/>
      <c r="N57" s="384"/>
      <c r="O57" s="384"/>
      <c r="P57" s="384"/>
      <c r="Q57" s="62"/>
      <c r="R57" s="44"/>
      <c r="S57" s="308"/>
      <c r="T57" s="47"/>
      <c r="U57" s="47"/>
      <c r="W57" s="81"/>
      <c r="X57" s="47"/>
      <c r="Y57" s="47"/>
      <c r="Z57" s="47"/>
      <c r="AA57" s="47"/>
    </row>
    <row r="58" spans="2:27" ht="20.100000000000001" customHeight="1" x14ac:dyDescent="0.2">
      <c r="E58" s="384"/>
      <c r="F58" s="384"/>
      <c r="G58" s="384"/>
      <c r="H58" s="384"/>
      <c r="I58" s="384"/>
      <c r="J58" s="384"/>
      <c r="K58" s="384"/>
      <c r="L58" s="384"/>
      <c r="M58" s="384"/>
      <c r="N58" s="384"/>
      <c r="O58" s="384"/>
      <c r="P58" s="384"/>
      <c r="Q58" s="308"/>
      <c r="R58" s="308"/>
      <c r="S58" s="308"/>
      <c r="T58" s="47"/>
      <c r="U58" s="47"/>
      <c r="V58" s="56"/>
      <c r="W58" s="52"/>
      <c r="X58" s="47"/>
      <c r="Y58" s="47"/>
      <c r="Z58" s="47"/>
      <c r="AA58" s="47"/>
    </row>
    <row r="59" spans="2:27" ht="9.9499999999999993" customHeight="1" thickBot="1" x14ac:dyDescent="0.25">
      <c r="V59" s="56"/>
      <c r="W59" s="52"/>
      <c r="X59" s="47"/>
      <c r="Y59" s="47"/>
      <c r="Z59" s="47"/>
      <c r="AA59" s="47"/>
    </row>
    <row r="60" spans="2:27" ht="55.5" customHeight="1" x14ac:dyDescent="0.25">
      <c r="B60" s="48"/>
      <c r="E60" s="385" t="s">
        <v>309</v>
      </c>
      <c r="F60" s="386"/>
      <c r="G60" s="386"/>
      <c r="H60" s="386"/>
      <c r="I60" s="386"/>
      <c r="J60" s="386"/>
      <c r="K60" s="386"/>
      <c r="L60" s="386"/>
      <c r="M60" s="386"/>
      <c r="N60" s="386"/>
      <c r="O60" s="386"/>
      <c r="P60" s="387"/>
      <c r="Q60" s="190"/>
      <c r="R60" s="190"/>
      <c r="S60" s="190"/>
      <c r="V60" s="56"/>
      <c r="W60" s="52"/>
      <c r="X60" s="47"/>
      <c r="Y60" s="47"/>
      <c r="Z60" s="47"/>
      <c r="AA60" s="47"/>
    </row>
    <row r="61" spans="2:27" ht="21" customHeight="1" x14ac:dyDescent="0.25">
      <c r="B61" s="48"/>
      <c r="E61" s="193" t="s">
        <v>34</v>
      </c>
      <c r="F61" s="302" t="s">
        <v>26</v>
      </c>
      <c r="G61" s="302" t="s">
        <v>28</v>
      </c>
      <c r="H61" s="373" t="s">
        <v>29</v>
      </c>
      <c r="I61" s="373"/>
      <c r="J61" s="114" t="s">
        <v>64</v>
      </c>
      <c r="K61" s="115" t="s">
        <v>12</v>
      </c>
      <c r="L61" s="116" t="s">
        <v>13</v>
      </c>
      <c r="M61" s="116" t="s">
        <v>14</v>
      </c>
      <c r="N61" s="388" t="s">
        <v>234</v>
      </c>
      <c r="O61" s="362"/>
      <c r="P61" s="377"/>
      <c r="Q61" s="54"/>
      <c r="R61" s="54"/>
      <c r="S61" s="54"/>
      <c r="V61" s="56"/>
      <c r="W61" s="52"/>
      <c r="X61" s="47"/>
      <c r="Y61" s="47"/>
      <c r="Z61" s="47"/>
      <c r="AA61" s="47"/>
    </row>
    <row r="62" spans="2:27" ht="21" customHeight="1" x14ac:dyDescent="0.25">
      <c r="B62" s="48"/>
      <c r="E62" s="193" t="s">
        <v>40</v>
      </c>
      <c r="F62" s="303" t="str">
        <f>VLOOKUP(E62,$E$112:$L$243,2,FALSE)</f>
        <v>Inserti espandibili</v>
      </c>
      <c r="G62" s="303" t="str">
        <f>VLOOKUP($E$62,$E$112:$L$243,3,FALSE)</f>
        <v>3M EAR</v>
      </c>
      <c r="H62" s="374" t="str">
        <f>VLOOKUP($E$62,$E$112:$L$243,4,FALSE)</f>
        <v>CLASSIC</v>
      </c>
      <c r="I62" s="374"/>
      <c r="J62" s="46">
        <f>VLOOKUP($E$62,$E$112:$L$243,5,FALSE)</f>
        <v>31</v>
      </c>
      <c r="K62" s="46">
        <f>VLOOKUP($E$62,$E$112:$L$243,6,FALSE)</f>
        <v>31</v>
      </c>
      <c r="L62" s="46">
        <f>VLOOKUP($E$62,$E$112:$L$243,7,FALSE)</f>
        <v>27</v>
      </c>
      <c r="M62" s="46">
        <f>VLOOKUP($E$62,$E$112:$L$243,8,FALSE)</f>
        <v>26</v>
      </c>
      <c r="N62" s="392">
        <f>IF(S41=0,"Non necessario",S41/R41)</f>
        <v>14.246590282470468</v>
      </c>
      <c r="O62" s="393"/>
      <c r="P62" s="394"/>
      <c r="Q62" s="196"/>
      <c r="R62" s="196"/>
      <c r="S62" s="196"/>
      <c r="V62" s="56"/>
      <c r="W62" s="56"/>
      <c r="X62" s="47"/>
      <c r="Y62" s="47"/>
      <c r="Z62" s="47"/>
      <c r="AA62" s="47"/>
    </row>
    <row r="63" spans="2:27" ht="21" customHeight="1" x14ac:dyDescent="0.25">
      <c r="B63" s="48"/>
      <c r="C63" s="48"/>
      <c r="D63" s="48"/>
      <c r="E63" s="395" t="s">
        <v>57</v>
      </c>
      <c r="F63" s="396"/>
      <c r="G63" s="396"/>
      <c r="H63" s="379">
        <v>0.5</v>
      </c>
      <c r="I63" s="379"/>
      <c r="J63" s="117">
        <f>H63*J62</f>
        <v>15.5</v>
      </c>
      <c r="K63" s="118">
        <f>K62*$H$63</f>
        <v>15.5</v>
      </c>
      <c r="L63" s="118">
        <f>L62*$H$63</f>
        <v>13.5</v>
      </c>
      <c r="M63" s="118">
        <f>M62*$H$63</f>
        <v>13</v>
      </c>
      <c r="N63" s="393"/>
      <c r="O63" s="393"/>
      <c r="P63" s="394"/>
      <c r="Q63" s="167"/>
      <c r="R63" s="167"/>
      <c r="S63" s="167"/>
      <c r="V63" s="56"/>
      <c r="W63" s="56"/>
      <c r="X63" s="47"/>
      <c r="Y63" s="47"/>
      <c r="Z63" s="47"/>
      <c r="AA63" s="47"/>
    </row>
    <row r="64" spans="2:27" ht="9.75" customHeight="1" x14ac:dyDescent="0.25">
      <c r="B64" s="48"/>
      <c r="C64" s="48"/>
      <c r="D64" s="48"/>
      <c r="E64" s="389"/>
      <c r="F64" s="390"/>
      <c r="G64" s="390"/>
      <c r="H64" s="390"/>
      <c r="I64" s="390"/>
      <c r="J64" s="390"/>
      <c r="K64" s="390"/>
      <c r="L64" s="390"/>
      <c r="M64" s="390"/>
      <c r="N64" s="390"/>
      <c r="O64" s="390"/>
      <c r="P64" s="391"/>
      <c r="Q64" s="167"/>
      <c r="R64" s="82"/>
      <c r="S64" s="82"/>
      <c r="V64" s="56"/>
      <c r="W64" s="56"/>
      <c r="X64" s="47"/>
      <c r="Y64" s="47"/>
      <c r="Z64" s="47"/>
      <c r="AA64" s="47"/>
    </row>
    <row r="65" spans="2:27" ht="24" customHeight="1" x14ac:dyDescent="0.25">
      <c r="B65" s="48"/>
      <c r="C65" s="48"/>
      <c r="D65" s="48"/>
      <c r="E65" s="361" t="s">
        <v>37</v>
      </c>
      <c r="F65" s="397"/>
      <c r="G65" s="398" t="s">
        <v>74</v>
      </c>
      <c r="H65" s="304" t="s">
        <v>240</v>
      </c>
      <c r="I65" s="119" t="s">
        <v>237</v>
      </c>
      <c r="J65" s="133">
        <f>IF(O44&lt;87,V41,(10*LOG10(SUM(AF11:AF40))))</f>
        <v>77.837866031954334</v>
      </c>
      <c r="K65" s="119" t="s">
        <v>238</v>
      </c>
      <c r="L65" s="119">
        <v>80</v>
      </c>
      <c r="M65" s="365" t="str">
        <f>IF(J65&lt;65,"IPERPROTEZIONE",IF(J65&lt;70,"ACCETTABILE",IF(J65&lt;75,"BUONA",IF(J65&lt;80,"ACCETTABILE","INSUFFICIENTE"))))</f>
        <v>ACCETTABILE</v>
      </c>
      <c r="N65" s="365"/>
      <c r="O65" s="365"/>
      <c r="P65" s="366"/>
      <c r="Q65" s="167"/>
      <c r="R65" s="82"/>
      <c r="S65" s="85"/>
      <c r="V65" s="56"/>
      <c r="W65" s="56"/>
      <c r="X65" s="47"/>
      <c r="Y65" s="47"/>
      <c r="Z65" s="47"/>
      <c r="AA65" s="47"/>
    </row>
    <row r="66" spans="2:27" ht="27" customHeight="1" thickBot="1" x14ac:dyDescent="0.3">
      <c r="B66" s="48"/>
      <c r="C66" s="48"/>
      <c r="D66" s="48"/>
      <c r="E66" s="367" t="s">
        <v>31</v>
      </c>
      <c r="F66" s="364"/>
      <c r="G66" s="399"/>
      <c r="H66" s="113" t="s">
        <v>241</v>
      </c>
      <c r="I66" s="112" t="s">
        <v>239</v>
      </c>
      <c r="J66" s="112">
        <f>M63-5</f>
        <v>8</v>
      </c>
      <c r="K66" s="112" t="s">
        <v>238</v>
      </c>
      <c r="L66" s="112">
        <v>135</v>
      </c>
      <c r="M66" s="368" t="str">
        <f>IF($O$45&lt;135,"VERIFICA NON NECESSARIA",IF(($O$45-J66)&lt;135,"IDONEO","INSUFFICIENTE"))</f>
        <v>VERIFICA NON NECESSARIA</v>
      </c>
      <c r="N66" s="368"/>
      <c r="O66" s="368"/>
      <c r="P66" s="369"/>
      <c r="Q66" s="167"/>
      <c r="R66" s="82"/>
      <c r="S66" s="86"/>
      <c r="V66" s="56"/>
      <c r="W66" s="56"/>
      <c r="X66" s="47"/>
      <c r="Y66" s="47"/>
      <c r="Z66" s="47"/>
      <c r="AA66" s="47"/>
    </row>
    <row r="67" spans="2:27" ht="12.6" customHeight="1" x14ac:dyDescent="0.3">
      <c r="B67" s="48"/>
      <c r="C67" s="48"/>
      <c r="D67" s="48"/>
      <c r="I67" s="61"/>
      <c r="J67" s="61"/>
      <c r="K67" s="50"/>
      <c r="L67" s="51"/>
      <c r="M67" s="51"/>
      <c r="N67" s="52"/>
      <c r="O67" s="53"/>
      <c r="P67" s="53"/>
      <c r="Q67" s="167"/>
      <c r="R67" s="53"/>
      <c r="S67" s="53"/>
      <c r="V67" s="56"/>
      <c r="W67" s="56"/>
      <c r="X67" s="47"/>
      <c r="Y67" s="47"/>
      <c r="Z67" s="47"/>
      <c r="AA67" s="47"/>
    </row>
    <row r="68" spans="2:27" ht="12.6" customHeight="1" thickBot="1" x14ac:dyDescent="0.35">
      <c r="B68" s="48"/>
      <c r="C68" s="48"/>
      <c r="D68" s="48"/>
      <c r="E68" s="49"/>
      <c r="F68" s="49"/>
      <c r="G68" s="49"/>
      <c r="H68" s="49"/>
      <c r="I68" s="49"/>
      <c r="J68" s="49"/>
      <c r="K68" s="50"/>
      <c r="L68" s="51"/>
      <c r="M68" s="51"/>
      <c r="N68" s="52"/>
      <c r="O68" s="53"/>
      <c r="P68" s="53"/>
      <c r="Q68" s="167"/>
      <c r="R68" s="53"/>
      <c r="S68" s="53"/>
      <c r="V68" s="56"/>
      <c r="W68" s="56"/>
      <c r="X68" s="47"/>
      <c r="Y68" s="47"/>
      <c r="Z68" s="47"/>
      <c r="AA68" s="47"/>
    </row>
    <row r="69" spans="2:27" ht="27" customHeight="1" x14ac:dyDescent="0.3">
      <c r="B69" s="48"/>
      <c r="C69" s="48"/>
      <c r="D69" s="48"/>
      <c r="E69" s="370" t="s">
        <v>263</v>
      </c>
      <c r="F69" s="371"/>
      <c r="G69" s="371"/>
      <c r="H69" s="371"/>
      <c r="I69" s="371"/>
      <c r="J69" s="371"/>
      <c r="K69" s="371"/>
      <c r="L69" s="371"/>
      <c r="M69" s="371"/>
      <c r="N69" s="371"/>
      <c r="O69" s="371"/>
      <c r="P69" s="372"/>
      <c r="Q69" s="167"/>
      <c r="R69" s="53"/>
      <c r="S69" s="53"/>
      <c r="V69" s="56"/>
      <c r="W69" s="56"/>
      <c r="X69" s="47"/>
      <c r="Y69" s="47"/>
      <c r="Z69" s="47"/>
      <c r="AA69" s="47"/>
    </row>
    <row r="70" spans="2:27" ht="21" customHeight="1" x14ac:dyDescent="0.25">
      <c r="B70" s="48"/>
      <c r="C70" s="48"/>
      <c r="D70" s="48"/>
      <c r="E70" s="193" t="s">
        <v>34</v>
      </c>
      <c r="F70" s="302" t="s">
        <v>26</v>
      </c>
      <c r="G70" s="302" t="s">
        <v>28</v>
      </c>
      <c r="H70" s="373" t="s">
        <v>29</v>
      </c>
      <c r="I70" s="373"/>
      <c r="J70" s="114" t="s">
        <v>64</v>
      </c>
      <c r="K70" s="115" t="s">
        <v>12</v>
      </c>
      <c r="L70" s="116" t="s">
        <v>13</v>
      </c>
      <c r="M70" s="116" t="s">
        <v>14</v>
      </c>
      <c r="N70" s="305" t="s">
        <v>69</v>
      </c>
      <c r="O70" s="305" t="s">
        <v>70</v>
      </c>
      <c r="P70" s="132" t="s">
        <v>15</v>
      </c>
      <c r="Q70" s="167"/>
      <c r="R70" s="54"/>
      <c r="S70" s="54"/>
      <c r="V70" s="56"/>
      <c r="W70" s="52"/>
      <c r="X70" s="47"/>
      <c r="Y70" s="47"/>
      <c r="Z70" s="47"/>
      <c r="AA70" s="47"/>
    </row>
    <row r="71" spans="2:27" ht="21" customHeight="1" x14ac:dyDescent="0.25">
      <c r="B71" s="48"/>
      <c r="C71" s="48"/>
      <c r="D71" s="48"/>
      <c r="E71" s="303" t="s">
        <v>36</v>
      </c>
      <c r="F71" s="303" t="str">
        <f>VLOOKUP(E71,$E$112:$L$243,2,FALSE)</f>
        <v>Cuffie auricolari</v>
      </c>
      <c r="G71" s="303" t="str">
        <f>VLOOKUP($E$71,$E$112:$L$243,3,FALSE)</f>
        <v>3M PELTOR</v>
      </c>
      <c r="H71" s="374" t="str">
        <f>VLOOKUP($E$71,$E$112:$L$243,4,FALSE)</f>
        <v>Optime I H510P3</v>
      </c>
      <c r="I71" s="374"/>
      <c r="J71" s="46">
        <f>VLOOKUP(E71,$E$112:$L$243,5,FALSE)</f>
        <v>26</v>
      </c>
      <c r="K71" s="46">
        <f>VLOOKUP($E$71,$E$112:$L$243,6,FALSE)</f>
        <v>32</v>
      </c>
      <c r="L71" s="46">
        <f>VLOOKUP($E$71,$E$112:$L$243,7,FALSE)</f>
        <v>23</v>
      </c>
      <c r="M71" s="46">
        <f>VLOOKUP($E$71,$E$112:$L$243,8,FALSE)</f>
        <v>15</v>
      </c>
      <c r="N71" s="375">
        <f>$AK$11</f>
        <v>102.73879710080764</v>
      </c>
      <c r="O71" s="375">
        <f>$AL$11</f>
        <v>104.68133802579835</v>
      </c>
      <c r="P71" s="376">
        <f>IF(($AL$11-$AK$11)&lt;=2,(L72-((K72-L72)/4)*($AL$11-$AK$11-2)),(L72-((L72-M72)/8)*($AL$11-$AK$11-2)))</f>
        <v>19.659890480955269</v>
      </c>
      <c r="Q71" s="167"/>
      <c r="R71" s="196"/>
      <c r="S71" s="196"/>
      <c r="V71" s="56"/>
      <c r="W71" s="56"/>
      <c r="X71" s="47"/>
      <c r="Y71" s="47"/>
      <c r="Z71" s="47"/>
      <c r="AA71" s="47"/>
    </row>
    <row r="72" spans="2:27" ht="21" customHeight="1" x14ac:dyDescent="0.25">
      <c r="B72" s="48"/>
      <c r="C72" s="48"/>
      <c r="D72" s="48"/>
      <c r="E72" s="191"/>
      <c r="F72" s="127"/>
      <c r="G72" s="128" t="s">
        <v>57</v>
      </c>
      <c r="H72" s="378">
        <v>0.85</v>
      </c>
      <c r="I72" s="379"/>
      <c r="J72" s="117">
        <f>H72*J71</f>
        <v>22.099999999999998</v>
      </c>
      <c r="K72" s="118">
        <f>K71*$H$72</f>
        <v>27.2</v>
      </c>
      <c r="L72" s="118">
        <f>L71*$H$72</f>
        <v>19.55</v>
      </c>
      <c r="M72" s="118">
        <f>M71*$H$72</f>
        <v>12.75</v>
      </c>
      <c r="N72" s="362"/>
      <c r="O72" s="362"/>
      <c r="P72" s="377"/>
      <c r="Q72" s="167"/>
      <c r="R72" s="167"/>
      <c r="S72" s="167"/>
      <c r="V72" s="56"/>
      <c r="W72" s="56"/>
      <c r="X72" s="47"/>
      <c r="Y72" s="47"/>
      <c r="Z72" s="47"/>
      <c r="AA72" s="47"/>
    </row>
    <row r="73" spans="2:27" ht="9" customHeight="1" x14ac:dyDescent="0.25">
      <c r="B73" s="48"/>
      <c r="C73" s="48"/>
      <c r="D73" s="48"/>
      <c r="E73" s="358"/>
      <c r="F73" s="359"/>
      <c r="G73" s="359"/>
      <c r="H73" s="359"/>
      <c r="I73" s="359"/>
      <c r="J73" s="359"/>
      <c r="K73" s="359"/>
      <c r="L73" s="359"/>
      <c r="M73" s="359"/>
      <c r="N73" s="359"/>
      <c r="O73" s="359"/>
      <c r="P73" s="360"/>
      <c r="Q73" s="167"/>
      <c r="R73" s="167"/>
      <c r="S73" s="167"/>
      <c r="V73" s="56"/>
      <c r="W73" s="56"/>
      <c r="X73" s="47"/>
      <c r="Y73" s="47"/>
      <c r="Z73" s="47"/>
      <c r="AA73" s="47"/>
    </row>
    <row r="74" spans="2:27" ht="21" customHeight="1" x14ac:dyDescent="0.25">
      <c r="B74" s="48"/>
      <c r="C74" s="48"/>
      <c r="D74" s="48"/>
      <c r="E74" s="361" t="s">
        <v>37</v>
      </c>
      <c r="F74" s="362"/>
      <c r="G74" s="363" t="s">
        <v>74</v>
      </c>
      <c r="H74" s="130" t="s">
        <v>185</v>
      </c>
      <c r="I74" s="131" t="s">
        <v>71</v>
      </c>
      <c r="J74" s="133">
        <f>$AK$11-P71</f>
        <v>83.078906619852376</v>
      </c>
      <c r="K74" s="131" t="s">
        <v>72</v>
      </c>
      <c r="L74" s="131">
        <v>80</v>
      </c>
      <c r="M74" s="365" t="str">
        <f>IF(J74&lt;65,"IPERPROTEZIONE",IF(J74&lt;70,"ACCETTABILE",IF(J74&lt;75,"BUONA",IF(J74&lt;80,"ACCETTABILE","INSUFFICIENTE"))))</f>
        <v>INSUFFICIENTE</v>
      </c>
      <c r="N74" s="365"/>
      <c r="O74" s="365"/>
      <c r="P74" s="366"/>
      <c r="Q74" s="167"/>
      <c r="R74" s="85"/>
      <c r="S74" s="85"/>
      <c r="V74" s="56"/>
      <c r="W74" s="56"/>
      <c r="X74" s="47"/>
      <c r="Y74" s="47"/>
      <c r="Z74" s="47"/>
      <c r="AA74" s="47"/>
    </row>
    <row r="75" spans="2:27" ht="29.25" customHeight="1" thickBot="1" x14ac:dyDescent="0.3">
      <c r="B75" s="48"/>
      <c r="C75" s="48"/>
      <c r="D75" s="48"/>
      <c r="E75" s="367" t="s">
        <v>31</v>
      </c>
      <c r="F75" s="364"/>
      <c r="G75" s="364"/>
      <c r="H75" s="59" t="s">
        <v>186</v>
      </c>
      <c r="I75" s="60" t="s">
        <v>73</v>
      </c>
      <c r="J75" s="60">
        <f>M72-5</f>
        <v>7.75</v>
      </c>
      <c r="K75" s="60" t="s">
        <v>72</v>
      </c>
      <c r="L75" s="60">
        <v>135</v>
      </c>
      <c r="M75" s="368" t="str">
        <f>IF($O$45&lt;135,"VERIFICA NON NECESSARIA",IF(($O$45-J75)&lt;135,"IDONEO","INSUFFICIENTE"))</f>
        <v>VERIFICA NON NECESSARIA</v>
      </c>
      <c r="N75" s="368"/>
      <c r="O75" s="368"/>
      <c r="P75" s="369"/>
      <c r="Q75" s="167"/>
      <c r="R75" s="86"/>
      <c r="S75" s="86"/>
      <c r="V75" s="56"/>
      <c r="W75" s="56"/>
      <c r="X75" s="47"/>
      <c r="Y75" s="47"/>
      <c r="Z75" s="47"/>
      <c r="AA75" s="47"/>
    </row>
    <row r="76" spans="2:27" ht="25.5" customHeight="1" thickBot="1" x14ac:dyDescent="0.3">
      <c r="C76" s="48"/>
      <c r="D76" s="48"/>
      <c r="Q76" s="167"/>
      <c r="V76" s="56"/>
      <c r="W76" s="52"/>
      <c r="X76" s="47"/>
      <c r="Y76" s="47"/>
      <c r="Z76" s="47"/>
      <c r="AA76" s="47"/>
    </row>
    <row r="77" spans="2:27" ht="27" customHeight="1" x14ac:dyDescent="0.3">
      <c r="B77" s="48"/>
      <c r="C77" s="48"/>
      <c r="D77" s="48"/>
      <c r="E77" s="370" t="s">
        <v>264</v>
      </c>
      <c r="F77" s="371"/>
      <c r="G77" s="371"/>
      <c r="H77" s="371"/>
      <c r="I77" s="371"/>
      <c r="J77" s="371"/>
      <c r="K77" s="371"/>
      <c r="L77" s="371"/>
      <c r="M77" s="371"/>
      <c r="N77" s="371"/>
      <c r="O77" s="371"/>
      <c r="P77" s="372"/>
      <c r="Q77" s="167"/>
      <c r="R77" s="53"/>
      <c r="S77" s="53"/>
      <c r="V77" s="56"/>
      <c r="W77" s="56"/>
      <c r="X77" s="47"/>
      <c r="Y77" s="47"/>
      <c r="Z77" s="47"/>
      <c r="AA77" s="47"/>
    </row>
    <row r="78" spans="2:27" ht="21" customHeight="1" x14ac:dyDescent="0.25">
      <c r="B78" s="48"/>
      <c r="C78" s="48"/>
      <c r="D78" s="48"/>
      <c r="E78" s="193" t="s">
        <v>34</v>
      </c>
      <c r="F78" s="302" t="s">
        <v>26</v>
      </c>
      <c r="G78" s="302" t="s">
        <v>28</v>
      </c>
      <c r="H78" s="373" t="s">
        <v>29</v>
      </c>
      <c r="I78" s="373"/>
      <c r="J78" s="114" t="s">
        <v>64</v>
      </c>
      <c r="K78" s="115" t="s">
        <v>12</v>
      </c>
      <c r="L78" s="116" t="s">
        <v>13</v>
      </c>
      <c r="M78" s="116" t="s">
        <v>14</v>
      </c>
      <c r="N78" s="305" t="s">
        <v>69</v>
      </c>
      <c r="O78" s="305" t="s">
        <v>70</v>
      </c>
      <c r="P78" s="132" t="s">
        <v>15</v>
      </c>
      <c r="Q78" s="167"/>
      <c r="R78" s="54"/>
      <c r="S78" s="54"/>
      <c r="V78" s="56"/>
      <c r="W78" s="52"/>
      <c r="X78" s="47"/>
      <c r="Y78" s="47"/>
      <c r="Z78" s="47"/>
      <c r="AA78" s="47"/>
    </row>
    <row r="79" spans="2:27" ht="21" customHeight="1" x14ac:dyDescent="0.25">
      <c r="B79" s="48"/>
      <c r="E79" s="129" t="s">
        <v>38</v>
      </c>
      <c r="F79" s="126" t="str">
        <f>VLOOKUP(E79,$E$112:$L$243,2,FALSE)</f>
        <v>Cuffie auricolari</v>
      </c>
      <c r="G79" s="126" t="str">
        <f>VLOOKUP($E$79,$E$112:$L$243,3,FALSE)</f>
        <v>3M PELTOR</v>
      </c>
      <c r="H79" s="374" t="str">
        <f>VLOOKUP($E$79,$E$112:$L$243,4,FALSE)</f>
        <v>H505B</v>
      </c>
      <c r="I79" s="374"/>
      <c r="J79" s="46">
        <f>VLOOKUP(E79,$E$112:$L$243,5,FALSE)</f>
        <v>24</v>
      </c>
      <c r="K79" s="46">
        <f>VLOOKUP($E$79,$E$112:$L$243,6,FALSE)</f>
        <v>29</v>
      </c>
      <c r="L79" s="46">
        <f>VLOOKUP($E$79,$E$112:$L$243,7,FALSE)</f>
        <v>20</v>
      </c>
      <c r="M79" s="46">
        <f>VLOOKUP($E$79,$E$112:$L$243,8,FALSE)</f>
        <v>13</v>
      </c>
      <c r="N79" s="375">
        <f>$AK$11</f>
        <v>102.73879710080764</v>
      </c>
      <c r="O79" s="375">
        <f>$AL$11</f>
        <v>104.68133802579835</v>
      </c>
      <c r="P79" s="376">
        <f>IF(($AL$11-$AK$11)&lt;=2,(L80-((K80-L80)/4)*($AL$11-$AK$11-2)),(L80-((L80-M80)/8)*($AL$11-$AK$11-2)))</f>
        <v>17.109890480955269</v>
      </c>
      <c r="Q79" s="167"/>
      <c r="R79" s="196"/>
      <c r="S79" s="196"/>
      <c r="V79" s="56"/>
      <c r="W79" s="56"/>
      <c r="X79" s="47"/>
      <c r="Y79" s="47"/>
      <c r="Z79" s="47"/>
      <c r="AA79" s="47"/>
    </row>
    <row r="80" spans="2:27" ht="21" customHeight="1" x14ac:dyDescent="0.25">
      <c r="B80" s="48"/>
      <c r="C80" s="48"/>
      <c r="D80" s="48"/>
      <c r="E80" s="191"/>
      <c r="F80" s="127"/>
      <c r="G80" s="128" t="s">
        <v>57</v>
      </c>
      <c r="H80" s="378">
        <v>0.85</v>
      </c>
      <c r="I80" s="379"/>
      <c r="J80" s="117">
        <f>H80*J79</f>
        <v>20.399999999999999</v>
      </c>
      <c r="K80" s="118">
        <f>K79*$H$80</f>
        <v>24.65</v>
      </c>
      <c r="L80" s="118">
        <f>L79*$H$80</f>
        <v>17</v>
      </c>
      <c r="M80" s="118">
        <f>M79*$H$80</f>
        <v>11.049999999999999</v>
      </c>
      <c r="N80" s="362"/>
      <c r="O80" s="362"/>
      <c r="P80" s="377"/>
      <c r="Q80" s="167"/>
      <c r="R80" s="167"/>
      <c r="S80" s="167"/>
      <c r="V80" s="56"/>
      <c r="W80" s="56"/>
      <c r="X80" s="47"/>
      <c r="Y80" s="47"/>
      <c r="Z80" s="47"/>
      <c r="AA80" s="47"/>
    </row>
    <row r="81" spans="2:27" ht="9" customHeight="1" x14ac:dyDescent="0.25">
      <c r="B81" s="48"/>
      <c r="C81" s="48"/>
      <c r="D81" s="48"/>
      <c r="E81" s="358"/>
      <c r="F81" s="359"/>
      <c r="G81" s="359"/>
      <c r="H81" s="359"/>
      <c r="I81" s="359"/>
      <c r="J81" s="359"/>
      <c r="K81" s="359"/>
      <c r="L81" s="359"/>
      <c r="M81" s="359"/>
      <c r="N81" s="359"/>
      <c r="O81" s="359"/>
      <c r="P81" s="360"/>
      <c r="Q81" s="167"/>
      <c r="R81" s="167"/>
      <c r="S81" s="167"/>
      <c r="V81" s="56"/>
      <c r="W81" s="56"/>
      <c r="X81" s="47"/>
      <c r="Y81" s="47"/>
      <c r="Z81" s="47"/>
      <c r="AA81" s="47"/>
    </row>
    <row r="82" spans="2:27" ht="21" customHeight="1" x14ac:dyDescent="0.25">
      <c r="B82" s="48"/>
      <c r="C82" s="48"/>
      <c r="D82" s="48"/>
      <c r="E82" s="361" t="s">
        <v>37</v>
      </c>
      <c r="F82" s="362"/>
      <c r="G82" s="363" t="s">
        <v>74</v>
      </c>
      <c r="H82" s="130" t="s">
        <v>185</v>
      </c>
      <c r="I82" s="131" t="s">
        <v>71</v>
      </c>
      <c r="J82" s="133">
        <f>$AK$11-P79</f>
        <v>85.628906619852373</v>
      </c>
      <c r="K82" s="131" t="s">
        <v>72</v>
      </c>
      <c r="L82" s="131">
        <v>80</v>
      </c>
      <c r="M82" s="365" t="str">
        <f>IF(J82&lt;65,"IPERPROTEZIONE",IF(J82&lt;70,"ACCETTABILE",IF(J82&lt;75,"BUONA",IF(J82&lt;80,"ACCETTABILE","INSUFFICIENTE"))))</f>
        <v>INSUFFICIENTE</v>
      </c>
      <c r="N82" s="365"/>
      <c r="O82" s="365"/>
      <c r="P82" s="366"/>
      <c r="Q82" s="167"/>
      <c r="R82" s="85"/>
      <c r="S82" s="85"/>
      <c r="V82" s="56"/>
      <c r="W82" s="56"/>
      <c r="X82" s="47"/>
      <c r="Y82" s="47"/>
      <c r="Z82" s="47"/>
      <c r="AA82" s="47"/>
    </row>
    <row r="83" spans="2:27" ht="29.25" customHeight="1" thickBot="1" x14ac:dyDescent="0.3">
      <c r="B83" s="48"/>
      <c r="C83" s="48"/>
      <c r="D83" s="48"/>
      <c r="E83" s="367" t="s">
        <v>31</v>
      </c>
      <c r="F83" s="364"/>
      <c r="G83" s="364"/>
      <c r="H83" s="59" t="s">
        <v>186</v>
      </c>
      <c r="I83" s="60" t="s">
        <v>73</v>
      </c>
      <c r="J83" s="60">
        <f>M80-5</f>
        <v>6.0499999999999989</v>
      </c>
      <c r="K83" s="60" t="s">
        <v>72</v>
      </c>
      <c r="L83" s="60">
        <v>135</v>
      </c>
      <c r="M83" s="368" t="str">
        <f>IF($O$45&lt;135,"VERIFICA NON NECESSARIA",IF(($O$45-J83)&lt;135,"IDONEO","INSUFFICIENTE"))</f>
        <v>VERIFICA NON NECESSARIA</v>
      </c>
      <c r="N83" s="368"/>
      <c r="O83" s="368"/>
      <c r="P83" s="369"/>
      <c r="Q83" s="167"/>
      <c r="R83" s="86"/>
      <c r="S83" s="86"/>
      <c r="V83" s="56"/>
      <c r="W83" s="56"/>
      <c r="X83" s="47"/>
      <c r="Y83" s="47"/>
      <c r="Z83" s="47"/>
      <c r="AA83" s="47"/>
    </row>
    <row r="84" spans="2:27" ht="24" customHeight="1" thickBot="1" x14ac:dyDescent="0.3">
      <c r="C84" s="48"/>
      <c r="D84" s="48"/>
    </row>
    <row r="85" spans="2:27" ht="27" customHeight="1" x14ac:dyDescent="0.3">
      <c r="B85" s="48"/>
      <c r="C85" s="48"/>
      <c r="D85" s="48"/>
      <c r="E85" s="370" t="s">
        <v>264</v>
      </c>
      <c r="F85" s="371"/>
      <c r="G85" s="371"/>
      <c r="H85" s="371"/>
      <c r="I85" s="371"/>
      <c r="J85" s="371"/>
      <c r="K85" s="371"/>
      <c r="L85" s="371"/>
      <c r="M85" s="371"/>
      <c r="N85" s="371"/>
      <c r="O85" s="371"/>
      <c r="P85" s="372"/>
      <c r="Q85" s="167"/>
      <c r="R85" s="53"/>
      <c r="S85" s="53"/>
      <c r="V85" s="56"/>
      <c r="W85" s="56"/>
      <c r="X85" s="47"/>
      <c r="Y85" s="47"/>
      <c r="Z85" s="47"/>
      <c r="AA85" s="47"/>
    </row>
    <row r="86" spans="2:27" ht="21" customHeight="1" x14ac:dyDescent="0.25">
      <c r="B86" s="48"/>
      <c r="C86" s="48"/>
      <c r="D86" s="48"/>
      <c r="E86" s="193" t="s">
        <v>34</v>
      </c>
      <c r="F86" s="302" t="s">
        <v>26</v>
      </c>
      <c r="G86" s="302" t="s">
        <v>28</v>
      </c>
      <c r="H86" s="373" t="s">
        <v>29</v>
      </c>
      <c r="I86" s="373"/>
      <c r="J86" s="114" t="s">
        <v>64</v>
      </c>
      <c r="K86" s="115" t="s">
        <v>12</v>
      </c>
      <c r="L86" s="116" t="s">
        <v>13</v>
      </c>
      <c r="M86" s="116" t="s">
        <v>14</v>
      </c>
      <c r="N86" s="305" t="s">
        <v>69</v>
      </c>
      <c r="O86" s="305" t="s">
        <v>70</v>
      </c>
      <c r="P86" s="132" t="s">
        <v>15</v>
      </c>
      <c r="Q86" s="167"/>
      <c r="R86" s="54"/>
      <c r="S86" s="54"/>
      <c r="V86" s="56"/>
      <c r="W86" s="52"/>
      <c r="X86" s="47"/>
      <c r="Y86" s="47"/>
      <c r="Z86" s="47"/>
      <c r="AA86" s="47"/>
    </row>
    <row r="87" spans="2:27" ht="39.75" customHeight="1" x14ac:dyDescent="0.25">
      <c r="B87" s="48"/>
      <c r="E87" s="129" t="s">
        <v>40</v>
      </c>
      <c r="F87" s="126" t="str">
        <f>VLOOKUP(E87,$E$112:$L$243,2,FALSE)</f>
        <v>Inserti espandibili</v>
      </c>
      <c r="G87" s="126" t="str">
        <f>VLOOKUP($E$87,$E$112:$L$243,3,FALSE)</f>
        <v>3M EAR</v>
      </c>
      <c r="H87" s="382" t="str">
        <f>VLOOKUP($E$87,$E$112:$L$243,4,FALSE)</f>
        <v>CLASSIC</v>
      </c>
      <c r="I87" s="383"/>
      <c r="J87" s="46">
        <f>VLOOKUP(E87,$E$112:$L$243,5,FALSE)</f>
        <v>31</v>
      </c>
      <c r="K87" s="46">
        <f>VLOOKUP($E$87,$E$112:$L$243,6,FALSE)</f>
        <v>31</v>
      </c>
      <c r="L87" s="46">
        <f>VLOOKUP($E$87,$E$112:$L$243,7,FALSE)</f>
        <v>27</v>
      </c>
      <c r="M87" s="46">
        <f>VLOOKUP($E$87,$E$112:$L$243,8,FALSE)</f>
        <v>26</v>
      </c>
      <c r="N87" s="375">
        <f>$AK$11</f>
        <v>102.73879710080764</v>
      </c>
      <c r="O87" s="375">
        <f>$AL$11</f>
        <v>104.68133802579835</v>
      </c>
      <c r="P87" s="376">
        <f>IF(($AL$11-$AK$11)&lt;=2,(L88-((K88-L88)/4)*($AL$11-$AK$11-2)),(L88-((L88-M88)/8)*($AL$11-$AK$11-2)))</f>
        <v>17.587348398756038</v>
      </c>
      <c r="Q87" s="167"/>
      <c r="R87" s="196"/>
      <c r="S87" s="196"/>
      <c r="V87" s="56"/>
      <c r="W87" s="56"/>
      <c r="X87" s="47"/>
      <c r="Y87" s="47"/>
      <c r="Z87" s="47"/>
      <c r="AA87" s="47"/>
    </row>
    <row r="88" spans="2:27" ht="21" customHeight="1" x14ac:dyDescent="0.25">
      <c r="B88" s="48"/>
      <c r="C88" s="48"/>
      <c r="D88" s="48"/>
      <c r="E88" s="191"/>
      <c r="F88" s="127"/>
      <c r="G88" s="128" t="s">
        <v>57</v>
      </c>
      <c r="H88" s="378">
        <v>0.65</v>
      </c>
      <c r="I88" s="379"/>
      <c r="J88" s="117">
        <f>H88*J87</f>
        <v>20.150000000000002</v>
      </c>
      <c r="K88" s="118">
        <f>K87*$H$88</f>
        <v>20.150000000000002</v>
      </c>
      <c r="L88" s="118">
        <f>L87*$H$88</f>
        <v>17.55</v>
      </c>
      <c r="M88" s="118">
        <f>M87*$H$88</f>
        <v>16.900000000000002</v>
      </c>
      <c r="N88" s="362"/>
      <c r="O88" s="362"/>
      <c r="P88" s="377"/>
      <c r="Q88" s="167"/>
      <c r="R88" s="167"/>
      <c r="S88" s="167"/>
      <c r="V88" s="56"/>
      <c r="W88" s="56"/>
      <c r="X88" s="47"/>
      <c r="Y88" s="47"/>
      <c r="Z88" s="47"/>
      <c r="AA88" s="47"/>
    </row>
    <row r="89" spans="2:27" ht="9" customHeight="1" x14ac:dyDescent="0.25">
      <c r="B89" s="48"/>
      <c r="C89" s="48"/>
      <c r="D89" s="48"/>
      <c r="E89" s="358"/>
      <c r="F89" s="359"/>
      <c r="G89" s="359"/>
      <c r="H89" s="359"/>
      <c r="I89" s="359"/>
      <c r="J89" s="359"/>
      <c r="K89" s="359"/>
      <c r="L89" s="359"/>
      <c r="M89" s="359"/>
      <c r="N89" s="359"/>
      <c r="O89" s="359"/>
      <c r="P89" s="360"/>
      <c r="Q89" s="167"/>
      <c r="R89" s="167"/>
      <c r="S89" s="167"/>
      <c r="V89" s="56"/>
      <c r="W89" s="56"/>
      <c r="X89" s="47"/>
      <c r="Y89" s="47"/>
      <c r="Z89" s="47"/>
      <c r="AA89" s="47"/>
    </row>
    <row r="90" spans="2:27" ht="21" customHeight="1" x14ac:dyDescent="0.25">
      <c r="B90" s="48"/>
      <c r="C90" s="48"/>
      <c r="D90" s="48"/>
      <c r="E90" s="361" t="s">
        <v>37</v>
      </c>
      <c r="F90" s="362"/>
      <c r="G90" s="363" t="s">
        <v>74</v>
      </c>
      <c r="H90" s="130" t="s">
        <v>185</v>
      </c>
      <c r="I90" s="131" t="s">
        <v>71</v>
      </c>
      <c r="J90" s="133">
        <f>$AK$11-P87</f>
        <v>85.15144870205161</v>
      </c>
      <c r="K90" s="131" t="s">
        <v>72</v>
      </c>
      <c r="L90" s="131">
        <v>80</v>
      </c>
      <c r="M90" s="365" t="str">
        <f>IF(J90&lt;65,"IPERPROTEZIONE",IF(J90&lt;70,"ACCETTABILE",IF(J90&lt;75,"BUONA",IF(J90&lt;80,"ACCETTABILE","INSUFFICIENTE"))))</f>
        <v>INSUFFICIENTE</v>
      </c>
      <c r="N90" s="365"/>
      <c r="O90" s="365"/>
      <c r="P90" s="366"/>
      <c r="Q90" s="167"/>
      <c r="R90" s="85"/>
      <c r="S90" s="85"/>
      <c r="V90" s="56"/>
      <c r="W90" s="56"/>
      <c r="X90" s="47"/>
      <c r="Y90" s="47"/>
      <c r="Z90" s="47"/>
      <c r="AA90" s="47"/>
    </row>
    <row r="91" spans="2:27" ht="29.25" customHeight="1" thickBot="1" x14ac:dyDescent="0.3">
      <c r="B91" s="48"/>
      <c r="C91" s="48"/>
      <c r="D91" s="48"/>
      <c r="E91" s="367" t="s">
        <v>31</v>
      </c>
      <c r="F91" s="364"/>
      <c r="G91" s="364"/>
      <c r="H91" s="59" t="s">
        <v>186</v>
      </c>
      <c r="I91" s="60" t="s">
        <v>73</v>
      </c>
      <c r="J91" s="60">
        <f>M88-5</f>
        <v>11.900000000000002</v>
      </c>
      <c r="K91" s="60" t="s">
        <v>72</v>
      </c>
      <c r="L91" s="60">
        <v>135</v>
      </c>
      <c r="M91" s="368" t="str">
        <f>IF($O$45&lt;135,"VERIFICA NON NECESSARIA",IF(($O$45-J91)&lt;135,"IDONEO","INSUFFICIENTE"))</f>
        <v>VERIFICA NON NECESSARIA</v>
      </c>
      <c r="N91" s="368"/>
      <c r="O91" s="368"/>
      <c r="P91" s="369"/>
      <c r="Q91" s="167"/>
      <c r="R91" s="86"/>
      <c r="S91" s="86"/>
      <c r="V91" s="56"/>
      <c r="W91" s="56"/>
      <c r="X91" s="47"/>
      <c r="Y91" s="47"/>
      <c r="Z91" s="47"/>
      <c r="AA91" s="47"/>
    </row>
    <row r="92" spans="2:27" ht="18.75" thickBot="1" x14ac:dyDescent="0.3">
      <c r="C92" s="48"/>
      <c r="D92" s="48"/>
    </row>
    <row r="93" spans="2:27" ht="27" customHeight="1" x14ac:dyDescent="0.3">
      <c r="B93" s="48"/>
      <c r="C93" s="48"/>
      <c r="D93" s="48"/>
      <c r="E93" s="370" t="s">
        <v>264</v>
      </c>
      <c r="F93" s="371"/>
      <c r="G93" s="371"/>
      <c r="H93" s="371"/>
      <c r="I93" s="371"/>
      <c r="J93" s="371"/>
      <c r="K93" s="371"/>
      <c r="L93" s="371"/>
      <c r="M93" s="371"/>
      <c r="N93" s="371"/>
      <c r="O93" s="371"/>
      <c r="P93" s="372"/>
      <c r="Q93" s="167"/>
      <c r="R93" s="53"/>
      <c r="S93" s="53"/>
      <c r="V93" s="56"/>
      <c r="W93" s="56"/>
      <c r="X93" s="47"/>
      <c r="Y93" s="47"/>
      <c r="Z93" s="47"/>
      <c r="AA93" s="47"/>
    </row>
    <row r="94" spans="2:27" ht="21" customHeight="1" x14ac:dyDescent="0.25">
      <c r="B94" s="48"/>
      <c r="C94" s="48"/>
      <c r="D94" s="48"/>
      <c r="E94" s="193" t="s">
        <v>34</v>
      </c>
      <c r="F94" s="302" t="s">
        <v>26</v>
      </c>
      <c r="G94" s="302" t="s">
        <v>28</v>
      </c>
      <c r="H94" s="373" t="s">
        <v>29</v>
      </c>
      <c r="I94" s="373"/>
      <c r="J94" s="114" t="s">
        <v>64</v>
      </c>
      <c r="K94" s="115" t="s">
        <v>12</v>
      </c>
      <c r="L94" s="116" t="s">
        <v>13</v>
      </c>
      <c r="M94" s="116" t="s">
        <v>14</v>
      </c>
      <c r="N94" s="305" t="s">
        <v>69</v>
      </c>
      <c r="O94" s="305" t="s">
        <v>70</v>
      </c>
      <c r="P94" s="132" t="s">
        <v>15</v>
      </c>
      <c r="Q94" s="167"/>
      <c r="R94" s="54"/>
      <c r="S94" s="54"/>
      <c r="V94" s="56"/>
      <c r="W94" s="52"/>
      <c r="X94" s="47"/>
      <c r="Y94" s="47"/>
      <c r="Z94" s="47"/>
      <c r="AA94" s="47"/>
    </row>
    <row r="95" spans="2:27" ht="42.75" customHeight="1" x14ac:dyDescent="0.25">
      <c r="B95" s="48"/>
      <c r="E95" s="129" t="s">
        <v>41</v>
      </c>
      <c r="F95" s="126" t="str">
        <f>VLOOKUP(E95,$E$112:$L$243,2,FALSE)</f>
        <v>Inserti espandibili</v>
      </c>
      <c r="G95" s="126" t="str">
        <f>VLOOKUP($E$95,$E$112:$L$243,3,FALSE)</f>
        <v>UVEX</v>
      </c>
      <c r="H95" s="380" t="str">
        <f>VLOOKUP($E$95,$E$112:$L$243,4,FALSE)</f>
        <v>X-fit</v>
      </c>
      <c r="I95" s="381"/>
      <c r="J95" s="46">
        <f>VLOOKUP(E95,$E$112:$L$243,5,FALSE)</f>
        <v>37</v>
      </c>
      <c r="K95" s="46">
        <f>VLOOKUP($E$95,$E$112:$L$243,6,FALSE)</f>
        <v>36</v>
      </c>
      <c r="L95" s="46">
        <f>VLOOKUP($E$95,$E$112:$L$243,7,FALSE)</f>
        <v>35</v>
      </c>
      <c r="M95" s="46">
        <f>VLOOKUP($E$95,$E$112:$L$243,8,FALSE)</f>
        <v>34</v>
      </c>
      <c r="N95" s="375">
        <f>$AK$11</f>
        <v>102.73879710080764</v>
      </c>
      <c r="O95" s="375">
        <f>$AL$11</f>
        <v>104.68133802579835</v>
      </c>
      <c r="P95" s="376">
        <f>IF(($AL$11-$AK$11)&lt;=2,(L96-((K96-L96)/4)*($AL$11-$AK$11-2)),(L96-((L96-M96)/8)*($AL$11-$AK$11-2)))</f>
        <v>22.759337099689009</v>
      </c>
      <c r="Q95" s="167"/>
      <c r="R95" s="196"/>
      <c r="S95" s="196"/>
      <c r="V95" s="56"/>
      <c r="W95" s="56"/>
      <c r="X95" s="47"/>
      <c r="Y95" s="47"/>
      <c r="Z95" s="47"/>
      <c r="AA95" s="47"/>
    </row>
    <row r="96" spans="2:27" ht="21" customHeight="1" x14ac:dyDescent="0.25">
      <c r="B96" s="48"/>
      <c r="C96" s="48"/>
      <c r="D96" s="48"/>
      <c r="E96" s="191"/>
      <c r="F96" s="127"/>
      <c r="G96" s="128" t="s">
        <v>57</v>
      </c>
      <c r="H96" s="378">
        <v>0.65</v>
      </c>
      <c r="I96" s="379"/>
      <c r="J96" s="117">
        <f>H96*J95</f>
        <v>24.05</v>
      </c>
      <c r="K96" s="118">
        <f>K95*$H$96</f>
        <v>23.400000000000002</v>
      </c>
      <c r="L96" s="118">
        <f>L95*$H$96</f>
        <v>22.75</v>
      </c>
      <c r="M96" s="118">
        <f>M95*$H$96</f>
        <v>22.1</v>
      </c>
      <c r="N96" s="362"/>
      <c r="O96" s="362"/>
      <c r="P96" s="377"/>
      <c r="Q96" s="167"/>
      <c r="R96" s="167"/>
      <c r="S96" s="167"/>
      <c r="V96" s="56"/>
      <c r="W96" s="56"/>
      <c r="X96" s="47"/>
      <c r="Y96" s="47"/>
      <c r="Z96" s="47"/>
      <c r="AA96" s="47"/>
    </row>
    <row r="97" spans="2:27" ht="9" customHeight="1" x14ac:dyDescent="0.25">
      <c r="B97" s="48"/>
      <c r="C97" s="48"/>
      <c r="D97" s="48"/>
      <c r="E97" s="358"/>
      <c r="F97" s="359"/>
      <c r="G97" s="359"/>
      <c r="H97" s="359"/>
      <c r="I97" s="359"/>
      <c r="J97" s="359"/>
      <c r="K97" s="359"/>
      <c r="L97" s="359"/>
      <c r="M97" s="359"/>
      <c r="N97" s="359"/>
      <c r="O97" s="359"/>
      <c r="P97" s="360"/>
      <c r="Q97" s="167"/>
      <c r="R97" s="167"/>
      <c r="S97" s="167"/>
      <c r="V97" s="56"/>
      <c r="W97" s="56"/>
      <c r="X97" s="47"/>
      <c r="Y97" s="47"/>
      <c r="Z97" s="47"/>
      <c r="AA97" s="47"/>
    </row>
    <row r="98" spans="2:27" ht="21" customHeight="1" x14ac:dyDescent="0.25">
      <c r="B98" s="48"/>
      <c r="C98" s="48"/>
      <c r="D98" s="48"/>
      <c r="E98" s="361" t="s">
        <v>37</v>
      </c>
      <c r="F98" s="362"/>
      <c r="G98" s="363" t="s">
        <v>74</v>
      </c>
      <c r="H98" s="130" t="s">
        <v>185</v>
      </c>
      <c r="I98" s="131" t="s">
        <v>71</v>
      </c>
      <c r="J98" s="133">
        <f>$AK$11-P95</f>
        <v>79.979460001118639</v>
      </c>
      <c r="K98" s="131" t="s">
        <v>72</v>
      </c>
      <c r="L98" s="131">
        <v>80</v>
      </c>
      <c r="M98" s="365" t="str">
        <f>IF(J98&lt;65,"IPERPROTEZIONE",IF(J98&lt;70,"ACCETTABILE",IF(J98&lt;75,"BUONA",IF(J98&lt;80,"ACCETTABILE","INSUFFICIENTE"))))</f>
        <v>ACCETTABILE</v>
      </c>
      <c r="N98" s="365"/>
      <c r="O98" s="365"/>
      <c r="P98" s="366"/>
      <c r="Q98" s="167"/>
      <c r="R98" s="85"/>
      <c r="S98" s="85"/>
      <c r="V98" s="56"/>
      <c r="W98" s="56"/>
      <c r="X98" s="47"/>
      <c r="Y98" s="47"/>
      <c r="Z98" s="47"/>
      <c r="AA98" s="47"/>
    </row>
    <row r="99" spans="2:27" ht="29.25" customHeight="1" thickBot="1" x14ac:dyDescent="0.3">
      <c r="B99" s="48"/>
      <c r="C99" s="48"/>
      <c r="D99" s="48"/>
      <c r="E99" s="367" t="s">
        <v>31</v>
      </c>
      <c r="F99" s="364"/>
      <c r="G99" s="364"/>
      <c r="H99" s="59" t="s">
        <v>186</v>
      </c>
      <c r="I99" s="60" t="s">
        <v>73</v>
      </c>
      <c r="J99" s="60">
        <f>M96-5</f>
        <v>17.100000000000001</v>
      </c>
      <c r="K99" s="60" t="s">
        <v>72</v>
      </c>
      <c r="L99" s="60">
        <v>135</v>
      </c>
      <c r="M99" s="368" t="str">
        <f>IF($O$45&lt;135,"VERIFICA NON NECESSARIA",IF(($O$45-J99)&lt;135,"IDONEO","INSUFFICIENTE"))</f>
        <v>VERIFICA NON NECESSARIA</v>
      </c>
      <c r="N99" s="368"/>
      <c r="O99" s="368"/>
      <c r="P99" s="369"/>
      <c r="Q99" s="167"/>
      <c r="R99" s="86"/>
      <c r="S99" s="86"/>
      <c r="V99" s="56"/>
      <c r="W99" s="56"/>
      <c r="X99" s="47"/>
      <c r="Y99" s="47"/>
      <c r="Z99" s="47"/>
      <c r="AA99" s="47"/>
    </row>
    <row r="100" spans="2:27" ht="18.75" thickBot="1" x14ac:dyDescent="0.3">
      <c r="C100" s="48"/>
      <c r="D100" s="48"/>
    </row>
    <row r="101" spans="2:27" ht="27" customHeight="1" x14ac:dyDescent="0.3">
      <c r="B101" s="48"/>
      <c r="C101" s="48"/>
      <c r="D101" s="48"/>
      <c r="E101" s="370" t="s">
        <v>264</v>
      </c>
      <c r="F101" s="371"/>
      <c r="G101" s="371"/>
      <c r="H101" s="371"/>
      <c r="I101" s="371"/>
      <c r="J101" s="371"/>
      <c r="K101" s="371"/>
      <c r="L101" s="371"/>
      <c r="M101" s="371"/>
      <c r="N101" s="371"/>
      <c r="O101" s="371"/>
      <c r="P101" s="372"/>
      <c r="Q101" s="167"/>
      <c r="R101" s="53"/>
      <c r="S101" s="53"/>
      <c r="V101" s="56"/>
      <c r="W101" s="56"/>
      <c r="X101" s="47"/>
      <c r="Y101" s="47"/>
      <c r="Z101" s="47"/>
      <c r="AA101" s="47"/>
    </row>
    <row r="102" spans="2:27" ht="21" customHeight="1" x14ac:dyDescent="0.25">
      <c r="B102" s="48"/>
      <c r="C102" s="48"/>
      <c r="D102" s="48"/>
      <c r="E102" s="193" t="s">
        <v>34</v>
      </c>
      <c r="F102" s="302" t="s">
        <v>26</v>
      </c>
      <c r="G102" s="302" t="s">
        <v>28</v>
      </c>
      <c r="H102" s="373" t="s">
        <v>29</v>
      </c>
      <c r="I102" s="373"/>
      <c r="J102" s="114" t="s">
        <v>64</v>
      </c>
      <c r="K102" s="115" t="s">
        <v>12</v>
      </c>
      <c r="L102" s="116" t="s">
        <v>13</v>
      </c>
      <c r="M102" s="116" t="s">
        <v>14</v>
      </c>
      <c r="N102" s="305" t="s">
        <v>69</v>
      </c>
      <c r="O102" s="305" t="s">
        <v>70</v>
      </c>
      <c r="P102" s="132" t="s">
        <v>15</v>
      </c>
      <c r="Q102" s="167"/>
      <c r="R102" s="54"/>
      <c r="S102" s="54"/>
      <c r="V102" s="56"/>
      <c r="W102" s="52"/>
      <c r="X102" s="47"/>
      <c r="Y102" s="47"/>
      <c r="Z102" s="47"/>
      <c r="AA102" s="47"/>
    </row>
    <row r="103" spans="2:27" ht="21" customHeight="1" x14ac:dyDescent="0.25">
      <c r="B103" s="48"/>
      <c r="E103" s="129" t="s">
        <v>44</v>
      </c>
      <c r="F103" s="126" t="str">
        <f>VLOOKUP(E103,$E$112:$L$243,2,FALSE)</f>
        <v>Inserti espandibili</v>
      </c>
      <c r="G103" s="126" t="str">
        <f>VLOOKUP($E$103,$E$112:$L$243,3,FALSE)</f>
        <v>3M EAR</v>
      </c>
      <c r="H103" s="374" t="str">
        <f>VLOOKUP($E$103,$E$112:$L$243,4,FALSE)</f>
        <v>soft FX</v>
      </c>
      <c r="I103" s="374"/>
      <c r="J103" s="46">
        <f>VLOOKUP(E103,$E$112:$L$243,5,FALSE)</f>
        <v>37</v>
      </c>
      <c r="K103" s="46">
        <f>VLOOKUP($E$103,$E$112:$L$243,6,FALSE)</f>
        <v>36</v>
      </c>
      <c r="L103" s="46">
        <f>VLOOKUP($E$103,$E$112:$L$243,7,FALSE)</f>
        <v>35</v>
      </c>
      <c r="M103" s="46">
        <f>VLOOKUP($E$103,$E$112:$L$243,8,FALSE)</f>
        <v>33</v>
      </c>
      <c r="N103" s="375">
        <f>$AK$11</f>
        <v>102.73879710080764</v>
      </c>
      <c r="O103" s="375">
        <f>$AL$11</f>
        <v>104.68133802579835</v>
      </c>
      <c r="P103" s="376">
        <f>IF(($AL$11-$AK$11)&lt;=2,(L104-((K104-L104)/4)*($AL$11-$AK$11-2)),(L104-((L104-M104)/8)*($AL$11-$AK$11-2)))</f>
        <v>29.762210053439475</v>
      </c>
      <c r="Q103" s="167"/>
      <c r="R103" s="196"/>
      <c r="S103" s="196"/>
      <c r="V103" s="56"/>
      <c r="W103" s="56"/>
      <c r="X103" s="47"/>
      <c r="Y103" s="47"/>
      <c r="Z103" s="47"/>
      <c r="AA103" s="47"/>
    </row>
    <row r="104" spans="2:27" ht="21" customHeight="1" x14ac:dyDescent="0.25">
      <c r="B104" s="48"/>
      <c r="C104" s="48"/>
      <c r="D104" s="48"/>
      <c r="E104" s="191"/>
      <c r="F104" s="127"/>
      <c r="G104" s="128" t="s">
        <v>57</v>
      </c>
      <c r="H104" s="378">
        <v>0.85</v>
      </c>
      <c r="I104" s="379"/>
      <c r="J104" s="117">
        <f>H104*J103</f>
        <v>31.45</v>
      </c>
      <c r="K104" s="118">
        <f>K103*$H$104</f>
        <v>30.599999999999998</v>
      </c>
      <c r="L104" s="118">
        <f>L103*$H$104</f>
        <v>29.75</v>
      </c>
      <c r="M104" s="118">
        <f>M103*$H$104</f>
        <v>28.05</v>
      </c>
      <c r="N104" s="362"/>
      <c r="O104" s="362"/>
      <c r="P104" s="377"/>
      <c r="Q104" s="167"/>
      <c r="R104" s="167"/>
      <c r="S104" s="167"/>
      <c r="V104" s="56"/>
      <c r="W104" s="56"/>
      <c r="X104" s="47"/>
      <c r="Y104" s="47"/>
      <c r="Z104" s="47"/>
      <c r="AA104" s="47"/>
    </row>
    <row r="105" spans="2:27" ht="9" customHeight="1" x14ac:dyDescent="0.25">
      <c r="B105" s="48"/>
      <c r="C105" s="48"/>
      <c r="D105" s="48"/>
      <c r="E105" s="358"/>
      <c r="F105" s="359"/>
      <c r="G105" s="359"/>
      <c r="H105" s="359"/>
      <c r="I105" s="359"/>
      <c r="J105" s="359"/>
      <c r="K105" s="359"/>
      <c r="L105" s="359"/>
      <c r="M105" s="359"/>
      <c r="N105" s="359"/>
      <c r="O105" s="359"/>
      <c r="P105" s="360"/>
      <c r="Q105" s="167"/>
      <c r="R105" s="167"/>
      <c r="S105" s="167"/>
      <c r="V105" s="56"/>
      <c r="W105" s="56"/>
      <c r="X105" s="47"/>
      <c r="Y105" s="47"/>
      <c r="Z105" s="47"/>
      <c r="AA105" s="47"/>
    </row>
    <row r="106" spans="2:27" ht="21" customHeight="1" x14ac:dyDescent="0.25">
      <c r="B106" s="48"/>
      <c r="C106" s="48"/>
      <c r="D106" s="48"/>
      <c r="E106" s="361" t="s">
        <v>37</v>
      </c>
      <c r="F106" s="362"/>
      <c r="G106" s="363" t="s">
        <v>74</v>
      </c>
      <c r="H106" s="130" t="s">
        <v>185</v>
      </c>
      <c r="I106" s="131" t="s">
        <v>71</v>
      </c>
      <c r="J106" s="133">
        <f>$AK$11-P103</f>
        <v>72.97658704736817</v>
      </c>
      <c r="K106" s="131" t="s">
        <v>72</v>
      </c>
      <c r="L106" s="131">
        <v>80</v>
      </c>
      <c r="M106" s="365" t="str">
        <f>IF(J106&lt;65,"IPERPROTEZIONE",IF(J106&lt;70,"ACCETTABILE",IF(J106&lt;75,"BUONA",IF(J106&lt;80,"ACCETTABILE","INSUFFICIENTE"))))</f>
        <v>BUONA</v>
      </c>
      <c r="N106" s="365"/>
      <c r="O106" s="365"/>
      <c r="P106" s="366"/>
      <c r="Q106" s="167"/>
      <c r="R106" s="85"/>
      <c r="S106" s="85"/>
      <c r="V106" s="56"/>
      <c r="W106" s="56"/>
      <c r="X106" s="47"/>
      <c r="Y106" s="47"/>
      <c r="Z106" s="47"/>
      <c r="AA106" s="47"/>
    </row>
    <row r="107" spans="2:27" ht="29.25" customHeight="1" thickBot="1" x14ac:dyDescent="0.3">
      <c r="B107" s="48"/>
      <c r="C107" s="48"/>
      <c r="D107" s="48"/>
      <c r="E107" s="367" t="s">
        <v>32</v>
      </c>
      <c r="F107" s="364"/>
      <c r="G107" s="364"/>
      <c r="H107" s="59" t="s">
        <v>186</v>
      </c>
      <c r="I107" s="60" t="s">
        <v>73</v>
      </c>
      <c r="J107" s="60">
        <f>M104-5</f>
        <v>23.05</v>
      </c>
      <c r="K107" s="60" t="s">
        <v>72</v>
      </c>
      <c r="L107" s="60">
        <v>135</v>
      </c>
      <c r="M107" s="368" t="str">
        <f>IF($O$45&lt;135,"VERIFICA NON NECESSARIA",IF(($O$45-J107)&lt;135,"IDONEO","INSUFFICIENTE"))</f>
        <v>VERIFICA NON NECESSARIA</v>
      </c>
      <c r="N107" s="368"/>
      <c r="O107" s="368"/>
      <c r="P107" s="369"/>
      <c r="Q107" s="167"/>
      <c r="R107" s="86"/>
      <c r="S107" s="86"/>
      <c r="V107" s="56"/>
      <c r="W107" s="56"/>
      <c r="X107" s="47"/>
      <c r="Y107" s="47"/>
      <c r="Z107" s="47"/>
      <c r="AA107" s="47"/>
    </row>
    <row r="108" spans="2:27" ht="18" x14ac:dyDescent="0.25">
      <c r="C108" s="48"/>
      <c r="D108" s="48"/>
    </row>
    <row r="109" spans="2:27" ht="18" x14ac:dyDescent="0.25">
      <c r="C109" s="48"/>
      <c r="D109" s="48"/>
    </row>
    <row r="110" spans="2:27" ht="18" x14ac:dyDescent="0.25">
      <c r="C110" s="48"/>
      <c r="D110" s="48"/>
    </row>
    <row r="111" spans="2:27" ht="35.25" customHeight="1" x14ac:dyDescent="0.2">
      <c r="E111" s="305" t="s">
        <v>0</v>
      </c>
      <c r="F111" s="305" t="s">
        <v>184</v>
      </c>
      <c r="G111" s="305" t="s">
        <v>1</v>
      </c>
      <c r="H111" s="305" t="s">
        <v>2</v>
      </c>
      <c r="I111" s="305" t="s">
        <v>64</v>
      </c>
      <c r="J111" s="305" t="s">
        <v>12</v>
      </c>
      <c r="K111" s="305" t="s">
        <v>13</v>
      </c>
      <c r="L111" s="305" t="s">
        <v>14</v>
      </c>
    </row>
    <row r="112" spans="2:27" ht="20.25" customHeight="1" x14ac:dyDescent="0.2">
      <c r="E112" s="45" t="s">
        <v>36</v>
      </c>
      <c r="F112" s="45" t="s">
        <v>27</v>
      </c>
      <c r="G112" s="45" t="s">
        <v>582</v>
      </c>
      <c r="H112" s="45" t="s">
        <v>583</v>
      </c>
      <c r="I112" s="46">
        <v>26</v>
      </c>
      <c r="J112" s="46">
        <v>32</v>
      </c>
      <c r="K112" s="46">
        <v>23</v>
      </c>
      <c r="L112" s="46">
        <v>15</v>
      </c>
    </row>
    <row r="113" spans="5:12" ht="20.25" customHeight="1" x14ac:dyDescent="0.2">
      <c r="E113" s="45" t="s">
        <v>38</v>
      </c>
      <c r="F113" s="45" t="s">
        <v>27</v>
      </c>
      <c r="G113" s="45" t="s">
        <v>582</v>
      </c>
      <c r="H113" s="309" t="s">
        <v>584</v>
      </c>
      <c r="I113" s="46">
        <v>24</v>
      </c>
      <c r="J113" s="46">
        <v>29</v>
      </c>
      <c r="K113" s="46">
        <v>20</v>
      </c>
      <c r="L113" s="46">
        <v>13</v>
      </c>
    </row>
    <row r="114" spans="5:12" ht="20.25" customHeight="1" x14ac:dyDescent="0.2">
      <c r="E114" s="45" t="s">
        <v>40</v>
      </c>
      <c r="F114" s="45" t="s">
        <v>243</v>
      </c>
      <c r="G114" s="45" t="s">
        <v>585</v>
      </c>
      <c r="H114" s="45" t="s">
        <v>586</v>
      </c>
      <c r="I114" s="46">
        <v>31</v>
      </c>
      <c r="J114" s="46">
        <v>31</v>
      </c>
      <c r="K114" s="46">
        <v>27</v>
      </c>
      <c r="L114" s="46">
        <v>26</v>
      </c>
    </row>
    <row r="115" spans="5:12" ht="20.25" customHeight="1" x14ac:dyDescent="0.2">
      <c r="E115" s="45" t="s">
        <v>41</v>
      </c>
      <c r="F115" s="45" t="s">
        <v>243</v>
      </c>
      <c r="G115" s="45" t="s">
        <v>587</v>
      </c>
      <c r="H115" s="45" t="s">
        <v>588</v>
      </c>
      <c r="I115" s="46">
        <v>37</v>
      </c>
      <c r="J115" s="46">
        <v>36</v>
      </c>
      <c r="K115" s="46">
        <v>35</v>
      </c>
      <c r="L115" s="46">
        <v>34</v>
      </c>
    </row>
    <row r="116" spans="5:12" ht="20.25" customHeight="1" x14ac:dyDescent="0.2">
      <c r="E116" s="45" t="s">
        <v>42</v>
      </c>
      <c r="F116" s="45" t="s">
        <v>243</v>
      </c>
      <c r="G116" s="45" t="s">
        <v>585</v>
      </c>
      <c r="H116" s="45" t="s">
        <v>589</v>
      </c>
      <c r="I116" s="46">
        <v>29</v>
      </c>
      <c r="J116" s="46">
        <v>30</v>
      </c>
      <c r="K116" s="46">
        <v>35</v>
      </c>
      <c r="L116" s="46">
        <v>24</v>
      </c>
    </row>
    <row r="117" spans="5:12" ht="20.25" customHeight="1" x14ac:dyDescent="0.2">
      <c r="E117" s="45" t="s">
        <v>43</v>
      </c>
      <c r="F117" s="45" t="s">
        <v>244</v>
      </c>
      <c r="G117" s="45" t="s">
        <v>590</v>
      </c>
      <c r="H117" s="45" t="s">
        <v>591</v>
      </c>
      <c r="I117" s="46">
        <v>28</v>
      </c>
      <c r="J117" s="46">
        <v>27</v>
      </c>
      <c r="K117" s="46">
        <v>26</v>
      </c>
      <c r="L117" s="46">
        <v>25</v>
      </c>
    </row>
    <row r="118" spans="5:12" ht="20.25" customHeight="1" x14ac:dyDescent="0.2">
      <c r="E118" s="45" t="s">
        <v>44</v>
      </c>
      <c r="F118" s="45" t="s">
        <v>243</v>
      </c>
      <c r="G118" s="45" t="s">
        <v>585</v>
      </c>
      <c r="H118" s="45" t="s">
        <v>592</v>
      </c>
      <c r="I118" s="46">
        <v>37</v>
      </c>
      <c r="J118" s="46">
        <v>36</v>
      </c>
      <c r="K118" s="46">
        <v>35</v>
      </c>
      <c r="L118" s="46">
        <v>33</v>
      </c>
    </row>
    <row r="119" spans="5:12" ht="20.25" customHeight="1" x14ac:dyDescent="0.2">
      <c r="E119" s="45" t="s">
        <v>45</v>
      </c>
      <c r="F119" s="45"/>
      <c r="G119" s="45"/>
      <c r="H119" s="45"/>
      <c r="I119" s="46"/>
      <c r="J119" s="46"/>
      <c r="K119" s="46"/>
      <c r="L119" s="46"/>
    </row>
    <row r="120" spans="5:12" ht="20.25" customHeight="1" x14ac:dyDescent="0.2">
      <c r="E120" s="45" t="s">
        <v>46</v>
      </c>
      <c r="F120" s="45"/>
      <c r="G120" s="45"/>
      <c r="H120" s="45"/>
      <c r="I120" s="46"/>
      <c r="J120" s="46"/>
      <c r="K120" s="46"/>
      <c r="L120" s="46"/>
    </row>
    <row r="121" spans="5:12" ht="20.25" customHeight="1" x14ac:dyDescent="0.2">
      <c r="E121" s="45" t="s">
        <v>47</v>
      </c>
      <c r="F121" s="45"/>
      <c r="G121" s="45"/>
      <c r="H121" s="45"/>
      <c r="I121" s="46"/>
      <c r="J121" s="46"/>
      <c r="K121" s="46"/>
      <c r="L121" s="46"/>
    </row>
    <row r="122" spans="5:12" ht="20.25" customHeight="1" x14ac:dyDescent="0.2">
      <c r="E122" s="45" t="s">
        <v>48</v>
      </c>
      <c r="F122" s="45"/>
      <c r="G122" s="45"/>
      <c r="H122" s="45"/>
      <c r="I122" s="46"/>
      <c r="J122" s="46"/>
      <c r="K122" s="46"/>
      <c r="L122" s="46"/>
    </row>
    <row r="123" spans="5:12" ht="20.25" customHeight="1" x14ac:dyDescent="0.2">
      <c r="E123" s="45" t="s">
        <v>49</v>
      </c>
      <c r="F123" s="45"/>
      <c r="G123" s="45"/>
      <c r="H123" s="45"/>
      <c r="I123" s="46"/>
      <c r="J123" s="46"/>
      <c r="K123" s="46"/>
      <c r="L123" s="46"/>
    </row>
    <row r="124" spans="5:12" ht="20.25" customHeight="1" x14ac:dyDescent="0.2">
      <c r="E124" s="45" t="s">
        <v>50</v>
      </c>
      <c r="F124" s="45"/>
      <c r="G124" s="45"/>
      <c r="H124" s="45"/>
      <c r="I124" s="46"/>
      <c r="J124" s="46"/>
      <c r="K124" s="46"/>
      <c r="L124" s="46"/>
    </row>
    <row r="125" spans="5:12" ht="20.25" customHeight="1" x14ac:dyDescent="0.2">
      <c r="E125" s="45" t="s">
        <v>51</v>
      </c>
      <c r="F125" s="45"/>
      <c r="G125" s="45"/>
      <c r="H125" s="45"/>
      <c r="I125" s="46"/>
      <c r="J125" s="46"/>
      <c r="K125" s="46"/>
      <c r="L125" s="46"/>
    </row>
    <row r="126" spans="5:12" ht="20.25" customHeight="1" x14ac:dyDescent="0.2">
      <c r="E126" s="45" t="s">
        <v>35</v>
      </c>
      <c r="F126" s="45"/>
      <c r="G126" s="45"/>
      <c r="H126" s="45"/>
      <c r="I126" s="46"/>
      <c r="J126" s="46"/>
      <c r="K126" s="46"/>
      <c r="L126" s="46"/>
    </row>
    <row r="127" spans="5:12" ht="20.25" customHeight="1" x14ac:dyDescent="0.2">
      <c r="E127" s="45" t="s">
        <v>52</v>
      </c>
      <c r="F127" s="45"/>
      <c r="G127" s="45"/>
      <c r="H127" s="45"/>
      <c r="I127" s="46"/>
      <c r="J127" s="46"/>
      <c r="K127" s="46"/>
      <c r="L127" s="46"/>
    </row>
    <row r="128" spans="5:12" ht="20.25" customHeight="1" x14ac:dyDescent="0.2">
      <c r="E128" s="45" t="s">
        <v>53</v>
      </c>
      <c r="F128" s="45"/>
      <c r="G128" s="45"/>
      <c r="H128" s="45"/>
      <c r="I128" s="46"/>
      <c r="J128" s="46"/>
      <c r="K128" s="46"/>
      <c r="L128" s="46"/>
    </row>
    <row r="129" spans="5:12" ht="20.25" customHeight="1" x14ac:dyDescent="0.2">
      <c r="E129" s="45" t="s">
        <v>54</v>
      </c>
      <c r="F129" s="45"/>
      <c r="G129" s="45"/>
      <c r="H129" s="45"/>
      <c r="I129" s="46"/>
      <c r="J129" s="46"/>
      <c r="K129" s="46"/>
      <c r="L129" s="46"/>
    </row>
    <row r="130" spans="5:12" ht="20.25" x14ac:dyDescent="0.2">
      <c r="E130" s="45" t="s">
        <v>55</v>
      </c>
      <c r="F130" s="45"/>
      <c r="G130" s="45"/>
      <c r="H130" s="45"/>
      <c r="I130" s="46"/>
      <c r="J130" s="46"/>
      <c r="K130" s="46"/>
      <c r="L130" s="46"/>
    </row>
    <row r="131" spans="5:12" ht="20.25" x14ac:dyDescent="0.2">
      <c r="E131" s="45" t="s">
        <v>58</v>
      </c>
      <c r="F131" s="45"/>
      <c r="G131" s="45"/>
      <c r="H131" s="45"/>
      <c r="I131" s="46"/>
      <c r="J131" s="46"/>
      <c r="K131" s="46"/>
      <c r="L131" s="46"/>
    </row>
    <row r="132" spans="5:12" ht="20.25" x14ac:dyDescent="0.2">
      <c r="E132" s="45" t="s">
        <v>59</v>
      </c>
      <c r="F132" s="45"/>
      <c r="G132" s="45"/>
      <c r="H132" s="45"/>
      <c r="I132" s="46"/>
      <c r="J132" s="46"/>
      <c r="K132" s="46"/>
      <c r="L132" s="46"/>
    </row>
    <row r="133" spans="5:12" ht="20.25" x14ac:dyDescent="0.2">
      <c r="E133" s="45" t="s">
        <v>60</v>
      </c>
      <c r="F133" s="45"/>
      <c r="G133" s="45"/>
      <c r="H133" s="45"/>
      <c r="I133" s="46"/>
      <c r="J133" s="46"/>
      <c r="K133" s="46"/>
      <c r="L133" s="46"/>
    </row>
    <row r="134" spans="5:12" ht="20.25" x14ac:dyDescent="0.2">
      <c r="E134" s="45" t="s">
        <v>61</v>
      </c>
      <c r="F134" s="45"/>
      <c r="G134" s="45"/>
      <c r="H134" s="45"/>
      <c r="I134" s="46"/>
      <c r="J134" s="46"/>
      <c r="K134" s="46"/>
      <c r="L134" s="46"/>
    </row>
    <row r="135" spans="5:12" ht="20.25" x14ac:dyDescent="0.2">
      <c r="E135" s="45" t="s">
        <v>62</v>
      </c>
      <c r="F135" s="45"/>
      <c r="G135" s="45"/>
      <c r="H135" s="45"/>
      <c r="I135" s="46"/>
      <c r="J135" s="46"/>
      <c r="K135" s="46"/>
      <c r="L135" s="46"/>
    </row>
    <row r="136" spans="5:12" ht="20.25" x14ac:dyDescent="0.2">
      <c r="E136" s="45" t="s">
        <v>63</v>
      </c>
      <c r="F136" s="45"/>
      <c r="G136" s="45"/>
      <c r="H136" s="45"/>
      <c r="I136" s="46"/>
      <c r="J136" s="46"/>
      <c r="K136" s="46"/>
      <c r="L136" s="46"/>
    </row>
    <row r="137" spans="5:12" ht="20.25" x14ac:dyDescent="0.2">
      <c r="E137" s="45" t="s">
        <v>76</v>
      </c>
      <c r="F137" s="45"/>
      <c r="G137" s="45"/>
      <c r="H137" s="45"/>
      <c r="I137" s="46"/>
      <c r="J137" s="46"/>
      <c r="K137" s="46"/>
      <c r="L137" s="46"/>
    </row>
    <row r="138" spans="5:12" ht="20.25" x14ac:dyDescent="0.2">
      <c r="E138" s="45" t="s">
        <v>77</v>
      </c>
      <c r="F138" s="45"/>
      <c r="G138" s="45"/>
      <c r="H138" s="45"/>
      <c r="I138" s="46"/>
      <c r="J138" s="46"/>
      <c r="K138" s="46"/>
      <c r="L138" s="46"/>
    </row>
    <row r="139" spans="5:12" ht="20.25" x14ac:dyDescent="0.2">
      <c r="E139" s="45" t="s">
        <v>78</v>
      </c>
      <c r="F139" s="45"/>
      <c r="G139" s="45"/>
      <c r="H139" s="45"/>
      <c r="I139" s="46"/>
      <c r="J139" s="46"/>
      <c r="K139" s="46"/>
      <c r="L139" s="46"/>
    </row>
    <row r="140" spans="5:12" ht="20.25" x14ac:dyDescent="0.2">
      <c r="E140" s="45" t="s">
        <v>79</v>
      </c>
      <c r="F140" s="45"/>
      <c r="G140" s="45"/>
      <c r="H140" s="45"/>
      <c r="I140" s="46"/>
      <c r="J140" s="46"/>
      <c r="K140" s="46"/>
      <c r="L140" s="46"/>
    </row>
    <row r="141" spans="5:12" ht="20.25" x14ac:dyDescent="0.2">
      <c r="E141" s="45" t="s">
        <v>80</v>
      </c>
      <c r="F141" s="45"/>
      <c r="G141" s="45"/>
      <c r="H141" s="45"/>
      <c r="I141" s="46"/>
      <c r="J141" s="46"/>
      <c r="K141" s="46"/>
      <c r="L141" s="46"/>
    </row>
    <row r="142" spans="5:12" ht="20.25" x14ac:dyDescent="0.2">
      <c r="E142" s="45" t="s">
        <v>81</v>
      </c>
      <c r="F142" s="45"/>
      <c r="G142" s="45"/>
      <c r="H142" s="45"/>
      <c r="I142" s="46"/>
      <c r="J142" s="46"/>
      <c r="K142" s="46"/>
      <c r="L142" s="46"/>
    </row>
    <row r="143" spans="5:12" ht="20.25" x14ac:dyDescent="0.2">
      <c r="E143" s="45" t="s">
        <v>82</v>
      </c>
      <c r="F143" s="45"/>
      <c r="G143" s="45"/>
      <c r="H143" s="45"/>
      <c r="I143" s="46"/>
      <c r="J143" s="46"/>
      <c r="K143" s="46"/>
      <c r="L143" s="46"/>
    </row>
    <row r="144" spans="5:12" ht="20.25" x14ac:dyDescent="0.2">
      <c r="E144" s="45" t="s">
        <v>83</v>
      </c>
      <c r="F144" s="45"/>
      <c r="G144" s="45"/>
      <c r="H144" s="45"/>
      <c r="I144" s="46"/>
      <c r="J144" s="46"/>
      <c r="K144" s="46"/>
      <c r="L144" s="46"/>
    </row>
    <row r="145" spans="5:12" ht="20.25" x14ac:dyDescent="0.2">
      <c r="E145" s="45" t="s">
        <v>84</v>
      </c>
      <c r="F145" s="45"/>
      <c r="G145" s="45"/>
      <c r="H145" s="45"/>
      <c r="I145" s="46"/>
      <c r="J145" s="46"/>
      <c r="K145" s="46"/>
      <c r="L145" s="46"/>
    </row>
    <row r="146" spans="5:12" ht="20.25" x14ac:dyDescent="0.2">
      <c r="E146" s="45" t="s">
        <v>85</v>
      </c>
      <c r="F146" s="45"/>
      <c r="G146" s="45"/>
      <c r="H146" s="45"/>
      <c r="I146" s="46"/>
      <c r="J146" s="46"/>
      <c r="K146" s="46"/>
      <c r="L146" s="46"/>
    </row>
    <row r="147" spans="5:12" ht="20.25" x14ac:dyDescent="0.2">
      <c r="E147" s="45" t="s">
        <v>86</v>
      </c>
      <c r="F147" s="45"/>
      <c r="G147" s="45"/>
      <c r="H147" s="45"/>
      <c r="I147" s="46"/>
      <c r="J147" s="46"/>
      <c r="K147" s="46"/>
      <c r="L147" s="46"/>
    </row>
    <row r="148" spans="5:12" ht="20.25" x14ac:dyDescent="0.2">
      <c r="E148" s="45" t="s">
        <v>87</v>
      </c>
      <c r="F148" s="45"/>
      <c r="G148" s="45"/>
      <c r="H148" s="45"/>
      <c r="I148" s="46"/>
      <c r="J148" s="46"/>
      <c r="K148" s="46"/>
      <c r="L148" s="46"/>
    </row>
    <row r="149" spans="5:12" ht="20.25" x14ac:dyDescent="0.2">
      <c r="E149" s="45" t="s">
        <v>88</v>
      </c>
      <c r="F149" s="45"/>
      <c r="G149" s="45"/>
      <c r="H149" s="45"/>
      <c r="I149" s="46"/>
      <c r="J149" s="46"/>
      <c r="K149" s="46"/>
      <c r="L149" s="46"/>
    </row>
    <row r="150" spans="5:12" ht="20.25" x14ac:dyDescent="0.2">
      <c r="E150" s="45" t="s">
        <v>89</v>
      </c>
      <c r="F150" s="45"/>
      <c r="G150" s="45"/>
      <c r="H150" s="45"/>
      <c r="I150" s="46"/>
      <c r="J150" s="46"/>
      <c r="K150" s="46"/>
      <c r="L150" s="46"/>
    </row>
    <row r="151" spans="5:12" ht="20.25" x14ac:dyDescent="0.2">
      <c r="E151" s="45" t="s">
        <v>90</v>
      </c>
      <c r="F151" s="45"/>
      <c r="G151" s="45"/>
      <c r="H151" s="45"/>
      <c r="I151" s="46"/>
      <c r="J151" s="46"/>
      <c r="K151" s="46"/>
      <c r="L151" s="46"/>
    </row>
    <row r="152" spans="5:12" ht="20.25" x14ac:dyDescent="0.2">
      <c r="E152" s="45" t="s">
        <v>91</v>
      </c>
      <c r="F152" s="45"/>
      <c r="G152" s="45"/>
      <c r="H152" s="45"/>
      <c r="I152" s="46"/>
      <c r="J152" s="46"/>
      <c r="K152" s="46"/>
      <c r="L152" s="46"/>
    </row>
    <row r="153" spans="5:12" ht="20.25" x14ac:dyDescent="0.2">
      <c r="E153" s="45" t="s">
        <v>92</v>
      </c>
      <c r="F153" s="45"/>
      <c r="G153" s="45"/>
      <c r="H153" s="45"/>
      <c r="I153" s="46"/>
      <c r="J153" s="46"/>
      <c r="K153" s="46"/>
      <c r="L153" s="46"/>
    </row>
    <row r="154" spans="5:12" ht="20.25" x14ac:dyDescent="0.2">
      <c r="E154" s="45" t="s">
        <v>93</v>
      </c>
      <c r="F154" s="45"/>
      <c r="G154" s="45"/>
      <c r="H154" s="45"/>
      <c r="I154" s="46"/>
      <c r="J154" s="46"/>
      <c r="K154" s="46"/>
      <c r="L154" s="46"/>
    </row>
    <row r="155" spans="5:12" ht="20.25" x14ac:dyDescent="0.2">
      <c r="E155" s="45" t="s">
        <v>94</v>
      </c>
      <c r="F155" s="45"/>
      <c r="G155" s="45"/>
      <c r="H155" s="45"/>
      <c r="I155" s="46"/>
      <c r="J155" s="46"/>
      <c r="K155" s="46"/>
      <c r="L155" s="46"/>
    </row>
    <row r="156" spans="5:12" ht="20.25" x14ac:dyDescent="0.2">
      <c r="E156" s="45" t="s">
        <v>95</v>
      </c>
      <c r="F156" s="45"/>
      <c r="G156" s="45"/>
      <c r="H156" s="45"/>
      <c r="I156" s="46"/>
      <c r="J156" s="46"/>
      <c r="K156" s="46"/>
      <c r="L156" s="46"/>
    </row>
    <row r="157" spans="5:12" ht="20.25" x14ac:dyDescent="0.2">
      <c r="E157" s="45" t="s">
        <v>96</v>
      </c>
      <c r="F157" s="45"/>
      <c r="G157" s="45"/>
      <c r="H157" s="45"/>
      <c r="I157" s="46"/>
      <c r="J157" s="46"/>
      <c r="K157" s="46"/>
      <c r="L157" s="46"/>
    </row>
    <row r="158" spans="5:12" ht="20.25" x14ac:dyDescent="0.2">
      <c r="E158" s="45" t="s">
        <v>97</v>
      </c>
      <c r="F158" s="45"/>
      <c r="G158" s="45"/>
      <c r="H158" s="45"/>
      <c r="I158" s="46"/>
      <c r="J158" s="46"/>
      <c r="K158" s="46"/>
      <c r="L158" s="46"/>
    </row>
    <row r="159" spans="5:12" ht="20.25" x14ac:dyDescent="0.2">
      <c r="E159" s="45" t="s">
        <v>98</v>
      </c>
      <c r="F159" s="45"/>
      <c r="G159" s="45"/>
      <c r="H159" s="45"/>
      <c r="I159" s="46"/>
      <c r="J159" s="46"/>
      <c r="K159" s="46"/>
      <c r="L159" s="46"/>
    </row>
    <row r="160" spans="5:12" ht="20.25" x14ac:dyDescent="0.2">
      <c r="E160" s="45" t="s">
        <v>99</v>
      </c>
      <c r="F160" s="45"/>
      <c r="G160" s="45"/>
      <c r="H160" s="45"/>
      <c r="I160" s="46"/>
      <c r="J160" s="46"/>
      <c r="K160" s="46"/>
      <c r="L160" s="46"/>
    </row>
    <row r="161" spans="5:12" ht="20.25" x14ac:dyDescent="0.2">
      <c r="E161" s="45" t="s">
        <v>100</v>
      </c>
      <c r="F161" s="45"/>
      <c r="G161" s="45"/>
      <c r="H161" s="45"/>
      <c r="I161" s="46"/>
      <c r="J161" s="46"/>
      <c r="K161" s="46"/>
      <c r="L161" s="46"/>
    </row>
    <row r="162" spans="5:12" ht="20.25" x14ac:dyDescent="0.2">
      <c r="E162" s="45" t="s">
        <v>101</v>
      </c>
      <c r="F162" s="45"/>
      <c r="G162" s="45"/>
      <c r="H162" s="45"/>
      <c r="I162" s="46"/>
      <c r="J162" s="46"/>
      <c r="K162" s="46"/>
      <c r="L162" s="46"/>
    </row>
    <row r="163" spans="5:12" ht="20.25" x14ac:dyDescent="0.2">
      <c r="E163" s="45" t="s">
        <v>102</v>
      </c>
      <c r="F163" s="45"/>
      <c r="G163" s="45"/>
      <c r="H163" s="45"/>
      <c r="I163" s="46"/>
      <c r="J163" s="46"/>
      <c r="K163" s="46"/>
      <c r="L163" s="46"/>
    </row>
    <row r="164" spans="5:12" ht="20.25" x14ac:dyDescent="0.2">
      <c r="E164" s="45" t="s">
        <v>103</v>
      </c>
      <c r="F164" s="45"/>
      <c r="G164" s="45"/>
      <c r="H164" s="45"/>
      <c r="I164" s="46"/>
      <c r="J164" s="46"/>
      <c r="K164" s="46"/>
      <c r="L164" s="46"/>
    </row>
    <row r="165" spans="5:12" ht="20.25" x14ac:dyDescent="0.2">
      <c r="E165" s="45" t="s">
        <v>104</v>
      </c>
      <c r="F165" s="45"/>
      <c r="G165" s="45"/>
      <c r="H165" s="45"/>
      <c r="I165" s="46"/>
      <c r="J165" s="46"/>
      <c r="K165" s="46"/>
      <c r="L165" s="46"/>
    </row>
    <row r="166" spans="5:12" ht="20.25" x14ac:dyDescent="0.2">
      <c r="E166" s="45" t="s">
        <v>105</v>
      </c>
      <c r="F166" s="45"/>
      <c r="G166" s="45"/>
      <c r="H166" s="45"/>
      <c r="I166" s="46"/>
      <c r="J166" s="46"/>
      <c r="K166" s="46"/>
      <c r="L166" s="46"/>
    </row>
    <row r="167" spans="5:12" ht="20.25" x14ac:dyDescent="0.2">
      <c r="E167" s="45" t="s">
        <v>106</v>
      </c>
      <c r="F167" s="45"/>
      <c r="G167" s="45"/>
      <c r="H167" s="45"/>
      <c r="I167" s="46"/>
      <c r="J167" s="46"/>
      <c r="K167" s="46"/>
      <c r="L167" s="46"/>
    </row>
    <row r="168" spans="5:12" ht="20.25" x14ac:dyDescent="0.2">
      <c r="E168" s="45" t="s">
        <v>107</v>
      </c>
      <c r="F168" s="45"/>
      <c r="G168" s="45"/>
      <c r="H168" s="45"/>
      <c r="I168" s="46"/>
      <c r="J168" s="46"/>
      <c r="K168" s="46"/>
      <c r="L168" s="46"/>
    </row>
    <row r="169" spans="5:12" ht="20.25" x14ac:dyDescent="0.2">
      <c r="E169" s="45" t="s">
        <v>108</v>
      </c>
      <c r="F169" s="45"/>
      <c r="G169" s="45"/>
      <c r="H169" s="45"/>
      <c r="I169" s="46"/>
      <c r="J169" s="46"/>
      <c r="K169" s="46"/>
      <c r="L169" s="46"/>
    </row>
    <row r="170" spans="5:12" ht="20.25" x14ac:dyDescent="0.2">
      <c r="E170" s="45" t="s">
        <v>109</v>
      </c>
      <c r="F170" s="45"/>
      <c r="G170" s="45"/>
      <c r="H170" s="45"/>
      <c r="I170" s="46"/>
      <c r="J170" s="46"/>
      <c r="K170" s="46"/>
      <c r="L170" s="46"/>
    </row>
    <row r="171" spans="5:12" ht="20.25" x14ac:dyDescent="0.2">
      <c r="E171" s="45" t="s">
        <v>110</v>
      </c>
      <c r="F171" s="45"/>
      <c r="G171" s="45"/>
      <c r="H171" s="45"/>
      <c r="I171" s="46"/>
      <c r="J171" s="46"/>
      <c r="K171" s="46"/>
      <c r="L171" s="46"/>
    </row>
    <row r="172" spans="5:12" ht="20.25" x14ac:dyDescent="0.2">
      <c r="E172" s="45" t="s">
        <v>111</v>
      </c>
      <c r="F172" s="45"/>
      <c r="G172" s="45"/>
      <c r="H172" s="45"/>
      <c r="I172" s="46"/>
      <c r="J172" s="46"/>
      <c r="K172" s="46"/>
      <c r="L172" s="46"/>
    </row>
    <row r="173" spans="5:12" ht="20.25" x14ac:dyDescent="0.2">
      <c r="E173" s="45" t="s">
        <v>112</v>
      </c>
      <c r="F173" s="45"/>
      <c r="G173" s="45"/>
      <c r="H173" s="45"/>
      <c r="I173" s="46"/>
      <c r="J173" s="46"/>
      <c r="K173" s="46"/>
      <c r="L173" s="46"/>
    </row>
    <row r="174" spans="5:12" ht="20.25" x14ac:dyDescent="0.2">
      <c r="E174" s="45" t="s">
        <v>113</v>
      </c>
      <c r="F174" s="45"/>
      <c r="G174" s="45"/>
      <c r="H174" s="45"/>
      <c r="I174" s="46"/>
      <c r="J174" s="46"/>
      <c r="K174" s="46"/>
      <c r="L174" s="46"/>
    </row>
    <row r="175" spans="5:12" ht="20.25" x14ac:dyDescent="0.2">
      <c r="E175" s="45" t="s">
        <v>114</v>
      </c>
      <c r="F175" s="45"/>
      <c r="G175" s="45"/>
      <c r="H175" s="45"/>
      <c r="I175" s="46"/>
      <c r="J175" s="46"/>
      <c r="K175" s="46"/>
      <c r="L175" s="46"/>
    </row>
    <row r="176" spans="5:12" ht="20.25" x14ac:dyDescent="0.2">
      <c r="E176" s="45" t="s">
        <v>115</v>
      </c>
      <c r="F176" s="45"/>
      <c r="G176" s="45"/>
      <c r="H176" s="45"/>
      <c r="I176" s="46"/>
      <c r="J176" s="46"/>
      <c r="K176" s="46"/>
      <c r="L176" s="46"/>
    </row>
    <row r="177" spans="5:12" ht="20.25" x14ac:dyDescent="0.2">
      <c r="E177" s="45" t="s">
        <v>116</v>
      </c>
      <c r="F177" s="45"/>
      <c r="G177" s="45"/>
      <c r="H177" s="45"/>
      <c r="I177" s="46"/>
      <c r="J177" s="46"/>
      <c r="K177" s="46"/>
      <c r="L177" s="46"/>
    </row>
    <row r="178" spans="5:12" ht="20.25" x14ac:dyDescent="0.2">
      <c r="E178" s="45" t="s">
        <v>117</v>
      </c>
      <c r="F178" s="45"/>
      <c r="G178" s="45"/>
      <c r="H178" s="45"/>
      <c r="I178" s="46"/>
      <c r="J178" s="46"/>
      <c r="K178" s="46"/>
      <c r="L178" s="46"/>
    </row>
    <row r="179" spans="5:12" ht="20.25" x14ac:dyDescent="0.2">
      <c r="E179" s="45" t="s">
        <v>118</v>
      </c>
      <c r="F179" s="45"/>
      <c r="G179" s="45"/>
      <c r="H179" s="45"/>
      <c r="I179" s="46"/>
      <c r="J179" s="46"/>
      <c r="K179" s="46"/>
      <c r="L179" s="46"/>
    </row>
    <row r="180" spans="5:12" ht="20.25" x14ac:dyDescent="0.2">
      <c r="E180" s="45" t="s">
        <v>119</v>
      </c>
      <c r="F180" s="45"/>
      <c r="G180" s="45"/>
      <c r="H180" s="45"/>
      <c r="I180" s="46"/>
      <c r="J180" s="46"/>
      <c r="K180" s="46"/>
      <c r="L180" s="46"/>
    </row>
    <row r="181" spans="5:12" ht="20.25" x14ac:dyDescent="0.2">
      <c r="E181" s="45" t="s">
        <v>120</v>
      </c>
      <c r="F181" s="45"/>
      <c r="G181" s="45"/>
      <c r="H181" s="45"/>
      <c r="I181" s="46"/>
      <c r="J181" s="46"/>
      <c r="K181" s="46"/>
      <c r="L181" s="46"/>
    </row>
    <row r="182" spans="5:12" ht="20.25" x14ac:dyDescent="0.2">
      <c r="E182" s="45" t="s">
        <v>121</v>
      </c>
      <c r="F182" s="45"/>
      <c r="G182" s="45"/>
      <c r="H182" s="45"/>
      <c r="I182" s="46"/>
      <c r="J182" s="46"/>
      <c r="K182" s="46"/>
      <c r="L182" s="46"/>
    </row>
    <row r="183" spans="5:12" ht="20.25" x14ac:dyDescent="0.2">
      <c r="E183" s="45" t="s">
        <v>122</v>
      </c>
      <c r="F183" s="45"/>
      <c r="G183" s="45"/>
      <c r="H183" s="45"/>
      <c r="I183" s="46"/>
      <c r="J183" s="46"/>
      <c r="K183" s="46"/>
      <c r="L183" s="46"/>
    </row>
    <row r="184" spans="5:12" ht="20.25" x14ac:dyDescent="0.2">
      <c r="E184" s="45" t="s">
        <v>123</v>
      </c>
      <c r="F184" s="45"/>
      <c r="G184" s="45"/>
      <c r="H184" s="45"/>
      <c r="I184" s="46"/>
      <c r="J184" s="46"/>
      <c r="K184" s="46"/>
      <c r="L184" s="46"/>
    </row>
    <row r="185" spans="5:12" ht="20.25" x14ac:dyDescent="0.2">
      <c r="E185" s="45" t="s">
        <v>124</v>
      </c>
      <c r="F185" s="45"/>
      <c r="G185" s="45"/>
      <c r="H185" s="45"/>
      <c r="I185" s="46"/>
      <c r="J185" s="46"/>
      <c r="K185" s="46"/>
      <c r="L185" s="46"/>
    </row>
    <row r="186" spans="5:12" ht="20.25" x14ac:dyDescent="0.2">
      <c r="E186" s="45" t="s">
        <v>125</v>
      </c>
      <c r="F186" s="45"/>
      <c r="G186" s="45"/>
      <c r="H186" s="45"/>
      <c r="I186" s="46"/>
      <c r="J186" s="46"/>
      <c r="K186" s="46"/>
      <c r="L186" s="46"/>
    </row>
    <row r="187" spans="5:12" ht="20.25" x14ac:dyDescent="0.2">
      <c r="E187" s="45" t="s">
        <v>126</v>
      </c>
      <c r="F187" s="45"/>
      <c r="G187" s="45"/>
      <c r="H187" s="45"/>
      <c r="I187" s="46"/>
      <c r="J187" s="46"/>
      <c r="K187" s="46"/>
      <c r="L187" s="46"/>
    </row>
    <row r="188" spans="5:12" ht="20.25" x14ac:dyDescent="0.2">
      <c r="E188" s="45" t="s">
        <v>127</v>
      </c>
      <c r="F188" s="45"/>
      <c r="G188" s="45"/>
      <c r="H188" s="45"/>
      <c r="I188" s="46"/>
      <c r="J188" s="46"/>
      <c r="K188" s="46"/>
      <c r="L188" s="46"/>
    </row>
    <row r="189" spans="5:12" ht="20.25" x14ac:dyDescent="0.2">
      <c r="E189" s="45" t="s">
        <v>128</v>
      </c>
      <c r="F189" s="45"/>
      <c r="G189" s="45"/>
      <c r="H189" s="45"/>
      <c r="I189" s="46"/>
      <c r="J189" s="46"/>
      <c r="K189" s="46"/>
      <c r="L189" s="46"/>
    </row>
    <row r="190" spans="5:12" ht="20.25" x14ac:dyDescent="0.2">
      <c r="E190" s="45" t="s">
        <v>129</v>
      </c>
      <c r="F190" s="45"/>
      <c r="G190" s="45"/>
      <c r="H190" s="45"/>
      <c r="I190" s="46"/>
      <c r="J190" s="46"/>
      <c r="K190" s="46"/>
      <c r="L190" s="46"/>
    </row>
    <row r="191" spans="5:12" ht="20.25" x14ac:dyDescent="0.2">
      <c r="E191" s="45" t="s">
        <v>130</v>
      </c>
      <c r="F191" s="45"/>
      <c r="G191" s="45"/>
      <c r="H191" s="45"/>
      <c r="I191" s="46"/>
      <c r="J191" s="46"/>
      <c r="K191" s="46"/>
      <c r="L191" s="46"/>
    </row>
    <row r="192" spans="5:12" ht="20.25" x14ac:dyDescent="0.2">
      <c r="E192" s="45" t="s">
        <v>131</v>
      </c>
      <c r="F192" s="45"/>
      <c r="G192" s="45"/>
      <c r="H192" s="45"/>
      <c r="I192" s="46"/>
      <c r="J192" s="46"/>
      <c r="K192" s="46"/>
      <c r="L192" s="46"/>
    </row>
    <row r="193" spans="5:12" ht="20.25" x14ac:dyDescent="0.2">
      <c r="E193" s="45" t="s">
        <v>132</v>
      </c>
      <c r="F193" s="45"/>
      <c r="G193" s="45"/>
      <c r="H193" s="45"/>
      <c r="I193" s="46"/>
      <c r="J193" s="46"/>
      <c r="K193" s="46"/>
      <c r="L193" s="46"/>
    </row>
    <row r="194" spans="5:12" ht="20.25" x14ac:dyDescent="0.2">
      <c r="E194" s="45" t="s">
        <v>133</v>
      </c>
      <c r="F194" s="45"/>
      <c r="G194" s="45"/>
      <c r="H194" s="45"/>
      <c r="I194" s="46"/>
      <c r="J194" s="46"/>
      <c r="K194" s="46"/>
      <c r="L194" s="46"/>
    </row>
    <row r="195" spans="5:12" ht="20.25" x14ac:dyDescent="0.2">
      <c r="E195" s="45" t="s">
        <v>134</v>
      </c>
      <c r="F195" s="45"/>
      <c r="G195" s="45"/>
      <c r="H195" s="45"/>
      <c r="I195" s="46"/>
      <c r="J195" s="46"/>
      <c r="K195" s="46"/>
      <c r="L195" s="46"/>
    </row>
    <row r="196" spans="5:12" ht="20.25" x14ac:dyDescent="0.2">
      <c r="E196" s="45" t="s">
        <v>135</v>
      </c>
      <c r="F196" s="45"/>
      <c r="G196" s="45"/>
      <c r="H196" s="45"/>
      <c r="I196" s="46"/>
      <c r="J196" s="46"/>
      <c r="K196" s="46"/>
      <c r="L196" s="46"/>
    </row>
    <row r="197" spans="5:12" ht="20.25" x14ac:dyDescent="0.2">
      <c r="E197" s="45" t="s">
        <v>136</v>
      </c>
      <c r="F197" s="45"/>
      <c r="G197" s="45"/>
      <c r="H197" s="45"/>
      <c r="I197" s="46"/>
      <c r="J197" s="46"/>
      <c r="K197" s="46"/>
      <c r="L197" s="46"/>
    </row>
    <row r="198" spans="5:12" ht="20.25" x14ac:dyDescent="0.2">
      <c r="E198" s="45" t="s">
        <v>137</v>
      </c>
      <c r="F198" s="45"/>
      <c r="G198" s="45"/>
      <c r="H198" s="45"/>
      <c r="I198" s="46"/>
      <c r="J198" s="46"/>
      <c r="K198" s="46"/>
      <c r="L198" s="46"/>
    </row>
    <row r="199" spans="5:12" ht="20.25" x14ac:dyDescent="0.2">
      <c r="E199" s="45" t="s">
        <v>138</v>
      </c>
      <c r="F199" s="45"/>
      <c r="G199" s="45"/>
      <c r="H199" s="45"/>
      <c r="I199" s="46"/>
      <c r="J199" s="46"/>
      <c r="K199" s="46"/>
      <c r="L199" s="46"/>
    </row>
    <row r="200" spans="5:12" ht="20.25" x14ac:dyDescent="0.2">
      <c r="E200" s="45" t="s">
        <v>139</v>
      </c>
      <c r="F200" s="45"/>
      <c r="G200" s="45"/>
      <c r="H200" s="45"/>
      <c r="I200" s="46"/>
      <c r="J200" s="46"/>
      <c r="K200" s="46"/>
      <c r="L200" s="46"/>
    </row>
    <row r="201" spans="5:12" ht="20.25" x14ac:dyDescent="0.2">
      <c r="E201" s="45" t="s">
        <v>140</v>
      </c>
      <c r="F201" s="45"/>
      <c r="G201" s="45"/>
      <c r="H201" s="45"/>
      <c r="I201" s="46"/>
      <c r="J201" s="46"/>
      <c r="K201" s="46"/>
      <c r="L201" s="46"/>
    </row>
    <row r="202" spans="5:12" ht="20.25" x14ac:dyDescent="0.2">
      <c r="E202" s="45" t="s">
        <v>141</v>
      </c>
      <c r="F202" s="45"/>
      <c r="G202" s="45"/>
      <c r="H202" s="45"/>
      <c r="I202" s="46"/>
      <c r="J202" s="46"/>
      <c r="K202" s="46"/>
      <c r="L202" s="46"/>
    </row>
    <row r="203" spans="5:12" ht="20.25" x14ac:dyDescent="0.2">
      <c r="E203" s="45" t="s">
        <v>142</v>
      </c>
      <c r="F203" s="45"/>
      <c r="G203" s="45"/>
      <c r="H203" s="45"/>
      <c r="I203" s="46"/>
      <c r="J203" s="46"/>
      <c r="K203" s="46"/>
      <c r="L203" s="46"/>
    </row>
    <row r="204" spans="5:12" ht="20.25" x14ac:dyDescent="0.2">
      <c r="E204" s="45" t="s">
        <v>143</v>
      </c>
      <c r="F204" s="45"/>
      <c r="G204" s="45"/>
      <c r="H204" s="45"/>
      <c r="I204" s="46"/>
      <c r="J204" s="46"/>
      <c r="K204" s="46"/>
      <c r="L204" s="46"/>
    </row>
    <row r="205" spans="5:12" ht="20.25" x14ac:dyDescent="0.2">
      <c r="E205" s="45" t="s">
        <v>144</v>
      </c>
      <c r="F205" s="45"/>
      <c r="G205" s="45"/>
      <c r="H205" s="45"/>
      <c r="I205" s="46"/>
      <c r="J205" s="46"/>
      <c r="K205" s="46"/>
      <c r="L205" s="46"/>
    </row>
    <row r="206" spans="5:12" ht="20.25" x14ac:dyDescent="0.2">
      <c r="E206" s="45" t="s">
        <v>145</v>
      </c>
      <c r="F206" s="45"/>
      <c r="G206" s="45"/>
      <c r="H206" s="45"/>
      <c r="I206" s="46"/>
      <c r="J206" s="46"/>
      <c r="K206" s="46"/>
      <c r="L206" s="46"/>
    </row>
    <row r="207" spans="5:12" ht="20.25" x14ac:dyDescent="0.2">
      <c r="E207" s="45" t="s">
        <v>146</v>
      </c>
      <c r="F207" s="45"/>
      <c r="G207" s="45"/>
      <c r="H207" s="45"/>
      <c r="I207" s="46"/>
      <c r="J207" s="46"/>
      <c r="K207" s="46"/>
      <c r="L207" s="46"/>
    </row>
    <row r="208" spans="5:12" ht="20.25" x14ac:dyDescent="0.2">
      <c r="E208" s="45" t="s">
        <v>147</v>
      </c>
      <c r="F208" s="45"/>
      <c r="G208" s="45"/>
      <c r="H208" s="45"/>
      <c r="I208" s="46"/>
      <c r="J208" s="46"/>
      <c r="K208" s="46"/>
      <c r="L208" s="46"/>
    </row>
    <row r="209" spans="5:12" ht="20.25" x14ac:dyDescent="0.2">
      <c r="E209" s="45" t="s">
        <v>148</v>
      </c>
      <c r="F209" s="45"/>
      <c r="G209" s="45"/>
      <c r="H209" s="45"/>
      <c r="I209" s="46"/>
      <c r="J209" s="46"/>
      <c r="K209" s="46"/>
      <c r="L209" s="46"/>
    </row>
    <row r="210" spans="5:12" ht="20.25" x14ac:dyDescent="0.2">
      <c r="E210" s="45" t="s">
        <v>149</v>
      </c>
      <c r="F210" s="45"/>
      <c r="G210" s="45"/>
      <c r="H210" s="45"/>
      <c r="I210" s="46"/>
      <c r="J210" s="46"/>
      <c r="K210" s="46"/>
      <c r="L210" s="46"/>
    </row>
    <row r="211" spans="5:12" ht="20.25" x14ac:dyDescent="0.2">
      <c r="E211" s="45" t="s">
        <v>150</v>
      </c>
      <c r="F211" s="45"/>
      <c r="G211" s="45"/>
      <c r="H211" s="45"/>
      <c r="I211" s="46"/>
      <c r="J211" s="46"/>
      <c r="K211" s="46"/>
      <c r="L211" s="46"/>
    </row>
    <row r="212" spans="5:12" ht="20.25" x14ac:dyDescent="0.2">
      <c r="E212" s="45" t="s">
        <v>151</v>
      </c>
      <c r="F212" s="45"/>
      <c r="G212" s="45"/>
      <c r="H212" s="45"/>
      <c r="I212" s="46"/>
      <c r="J212" s="46"/>
      <c r="K212" s="46"/>
      <c r="L212" s="46"/>
    </row>
    <row r="213" spans="5:12" ht="20.25" x14ac:dyDescent="0.2">
      <c r="E213" s="45" t="s">
        <v>152</v>
      </c>
      <c r="F213" s="45"/>
      <c r="G213" s="45"/>
      <c r="H213" s="45"/>
      <c r="I213" s="46"/>
      <c r="J213" s="46"/>
      <c r="K213" s="46"/>
      <c r="L213" s="46"/>
    </row>
    <row r="214" spans="5:12" ht="20.25" x14ac:dyDescent="0.2">
      <c r="E214" s="45" t="s">
        <v>153</v>
      </c>
      <c r="F214" s="45"/>
      <c r="G214" s="45"/>
      <c r="H214" s="45"/>
      <c r="I214" s="46"/>
      <c r="J214" s="46"/>
      <c r="K214" s="46"/>
      <c r="L214" s="46"/>
    </row>
    <row r="215" spans="5:12" ht="20.25" x14ac:dyDescent="0.2">
      <c r="E215" s="45" t="s">
        <v>154</v>
      </c>
      <c r="F215" s="45"/>
      <c r="G215" s="45"/>
      <c r="H215" s="45"/>
      <c r="I215" s="46"/>
      <c r="J215" s="46"/>
      <c r="K215" s="46"/>
      <c r="L215" s="46"/>
    </row>
    <row r="216" spans="5:12" ht="20.25" x14ac:dyDescent="0.2">
      <c r="E216" s="45" t="s">
        <v>155</v>
      </c>
      <c r="F216" s="45"/>
      <c r="G216" s="45"/>
      <c r="H216" s="45"/>
      <c r="I216" s="46"/>
      <c r="J216" s="46"/>
      <c r="K216" s="46"/>
      <c r="L216" s="46"/>
    </row>
    <row r="217" spans="5:12" ht="20.25" x14ac:dyDescent="0.2">
      <c r="E217" s="45" t="s">
        <v>156</v>
      </c>
      <c r="F217" s="45"/>
      <c r="G217" s="45"/>
      <c r="H217" s="45"/>
      <c r="I217" s="46"/>
      <c r="J217" s="46"/>
      <c r="K217" s="46"/>
      <c r="L217" s="46"/>
    </row>
    <row r="218" spans="5:12" ht="20.25" x14ac:dyDescent="0.2">
      <c r="E218" s="45" t="s">
        <v>157</v>
      </c>
      <c r="F218" s="45"/>
      <c r="G218" s="45"/>
      <c r="H218" s="45"/>
      <c r="I218" s="46"/>
      <c r="J218" s="46"/>
      <c r="K218" s="46"/>
      <c r="L218" s="46"/>
    </row>
    <row r="219" spans="5:12" ht="20.25" x14ac:dyDescent="0.2">
      <c r="E219" s="45" t="s">
        <v>158</v>
      </c>
      <c r="F219" s="45"/>
      <c r="G219" s="45"/>
      <c r="H219" s="45"/>
      <c r="I219" s="46"/>
      <c r="J219" s="46"/>
      <c r="K219" s="46"/>
      <c r="L219" s="46"/>
    </row>
    <row r="220" spans="5:12" ht="20.25" x14ac:dyDescent="0.2">
      <c r="E220" s="45" t="s">
        <v>159</v>
      </c>
      <c r="F220" s="45"/>
      <c r="G220" s="45"/>
      <c r="H220" s="45"/>
      <c r="I220" s="46"/>
      <c r="J220" s="46"/>
      <c r="K220" s="46"/>
      <c r="L220" s="46"/>
    </row>
    <row r="221" spans="5:12" ht="20.25" x14ac:dyDescent="0.2">
      <c r="E221" s="45" t="s">
        <v>160</v>
      </c>
      <c r="F221" s="45"/>
      <c r="G221" s="45"/>
      <c r="H221" s="45"/>
      <c r="I221" s="46"/>
      <c r="J221" s="46"/>
      <c r="K221" s="46"/>
      <c r="L221" s="46"/>
    </row>
    <row r="222" spans="5:12" ht="20.25" x14ac:dyDescent="0.2">
      <c r="E222" s="45" t="s">
        <v>161</v>
      </c>
      <c r="F222" s="45"/>
      <c r="G222" s="45"/>
      <c r="H222" s="45"/>
      <c r="I222" s="46"/>
      <c r="J222" s="46"/>
      <c r="K222" s="46"/>
      <c r="L222" s="46"/>
    </row>
    <row r="223" spans="5:12" ht="20.25" x14ac:dyDescent="0.2">
      <c r="E223" s="45" t="s">
        <v>162</v>
      </c>
      <c r="F223" s="45"/>
      <c r="G223" s="45"/>
      <c r="H223" s="45"/>
      <c r="I223" s="46"/>
      <c r="J223" s="46"/>
      <c r="K223" s="46"/>
      <c r="L223" s="46"/>
    </row>
    <row r="224" spans="5:12" ht="20.25" x14ac:dyDescent="0.2">
      <c r="E224" s="45" t="s">
        <v>163</v>
      </c>
      <c r="F224" s="45"/>
      <c r="G224" s="45"/>
      <c r="H224" s="45"/>
      <c r="I224" s="46"/>
      <c r="J224" s="46"/>
      <c r="K224" s="46"/>
      <c r="L224" s="46"/>
    </row>
    <row r="225" spans="5:12" ht="20.25" x14ac:dyDescent="0.2">
      <c r="E225" s="45" t="s">
        <v>164</v>
      </c>
      <c r="F225" s="45"/>
      <c r="G225" s="45"/>
      <c r="H225" s="45"/>
      <c r="I225" s="46"/>
      <c r="J225" s="46"/>
      <c r="K225" s="46"/>
      <c r="L225" s="46"/>
    </row>
    <row r="226" spans="5:12" ht="20.25" x14ac:dyDescent="0.2">
      <c r="E226" s="45" t="s">
        <v>165</v>
      </c>
      <c r="F226" s="45"/>
      <c r="G226" s="45"/>
      <c r="H226" s="45"/>
      <c r="I226" s="46"/>
      <c r="J226" s="46"/>
      <c r="K226" s="46"/>
      <c r="L226" s="46"/>
    </row>
    <row r="227" spans="5:12" ht="20.25" x14ac:dyDescent="0.2">
      <c r="E227" s="45" t="s">
        <v>166</v>
      </c>
      <c r="F227" s="45"/>
      <c r="G227" s="45"/>
      <c r="H227" s="45"/>
      <c r="I227" s="46"/>
      <c r="J227" s="46"/>
      <c r="K227" s="46"/>
      <c r="L227" s="46"/>
    </row>
    <row r="228" spans="5:12" ht="20.25" x14ac:dyDescent="0.2">
      <c r="E228" s="45" t="s">
        <v>167</v>
      </c>
      <c r="F228" s="45"/>
      <c r="G228" s="45"/>
      <c r="H228" s="45"/>
      <c r="I228" s="46"/>
      <c r="J228" s="46"/>
      <c r="K228" s="46"/>
      <c r="L228" s="46"/>
    </row>
    <row r="229" spans="5:12" ht="20.25" x14ac:dyDescent="0.2">
      <c r="E229" s="45" t="s">
        <v>168</v>
      </c>
      <c r="F229" s="45"/>
      <c r="G229" s="45"/>
      <c r="H229" s="45"/>
      <c r="I229" s="46"/>
      <c r="J229" s="46"/>
      <c r="K229" s="46"/>
      <c r="L229" s="46"/>
    </row>
    <row r="230" spans="5:12" ht="20.25" x14ac:dyDescent="0.2">
      <c r="E230" s="45" t="s">
        <v>169</v>
      </c>
      <c r="F230" s="45"/>
      <c r="G230" s="45"/>
      <c r="H230" s="45"/>
      <c r="I230" s="46"/>
      <c r="J230" s="46"/>
      <c r="K230" s="46"/>
      <c r="L230" s="46"/>
    </row>
    <row r="231" spans="5:12" ht="20.25" x14ac:dyDescent="0.2">
      <c r="E231" s="45" t="s">
        <v>170</v>
      </c>
      <c r="F231" s="45"/>
      <c r="G231" s="45"/>
      <c r="H231" s="45"/>
      <c r="I231" s="46"/>
      <c r="J231" s="46"/>
      <c r="K231" s="46"/>
      <c r="L231" s="46"/>
    </row>
    <row r="232" spans="5:12" ht="20.25" x14ac:dyDescent="0.2">
      <c r="E232" s="45" t="s">
        <v>171</v>
      </c>
      <c r="F232" s="45"/>
      <c r="G232" s="45"/>
      <c r="H232" s="45"/>
      <c r="I232" s="46"/>
      <c r="J232" s="46"/>
      <c r="K232" s="46"/>
      <c r="L232" s="46"/>
    </row>
    <row r="233" spans="5:12" ht="20.25" x14ac:dyDescent="0.2">
      <c r="E233" s="45" t="s">
        <v>172</v>
      </c>
      <c r="F233" s="45"/>
      <c r="G233" s="45"/>
      <c r="H233" s="45"/>
      <c r="I233" s="46"/>
      <c r="J233" s="46"/>
      <c r="K233" s="46"/>
      <c r="L233" s="46"/>
    </row>
    <row r="234" spans="5:12" ht="20.25" x14ac:dyDescent="0.2">
      <c r="E234" s="45" t="s">
        <v>173</v>
      </c>
      <c r="F234" s="45"/>
      <c r="G234" s="45"/>
      <c r="H234" s="45"/>
      <c r="I234" s="46"/>
      <c r="J234" s="46"/>
      <c r="K234" s="46"/>
      <c r="L234" s="46"/>
    </row>
    <row r="235" spans="5:12" ht="20.25" x14ac:dyDescent="0.2">
      <c r="E235" s="45" t="s">
        <v>174</v>
      </c>
      <c r="F235" s="45"/>
      <c r="G235" s="45"/>
      <c r="H235" s="45"/>
      <c r="I235" s="46"/>
      <c r="J235" s="46"/>
      <c r="K235" s="46"/>
      <c r="L235" s="46"/>
    </row>
    <row r="236" spans="5:12" ht="20.25" x14ac:dyDescent="0.2">
      <c r="E236" s="45" t="s">
        <v>175</v>
      </c>
      <c r="F236" s="45"/>
      <c r="G236" s="45"/>
      <c r="H236" s="45"/>
      <c r="I236" s="46"/>
      <c r="J236" s="46"/>
      <c r="K236" s="46"/>
      <c r="L236" s="46"/>
    </row>
    <row r="237" spans="5:12" ht="20.25" x14ac:dyDescent="0.2">
      <c r="E237" s="45" t="s">
        <v>176</v>
      </c>
      <c r="F237" s="45"/>
      <c r="G237" s="45"/>
      <c r="H237" s="45"/>
      <c r="I237" s="46"/>
      <c r="J237" s="46"/>
      <c r="K237" s="46"/>
      <c r="L237" s="46"/>
    </row>
    <row r="238" spans="5:12" ht="20.25" x14ac:dyDescent="0.2">
      <c r="E238" s="45" t="s">
        <v>177</v>
      </c>
      <c r="F238" s="45"/>
      <c r="G238" s="45"/>
      <c r="H238" s="45"/>
      <c r="I238" s="46"/>
      <c r="J238" s="46"/>
      <c r="K238" s="46"/>
      <c r="L238" s="46"/>
    </row>
    <row r="239" spans="5:12" ht="20.25" x14ac:dyDescent="0.2">
      <c r="E239" s="45" t="s">
        <v>178</v>
      </c>
      <c r="F239" s="45"/>
      <c r="G239" s="45"/>
      <c r="H239" s="45"/>
      <c r="I239" s="46"/>
      <c r="J239" s="46"/>
      <c r="K239" s="46"/>
      <c r="L239" s="46"/>
    </row>
    <row r="240" spans="5:12" ht="20.25" x14ac:dyDescent="0.2">
      <c r="E240" s="45" t="s">
        <v>179</v>
      </c>
      <c r="F240" s="45"/>
      <c r="G240" s="45"/>
      <c r="H240" s="45"/>
      <c r="I240" s="46"/>
      <c r="J240" s="46"/>
      <c r="K240" s="46"/>
      <c r="L240" s="46"/>
    </row>
    <row r="241" spans="5:12" ht="20.25" x14ac:dyDescent="0.2">
      <c r="E241" s="45" t="s">
        <v>180</v>
      </c>
      <c r="F241" s="45"/>
      <c r="G241" s="45"/>
      <c r="H241" s="45"/>
      <c r="I241" s="46"/>
      <c r="J241" s="46"/>
      <c r="K241" s="46"/>
      <c r="L241" s="46"/>
    </row>
    <row r="242" spans="5:12" ht="20.25" x14ac:dyDescent="0.2">
      <c r="E242" s="45" t="s">
        <v>181</v>
      </c>
      <c r="F242" s="45"/>
      <c r="G242" s="45"/>
      <c r="H242" s="45"/>
      <c r="I242" s="46"/>
      <c r="J242" s="46"/>
      <c r="K242" s="46"/>
      <c r="L242" s="46"/>
    </row>
    <row r="243" spans="5:12" ht="20.25" x14ac:dyDescent="0.2">
      <c r="E243" s="45" t="s">
        <v>182</v>
      </c>
      <c r="F243" s="45"/>
      <c r="G243" s="45"/>
      <c r="H243" s="45"/>
      <c r="I243" s="46"/>
      <c r="J243" s="46"/>
      <c r="K243" s="46"/>
      <c r="L243" s="46"/>
    </row>
  </sheetData>
  <mergeCells count="98">
    <mergeCell ref="E105:P105"/>
    <mergeCell ref="E106:F106"/>
    <mergeCell ref="G106:G107"/>
    <mergeCell ref="M106:P106"/>
    <mergeCell ref="E107:F107"/>
    <mergeCell ref="M107:P107"/>
    <mergeCell ref="E101:P101"/>
    <mergeCell ref="H102:I102"/>
    <mergeCell ref="H103:I103"/>
    <mergeCell ref="N103:N104"/>
    <mergeCell ref="O103:O104"/>
    <mergeCell ref="P103:P104"/>
    <mergeCell ref="H104:I104"/>
    <mergeCell ref="E97:P97"/>
    <mergeCell ref="E98:F98"/>
    <mergeCell ref="G98:G99"/>
    <mergeCell ref="M98:P98"/>
    <mergeCell ref="E99:F99"/>
    <mergeCell ref="M99:P99"/>
    <mergeCell ref="E93:P93"/>
    <mergeCell ref="H94:I94"/>
    <mergeCell ref="H95:I95"/>
    <mergeCell ref="N95:N96"/>
    <mergeCell ref="O95:O96"/>
    <mergeCell ref="P95:P96"/>
    <mergeCell ref="H96:I96"/>
    <mergeCell ref="E89:P89"/>
    <mergeCell ref="E90:F90"/>
    <mergeCell ref="G90:G91"/>
    <mergeCell ref="M90:P90"/>
    <mergeCell ref="E91:F91"/>
    <mergeCell ref="M91:P91"/>
    <mergeCell ref="E85:P85"/>
    <mergeCell ref="H86:I86"/>
    <mergeCell ref="H87:I87"/>
    <mergeCell ref="N87:N88"/>
    <mergeCell ref="O87:O88"/>
    <mergeCell ref="P87:P88"/>
    <mergeCell ref="H88:I88"/>
    <mergeCell ref="E81:P81"/>
    <mergeCell ref="E82:F82"/>
    <mergeCell ref="G82:G83"/>
    <mergeCell ref="M82:P82"/>
    <mergeCell ref="E83:F83"/>
    <mergeCell ref="M83:P83"/>
    <mergeCell ref="E77:P77"/>
    <mergeCell ref="H78:I78"/>
    <mergeCell ref="H79:I79"/>
    <mergeCell ref="N79:N80"/>
    <mergeCell ref="O79:O80"/>
    <mergeCell ref="P79:P80"/>
    <mergeCell ref="H80:I80"/>
    <mergeCell ref="E73:P73"/>
    <mergeCell ref="E74:F74"/>
    <mergeCell ref="G74:G75"/>
    <mergeCell ref="M74:P74"/>
    <mergeCell ref="E75:F75"/>
    <mergeCell ref="M75:P75"/>
    <mergeCell ref="E69:P69"/>
    <mergeCell ref="H70:I70"/>
    <mergeCell ref="H71:I71"/>
    <mergeCell ref="N71:N72"/>
    <mergeCell ref="O71:O72"/>
    <mergeCell ref="P71:P72"/>
    <mergeCell ref="H72:I72"/>
    <mergeCell ref="E64:P64"/>
    <mergeCell ref="E65:F65"/>
    <mergeCell ref="G65:G66"/>
    <mergeCell ref="M65:P65"/>
    <mergeCell ref="E66:F66"/>
    <mergeCell ref="M66:P66"/>
    <mergeCell ref="H62:I62"/>
    <mergeCell ref="N62:P63"/>
    <mergeCell ref="E63:G63"/>
    <mergeCell ref="H63:I63"/>
    <mergeCell ref="F52:J53"/>
    <mergeCell ref="K52:L52"/>
    <mergeCell ref="M52:O52"/>
    <mergeCell ref="K53:L53"/>
    <mergeCell ref="M53:O53"/>
    <mergeCell ref="E55:P55"/>
    <mergeCell ref="E57:P57"/>
    <mergeCell ref="E58:P58"/>
    <mergeCell ref="E60:P60"/>
    <mergeCell ref="H61:I61"/>
    <mergeCell ref="N61:P61"/>
    <mergeCell ref="C9:D9"/>
    <mergeCell ref="F10:H10"/>
    <mergeCell ref="P10:Q10"/>
    <mergeCell ref="H43:O43"/>
    <mergeCell ref="H46:O47"/>
    <mergeCell ref="W9:X9"/>
    <mergeCell ref="AF9:AG9"/>
    <mergeCell ref="E50:P50"/>
    <mergeCell ref="F2:G2"/>
    <mergeCell ref="H2:I2"/>
    <mergeCell ref="J2:K2"/>
    <mergeCell ref="E49:P49"/>
  </mergeCells>
  <conditionalFormatting sqref="C11:C40">
    <cfRule type="containsText" dxfId="221" priority="11" operator="containsText" text="I">
      <formula>NOT(ISERROR(SEARCH("I",C11)))</formula>
    </cfRule>
    <cfRule type="containsText" dxfId="220" priority="12" operator="containsText" text="K">
      <formula>NOT(ISERROR(SEARCH("K",C11)))</formula>
    </cfRule>
  </conditionalFormatting>
  <conditionalFormatting sqref="C11:D40">
    <cfRule type="containsText" dxfId="219" priority="13" operator="containsText" text="T">
      <formula>NOT(ISERROR(SEARCH("T",C11)))</formula>
    </cfRule>
    <cfRule type="containsText" dxfId="218" priority="15" operator="containsText" text="L">
      <formula>NOT(ISERROR(SEARCH("L",C11)))</formula>
    </cfRule>
    <cfRule type="containsText" dxfId="217" priority="14" operator="containsText" text="J">
      <formula>NOT(ISERROR(SEARCH("J",C11)))</formula>
    </cfRule>
  </conditionalFormatting>
  <conditionalFormatting sqref="H46:O47">
    <cfRule type="containsText" dxfId="216" priority="2" operator="containsText" text="CLASSE DI RISCHIO MEDIO">
      <formula>NOT(ISERROR(SEARCH("CLASSE DI RISCHIO MEDIO",H46)))</formula>
    </cfRule>
    <cfRule type="containsText" dxfId="215" priority="3" operator="containsText" text="Classe di rischio basso">
      <formula>NOT(ISERROR(SEARCH("Classe di rischio basso",H46)))</formula>
    </cfRule>
    <cfRule type="colorScale" priority="4">
      <colorScale>
        <cfvo type="num" val="80"/>
        <cfvo type="num" val="85"/>
        <cfvo type="num" val="87"/>
        <color rgb="FF28F846"/>
        <color rgb="FF0070C0"/>
        <color rgb="FFFF0000"/>
      </colorScale>
    </cfRule>
    <cfRule type="containsText" dxfId="214" priority="1" operator="containsText" text="CLASSE DI RISCHIO ALTO">
      <formula>NOT(ISERROR(SEARCH("CLASSE DI RISCHIO ALTO",H46)))</formula>
    </cfRule>
  </conditionalFormatting>
  <conditionalFormatting sqref="J65">
    <cfRule type="cellIs" dxfId="213" priority="50" operator="greaterThan">
      <formula>80</formula>
    </cfRule>
    <cfRule type="cellIs" dxfId="212" priority="49" operator="between">
      <formula>70</formula>
      <formula>75</formula>
    </cfRule>
    <cfRule type="cellIs" dxfId="211" priority="48" operator="between">
      <formula>65.00000001</formula>
      <formula>69.999999</formula>
    </cfRule>
    <cfRule type="cellIs" dxfId="210" priority="47" operator="between">
      <formula>75.0000001</formula>
      <formula>79.99999999999</formula>
    </cfRule>
    <cfRule type="cellIs" dxfId="209" priority="51" operator="lessThan">
      <formula>65</formula>
    </cfRule>
  </conditionalFormatting>
  <conditionalFormatting sqref="J74">
    <cfRule type="cellIs" dxfId="208" priority="46" operator="lessThan">
      <formula>65</formula>
    </cfRule>
    <cfRule type="cellIs" dxfId="207" priority="45" operator="greaterThan">
      <formula>80</formula>
    </cfRule>
    <cfRule type="cellIs" dxfId="206" priority="42" operator="between">
      <formula>75.0000001</formula>
      <formula>79.99999999999</formula>
    </cfRule>
    <cfRule type="cellIs" dxfId="205" priority="43" operator="between">
      <formula>65.00000001</formula>
      <formula>69.999999</formula>
    </cfRule>
    <cfRule type="cellIs" dxfId="204" priority="44" operator="between">
      <formula>70</formula>
      <formula>75</formula>
    </cfRule>
  </conditionalFormatting>
  <conditionalFormatting sqref="J82">
    <cfRule type="cellIs" dxfId="203" priority="37" operator="between">
      <formula>75.0000001</formula>
      <formula>79.99999999999</formula>
    </cfRule>
    <cfRule type="cellIs" dxfId="202" priority="38" operator="between">
      <formula>65.00000001</formula>
      <formula>69.999999</formula>
    </cfRule>
    <cfRule type="cellIs" dxfId="201" priority="40" operator="greaterThan">
      <formula>80</formula>
    </cfRule>
    <cfRule type="cellIs" dxfId="200" priority="41" operator="lessThan">
      <formula>65</formula>
    </cfRule>
    <cfRule type="cellIs" dxfId="199" priority="39" operator="between">
      <formula>70</formula>
      <formula>75</formula>
    </cfRule>
  </conditionalFormatting>
  <conditionalFormatting sqref="J90">
    <cfRule type="cellIs" dxfId="198" priority="32" operator="between">
      <formula>75.0000001</formula>
      <formula>79.99999999999</formula>
    </cfRule>
    <cfRule type="cellIs" dxfId="197" priority="33" operator="between">
      <formula>65.00000001</formula>
      <formula>69.999999</formula>
    </cfRule>
    <cfRule type="cellIs" dxfId="196" priority="34" operator="between">
      <formula>70</formula>
      <formula>75</formula>
    </cfRule>
    <cfRule type="cellIs" dxfId="195" priority="35" operator="greaterThan">
      <formula>80</formula>
    </cfRule>
    <cfRule type="cellIs" dxfId="194" priority="36" operator="lessThan">
      <formula>65</formula>
    </cfRule>
  </conditionalFormatting>
  <conditionalFormatting sqref="J98">
    <cfRule type="cellIs" dxfId="193" priority="31" operator="between">
      <formula>70</formula>
      <formula>75</formula>
    </cfRule>
    <cfRule type="cellIs" dxfId="192" priority="25" operator="between">
      <formula>65.00000001</formula>
      <formula>69.999999</formula>
    </cfRule>
    <cfRule type="cellIs" dxfId="191" priority="27" operator="greaterThan">
      <formula>80</formula>
    </cfRule>
    <cfRule type="cellIs" dxfId="190" priority="28" operator="lessThan">
      <formula>65</formula>
    </cfRule>
    <cfRule type="cellIs" dxfId="189" priority="29" operator="between">
      <formula>75.0000001</formula>
      <formula>79.99999999999</formula>
    </cfRule>
    <cfRule type="cellIs" dxfId="188" priority="26" operator="between">
      <formula>70</formula>
      <formula>75</formula>
    </cfRule>
    <cfRule type="cellIs" dxfId="187" priority="30" operator="between">
      <formula>65.00000001</formula>
      <formula>69.999999</formula>
    </cfRule>
    <cfRule type="cellIs" dxfId="186" priority="24" operator="between">
      <formula>75.0000001</formula>
      <formula>79.99999999999</formula>
    </cfRule>
  </conditionalFormatting>
  <conditionalFormatting sqref="J106">
    <cfRule type="cellIs" dxfId="185" priority="16" operator="between">
      <formula>75.0000001</formula>
      <formula>79.99999999999</formula>
    </cfRule>
    <cfRule type="cellIs" dxfId="184" priority="17" operator="between">
      <formula>65.00000001</formula>
      <formula>69.999999</formula>
    </cfRule>
    <cfRule type="cellIs" dxfId="183" priority="18" operator="between">
      <formula>70</formula>
      <formula>75</formula>
    </cfRule>
    <cfRule type="cellIs" dxfId="182" priority="19" operator="greaterThan">
      <formula>80</formula>
    </cfRule>
    <cfRule type="cellIs" dxfId="181" priority="20" operator="lessThan">
      <formula>65</formula>
    </cfRule>
    <cfRule type="cellIs" dxfId="180" priority="23" operator="between">
      <formula>70</formula>
      <formula>75</formula>
    </cfRule>
    <cfRule type="cellIs" dxfId="179" priority="22" operator="between">
      <formula>65.00000001</formula>
      <formula>69.999999</formula>
    </cfRule>
    <cfRule type="cellIs" dxfId="178" priority="21" operator="between">
      <formula>75.0000001</formula>
      <formula>79.99999999999</formula>
    </cfRule>
  </conditionalFormatting>
  <conditionalFormatting sqref="N11:N40">
    <cfRule type="cellIs" dxfId="177" priority="5" operator="between">
      <formula>65.00000001</formula>
      <formula>69.999999</formula>
    </cfRule>
    <cfRule type="cellIs" dxfId="176" priority="6" operator="between">
      <formula>75.0000001</formula>
      <formula>79.99999999999</formula>
    </cfRule>
    <cfRule type="cellIs" dxfId="175" priority="8" operator="equal">
      <formula>0</formula>
    </cfRule>
    <cfRule type="cellIs" dxfId="174" priority="9" operator="between">
      <formula>0.1</formula>
      <formula>65</formula>
    </cfRule>
    <cfRule type="cellIs" dxfId="173" priority="10" operator="greaterThan">
      <formula>80</formula>
    </cfRule>
    <cfRule type="cellIs" dxfId="172" priority="7" operator="between">
      <formula>70</formula>
      <formula>75</formula>
    </cfRule>
  </conditionalFormatting>
  <dataValidations count="7">
    <dataValidation type="list" allowBlank="1" showInputMessage="1" showErrorMessage="1" sqref="E11:E39" xr:uid="{64465431-5926-4404-A549-142FA15D8C44}">
      <formula1>Elenco_Misure</formula1>
    </dataValidation>
    <dataValidation type="list" allowBlank="1" showInputMessage="1" showErrorMessage="1" sqref="R57" xr:uid="{FB38CC4F-4A3D-409A-B173-D21A7E387C79}">
      <formula1>#REF!</formula1>
    </dataValidation>
    <dataValidation type="list" allowBlank="1" showInputMessage="1" showErrorMessage="1" sqref="H72:I72 H104:I104 H96:I96 H88:I88 H80:I80 H63:I63" xr:uid="{B1412830-9F2E-4165-B8BF-2246A3956351}">
      <formula1>$I$3:$I$5</formula1>
    </dataValidation>
    <dataValidation type="list" allowBlank="1" showInputMessage="1" showErrorMessage="1" sqref="E71 E105 E103 E97 E95 E89 E87 E81 E79 E73 E62" xr:uid="{AEC04432-B995-4C3F-A2BA-DE4436706C8B}">
      <formula1>$E$112:$E$243</formula1>
    </dataValidation>
    <dataValidation type="list" allowBlank="1" showInputMessage="1" showErrorMessage="1" sqref="R67:S69 O67:P68 R77:S77 R85:S85 R93:S93 R101:S101" xr:uid="{B48ADF8A-7684-4DC3-8FC6-E9C92501BB79}">
      <formula1>$AA$5:$AA$7</formula1>
    </dataValidation>
    <dataValidation type="list" allowBlank="1" showInputMessage="1" showErrorMessage="1" sqref="E75 E107 E99 E91 E83 E66:F66" xr:uid="{3C87B426-A0DC-4887-948F-D4309EC60667}">
      <formula1>$K$3:$K$4</formula1>
    </dataValidation>
    <dataValidation type="list" allowBlank="1" showInputMessage="1" showErrorMessage="1" sqref="F112:F243" xr:uid="{32FB5DFA-9ADC-49DF-8113-ECD524113EDA}">
      <formula1>$L$3:$L$7</formula1>
    </dataValidation>
  </dataValidations>
  <pageMargins left="0.70866141732283472" right="0.70866141732283472" top="0.74803149606299213" bottom="0.74803149606299213" header="0.31496062992125984" footer="0.31496062992125984"/>
  <pageSetup paperSize="9" scale="44" orientation="portrait" r:id="rId1"/>
  <headerFooter>
    <oddHeader>&amp;A</oddHeader>
    <oddFooter>Pagina &amp;P di &amp;N</oddFooter>
  </headerFooter>
  <legacy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tabColor rgb="FF0070C0"/>
    <pageSetUpPr fitToPage="1"/>
  </sheetPr>
  <dimension ref="B1:AN243"/>
  <sheetViews>
    <sheetView tabSelected="1" view="pageBreakPreview" zoomScale="55" zoomScaleNormal="75" zoomScaleSheetLayoutView="55" workbookViewId="0">
      <pane xSplit="2" ySplit="10" topLeftCell="C48" activePane="bottomRight" state="frozen"/>
      <selection activeCell="A56" sqref="A56:A57"/>
      <selection pane="topRight" activeCell="A56" sqref="A56:A57"/>
      <selection pane="bottomLeft" activeCell="A56" sqref="A56:A57"/>
      <selection pane="bottomRight" activeCell="A56" sqref="A56:A57"/>
    </sheetView>
  </sheetViews>
  <sheetFormatPr defaultRowHeight="12.75" x14ac:dyDescent="0.2"/>
  <cols>
    <col min="1" max="1" width="4.5703125" style="81" customWidth="1"/>
    <col min="2" max="2" width="7.5703125" style="81" customWidth="1"/>
    <col min="3" max="3" width="8.5703125" style="81" customWidth="1"/>
    <col min="4" max="4" width="8.85546875" style="81" customWidth="1"/>
    <col min="5" max="5" width="8.28515625" style="81" customWidth="1"/>
    <col min="6" max="6" width="35" style="81" customWidth="1"/>
    <col min="7" max="7" width="22.85546875" style="81" customWidth="1"/>
    <col min="8" max="8" width="20.140625" style="81" customWidth="1"/>
    <col min="9" max="9" width="9.42578125" style="81" customWidth="1"/>
    <col min="10" max="10" width="11.42578125" style="81" customWidth="1"/>
    <col min="11" max="11" width="11.7109375" style="81" customWidth="1"/>
    <col min="12" max="12" width="11" style="81" customWidth="1"/>
    <col min="13" max="13" width="11.42578125" style="81" customWidth="1"/>
    <col min="14" max="14" width="13.140625" style="81" customWidth="1"/>
    <col min="15" max="15" width="9.28515625" style="81" customWidth="1"/>
    <col min="16" max="17" width="9.140625" style="81" customWidth="1"/>
    <col min="18" max="18" width="7.85546875" style="81" hidden="1" customWidth="1"/>
    <col min="19" max="19" width="11.28515625" style="81" customWidth="1"/>
    <col min="20" max="20" width="16.5703125" style="81" bestFit="1" customWidth="1"/>
    <col min="21" max="21" width="21.28515625" style="81" customWidth="1"/>
    <col min="22" max="22" width="16.7109375" style="81" bestFit="1" customWidth="1"/>
    <col min="23" max="23" width="9.140625" style="167"/>
    <col min="24" max="24" width="12.5703125" style="167" customWidth="1"/>
    <col min="25" max="27" width="9.140625" style="167"/>
    <col min="28" max="28" width="15.28515625" style="167" bestFit="1" customWidth="1"/>
    <col min="29" max="29" width="12.140625" style="81" customWidth="1"/>
    <col min="30" max="30" width="9.140625" style="81"/>
    <col min="31" max="31" width="6" style="81" customWidth="1"/>
    <col min="32" max="32" width="13" style="81" customWidth="1"/>
    <col min="33" max="33" width="10.42578125" style="81" customWidth="1"/>
    <col min="34" max="34" width="22.42578125" style="81" customWidth="1"/>
    <col min="35" max="35" width="13.28515625" style="81" customWidth="1"/>
    <col min="36" max="36" width="16.140625" style="81" customWidth="1"/>
    <col min="37" max="37" width="9.5703125" style="81" bestFit="1" customWidth="1"/>
    <col min="38" max="38" width="9.140625" style="81"/>
    <col min="39" max="39" width="15.140625" style="81" customWidth="1"/>
    <col min="40" max="16384" width="9.140625" style="81"/>
  </cols>
  <sheetData>
    <row r="1" spans="3:39" ht="38.25" customHeight="1" x14ac:dyDescent="0.2"/>
    <row r="2" spans="3:39" ht="15.75" customHeight="1" x14ac:dyDescent="0.3">
      <c r="F2" s="427" t="s">
        <v>220</v>
      </c>
      <c r="G2" s="428"/>
      <c r="H2" s="429" t="s">
        <v>221</v>
      </c>
      <c r="I2" s="430"/>
      <c r="J2" s="431" t="s">
        <v>236</v>
      </c>
      <c r="K2" s="431" t="s">
        <v>31</v>
      </c>
      <c r="L2" s="168"/>
      <c r="M2" s="168"/>
      <c r="N2" s="169"/>
    </row>
    <row r="3" spans="3:39" ht="15.75" customHeight="1" x14ac:dyDescent="0.35">
      <c r="F3" s="98" t="s">
        <v>215</v>
      </c>
      <c r="G3" s="100">
        <v>0.7</v>
      </c>
      <c r="H3" s="102" t="s">
        <v>222</v>
      </c>
      <c r="I3" s="103">
        <v>0.5</v>
      </c>
      <c r="J3" s="170"/>
      <c r="K3" s="122" t="s">
        <v>32</v>
      </c>
      <c r="L3" s="121" t="s">
        <v>242</v>
      </c>
      <c r="M3" s="122"/>
      <c r="N3" s="171"/>
    </row>
    <row r="4" spans="3:39" ht="19.5" x14ac:dyDescent="0.35">
      <c r="F4" s="99" t="s">
        <v>216</v>
      </c>
      <c r="G4" s="101">
        <v>1</v>
      </c>
      <c r="H4" s="102" t="s">
        <v>223</v>
      </c>
      <c r="I4" s="103">
        <v>0.75</v>
      </c>
      <c r="J4" s="172"/>
      <c r="K4" s="125" t="s">
        <v>31</v>
      </c>
      <c r="L4" s="123" t="s">
        <v>243</v>
      </c>
      <c r="M4" s="120"/>
      <c r="N4" s="173"/>
    </row>
    <row r="5" spans="3:39" ht="22.5" x14ac:dyDescent="0.3">
      <c r="C5" s="263"/>
      <c r="D5" s="263"/>
      <c r="H5" s="104" t="s">
        <v>224</v>
      </c>
      <c r="I5" s="105">
        <v>0.3</v>
      </c>
      <c r="J5" s="82"/>
      <c r="K5" s="82"/>
      <c r="L5" s="123" t="s">
        <v>244</v>
      </c>
      <c r="M5" s="120"/>
      <c r="N5" s="173"/>
    </row>
    <row r="6" spans="3:39" ht="22.5" x14ac:dyDescent="0.3">
      <c r="C6" s="263"/>
      <c r="D6" s="263"/>
      <c r="G6" s="82"/>
      <c r="I6" s="82"/>
      <c r="J6" s="82"/>
      <c r="K6" s="82"/>
      <c r="L6" s="123" t="s">
        <v>27</v>
      </c>
      <c r="M6" s="120"/>
      <c r="N6" s="173"/>
    </row>
    <row r="7" spans="3:39" ht="23.25" x14ac:dyDescent="0.35">
      <c r="C7" s="263"/>
      <c r="D7" s="263"/>
      <c r="F7" s="198" t="s">
        <v>25</v>
      </c>
      <c r="G7" s="18"/>
      <c r="L7" s="124" t="s">
        <v>183</v>
      </c>
      <c r="M7" s="172"/>
      <c r="N7" s="174"/>
      <c r="T7" s="175"/>
      <c r="U7" s="175"/>
    </row>
    <row r="8" spans="3:39" ht="21.75" customHeight="1" x14ac:dyDescent="0.35">
      <c r="C8" s="263"/>
      <c r="D8" s="263"/>
      <c r="E8" s="18"/>
      <c r="F8" s="199" t="s">
        <v>579</v>
      </c>
      <c r="G8" s="82"/>
    </row>
    <row r="9" spans="3:39" ht="34.5" customHeight="1" x14ac:dyDescent="0.35">
      <c r="C9" s="400" t="s">
        <v>307</v>
      </c>
      <c r="D9" s="401"/>
      <c r="S9" s="197" t="s">
        <v>235</v>
      </c>
      <c r="T9" s="197" t="s">
        <v>235</v>
      </c>
      <c r="U9" s="19"/>
      <c r="W9" s="421" t="s">
        <v>261</v>
      </c>
      <c r="X9" s="422"/>
      <c r="Y9" s="176"/>
      <c r="Z9" s="177"/>
      <c r="AA9" s="177"/>
      <c r="AF9" s="400" t="s">
        <v>228</v>
      </c>
      <c r="AG9" s="423"/>
      <c r="AH9" s="178" t="s">
        <v>262</v>
      </c>
    </row>
    <row r="10" spans="3:39" ht="75" customHeight="1" x14ac:dyDescent="0.2">
      <c r="C10" s="277" t="s">
        <v>305</v>
      </c>
      <c r="D10" s="278" t="s">
        <v>306</v>
      </c>
      <c r="E10" s="280" t="s">
        <v>0</v>
      </c>
      <c r="F10" s="402" t="s">
        <v>23</v>
      </c>
      <c r="G10" s="402"/>
      <c r="H10" s="402"/>
      <c r="I10" s="87" t="s">
        <v>208</v>
      </c>
      <c r="J10" s="88" t="s">
        <v>252</v>
      </c>
      <c r="K10" s="88" t="s">
        <v>260</v>
      </c>
      <c r="L10" s="88" t="s">
        <v>259</v>
      </c>
      <c r="M10" s="89" t="s">
        <v>18</v>
      </c>
      <c r="N10" s="90" t="s">
        <v>209</v>
      </c>
      <c r="O10" s="91" t="s">
        <v>214</v>
      </c>
      <c r="P10" s="403" t="s">
        <v>213</v>
      </c>
      <c r="Q10" s="404"/>
      <c r="S10" s="197" t="s">
        <v>15</v>
      </c>
      <c r="T10" s="197" t="s">
        <v>233</v>
      </c>
      <c r="U10" s="197" t="s">
        <v>266</v>
      </c>
      <c r="V10" s="197" t="s">
        <v>16</v>
      </c>
      <c r="W10" s="2" t="s">
        <v>212</v>
      </c>
      <c r="X10" s="2" t="s">
        <v>211</v>
      </c>
      <c r="Y10" s="2" t="s">
        <v>225</v>
      </c>
      <c r="Z10" s="2" t="s">
        <v>226</v>
      </c>
      <c r="AA10" s="2" t="s">
        <v>227</v>
      </c>
      <c r="AB10" s="109" t="s">
        <v>210</v>
      </c>
      <c r="AF10" s="66" t="s">
        <v>267</v>
      </c>
      <c r="AG10" s="305" t="s">
        <v>229</v>
      </c>
      <c r="AH10" s="305">
        <f>SUM(AH11:AH40)</f>
        <v>0</v>
      </c>
      <c r="AI10" s="305" t="s">
        <v>21</v>
      </c>
      <c r="AJ10" s="305" t="s">
        <v>20</v>
      </c>
      <c r="AK10" s="305" t="s">
        <v>230</v>
      </c>
      <c r="AL10" s="305" t="s">
        <v>231</v>
      </c>
      <c r="AM10" s="305" t="s">
        <v>232</v>
      </c>
    </row>
    <row r="11" spans="3:39" ht="27" x14ac:dyDescent="0.2">
      <c r="C11" s="264" t="str">
        <f>IF(S11=0,"T",IF((K11-M11)&lt;65,"I",IF((K11-M11)&lt;70,"K",IF((K11-M11)&lt;75,"J",IF((K11-M11)&lt;80,"K","L")))))</f>
        <v>T</v>
      </c>
      <c r="D11" s="273" t="str">
        <f>IF(J11&lt;135,"T",IF((J11-$J$66)&lt;135,"J","L"))</f>
        <v>T</v>
      </c>
      <c r="E11" s="21" t="s">
        <v>421</v>
      </c>
      <c r="F11" s="22" t="str">
        <f t="shared" ref="F11:F39" si="0">VLOOKUP(E11,Misure_Campionate,2,FALSE)</f>
        <v>Attività di ufficio</v>
      </c>
      <c r="G11" s="22" t="str">
        <f t="shared" ref="G11:G39" si="1">VLOOKUP(E11,Misure_Campionate,3,FALSE)</f>
        <v>/</v>
      </c>
      <c r="H11" s="22" t="str">
        <f t="shared" ref="H11:H39" si="2">VLOOKUP(E11,Misure_Campionate,4,FALSE)</f>
        <v>/</v>
      </c>
      <c r="I11" s="63">
        <f t="shared" ref="I11:I39" si="3">VLOOKUP(E11,Misure_Campionate,12,FALSE)</f>
        <v>1.7603208509576163</v>
      </c>
      <c r="J11" s="63">
        <f t="shared" ref="J11:J39" si="4">VLOOKUP(E11,Misure_Campionate,13,FALSE)</f>
        <v>106.46204993518134</v>
      </c>
      <c r="K11" s="64">
        <f t="shared" ref="K11:K39" si="5">VLOOKUP(E11,Misure_Campionate,14,FALSE)</f>
        <v>51.17413489533579</v>
      </c>
      <c r="L11" s="16">
        <f t="shared" ref="L11:L39" si="6">VLOOKUP(E11,Misure_Campionate,15,FALSE)</f>
        <v>58.27859605898017</v>
      </c>
      <c r="M11" s="23">
        <f>S11</f>
        <v>0</v>
      </c>
      <c r="N11" s="281">
        <f>IF(M11=0,0,K11-M11)</f>
        <v>0</v>
      </c>
      <c r="O11" s="224">
        <v>480</v>
      </c>
      <c r="P11" s="25"/>
      <c r="Q11" s="25"/>
      <c r="R11" s="81" t="str">
        <f>IF(S11&gt;0,1,"")</f>
        <v/>
      </c>
      <c r="S11" s="111">
        <f>IF(K11&lt;80,0,IF((L11-K11)&lt;=2,($L$63-(($K$63-$L$63)/4)*(L11-K11-2)),($L$63-(($L$63-$M$63)/8)*(L11-K11-2))))</f>
        <v>0</v>
      </c>
      <c r="T11" s="111" t="str">
        <f>IF(J11&lt;135,"",J11-$J$66)</f>
        <v/>
      </c>
      <c r="U11" s="111">
        <f>K11-S11</f>
        <v>51.17413489533579</v>
      </c>
      <c r="V11" s="111">
        <f>O11/$G$43*10^(U11/10)</f>
        <v>131042.89819128203</v>
      </c>
      <c r="W11" s="179">
        <f>IF((Z11^2*(I11^2+$G$3^2+$G$4^2)&gt;0),(Z11^2*(I11^2+$G$3^2+$G$4^2)),0)</f>
        <v>4.5887294983161464</v>
      </c>
      <c r="X11" s="180">
        <f>IF(W11=0,0,(AA11*Y11)^2)</f>
        <v>0</v>
      </c>
      <c r="Y11" s="181">
        <f>0.5*((P11-Q11)/60)</f>
        <v>0</v>
      </c>
      <c r="Z11" s="182">
        <f>O11/$G$43*10^((K11-$G$44)/10)</f>
        <v>1</v>
      </c>
      <c r="AA11" s="135">
        <f>IF(AB11=0,0,4.34*(Z11/AB11))</f>
        <v>0.54249999999999998</v>
      </c>
      <c r="AB11" s="183">
        <f>O11/60</f>
        <v>8</v>
      </c>
      <c r="AF11" s="183">
        <f>IF(N11="0",0,O11/$G$43*10^(N11/10))</f>
        <v>1</v>
      </c>
      <c r="AG11" s="183">
        <f>O11/$G$43*10^(K11/10)</f>
        <v>131042.89819128203</v>
      </c>
      <c r="AH11" s="305" t="str">
        <f>IF(K11&gt;80,O11,"")</f>
        <v/>
      </c>
      <c r="AI11" s="305" t="str">
        <f>IF(K11&gt;80,O11/$AH$10*10^(L11/10),"")</f>
        <v/>
      </c>
      <c r="AJ11" s="305" t="str">
        <f>IF(K11&gt;80,O11/$AH$10*10^(K11/10),"")</f>
        <v/>
      </c>
      <c r="AK11" s="110" t="str">
        <f>IF((MAX(K11:K40)&gt;80),10*LOG(SUM($AJ$11:$AJ$40)),"")</f>
        <v/>
      </c>
      <c r="AL11" s="110" t="str">
        <f>IF((MAX(K11:K40)&gt;80),10*LOG(SUM($AI$11:$AI$40)),"")</f>
        <v/>
      </c>
      <c r="AM11" s="110">
        <f>10*LOG(SUM(AF11:AF40))</f>
        <v>0</v>
      </c>
    </row>
    <row r="12" spans="3:39" ht="27" hidden="1" x14ac:dyDescent="0.2">
      <c r="C12" s="264" t="str">
        <f t="shared" ref="C12:C40" si="7">IF(S12=0,"T",IF((K12-M12)&lt;65,"I",IF((K12-M12)&lt;70,"K",IF((K12-M12)&lt;75,"J",IF((K12-M12)&lt;80,"K","L")))))</f>
        <v>T</v>
      </c>
      <c r="D12" s="273" t="str">
        <f t="shared" ref="D12:D40" si="8">IF(J12&lt;135,"T",IF((J12-$J$66)&lt;135,"J","L"))</f>
        <v>T</v>
      </c>
      <c r="E12" s="21" t="s">
        <v>193</v>
      </c>
      <c r="F12" s="22">
        <f t="shared" si="0"/>
        <v>0</v>
      </c>
      <c r="G12" s="22">
        <f t="shared" si="1"/>
        <v>0</v>
      </c>
      <c r="H12" s="22">
        <f t="shared" si="2"/>
        <v>0</v>
      </c>
      <c r="I12" s="63">
        <f t="shared" si="3"/>
        <v>0</v>
      </c>
      <c r="J12" s="63">
        <f t="shared" si="4"/>
        <v>0</v>
      </c>
      <c r="K12" s="64">
        <f t="shared" si="5"/>
        <v>0</v>
      </c>
      <c r="L12" s="16">
        <f t="shared" si="6"/>
        <v>0</v>
      </c>
      <c r="M12" s="23">
        <f t="shared" ref="M12:M18" si="9">S12</f>
        <v>0</v>
      </c>
      <c r="N12" s="281">
        <f>IF(M12=0,0,K12-M12)</f>
        <v>0</v>
      </c>
      <c r="O12" s="225"/>
      <c r="P12" s="25"/>
      <c r="Q12" s="25"/>
      <c r="R12" s="81" t="str">
        <f t="shared" ref="R12:R40" si="10">IF(S12&gt;0,1,"")</f>
        <v/>
      </c>
      <c r="S12" s="111">
        <f t="shared" ref="S12:S40" si="11">IF(K12&lt;80,0,IF((L12-K12)&lt;=2,($L$63-(($K$63-$L$63)/4)*(L12-K12-2)),($L$63-(($L$63-$M$63)/8)*(L12-K12-2))))</f>
        <v>0</v>
      </c>
      <c r="T12" s="111" t="str">
        <f t="shared" ref="T12:T39" si="12">IF(J12&lt;135,"",J12-$J$66)</f>
        <v/>
      </c>
      <c r="U12" s="111">
        <f>K12-S12</f>
        <v>0</v>
      </c>
      <c r="V12" s="111">
        <f>O12/$G$43*10^(U12/10)</f>
        <v>0</v>
      </c>
      <c r="W12" s="179">
        <f>IF((Z12^2*(I12^2+$G$3^2+$G$4^2)&gt;0),(Z12^2*(I12^2+$G$3^2+$G$4^2)),0)</f>
        <v>0</v>
      </c>
      <c r="X12" s="180">
        <f t="shared" ref="X12:X40" si="13">IF(W12=0,0,(AA12*Y12)^2)</f>
        <v>0</v>
      </c>
      <c r="Y12" s="181">
        <f>0.5*((P12-Q12)/60)</f>
        <v>0</v>
      </c>
      <c r="Z12" s="182">
        <f>O12/$G$43*10^((K12-$G$44)/10)</f>
        <v>0</v>
      </c>
      <c r="AA12" s="135">
        <f t="shared" ref="AA12:AA40" si="14">IF(AB12=0,0,4.34*(Z12/AB12))</f>
        <v>0</v>
      </c>
      <c r="AB12" s="183">
        <f t="shared" ref="AB12:AB40" si="15">O12/60</f>
        <v>0</v>
      </c>
      <c r="AF12" s="183">
        <f t="shared" ref="AF12:AF40" si="16">IF(N12="0",0,O12/$G$43*10^(N12/10))</f>
        <v>0</v>
      </c>
      <c r="AG12" s="183">
        <f>O12/$G$43*10^(K12/10)</f>
        <v>0</v>
      </c>
      <c r="AH12" s="305" t="str">
        <f>IF(K12&gt;80,O12,"")</f>
        <v/>
      </c>
      <c r="AI12" s="305" t="str">
        <f>IF(K12&gt;80,O12/$AH$10*10^(L12/10),"")</f>
        <v/>
      </c>
      <c r="AJ12" s="305" t="str">
        <f>IF(K12&gt;80,O12/$AH$10*10^(K12/10),"")</f>
        <v/>
      </c>
      <c r="AL12" s="184"/>
    </row>
    <row r="13" spans="3:39" ht="27" hidden="1" x14ac:dyDescent="0.2">
      <c r="C13" s="264" t="str">
        <f t="shared" si="7"/>
        <v>T</v>
      </c>
      <c r="D13" s="273" t="str">
        <f t="shared" si="8"/>
        <v>T</v>
      </c>
      <c r="E13" s="21" t="s">
        <v>193</v>
      </c>
      <c r="F13" s="22">
        <f t="shared" si="0"/>
        <v>0</v>
      </c>
      <c r="G13" s="22">
        <f t="shared" si="1"/>
        <v>0</v>
      </c>
      <c r="H13" s="22">
        <f t="shared" si="2"/>
        <v>0</v>
      </c>
      <c r="I13" s="63">
        <f t="shared" si="3"/>
        <v>0</v>
      </c>
      <c r="J13" s="63">
        <f t="shared" si="4"/>
        <v>0</v>
      </c>
      <c r="K13" s="64">
        <f t="shared" si="5"/>
        <v>0</v>
      </c>
      <c r="L13" s="16">
        <f t="shared" si="6"/>
        <v>0</v>
      </c>
      <c r="M13" s="23">
        <f t="shared" si="9"/>
        <v>0</v>
      </c>
      <c r="N13" s="281">
        <f t="shared" ref="N13:N40" si="17">IF(M13=0,0,K13-M13)</f>
        <v>0</v>
      </c>
      <c r="O13" s="225"/>
      <c r="P13" s="25"/>
      <c r="Q13" s="25"/>
      <c r="R13" s="81" t="str">
        <f t="shared" si="10"/>
        <v/>
      </c>
      <c r="S13" s="111">
        <f t="shared" si="11"/>
        <v>0</v>
      </c>
      <c r="T13" s="111" t="str">
        <f t="shared" si="12"/>
        <v/>
      </c>
      <c r="U13" s="111">
        <f t="shared" ref="U13:U40" si="18">K13-S13</f>
        <v>0</v>
      </c>
      <c r="V13" s="111">
        <f t="shared" ref="V13:V40" si="19">O13/$G$43*10^(U13/10)</f>
        <v>0</v>
      </c>
      <c r="W13" s="179">
        <f t="shared" ref="W13:W40" si="20">IF((Z13^2*(I13^2+$G$3^2+$G$4^2)&gt;0),(Z13^2*(I13^2+$G$3^2+$G$4^2)),0)</f>
        <v>0</v>
      </c>
      <c r="X13" s="180">
        <f t="shared" si="13"/>
        <v>0</v>
      </c>
      <c r="Y13" s="181">
        <f t="shared" ref="Y13:Y40" si="21">0.5*((P13-Q13)/60)</f>
        <v>0</v>
      </c>
      <c r="Z13" s="182">
        <f t="shared" ref="Z13:Z40" si="22">O13/$G$43*10^((K13-$G$44)/10)</f>
        <v>0</v>
      </c>
      <c r="AA13" s="135">
        <f t="shared" si="14"/>
        <v>0</v>
      </c>
      <c r="AB13" s="183">
        <f t="shared" si="15"/>
        <v>0</v>
      </c>
      <c r="AF13" s="183">
        <f t="shared" si="16"/>
        <v>0</v>
      </c>
      <c r="AG13" s="183">
        <f t="shared" ref="AG13:AG40" si="23">O13/$G$43*10^(K13/10)</f>
        <v>0</v>
      </c>
      <c r="AH13" s="305" t="str">
        <f>IF(K13&gt;80,O13,"")</f>
        <v/>
      </c>
      <c r="AI13" s="305" t="str">
        <f>IF(K13&gt;80,O13/$AH$10*10^(L13/10),"")</f>
        <v/>
      </c>
      <c r="AJ13" s="305" t="str">
        <f>IF(K13&gt;80,O13/$AH$10*10^(K13/10),"")</f>
        <v/>
      </c>
      <c r="AL13" s="184"/>
    </row>
    <row r="14" spans="3:39" ht="27" hidden="1" x14ac:dyDescent="0.2">
      <c r="C14" s="264" t="str">
        <f t="shared" si="7"/>
        <v>T</v>
      </c>
      <c r="D14" s="273" t="str">
        <f>IF(J14&lt;135,"T",IF((J14-$J$66)&lt;135,"J","L"))</f>
        <v>T</v>
      </c>
      <c r="E14" s="21" t="s">
        <v>193</v>
      </c>
      <c r="F14" s="22">
        <f t="shared" si="0"/>
        <v>0</v>
      </c>
      <c r="G14" s="22">
        <f t="shared" si="1"/>
        <v>0</v>
      </c>
      <c r="H14" s="22">
        <f t="shared" si="2"/>
        <v>0</v>
      </c>
      <c r="I14" s="63">
        <f t="shared" si="3"/>
        <v>0</v>
      </c>
      <c r="J14" s="63">
        <f t="shared" si="4"/>
        <v>0</v>
      </c>
      <c r="K14" s="64">
        <f t="shared" si="5"/>
        <v>0</v>
      </c>
      <c r="L14" s="16">
        <f t="shared" si="6"/>
        <v>0</v>
      </c>
      <c r="M14" s="23">
        <f t="shared" si="9"/>
        <v>0</v>
      </c>
      <c r="N14" s="281">
        <f t="shared" si="17"/>
        <v>0</v>
      </c>
      <c r="O14" s="225"/>
      <c r="P14" s="25"/>
      <c r="Q14" s="25"/>
      <c r="R14" s="81" t="str">
        <f t="shared" si="10"/>
        <v/>
      </c>
      <c r="S14" s="111">
        <f t="shared" si="11"/>
        <v>0</v>
      </c>
      <c r="T14" s="111" t="str">
        <f>IF(J14&lt;135,"",J14-$J$66)</f>
        <v/>
      </c>
      <c r="U14" s="111">
        <f t="shared" si="18"/>
        <v>0</v>
      </c>
      <c r="V14" s="111">
        <f>O14/$G$43*10^(U14/10)</f>
        <v>0</v>
      </c>
      <c r="W14" s="179">
        <f t="shared" si="20"/>
        <v>0</v>
      </c>
      <c r="X14" s="180">
        <f t="shared" si="13"/>
        <v>0</v>
      </c>
      <c r="Y14" s="181">
        <f t="shared" si="21"/>
        <v>0</v>
      </c>
      <c r="Z14" s="182">
        <f t="shared" si="22"/>
        <v>0</v>
      </c>
      <c r="AA14" s="135">
        <f t="shared" si="14"/>
        <v>0</v>
      </c>
      <c r="AB14" s="183">
        <f t="shared" si="15"/>
        <v>0</v>
      </c>
      <c r="AF14" s="183">
        <f t="shared" si="16"/>
        <v>0</v>
      </c>
      <c r="AG14" s="183">
        <f t="shared" si="23"/>
        <v>0</v>
      </c>
      <c r="AH14" s="305" t="str">
        <f t="shared" ref="AH14:AH40" si="24">IF(K14&gt;80,O14,"")</f>
        <v/>
      </c>
      <c r="AI14" s="305" t="str">
        <f t="shared" ref="AI14:AI40" si="25">IF(K14&gt;80,O14/$AH$10*10^(L14/10),"")</f>
        <v/>
      </c>
      <c r="AJ14" s="305" t="str">
        <f t="shared" ref="AJ14:AJ40" si="26">IF(K14&gt;80,O14/$AH$10*10^(K14/10),"")</f>
        <v/>
      </c>
      <c r="AL14" s="184"/>
    </row>
    <row r="15" spans="3:39" ht="27" hidden="1" x14ac:dyDescent="0.2">
      <c r="C15" s="264" t="str">
        <f t="shared" si="7"/>
        <v>T</v>
      </c>
      <c r="D15" s="273" t="str">
        <f t="shared" si="8"/>
        <v>T</v>
      </c>
      <c r="E15" s="21" t="s">
        <v>193</v>
      </c>
      <c r="F15" s="22">
        <f t="shared" si="0"/>
        <v>0</v>
      </c>
      <c r="G15" s="22">
        <f t="shared" si="1"/>
        <v>0</v>
      </c>
      <c r="H15" s="22">
        <f t="shared" si="2"/>
        <v>0</v>
      </c>
      <c r="I15" s="63">
        <f t="shared" si="3"/>
        <v>0</v>
      </c>
      <c r="J15" s="63">
        <f t="shared" si="4"/>
        <v>0</v>
      </c>
      <c r="K15" s="64">
        <f t="shared" si="5"/>
        <v>0</v>
      </c>
      <c r="L15" s="16">
        <f t="shared" si="6"/>
        <v>0</v>
      </c>
      <c r="M15" s="23">
        <f t="shared" si="9"/>
        <v>0</v>
      </c>
      <c r="N15" s="281">
        <f t="shared" si="17"/>
        <v>0</v>
      </c>
      <c r="O15" s="225"/>
      <c r="P15" s="25"/>
      <c r="Q15" s="25"/>
      <c r="R15" s="81" t="str">
        <f t="shared" si="10"/>
        <v/>
      </c>
      <c r="S15" s="111">
        <f t="shared" si="11"/>
        <v>0</v>
      </c>
      <c r="T15" s="111" t="str">
        <f t="shared" si="12"/>
        <v/>
      </c>
      <c r="U15" s="111">
        <f t="shared" si="18"/>
        <v>0</v>
      </c>
      <c r="V15" s="111">
        <f t="shared" si="19"/>
        <v>0</v>
      </c>
      <c r="W15" s="179">
        <f t="shared" si="20"/>
        <v>0</v>
      </c>
      <c r="X15" s="180">
        <f t="shared" si="13"/>
        <v>0</v>
      </c>
      <c r="Y15" s="181">
        <f t="shared" si="21"/>
        <v>0</v>
      </c>
      <c r="Z15" s="182">
        <f t="shared" si="22"/>
        <v>0</v>
      </c>
      <c r="AA15" s="135">
        <f t="shared" si="14"/>
        <v>0</v>
      </c>
      <c r="AB15" s="183">
        <f t="shared" si="15"/>
        <v>0</v>
      </c>
      <c r="AF15" s="183">
        <f t="shared" si="16"/>
        <v>0</v>
      </c>
      <c r="AG15" s="183">
        <f t="shared" si="23"/>
        <v>0</v>
      </c>
      <c r="AH15" s="305" t="str">
        <f t="shared" si="24"/>
        <v/>
      </c>
      <c r="AI15" s="305" t="str">
        <f t="shared" si="25"/>
        <v/>
      </c>
      <c r="AJ15" s="305" t="str">
        <f t="shared" si="26"/>
        <v/>
      </c>
      <c r="AL15" s="184"/>
    </row>
    <row r="16" spans="3:39" ht="27" hidden="1" x14ac:dyDescent="0.2">
      <c r="C16" s="264" t="str">
        <f t="shared" si="7"/>
        <v>T</v>
      </c>
      <c r="D16" s="273" t="str">
        <f t="shared" si="8"/>
        <v>T</v>
      </c>
      <c r="E16" s="21" t="s">
        <v>193</v>
      </c>
      <c r="F16" s="22">
        <f t="shared" si="0"/>
        <v>0</v>
      </c>
      <c r="G16" s="22">
        <f t="shared" si="1"/>
        <v>0</v>
      </c>
      <c r="H16" s="22">
        <f t="shared" si="2"/>
        <v>0</v>
      </c>
      <c r="I16" s="63">
        <f t="shared" si="3"/>
        <v>0</v>
      </c>
      <c r="J16" s="63">
        <f t="shared" si="4"/>
        <v>0</v>
      </c>
      <c r="K16" s="64">
        <f t="shared" si="5"/>
        <v>0</v>
      </c>
      <c r="L16" s="16">
        <f t="shared" si="6"/>
        <v>0</v>
      </c>
      <c r="M16" s="23">
        <f t="shared" si="9"/>
        <v>0</v>
      </c>
      <c r="N16" s="281">
        <f t="shared" si="17"/>
        <v>0</v>
      </c>
      <c r="O16" s="225"/>
      <c r="P16" s="25"/>
      <c r="Q16" s="25"/>
      <c r="R16" s="81" t="str">
        <f t="shared" si="10"/>
        <v/>
      </c>
      <c r="S16" s="111">
        <f t="shared" si="11"/>
        <v>0</v>
      </c>
      <c r="T16" s="111" t="str">
        <f t="shared" si="12"/>
        <v/>
      </c>
      <c r="U16" s="111">
        <f t="shared" si="18"/>
        <v>0</v>
      </c>
      <c r="V16" s="111">
        <f t="shared" si="19"/>
        <v>0</v>
      </c>
      <c r="W16" s="179">
        <f t="shared" si="20"/>
        <v>0</v>
      </c>
      <c r="X16" s="180">
        <f t="shared" si="13"/>
        <v>0</v>
      </c>
      <c r="Y16" s="181">
        <f t="shared" si="21"/>
        <v>0</v>
      </c>
      <c r="Z16" s="182">
        <f t="shared" si="22"/>
        <v>0</v>
      </c>
      <c r="AA16" s="135">
        <f t="shared" si="14"/>
        <v>0</v>
      </c>
      <c r="AB16" s="183">
        <f t="shared" si="15"/>
        <v>0</v>
      </c>
      <c r="AF16" s="183">
        <f t="shared" si="16"/>
        <v>0</v>
      </c>
      <c r="AG16" s="183">
        <f t="shared" si="23"/>
        <v>0</v>
      </c>
      <c r="AH16" s="305" t="str">
        <f t="shared" si="24"/>
        <v/>
      </c>
      <c r="AI16" s="305" t="str">
        <f t="shared" si="25"/>
        <v/>
      </c>
      <c r="AJ16" s="305" t="str">
        <f t="shared" si="26"/>
        <v/>
      </c>
      <c r="AL16" s="184"/>
    </row>
    <row r="17" spans="3:38" ht="27" hidden="1" x14ac:dyDescent="0.2">
      <c r="C17" s="264" t="str">
        <f t="shared" si="7"/>
        <v>T</v>
      </c>
      <c r="D17" s="273" t="str">
        <f t="shared" si="8"/>
        <v>T</v>
      </c>
      <c r="E17" s="21" t="s">
        <v>193</v>
      </c>
      <c r="F17" s="22">
        <f t="shared" si="0"/>
        <v>0</v>
      </c>
      <c r="G17" s="22">
        <f t="shared" si="1"/>
        <v>0</v>
      </c>
      <c r="H17" s="22">
        <f t="shared" si="2"/>
        <v>0</v>
      </c>
      <c r="I17" s="63">
        <f t="shared" si="3"/>
        <v>0</v>
      </c>
      <c r="J17" s="63">
        <f t="shared" si="4"/>
        <v>0</v>
      </c>
      <c r="K17" s="64">
        <f t="shared" si="5"/>
        <v>0</v>
      </c>
      <c r="L17" s="16">
        <f t="shared" si="6"/>
        <v>0</v>
      </c>
      <c r="M17" s="23">
        <f t="shared" si="9"/>
        <v>0</v>
      </c>
      <c r="N17" s="281">
        <f t="shared" si="17"/>
        <v>0</v>
      </c>
      <c r="O17" s="225"/>
      <c r="P17" s="25"/>
      <c r="Q17" s="25"/>
      <c r="R17" s="81" t="str">
        <f t="shared" si="10"/>
        <v/>
      </c>
      <c r="S17" s="111">
        <f t="shared" si="11"/>
        <v>0</v>
      </c>
      <c r="T17" s="111" t="str">
        <f t="shared" si="12"/>
        <v/>
      </c>
      <c r="U17" s="111">
        <f t="shared" si="18"/>
        <v>0</v>
      </c>
      <c r="V17" s="111">
        <f t="shared" si="19"/>
        <v>0</v>
      </c>
      <c r="W17" s="179">
        <f t="shared" si="20"/>
        <v>0</v>
      </c>
      <c r="X17" s="180">
        <f t="shared" si="13"/>
        <v>0</v>
      </c>
      <c r="Y17" s="181">
        <f t="shared" si="21"/>
        <v>0</v>
      </c>
      <c r="Z17" s="182">
        <f>O17/$G$43*10^((K17-$G$44)/10)</f>
        <v>0</v>
      </c>
      <c r="AA17" s="135">
        <f>IF(AB17=0,0,4.34*(Z17/AB17))</f>
        <v>0</v>
      </c>
      <c r="AB17" s="183">
        <f t="shared" si="15"/>
        <v>0</v>
      </c>
      <c r="AF17" s="183">
        <f t="shared" si="16"/>
        <v>0</v>
      </c>
      <c r="AG17" s="183">
        <f t="shared" si="23"/>
        <v>0</v>
      </c>
      <c r="AH17" s="305" t="str">
        <f t="shared" si="24"/>
        <v/>
      </c>
      <c r="AI17" s="305" t="str">
        <f t="shared" si="25"/>
        <v/>
      </c>
      <c r="AJ17" s="305" t="str">
        <f t="shared" si="26"/>
        <v/>
      </c>
      <c r="AL17" s="184"/>
    </row>
    <row r="18" spans="3:38" ht="27" hidden="1" x14ac:dyDescent="0.2">
      <c r="C18" s="264" t="str">
        <f t="shared" si="7"/>
        <v>T</v>
      </c>
      <c r="D18" s="273" t="str">
        <f t="shared" si="8"/>
        <v>T</v>
      </c>
      <c r="E18" s="21" t="s">
        <v>193</v>
      </c>
      <c r="F18" s="22">
        <f t="shared" si="0"/>
        <v>0</v>
      </c>
      <c r="G18" s="22">
        <f t="shared" si="1"/>
        <v>0</v>
      </c>
      <c r="H18" s="22">
        <f t="shared" si="2"/>
        <v>0</v>
      </c>
      <c r="I18" s="63">
        <f t="shared" si="3"/>
        <v>0</v>
      </c>
      <c r="J18" s="63">
        <f t="shared" si="4"/>
        <v>0</v>
      </c>
      <c r="K18" s="64">
        <f t="shared" si="5"/>
        <v>0</v>
      </c>
      <c r="L18" s="16">
        <f t="shared" si="6"/>
        <v>0</v>
      </c>
      <c r="M18" s="23">
        <f t="shared" si="9"/>
        <v>0</v>
      </c>
      <c r="N18" s="281">
        <f t="shared" si="17"/>
        <v>0</v>
      </c>
      <c r="O18" s="225"/>
      <c r="P18" s="25"/>
      <c r="Q18" s="25"/>
      <c r="R18" s="81" t="str">
        <f t="shared" si="10"/>
        <v/>
      </c>
      <c r="S18" s="111">
        <f t="shared" si="11"/>
        <v>0</v>
      </c>
      <c r="T18" s="111" t="str">
        <f t="shared" si="12"/>
        <v/>
      </c>
      <c r="U18" s="111">
        <f t="shared" si="18"/>
        <v>0</v>
      </c>
      <c r="V18" s="111">
        <f t="shared" si="19"/>
        <v>0</v>
      </c>
      <c r="W18" s="179">
        <f t="shared" si="20"/>
        <v>0</v>
      </c>
      <c r="X18" s="180">
        <f t="shared" si="13"/>
        <v>0</v>
      </c>
      <c r="Y18" s="181">
        <f t="shared" si="21"/>
        <v>0</v>
      </c>
      <c r="Z18" s="182">
        <f t="shared" si="22"/>
        <v>0</v>
      </c>
      <c r="AA18" s="135">
        <f t="shared" si="14"/>
        <v>0</v>
      </c>
      <c r="AB18" s="183">
        <f t="shared" si="15"/>
        <v>0</v>
      </c>
      <c r="AF18" s="183">
        <f t="shared" si="16"/>
        <v>0</v>
      </c>
      <c r="AG18" s="183">
        <f t="shared" si="23"/>
        <v>0</v>
      </c>
      <c r="AH18" s="305" t="str">
        <f t="shared" si="24"/>
        <v/>
      </c>
      <c r="AI18" s="305" t="str">
        <f t="shared" si="25"/>
        <v/>
      </c>
      <c r="AJ18" s="305" t="str">
        <f t="shared" si="26"/>
        <v/>
      </c>
      <c r="AL18" s="184"/>
    </row>
    <row r="19" spans="3:38" ht="27" hidden="1" x14ac:dyDescent="0.2">
      <c r="C19" s="264" t="str">
        <f t="shared" si="7"/>
        <v>T</v>
      </c>
      <c r="D19" s="273" t="str">
        <f t="shared" si="8"/>
        <v>T</v>
      </c>
      <c r="E19" s="21" t="s">
        <v>193</v>
      </c>
      <c r="F19" s="22">
        <f t="shared" si="0"/>
        <v>0</v>
      </c>
      <c r="G19" s="22">
        <f t="shared" si="1"/>
        <v>0</v>
      </c>
      <c r="H19" s="22">
        <f t="shared" si="2"/>
        <v>0</v>
      </c>
      <c r="I19" s="63">
        <f t="shared" si="3"/>
        <v>0</v>
      </c>
      <c r="J19" s="63">
        <f t="shared" si="4"/>
        <v>0</v>
      </c>
      <c r="K19" s="64">
        <f t="shared" si="5"/>
        <v>0</v>
      </c>
      <c r="L19" s="16">
        <f t="shared" si="6"/>
        <v>0</v>
      </c>
      <c r="M19" s="23">
        <f t="shared" ref="M19:M40" si="27">IF(AND($O$44&gt;87,K19&gt;80),S19,0)</f>
        <v>0</v>
      </c>
      <c r="N19" s="281">
        <f t="shared" si="17"/>
        <v>0</v>
      </c>
      <c r="O19" s="225"/>
      <c r="P19" s="25"/>
      <c r="Q19" s="25"/>
      <c r="R19" s="81" t="str">
        <f t="shared" si="10"/>
        <v/>
      </c>
      <c r="S19" s="111">
        <f t="shared" si="11"/>
        <v>0</v>
      </c>
      <c r="T19" s="111" t="str">
        <f t="shared" si="12"/>
        <v/>
      </c>
      <c r="U19" s="111">
        <f t="shared" si="18"/>
        <v>0</v>
      </c>
      <c r="V19" s="111">
        <f t="shared" si="19"/>
        <v>0</v>
      </c>
      <c r="W19" s="179">
        <f t="shared" si="20"/>
        <v>0</v>
      </c>
      <c r="X19" s="180">
        <f t="shared" si="13"/>
        <v>0</v>
      </c>
      <c r="Y19" s="181">
        <f t="shared" si="21"/>
        <v>0</v>
      </c>
      <c r="Z19" s="182">
        <f t="shared" si="22"/>
        <v>0</v>
      </c>
      <c r="AA19" s="135">
        <f t="shared" si="14"/>
        <v>0</v>
      </c>
      <c r="AB19" s="183">
        <f t="shared" si="15"/>
        <v>0</v>
      </c>
      <c r="AF19" s="183">
        <f t="shared" si="16"/>
        <v>0</v>
      </c>
      <c r="AG19" s="183">
        <f t="shared" si="23"/>
        <v>0</v>
      </c>
      <c r="AH19" s="305" t="str">
        <f t="shared" si="24"/>
        <v/>
      </c>
      <c r="AI19" s="305" t="str">
        <f t="shared" si="25"/>
        <v/>
      </c>
      <c r="AJ19" s="305" t="str">
        <f t="shared" si="26"/>
        <v/>
      </c>
      <c r="AL19" s="184"/>
    </row>
    <row r="20" spans="3:38" ht="27" hidden="1" x14ac:dyDescent="0.2">
      <c r="C20" s="264" t="str">
        <f t="shared" si="7"/>
        <v>T</v>
      </c>
      <c r="D20" s="273" t="str">
        <f t="shared" si="8"/>
        <v>T</v>
      </c>
      <c r="E20" s="21" t="s">
        <v>193</v>
      </c>
      <c r="F20" s="22">
        <f t="shared" si="0"/>
        <v>0</v>
      </c>
      <c r="G20" s="22">
        <f t="shared" si="1"/>
        <v>0</v>
      </c>
      <c r="H20" s="22">
        <f t="shared" si="2"/>
        <v>0</v>
      </c>
      <c r="I20" s="63">
        <f t="shared" si="3"/>
        <v>0</v>
      </c>
      <c r="J20" s="63">
        <f t="shared" si="4"/>
        <v>0</v>
      </c>
      <c r="K20" s="64">
        <f t="shared" si="5"/>
        <v>0</v>
      </c>
      <c r="L20" s="16">
        <f t="shared" si="6"/>
        <v>0</v>
      </c>
      <c r="M20" s="23">
        <f t="shared" si="27"/>
        <v>0</v>
      </c>
      <c r="N20" s="281">
        <f t="shared" si="17"/>
        <v>0</v>
      </c>
      <c r="O20" s="225"/>
      <c r="P20" s="25"/>
      <c r="Q20" s="25"/>
      <c r="R20" s="81" t="str">
        <f t="shared" si="10"/>
        <v/>
      </c>
      <c r="S20" s="111">
        <f t="shared" si="11"/>
        <v>0</v>
      </c>
      <c r="T20" s="111" t="str">
        <f t="shared" si="12"/>
        <v/>
      </c>
      <c r="U20" s="111">
        <f t="shared" si="18"/>
        <v>0</v>
      </c>
      <c r="V20" s="111">
        <f t="shared" si="19"/>
        <v>0</v>
      </c>
      <c r="W20" s="179">
        <f t="shared" si="20"/>
        <v>0</v>
      </c>
      <c r="X20" s="180">
        <f t="shared" si="13"/>
        <v>0</v>
      </c>
      <c r="Y20" s="181">
        <f t="shared" si="21"/>
        <v>0</v>
      </c>
      <c r="Z20" s="182">
        <f t="shared" si="22"/>
        <v>0</v>
      </c>
      <c r="AA20" s="135">
        <f t="shared" si="14"/>
        <v>0</v>
      </c>
      <c r="AB20" s="183">
        <f t="shared" si="15"/>
        <v>0</v>
      </c>
      <c r="AF20" s="183">
        <f t="shared" si="16"/>
        <v>0</v>
      </c>
      <c r="AG20" s="183">
        <f t="shared" si="23"/>
        <v>0</v>
      </c>
      <c r="AH20" s="305" t="str">
        <f t="shared" si="24"/>
        <v/>
      </c>
      <c r="AI20" s="305" t="str">
        <f t="shared" si="25"/>
        <v/>
      </c>
      <c r="AJ20" s="305" t="str">
        <f t="shared" si="26"/>
        <v/>
      </c>
      <c r="AL20" s="184"/>
    </row>
    <row r="21" spans="3:38" ht="27" hidden="1" x14ac:dyDescent="0.2">
      <c r="C21" s="264" t="str">
        <f t="shared" si="7"/>
        <v>T</v>
      </c>
      <c r="D21" s="273" t="str">
        <f t="shared" si="8"/>
        <v>T</v>
      </c>
      <c r="E21" s="21" t="s">
        <v>193</v>
      </c>
      <c r="F21" s="22">
        <f t="shared" si="0"/>
        <v>0</v>
      </c>
      <c r="G21" s="22">
        <f t="shared" si="1"/>
        <v>0</v>
      </c>
      <c r="H21" s="22">
        <f t="shared" si="2"/>
        <v>0</v>
      </c>
      <c r="I21" s="63">
        <f t="shared" si="3"/>
        <v>0</v>
      </c>
      <c r="J21" s="63">
        <f t="shared" si="4"/>
        <v>0</v>
      </c>
      <c r="K21" s="64">
        <f t="shared" si="5"/>
        <v>0</v>
      </c>
      <c r="L21" s="16">
        <f t="shared" si="6"/>
        <v>0</v>
      </c>
      <c r="M21" s="23">
        <f t="shared" si="27"/>
        <v>0</v>
      </c>
      <c r="N21" s="281">
        <f t="shared" si="17"/>
        <v>0</v>
      </c>
      <c r="O21" s="225"/>
      <c r="P21" s="25"/>
      <c r="Q21" s="25"/>
      <c r="R21" s="81" t="str">
        <f t="shared" si="10"/>
        <v/>
      </c>
      <c r="S21" s="111">
        <f t="shared" si="11"/>
        <v>0</v>
      </c>
      <c r="T21" s="111" t="str">
        <f t="shared" si="12"/>
        <v/>
      </c>
      <c r="U21" s="111">
        <f>K21-S21</f>
        <v>0</v>
      </c>
      <c r="V21" s="111">
        <f t="shared" si="19"/>
        <v>0</v>
      </c>
      <c r="W21" s="179">
        <f t="shared" si="20"/>
        <v>0</v>
      </c>
      <c r="X21" s="180">
        <f t="shared" si="13"/>
        <v>0</v>
      </c>
      <c r="Y21" s="181">
        <f t="shared" si="21"/>
        <v>0</v>
      </c>
      <c r="Z21" s="182">
        <f t="shared" si="22"/>
        <v>0</v>
      </c>
      <c r="AA21" s="135">
        <f t="shared" si="14"/>
        <v>0</v>
      </c>
      <c r="AB21" s="183">
        <f t="shared" si="15"/>
        <v>0</v>
      </c>
      <c r="AF21" s="183">
        <f t="shared" si="16"/>
        <v>0</v>
      </c>
      <c r="AG21" s="183">
        <f t="shared" si="23"/>
        <v>0</v>
      </c>
      <c r="AH21" s="305" t="str">
        <f t="shared" si="24"/>
        <v/>
      </c>
      <c r="AI21" s="305" t="str">
        <f t="shared" si="25"/>
        <v/>
      </c>
      <c r="AJ21" s="305" t="str">
        <f t="shared" si="26"/>
        <v/>
      </c>
      <c r="AL21" s="184"/>
    </row>
    <row r="22" spans="3:38" ht="27" hidden="1" x14ac:dyDescent="0.2">
      <c r="C22" s="264" t="str">
        <f t="shared" si="7"/>
        <v>T</v>
      </c>
      <c r="D22" s="273" t="str">
        <f t="shared" si="8"/>
        <v>T</v>
      </c>
      <c r="E22" s="21" t="s">
        <v>193</v>
      </c>
      <c r="F22" s="22">
        <f t="shared" si="0"/>
        <v>0</v>
      </c>
      <c r="G22" s="22">
        <f t="shared" si="1"/>
        <v>0</v>
      </c>
      <c r="H22" s="22">
        <f t="shared" si="2"/>
        <v>0</v>
      </c>
      <c r="I22" s="63">
        <f t="shared" si="3"/>
        <v>0</v>
      </c>
      <c r="J22" s="63">
        <f t="shared" si="4"/>
        <v>0</v>
      </c>
      <c r="K22" s="64">
        <f t="shared" si="5"/>
        <v>0</v>
      </c>
      <c r="L22" s="16">
        <f t="shared" si="6"/>
        <v>0</v>
      </c>
      <c r="M22" s="23">
        <f t="shared" si="27"/>
        <v>0</v>
      </c>
      <c r="N22" s="281">
        <f t="shared" si="17"/>
        <v>0</v>
      </c>
      <c r="O22" s="25"/>
      <c r="P22" s="25"/>
      <c r="Q22" s="25"/>
      <c r="R22" s="81" t="str">
        <f t="shared" si="10"/>
        <v/>
      </c>
      <c r="S22" s="111">
        <f t="shared" si="11"/>
        <v>0</v>
      </c>
      <c r="T22" s="111" t="str">
        <f t="shared" si="12"/>
        <v/>
      </c>
      <c r="U22" s="111">
        <f t="shared" si="18"/>
        <v>0</v>
      </c>
      <c r="V22" s="111">
        <f t="shared" si="19"/>
        <v>0</v>
      </c>
      <c r="W22" s="179">
        <f t="shared" si="20"/>
        <v>0</v>
      </c>
      <c r="X22" s="180">
        <f t="shared" si="13"/>
        <v>0</v>
      </c>
      <c r="Y22" s="181">
        <f t="shared" si="21"/>
        <v>0</v>
      </c>
      <c r="Z22" s="182">
        <f t="shared" si="22"/>
        <v>0</v>
      </c>
      <c r="AA22" s="135">
        <f t="shared" si="14"/>
        <v>0</v>
      </c>
      <c r="AB22" s="183">
        <f t="shared" si="15"/>
        <v>0</v>
      </c>
      <c r="AF22" s="183">
        <f t="shared" si="16"/>
        <v>0</v>
      </c>
      <c r="AG22" s="183">
        <f t="shared" si="23"/>
        <v>0</v>
      </c>
      <c r="AH22" s="305" t="str">
        <f t="shared" si="24"/>
        <v/>
      </c>
      <c r="AI22" s="305" t="str">
        <f t="shared" si="25"/>
        <v/>
      </c>
      <c r="AJ22" s="305" t="str">
        <f t="shared" si="26"/>
        <v/>
      </c>
      <c r="AL22" s="184"/>
    </row>
    <row r="23" spans="3:38" ht="27" hidden="1" x14ac:dyDescent="0.2">
      <c r="C23" s="264" t="str">
        <f t="shared" si="7"/>
        <v>T</v>
      </c>
      <c r="D23" s="273" t="str">
        <f t="shared" si="8"/>
        <v>T</v>
      </c>
      <c r="E23" s="21" t="s">
        <v>193</v>
      </c>
      <c r="F23" s="22">
        <f t="shared" si="0"/>
        <v>0</v>
      </c>
      <c r="G23" s="22">
        <f t="shared" si="1"/>
        <v>0</v>
      </c>
      <c r="H23" s="22">
        <f t="shared" si="2"/>
        <v>0</v>
      </c>
      <c r="I23" s="63">
        <f t="shared" si="3"/>
        <v>0</v>
      </c>
      <c r="J23" s="63">
        <f t="shared" si="4"/>
        <v>0</v>
      </c>
      <c r="K23" s="64">
        <f t="shared" si="5"/>
        <v>0</v>
      </c>
      <c r="L23" s="16">
        <f t="shared" si="6"/>
        <v>0</v>
      </c>
      <c r="M23" s="23">
        <f t="shared" si="27"/>
        <v>0</v>
      </c>
      <c r="N23" s="281">
        <f t="shared" si="17"/>
        <v>0</v>
      </c>
      <c r="O23" s="25"/>
      <c r="P23" s="25"/>
      <c r="Q23" s="25"/>
      <c r="R23" s="81" t="str">
        <f t="shared" si="10"/>
        <v/>
      </c>
      <c r="S23" s="111">
        <f t="shared" si="11"/>
        <v>0</v>
      </c>
      <c r="T23" s="111" t="str">
        <f t="shared" si="12"/>
        <v/>
      </c>
      <c r="U23" s="111">
        <f t="shared" si="18"/>
        <v>0</v>
      </c>
      <c r="V23" s="111">
        <f t="shared" si="19"/>
        <v>0</v>
      </c>
      <c r="W23" s="179">
        <f t="shared" si="20"/>
        <v>0</v>
      </c>
      <c r="X23" s="180">
        <f t="shared" si="13"/>
        <v>0</v>
      </c>
      <c r="Y23" s="181">
        <f t="shared" si="21"/>
        <v>0</v>
      </c>
      <c r="Z23" s="182">
        <f t="shared" si="22"/>
        <v>0</v>
      </c>
      <c r="AA23" s="135">
        <f t="shared" si="14"/>
        <v>0</v>
      </c>
      <c r="AB23" s="183">
        <f t="shared" si="15"/>
        <v>0</v>
      </c>
      <c r="AF23" s="183">
        <f t="shared" si="16"/>
        <v>0</v>
      </c>
      <c r="AG23" s="183">
        <f t="shared" si="23"/>
        <v>0</v>
      </c>
      <c r="AH23" s="305" t="str">
        <f t="shared" si="24"/>
        <v/>
      </c>
      <c r="AI23" s="305" t="str">
        <f t="shared" si="25"/>
        <v/>
      </c>
      <c r="AJ23" s="305" t="str">
        <f t="shared" si="26"/>
        <v/>
      </c>
      <c r="AL23" s="184"/>
    </row>
    <row r="24" spans="3:38" ht="27" hidden="1" x14ac:dyDescent="0.2">
      <c r="C24" s="264" t="str">
        <f t="shared" si="7"/>
        <v>T</v>
      </c>
      <c r="D24" s="273" t="str">
        <f t="shared" si="8"/>
        <v>T</v>
      </c>
      <c r="E24" s="21" t="s">
        <v>193</v>
      </c>
      <c r="F24" s="22">
        <f t="shared" si="0"/>
        <v>0</v>
      </c>
      <c r="G24" s="22">
        <f t="shared" si="1"/>
        <v>0</v>
      </c>
      <c r="H24" s="22">
        <f t="shared" si="2"/>
        <v>0</v>
      </c>
      <c r="I24" s="63">
        <f t="shared" si="3"/>
        <v>0</v>
      </c>
      <c r="J24" s="63">
        <f t="shared" si="4"/>
        <v>0</v>
      </c>
      <c r="K24" s="64">
        <f t="shared" si="5"/>
        <v>0</v>
      </c>
      <c r="L24" s="16">
        <f t="shared" si="6"/>
        <v>0</v>
      </c>
      <c r="M24" s="23">
        <f t="shared" si="27"/>
        <v>0</v>
      </c>
      <c r="N24" s="281">
        <f t="shared" si="17"/>
        <v>0</v>
      </c>
      <c r="O24" s="25"/>
      <c r="P24" s="25"/>
      <c r="Q24" s="25"/>
      <c r="R24" s="81" t="str">
        <f t="shared" si="10"/>
        <v/>
      </c>
      <c r="S24" s="111">
        <f t="shared" si="11"/>
        <v>0</v>
      </c>
      <c r="T24" s="111" t="str">
        <f t="shared" si="12"/>
        <v/>
      </c>
      <c r="U24" s="111">
        <f t="shared" si="18"/>
        <v>0</v>
      </c>
      <c r="V24" s="111">
        <f t="shared" si="19"/>
        <v>0</v>
      </c>
      <c r="W24" s="179">
        <f t="shared" si="20"/>
        <v>0</v>
      </c>
      <c r="X24" s="180">
        <f t="shared" si="13"/>
        <v>0</v>
      </c>
      <c r="Y24" s="181">
        <f t="shared" si="21"/>
        <v>0</v>
      </c>
      <c r="Z24" s="182">
        <f t="shared" si="22"/>
        <v>0</v>
      </c>
      <c r="AA24" s="135">
        <f t="shared" si="14"/>
        <v>0</v>
      </c>
      <c r="AB24" s="183">
        <f t="shared" si="15"/>
        <v>0</v>
      </c>
      <c r="AF24" s="183">
        <f t="shared" si="16"/>
        <v>0</v>
      </c>
      <c r="AG24" s="183">
        <f t="shared" si="23"/>
        <v>0</v>
      </c>
      <c r="AH24" s="305" t="str">
        <f t="shared" si="24"/>
        <v/>
      </c>
      <c r="AI24" s="305" t="str">
        <f t="shared" si="25"/>
        <v/>
      </c>
      <c r="AJ24" s="305" t="str">
        <f t="shared" si="26"/>
        <v/>
      </c>
      <c r="AL24" s="184"/>
    </row>
    <row r="25" spans="3:38" ht="27" hidden="1" x14ac:dyDescent="0.2">
      <c r="C25" s="264" t="str">
        <f t="shared" si="7"/>
        <v>T</v>
      </c>
      <c r="D25" s="273" t="str">
        <f t="shared" si="8"/>
        <v>T</v>
      </c>
      <c r="E25" s="21" t="s">
        <v>193</v>
      </c>
      <c r="F25" s="22">
        <f t="shared" si="0"/>
        <v>0</v>
      </c>
      <c r="G25" s="22">
        <f t="shared" si="1"/>
        <v>0</v>
      </c>
      <c r="H25" s="22">
        <f t="shared" si="2"/>
        <v>0</v>
      </c>
      <c r="I25" s="63">
        <f t="shared" si="3"/>
        <v>0</v>
      </c>
      <c r="J25" s="63">
        <f t="shared" si="4"/>
        <v>0</v>
      </c>
      <c r="K25" s="64">
        <f t="shared" si="5"/>
        <v>0</v>
      </c>
      <c r="L25" s="16">
        <f t="shared" si="6"/>
        <v>0</v>
      </c>
      <c r="M25" s="23">
        <f t="shared" si="27"/>
        <v>0</v>
      </c>
      <c r="N25" s="281">
        <f t="shared" si="17"/>
        <v>0</v>
      </c>
      <c r="O25" s="25"/>
      <c r="P25" s="25"/>
      <c r="Q25" s="25"/>
      <c r="R25" s="81" t="str">
        <f t="shared" si="10"/>
        <v/>
      </c>
      <c r="S25" s="111">
        <f t="shared" si="11"/>
        <v>0</v>
      </c>
      <c r="T25" s="111" t="str">
        <f t="shared" si="12"/>
        <v/>
      </c>
      <c r="U25" s="111">
        <f t="shared" si="18"/>
        <v>0</v>
      </c>
      <c r="V25" s="111">
        <f t="shared" si="19"/>
        <v>0</v>
      </c>
      <c r="W25" s="179">
        <f t="shared" si="20"/>
        <v>0</v>
      </c>
      <c r="X25" s="180">
        <f t="shared" si="13"/>
        <v>0</v>
      </c>
      <c r="Y25" s="181">
        <f t="shared" si="21"/>
        <v>0</v>
      </c>
      <c r="Z25" s="182">
        <f t="shared" si="22"/>
        <v>0</v>
      </c>
      <c r="AA25" s="135">
        <f t="shared" si="14"/>
        <v>0</v>
      </c>
      <c r="AB25" s="183">
        <f t="shared" si="15"/>
        <v>0</v>
      </c>
      <c r="AF25" s="183">
        <f t="shared" si="16"/>
        <v>0</v>
      </c>
      <c r="AG25" s="183">
        <f t="shared" si="23"/>
        <v>0</v>
      </c>
      <c r="AH25" s="305" t="str">
        <f t="shared" si="24"/>
        <v/>
      </c>
      <c r="AI25" s="305" t="str">
        <f t="shared" si="25"/>
        <v/>
      </c>
      <c r="AJ25" s="305" t="str">
        <f t="shared" si="26"/>
        <v/>
      </c>
      <c r="AL25" s="184"/>
    </row>
    <row r="26" spans="3:38" ht="27" hidden="1" x14ac:dyDescent="0.2">
      <c r="C26" s="264" t="str">
        <f t="shared" si="7"/>
        <v>T</v>
      </c>
      <c r="D26" s="273" t="str">
        <f t="shared" si="8"/>
        <v>T</v>
      </c>
      <c r="E26" s="21" t="s">
        <v>193</v>
      </c>
      <c r="F26" s="22">
        <f t="shared" si="0"/>
        <v>0</v>
      </c>
      <c r="G26" s="22">
        <f t="shared" si="1"/>
        <v>0</v>
      </c>
      <c r="H26" s="22">
        <f t="shared" si="2"/>
        <v>0</v>
      </c>
      <c r="I26" s="63">
        <f t="shared" si="3"/>
        <v>0</v>
      </c>
      <c r="J26" s="63">
        <f t="shared" si="4"/>
        <v>0</v>
      </c>
      <c r="K26" s="64">
        <f t="shared" si="5"/>
        <v>0</v>
      </c>
      <c r="L26" s="16">
        <f t="shared" si="6"/>
        <v>0</v>
      </c>
      <c r="M26" s="23">
        <f t="shared" si="27"/>
        <v>0</v>
      </c>
      <c r="N26" s="281">
        <f t="shared" si="17"/>
        <v>0</v>
      </c>
      <c r="O26" s="25"/>
      <c r="P26" s="25"/>
      <c r="Q26" s="25"/>
      <c r="R26" s="81" t="str">
        <f t="shared" si="10"/>
        <v/>
      </c>
      <c r="S26" s="111">
        <f t="shared" si="11"/>
        <v>0</v>
      </c>
      <c r="T26" s="111" t="str">
        <f t="shared" si="12"/>
        <v/>
      </c>
      <c r="U26" s="111">
        <f t="shared" si="18"/>
        <v>0</v>
      </c>
      <c r="V26" s="111">
        <f t="shared" si="19"/>
        <v>0</v>
      </c>
      <c r="W26" s="179">
        <f t="shared" si="20"/>
        <v>0</v>
      </c>
      <c r="X26" s="180">
        <f t="shared" si="13"/>
        <v>0</v>
      </c>
      <c r="Y26" s="181">
        <f t="shared" si="21"/>
        <v>0</v>
      </c>
      <c r="Z26" s="182">
        <f t="shared" si="22"/>
        <v>0</v>
      </c>
      <c r="AA26" s="135">
        <f t="shared" si="14"/>
        <v>0</v>
      </c>
      <c r="AB26" s="183">
        <f t="shared" si="15"/>
        <v>0</v>
      </c>
      <c r="AF26" s="183">
        <f t="shared" si="16"/>
        <v>0</v>
      </c>
      <c r="AG26" s="183">
        <f t="shared" si="23"/>
        <v>0</v>
      </c>
      <c r="AH26" s="305" t="str">
        <f t="shared" si="24"/>
        <v/>
      </c>
      <c r="AI26" s="305" t="str">
        <f t="shared" si="25"/>
        <v/>
      </c>
      <c r="AJ26" s="305" t="str">
        <f t="shared" si="26"/>
        <v/>
      </c>
      <c r="AL26" s="184"/>
    </row>
    <row r="27" spans="3:38" ht="27" hidden="1" x14ac:dyDescent="0.2">
      <c r="C27" s="264" t="str">
        <f t="shared" si="7"/>
        <v>T</v>
      </c>
      <c r="D27" s="273" t="str">
        <f t="shared" si="8"/>
        <v>T</v>
      </c>
      <c r="E27" s="21" t="s">
        <v>193</v>
      </c>
      <c r="F27" s="22">
        <f t="shared" si="0"/>
        <v>0</v>
      </c>
      <c r="G27" s="22">
        <f t="shared" si="1"/>
        <v>0</v>
      </c>
      <c r="H27" s="22">
        <f t="shared" si="2"/>
        <v>0</v>
      </c>
      <c r="I27" s="63">
        <f t="shared" si="3"/>
        <v>0</v>
      </c>
      <c r="J27" s="63">
        <f t="shared" si="4"/>
        <v>0</v>
      </c>
      <c r="K27" s="64">
        <f t="shared" si="5"/>
        <v>0</v>
      </c>
      <c r="L27" s="16">
        <f t="shared" si="6"/>
        <v>0</v>
      </c>
      <c r="M27" s="23">
        <f t="shared" si="27"/>
        <v>0</v>
      </c>
      <c r="N27" s="281">
        <f t="shared" si="17"/>
        <v>0</v>
      </c>
      <c r="O27" s="25"/>
      <c r="P27" s="25"/>
      <c r="Q27" s="25"/>
      <c r="R27" s="81" t="str">
        <f t="shared" si="10"/>
        <v/>
      </c>
      <c r="S27" s="111">
        <f t="shared" si="11"/>
        <v>0</v>
      </c>
      <c r="T27" s="111" t="str">
        <f t="shared" si="12"/>
        <v/>
      </c>
      <c r="U27" s="111">
        <f t="shared" si="18"/>
        <v>0</v>
      </c>
      <c r="V27" s="111">
        <f t="shared" si="19"/>
        <v>0</v>
      </c>
      <c r="W27" s="179">
        <f t="shared" si="20"/>
        <v>0</v>
      </c>
      <c r="X27" s="180">
        <f t="shared" si="13"/>
        <v>0</v>
      </c>
      <c r="Y27" s="181">
        <f t="shared" si="21"/>
        <v>0</v>
      </c>
      <c r="Z27" s="182">
        <f t="shared" si="22"/>
        <v>0</v>
      </c>
      <c r="AA27" s="135">
        <f t="shared" si="14"/>
        <v>0</v>
      </c>
      <c r="AB27" s="183">
        <f t="shared" si="15"/>
        <v>0</v>
      </c>
      <c r="AF27" s="183">
        <f t="shared" si="16"/>
        <v>0</v>
      </c>
      <c r="AG27" s="183">
        <f t="shared" si="23"/>
        <v>0</v>
      </c>
      <c r="AH27" s="305" t="str">
        <f t="shared" si="24"/>
        <v/>
      </c>
      <c r="AI27" s="305" t="str">
        <f t="shared" si="25"/>
        <v/>
      </c>
      <c r="AJ27" s="305" t="str">
        <f t="shared" si="26"/>
        <v/>
      </c>
      <c r="AL27" s="184"/>
    </row>
    <row r="28" spans="3:38" ht="27" hidden="1" x14ac:dyDescent="0.2">
      <c r="C28" s="264" t="str">
        <f t="shared" si="7"/>
        <v>T</v>
      </c>
      <c r="D28" s="273" t="str">
        <f t="shared" si="8"/>
        <v>T</v>
      </c>
      <c r="E28" s="21" t="s">
        <v>193</v>
      </c>
      <c r="F28" s="22">
        <f t="shared" si="0"/>
        <v>0</v>
      </c>
      <c r="G28" s="22">
        <f t="shared" si="1"/>
        <v>0</v>
      </c>
      <c r="H28" s="22">
        <f t="shared" si="2"/>
        <v>0</v>
      </c>
      <c r="I28" s="63">
        <f t="shared" si="3"/>
        <v>0</v>
      </c>
      <c r="J28" s="63">
        <f t="shared" si="4"/>
        <v>0</v>
      </c>
      <c r="K28" s="64">
        <f t="shared" si="5"/>
        <v>0</v>
      </c>
      <c r="L28" s="16">
        <f t="shared" si="6"/>
        <v>0</v>
      </c>
      <c r="M28" s="23">
        <f t="shared" si="27"/>
        <v>0</v>
      </c>
      <c r="N28" s="281">
        <f t="shared" si="17"/>
        <v>0</v>
      </c>
      <c r="O28" s="25"/>
      <c r="P28" s="25"/>
      <c r="Q28" s="25"/>
      <c r="R28" s="81" t="str">
        <f t="shared" si="10"/>
        <v/>
      </c>
      <c r="S28" s="111">
        <f t="shared" si="11"/>
        <v>0</v>
      </c>
      <c r="T28" s="111" t="str">
        <f t="shared" si="12"/>
        <v/>
      </c>
      <c r="U28" s="111">
        <f t="shared" si="18"/>
        <v>0</v>
      </c>
      <c r="V28" s="111">
        <f t="shared" si="19"/>
        <v>0</v>
      </c>
      <c r="W28" s="179">
        <f t="shared" si="20"/>
        <v>0</v>
      </c>
      <c r="X28" s="180">
        <f t="shared" si="13"/>
        <v>0</v>
      </c>
      <c r="Y28" s="181">
        <f t="shared" si="21"/>
        <v>0</v>
      </c>
      <c r="Z28" s="182">
        <f t="shared" si="22"/>
        <v>0</v>
      </c>
      <c r="AA28" s="135">
        <f t="shared" si="14"/>
        <v>0</v>
      </c>
      <c r="AB28" s="183">
        <f t="shared" si="15"/>
        <v>0</v>
      </c>
      <c r="AF28" s="183">
        <f t="shared" si="16"/>
        <v>0</v>
      </c>
      <c r="AG28" s="183">
        <f t="shared" si="23"/>
        <v>0</v>
      </c>
      <c r="AH28" s="305" t="str">
        <f t="shared" si="24"/>
        <v/>
      </c>
      <c r="AI28" s="305" t="str">
        <f t="shared" si="25"/>
        <v/>
      </c>
      <c r="AJ28" s="305" t="str">
        <f t="shared" si="26"/>
        <v/>
      </c>
      <c r="AL28" s="184"/>
    </row>
    <row r="29" spans="3:38" ht="27" hidden="1" x14ac:dyDescent="0.2">
      <c r="C29" s="264" t="str">
        <f t="shared" si="7"/>
        <v>T</v>
      </c>
      <c r="D29" s="273" t="str">
        <f t="shared" si="8"/>
        <v>T</v>
      </c>
      <c r="E29" s="21" t="s">
        <v>193</v>
      </c>
      <c r="F29" s="22">
        <f t="shared" si="0"/>
        <v>0</v>
      </c>
      <c r="G29" s="22">
        <f t="shared" si="1"/>
        <v>0</v>
      </c>
      <c r="H29" s="22">
        <f t="shared" si="2"/>
        <v>0</v>
      </c>
      <c r="I29" s="63">
        <f t="shared" si="3"/>
        <v>0</v>
      </c>
      <c r="J29" s="63">
        <f t="shared" si="4"/>
        <v>0</v>
      </c>
      <c r="K29" s="64">
        <f t="shared" si="5"/>
        <v>0</v>
      </c>
      <c r="L29" s="16">
        <f t="shared" si="6"/>
        <v>0</v>
      </c>
      <c r="M29" s="23">
        <f t="shared" si="27"/>
        <v>0</v>
      </c>
      <c r="N29" s="281">
        <f t="shared" si="17"/>
        <v>0</v>
      </c>
      <c r="O29" s="25"/>
      <c r="P29" s="25"/>
      <c r="Q29" s="25"/>
      <c r="R29" s="81" t="str">
        <f t="shared" si="10"/>
        <v/>
      </c>
      <c r="S29" s="111">
        <f t="shared" si="11"/>
        <v>0</v>
      </c>
      <c r="T29" s="111" t="str">
        <f t="shared" si="12"/>
        <v/>
      </c>
      <c r="U29" s="111">
        <f t="shared" si="18"/>
        <v>0</v>
      </c>
      <c r="V29" s="111">
        <f t="shared" si="19"/>
        <v>0</v>
      </c>
      <c r="W29" s="179">
        <f t="shared" si="20"/>
        <v>0</v>
      </c>
      <c r="X29" s="180">
        <f t="shared" si="13"/>
        <v>0</v>
      </c>
      <c r="Y29" s="181">
        <f t="shared" si="21"/>
        <v>0</v>
      </c>
      <c r="Z29" s="182">
        <f t="shared" si="22"/>
        <v>0</v>
      </c>
      <c r="AA29" s="135">
        <f t="shared" si="14"/>
        <v>0</v>
      </c>
      <c r="AB29" s="183">
        <f t="shared" si="15"/>
        <v>0</v>
      </c>
      <c r="AF29" s="183">
        <f t="shared" si="16"/>
        <v>0</v>
      </c>
      <c r="AG29" s="183">
        <f t="shared" si="23"/>
        <v>0</v>
      </c>
      <c r="AH29" s="305" t="str">
        <f t="shared" si="24"/>
        <v/>
      </c>
      <c r="AI29" s="305" t="str">
        <f t="shared" si="25"/>
        <v/>
      </c>
      <c r="AJ29" s="305" t="str">
        <f t="shared" si="26"/>
        <v/>
      </c>
      <c r="AL29" s="184"/>
    </row>
    <row r="30" spans="3:38" ht="27" hidden="1" x14ac:dyDescent="0.2">
      <c r="C30" s="264" t="str">
        <f t="shared" si="7"/>
        <v>T</v>
      </c>
      <c r="D30" s="273" t="str">
        <f t="shared" si="8"/>
        <v>T</v>
      </c>
      <c r="E30" s="21" t="s">
        <v>193</v>
      </c>
      <c r="F30" s="22">
        <f t="shared" si="0"/>
        <v>0</v>
      </c>
      <c r="G30" s="22">
        <f t="shared" si="1"/>
        <v>0</v>
      </c>
      <c r="H30" s="22">
        <f t="shared" si="2"/>
        <v>0</v>
      </c>
      <c r="I30" s="63">
        <f t="shared" si="3"/>
        <v>0</v>
      </c>
      <c r="J30" s="63">
        <f t="shared" si="4"/>
        <v>0</v>
      </c>
      <c r="K30" s="64">
        <f t="shared" si="5"/>
        <v>0</v>
      </c>
      <c r="L30" s="16">
        <f t="shared" si="6"/>
        <v>0</v>
      </c>
      <c r="M30" s="23">
        <f t="shared" si="27"/>
        <v>0</v>
      </c>
      <c r="N30" s="281">
        <f t="shared" si="17"/>
        <v>0</v>
      </c>
      <c r="O30" s="25"/>
      <c r="P30" s="25"/>
      <c r="Q30" s="25"/>
      <c r="R30" s="81" t="str">
        <f t="shared" si="10"/>
        <v/>
      </c>
      <c r="S30" s="111">
        <f t="shared" si="11"/>
        <v>0</v>
      </c>
      <c r="T30" s="111" t="str">
        <f t="shared" si="12"/>
        <v/>
      </c>
      <c r="U30" s="111">
        <f t="shared" si="18"/>
        <v>0</v>
      </c>
      <c r="V30" s="111">
        <f t="shared" si="19"/>
        <v>0</v>
      </c>
      <c r="W30" s="179">
        <f t="shared" si="20"/>
        <v>0</v>
      </c>
      <c r="X30" s="180">
        <f t="shared" si="13"/>
        <v>0</v>
      </c>
      <c r="Y30" s="181">
        <f t="shared" si="21"/>
        <v>0</v>
      </c>
      <c r="Z30" s="182">
        <f t="shared" si="22"/>
        <v>0</v>
      </c>
      <c r="AA30" s="135">
        <f t="shared" si="14"/>
        <v>0</v>
      </c>
      <c r="AB30" s="183">
        <f t="shared" si="15"/>
        <v>0</v>
      </c>
      <c r="AF30" s="183">
        <f t="shared" si="16"/>
        <v>0</v>
      </c>
      <c r="AG30" s="183">
        <f t="shared" si="23"/>
        <v>0</v>
      </c>
      <c r="AH30" s="305" t="str">
        <f t="shared" si="24"/>
        <v/>
      </c>
      <c r="AI30" s="305" t="str">
        <f t="shared" si="25"/>
        <v/>
      </c>
      <c r="AJ30" s="305" t="str">
        <f t="shared" si="26"/>
        <v/>
      </c>
      <c r="AL30" s="184"/>
    </row>
    <row r="31" spans="3:38" ht="27" hidden="1" x14ac:dyDescent="0.2">
      <c r="C31" s="264" t="str">
        <f t="shared" si="7"/>
        <v>T</v>
      </c>
      <c r="D31" s="273" t="str">
        <f t="shared" si="8"/>
        <v>T</v>
      </c>
      <c r="E31" s="21" t="s">
        <v>193</v>
      </c>
      <c r="F31" s="22">
        <f t="shared" si="0"/>
        <v>0</v>
      </c>
      <c r="G31" s="22">
        <f t="shared" si="1"/>
        <v>0</v>
      </c>
      <c r="H31" s="22">
        <f t="shared" si="2"/>
        <v>0</v>
      </c>
      <c r="I31" s="63">
        <f t="shared" si="3"/>
        <v>0</v>
      </c>
      <c r="J31" s="63">
        <f t="shared" si="4"/>
        <v>0</v>
      </c>
      <c r="K31" s="64">
        <f t="shared" si="5"/>
        <v>0</v>
      </c>
      <c r="L31" s="16">
        <f t="shared" si="6"/>
        <v>0</v>
      </c>
      <c r="M31" s="23">
        <f t="shared" si="27"/>
        <v>0</v>
      </c>
      <c r="N31" s="281">
        <f t="shared" si="17"/>
        <v>0</v>
      </c>
      <c r="O31" s="25"/>
      <c r="P31" s="25"/>
      <c r="Q31" s="25"/>
      <c r="R31" s="81" t="str">
        <f t="shared" si="10"/>
        <v/>
      </c>
      <c r="S31" s="111">
        <f t="shared" si="11"/>
        <v>0</v>
      </c>
      <c r="T31" s="111" t="str">
        <f t="shared" si="12"/>
        <v/>
      </c>
      <c r="U31" s="111">
        <f t="shared" si="18"/>
        <v>0</v>
      </c>
      <c r="V31" s="111">
        <f t="shared" si="19"/>
        <v>0</v>
      </c>
      <c r="W31" s="179">
        <f t="shared" si="20"/>
        <v>0</v>
      </c>
      <c r="X31" s="180">
        <f t="shared" si="13"/>
        <v>0</v>
      </c>
      <c r="Y31" s="181">
        <f t="shared" si="21"/>
        <v>0</v>
      </c>
      <c r="Z31" s="182">
        <f t="shared" si="22"/>
        <v>0</v>
      </c>
      <c r="AA31" s="135">
        <f t="shared" si="14"/>
        <v>0</v>
      </c>
      <c r="AB31" s="183">
        <f t="shared" si="15"/>
        <v>0</v>
      </c>
      <c r="AF31" s="183">
        <f t="shared" si="16"/>
        <v>0</v>
      </c>
      <c r="AG31" s="183">
        <f t="shared" si="23"/>
        <v>0</v>
      </c>
      <c r="AH31" s="305" t="str">
        <f t="shared" si="24"/>
        <v/>
      </c>
      <c r="AI31" s="305" t="str">
        <f t="shared" si="25"/>
        <v/>
      </c>
      <c r="AJ31" s="305" t="str">
        <f t="shared" si="26"/>
        <v/>
      </c>
      <c r="AL31" s="184"/>
    </row>
    <row r="32" spans="3:38" ht="27" hidden="1" x14ac:dyDescent="0.2">
      <c r="C32" s="264" t="str">
        <f t="shared" si="7"/>
        <v>T</v>
      </c>
      <c r="D32" s="273" t="str">
        <f t="shared" si="8"/>
        <v>T</v>
      </c>
      <c r="E32" s="21" t="s">
        <v>193</v>
      </c>
      <c r="F32" s="22">
        <f t="shared" si="0"/>
        <v>0</v>
      </c>
      <c r="G32" s="22">
        <f t="shared" si="1"/>
        <v>0</v>
      </c>
      <c r="H32" s="22">
        <f t="shared" si="2"/>
        <v>0</v>
      </c>
      <c r="I32" s="63">
        <f t="shared" si="3"/>
        <v>0</v>
      </c>
      <c r="J32" s="63">
        <f t="shared" si="4"/>
        <v>0</v>
      </c>
      <c r="K32" s="64">
        <f t="shared" si="5"/>
        <v>0</v>
      </c>
      <c r="L32" s="16">
        <f t="shared" si="6"/>
        <v>0</v>
      </c>
      <c r="M32" s="23">
        <f t="shared" si="27"/>
        <v>0</v>
      </c>
      <c r="N32" s="281">
        <f t="shared" si="17"/>
        <v>0</v>
      </c>
      <c r="O32" s="25"/>
      <c r="P32" s="25"/>
      <c r="Q32" s="25"/>
      <c r="R32" s="81" t="str">
        <f t="shared" si="10"/>
        <v/>
      </c>
      <c r="S32" s="111">
        <f t="shared" si="11"/>
        <v>0</v>
      </c>
      <c r="T32" s="111" t="str">
        <f t="shared" si="12"/>
        <v/>
      </c>
      <c r="U32" s="111">
        <f t="shared" si="18"/>
        <v>0</v>
      </c>
      <c r="V32" s="111">
        <f t="shared" si="19"/>
        <v>0</v>
      </c>
      <c r="W32" s="179">
        <f t="shared" si="20"/>
        <v>0</v>
      </c>
      <c r="X32" s="180">
        <f t="shared" si="13"/>
        <v>0</v>
      </c>
      <c r="Y32" s="181">
        <f t="shared" si="21"/>
        <v>0</v>
      </c>
      <c r="Z32" s="182">
        <f t="shared" si="22"/>
        <v>0</v>
      </c>
      <c r="AA32" s="135">
        <f t="shared" si="14"/>
        <v>0</v>
      </c>
      <c r="AB32" s="183">
        <f t="shared" si="15"/>
        <v>0</v>
      </c>
      <c r="AF32" s="183">
        <f t="shared" si="16"/>
        <v>0</v>
      </c>
      <c r="AG32" s="183">
        <f t="shared" si="23"/>
        <v>0</v>
      </c>
      <c r="AH32" s="305" t="str">
        <f t="shared" si="24"/>
        <v/>
      </c>
      <c r="AI32" s="305" t="str">
        <f t="shared" si="25"/>
        <v/>
      </c>
      <c r="AJ32" s="305" t="str">
        <f t="shared" si="26"/>
        <v/>
      </c>
      <c r="AL32" s="184"/>
    </row>
    <row r="33" spans="3:40" ht="27" hidden="1" x14ac:dyDescent="0.2">
      <c r="C33" s="264" t="str">
        <f t="shared" si="7"/>
        <v>T</v>
      </c>
      <c r="D33" s="273" t="str">
        <f t="shared" si="8"/>
        <v>T</v>
      </c>
      <c r="E33" s="21" t="s">
        <v>193</v>
      </c>
      <c r="F33" s="22">
        <f t="shared" si="0"/>
        <v>0</v>
      </c>
      <c r="G33" s="22">
        <f t="shared" si="1"/>
        <v>0</v>
      </c>
      <c r="H33" s="22">
        <f t="shared" si="2"/>
        <v>0</v>
      </c>
      <c r="I33" s="63">
        <f t="shared" si="3"/>
        <v>0</v>
      </c>
      <c r="J33" s="63">
        <f t="shared" si="4"/>
        <v>0</v>
      </c>
      <c r="K33" s="64">
        <f t="shared" si="5"/>
        <v>0</v>
      </c>
      <c r="L33" s="16">
        <f t="shared" si="6"/>
        <v>0</v>
      </c>
      <c r="M33" s="23">
        <f t="shared" si="27"/>
        <v>0</v>
      </c>
      <c r="N33" s="281">
        <f t="shared" si="17"/>
        <v>0</v>
      </c>
      <c r="O33" s="25"/>
      <c r="P33" s="25"/>
      <c r="Q33" s="25"/>
      <c r="R33" s="81" t="str">
        <f t="shared" si="10"/>
        <v/>
      </c>
      <c r="S33" s="111">
        <f t="shared" si="11"/>
        <v>0</v>
      </c>
      <c r="T33" s="111" t="str">
        <f t="shared" si="12"/>
        <v/>
      </c>
      <c r="U33" s="111">
        <f t="shared" si="18"/>
        <v>0</v>
      </c>
      <c r="V33" s="111">
        <f t="shared" si="19"/>
        <v>0</v>
      </c>
      <c r="W33" s="179">
        <f t="shared" si="20"/>
        <v>0</v>
      </c>
      <c r="X33" s="180">
        <f t="shared" si="13"/>
        <v>0</v>
      </c>
      <c r="Y33" s="181">
        <f t="shared" si="21"/>
        <v>0</v>
      </c>
      <c r="Z33" s="182">
        <f t="shared" si="22"/>
        <v>0</v>
      </c>
      <c r="AA33" s="135">
        <f t="shared" si="14"/>
        <v>0</v>
      </c>
      <c r="AB33" s="183">
        <f t="shared" si="15"/>
        <v>0</v>
      </c>
      <c r="AF33" s="183">
        <f t="shared" si="16"/>
        <v>0</v>
      </c>
      <c r="AG33" s="183">
        <f t="shared" si="23"/>
        <v>0</v>
      </c>
      <c r="AH33" s="305" t="str">
        <f t="shared" si="24"/>
        <v/>
      </c>
      <c r="AI33" s="305" t="str">
        <f t="shared" si="25"/>
        <v/>
      </c>
      <c r="AJ33" s="305" t="str">
        <f t="shared" si="26"/>
        <v/>
      </c>
      <c r="AL33" s="184"/>
    </row>
    <row r="34" spans="3:40" ht="27" hidden="1" x14ac:dyDescent="0.2">
      <c r="C34" s="264" t="str">
        <f t="shared" si="7"/>
        <v>T</v>
      </c>
      <c r="D34" s="273" t="str">
        <f t="shared" si="8"/>
        <v>T</v>
      </c>
      <c r="E34" s="21" t="s">
        <v>193</v>
      </c>
      <c r="F34" s="22">
        <f t="shared" si="0"/>
        <v>0</v>
      </c>
      <c r="G34" s="22">
        <f t="shared" si="1"/>
        <v>0</v>
      </c>
      <c r="H34" s="22">
        <f t="shared" si="2"/>
        <v>0</v>
      </c>
      <c r="I34" s="63">
        <f t="shared" si="3"/>
        <v>0</v>
      </c>
      <c r="J34" s="63">
        <f t="shared" si="4"/>
        <v>0</v>
      </c>
      <c r="K34" s="64">
        <f t="shared" si="5"/>
        <v>0</v>
      </c>
      <c r="L34" s="16">
        <f t="shared" si="6"/>
        <v>0</v>
      </c>
      <c r="M34" s="23">
        <f t="shared" si="27"/>
        <v>0</v>
      </c>
      <c r="N34" s="281">
        <f t="shared" si="17"/>
        <v>0</v>
      </c>
      <c r="O34" s="25"/>
      <c r="P34" s="25"/>
      <c r="Q34" s="25"/>
      <c r="R34" s="81" t="str">
        <f t="shared" si="10"/>
        <v/>
      </c>
      <c r="S34" s="111">
        <f t="shared" si="11"/>
        <v>0</v>
      </c>
      <c r="T34" s="111" t="str">
        <f t="shared" si="12"/>
        <v/>
      </c>
      <c r="U34" s="111">
        <f t="shared" si="18"/>
        <v>0</v>
      </c>
      <c r="V34" s="111">
        <f t="shared" si="19"/>
        <v>0</v>
      </c>
      <c r="W34" s="179">
        <f t="shared" si="20"/>
        <v>0</v>
      </c>
      <c r="X34" s="180">
        <f t="shared" si="13"/>
        <v>0</v>
      </c>
      <c r="Y34" s="181">
        <f t="shared" si="21"/>
        <v>0</v>
      </c>
      <c r="Z34" s="182">
        <f t="shared" si="22"/>
        <v>0</v>
      </c>
      <c r="AA34" s="135">
        <f t="shared" si="14"/>
        <v>0</v>
      </c>
      <c r="AB34" s="183">
        <f t="shared" si="15"/>
        <v>0</v>
      </c>
      <c r="AF34" s="183">
        <f t="shared" si="16"/>
        <v>0</v>
      </c>
      <c r="AG34" s="183">
        <f t="shared" si="23"/>
        <v>0</v>
      </c>
      <c r="AH34" s="305" t="str">
        <f t="shared" si="24"/>
        <v/>
      </c>
      <c r="AI34" s="305" t="str">
        <f t="shared" si="25"/>
        <v/>
      </c>
      <c r="AJ34" s="305" t="str">
        <f t="shared" si="26"/>
        <v/>
      </c>
      <c r="AL34" s="184"/>
    </row>
    <row r="35" spans="3:40" ht="27" hidden="1" x14ac:dyDescent="0.2">
      <c r="C35" s="264" t="str">
        <f t="shared" si="7"/>
        <v>T</v>
      </c>
      <c r="D35" s="273" t="str">
        <f t="shared" si="8"/>
        <v>T</v>
      </c>
      <c r="E35" s="21" t="s">
        <v>193</v>
      </c>
      <c r="F35" s="22">
        <f t="shared" si="0"/>
        <v>0</v>
      </c>
      <c r="G35" s="22">
        <f t="shared" si="1"/>
        <v>0</v>
      </c>
      <c r="H35" s="22">
        <f t="shared" si="2"/>
        <v>0</v>
      </c>
      <c r="I35" s="63">
        <f t="shared" si="3"/>
        <v>0</v>
      </c>
      <c r="J35" s="63">
        <f t="shared" si="4"/>
        <v>0</v>
      </c>
      <c r="K35" s="64">
        <f t="shared" si="5"/>
        <v>0</v>
      </c>
      <c r="L35" s="16">
        <f t="shared" si="6"/>
        <v>0</v>
      </c>
      <c r="M35" s="23">
        <f t="shared" si="27"/>
        <v>0</v>
      </c>
      <c r="N35" s="281">
        <f t="shared" si="17"/>
        <v>0</v>
      </c>
      <c r="O35" s="25"/>
      <c r="P35" s="25"/>
      <c r="Q35" s="25"/>
      <c r="R35" s="81" t="str">
        <f t="shared" si="10"/>
        <v/>
      </c>
      <c r="S35" s="111">
        <f t="shared" si="11"/>
        <v>0</v>
      </c>
      <c r="T35" s="111" t="str">
        <f t="shared" si="12"/>
        <v/>
      </c>
      <c r="U35" s="111">
        <f t="shared" si="18"/>
        <v>0</v>
      </c>
      <c r="V35" s="111">
        <f t="shared" si="19"/>
        <v>0</v>
      </c>
      <c r="W35" s="179">
        <f t="shared" si="20"/>
        <v>0</v>
      </c>
      <c r="X35" s="180">
        <f t="shared" si="13"/>
        <v>0</v>
      </c>
      <c r="Y35" s="181">
        <f t="shared" si="21"/>
        <v>0</v>
      </c>
      <c r="Z35" s="182">
        <f t="shared" si="22"/>
        <v>0</v>
      </c>
      <c r="AA35" s="135">
        <f t="shared" si="14"/>
        <v>0</v>
      </c>
      <c r="AB35" s="183">
        <f t="shared" si="15"/>
        <v>0</v>
      </c>
      <c r="AF35" s="183">
        <f t="shared" si="16"/>
        <v>0</v>
      </c>
      <c r="AG35" s="183">
        <f t="shared" si="23"/>
        <v>0</v>
      </c>
      <c r="AH35" s="305" t="str">
        <f t="shared" si="24"/>
        <v/>
      </c>
      <c r="AI35" s="305" t="str">
        <f t="shared" si="25"/>
        <v/>
      </c>
      <c r="AJ35" s="305" t="str">
        <f t="shared" si="26"/>
        <v/>
      </c>
      <c r="AL35" s="184"/>
    </row>
    <row r="36" spans="3:40" ht="27" hidden="1" x14ac:dyDescent="0.2">
      <c r="C36" s="264" t="str">
        <f t="shared" si="7"/>
        <v>T</v>
      </c>
      <c r="D36" s="273" t="str">
        <f t="shared" si="8"/>
        <v>T</v>
      </c>
      <c r="E36" s="21" t="s">
        <v>193</v>
      </c>
      <c r="F36" s="22">
        <f t="shared" si="0"/>
        <v>0</v>
      </c>
      <c r="G36" s="22">
        <f t="shared" si="1"/>
        <v>0</v>
      </c>
      <c r="H36" s="22">
        <f t="shared" si="2"/>
        <v>0</v>
      </c>
      <c r="I36" s="63">
        <f t="shared" si="3"/>
        <v>0</v>
      </c>
      <c r="J36" s="63">
        <f t="shared" si="4"/>
        <v>0</v>
      </c>
      <c r="K36" s="64">
        <f t="shared" si="5"/>
        <v>0</v>
      </c>
      <c r="L36" s="16">
        <f t="shared" si="6"/>
        <v>0</v>
      </c>
      <c r="M36" s="23">
        <f t="shared" si="27"/>
        <v>0</v>
      </c>
      <c r="N36" s="281">
        <f t="shared" si="17"/>
        <v>0</v>
      </c>
      <c r="O36" s="25"/>
      <c r="P36" s="25"/>
      <c r="Q36" s="25"/>
      <c r="R36" s="81" t="str">
        <f t="shared" si="10"/>
        <v/>
      </c>
      <c r="S36" s="111">
        <f t="shared" si="11"/>
        <v>0</v>
      </c>
      <c r="T36" s="111" t="str">
        <f t="shared" si="12"/>
        <v/>
      </c>
      <c r="U36" s="111">
        <f t="shared" si="18"/>
        <v>0</v>
      </c>
      <c r="V36" s="111">
        <f t="shared" si="19"/>
        <v>0</v>
      </c>
      <c r="W36" s="179">
        <f t="shared" si="20"/>
        <v>0</v>
      </c>
      <c r="X36" s="180">
        <f t="shared" si="13"/>
        <v>0</v>
      </c>
      <c r="Y36" s="181">
        <f t="shared" si="21"/>
        <v>0</v>
      </c>
      <c r="Z36" s="182">
        <f t="shared" si="22"/>
        <v>0</v>
      </c>
      <c r="AA36" s="135">
        <f t="shared" si="14"/>
        <v>0</v>
      </c>
      <c r="AB36" s="183">
        <f t="shared" si="15"/>
        <v>0</v>
      </c>
      <c r="AF36" s="183">
        <f t="shared" si="16"/>
        <v>0</v>
      </c>
      <c r="AG36" s="183">
        <f t="shared" si="23"/>
        <v>0</v>
      </c>
      <c r="AH36" s="305" t="str">
        <f t="shared" si="24"/>
        <v/>
      </c>
      <c r="AI36" s="305" t="str">
        <f t="shared" si="25"/>
        <v/>
      </c>
      <c r="AJ36" s="305" t="str">
        <f t="shared" si="26"/>
        <v/>
      </c>
      <c r="AL36" s="184"/>
    </row>
    <row r="37" spans="3:40" ht="27" hidden="1" x14ac:dyDescent="0.2">
      <c r="C37" s="264" t="str">
        <f t="shared" si="7"/>
        <v>T</v>
      </c>
      <c r="D37" s="273" t="str">
        <f t="shared" si="8"/>
        <v>T</v>
      </c>
      <c r="E37" s="21" t="s">
        <v>193</v>
      </c>
      <c r="F37" s="22">
        <f t="shared" si="0"/>
        <v>0</v>
      </c>
      <c r="G37" s="22">
        <f t="shared" si="1"/>
        <v>0</v>
      </c>
      <c r="H37" s="22">
        <f t="shared" si="2"/>
        <v>0</v>
      </c>
      <c r="I37" s="63">
        <f t="shared" si="3"/>
        <v>0</v>
      </c>
      <c r="J37" s="63">
        <f t="shared" si="4"/>
        <v>0</v>
      </c>
      <c r="K37" s="64">
        <f t="shared" si="5"/>
        <v>0</v>
      </c>
      <c r="L37" s="16">
        <f t="shared" si="6"/>
        <v>0</v>
      </c>
      <c r="M37" s="23">
        <f t="shared" si="27"/>
        <v>0</v>
      </c>
      <c r="N37" s="281">
        <f t="shared" si="17"/>
        <v>0</v>
      </c>
      <c r="O37" s="25"/>
      <c r="P37" s="25"/>
      <c r="Q37" s="25"/>
      <c r="R37" s="81" t="str">
        <f t="shared" si="10"/>
        <v/>
      </c>
      <c r="S37" s="111">
        <f t="shared" si="11"/>
        <v>0</v>
      </c>
      <c r="T37" s="111" t="str">
        <f t="shared" si="12"/>
        <v/>
      </c>
      <c r="U37" s="111">
        <f t="shared" si="18"/>
        <v>0</v>
      </c>
      <c r="V37" s="111">
        <f t="shared" si="19"/>
        <v>0</v>
      </c>
      <c r="W37" s="179">
        <f t="shared" si="20"/>
        <v>0</v>
      </c>
      <c r="X37" s="180">
        <f t="shared" si="13"/>
        <v>0</v>
      </c>
      <c r="Y37" s="181">
        <f t="shared" si="21"/>
        <v>0</v>
      </c>
      <c r="Z37" s="182">
        <f t="shared" si="22"/>
        <v>0</v>
      </c>
      <c r="AA37" s="135">
        <f t="shared" si="14"/>
        <v>0</v>
      </c>
      <c r="AB37" s="183">
        <f t="shared" si="15"/>
        <v>0</v>
      </c>
      <c r="AF37" s="183">
        <f t="shared" si="16"/>
        <v>0</v>
      </c>
      <c r="AG37" s="183">
        <f t="shared" si="23"/>
        <v>0</v>
      </c>
      <c r="AH37" s="305" t="str">
        <f t="shared" si="24"/>
        <v/>
      </c>
      <c r="AI37" s="305" t="str">
        <f t="shared" si="25"/>
        <v/>
      </c>
      <c r="AJ37" s="305" t="str">
        <f t="shared" si="26"/>
        <v/>
      </c>
      <c r="AL37" s="184"/>
    </row>
    <row r="38" spans="3:40" ht="27" hidden="1" x14ac:dyDescent="0.2">
      <c r="C38" s="264" t="str">
        <f t="shared" si="7"/>
        <v>T</v>
      </c>
      <c r="D38" s="273" t="str">
        <f t="shared" si="8"/>
        <v>T</v>
      </c>
      <c r="E38" s="21" t="s">
        <v>193</v>
      </c>
      <c r="F38" s="22">
        <f t="shared" si="0"/>
        <v>0</v>
      </c>
      <c r="G38" s="22">
        <f t="shared" si="1"/>
        <v>0</v>
      </c>
      <c r="H38" s="22">
        <f t="shared" si="2"/>
        <v>0</v>
      </c>
      <c r="I38" s="63">
        <f t="shared" si="3"/>
        <v>0</v>
      </c>
      <c r="J38" s="63">
        <f t="shared" si="4"/>
        <v>0</v>
      </c>
      <c r="K38" s="64">
        <f t="shared" si="5"/>
        <v>0</v>
      </c>
      <c r="L38" s="16">
        <f t="shared" si="6"/>
        <v>0</v>
      </c>
      <c r="M38" s="23">
        <f t="shared" si="27"/>
        <v>0</v>
      </c>
      <c r="N38" s="281">
        <f t="shared" si="17"/>
        <v>0</v>
      </c>
      <c r="O38" s="25"/>
      <c r="P38" s="25"/>
      <c r="Q38" s="25"/>
      <c r="R38" s="81" t="str">
        <f t="shared" si="10"/>
        <v/>
      </c>
      <c r="S38" s="111">
        <f t="shared" si="11"/>
        <v>0</v>
      </c>
      <c r="T38" s="111" t="str">
        <f t="shared" si="12"/>
        <v/>
      </c>
      <c r="U38" s="111">
        <f t="shared" si="18"/>
        <v>0</v>
      </c>
      <c r="V38" s="111">
        <f t="shared" si="19"/>
        <v>0</v>
      </c>
      <c r="W38" s="179">
        <f t="shared" si="20"/>
        <v>0</v>
      </c>
      <c r="X38" s="180">
        <f t="shared" si="13"/>
        <v>0</v>
      </c>
      <c r="Y38" s="181">
        <f t="shared" si="21"/>
        <v>0</v>
      </c>
      <c r="Z38" s="182">
        <f t="shared" si="22"/>
        <v>0</v>
      </c>
      <c r="AA38" s="135">
        <f t="shared" si="14"/>
        <v>0</v>
      </c>
      <c r="AB38" s="183">
        <f t="shared" si="15"/>
        <v>0</v>
      </c>
      <c r="AF38" s="183">
        <f t="shared" si="16"/>
        <v>0</v>
      </c>
      <c r="AG38" s="183">
        <f t="shared" si="23"/>
        <v>0</v>
      </c>
      <c r="AH38" s="305" t="str">
        <f t="shared" si="24"/>
        <v/>
      </c>
      <c r="AI38" s="305" t="str">
        <f t="shared" si="25"/>
        <v/>
      </c>
      <c r="AJ38" s="305" t="str">
        <f t="shared" si="26"/>
        <v/>
      </c>
      <c r="AL38" s="184"/>
    </row>
    <row r="39" spans="3:40" ht="27" hidden="1" x14ac:dyDescent="0.2">
      <c r="C39" s="264" t="str">
        <f t="shared" si="7"/>
        <v>T</v>
      </c>
      <c r="D39" s="273" t="str">
        <f t="shared" si="8"/>
        <v>T</v>
      </c>
      <c r="E39" s="21" t="s">
        <v>193</v>
      </c>
      <c r="F39" s="22">
        <f t="shared" si="0"/>
        <v>0</v>
      </c>
      <c r="G39" s="22">
        <f t="shared" si="1"/>
        <v>0</v>
      </c>
      <c r="H39" s="22">
        <f t="shared" si="2"/>
        <v>0</v>
      </c>
      <c r="I39" s="63">
        <f t="shared" si="3"/>
        <v>0</v>
      </c>
      <c r="J39" s="63">
        <f t="shared" si="4"/>
        <v>0</v>
      </c>
      <c r="K39" s="64">
        <f t="shared" si="5"/>
        <v>0</v>
      </c>
      <c r="L39" s="16">
        <f t="shared" si="6"/>
        <v>0</v>
      </c>
      <c r="M39" s="23">
        <f t="shared" si="27"/>
        <v>0</v>
      </c>
      <c r="N39" s="281">
        <f t="shared" si="17"/>
        <v>0</v>
      </c>
      <c r="O39" s="25"/>
      <c r="P39" s="25"/>
      <c r="Q39" s="25"/>
      <c r="R39" s="81" t="str">
        <f t="shared" si="10"/>
        <v/>
      </c>
      <c r="S39" s="111">
        <f t="shared" si="11"/>
        <v>0</v>
      </c>
      <c r="T39" s="111" t="str">
        <f t="shared" si="12"/>
        <v/>
      </c>
      <c r="U39" s="111">
        <f t="shared" si="18"/>
        <v>0</v>
      </c>
      <c r="V39" s="111">
        <f t="shared" si="19"/>
        <v>0</v>
      </c>
      <c r="W39" s="179">
        <f t="shared" si="20"/>
        <v>0</v>
      </c>
      <c r="X39" s="180">
        <f t="shared" si="13"/>
        <v>0</v>
      </c>
      <c r="Y39" s="181">
        <f t="shared" si="21"/>
        <v>0</v>
      </c>
      <c r="Z39" s="182">
        <f t="shared" si="22"/>
        <v>0</v>
      </c>
      <c r="AA39" s="135">
        <f t="shared" si="14"/>
        <v>0</v>
      </c>
      <c r="AB39" s="183">
        <f t="shared" si="15"/>
        <v>0</v>
      </c>
      <c r="AF39" s="183">
        <f t="shared" si="16"/>
        <v>0</v>
      </c>
      <c r="AG39" s="183">
        <f t="shared" si="23"/>
        <v>0</v>
      </c>
      <c r="AH39" s="305" t="str">
        <f t="shared" si="24"/>
        <v/>
      </c>
      <c r="AI39" s="305" t="str">
        <f t="shared" si="25"/>
        <v/>
      </c>
      <c r="AJ39" s="305" t="str">
        <f t="shared" si="26"/>
        <v/>
      </c>
      <c r="AL39" s="184"/>
    </row>
    <row r="40" spans="3:40" ht="27" hidden="1" x14ac:dyDescent="0.2">
      <c r="C40" s="264" t="str">
        <f t="shared" si="7"/>
        <v>T</v>
      </c>
      <c r="D40" s="273" t="str">
        <f t="shared" si="8"/>
        <v>T</v>
      </c>
      <c r="E40" s="21" t="s">
        <v>24</v>
      </c>
      <c r="F40" s="22"/>
      <c r="G40" s="22"/>
      <c r="H40" s="22"/>
      <c r="I40" s="63"/>
      <c r="J40" s="63"/>
      <c r="K40" s="64"/>
      <c r="L40" s="16"/>
      <c r="M40" s="23">
        <f t="shared" si="27"/>
        <v>0</v>
      </c>
      <c r="N40" s="281">
        <f t="shared" si="17"/>
        <v>0</v>
      </c>
      <c r="O40" s="25"/>
      <c r="P40" s="25"/>
      <c r="Q40" s="25"/>
      <c r="R40" s="81" t="str">
        <f t="shared" si="10"/>
        <v/>
      </c>
      <c r="S40" s="111">
        <f t="shared" si="11"/>
        <v>0</v>
      </c>
      <c r="T40" s="111" t="str">
        <f>IF(J40&lt;135,"",J40-$J$66)</f>
        <v/>
      </c>
      <c r="U40" s="111">
        <f t="shared" si="18"/>
        <v>0</v>
      </c>
      <c r="V40" s="111">
        <f t="shared" si="19"/>
        <v>0</v>
      </c>
      <c r="W40" s="179">
        <f t="shared" si="20"/>
        <v>0</v>
      </c>
      <c r="X40" s="180">
        <f t="shared" si="13"/>
        <v>0</v>
      </c>
      <c r="Y40" s="181">
        <f t="shared" si="21"/>
        <v>0</v>
      </c>
      <c r="Z40" s="182">
        <f t="shared" si="22"/>
        <v>0</v>
      </c>
      <c r="AA40" s="135">
        <f t="shared" si="14"/>
        <v>0</v>
      </c>
      <c r="AB40" s="183">
        <f t="shared" si="15"/>
        <v>0</v>
      </c>
      <c r="AF40" s="183">
        <f t="shared" si="16"/>
        <v>0</v>
      </c>
      <c r="AG40" s="183">
        <f t="shared" si="23"/>
        <v>0</v>
      </c>
      <c r="AH40" s="305" t="str">
        <f t="shared" si="24"/>
        <v/>
      </c>
      <c r="AI40" s="305" t="str">
        <f t="shared" si="25"/>
        <v/>
      </c>
      <c r="AJ40" s="305" t="str">
        <f t="shared" si="26"/>
        <v/>
      </c>
      <c r="AL40" s="184"/>
    </row>
    <row r="41" spans="3:40" ht="20.25" customHeight="1" x14ac:dyDescent="0.35">
      <c r="E41" s="26" t="s">
        <v>56</v>
      </c>
      <c r="F41" s="27"/>
      <c r="G41" s="28"/>
      <c r="H41" s="28"/>
      <c r="I41" s="28"/>
      <c r="K41" s="194"/>
      <c r="L41" s="195"/>
      <c r="M41" s="195"/>
      <c r="N41" s="93" t="s">
        <v>17</v>
      </c>
      <c r="O41" s="92">
        <f>SUM(O11:O40)</f>
        <v>480</v>
      </c>
      <c r="Q41" s="32"/>
      <c r="R41" s="32">
        <f>SUM(R11:R40)</f>
        <v>0</v>
      </c>
      <c r="S41" s="201">
        <f>SUM(S11:S40)</f>
        <v>0</v>
      </c>
      <c r="T41" s="166">
        <f>MAXA(T11:T40)</f>
        <v>0</v>
      </c>
      <c r="U41" s="200" t="s">
        <v>265</v>
      </c>
      <c r="V41" s="200">
        <f>10*LOG10(SUM(V11:V40))</f>
        <v>51.17413489533579</v>
      </c>
      <c r="AJ41" s="20"/>
      <c r="AM41" s="29"/>
    </row>
    <row r="42" spans="3:40" ht="20.100000000000001" customHeight="1" thickBot="1" x14ac:dyDescent="0.3">
      <c r="E42" s="30"/>
      <c r="F42" s="30"/>
      <c r="K42" s="31"/>
      <c r="T42" s="32"/>
      <c r="U42" s="32"/>
      <c r="AJ42" s="20"/>
      <c r="AM42" s="29"/>
    </row>
    <row r="43" spans="3:40" ht="20.25" customHeight="1" thickBot="1" x14ac:dyDescent="0.3">
      <c r="F43" s="33" t="s">
        <v>6</v>
      </c>
      <c r="G43" s="94">
        <v>480</v>
      </c>
      <c r="H43" s="405" t="str">
        <f>IF(G43=480,"VALUTAZIONE SU BASE GIORNALIERA", "VALUTAZIONE SU BASE SETTIMANALE")</f>
        <v>VALUTAZIONE SU BASE GIORNALIERA</v>
      </c>
      <c r="I43" s="406"/>
      <c r="J43" s="406"/>
      <c r="K43" s="406"/>
      <c r="L43" s="406"/>
      <c r="M43" s="406"/>
      <c r="N43" s="406"/>
      <c r="O43" s="407"/>
      <c r="AJ43" s="20"/>
      <c r="AM43" s="29"/>
    </row>
    <row r="44" spans="3:40" ht="23.25" customHeight="1" x14ac:dyDescent="0.35">
      <c r="F44" s="97" t="s">
        <v>218</v>
      </c>
      <c r="G44" s="95">
        <f>10*LOG(SUM(AG11:AG40))</f>
        <v>51.17413489533579</v>
      </c>
      <c r="H44" s="55" t="s">
        <v>75</v>
      </c>
      <c r="I44" s="35">
        <f>G44</f>
        <v>51.17413489533579</v>
      </c>
      <c r="J44" s="36" t="s">
        <v>19</v>
      </c>
      <c r="K44" s="37">
        <f>G46</f>
        <v>3.5345177972625494</v>
      </c>
      <c r="L44" s="185" t="s">
        <v>219</v>
      </c>
      <c r="M44" s="186"/>
      <c r="N44" s="38" t="s">
        <v>66</v>
      </c>
      <c r="O44" s="39">
        <f>I44+K44</f>
        <v>54.708652692598342</v>
      </c>
      <c r="AJ44" s="20"/>
      <c r="AM44" s="29"/>
    </row>
    <row r="45" spans="3:40" ht="24" customHeight="1" thickBot="1" x14ac:dyDescent="0.4">
      <c r="F45" s="34" t="s">
        <v>217</v>
      </c>
      <c r="G45" s="96">
        <f>SUM(W11:X40)</f>
        <v>4.5887294983161464</v>
      </c>
      <c r="H45" s="40"/>
      <c r="I45" s="41"/>
      <c r="J45" s="41"/>
      <c r="K45" s="41"/>
      <c r="L45" s="41"/>
      <c r="M45" s="41"/>
      <c r="N45" s="38" t="s">
        <v>258</v>
      </c>
      <c r="O45" s="39">
        <f>MAX(J11:J40)</f>
        <v>106.46204993518134</v>
      </c>
      <c r="AF45" s="42"/>
      <c r="AJ45" s="20"/>
    </row>
    <row r="46" spans="3:40" ht="23.25" customHeight="1" x14ac:dyDescent="0.35">
      <c r="F46" s="34" t="s">
        <v>287</v>
      </c>
      <c r="G46" s="96">
        <f>1.65*SQRT(G45)</f>
        <v>3.5345177972625494</v>
      </c>
      <c r="H46" s="408" t="str">
        <f>IF(AND((I44+K44)&lt;80,O45&lt;135),"CLASSE DI RISCHIO BASSO",IF(AND((I44+K44)&lt;85,O45&lt;137),"CLASSE DI RISCHIO MEDIO",IF(AND((I44+K44)&lt;87,O45&lt;140),"CLASSE DI RISCHIO ALTO","CLASSE DI RISCHIO ALTO")))</f>
        <v>CLASSE DI RISCHIO BASSO</v>
      </c>
      <c r="I46" s="435"/>
      <c r="J46" s="435"/>
      <c r="K46" s="435"/>
      <c r="L46" s="435"/>
      <c r="M46" s="435"/>
      <c r="N46" s="435"/>
      <c r="O46" s="436"/>
      <c r="AJ46" s="20"/>
      <c r="AL46" s="187"/>
      <c r="AM46" s="187"/>
      <c r="AN46" s="188"/>
    </row>
    <row r="47" spans="3:40" ht="16.5" customHeight="1" thickBot="1" x14ac:dyDescent="0.25">
      <c r="H47" s="437"/>
      <c r="I47" s="438"/>
      <c r="J47" s="438"/>
      <c r="K47" s="438"/>
      <c r="L47" s="438"/>
      <c r="M47" s="438"/>
      <c r="N47" s="438"/>
      <c r="O47" s="439"/>
      <c r="AJ47" s="20"/>
      <c r="AN47" s="31"/>
    </row>
    <row r="48" spans="3:40" ht="20.100000000000001" customHeight="1" thickBot="1" x14ac:dyDescent="0.25">
      <c r="AF48" s="189"/>
      <c r="AH48" s="43"/>
      <c r="AJ48" s="43"/>
      <c r="AK48" s="43"/>
    </row>
    <row r="49" spans="2:27" ht="39" customHeight="1" x14ac:dyDescent="0.2">
      <c r="E49" s="432" t="str">
        <f>IF(AND((I44+K44)&lt;80,O45&lt;135),"",IF(AND((I44+K44)&lt;85,O45&lt;137),"Il datore di lavoro mette a disposizione dei lavoratori i D.P.I.-art. 193 comma 1-a-",IF(AND((I44+K44)&lt;87,O45&lt;140),"Dal calcolo del LEX8h è emerso il superamento del livello superiore d'azione, ai sensi dell'art. 193 comma 1b -il datore di lavoro esige che i lavoratori utilizzino gli otoprotettori-","Dal calcolo del LEX8h è emerso il superamento del limite di esposizione.")))</f>
        <v/>
      </c>
      <c r="F49" s="433"/>
      <c r="G49" s="433"/>
      <c r="H49" s="433"/>
      <c r="I49" s="433"/>
      <c r="J49" s="433"/>
      <c r="K49" s="433"/>
      <c r="L49" s="433"/>
      <c r="M49" s="433"/>
      <c r="N49" s="433"/>
      <c r="O49" s="433"/>
      <c r="P49" s="434"/>
      <c r="Q49" s="82"/>
      <c r="R49" s="82"/>
      <c r="S49" s="82"/>
    </row>
    <row r="50" spans="2:27" ht="39" customHeight="1" thickBot="1" x14ac:dyDescent="0.25">
      <c r="E50" s="424" t="str">
        <f>IF(AND((I44+K44)&lt;80,O45&lt;135),"",IF(AND((I44+K44)&lt;87,O45&lt;140),"Si raccomanda dunque l'utilizzo dei D.P.I. ove gli stessi non costituiscano un rischio per la sicurezza del lavoratore e solo per le sorgenti sonore aventi emissione maggiore ad 80 dB(A) e/o 135 dB(C).","E' obbligatorio l'impiego dei D.P.I. per le sorgenti che superano gli 87 dB(A) e/o 135 dB(C), IL LIVELLO DI ESPOSIZIONE CONSEGUENTE E' QUELLO SOTTO RIPORTATO:"))</f>
        <v/>
      </c>
      <c r="F50" s="425"/>
      <c r="G50" s="425"/>
      <c r="H50" s="425"/>
      <c r="I50" s="425"/>
      <c r="J50" s="425"/>
      <c r="K50" s="425"/>
      <c r="L50" s="425"/>
      <c r="M50" s="425"/>
      <c r="N50" s="425"/>
      <c r="O50" s="425"/>
      <c r="P50" s="426"/>
      <c r="Q50" s="82"/>
      <c r="R50" s="82"/>
      <c r="S50" s="82"/>
    </row>
    <row r="51" spans="2:27" ht="20.100000000000001" customHeight="1" x14ac:dyDescent="0.2"/>
    <row r="52" spans="2:27" ht="25.5" customHeight="1" x14ac:dyDescent="0.45">
      <c r="F52" s="414" t="s">
        <v>67</v>
      </c>
      <c r="G52" s="415"/>
      <c r="H52" s="415"/>
      <c r="I52" s="415"/>
      <c r="J52" s="415"/>
      <c r="K52" s="416" t="s">
        <v>187</v>
      </c>
      <c r="L52" s="416"/>
      <c r="M52" s="417" t="str">
        <f>IF(O44&gt;87,AM11,"Non previsto")</f>
        <v>Non previsto</v>
      </c>
      <c r="N52" s="418"/>
      <c r="O52" s="418"/>
    </row>
    <row r="53" spans="2:27" ht="25.5" customHeight="1" x14ac:dyDescent="0.45">
      <c r="E53" s="82"/>
      <c r="F53" s="415"/>
      <c r="G53" s="415"/>
      <c r="H53" s="415"/>
      <c r="I53" s="415"/>
      <c r="J53" s="415"/>
      <c r="K53" s="416" t="s">
        <v>68</v>
      </c>
      <c r="L53" s="416"/>
      <c r="M53" s="417" t="str">
        <f>IF(O45&gt;140,T41,"Non previsto")</f>
        <v>Non previsto</v>
      </c>
      <c r="N53" s="418"/>
      <c r="O53" s="418"/>
      <c r="W53" s="81"/>
    </row>
    <row r="54" spans="2:27" ht="30" customHeight="1" x14ac:dyDescent="0.2">
      <c r="W54" s="81"/>
    </row>
    <row r="55" spans="2:27" ht="30" customHeight="1" x14ac:dyDescent="0.2">
      <c r="E55" s="419" t="s">
        <v>33</v>
      </c>
      <c r="F55" s="420"/>
      <c r="G55" s="420"/>
      <c r="H55" s="420"/>
      <c r="I55" s="420"/>
      <c r="J55" s="420"/>
      <c r="K55" s="420"/>
      <c r="L55" s="420"/>
      <c r="M55" s="420"/>
      <c r="N55" s="420"/>
      <c r="O55" s="420"/>
      <c r="P55" s="420"/>
      <c r="Q55" s="307"/>
      <c r="R55" s="307"/>
      <c r="S55" s="307"/>
      <c r="T55" s="47"/>
      <c r="U55" s="47"/>
      <c r="W55" s="81"/>
    </row>
    <row r="56" spans="2:27" ht="30" customHeight="1" x14ac:dyDescent="0.2">
      <c r="E56" s="47" t="s">
        <v>30</v>
      </c>
      <c r="F56" s="58"/>
      <c r="G56" s="58"/>
      <c r="H56" s="58"/>
      <c r="I56" s="58"/>
      <c r="J56" s="58"/>
      <c r="K56" s="58"/>
      <c r="L56" s="58"/>
      <c r="M56" s="58"/>
      <c r="N56" s="58"/>
      <c r="O56" s="58"/>
      <c r="P56" s="58"/>
      <c r="Q56" s="58"/>
      <c r="R56" s="58"/>
      <c r="S56" s="58"/>
      <c r="T56" s="47"/>
      <c r="U56" s="47"/>
      <c r="W56" s="81"/>
      <c r="X56" s="47"/>
      <c r="Y56" s="47"/>
      <c r="Z56" s="47"/>
      <c r="AA56" s="47"/>
    </row>
    <row r="57" spans="2:27" ht="63.75" customHeight="1" x14ac:dyDescent="0.3">
      <c r="E57" s="384" t="s">
        <v>308</v>
      </c>
      <c r="F57" s="384"/>
      <c r="G57" s="384"/>
      <c r="H57" s="384"/>
      <c r="I57" s="384"/>
      <c r="J57" s="384"/>
      <c r="K57" s="384"/>
      <c r="L57" s="384"/>
      <c r="M57" s="384"/>
      <c r="N57" s="384"/>
      <c r="O57" s="384"/>
      <c r="P57" s="384"/>
      <c r="Q57" s="62"/>
      <c r="R57" s="44"/>
      <c r="S57" s="308"/>
      <c r="T57" s="47"/>
      <c r="U57" s="47"/>
      <c r="W57" s="81"/>
      <c r="X57" s="47"/>
      <c r="Y57" s="47"/>
      <c r="Z57" s="47"/>
      <c r="AA57" s="47"/>
    </row>
    <row r="58" spans="2:27" ht="20.100000000000001" customHeight="1" x14ac:dyDescent="0.2">
      <c r="E58" s="384"/>
      <c r="F58" s="384"/>
      <c r="G58" s="384"/>
      <c r="H58" s="384"/>
      <c r="I58" s="384"/>
      <c r="J58" s="384"/>
      <c r="K58" s="384"/>
      <c r="L58" s="384"/>
      <c r="M58" s="384"/>
      <c r="N58" s="384"/>
      <c r="O58" s="384"/>
      <c r="P58" s="384"/>
      <c r="Q58" s="308"/>
      <c r="R58" s="308"/>
      <c r="S58" s="308"/>
      <c r="T58" s="47"/>
      <c r="U58" s="47"/>
      <c r="V58" s="56"/>
      <c r="W58" s="52"/>
      <c r="X58" s="47"/>
      <c r="Y58" s="47"/>
      <c r="Z58" s="47"/>
      <c r="AA58" s="47"/>
    </row>
    <row r="59" spans="2:27" ht="9.9499999999999993" customHeight="1" thickBot="1" x14ac:dyDescent="0.25">
      <c r="V59" s="56"/>
      <c r="W59" s="52"/>
      <c r="X59" s="47"/>
      <c r="Y59" s="47"/>
      <c r="Z59" s="47"/>
      <c r="AA59" s="47"/>
    </row>
    <row r="60" spans="2:27" ht="55.5" customHeight="1" x14ac:dyDescent="0.25">
      <c r="B60" s="48"/>
      <c r="E60" s="385" t="s">
        <v>309</v>
      </c>
      <c r="F60" s="386"/>
      <c r="G60" s="386"/>
      <c r="H60" s="386"/>
      <c r="I60" s="386"/>
      <c r="J60" s="386"/>
      <c r="K60" s="386"/>
      <c r="L60" s="386"/>
      <c r="M60" s="386"/>
      <c r="N60" s="386"/>
      <c r="O60" s="386"/>
      <c r="P60" s="387"/>
      <c r="Q60" s="190"/>
      <c r="R60" s="190"/>
      <c r="S60" s="190"/>
      <c r="V60" s="56"/>
      <c r="W60" s="52"/>
      <c r="X60" s="47"/>
      <c r="Y60" s="47"/>
      <c r="Z60" s="47"/>
      <c r="AA60" s="47"/>
    </row>
    <row r="61" spans="2:27" ht="21" customHeight="1" x14ac:dyDescent="0.25">
      <c r="B61" s="48"/>
      <c r="E61" s="193" t="s">
        <v>34</v>
      </c>
      <c r="F61" s="302" t="s">
        <v>26</v>
      </c>
      <c r="G61" s="302" t="s">
        <v>28</v>
      </c>
      <c r="H61" s="373" t="s">
        <v>29</v>
      </c>
      <c r="I61" s="373"/>
      <c r="J61" s="114" t="s">
        <v>64</v>
      </c>
      <c r="K61" s="115" t="s">
        <v>12</v>
      </c>
      <c r="L61" s="116" t="s">
        <v>13</v>
      </c>
      <c r="M61" s="116" t="s">
        <v>14</v>
      </c>
      <c r="N61" s="388" t="s">
        <v>234</v>
      </c>
      <c r="O61" s="362"/>
      <c r="P61" s="377"/>
      <c r="Q61" s="54"/>
      <c r="R61" s="54"/>
      <c r="S61" s="54"/>
      <c r="V61" s="56"/>
      <c r="W61" s="52"/>
      <c r="X61" s="47"/>
      <c r="Y61" s="47"/>
      <c r="Z61" s="47"/>
      <c r="AA61" s="47"/>
    </row>
    <row r="62" spans="2:27" ht="21" customHeight="1" x14ac:dyDescent="0.25">
      <c r="B62" s="48"/>
      <c r="E62" s="193" t="s">
        <v>40</v>
      </c>
      <c r="F62" s="303" t="str">
        <f>VLOOKUP(E62,$E$112:$L$243,2,FALSE)</f>
        <v>Inserti espandibili</v>
      </c>
      <c r="G62" s="303" t="str">
        <f>VLOOKUP($E$62,$E$112:$L$243,3,FALSE)</f>
        <v>3M EAR</v>
      </c>
      <c r="H62" s="374" t="str">
        <f>VLOOKUP($E$62,$E$112:$L$243,4,FALSE)</f>
        <v>CLASSIC</v>
      </c>
      <c r="I62" s="374"/>
      <c r="J62" s="46">
        <f>VLOOKUP($E$62,$E$112:$L$243,5,FALSE)</f>
        <v>31</v>
      </c>
      <c r="K62" s="46">
        <f>VLOOKUP($E$62,$E$112:$L$243,6,FALSE)</f>
        <v>31</v>
      </c>
      <c r="L62" s="46">
        <f>VLOOKUP($E$62,$E$112:$L$243,7,FALSE)</f>
        <v>27</v>
      </c>
      <c r="M62" s="46">
        <f>VLOOKUP($E$62,$E$112:$L$243,8,FALSE)</f>
        <v>26</v>
      </c>
      <c r="N62" s="392" t="str">
        <f>IF(S41=0,"Non necessario",S41/R41)</f>
        <v>Non necessario</v>
      </c>
      <c r="O62" s="393"/>
      <c r="P62" s="394"/>
      <c r="Q62" s="196"/>
      <c r="R62" s="196"/>
      <c r="S62" s="196"/>
      <c r="V62" s="56"/>
      <c r="W62" s="56"/>
      <c r="X62" s="47"/>
      <c r="Y62" s="47"/>
      <c r="Z62" s="47"/>
      <c r="AA62" s="47"/>
    </row>
    <row r="63" spans="2:27" ht="21" customHeight="1" x14ac:dyDescent="0.25">
      <c r="B63" s="48"/>
      <c r="C63" s="48"/>
      <c r="D63" s="48"/>
      <c r="E63" s="395" t="s">
        <v>57</v>
      </c>
      <c r="F63" s="396"/>
      <c r="G63" s="396"/>
      <c r="H63" s="379">
        <v>0.5</v>
      </c>
      <c r="I63" s="379"/>
      <c r="J63" s="117">
        <f>H63*J62</f>
        <v>15.5</v>
      </c>
      <c r="K63" s="118">
        <f>K62*$H$63</f>
        <v>15.5</v>
      </c>
      <c r="L63" s="118">
        <f>L62*$H$63</f>
        <v>13.5</v>
      </c>
      <c r="M63" s="118">
        <f>M62*$H$63</f>
        <v>13</v>
      </c>
      <c r="N63" s="393"/>
      <c r="O63" s="393"/>
      <c r="P63" s="394"/>
      <c r="Q63" s="167"/>
      <c r="R63" s="167"/>
      <c r="S63" s="167"/>
      <c r="V63" s="56"/>
      <c r="W63" s="56"/>
      <c r="X63" s="47"/>
      <c r="Y63" s="47"/>
      <c r="Z63" s="47"/>
      <c r="AA63" s="47"/>
    </row>
    <row r="64" spans="2:27" ht="9.75" customHeight="1" x14ac:dyDescent="0.25">
      <c r="B64" s="48"/>
      <c r="C64" s="48"/>
      <c r="D64" s="48"/>
      <c r="E64" s="389"/>
      <c r="F64" s="390"/>
      <c r="G64" s="390"/>
      <c r="H64" s="390"/>
      <c r="I64" s="390"/>
      <c r="J64" s="390"/>
      <c r="K64" s="390"/>
      <c r="L64" s="390"/>
      <c r="M64" s="390"/>
      <c r="N64" s="390"/>
      <c r="O64" s="390"/>
      <c r="P64" s="391"/>
      <c r="Q64" s="167"/>
      <c r="R64" s="82"/>
      <c r="S64" s="82"/>
      <c r="V64" s="56"/>
      <c r="W64" s="56"/>
      <c r="X64" s="47"/>
      <c r="Y64" s="47"/>
      <c r="Z64" s="47"/>
      <c r="AA64" s="47"/>
    </row>
    <row r="65" spans="2:27" ht="24" customHeight="1" x14ac:dyDescent="0.25">
      <c r="B65" s="48"/>
      <c r="C65" s="48"/>
      <c r="D65" s="48"/>
      <c r="E65" s="361" t="s">
        <v>37</v>
      </c>
      <c r="F65" s="397"/>
      <c r="G65" s="398" t="s">
        <v>74</v>
      </c>
      <c r="H65" s="304" t="s">
        <v>240</v>
      </c>
      <c r="I65" s="119" t="s">
        <v>237</v>
      </c>
      <c r="J65" s="133">
        <f>IF(O44&lt;87,V41,(10*LOG10(SUM(AF11:AF40))))</f>
        <v>51.17413489533579</v>
      </c>
      <c r="K65" s="119" t="s">
        <v>238</v>
      </c>
      <c r="L65" s="119">
        <v>80</v>
      </c>
      <c r="M65" s="365" t="str">
        <f>IF(J65&lt;65,"IPERPROTEZIONE",IF(J65&lt;70,"ACCETTABILE",IF(J65&lt;75,"BUONA",IF(J65&lt;80,"ACCETTABILE","INSUFFICIENTE"))))</f>
        <v>IPERPROTEZIONE</v>
      </c>
      <c r="N65" s="365"/>
      <c r="O65" s="365"/>
      <c r="P65" s="366"/>
      <c r="Q65" s="167"/>
      <c r="R65" s="82"/>
      <c r="S65" s="85"/>
      <c r="V65" s="56"/>
      <c r="W65" s="56"/>
      <c r="X65" s="47"/>
      <c r="Y65" s="47"/>
      <c r="Z65" s="47"/>
      <c r="AA65" s="47"/>
    </row>
    <row r="66" spans="2:27" ht="27" customHeight="1" thickBot="1" x14ac:dyDescent="0.3">
      <c r="B66" s="48"/>
      <c r="C66" s="48"/>
      <c r="D66" s="48"/>
      <c r="E66" s="367" t="s">
        <v>31</v>
      </c>
      <c r="F66" s="364"/>
      <c r="G66" s="399"/>
      <c r="H66" s="113" t="s">
        <v>241</v>
      </c>
      <c r="I66" s="112" t="s">
        <v>239</v>
      </c>
      <c r="J66" s="112">
        <f>M63-5</f>
        <v>8</v>
      </c>
      <c r="K66" s="112" t="s">
        <v>238</v>
      </c>
      <c r="L66" s="112">
        <v>135</v>
      </c>
      <c r="M66" s="368" t="str">
        <f>IF($O$45&lt;135,"VERIFICA NON NECESSARIA",IF(($O$45-J66)&lt;135,"IDONEO","INSUFFICIENTE"))</f>
        <v>VERIFICA NON NECESSARIA</v>
      </c>
      <c r="N66" s="368"/>
      <c r="O66" s="368"/>
      <c r="P66" s="369"/>
      <c r="Q66" s="167"/>
      <c r="R66" s="82"/>
      <c r="S66" s="86"/>
      <c r="V66" s="56"/>
      <c r="W66" s="56"/>
      <c r="X66" s="47"/>
      <c r="Y66" s="47"/>
      <c r="Z66" s="47"/>
      <c r="AA66" s="47"/>
    </row>
    <row r="67" spans="2:27" ht="12.6" customHeight="1" x14ac:dyDescent="0.3">
      <c r="B67" s="48"/>
      <c r="C67" s="48"/>
      <c r="D67" s="48"/>
      <c r="I67" s="61"/>
      <c r="J67" s="61"/>
      <c r="K67" s="50"/>
      <c r="L67" s="51"/>
      <c r="M67" s="51"/>
      <c r="N67" s="52"/>
      <c r="O67" s="53"/>
      <c r="P67" s="53"/>
      <c r="Q67" s="167"/>
      <c r="R67" s="53"/>
      <c r="S67" s="53"/>
      <c r="V67" s="56"/>
      <c r="W67" s="56"/>
      <c r="X67" s="47"/>
      <c r="Y67" s="47"/>
      <c r="Z67" s="47"/>
      <c r="AA67" s="47"/>
    </row>
    <row r="68" spans="2:27" ht="12.6" customHeight="1" thickBot="1" x14ac:dyDescent="0.35">
      <c r="B68" s="48"/>
      <c r="C68" s="48"/>
      <c r="D68" s="48"/>
      <c r="E68" s="49"/>
      <c r="F68" s="49"/>
      <c r="G68" s="49"/>
      <c r="H68" s="49"/>
      <c r="I68" s="49"/>
      <c r="J68" s="49"/>
      <c r="K68" s="50"/>
      <c r="L68" s="51"/>
      <c r="M68" s="51"/>
      <c r="N68" s="52"/>
      <c r="O68" s="53"/>
      <c r="P68" s="53"/>
      <c r="Q68" s="167"/>
      <c r="R68" s="53"/>
      <c r="S68" s="53"/>
      <c r="V68" s="56"/>
      <c r="W68" s="56"/>
      <c r="X68" s="47"/>
      <c r="Y68" s="47"/>
      <c r="Z68" s="47"/>
      <c r="AA68" s="47"/>
    </row>
    <row r="69" spans="2:27" ht="27" customHeight="1" x14ac:dyDescent="0.3">
      <c r="B69" s="48"/>
      <c r="C69" s="48"/>
      <c r="D69" s="48"/>
      <c r="E69" s="370" t="s">
        <v>263</v>
      </c>
      <c r="F69" s="371"/>
      <c r="G69" s="371"/>
      <c r="H69" s="371"/>
      <c r="I69" s="371"/>
      <c r="J69" s="371"/>
      <c r="K69" s="371"/>
      <c r="L69" s="371"/>
      <c r="M69" s="371"/>
      <c r="N69" s="371"/>
      <c r="O69" s="371"/>
      <c r="P69" s="372"/>
      <c r="Q69" s="167"/>
      <c r="R69" s="53"/>
      <c r="S69" s="53"/>
      <c r="V69" s="56"/>
      <c r="W69" s="56"/>
      <c r="X69" s="47"/>
      <c r="Y69" s="47"/>
      <c r="Z69" s="47"/>
      <c r="AA69" s="47"/>
    </row>
    <row r="70" spans="2:27" ht="21" customHeight="1" x14ac:dyDescent="0.25">
      <c r="B70" s="48"/>
      <c r="C70" s="48"/>
      <c r="D70" s="48"/>
      <c r="E70" s="193" t="s">
        <v>34</v>
      </c>
      <c r="F70" s="302" t="s">
        <v>26</v>
      </c>
      <c r="G70" s="302" t="s">
        <v>28</v>
      </c>
      <c r="H70" s="373" t="s">
        <v>29</v>
      </c>
      <c r="I70" s="373"/>
      <c r="J70" s="114" t="s">
        <v>64</v>
      </c>
      <c r="K70" s="115" t="s">
        <v>12</v>
      </c>
      <c r="L70" s="116" t="s">
        <v>13</v>
      </c>
      <c r="M70" s="116" t="s">
        <v>14</v>
      </c>
      <c r="N70" s="305" t="s">
        <v>69</v>
      </c>
      <c r="O70" s="305" t="s">
        <v>70</v>
      </c>
      <c r="P70" s="132" t="s">
        <v>15</v>
      </c>
      <c r="Q70" s="167"/>
      <c r="R70" s="54"/>
      <c r="S70" s="54"/>
      <c r="V70" s="56"/>
      <c r="W70" s="52"/>
      <c r="X70" s="47"/>
      <c r="Y70" s="47"/>
      <c r="Z70" s="47"/>
      <c r="AA70" s="47"/>
    </row>
    <row r="71" spans="2:27" ht="21" customHeight="1" x14ac:dyDescent="0.25">
      <c r="B71" s="48"/>
      <c r="C71" s="48"/>
      <c r="D71" s="48"/>
      <c r="E71" s="303" t="s">
        <v>36</v>
      </c>
      <c r="F71" s="303" t="str">
        <f>VLOOKUP(E71,$E$112:$L$243,2,FALSE)</f>
        <v>Cuffie auricolari</v>
      </c>
      <c r="G71" s="303" t="str">
        <f>VLOOKUP($E$71,$E$112:$L$243,3,FALSE)</f>
        <v>3M PELTOR</v>
      </c>
      <c r="H71" s="374" t="str">
        <f>VLOOKUP($E$71,$E$112:$L$243,4,FALSE)</f>
        <v>Optime I H510P3</v>
      </c>
      <c r="I71" s="374"/>
      <c r="J71" s="46">
        <f>VLOOKUP(E71,$E$112:$L$243,5,FALSE)</f>
        <v>26</v>
      </c>
      <c r="K71" s="46">
        <f>VLOOKUP($E$71,$E$112:$L$243,6,FALSE)</f>
        <v>32</v>
      </c>
      <c r="L71" s="46">
        <f>VLOOKUP($E$71,$E$112:$L$243,7,FALSE)</f>
        <v>23</v>
      </c>
      <c r="M71" s="46">
        <f>VLOOKUP($E$71,$E$112:$L$243,8,FALSE)</f>
        <v>15</v>
      </c>
      <c r="N71" s="375" t="str">
        <f>$AK$11</f>
        <v/>
      </c>
      <c r="O71" s="375" t="str">
        <f>$AL$11</f>
        <v/>
      </c>
      <c r="P71" s="376" t="e">
        <f>IF(($AL$11-$AK$11)&lt;=2,(L72-((K72-L72)/4)*($AL$11-$AK$11-2)),(L72-((L72-M72)/8)*($AL$11-$AK$11-2)))</f>
        <v>#VALUE!</v>
      </c>
      <c r="Q71" s="167"/>
      <c r="R71" s="196"/>
      <c r="S71" s="196"/>
      <c r="V71" s="56"/>
      <c r="W71" s="56"/>
      <c r="X71" s="47"/>
      <c r="Y71" s="47"/>
      <c r="Z71" s="47"/>
      <c r="AA71" s="47"/>
    </row>
    <row r="72" spans="2:27" ht="21" customHeight="1" x14ac:dyDescent="0.25">
      <c r="B72" s="48"/>
      <c r="C72" s="48"/>
      <c r="D72" s="48"/>
      <c r="E72" s="191"/>
      <c r="F72" s="127"/>
      <c r="G72" s="128" t="s">
        <v>57</v>
      </c>
      <c r="H72" s="378">
        <v>0.85</v>
      </c>
      <c r="I72" s="379"/>
      <c r="J72" s="117">
        <f>H72*J71</f>
        <v>22.099999999999998</v>
      </c>
      <c r="K72" s="118">
        <f>K71*$H$72</f>
        <v>27.2</v>
      </c>
      <c r="L72" s="118">
        <f>L71*$H$72</f>
        <v>19.55</v>
      </c>
      <c r="M72" s="118">
        <f>M71*$H$72</f>
        <v>12.75</v>
      </c>
      <c r="N72" s="362"/>
      <c r="O72" s="362"/>
      <c r="P72" s="377"/>
      <c r="Q72" s="167"/>
      <c r="R72" s="167"/>
      <c r="S72" s="167"/>
      <c r="V72" s="56"/>
      <c r="W72" s="56"/>
      <c r="X72" s="47"/>
      <c r="Y72" s="47"/>
      <c r="Z72" s="47"/>
      <c r="AA72" s="47"/>
    </row>
    <row r="73" spans="2:27" ht="9" customHeight="1" x14ac:dyDescent="0.25">
      <c r="B73" s="48"/>
      <c r="C73" s="48"/>
      <c r="D73" s="48"/>
      <c r="E73" s="358"/>
      <c r="F73" s="359"/>
      <c r="G73" s="359"/>
      <c r="H73" s="359"/>
      <c r="I73" s="359"/>
      <c r="J73" s="359"/>
      <c r="K73" s="359"/>
      <c r="L73" s="359"/>
      <c r="M73" s="359"/>
      <c r="N73" s="359"/>
      <c r="O73" s="359"/>
      <c r="P73" s="360"/>
      <c r="Q73" s="167"/>
      <c r="R73" s="167"/>
      <c r="S73" s="167"/>
      <c r="V73" s="56"/>
      <c r="W73" s="56"/>
      <c r="X73" s="47"/>
      <c r="Y73" s="47"/>
      <c r="Z73" s="47"/>
      <c r="AA73" s="47"/>
    </row>
    <row r="74" spans="2:27" ht="21" customHeight="1" x14ac:dyDescent="0.25">
      <c r="B74" s="48"/>
      <c r="C74" s="48"/>
      <c r="D74" s="48"/>
      <c r="E74" s="361" t="s">
        <v>37</v>
      </c>
      <c r="F74" s="362"/>
      <c r="G74" s="363" t="s">
        <v>74</v>
      </c>
      <c r="H74" s="130" t="s">
        <v>185</v>
      </c>
      <c r="I74" s="131" t="s">
        <v>71</v>
      </c>
      <c r="J74" s="133" t="e">
        <f>$AK$11-P71</f>
        <v>#VALUE!</v>
      </c>
      <c r="K74" s="131" t="s">
        <v>72</v>
      </c>
      <c r="L74" s="131">
        <v>80</v>
      </c>
      <c r="M74" s="365" t="e">
        <f>IF(J74&lt;65,"IPERPROTEZIONE",IF(J74&lt;70,"ACCETTABILE",IF(J74&lt;75,"BUONA",IF(J74&lt;80,"ACCETTABILE","INSUFFICIENTE"))))</f>
        <v>#VALUE!</v>
      </c>
      <c r="N74" s="365"/>
      <c r="O74" s="365"/>
      <c r="P74" s="366"/>
      <c r="Q74" s="167"/>
      <c r="R74" s="85"/>
      <c r="S74" s="85"/>
      <c r="V74" s="56"/>
      <c r="W74" s="56"/>
      <c r="X74" s="47"/>
      <c r="Y74" s="47"/>
      <c r="Z74" s="47"/>
      <c r="AA74" s="47"/>
    </row>
    <row r="75" spans="2:27" ht="29.25" customHeight="1" thickBot="1" x14ac:dyDescent="0.3">
      <c r="B75" s="48"/>
      <c r="C75" s="48"/>
      <c r="D75" s="48"/>
      <c r="E75" s="367" t="s">
        <v>31</v>
      </c>
      <c r="F75" s="364"/>
      <c r="G75" s="364"/>
      <c r="H75" s="59" t="s">
        <v>186</v>
      </c>
      <c r="I75" s="60" t="s">
        <v>73</v>
      </c>
      <c r="J75" s="60">
        <f>M72-5</f>
        <v>7.75</v>
      </c>
      <c r="K75" s="60" t="s">
        <v>72</v>
      </c>
      <c r="L75" s="60">
        <v>135</v>
      </c>
      <c r="M75" s="368" t="str">
        <f>IF($O$45&lt;135,"VERIFICA NON NECESSARIA",IF(($O$45-J75)&lt;135,"IDONEO","INSUFFICIENTE"))</f>
        <v>VERIFICA NON NECESSARIA</v>
      </c>
      <c r="N75" s="368"/>
      <c r="O75" s="368"/>
      <c r="P75" s="369"/>
      <c r="Q75" s="167"/>
      <c r="R75" s="86"/>
      <c r="S75" s="86"/>
      <c r="V75" s="56"/>
      <c r="W75" s="56"/>
      <c r="X75" s="47"/>
      <c r="Y75" s="47"/>
      <c r="Z75" s="47"/>
      <c r="AA75" s="47"/>
    </row>
    <row r="76" spans="2:27" ht="25.5" customHeight="1" thickBot="1" x14ac:dyDescent="0.3">
      <c r="C76" s="48"/>
      <c r="D76" s="48"/>
      <c r="Q76" s="167"/>
      <c r="V76" s="56"/>
      <c r="W76" s="52"/>
      <c r="X76" s="47"/>
      <c r="Y76" s="47"/>
      <c r="Z76" s="47"/>
      <c r="AA76" s="47"/>
    </row>
    <row r="77" spans="2:27" ht="27" customHeight="1" x14ac:dyDescent="0.3">
      <c r="B77" s="48"/>
      <c r="C77" s="48"/>
      <c r="D77" s="48"/>
      <c r="E77" s="370" t="s">
        <v>264</v>
      </c>
      <c r="F77" s="371"/>
      <c r="G77" s="371"/>
      <c r="H77" s="371"/>
      <c r="I77" s="371"/>
      <c r="J77" s="371"/>
      <c r="K77" s="371"/>
      <c r="L77" s="371"/>
      <c r="M77" s="371"/>
      <c r="N77" s="371"/>
      <c r="O77" s="371"/>
      <c r="P77" s="372"/>
      <c r="Q77" s="167"/>
      <c r="R77" s="53"/>
      <c r="S77" s="53"/>
      <c r="V77" s="56"/>
      <c r="W77" s="56"/>
      <c r="X77" s="47"/>
      <c r="Y77" s="47"/>
      <c r="Z77" s="47"/>
      <c r="AA77" s="47"/>
    </row>
    <row r="78" spans="2:27" ht="21" customHeight="1" x14ac:dyDescent="0.25">
      <c r="B78" s="48"/>
      <c r="C78" s="48"/>
      <c r="D78" s="48"/>
      <c r="E78" s="193" t="s">
        <v>34</v>
      </c>
      <c r="F78" s="302" t="s">
        <v>26</v>
      </c>
      <c r="G78" s="302" t="s">
        <v>28</v>
      </c>
      <c r="H78" s="373" t="s">
        <v>29</v>
      </c>
      <c r="I78" s="373"/>
      <c r="J78" s="114" t="s">
        <v>64</v>
      </c>
      <c r="K78" s="115" t="s">
        <v>12</v>
      </c>
      <c r="L78" s="116" t="s">
        <v>13</v>
      </c>
      <c r="M78" s="116" t="s">
        <v>14</v>
      </c>
      <c r="N78" s="305" t="s">
        <v>69</v>
      </c>
      <c r="O78" s="305" t="s">
        <v>70</v>
      </c>
      <c r="P78" s="132" t="s">
        <v>15</v>
      </c>
      <c r="Q78" s="167"/>
      <c r="R78" s="54"/>
      <c r="S78" s="54"/>
      <c r="V78" s="56"/>
      <c r="W78" s="52"/>
      <c r="X78" s="47"/>
      <c r="Y78" s="47"/>
      <c r="Z78" s="47"/>
      <c r="AA78" s="47"/>
    </row>
    <row r="79" spans="2:27" ht="21" customHeight="1" x14ac:dyDescent="0.25">
      <c r="B79" s="48"/>
      <c r="E79" s="129" t="s">
        <v>38</v>
      </c>
      <c r="F79" s="126" t="str">
        <f>VLOOKUP(E79,$E$112:$L$243,2,FALSE)</f>
        <v>Cuffie auricolari</v>
      </c>
      <c r="G79" s="126" t="str">
        <f>VLOOKUP($E$79,$E$112:$L$243,3,FALSE)</f>
        <v>3M PELTOR</v>
      </c>
      <c r="H79" s="374" t="str">
        <f>VLOOKUP($E$79,$E$112:$L$243,4,FALSE)</f>
        <v>H505B</v>
      </c>
      <c r="I79" s="374"/>
      <c r="J79" s="46">
        <f>VLOOKUP(E79,$E$112:$L$243,5,FALSE)</f>
        <v>24</v>
      </c>
      <c r="K79" s="46">
        <f>VLOOKUP($E$79,$E$112:$L$243,6,FALSE)</f>
        <v>29</v>
      </c>
      <c r="L79" s="46">
        <f>VLOOKUP($E$79,$E$112:$L$243,7,FALSE)</f>
        <v>20</v>
      </c>
      <c r="M79" s="46">
        <f>VLOOKUP($E$79,$E$112:$L$243,8,FALSE)</f>
        <v>13</v>
      </c>
      <c r="N79" s="375" t="str">
        <f>$AK$11</f>
        <v/>
      </c>
      <c r="O79" s="375" t="str">
        <f>$AL$11</f>
        <v/>
      </c>
      <c r="P79" s="376" t="e">
        <f>IF(($AL$11-$AK$11)&lt;=2,(L80-((K80-L80)/4)*($AL$11-$AK$11-2)),(L80-((L80-M80)/8)*($AL$11-$AK$11-2)))</f>
        <v>#VALUE!</v>
      </c>
      <c r="Q79" s="167"/>
      <c r="R79" s="196"/>
      <c r="S79" s="196"/>
      <c r="V79" s="56"/>
      <c r="W79" s="56"/>
      <c r="X79" s="47"/>
      <c r="Y79" s="47"/>
      <c r="Z79" s="47"/>
      <c r="AA79" s="47"/>
    </row>
    <row r="80" spans="2:27" ht="21" customHeight="1" x14ac:dyDescent="0.25">
      <c r="B80" s="48"/>
      <c r="C80" s="48"/>
      <c r="D80" s="48"/>
      <c r="E80" s="191"/>
      <c r="F80" s="127"/>
      <c r="G80" s="128" t="s">
        <v>57</v>
      </c>
      <c r="H80" s="378">
        <v>0.85</v>
      </c>
      <c r="I80" s="379"/>
      <c r="J80" s="117">
        <f>H80*J79</f>
        <v>20.399999999999999</v>
      </c>
      <c r="K80" s="118">
        <f>K79*$H$80</f>
        <v>24.65</v>
      </c>
      <c r="L80" s="118">
        <f>L79*$H$80</f>
        <v>17</v>
      </c>
      <c r="M80" s="118">
        <f>M79*$H$80</f>
        <v>11.049999999999999</v>
      </c>
      <c r="N80" s="362"/>
      <c r="O80" s="362"/>
      <c r="P80" s="377"/>
      <c r="Q80" s="167"/>
      <c r="R80" s="167"/>
      <c r="S80" s="167"/>
      <c r="V80" s="56"/>
      <c r="W80" s="56"/>
      <c r="X80" s="47"/>
      <c r="Y80" s="47"/>
      <c r="Z80" s="47"/>
      <c r="AA80" s="47"/>
    </row>
    <row r="81" spans="2:27" ht="9" customHeight="1" x14ac:dyDescent="0.25">
      <c r="B81" s="48"/>
      <c r="C81" s="48"/>
      <c r="D81" s="48"/>
      <c r="E81" s="358"/>
      <c r="F81" s="359"/>
      <c r="G81" s="359"/>
      <c r="H81" s="359"/>
      <c r="I81" s="359"/>
      <c r="J81" s="359"/>
      <c r="K81" s="359"/>
      <c r="L81" s="359"/>
      <c r="M81" s="359"/>
      <c r="N81" s="359"/>
      <c r="O81" s="359"/>
      <c r="P81" s="360"/>
      <c r="Q81" s="167"/>
      <c r="R81" s="167"/>
      <c r="S81" s="167"/>
      <c r="V81" s="56"/>
      <c r="W81" s="56"/>
      <c r="X81" s="47"/>
      <c r="Y81" s="47"/>
      <c r="Z81" s="47"/>
      <c r="AA81" s="47"/>
    </row>
    <row r="82" spans="2:27" ht="21" customHeight="1" x14ac:dyDescent="0.25">
      <c r="B82" s="48"/>
      <c r="C82" s="48"/>
      <c r="D82" s="48"/>
      <c r="E82" s="361" t="s">
        <v>37</v>
      </c>
      <c r="F82" s="362"/>
      <c r="G82" s="363" t="s">
        <v>74</v>
      </c>
      <c r="H82" s="130" t="s">
        <v>185</v>
      </c>
      <c r="I82" s="131" t="s">
        <v>71</v>
      </c>
      <c r="J82" s="133" t="e">
        <f>$AK$11-P79</f>
        <v>#VALUE!</v>
      </c>
      <c r="K82" s="131" t="s">
        <v>72</v>
      </c>
      <c r="L82" s="131">
        <v>80</v>
      </c>
      <c r="M82" s="365" t="e">
        <f>IF(J82&lt;65,"IPERPROTEZIONE",IF(J82&lt;70,"ACCETTABILE",IF(J82&lt;75,"BUONA",IF(J82&lt;80,"ACCETTABILE","INSUFFICIENTE"))))</f>
        <v>#VALUE!</v>
      </c>
      <c r="N82" s="365"/>
      <c r="O82" s="365"/>
      <c r="P82" s="366"/>
      <c r="Q82" s="167"/>
      <c r="R82" s="85"/>
      <c r="S82" s="85"/>
      <c r="V82" s="56"/>
      <c r="W82" s="56"/>
      <c r="X82" s="47"/>
      <c r="Y82" s="47"/>
      <c r="Z82" s="47"/>
      <c r="AA82" s="47"/>
    </row>
    <row r="83" spans="2:27" ht="29.25" customHeight="1" thickBot="1" x14ac:dyDescent="0.3">
      <c r="B83" s="48"/>
      <c r="C83" s="48"/>
      <c r="D83" s="48"/>
      <c r="E83" s="367" t="s">
        <v>31</v>
      </c>
      <c r="F83" s="364"/>
      <c r="G83" s="364"/>
      <c r="H83" s="59" t="s">
        <v>186</v>
      </c>
      <c r="I83" s="60" t="s">
        <v>73</v>
      </c>
      <c r="J83" s="60">
        <f>M80-5</f>
        <v>6.0499999999999989</v>
      </c>
      <c r="K83" s="60" t="s">
        <v>72</v>
      </c>
      <c r="L83" s="60">
        <v>135</v>
      </c>
      <c r="M83" s="368" t="str">
        <f>IF($O$45&lt;135,"VERIFICA NON NECESSARIA",IF(($O$45-J83)&lt;135,"IDONEO","INSUFFICIENTE"))</f>
        <v>VERIFICA NON NECESSARIA</v>
      </c>
      <c r="N83" s="368"/>
      <c r="O83" s="368"/>
      <c r="P83" s="369"/>
      <c r="Q83" s="167"/>
      <c r="R83" s="86"/>
      <c r="S83" s="86"/>
      <c r="V83" s="56"/>
      <c r="W83" s="56"/>
      <c r="X83" s="47"/>
      <c r="Y83" s="47"/>
      <c r="Z83" s="47"/>
      <c r="AA83" s="47"/>
    </row>
    <row r="84" spans="2:27" ht="24" customHeight="1" thickBot="1" x14ac:dyDescent="0.3">
      <c r="C84" s="48"/>
      <c r="D84" s="48"/>
    </row>
    <row r="85" spans="2:27" ht="27" customHeight="1" x14ac:dyDescent="0.3">
      <c r="B85" s="48"/>
      <c r="C85" s="48"/>
      <c r="D85" s="48"/>
      <c r="E85" s="370" t="s">
        <v>264</v>
      </c>
      <c r="F85" s="371"/>
      <c r="G85" s="371"/>
      <c r="H85" s="371"/>
      <c r="I85" s="371"/>
      <c r="J85" s="371"/>
      <c r="K85" s="371"/>
      <c r="L85" s="371"/>
      <c r="M85" s="371"/>
      <c r="N85" s="371"/>
      <c r="O85" s="371"/>
      <c r="P85" s="372"/>
      <c r="Q85" s="167"/>
      <c r="R85" s="53"/>
      <c r="S85" s="53"/>
      <c r="V85" s="56"/>
      <c r="W85" s="56"/>
      <c r="X85" s="47"/>
      <c r="Y85" s="47"/>
      <c r="Z85" s="47"/>
      <c r="AA85" s="47"/>
    </row>
    <row r="86" spans="2:27" ht="21" customHeight="1" x14ac:dyDescent="0.25">
      <c r="B86" s="48"/>
      <c r="C86" s="48"/>
      <c r="D86" s="48"/>
      <c r="E86" s="193" t="s">
        <v>34</v>
      </c>
      <c r="F86" s="302" t="s">
        <v>26</v>
      </c>
      <c r="G86" s="302" t="s">
        <v>28</v>
      </c>
      <c r="H86" s="373" t="s">
        <v>29</v>
      </c>
      <c r="I86" s="373"/>
      <c r="J86" s="114" t="s">
        <v>64</v>
      </c>
      <c r="K86" s="115" t="s">
        <v>12</v>
      </c>
      <c r="L86" s="116" t="s">
        <v>13</v>
      </c>
      <c r="M86" s="116" t="s">
        <v>14</v>
      </c>
      <c r="N86" s="305" t="s">
        <v>69</v>
      </c>
      <c r="O86" s="305" t="s">
        <v>70</v>
      </c>
      <c r="P86" s="132" t="s">
        <v>15</v>
      </c>
      <c r="Q86" s="167"/>
      <c r="R86" s="54"/>
      <c r="S86" s="54"/>
      <c r="V86" s="56"/>
      <c r="W86" s="52"/>
      <c r="X86" s="47"/>
      <c r="Y86" s="47"/>
      <c r="Z86" s="47"/>
      <c r="AA86" s="47"/>
    </row>
    <row r="87" spans="2:27" ht="39.75" customHeight="1" x14ac:dyDescent="0.25">
      <c r="B87" s="48"/>
      <c r="E87" s="129" t="s">
        <v>40</v>
      </c>
      <c r="F87" s="126" t="str">
        <f>VLOOKUP(E87,$E$112:$L$243,2,FALSE)</f>
        <v>Inserti espandibili</v>
      </c>
      <c r="G87" s="126" t="str">
        <f>VLOOKUP($E$87,$E$112:$L$243,3,FALSE)</f>
        <v>3M EAR</v>
      </c>
      <c r="H87" s="382" t="str">
        <f>VLOOKUP($E$87,$E$112:$L$243,4,FALSE)</f>
        <v>CLASSIC</v>
      </c>
      <c r="I87" s="383"/>
      <c r="J87" s="46">
        <f>VLOOKUP(E87,$E$112:$L$243,5,FALSE)</f>
        <v>31</v>
      </c>
      <c r="K87" s="46">
        <f>VLOOKUP($E$87,$E$112:$L$243,6,FALSE)</f>
        <v>31</v>
      </c>
      <c r="L87" s="46">
        <f>VLOOKUP($E$87,$E$112:$L$243,7,FALSE)</f>
        <v>27</v>
      </c>
      <c r="M87" s="46">
        <f>VLOOKUP($E$87,$E$112:$L$243,8,FALSE)</f>
        <v>26</v>
      </c>
      <c r="N87" s="375" t="str">
        <f>$AK$11</f>
        <v/>
      </c>
      <c r="O87" s="375" t="str">
        <f>$AL$11</f>
        <v/>
      </c>
      <c r="P87" s="376" t="e">
        <f>IF(($AL$11-$AK$11)&lt;=2,(L88-((K88-L88)/4)*($AL$11-$AK$11-2)),(L88-((L88-M88)/8)*($AL$11-$AK$11-2)))</f>
        <v>#VALUE!</v>
      </c>
      <c r="Q87" s="167"/>
      <c r="R87" s="196"/>
      <c r="S87" s="196"/>
      <c r="V87" s="56"/>
      <c r="W87" s="56"/>
      <c r="X87" s="47"/>
      <c r="Y87" s="47"/>
      <c r="Z87" s="47"/>
      <c r="AA87" s="47"/>
    </row>
    <row r="88" spans="2:27" ht="21" customHeight="1" x14ac:dyDescent="0.25">
      <c r="B88" s="48"/>
      <c r="C88" s="48"/>
      <c r="D88" s="48"/>
      <c r="E88" s="191"/>
      <c r="F88" s="127"/>
      <c r="G88" s="128" t="s">
        <v>57</v>
      </c>
      <c r="H88" s="378">
        <v>0.65</v>
      </c>
      <c r="I88" s="379"/>
      <c r="J88" s="117">
        <f>H88*J87</f>
        <v>20.150000000000002</v>
      </c>
      <c r="K88" s="118">
        <f>K87*$H$88</f>
        <v>20.150000000000002</v>
      </c>
      <c r="L88" s="118">
        <f>L87*$H$88</f>
        <v>17.55</v>
      </c>
      <c r="M88" s="118">
        <f>M87*$H$88</f>
        <v>16.900000000000002</v>
      </c>
      <c r="N88" s="362"/>
      <c r="O88" s="362"/>
      <c r="P88" s="377"/>
      <c r="Q88" s="167"/>
      <c r="R88" s="167"/>
      <c r="S88" s="167"/>
      <c r="V88" s="56"/>
      <c r="W88" s="56"/>
      <c r="X88" s="47"/>
      <c r="Y88" s="47"/>
      <c r="Z88" s="47"/>
      <c r="AA88" s="47"/>
    </row>
    <row r="89" spans="2:27" ht="9" customHeight="1" x14ac:dyDescent="0.25">
      <c r="B89" s="48"/>
      <c r="C89" s="48"/>
      <c r="D89" s="48"/>
      <c r="E89" s="358"/>
      <c r="F89" s="359"/>
      <c r="G89" s="359"/>
      <c r="H89" s="359"/>
      <c r="I89" s="359"/>
      <c r="J89" s="359"/>
      <c r="K89" s="359"/>
      <c r="L89" s="359"/>
      <c r="M89" s="359"/>
      <c r="N89" s="359"/>
      <c r="O89" s="359"/>
      <c r="P89" s="360"/>
      <c r="Q89" s="167"/>
      <c r="R89" s="167"/>
      <c r="S89" s="167"/>
      <c r="V89" s="56"/>
      <c r="W89" s="56"/>
      <c r="X89" s="47"/>
      <c r="Y89" s="47"/>
      <c r="Z89" s="47"/>
      <c r="AA89" s="47"/>
    </row>
    <row r="90" spans="2:27" ht="21" customHeight="1" x14ac:dyDescent="0.25">
      <c r="B90" s="48"/>
      <c r="C90" s="48"/>
      <c r="D90" s="48"/>
      <c r="E90" s="361" t="s">
        <v>37</v>
      </c>
      <c r="F90" s="362"/>
      <c r="G90" s="363" t="s">
        <v>74</v>
      </c>
      <c r="H90" s="130" t="s">
        <v>185</v>
      </c>
      <c r="I90" s="131" t="s">
        <v>71</v>
      </c>
      <c r="J90" s="133" t="e">
        <f>$AK$11-P87</f>
        <v>#VALUE!</v>
      </c>
      <c r="K90" s="131" t="s">
        <v>72</v>
      </c>
      <c r="L90" s="131">
        <v>80</v>
      </c>
      <c r="M90" s="365" t="e">
        <f>IF(J90&lt;65,"IPERPROTEZIONE",IF(J90&lt;70,"ACCETTABILE",IF(J90&lt;75,"BUONA",IF(J90&lt;80,"ACCETTABILE","INSUFFICIENTE"))))</f>
        <v>#VALUE!</v>
      </c>
      <c r="N90" s="365"/>
      <c r="O90" s="365"/>
      <c r="P90" s="366"/>
      <c r="Q90" s="167"/>
      <c r="R90" s="85"/>
      <c r="S90" s="85"/>
      <c r="V90" s="56"/>
      <c r="W90" s="56"/>
      <c r="X90" s="47"/>
      <c r="Y90" s="47"/>
      <c r="Z90" s="47"/>
      <c r="AA90" s="47"/>
    </row>
    <row r="91" spans="2:27" ht="29.25" customHeight="1" thickBot="1" x14ac:dyDescent="0.3">
      <c r="B91" s="48"/>
      <c r="C91" s="48"/>
      <c r="D91" s="48"/>
      <c r="E91" s="367" t="s">
        <v>31</v>
      </c>
      <c r="F91" s="364"/>
      <c r="G91" s="364"/>
      <c r="H91" s="59" t="s">
        <v>186</v>
      </c>
      <c r="I91" s="60" t="s">
        <v>73</v>
      </c>
      <c r="J91" s="60">
        <f>M88-5</f>
        <v>11.900000000000002</v>
      </c>
      <c r="K91" s="60" t="s">
        <v>72</v>
      </c>
      <c r="L91" s="60">
        <v>135</v>
      </c>
      <c r="M91" s="368" t="str">
        <f>IF($O$45&lt;135,"VERIFICA NON NECESSARIA",IF(($O$45-J91)&lt;135,"IDONEO","INSUFFICIENTE"))</f>
        <v>VERIFICA NON NECESSARIA</v>
      </c>
      <c r="N91" s="368"/>
      <c r="O91" s="368"/>
      <c r="P91" s="369"/>
      <c r="Q91" s="167"/>
      <c r="R91" s="86"/>
      <c r="S91" s="86"/>
      <c r="V91" s="56"/>
      <c r="W91" s="56"/>
      <c r="X91" s="47"/>
      <c r="Y91" s="47"/>
      <c r="Z91" s="47"/>
      <c r="AA91" s="47"/>
    </row>
    <row r="92" spans="2:27" ht="18.75" thickBot="1" x14ac:dyDescent="0.3">
      <c r="C92" s="48"/>
      <c r="D92" s="48"/>
    </row>
    <row r="93" spans="2:27" ht="27" customHeight="1" x14ac:dyDescent="0.3">
      <c r="B93" s="48"/>
      <c r="C93" s="48"/>
      <c r="D93" s="48"/>
      <c r="E93" s="370" t="s">
        <v>264</v>
      </c>
      <c r="F93" s="371"/>
      <c r="G93" s="371"/>
      <c r="H93" s="371"/>
      <c r="I93" s="371"/>
      <c r="J93" s="371"/>
      <c r="K93" s="371"/>
      <c r="L93" s="371"/>
      <c r="M93" s="371"/>
      <c r="N93" s="371"/>
      <c r="O93" s="371"/>
      <c r="P93" s="372"/>
      <c r="Q93" s="167"/>
      <c r="R93" s="53"/>
      <c r="S93" s="53"/>
      <c r="V93" s="56"/>
      <c r="W93" s="56"/>
      <c r="X93" s="47"/>
      <c r="Y93" s="47"/>
      <c r="Z93" s="47"/>
      <c r="AA93" s="47"/>
    </row>
    <row r="94" spans="2:27" ht="21" customHeight="1" x14ac:dyDescent="0.25">
      <c r="B94" s="48"/>
      <c r="C94" s="48"/>
      <c r="D94" s="48"/>
      <c r="E94" s="193" t="s">
        <v>34</v>
      </c>
      <c r="F94" s="302" t="s">
        <v>26</v>
      </c>
      <c r="G94" s="302" t="s">
        <v>28</v>
      </c>
      <c r="H94" s="373" t="s">
        <v>29</v>
      </c>
      <c r="I94" s="373"/>
      <c r="J94" s="114" t="s">
        <v>64</v>
      </c>
      <c r="K94" s="115" t="s">
        <v>12</v>
      </c>
      <c r="L94" s="116" t="s">
        <v>13</v>
      </c>
      <c r="M94" s="116" t="s">
        <v>14</v>
      </c>
      <c r="N94" s="305" t="s">
        <v>69</v>
      </c>
      <c r="O94" s="305" t="s">
        <v>70</v>
      </c>
      <c r="P94" s="132" t="s">
        <v>15</v>
      </c>
      <c r="Q94" s="167"/>
      <c r="R94" s="54"/>
      <c r="S94" s="54"/>
      <c r="V94" s="56"/>
      <c r="W94" s="52"/>
      <c r="X94" s="47"/>
      <c r="Y94" s="47"/>
      <c r="Z94" s="47"/>
      <c r="AA94" s="47"/>
    </row>
    <row r="95" spans="2:27" ht="42.75" customHeight="1" x14ac:dyDescent="0.25">
      <c r="B95" s="48"/>
      <c r="E95" s="129" t="s">
        <v>41</v>
      </c>
      <c r="F95" s="126" t="str">
        <f>VLOOKUP(E95,$E$112:$L$243,2,FALSE)</f>
        <v>Inserti espandibili</v>
      </c>
      <c r="G95" s="126" t="str">
        <f>VLOOKUP($E$95,$E$112:$L$243,3,FALSE)</f>
        <v>UVEX</v>
      </c>
      <c r="H95" s="380" t="str">
        <f>VLOOKUP($E$95,$E$112:$L$243,4,FALSE)</f>
        <v>X-fit</v>
      </c>
      <c r="I95" s="381"/>
      <c r="J95" s="46">
        <f>VLOOKUP(E95,$E$112:$L$243,5,FALSE)</f>
        <v>37</v>
      </c>
      <c r="K95" s="46">
        <f>VLOOKUP($E$95,$E$112:$L$243,6,FALSE)</f>
        <v>36</v>
      </c>
      <c r="L95" s="46">
        <f>VLOOKUP($E$95,$E$112:$L$243,7,FALSE)</f>
        <v>35</v>
      </c>
      <c r="M95" s="46">
        <f>VLOOKUP($E$95,$E$112:$L$243,8,FALSE)</f>
        <v>34</v>
      </c>
      <c r="N95" s="375" t="str">
        <f>$AK$11</f>
        <v/>
      </c>
      <c r="O95" s="375" t="str">
        <f>$AL$11</f>
        <v/>
      </c>
      <c r="P95" s="376" t="e">
        <f>IF(($AL$11-$AK$11)&lt;=2,(L96-((K96-L96)/4)*($AL$11-$AK$11-2)),(L96-((L96-M96)/8)*($AL$11-$AK$11-2)))</f>
        <v>#VALUE!</v>
      </c>
      <c r="Q95" s="167"/>
      <c r="R95" s="196"/>
      <c r="S95" s="196"/>
      <c r="V95" s="56"/>
      <c r="W95" s="56"/>
      <c r="X95" s="47"/>
      <c r="Y95" s="47"/>
      <c r="Z95" s="47"/>
      <c r="AA95" s="47"/>
    </row>
    <row r="96" spans="2:27" ht="21" customHeight="1" x14ac:dyDescent="0.25">
      <c r="B96" s="48"/>
      <c r="C96" s="48"/>
      <c r="D96" s="48"/>
      <c r="E96" s="191"/>
      <c r="F96" s="127"/>
      <c r="G96" s="128" t="s">
        <v>57</v>
      </c>
      <c r="H96" s="378">
        <v>0.65</v>
      </c>
      <c r="I96" s="379"/>
      <c r="J96" s="117">
        <f>H96*J95</f>
        <v>24.05</v>
      </c>
      <c r="K96" s="118">
        <f>K95*$H$96</f>
        <v>23.400000000000002</v>
      </c>
      <c r="L96" s="118">
        <f>L95*$H$96</f>
        <v>22.75</v>
      </c>
      <c r="M96" s="118">
        <f>M95*$H$96</f>
        <v>22.1</v>
      </c>
      <c r="N96" s="362"/>
      <c r="O96" s="362"/>
      <c r="P96" s="377"/>
      <c r="Q96" s="167"/>
      <c r="R96" s="167"/>
      <c r="S96" s="167"/>
      <c r="V96" s="56"/>
      <c r="W96" s="56"/>
      <c r="X96" s="47"/>
      <c r="Y96" s="47"/>
      <c r="Z96" s="47"/>
      <c r="AA96" s="47"/>
    </row>
    <row r="97" spans="2:27" ht="9" customHeight="1" x14ac:dyDescent="0.25">
      <c r="B97" s="48"/>
      <c r="C97" s="48"/>
      <c r="D97" s="48"/>
      <c r="E97" s="358"/>
      <c r="F97" s="359"/>
      <c r="G97" s="359"/>
      <c r="H97" s="359"/>
      <c r="I97" s="359"/>
      <c r="J97" s="359"/>
      <c r="K97" s="359"/>
      <c r="L97" s="359"/>
      <c r="M97" s="359"/>
      <c r="N97" s="359"/>
      <c r="O97" s="359"/>
      <c r="P97" s="360"/>
      <c r="Q97" s="167"/>
      <c r="R97" s="167"/>
      <c r="S97" s="167"/>
      <c r="V97" s="56"/>
      <c r="W97" s="56"/>
      <c r="X97" s="47"/>
      <c r="Y97" s="47"/>
      <c r="Z97" s="47"/>
      <c r="AA97" s="47"/>
    </row>
    <row r="98" spans="2:27" ht="21" customHeight="1" x14ac:dyDescent="0.25">
      <c r="B98" s="48"/>
      <c r="C98" s="48"/>
      <c r="D98" s="48"/>
      <c r="E98" s="361" t="s">
        <v>37</v>
      </c>
      <c r="F98" s="362"/>
      <c r="G98" s="363" t="s">
        <v>74</v>
      </c>
      <c r="H98" s="130" t="s">
        <v>185</v>
      </c>
      <c r="I98" s="131" t="s">
        <v>71</v>
      </c>
      <c r="J98" s="133" t="e">
        <f>$AK$11-P95</f>
        <v>#VALUE!</v>
      </c>
      <c r="K98" s="131" t="s">
        <v>72</v>
      </c>
      <c r="L98" s="131">
        <v>80</v>
      </c>
      <c r="M98" s="365" t="e">
        <f>IF(J98&lt;65,"IPERPROTEZIONE",IF(J98&lt;70,"ACCETTABILE",IF(J98&lt;75,"BUONA",IF(J98&lt;80,"ACCETTABILE","INSUFFICIENTE"))))</f>
        <v>#VALUE!</v>
      </c>
      <c r="N98" s="365"/>
      <c r="O98" s="365"/>
      <c r="P98" s="366"/>
      <c r="Q98" s="167"/>
      <c r="R98" s="85"/>
      <c r="S98" s="85"/>
      <c r="V98" s="56"/>
      <c r="W98" s="56"/>
      <c r="X98" s="47"/>
      <c r="Y98" s="47"/>
      <c r="Z98" s="47"/>
      <c r="AA98" s="47"/>
    </row>
    <row r="99" spans="2:27" ht="29.25" customHeight="1" thickBot="1" x14ac:dyDescent="0.3">
      <c r="B99" s="48"/>
      <c r="C99" s="48"/>
      <c r="D99" s="48"/>
      <c r="E99" s="367" t="s">
        <v>31</v>
      </c>
      <c r="F99" s="364"/>
      <c r="G99" s="364"/>
      <c r="H99" s="59" t="s">
        <v>186</v>
      </c>
      <c r="I99" s="60" t="s">
        <v>73</v>
      </c>
      <c r="J99" s="60">
        <f>M96-5</f>
        <v>17.100000000000001</v>
      </c>
      <c r="K99" s="60" t="s">
        <v>72</v>
      </c>
      <c r="L99" s="60">
        <v>135</v>
      </c>
      <c r="M99" s="368" t="str">
        <f>IF($O$45&lt;135,"VERIFICA NON NECESSARIA",IF(($O$45-J99)&lt;135,"IDONEO","INSUFFICIENTE"))</f>
        <v>VERIFICA NON NECESSARIA</v>
      </c>
      <c r="N99" s="368"/>
      <c r="O99" s="368"/>
      <c r="P99" s="369"/>
      <c r="Q99" s="167"/>
      <c r="R99" s="86"/>
      <c r="S99" s="86"/>
      <c r="V99" s="56"/>
      <c r="W99" s="56"/>
      <c r="X99" s="47"/>
      <c r="Y99" s="47"/>
      <c r="Z99" s="47"/>
      <c r="AA99" s="47"/>
    </row>
    <row r="100" spans="2:27" ht="18.75" thickBot="1" x14ac:dyDescent="0.3">
      <c r="C100" s="48"/>
      <c r="D100" s="48"/>
    </row>
    <row r="101" spans="2:27" ht="27" customHeight="1" x14ac:dyDescent="0.3">
      <c r="B101" s="48"/>
      <c r="C101" s="48"/>
      <c r="D101" s="48"/>
      <c r="E101" s="370" t="s">
        <v>264</v>
      </c>
      <c r="F101" s="371"/>
      <c r="G101" s="371"/>
      <c r="H101" s="371"/>
      <c r="I101" s="371"/>
      <c r="J101" s="371"/>
      <c r="K101" s="371"/>
      <c r="L101" s="371"/>
      <c r="M101" s="371"/>
      <c r="N101" s="371"/>
      <c r="O101" s="371"/>
      <c r="P101" s="372"/>
      <c r="Q101" s="167"/>
      <c r="R101" s="53"/>
      <c r="S101" s="53"/>
      <c r="V101" s="56"/>
      <c r="W101" s="56"/>
      <c r="X101" s="47"/>
      <c r="Y101" s="47"/>
      <c r="Z101" s="47"/>
      <c r="AA101" s="47"/>
    </row>
    <row r="102" spans="2:27" ht="21" customHeight="1" x14ac:dyDescent="0.25">
      <c r="B102" s="48"/>
      <c r="C102" s="48"/>
      <c r="D102" s="48"/>
      <c r="E102" s="193" t="s">
        <v>34</v>
      </c>
      <c r="F102" s="302" t="s">
        <v>26</v>
      </c>
      <c r="G102" s="302" t="s">
        <v>28</v>
      </c>
      <c r="H102" s="373" t="s">
        <v>29</v>
      </c>
      <c r="I102" s="373"/>
      <c r="J102" s="114" t="s">
        <v>64</v>
      </c>
      <c r="K102" s="115" t="s">
        <v>12</v>
      </c>
      <c r="L102" s="116" t="s">
        <v>13</v>
      </c>
      <c r="M102" s="116" t="s">
        <v>14</v>
      </c>
      <c r="N102" s="305" t="s">
        <v>69</v>
      </c>
      <c r="O102" s="305" t="s">
        <v>70</v>
      </c>
      <c r="P102" s="132" t="s">
        <v>15</v>
      </c>
      <c r="Q102" s="167"/>
      <c r="R102" s="54"/>
      <c r="S102" s="54"/>
      <c r="V102" s="56"/>
      <c r="W102" s="52"/>
      <c r="X102" s="47"/>
      <c r="Y102" s="47"/>
      <c r="Z102" s="47"/>
      <c r="AA102" s="47"/>
    </row>
    <row r="103" spans="2:27" ht="21" customHeight="1" x14ac:dyDescent="0.25">
      <c r="B103" s="48"/>
      <c r="E103" s="129" t="s">
        <v>44</v>
      </c>
      <c r="F103" s="126" t="str">
        <f>VLOOKUP(E103,$E$112:$L$243,2,FALSE)</f>
        <v>Inserti espandibili</v>
      </c>
      <c r="G103" s="126" t="str">
        <f>VLOOKUP($E$103,$E$112:$L$243,3,FALSE)</f>
        <v>3M EAR</v>
      </c>
      <c r="H103" s="374" t="str">
        <f>VLOOKUP($E$103,$E$112:$L$243,4,FALSE)</f>
        <v>soft FX</v>
      </c>
      <c r="I103" s="374"/>
      <c r="J103" s="46">
        <f>VLOOKUP(E103,$E$112:$L$243,5,FALSE)</f>
        <v>37</v>
      </c>
      <c r="K103" s="46">
        <f>VLOOKUP($E$103,$E$112:$L$243,6,FALSE)</f>
        <v>36</v>
      </c>
      <c r="L103" s="46">
        <f>VLOOKUP($E$103,$E$112:$L$243,7,FALSE)</f>
        <v>35</v>
      </c>
      <c r="M103" s="46">
        <f>VLOOKUP($E$103,$E$112:$L$243,8,FALSE)</f>
        <v>33</v>
      </c>
      <c r="N103" s="375" t="str">
        <f>$AK$11</f>
        <v/>
      </c>
      <c r="O103" s="375" t="str">
        <f>$AL$11</f>
        <v/>
      </c>
      <c r="P103" s="376" t="e">
        <f>IF(($AL$11-$AK$11)&lt;=2,(L104-((K104-L104)/4)*($AL$11-$AK$11-2)),(L104-((L104-M104)/8)*($AL$11-$AK$11-2)))</f>
        <v>#VALUE!</v>
      </c>
      <c r="Q103" s="167"/>
      <c r="R103" s="196"/>
      <c r="S103" s="196"/>
      <c r="V103" s="56"/>
      <c r="W103" s="56"/>
      <c r="X103" s="47"/>
      <c r="Y103" s="47"/>
      <c r="Z103" s="47"/>
      <c r="AA103" s="47"/>
    </row>
    <row r="104" spans="2:27" ht="21" customHeight="1" x14ac:dyDescent="0.25">
      <c r="B104" s="48"/>
      <c r="C104" s="48"/>
      <c r="D104" s="48"/>
      <c r="E104" s="191"/>
      <c r="F104" s="127"/>
      <c r="G104" s="128" t="s">
        <v>57</v>
      </c>
      <c r="H104" s="378">
        <v>0.85</v>
      </c>
      <c r="I104" s="379"/>
      <c r="J104" s="117">
        <f>H104*J103</f>
        <v>31.45</v>
      </c>
      <c r="K104" s="118">
        <f>K103*$H$104</f>
        <v>30.599999999999998</v>
      </c>
      <c r="L104" s="118">
        <f>L103*$H$104</f>
        <v>29.75</v>
      </c>
      <c r="M104" s="118">
        <f>M103*$H$104</f>
        <v>28.05</v>
      </c>
      <c r="N104" s="362"/>
      <c r="O104" s="362"/>
      <c r="P104" s="377"/>
      <c r="Q104" s="167"/>
      <c r="R104" s="167"/>
      <c r="S104" s="167"/>
      <c r="V104" s="56"/>
      <c r="W104" s="56"/>
      <c r="X104" s="47"/>
      <c r="Y104" s="47"/>
      <c r="Z104" s="47"/>
      <c r="AA104" s="47"/>
    </row>
    <row r="105" spans="2:27" ht="9" customHeight="1" x14ac:dyDescent="0.25">
      <c r="B105" s="48"/>
      <c r="C105" s="48"/>
      <c r="D105" s="48"/>
      <c r="E105" s="358"/>
      <c r="F105" s="359"/>
      <c r="G105" s="359"/>
      <c r="H105" s="359"/>
      <c r="I105" s="359"/>
      <c r="J105" s="359"/>
      <c r="K105" s="359"/>
      <c r="L105" s="359"/>
      <c r="M105" s="359"/>
      <c r="N105" s="359"/>
      <c r="O105" s="359"/>
      <c r="P105" s="360"/>
      <c r="Q105" s="167"/>
      <c r="R105" s="167"/>
      <c r="S105" s="167"/>
      <c r="V105" s="56"/>
      <c r="W105" s="56"/>
      <c r="X105" s="47"/>
      <c r="Y105" s="47"/>
      <c r="Z105" s="47"/>
      <c r="AA105" s="47"/>
    </row>
    <row r="106" spans="2:27" ht="21" customHeight="1" x14ac:dyDescent="0.25">
      <c r="B106" s="48"/>
      <c r="C106" s="48"/>
      <c r="D106" s="48"/>
      <c r="E106" s="361" t="s">
        <v>37</v>
      </c>
      <c r="F106" s="362"/>
      <c r="G106" s="363" t="s">
        <v>74</v>
      </c>
      <c r="H106" s="130" t="s">
        <v>185</v>
      </c>
      <c r="I106" s="131" t="s">
        <v>71</v>
      </c>
      <c r="J106" s="133" t="e">
        <f>$AK$11-P103</f>
        <v>#VALUE!</v>
      </c>
      <c r="K106" s="131" t="s">
        <v>72</v>
      </c>
      <c r="L106" s="131">
        <v>80</v>
      </c>
      <c r="M106" s="365" t="e">
        <f>IF(J106&lt;65,"IPERPROTEZIONE",IF(J106&lt;70,"ACCETTABILE",IF(J106&lt;75,"BUONA",IF(J106&lt;80,"ACCETTABILE","INSUFFICIENTE"))))</f>
        <v>#VALUE!</v>
      </c>
      <c r="N106" s="365"/>
      <c r="O106" s="365"/>
      <c r="P106" s="366"/>
      <c r="Q106" s="167"/>
      <c r="R106" s="85"/>
      <c r="S106" s="85"/>
      <c r="V106" s="56"/>
      <c r="W106" s="56"/>
      <c r="X106" s="47"/>
      <c r="Y106" s="47"/>
      <c r="Z106" s="47"/>
      <c r="AA106" s="47"/>
    </row>
    <row r="107" spans="2:27" ht="29.25" customHeight="1" thickBot="1" x14ac:dyDescent="0.3">
      <c r="B107" s="48"/>
      <c r="C107" s="48"/>
      <c r="D107" s="48"/>
      <c r="E107" s="367" t="s">
        <v>32</v>
      </c>
      <c r="F107" s="364"/>
      <c r="G107" s="364"/>
      <c r="H107" s="59" t="s">
        <v>186</v>
      </c>
      <c r="I107" s="60" t="s">
        <v>73</v>
      </c>
      <c r="J107" s="60">
        <f>M104-5</f>
        <v>23.05</v>
      </c>
      <c r="K107" s="60" t="s">
        <v>72</v>
      </c>
      <c r="L107" s="60">
        <v>135</v>
      </c>
      <c r="M107" s="368" t="str">
        <f>IF($O$45&lt;135,"VERIFICA NON NECESSARIA",IF(($O$45-J107)&lt;135,"IDONEO","INSUFFICIENTE"))</f>
        <v>VERIFICA NON NECESSARIA</v>
      </c>
      <c r="N107" s="368"/>
      <c r="O107" s="368"/>
      <c r="P107" s="369"/>
      <c r="Q107" s="167"/>
      <c r="R107" s="86"/>
      <c r="S107" s="86"/>
      <c r="V107" s="56"/>
      <c r="W107" s="56"/>
      <c r="X107" s="47"/>
      <c r="Y107" s="47"/>
      <c r="Z107" s="47"/>
      <c r="AA107" s="47"/>
    </row>
    <row r="108" spans="2:27" ht="18" x14ac:dyDescent="0.25">
      <c r="C108" s="48"/>
      <c r="D108" s="48"/>
    </row>
    <row r="109" spans="2:27" ht="18" x14ac:dyDescent="0.25">
      <c r="C109" s="48"/>
      <c r="D109" s="48"/>
    </row>
    <row r="110" spans="2:27" ht="18" x14ac:dyDescent="0.25">
      <c r="C110" s="48"/>
      <c r="D110" s="48"/>
    </row>
    <row r="111" spans="2:27" ht="35.25" customHeight="1" x14ac:dyDescent="0.2">
      <c r="E111" s="305" t="s">
        <v>0</v>
      </c>
      <c r="F111" s="305" t="s">
        <v>184</v>
      </c>
      <c r="G111" s="305" t="s">
        <v>1</v>
      </c>
      <c r="H111" s="305" t="s">
        <v>2</v>
      </c>
      <c r="I111" s="305" t="s">
        <v>64</v>
      </c>
      <c r="J111" s="305" t="s">
        <v>12</v>
      </c>
      <c r="K111" s="305" t="s">
        <v>13</v>
      </c>
      <c r="L111" s="305" t="s">
        <v>14</v>
      </c>
    </row>
    <row r="112" spans="2:27" ht="20.25" customHeight="1" x14ac:dyDescent="0.2">
      <c r="E112" s="45" t="s">
        <v>36</v>
      </c>
      <c r="F112" s="45" t="s">
        <v>27</v>
      </c>
      <c r="G112" s="45" t="s">
        <v>582</v>
      </c>
      <c r="H112" s="45" t="s">
        <v>583</v>
      </c>
      <c r="I112" s="46">
        <v>26</v>
      </c>
      <c r="J112" s="46">
        <v>32</v>
      </c>
      <c r="K112" s="46">
        <v>23</v>
      </c>
      <c r="L112" s="46">
        <v>15</v>
      </c>
    </row>
    <row r="113" spans="5:12" ht="20.25" customHeight="1" x14ac:dyDescent="0.2">
      <c r="E113" s="45" t="s">
        <v>38</v>
      </c>
      <c r="F113" s="45" t="s">
        <v>27</v>
      </c>
      <c r="G113" s="45" t="s">
        <v>582</v>
      </c>
      <c r="H113" s="309" t="s">
        <v>584</v>
      </c>
      <c r="I113" s="46">
        <v>24</v>
      </c>
      <c r="J113" s="46">
        <v>29</v>
      </c>
      <c r="K113" s="46">
        <v>20</v>
      </c>
      <c r="L113" s="46">
        <v>13</v>
      </c>
    </row>
    <row r="114" spans="5:12" ht="20.25" customHeight="1" x14ac:dyDescent="0.2">
      <c r="E114" s="45" t="s">
        <v>40</v>
      </c>
      <c r="F114" s="45" t="s">
        <v>243</v>
      </c>
      <c r="G114" s="45" t="s">
        <v>585</v>
      </c>
      <c r="H114" s="45" t="s">
        <v>586</v>
      </c>
      <c r="I114" s="46">
        <v>31</v>
      </c>
      <c r="J114" s="46">
        <v>31</v>
      </c>
      <c r="K114" s="46">
        <v>27</v>
      </c>
      <c r="L114" s="46">
        <v>26</v>
      </c>
    </row>
    <row r="115" spans="5:12" ht="20.25" customHeight="1" x14ac:dyDescent="0.2">
      <c r="E115" s="45" t="s">
        <v>41</v>
      </c>
      <c r="F115" s="45" t="s">
        <v>243</v>
      </c>
      <c r="G115" s="45" t="s">
        <v>587</v>
      </c>
      <c r="H115" s="45" t="s">
        <v>588</v>
      </c>
      <c r="I115" s="46">
        <v>37</v>
      </c>
      <c r="J115" s="46">
        <v>36</v>
      </c>
      <c r="K115" s="46">
        <v>35</v>
      </c>
      <c r="L115" s="46">
        <v>34</v>
      </c>
    </row>
    <row r="116" spans="5:12" ht="20.25" customHeight="1" x14ac:dyDescent="0.2">
      <c r="E116" s="45" t="s">
        <v>42</v>
      </c>
      <c r="F116" s="45" t="s">
        <v>243</v>
      </c>
      <c r="G116" s="45" t="s">
        <v>585</v>
      </c>
      <c r="H116" s="45" t="s">
        <v>589</v>
      </c>
      <c r="I116" s="46">
        <v>29</v>
      </c>
      <c r="J116" s="46">
        <v>30</v>
      </c>
      <c r="K116" s="46">
        <v>35</v>
      </c>
      <c r="L116" s="46">
        <v>24</v>
      </c>
    </row>
    <row r="117" spans="5:12" ht="20.25" customHeight="1" x14ac:dyDescent="0.2">
      <c r="E117" s="45" t="s">
        <v>43</v>
      </c>
      <c r="F117" s="45" t="s">
        <v>244</v>
      </c>
      <c r="G117" s="45" t="s">
        <v>590</v>
      </c>
      <c r="H117" s="45" t="s">
        <v>591</v>
      </c>
      <c r="I117" s="46">
        <v>28</v>
      </c>
      <c r="J117" s="46">
        <v>27</v>
      </c>
      <c r="K117" s="46">
        <v>26</v>
      </c>
      <c r="L117" s="46">
        <v>25</v>
      </c>
    </row>
    <row r="118" spans="5:12" ht="20.25" customHeight="1" x14ac:dyDescent="0.2">
      <c r="E118" s="45" t="s">
        <v>44</v>
      </c>
      <c r="F118" s="45" t="s">
        <v>243</v>
      </c>
      <c r="G118" s="45" t="s">
        <v>585</v>
      </c>
      <c r="H118" s="45" t="s">
        <v>592</v>
      </c>
      <c r="I118" s="46">
        <v>37</v>
      </c>
      <c r="J118" s="46">
        <v>36</v>
      </c>
      <c r="K118" s="46">
        <v>35</v>
      </c>
      <c r="L118" s="46">
        <v>33</v>
      </c>
    </row>
    <row r="119" spans="5:12" ht="20.25" customHeight="1" x14ac:dyDescent="0.2">
      <c r="E119" s="45" t="s">
        <v>45</v>
      </c>
      <c r="F119" s="45"/>
      <c r="G119" s="45"/>
      <c r="H119" s="45"/>
      <c r="I119" s="46"/>
      <c r="J119" s="46"/>
      <c r="K119" s="46"/>
      <c r="L119" s="46"/>
    </row>
    <row r="120" spans="5:12" ht="20.25" customHeight="1" x14ac:dyDescent="0.2">
      <c r="E120" s="45" t="s">
        <v>46</v>
      </c>
      <c r="F120" s="45"/>
      <c r="G120" s="45"/>
      <c r="H120" s="45"/>
      <c r="I120" s="46"/>
      <c r="J120" s="46"/>
      <c r="K120" s="46"/>
      <c r="L120" s="46"/>
    </row>
    <row r="121" spans="5:12" ht="20.25" customHeight="1" x14ac:dyDescent="0.2">
      <c r="E121" s="45" t="s">
        <v>47</v>
      </c>
      <c r="F121" s="45"/>
      <c r="G121" s="45"/>
      <c r="H121" s="45"/>
      <c r="I121" s="46"/>
      <c r="J121" s="46"/>
      <c r="K121" s="46"/>
      <c r="L121" s="46"/>
    </row>
    <row r="122" spans="5:12" ht="20.25" customHeight="1" x14ac:dyDescent="0.2">
      <c r="E122" s="45" t="s">
        <v>48</v>
      </c>
      <c r="F122" s="45"/>
      <c r="G122" s="45"/>
      <c r="H122" s="45"/>
      <c r="I122" s="46"/>
      <c r="J122" s="46"/>
      <c r="K122" s="46"/>
      <c r="L122" s="46"/>
    </row>
    <row r="123" spans="5:12" ht="20.25" customHeight="1" x14ac:dyDescent="0.2">
      <c r="E123" s="45" t="s">
        <v>49</v>
      </c>
      <c r="F123" s="45"/>
      <c r="G123" s="45"/>
      <c r="H123" s="45"/>
      <c r="I123" s="46"/>
      <c r="J123" s="46"/>
      <c r="K123" s="46"/>
      <c r="L123" s="46"/>
    </row>
    <row r="124" spans="5:12" ht="20.25" customHeight="1" x14ac:dyDescent="0.2">
      <c r="E124" s="45" t="s">
        <v>50</v>
      </c>
      <c r="F124" s="45"/>
      <c r="G124" s="45"/>
      <c r="H124" s="45"/>
      <c r="I124" s="46"/>
      <c r="J124" s="46"/>
      <c r="K124" s="46"/>
      <c r="L124" s="46"/>
    </row>
    <row r="125" spans="5:12" ht="20.25" customHeight="1" x14ac:dyDescent="0.2">
      <c r="E125" s="45" t="s">
        <v>51</v>
      </c>
      <c r="F125" s="45"/>
      <c r="G125" s="45"/>
      <c r="H125" s="45"/>
      <c r="I125" s="46"/>
      <c r="J125" s="46"/>
      <c r="K125" s="46"/>
      <c r="L125" s="46"/>
    </row>
    <row r="126" spans="5:12" ht="20.25" customHeight="1" x14ac:dyDescent="0.2">
      <c r="E126" s="45" t="s">
        <v>35</v>
      </c>
      <c r="F126" s="45"/>
      <c r="G126" s="45"/>
      <c r="H126" s="45"/>
      <c r="I126" s="46"/>
      <c r="J126" s="46"/>
      <c r="K126" s="46"/>
      <c r="L126" s="46"/>
    </row>
    <row r="127" spans="5:12" ht="20.25" customHeight="1" x14ac:dyDescent="0.2">
      <c r="E127" s="45" t="s">
        <v>52</v>
      </c>
      <c r="F127" s="45"/>
      <c r="G127" s="45"/>
      <c r="H127" s="45"/>
      <c r="I127" s="46"/>
      <c r="J127" s="46"/>
      <c r="K127" s="46"/>
      <c r="L127" s="46"/>
    </row>
    <row r="128" spans="5:12" ht="20.25" customHeight="1" x14ac:dyDescent="0.2">
      <c r="E128" s="45" t="s">
        <v>53</v>
      </c>
      <c r="F128" s="45"/>
      <c r="G128" s="45"/>
      <c r="H128" s="45"/>
      <c r="I128" s="46"/>
      <c r="J128" s="46"/>
      <c r="K128" s="46"/>
      <c r="L128" s="46"/>
    </row>
    <row r="129" spans="5:12" ht="20.25" customHeight="1" x14ac:dyDescent="0.2">
      <c r="E129" s="45" t="s">
        <v>54</v>
      </c>
      <c r="F129" s="45"/>
      <c r="G129" s="45"/>
      <c r="H129" s="45"/>
      <c r="I129" s="46"/>
      <c r="J129" s="46"/>
      <c r="K129" s="46"/>
      <c r="L129" s="46"/>
    </row>
    <row r="130" spans="5:12" ht="20.25" x14ac:dyDescent="0.2">
      <c r="E130" s="45" t="s">
        <v>55</v>
      </c>
      <c r="F130" s="45"/>
      <c r="G130" s="45"/>
      <c r="H130" s="45"/>
      <c r="I130" s="46"/>
      <c r="J130" s="46"/>
      <c r="K130" s="46"/>
      <c r="L130" s="46"/>
    </row>
    <row r="131" spans="5:12" ht="20.25" x14ac:dyDescent="0.2">
      <c r="E131" s="45" t="s">
        <v>58</v>
      </c>
      <c r="F131" s="45"/>
      <c r="G131" s="45"/>
      <c r="H131" s="45"/>
      <c r="I131" s="46"/>
      <c r="J131" s="46"/>
      <c r="K131" s="46"/>
      <c r="L131" s="46"/>
    </row>
    <row r="132" spans="5:12" ht="20.25" x14ac:dyDescent="0.2">
      <c r="E132" s="45" t="s">
        <v>59</v>
      </c>
      <c r="F132" s="45"/>
      <c r="G132" s="45"/>
      <c r="H132" s="45"/>
      <c r="I132" s="46"/>
      <c r="J132" s="46"/>
      <c r="K132" s="46"/>
      <c r="L132" s="46"/>
    </row>
    <row r="133" spans="5:12" ht="20.25" x14ac:dyDescent="0.2">
      <c r="E133" s="45" t="s">
        <v>60</v>
      </c>
      <c r="F133" s="45"/>
      <c r="G133" s="45"/>
      <c r="H133" s="45"/>
      <c r="I133" s="46"/>
      <c r="J133" s="46"/>
      <c r="K133" s="46"/>
      <c r="L133" s="46"/>
    </row>
    <row r="134" spans="5:12" ht="20.25" x14ac:dyDescent="0.2">
      <c r="E134" s="45" t="s">
        <v>61</v>
      </c>
      <c r="F134" s="45"/>
      <c r="G134" s="45"/>
      <c r="H134" s="45"/>
      <c r="I134" s="46"/>
      <c r="J134" s="46"/>
      <c r="K134" s="46"/>
      <c r="L134" s="46"/>
    </row>
    <row r="135" spans="5:12" ht="20.25" x14ac:dyDescent="0.2">
      <c r="E135" s="45" t="s">
        <v>62</v>
      </c>
      <c r="F135" s="45"/>
      <c r="G135" s="45"/>
      <c r="H135" s="45"/>
      <c r="I135" s="46"/>
      <c r="J135" s="46"/>
      <c r="K135" s="46"/>
      <c r="L135" s="46"/>
    </row>
    <row r="136" spans="5:12" ht="20.25" x14ac:dyDescent="0.2">
      <c r="E136" s="45" t="s">
        <v>63</v>
      </c>
      <c r="F136" s="45"/>
      <c r="G136" s="45"/>
      <c r="H136" s="45"/>
      <c r="I136" s="46"/>
      <c r="J136" s="46"/>
      <c r="K136" s="46"/>
      <c r="L136" s="46"/>
    </row>
    <row r="137" spans="5:12" ht="20.25" x14ac:dyDescent="0.2">
      <c r="E137" s="45" t="s">
        <v>76</v>
      </c>
      <c r="F137" s="45"/>
      <c r="G137" s="45"/>
      <c r="H137" s="45"/>
      <c r="I137" s="46"/>
      <c r="J137" s="46"/>
      <c r="K137" s="46"/>
      <c r="L137" s="46"/>
    </row>
    <row r="138" spans="5:12" ht="20.25" x14ac:dyDescent="0.2">
      <c r="E138" s="45" t="s">
        <v>77</v>
      </c>
      <c r="F138" s="45"/>
      <c r="G138" s="45"/>
      <c r="H138" s="45"/>
      <c r="I138" s="46"/>
      <c r="J138" s="46"/>
      <c r="K138" s="46"/>
      <c r="L138" s="46"/>
    </row>
    <row r="139" spans="5:12" ht="20.25" x14ac:dyDescent="0.2">
      <c r="E139" s="45" t="s">
        <v>78</v>
      </c>
      <c r="F139" s="45"/>
      <c r="G139" s="45"/>
      <c r="H139" s="45"/>
      <c r="I139" s="46"/>
      <c r="J139" s="46"/>
      <c r="K139" s="46"/>
      <c r="L139" s="46"/>
    </row>
    <row r="140" spans="5:12" ht="20.25" x14ac:dyDescent="0.2">
      <c r="E140" s="45" t="s">
        <v>79</v>
      </c>
      <c r="F140" s="45"/>
      <c r="G140" s="45"/>
      <c r="H140" s="45"/>
      <c r="I140" s="46"/>
      <c r="J140" s="46"/>
      <c r="K140" s="46"/>
      <c r="L140" s="46"/>
    </row>
    <row r="141" spans="5:12" ht="20.25" x14ac:dyDescent="0.2">
      <c r="E141" s="45" t="s">
        <v>80</v>
      </c>
      <c r="F141" s="45"/>
      <c r="G141" s="45"/>
      <c r="H141" s="45"/>
      <c r="I141" s="46"/>
      <c r="J141" s="46"/>
      <c r="K141" s="46"/>
      <c r="L141" s="46"/>
    </row>
    <row r="142" spans="5:12" ht="20.25" x14ac:dyDescent="0.2">
      <c r="E142" s="45" t="s">
        <v>81</v>
      </c>
      <c r="F142" s="45"/>
      <c r="G142" s="45"/>
      <c r="H142" s="45"/>
      <c r="I142" s="46"/>
      <c r="J142" s="46"/>
      <c r="K142" s="46"/>
      <c r="L142" s="46"/>
    </row>
    <row r="143" spans="5:12" ht="20.25" x14ac:dyDescent="0.2">
      <c r="E143" s="45" t="s">
        <v>82</v>
      </c>
      <c r="F143" s="45"/>
      <c r="G143" s="45"/>
      <c r="H143" s="45"/>
      <c r="I143" s="46"/>
      <c r="J143" s="46"/>
      <c r="K143" s="46"/>
      <c r="L143" s="46"/>
    </row>
    <row r="144" spans="5:12" ht="20.25" x14ac:dyDescent="0.2">
      <c r="E144" s="45" t="s">
        <v>83</v>
      </c>
      <c r="F144" s="45"/>
      <c r="G144" s="45"/>
      <c r="H144" s="45"/>
      <c r="I144" s="46"/>
      <c r="J144" s="46"/>
      <c r="K144" s="46"/>
      <c r="L144" s="46"/>
    </row>
    <row r="145" spans="5:12" ht="20.25" x14ac:dyDescent="0.2">
      <c r="E145" s="45" t="s">
        <v>84</v>
      </c>
      <c r="F145" s="45"/>
      <c r="G145" s="45"/>
      <c r="H145" s="45"/>
      <c r="I145" s="46"/>
      <c r="J145" s="46"/>
      <c r="K145" s="46"/>
      <c r="L145" s="46"/>
    </row>
    <row r="146" spans="5:12" ht="20.25" x14ac:dyDescent="0.2">
      <c r="E146" s="45" t="s">
        <v>85</v>
      </c>
      <c r="F146" s="45"/>
      <c r="G146" s="45"/>
      <c r="H146" s="45"/>
      <c r="I146" s="46"/>
      <c r="J146" s="46"/>
      <c r="K146" s="46"/>
      <c r="L146" s="46"/>
    </row>
    <row r="147" spans="5:12" ht="20.25" x14ac:dyDescent="0.2">
      <c r="E147" s="45" t="s">
        <v>86</v>
      </c>
      <c r="F147" s="45"/>
      <c r="G147" s="45"/>
      <c r="H147" s="45"/>
      <c r="I147" s="46"/>
      <c r="J147" s="46"/>
      <c r="K147" s="46"/>
      <c r="L147" s="46"/>
    </row>
    <row r="148" spans="5:12" ht="20.25" x14ac:dyDescent="0.2">
      <c r="E148" s="45" t="s">
        <v>87</v>
      </c>
      <c r="F148" s="45"/>
      <c r="G148" s="45"/>
      <c r="H148" s="45"/>
      <c r="I148" s="46"/>
      <c r="J148" s="46"/>
      <c r="K148" s="46"/>
      <c r="L148" s="46"/>
    </row>
    <row r="149" spans="5:12" ht="20.25" x14ac:dyDescent="0.2">
      <c r="E149" s="45" t="s">
        <v>88</v>
      </c>
      <c r="F149" s="45"/>
      <c r="G149" s="45"/>
      <c r="H149" s="45"/>
      <c r="I149" s="46"/>
      <c r="J149" s="46"/>
      <c r="K149" s="46"/>
      <c r="L149" s="46"/>
    </row>
    <row r="150" spans="5:12" ht="20.25" x14ac:dyDescent="0.2">
      <c r="E150" s="45" t="s">
        <v>89</v>
      </c>
      <c r="F150" s="45"/>
      <c r="G150" s="45"/>
      <c r="H150" s="45"/>
      <c r="I150" s="46"/>
      <c r="J150" s="46"/>
      <c r="K150" s="46"/>
      <c r="L150" s="46"/>
    </row>
    <row r="151" spans="5:12" ht="20.25" x14ac:dyDescent="0.2">
      <c r="E151" s="45" t="s">
        <v>90</v>
      </c>
      <c r="F151" s="45"/>
      <c r="G151" s="45"/>
      <c r="H151" s="45"/>
      <c r="I151" s="46"/>
      <c r="J151" s="46"/>
      <c r="K151" s="46"/>
      <c r="L151" s="46"/>
    </row>
    <row r="152" spans="5:12" ht="20.25" x14ac:dyDescent="0.2">
      <c r="E152" s="45" t="s">
        <v>91</v>
      </c>
      <c r="F152" s="45"/>
      <c r="G152" s="45"/>
      <c r="H152" s="45"/>
      <c r="I152" s="46"/>
      <c r="J152" s="46"/>
      <c r="K152" s="46"/>
      <c r="L152" s="46"/>
    </row>
    <row r="153" spans="5:12" ht="20.25" x14ac:dyDescent="0.2">
      <c r="E153" s="45" t="s">
        <v>92</v>
      </c>
      <c r="F153" s="45"/>
      <c r="G153" s="45"/>
      <c r="H153" s="45"/>
      <c r="I153" s="46"/>
      <c r="J153" s="46"/>
      <c r="K153" s="46"/>
      <c r="L153" s="46"/>
    </row>
    <row r="154" spans="5:12" ht="20.25" x14ac:dyDescent="0.2">
      <c r="E154" s="45" t="s">
        <v>93</v>
      </c>
      <c r="F154" s="45"/>
      <c r="G154" s="45"/>
      <c r="H154" s="45"/>
      <c r="I154" s="46"/>
      <c r="J154" s="46"/>
      <c r="K154" s="46"/>
      <c r="L154" s="46"/>
    </row>
    <row r="155" spans="5:12" ht="20.25" x14ac:dyDescent="0.2">
      <c r="E155" s="45" t="s">
        <v>94</v>
      </c>
      <c r="F155" s="45"/>
      <c r="G155" s="45"/>
      <c r="H155" s="45"/>
      <c r="I155" s="46"/>
      <c r="J155" s="46"/>
      <c r="K155" s="46"/>
      <c r="L155" s="46"/>
    </row>
    <row r="156" spans="5:12" ht="20.25" x14ac:dyDescent="0.2">
      <c r="E156" s="45" t="s">
        <v>95</v>
      </c>
      <c r="F156" s="45"/>
      <c r="G156" s="45"/>
      <c r="H156" s="45"/>
      <c r="I156" s="46"/>
      <c r="J156" s="46"/>
      <c r="K156" s="46"/>
      <c r="L156" s="46"/>
    </row>
    <row r="157" spans="5:12" ht="20.25" x14ac:dyDescent="0.2">
      <c r="E157" s="45" t="s">
        <v>96</v>
      </c>
      <c r="F157" s="45"/>
      <c r="G157" s="45"/>
      <c r="H157" s="45"/>
      <c r="I157" s="46"/>
      <c r="J157" s="46"/>
      <c r="K157" s="46"/>
      <c r="L157" s="46"/>
    </row>
    <row r="158" spans="5:12" ht="20.25" x14ac:dyDescent="0.2">
      <c r="E158" s="45" t="s">
        <v>97</v>
      </c>
      <c r="F158" s="45"/>
      <c r="G158" s="45"/>
      <c r="H158" s="45"/>
      <c r="I158" s="46"/>
      <c r="J158" s="46"/>
      <c r="K158" s="46"/>
      <c r="L158" s="46"/>
    </row>
    <row r="159" spans="5:12" ht="20.25" x14ac:dyDescent="0.2">
      <c r="E159" s="45" t="s">
        <v>98</v>
      </c>
      <c r="F159" s="45"/>
      <c r="G159" s="45"/>
      <c r="H159" s="45"/>
      <c r="I159" s="46"/>
      <c r="J159" s="46"/>
      <c r="K159" s="46"/>
      <c r="L159" s="46"/>
    </row>
    <row r="160" spans="5:12" ht="20.25" x14ac:dyDescent="0.2">
      <c r="E160" s="45" t="s">
        <v>99</v>
      </c>
      <c r="F160" s="45"/>
      <c r="G160" s="45"/>
      <c r="H160" s="45"/>
      <c r="I160" s="46"/>
      <c r="J160" s="46"/>
      <c r="K160" s="46"/>
      <c r="L160" s="46"/>
    </row>
    <row r="161" spans="5:12" ht="20.25" x14ac:dyDescent="0.2">
      <c r="E161" s="45" t="s">
        <v>100</v>
      </c>
      <c r="F161" s="45"/>
      <c r="G161" s="45"/>
      <c r="H161" s="45"/>
      <c r="I161" s="46"/>
      <c r="J161" s="46"/>
      <c r="K161" s="46"/>
      <c r="L161" s="46"/>
    </row>
    <row r="162" spans="5:12" ht="20.25" x14ac:dyDescent="0.2">
      <c r="E162" s="45" t="s">
        <v>101</v>
      </c>
      <c r="F162" s="45"/>
      <c r="G162" s="45"/>
      <c r="H162" s="45"/>
      <c r="I162" s="46"/>
      <c r="J162" s="46"/>
      <c r="K162" s="46"/>
      <c r="L162" s="46"/>
    </row>
    <row r="163" spans="5:12" ht="20.25" x14ac:dyDescent="0.2">
      <c r="E163" s="45" t="s">
        <v>102</v>
      </c>
      <c r="F163" s="45"/>
      <c r="G163" s="45"/>
      <c r="H163" s="45"/>
      <c r="I163" s="46"/>
      <c r="J163" s="46"/>
      <c r="K163" s="46"/>
      <c r="L163" s="46"/>
    </row>
    <row r="164" spans="5:12" ht="20.25" x14ac:dyDescent="0.2">
      <c r="E164" s="45" t="s">
        <v>103</v>
      </c>
      <c r="F164" s="45"/>
      <c r="G164" s="45"/>
      <c r="H164" s="45"/>
      <c r="I164" s="46"/>
      <c r="J164" s="46"/>
      <c r="K164" s="46"/>
      <c r="L164" s="46"/>
    </row>
    <row r="165" spans="5:12" ht="20.25" x14ac:dyDescent="0.2">
      <c r="E165" s="45" t="s">
        <v>104</v>
      </c>
      <c r="F165" s="45"/>
      <c r="G165" s="45"/>
      <c r="H165" s="45"/>
      <c r="I165" s="46"/>
      <c r="J165" s="46"/>
      <c r="K165" s="46"/>
      <c r="L165" s="46"/>
    </row>
    <row r="166" spans="5:12" ht="20.25" x14ac:dyDescent="0.2">
      <c r="E166" s="45" t="s">
        <v>105</v>
      </c>
      <c r="F166" s="45"/>
      <c r="G166" s="45"/>
      <c r="H166" s="45"/>
      <c r="I166" s="46"/>
      <c r="J166" s="46"/>
      <c r="K166" s="46"/>
      <c r="L166" s="46"/>
    </row>
    <row r="167" spans="5:12" ht="20.25" x14ac:dyDescent="0.2">
      <c r="E167" s="45" t="s">
        <v>106</v>
      </c>
      <c r="F167" s="45"/>
      <c r="G167" s="45"/>
      <c r="H167" s="45"/>
      <c r="I167" s="46"/>
      <c r="J167" s="46"/>
      <c r="K167" s="46"/>
      <c r="L167" s="46"/>
    </row>
    <row r="168" spans="5:12" ht="20.25" x14ac:dyDescent="0.2">
      <c r="E168" s="45" t="s">
        <v>107</v>
      </c>
      <c r="F168" s="45"/>
      <c r="G168" s="45"/>
      <c r="H168" s="45"/>
      <c r="I168" s="46"/>
      <c r="J168" s="46"/>
      <c r="K168" s="46"/>
      <c r="L168" s="46"/>
    </row>
    <row r="169" spans="5:12" ht="20.25" x14ac:dyDescent="0.2">
      <c r="E169" s="45" t="s">
        <v>108</v>
      </c>
      <c r="F169" s="45"/>
      <c r="G169" s="45"/>
      <c r="H169" s="45"/>
      <c r="I169" s="46"/>
      <c r="J169" s="46"/>
      <c r="K169" s="46"/>
      <c r="L169" s="46"/>
    </row>
    <row r="170" spans="5:12" ht="20.25" x14ac:dyDescent="0.2">
      <c r="E170" s="45" t="s">
        <v>109</v>
      </c>
      <c r="F170" s="45"/>
      <c r="G170" s="45"/>
      <c r="H170" s="45"/>
      <c r="I170" s="46"/>
      <c r="J170" s="46"/>
      <c r="K170" s="46"/>
      <c r="L170" s="46"/>
    </row>
    <row r="171" spans="5:12" ht="20.25" x14ac:dyDescent="0.2">
      <c r="E171" s="45" t="s">
        <v>110</v>
      </c>
      <c r="F171" s="45"/>
      <c r="G171" s="45"/>
      <c r="H171" s="45"/>
      <c r="I171" s="46"/>
      <c r="J171" s="46"/>
      <c r="K171" s="46"/>
      <c r="L171" s="46"/>
    </row>
    <row r="172" spans="5:12" ht="20.25" x14ac:dyDescent="0.2">
      <c r="E172" s="45" t="s">
        <v>111</v>
      </c>
      <c r="F172" s="45"/>
      <c r="G172" s="45"/>
      <c r="H172" s="45"/>
      <c r="I172" s="46"/>
      <c r="J172" s="46"/>
      <c r="K172" s="46"/>
      <c r="L172" s="46"/>
    </row>
    <row r="173" spans="5:12" ht="20.25" x14ac:dyDescent="0.2">
      <c r="E173" s="45" t="s">
        <v>112</v>
      </c>
      <c r="F173" s="45"/>
      <c r="G173" s="45"/>
      <c r="H173" s="45"/>
      <c r="I173" s="46"/>
      <c r="J173" s="46"/>
      <c r="K173" s="46"/>
      <c r="L173" s="46"/>
    </row>
    <row r="174" spans="5:12" ht="20.25" x14ac:dyDescent="0.2">
      <c r="E174" s="45" t="s">
        <v>113</v>
      </c>
      <c r="F174" s="45"/>
      <c r="G174" s="45"/>
      <c r="H174" s="45"/>
      <c r="I174" s="46"/>
      <c r="J174" s="46"/>
      <c r="K174" s="46"/>
      <c r="L174" s="46"/>
    </row>
    <row r="175" spans="5:12" ht="20.25" x14ac:dyDescent="0.2">
      <c r="E175" s="45" t="s">
        <v>114</v>
      </c>
      <c r="F175" s="45"/>
      <c r="G175" s="45"/>
      <c r="H175" s="45"/>
      <c r="I175" s="46"/>
      <c r="J175" s="46"/>
      <c r="K175" s="46"/>
      <c r="L175" s="46"/>
    </row>
    <row r="176" spans="5:12" ht="20.25" x14ac:dyDescent="0.2">
      <c r="E176" s="45" t="s">
        <v>115</v>
      </c>
      <c r="F176" s="45"/>
      <c r="G176" s="45"/>
      <c r="H176" s="45"/>
      <c r="I176" s="46"/>
      <c r="J176" s="46"/>
      <c r="K176" s="46"/>
      <c r="L176" s="46"/>
    </row>
    <row r="177" spans="5:12" ht="20.25" x14ac:dyDescent="0.2">
      <c r="E177" s="45" t="s">
        <v>116</v>
      </c>
      <c r="F177" s="45"/>
      <c r="G177" s="45"/>
      <c r="H177" s="45"/>
      <c r="I177" s="46"/>
      <c r="J177" s="46"/>
      <c r="K177" s="46"/>
      <c r="L177" s="46"/>
    </row>
    <row r="178" spans="5:12" ht="20.25" x14ac:dyDescent="0.2">
      <c r="E178" s="45" t="s">
        <v>117</v>
      </c>
      <c r="F178" s="45"/>
      <c r="G178" s="45"/>
      <c r="H178" s="45"/>
      <c r="I178" s="46"/>
      <c r="J178" s="46"/>
      <c r="K178" s="46"/>
      <c r="L178" s="46"/>
    </row>
    <row r="179" spans="5:12" ht="20.25" x14ac:dyDescent="0.2">
      <c r="E179" s="45" t="s">
        <v>118</v>
      </c>
      <c r="F179" s="45"/>
      <c r="G179" s="45"/>
      <c r="H179" s="45"/>
      <c r="I179" s="46"/>
      <c r="J179" s="46"/>
      <c r="K179" s="46"/>
      <c r="L179" s="46"/>
    </row>
    <row r="180" spans="5:12" ht="20.25" x14ac:dyDescent="0.2">
      <c r="E180" s="45" t="s">
        <v>119</v>
      </c>
      <c r="F180" s="45"/>
      <c r="G180" s="45"/>
      <c r="H180" s="45"/>
      <c r="I180" s="46"/>
      <c r="J180" s="46"/>
      <c r="K180" s="46"/>
      <c r="L180" s="46"/>
    </row>
    <row r="181" spans="5:12" ht="20.25" x14ac:dyDescent="0.2">
      <c r="E181" s="45" t="s">
        <v>120</v>
      </c>
      <c r="F181" s="45"/>
      <c r="G181" s="45"/>
      <c r="H181" s="45"/>
      <c r="I181" s="46"/>
      <c r="J181" s="46"/>
      <c r="K181" s="46"/>
      <c r="L181" s="46"/>
    </row>
    <row r="182" spans="5:12" ht="20.25" x14ac:dyDescent="0.2">
      <c r="E182" s="45" t="s">
        <v>121</v>
      </c>
      <c r="F182" s="45"/>
      <c r="G182" s="45"/>
      <c r="H182" s="45"/>
      <c r="I182" s="46"/>
      <c r="J182" s="46"/>
      <c r="K182" s="46"/>
      <c r="L182" s="46"/>
    </row>
    <row r="183" spans="5:12" ht="20.25" x14ac:dyDescent="0.2">
      <c r="E183" s="45" t="s">
        <v>122</v>
      </c>
      <c r="F183" s="45"/>
      <c r="G183" s="45"/>
      <c r="H183" s="45"/>
      <c r="I183" s="46"/>
      <c r="J183" s="46"/>
      <c r="K183" s="46"/>
      <c r="L183" s="46"/>
    </row>
    <row r="184" spans="5:12" ht="20.25" x14ac:dyDescent="0.2">
      <c r="E184" s="45" t="s">
        <v>123</v>
      </c>
      <c r="F184" s="45"/>
      <c r="G184" s="45"/>
      <c r="H184" s="45"/>
      <c r="I184" s="46"/>
      <c r="J184" s="46"/>
      <c r="K184" s="46"/>
      <c r="L184" s="46"/>
    </row>
    <row r="185" spans="5:12" ht="20.25" x14ac:dyDescent="0.2">
      <c r="E185" s="45" t="s">
        <v>124</v>
      </c>
      <c r="F185" s="45"/>
      <c r="G185" s="45"/>
      <c r="H185" s="45"/>
      <c r="I185" s="46"/>
      <c r="J185" s="46"/>
      <c r="K185" s="46"/>
      <c r="L185" s="46"/>
    </row>
    <row r="186" spans="5:12" ht="20.25" x14ac:dyDescent="0.2">
      <c r="E186" s="45" t="s">
        <v>125</v>
      </c>
      <c r="F186" s="45"/>
      <c r="G186" s="45"/>
      <c r="H186" s="45"/>
      <c r="I186" s="46"/>
      <c r="J186" s="46"/>
      <c r="K186" s="46"/>
      <c r="L186" s="46"/>
    </row>
    <row r="187" spans="5:12" ht="20.25" x14ac:dyDescent="0.2">
      <c r="E187" s="45" t="s">
        <v>126</v>
      </c>
      <c r="F187" s="45"/>
      <c r="G187" s="45"/>
      <c r="H187" s="45"/>
      <c r="I187" s="46"/>
      <c r="J187" s="46"/>
      <c r="K187" s="46"/>
      <c r="L187" s="46"/>
    </row>
    <row r="188" spans="5:12" ht="20.25" x14ac:dyDescent="0.2">
      <c r="E188" s="45" t="s">
        <v>127</v>
      </c>
      <c r="F188" s="45"/>
      <c r="G188" s="45"/>
      <c r="H188" s="45"/>
      <c r="I188" s="46"/>
      <c r="J188" s="46"/>
      <c r="K188" s="46"/>
      <c r="L188" s="46"/>
    </row>
    <row r="189" spans="5:12" ht="20.25" x14ac:dyDescent="0.2">
      <c r="E189" s="45" t="s">
        <v>128</v>
      </c>
      <c r="F189" s="45"/>
      <c r="G189" s="45"/>
      <c r="H189" s="45"/>
      <c r="I189" s="46"/>
      <c r="J189" s="46"/>
      <c r="K189" s="46"/>
      <c r="L189" s="46"/>
    </row>
    <row r="190" spans="5:12" ht="20.25" x14ac:dyDescent="0.2">
      <c r="E190" s="45" t="s">
        <v>129</v>
      </c>
      <c r="F190" s="45"/>
      <c r="G190" s="45"/>
      <c r="H190" s="45"/>
      <c r="I190" s="46"/>
      <c r="J190" s="46"/>
      <c r="K190" s="46"/>
      <c r="L190" s="46"/>
    </row>
    <row r="191" spans="5:12" ht="20.25" x14ac:dyDescent="0.2">
      <c r="E191" s="45" t="s">
        <v>130</v>
      </c>
      <c r="F191" s="45"/>
      <c r="G191" s="45"/>
      <c r="H191" s="45"/>
      <c r="I191" s="46"/>
      <c r="J191" s="46"/>
      <c r="K191" s="46"/>
      <c r="L191" s="46"/>
    </row>
    <row r="192" spans="5:12" ht="20.25" x14ac:dyDescent="0.2">
      <c r="E192" s="45" t="s">
        <v>131</v>
      </c>
      <c r="F192" s="45"/>
      <c r="G192" s="45"/>
      <c r="H192" s="45"/>
      <c r="I192" s="46"/>
      <c r="J192" s="46"/>
      <c r="K192" s="46"/>
      <c r="L192" s="46"/>
    </row>
    <row r="193" spans="5:12" ht="20.25" x14ac:dyDescent="0.2">
      <c r="E193" s="45" t="s">
        <v>132</v>
      </c>
      <c r="F193" s="45"/>
      <c r="G193" s="45"/>
      <c r="H193" s="45"/>
      <c r="I193" s="46"/>
      <c r="J193" s="46"/>
      <c r="K193" s="46"/>
      <c r="L193" s="46"/>
    </row>
    <row r="194" spans="5:12" ht="20.25" x14ac:dyDescent="0.2">
      <c r="E194" s="45" t="s">
        <v>133</v>
      </c>
      <c r="F194" s="45"/>
      <c r="G194" s="45"/>
      <c r="H194" s="45"/>
      <c r="I194" s="46"/>
      <c r="J194" s="46"/>
      <c r="K194" s="46"/>
      <c r="L194" s="46"/>
    </row>
    <row r="195" spans="5:12" ht="20.25" x14ac:dyDescent="0.2">
      <c r="E195" s="45" t="s">
        <v>134</v>
      </c>
      <c r="F195" s="45"/>
      <c r="G195" s="45"/>
      <c r="H195" s="45"/>
      <c r="I195" s="46"/>
      <c r="J195" s="46"/>
      <c r="K195" s="46"/>
      <c r="L195" s="46"/>
    </row>
    <row r="196" spans="5:12" ht="20.25" x14ac:dyDescent="0.2">
      <c r="E196" s="45" t="s">
        <v>135</v>
      </c>
      <c r="F196" s="45"/>
      <c r="G196" s="45"/>
      <c r="H196" s="45"/>
      <c r="I196" s="46"/>
      <c r="J196" s="46"/>
      <c r="K196" s="46"/>
      <c r="L196" s="46"/>
    </row>
    <row r="197" spans="5:12" ht="20.25" x14ac:dyDescent="0.2">
      <c r="E197" s="45" t="s">
        <v>136</v>
      </c>
      <c r="F197" s="45"/>
      <c r="G197" s="45"/>
      <c r="H197" s="45"/>
      <c r="I197" s="46"/>
      <c r="J197" s="46"/>
      <c r="K197" s="46"/>
      <c r="L197" s="46"/>
    </row>
    <row r="198" spans="5:12" ht="20.25" x14ac:dyDescent="0.2">
      <c r="E198" s="45" t="s">
        <v>137</v>
      </c>
      <c r="F198" s="45"/>
      <c r="G198" s="45"/>
      <c r="H198" s="45"/>
      <c r="I198" s="46"/>
      <c r="J198" s="46"/>
      <c r="K198" s="46"/>
      <c r="L198" s="46"/>
    </row>
    <row r="199" spans="5:12" ht="20.25" x14ac:dyDescent="0.2">
      <c r="E199" s="45" t="s">
        <v>138</v>
      </c>
      <c r="F199" s="45"/>
      <c r="G199" s="45"/>
      <c r="H199" s="45"/>
      <c r="I199" s="46"/>
      <c r="J199" s="46"/>
      <c r="K199" s="46"/>
      <c r="L199" s="46"/>
    </row>
    <row r="200" spans="5:12" ht="20.25" x14ac:dyDescent="0.2">
      <c r="E200" s="45" t="s">
        <v>139</v>
      </c>
      <c r="F200" s="45"/>
      <c r="G200" s="45"/>
      <c r="H200" s="45"/>
      <c r="I200" s="46"/>
      <c r="J200" s="46"/>
      <c r="K200" s="46"/>
      <c r="L200" s="46"/>
    </row>
    <row r="201" spans="5:12" ht="20.25" x14ac:dyDescent="0.2">
      <c r="E201" s="45" t="s">
        <v>140</v>
      </c>
      <c r="F201" s="45"/>
      <c r="G201" s="45"/>
      <c r="H201" s="45"/>
      <c r="I201" s="46"/>
      <c r="J201" s="46"/>
      <c r="K201" s="46"/>
      <c r="L201" s="46"/>
    </row>
    <row r="202" spans="5:12" ht="20.25" x14ac:dyDescent="0.2">
      <c r="E202" s="45" t="s">
        <v>141</v>
      </c>
      <c r="F202" s="45"/>
      <c r="G202" s="45"/>
      <c r="H202" s="45"/>
      <c r="I202" s="46"/>
      <c r="J202" s="46"/>
      <c r="K202" s="46"/>
      <c r="L202" s="46"/>
    </row>
    <row r="203" spans="5:12" ht="20.25" x14ac:dyDescent="0.2">
      <c r="E203" s="45" t="s">
        <v>142</v>
      </c>
      <c r="F203" s="45"/>
      <c r="G203" s="45"/>
      <c r="H203" s="45"/>
      <c r="I203" s="46"/>
      <c r="J203" s="46"/>
      <c r="K203" s="46"/>
      <c r="L203" s="46"/>
    </row>
    <row r="204" spans="5:12" ht="20.25" x14ac:dyDescent="0.2">
      <c r="E204" s="45" t="s">
        <v>143</v>
      </c>
      <c r="F204" s="45"/>
      <c r="G204" s="45"/>
      <c r="H204" s="45"/>
      <c r="I204" s="46"/>
      <c r="J204" s="46"/>
      <c r="K204" s="46"/>
      <c r="L204" s="46"/>
    </row>
    <row r="205" spans="5:12" ht="20.25" x14ac:dyDescent="0.2">
      <c r="E205" s="45" t="s">
        <v>144</v>
      </c>
      <c r="F205" s="45"/>
      <c r="G205" s="45"/>
      <c r="H205" s="45"/>
      <c r="I205" s="46"/>
      <c r="J205" s="46"/>
      <c r="K205" s="46"/>
      <c r="L205" s="46"/>
    </row>
    <row r="206" spans="5:12" ht="20.25" x14ac:dyDescent="0.2">
      <c r="E206" s="45" t="s">
        <v>145</v>
      </c>
      <c r="F206" s="45"/>
      <c r="G206" s="45"/>
      <c r="H206" s="45"/>
      <c r="I206" s="46"/>
      <c r="J206" s="46"/>
      <c r="K206" s="46"/>
      <c r="L206" s="46"/>
    </row>
    <row r="207" spans="5:12" ht="20.25" x14ac:dyDescent="0.2">
      <c r="E207" s="45" t="s">
        <v>146</v>
      </c>
      <c r="F207" s="45"/>
      <c r="G207" s="45"/>
      <c r="H207" s="45"/>
      <c r="I207" s="46"/>
      <c r="J207" s="46"/>
      <c r="K207" s="46"/>
      <c r="L207" s="46"/>
    </row>
    <row r="208" spans="5:12" ht="20.25" x14ac:dyDescent="0.2">
      <c r="E208" s="45" t="s">
        <v>147</v>
      </c>
      <c r="F208" s="45"/>
      <c r="G208" s="45"/>
      <c r="H208" s="45"/>
      <c r="I208" s="46"/>
      <c r="J208" s="46"/>
      <c r="K208" s="46"/>
      <c r="L208" s="46"/>
    </row>
    <row r="209" spans="5:12" ht="20.25" x14ac:dyDescent="0.2">
      <c r="E209" s="45" t="s">
        <v>148</v>
      </c>
      <c r="F209" s="45"/>
      <c r="G209" s="45"/>
      <c r="H209" s="45"/>
      <c r="I209" s="46"/>
      <c r="J209" s="46"/>
      <c r="K209" s="46"/>
      <c r="L209" s="46"/>
    </row>
    <row r="210" spans="5:12" ht="20.25" x14ac:dyDescent="0.2">
      <c r="E210" s="45" t="s">
        <v>149</v>
      </c>
      <c r="F210" s="45"/>
      <c r="G210" s="45"/>
      <c r="H210" s="45"/>
      <c r="I210" s="46"/>
      <c r="J210" s="46"/>
      <c r="K210" s="46"/>
      <c r="L210" s="46"/>
    </row>
    <row r="211" spans="5:12" ht="20.25" x14ac:dyDescent="0.2">
      <c r="E211" s="45" t="s">
        <v>150</v>
      </c>
      <c r="F211" s="45"/>
      <c r="G211" s="45"/>
      <c r="H211" s="45"/>
      <c r="I211" s="46"/>
      <c r="J211" s="46"/>
      <c r="K211" s="46"/>
      <c r="L211" s="46"/>
    </row>
    <row r="212" spans="5:12" ht="20.25" x14ac:dyDescent="0.2">
      <c r="E212" s="45" t="s">
        <v>151</v>
      </c>
      <c r="F212" s="45"/>
      <c r="G212" s="45"/>
      <c r="H212" s="45"/>
      <c r="I212" s="46"/>
      <c r="J212" s="46"/>
      <c r="K212" s="46"/>
      <c r="L212" s="46"/>
    </row>
    <row r="213" spans="5:12" ht="20.25" x14ac:dyDescent="0.2">
      <c r="E213" s="45" t="s">
        <v>152</v>
      </c>
      <c r="F213" s="45"/>
      <c r="G213" s="45"/>
      <c r="H213" s="45"/>
      <c r="I213" s="46"/>
      <c r="J213" s="46"/>
      <c r="K213" s="46"/>
      <c r="L213" s="46"/>
    </row>
    <row r="214" spans="5:12" ht="20.25" x14ac:dyDescent="0.2">
      <c r="E214" s="45" t="s">
        <v>153</v>
      </c>
      <c r="F214" s="45"/>
      <c r="G214" s="45"/>
      <c r="H214" s="45"/>
      <c r="I214" s="46"/>
      <c r="J214" s="46"/>
      <c r="K214" s="46"/>
      <c r="L214" s="46"/>
    </row>
    <row r="215" spans="5:12" ht="20.25" x14ac:dyDescent="0.2">
      <c r="E215" s="45" t="s">
        <v>154</v>
      </c>
      <c r="F215" s="45"/>
      <c r="G215" s="45"/>
      <c r="H215" s="45"/>
      <c r="I215" s="46"/>
      <c r="J215" s="46"/>
      <c r="K215" s="46"/>
      <c r="L215" s="46"/>
    </row>
    <row r="216" spans="5:12" ht="20.25" x14ac:dyDescent="0.2">
      <c r="E216" s="45" t="s">
        <v>155</v>
      </c>
      <c r="F216" s="45"/>
      <c r="G216" s="45"/>
      <c r="H216" s="45"/>
      <c r="I216" s="46"/>
      <c r="J216" s="46"/>
      <c r="K216" s="46"/>
      <c r="L216" s="46"/>
    </row>
    <row r="217" spans="5:12" ht="20.25" x14ac:dyDescent="0.2">
      <c r="E217" s="45" t="s">
        <v>156</v>
      </c>
      <c r="F217" s="45"/>
      <c r="G217" s="45"/>
      <c r="H217" s="45"/>
      <c r="I217" s="46"/>
      <c r="J217" s="46"/>
      <c r="K217" s="46"/>
      <c r="L217" s="46"/>
    </row>
    <row r="218" spans="5:12" ht="20.25" x14ac:dyDescent="0.2">
      <c r="E218" s="45" t="s">
        <v>157</v>
      </c>
      <c r="F218" s="45"/>
      <c r="G218" s="45"/>
      <c r="H218" s="45"/>
      <c r="I218" s="46"/>
      <c r="J218" s="46"/>
      <c r="K218" s="46"/>
      <c r="L218" s="46"/>
    </row>
    <row r="219" spans="5:12" ht="20.25" x14ac:dyDescent="0.2">
      <c r="E219" s="45" t="s">
        <v>158</v>
      </c>
      <c r="F219" s="45"/>
      <c r="G219" s="45"/>
      <c r="H219" s="45"/>
      <c r="I219" s="46"/>
      <c r="J219" s="46"/>
      <c r="K219" s="46"/>
      <c r="L219" s="46"/>
    </row>
    <row r="220" spans="5:12" ht="20.25" x14ac:dyDescent="0.2">
      <c r="E220" s="45" t="s">
        <v>159</v>
      </c>
      <c r="F220" s="45"/>
      <c r="G220" s="45"/>
      <c r="H220" s="45"/>
      <c r="I220" s="46"/>
      <c r="J220" s="46"/>
      <c r="K220" s="46"/>
      <c r="L220" s="46"/>
    </row>
    <row r="221" spans="5:12" ht="20.25" x14ac:dyDescent="0.2">
      <c r="E221" s="45" t="s">
        <v>160</v>
      </c>
      <c r="F221" s="45"/>
      <c r="G221" s="45"/>
      <c r="H221" s="45"/>
      <c r="I221" s="46"/>
      <c r="J221" s="46"/>
      <c r="K221" s="46"/>
      <c r="L221" s="46"/>
    </row>
    <row r="222" spans="5:12" ht="20.25" x14ac:dyDescent="0.2">
      <c r="E222" s="45" t="s">
        <v>161</v>
      </c>
      <c r="F222" s="45"/>
      <c r="G222" s="45"/>
      <c r="H222" s="45"/>
      <c r="I222" s="46"/>
      <c r="J222" s="46"/>
      <c r="K222" s="46"/>
      <c r="L222" s="46"/>
    </row>
    <row r="223" spans="5:12" ht="20.25" x14ac:dyDescent="0.2">
      <c r="E223" s="45" t="s">
        <v>162</v>
      </c>
      <c r="F223" s="45"/>
      <c r="G223" s="45"/>
      <c r="H223" s="45"/>
      <c r="I223" s="46"/>
      <c r="J223" s="46"/>
      <c r="K223" s="46"/>
      <c r="L223" s="46"/>
    </row>
    <row r="224" spans="5:12" ht="20.25" x14ac:dyDescent="0.2">
      <c r="E224" s="45" t="s">
        <v>163</v>
      </c>
      <c r="F224" s="45"/>
      <c r="G224" s="45"/>
      <c r="H224" s="45"/>
      <c r="I224" s="46"/>
      <c r="J224" s="46"/>
      <c r="K224" s="46"/>
      <c r="L224" s="46"/>
    </row>
    <row r="225" spans="5:12" ht="20.25" x14ac:dyDescent="0.2">
      <c r="E225" s="45" t="s">
        <v>164</v>
      </c>
      <c r="F225" s="45"/>
      <c r="G225" s="45"/>
      <c r="H225" s="45"/>
      <c r="I225" s="46"/>
      <c r="J225" s="46"/>
      <c r="K225" s="46"/>
      <c r="L225" s="46"/>
    </row>
    <row r="226" spans="5:12" ht="20.25" x14ac:dyDescent="0.2">
      <c r="E226" s="45" t="s">
        <v>165</v>
      </c>
      <c r="F226" s="45"/>
      <c r="G226" s="45"/>
      <c r="H226" s="45"/>
      <c r="I226" s="46"/>
      <c r="J226" s="46"/>
      <c r="K226" s="46"/>
      <c r="L226" s="46"/>
    </row>
    <row r="227" spans="5:12" ht="20.25" x14ac:dyDescent="0.2">
      <c r="E227" s="45" t="s">
        <v>166</v>
      </c>
      <c r="F227" s="45"/>
      <c r="G227" s="45"/>
      <c r="H227" s="45"/>
      <c r="I227" s="46"/>
      <c r="J227" s="46"/>
      <c r="K227" s="46"/>
      <c r="L227" s="46"/>
    </row>
    <row r="228" spans="5:12" ht="20.25" x14ac:dyDescent="0.2">
      <c r="E228" s="45" t="s">
        <v>167</v>
      </c>
      <c r="F228" s="45"/>
      <c r="G228" s="45"/>
      <c r="H228" s="45"/>
      <c r="I228" s="46"/>
      <c r="J228" s="46"/>
      <c r="K228" s="46"/>
      <c r="L228" s="46"/>
    </row>
    <row r="229" spans="5:12" ht="20.25" x14ac:dyDescent="0.2">
      <c r="E229" s="45" t="s">
        <v>168</v>
      </c>
      <c r="F229" s="45"/>
      <c r="G229" s="45"/>
      <c r="H229" s="45"/>
      <c r="I229" s="46"/>
      <c r="J229" s="46"/>
      <c r="K229" s="46"/>
      <c r="L229" s="46"/>
    </row>
    <row r="230" spans="5:12" ht="20.25" x14ac:dyDescent="0.2">
      <c r="E230" s="45" t="s">
        <v>169</v>
      </c>
      <c r="F230" s="45"/>
      <c r="G230" s="45"/>
      <c r="H230" s="45"/>
      <c r="I230" s="46"/>
      <c r="J230" s="46"/>
      <c r="K230" s="46"/>
      <c r="L230" s="46"/>
    </row>
    <row r="231" spans="5:12" ht="20.25" x14ac:dyDescent="0.2">
      <c r="E231" s="45" t="s">
        <v>170</v>
      </c>
      <c r="F231" s="45"/>
      <c r="G231" s="45"/>
      <c r="H231" s="45"/>
      <c r="I231" s="46"/>
      <c r="J231" s="46"/>
      <c r="K231" s="46"/>
      <c r="L231" s="46"/>
    </row>
    <row r="232" spans="5:12" ht="20.25" x14ac:dyDescent="0.2">
      <c r="E232" s="45" t="s">
        <v>171</v>
      </c>
      <c r="F232" s="45"/>
      <c r="G232" s="45"/>
      <c r="H232" s="45"/>
      <c r="I232" s="46"/>
      <c r="J232" s="46"/>
      <c r="K232" s="46"/>
      <c r="L232" s="46"/>
    </row>
    <row r="233" spans="5:12" ht="20.25" x14ac:dyDescent="0.2">
      <c r="E233" s="45" t="s">
        <v>172</v>
      </c>
      <c r="F233" s="45"/>
      <c r="G233" s="45"/>
      <c r="H233" s="45"/>
      <c r="I233" s="46"/>
      <c r="J233" s="46"/>
      <c r="K233" s="46"/>
      <c r="L233" s="46"/>
    </row>
    <row r="234" spans="5:12" ht="20.25" x14ac:dyDescent="0.2">
      <c r="E234" s="45" t="s">
        <v>173</v>
      </c>
      <c r="F234" s="45"/>
      <c r="G234" s="45"/>
      <c r="H234" s="45"/>
      <c r="I234" s="46"/>
      <c r="J234" s="46"/>
      <c r="K234" s="46"/>
      <c r="L234" s="46"/>
    </row>
    <row r="235" spans="5:12" ht="20.25" x14ac:dyDescent="0.2">
      <c r="E235" s="45" t="s">
        <v>174</v>
      </c>
      <c r="F235" s="45"/>
      <c r="G235" s="45"/>
      <c r="H235" s="45"/>
      <c r="I235" s="46"/>
      <c r="J235" s="46"/>
      <c r="K235" s="46"/>
      <c r="L235" s="46"/>
    </row>
    <row r="236" spans="5:12" ht="20.25" x14ac:dyDescent="0.2">
      <c r="E236" s="45" t="s">
        <v>175</v>
      </c>
      <c r="F236" s="45"/>
      <c r="G236" s="45"/>
      <c r="H236" s="45"/>
      <c r="I236" s="46"/>
      <c r="J236" s="46"/>
      <c r="K236" s="46"/>
      <c r="L236" s="46"/>
    </row>
    <row r="237" spans="5:12" ht="20.25" x14ac:dyDescent="0.2">
      <c r="E237" s="45" t="s">
        <v>176</v>
      </c>
      <c r="F237" s="45"/>
      <c r="G237" s="45"/>
      <c r="H237" s="45"/>
      <c r="I237" s="46"/>
      <c r="J237" s="46"/>
      <c r="K237" s="46"/>
      <c r="L237" s="46"/>
    </row>
    <row r="238" spans="5:12" ht="20.25" x14ac:dyDescent="0.2">
      <c r="E238" s="45" t="s">
        <v>177</v>
      </c>
      <c r="F238" s="45"/>
      <c r="G238" s="45"/>
      <c r="H238" s="45"/>
      <c r="I238" s="46"/>
      <c r="J238" s="46"/>
      <c r="K238" s="46"/>
      <c r="L238" s="46"/>
    </row>
    <row r="239" spans="5:12" ht="20.25" x14ac:dyDescent="0.2">
      <c r="E239" s="45" t="s">
        <v>178</v>
      </c>
      <c r="F239" s="45"/>
      <c r="G239" s="45"/>
      <c r="H239" s="45"/>
      <c r="I239" s="46"/>
      <c r="J239" s="46"/>
      <c r="K239" s="46"/>
      <c r="L239" s="46"/>
    </row>
    <row r="240" spans="5:12" ht="20.25" x14ac:dyDescent="0.2">
      <c r="E240" s="45" t="s">
        <v>179</v>
      </c>
      <c r="F240" s="45"/>
      <c r="G240" s="45"/>
      <c r="H240" s="45"/>
      <c r="I240" s="46"/>
      <c r="J240" s="46"/>
      <c r="K240" s="46"/>
      <c r="L240" s="46"/>
    </row>
    <row r="241" spans="5:12" ht="20.25" x14ac:dyDescent="0.2">
      <c r="E241" s="45" t="s">
        <v>180</v>
      </c>
      <c r="F241" s="45"/>
      <c r="G241" s="45"/>
      <c r="H241" s="45"/>
      <c r="I241" s="46"/>
      <c r="J241" s="46"/>
      <c r="K241" s="46"/>
      <c r="L241" s="46"/>
    </row>
    <row r="242" spans="5:12" ht="20.25" x14ac:dyDescent="0.2">
      <c r="E242" s="45" t="s">
        <v>181</v>
      </c>
      <c r="F242" s="45"/>
      <c r="G242" s="45"/>
      <c r="H242" s="45"/>
      <c r="I242" s="46"/>
      <c r="J242" s="46"/>
      <c r="K242" s="46"/>
      <c r="L242" s="46"/>
    </row>
    <row r="243" spans="5:12" ht="20.25" x14ac:dyDescent="0.2">
      <c r="E243" s="45" t="s">
        <v>182</v>
      </c>
      <c r="F243" s="45"/>
      <c r="G243" s="45"/>
      <c r="H243" s="45"/>
      <c r="I243" s="46"/>
      <c r="J243" s="46"/>
      <c r="K243" s="46"/>
      <c r="L243" s="46"/>
    </row>
  </sheetData>
  <mergeCells count="98">
    <mergeCell ref="W9:X9"/>
    <mergeCell ref="AF9:AG9"/>
    <mergeCell ref="E50:P50"/>
    <mergeCell ref="F2:G2"/>
    <mergeCell ref="H2:I2"/>
    <mergeCell ref="J2:K2"/>
    <mergeCell ref="E49:P49"/>
    <mergeCell ref="C9:D9"/>
    <mergeCell ref="F10:H10"/>
    <mergeCell ref="P10:Q10"/>
    <mergeCell ref="H43:O43"/>
    <mergeCell ref="H46:O47"/>
    <mergeCell ref="H62:I62"/>
    <mergeCell ref="N62:P63"/>
    <mergeCell ref="E63:G63"/>
    <mergeCell ref="H63:I63"/>
    <mergeCell ref="F52:J53"/>
    <mergeCell ref="K52:L52"/>
    <mergeCell ref="M52:O52"/>
    <mergeCell ref="K53:L53"/>
    <mergeCell ref="M53:O53"/>
    <mergeCell ref="E55:P55"/>
    <mergeCell ref="E57:P57"/>
    <mergeCell ref="E58:P58"/>
    <mergeCell ref="E60:P60"/>
    <mergeCell ref="H61:I61"/>
    <mergeCell ref="N61:P61"/>
    <mergeCell ref="E64:P64"/>
    <mergeCell ref="E65:F65"/>
    <mergeCell ref="G65:G66"/>
    <mergeCell ref="M65:P65"/>
    <mergeCell ref="E66:F66"/>
    <mergeCell ref="M66:P66"/>
    <mergeCell ref="E69:P69"/>
    <mergeCell ref="H70:I70"/>
    <mergeCell ref="H71:I71"/>
    <mergeCell ref="N71:N72"/>
    <mergeCell ref="O71:O72"/>
    <mergeCell ref="P71:P72"/>
    <mergeCell ref="H72:I72"/>
    <mergeCell ref="E73:P73"/>
    <mergeCell ref="E74:F74"/>
    <mergeCell ref="G74:G75"/>
    <mergeCell ref="M74:P74"/>
    <mergeCell ref="E75:F75"/>
    <mergeCell ref="M75:P75"/>
    <mergeCell ref="E77:P77"/>
    <mergeCell ref="H78:I78"/>
    <mergeCell ref="H79:I79"/>
    <mergeCell ref="N79:N80"/>
    <mergeCell ref="O79:O80"/>
    <mergeCell ref="P79:P80"/>
    <mergeCell ref="H80:I80"/>
    <mergeCell ref="E81:P81"/>
    <mergeCell ref="E82:F82"/>
    <mergeCell ref="G82:G83"/>
    <mergeCell ref="M82:P82"/>
    <mergeCell ref="E83:F83"/>
    <mergeCell ref="M83:P83"/>
    <mergeCell ref="E85:P85"/>
    <mergeCell ref="H86:I86"/>
    <mergeCell ref="H87:I87"/>
    <mergeCell ref="N87:N88"/>
    <mergeCell ref="O87:O88"/>
    <mergeCell ref="P87:P88"/>
    <mergeCell ref="H88:I88"/>
    <mergeCell ref="E89:P89"/>
    <mergeCell ref="E90:F90"/>
    <mergeCell ref="G90:G91"/>
    <mergeCell ref="M90:P90"/>
    <mergeCell ref="E91:F91"/>
    <mergeCell ref="M91:P91"/>
    <mergeCell ref="E93:P93"/>
    <mergeCell ref="H94:I94"/>
    <mergeCell ref="H95:I95"/>
    <mergeCell ref="N95:N96"/>
    <mergeCell ref="O95:O96"/>
    <mergeCell ref="P95:P96"/>
    <mergeCell ref="H96:I96"/>
    <mergeCell ref="E97:P97"/>
    <mergeCell ref="E98:F98"/>
    <mergeCell ref="G98:G99"/>
    <mergeCell ref="M98:P98"/>
    <mergeCell ref="E99:F99"/>
    <mergeCell ref="M99:P99"/>
    <mergeCell ref="E101:P101"/>
    <mergeCell ref="H102:I102"/>
    <mergeCell ref="H103:I103"/>
    <mergeCell ref="N103:N104"/>
    <mergeCell ref="O103:O104"/>
    <mergeCell ref="P103:P104"/>
    <mergeCell ref="H104:I104"/>
    <mergeCell ref="E105:P105"/>
    <mergeCell ref="E106:F106"/>
    <mergeCell ref="G106:G107"/>
    <mergeCell ref="M106:P106"/>
    <mergeCell ref="E107:F107"/>
    <mergeCell ref="M107:P107"/>
  </mergeCells>
  <conditionalFormatting sqref="C11:C40">
    <cfRule type="containsText" dxfId="171" priority="11" operator="containsText" text="I">
      <formula>NOT(ISERROR(SEARCH("I",C11)))</formula>
    </cfRule>
    <cfRule type="containsText" dxfId="170" priority="12" operator="containsText" text="K">
      <formula>NOT(ISERROR(SEARCH("K",C11)))</formula>
    </cfRule>
  </conditionalFormatting>
  <conditionalFormatting sqref="C11:D40">
    <cfRule type="containsText" dxfId="169" priority="13" operator="containsText" text="T">
      <formula>NOT(ISERROR(SEARCH("T",C11)))</formula>
    </cfRule>
    <cfRule type="containsText" dxfId="168" priority="16" operator="containsText" text="L">
      <formula>NOT(ISERROR(SEARCH("L",C11)))</formula>
    </cfRule>
    <cfRule type="containsText" dxfId="167" priority="15" operator="containsText" text="J">
      <formula>NOT(ISERROR(SEARCH("J",C11)))</formula>
    </cfRule>
  </conditionalFormatting>
  <conditionalFormatting sqref="H46:O47">
    <cfRule type="containsText" dxfId="166" priority="2" operator="containsText" text="CLASSE DI RISCHIO MEDIO">
      <formula>NOT(ISERROR(SEARCH("CLASSE DI RISCHIO MEDIO",H46)))</formula>
    </cfRule>
    <cfRule type="containsText" dxfId="165" priority="3" operator="containsText" text="Classe di rischio basso">
      <formula>NOT(ISERROR(SEARCH("Classe di rischio basso",H46)))</formula>
    </cfRule>
    <cfRule type="colorScale" priority="4">
      <colorScale>
        <cfvo type="num" val="80"/>
        <cfvo type="num" val="85"/>
        <cfvo type="num" val="87"/>
        <color rgb="FF28F846"/>
        <color rgb="FF0070C0"/>
        <color rgb="FFFF0000"/>
      </colorScale>
    </cfRule>
    <cfRule type="containsText" dxfId="164" priority="1" operator="containsText" text="CLASSE DI RISCHIO ALTO">
      <formula>NOT(ISERROR(SEARCH("CLASSE DI RISCHIO ALTO",H46)))</formula>
    </cfRule>
  </conditionalFormatting>
  <conditionalFormatting sqref="J65">
    <cfRule type="cellIs" dxfId="163" priority="55" operator="greaterThan">
      <formula>80</formula>
    </cfRule>
    <cfRule type="cellIs" dxfId="162" priority="54" operator="between">
      <formula>70</formula>
      <formula>75</formula>
    </cfRule>
    <cfRule type="cellIs" dxfId="161" priority="53" operator="between">
      <formula>65.00000001</formula>
      <formula>69.999999</formula>
    </cfRule>
    <cfRule type="cellIs" dxfId="160" priority="52" operator="between">
      <formula>75.0000001</formula>
      <formula>79.99999999999</formula>
    </cfRule>
    <cfRule type="cellIs" dxfId="159" priority="56" operator="lessThan">
      <formula>65</formula>
    </cfRule>
  </conditionalFormatting>
  <conditionalFormatting sqref="J74">
    <cfRule type="cellIs" dxfId="158" priority="51" operator="lessThan">
      <formula>65</formula>
    </cfRule>
    <cfRule type="cellIs" dxfId="157" priority="50" operator="greaterThan">
      <formula>80</formula>
    </cfRule>
    <cfRule type="cellIs" dxfId="156" priority="47" operator="between">
      <formula>75.0000001</formula>
      <formula>79.99999999999</formula>
    </cfRule>
    <cfRule type="cellIs" dxfId="155" priority="48" operator="between">
      <formula>65.00000001</formula>
      <formula>69.999999</formula>
    </cfRule>
    <cfRule type="cellIs" dxfId="154" priority="49" operator="between">
      <formula>70</formula>
      <formula>75</formula>
    </cfRule>
  </conditionalFormatting>
  <conditionalFormatting sqref="J82">
    <cfRule type="cellIs" dxfId="153" priority="42" operator="between">
      <formula>75.0000001</formula>
      <formula>79.99999999999</formula>
    </cfRule>
    <cfRule type="cellIs" dxfId="152" priority="43" operator="between">
      <formula>65.00000001</formula>
      <formula>69.999999</formula>
    </cfRule>
    <cfRule type="cellIs" dxfId="151" priority="45" operator="greaterThan">
      <formula>80</formula>
    </cfRule>
    <cfRule type="cellIs" dxfId="150" priority="46" operator="lessThan">
      <formula>65</formula>
    </cfRule>
    <cfRule type="cellIs" dxfId="149" priority="44" operator="between">
      <formula>70</formula>
      <formula>75</formula>
    </cfRule>
  </conditionalFormatting>
  <conditionalFormatting sqref="J90">
    <cfRule type="cellIs" dxfId="148" priority="37" operator="between">
      <formula>75.0000001</formula>
      <formula>79.99999999999</formula>
    </cfRule>
    <cfRule type="cellIs" dxfId="147" priority="38" operator="between">
      <formula>65.00000001</formula>
      <formula>69.999999</formula>
    </cfRule>
    <cfRule type="cellIs" dxfId="146" priority="39" operator="between">
      <formula>70</formula>
      <formula>75</formula>
    </cfRule>
    <cfRule type="cellIs" dxfId="145" priority="40" operator="greaterThan">
      <formula>80</formula>
    </cfRule>
    <cfRule type="cellIs" dxfId="144" priority="41" operator="lessThan">
      <formula>65</formula>
    </cfRule>
  </conditionalFormatting>
  <conditionalFormatting sqref="J98">
    <cfRule type="cellIs" dxfId="143" priority="34" operator="between">
      <formula>70</formula>
      <formula>75</formula>
    </cfRule>
    <cfRule type="cellIs" dxfId="142" priority="28" operator="between">
      <formula>65.00000001</formula>
      <formula>69.999999</formula>
    </cfRule>
    <cfRule type="cellIs" dxfId="141" priority="30" operator="greaterThan">
      <formula>80</formula>
    </cfRule>
    <cfRule type="cellIs" dxfId="140" priority="31" operator="lessThan">
      <formula>65</formula>
    </cfRule>
    <cfRule type="cellIs" dxfId="139" priority="32" operator="between">
      <formula>75.0000001</formula>
      <formula>79.99999999999</formula>
    </cfRule>
    <cfRule type="cellIs" dxfId="138" priority="29" operator="between">
      <formula>70</formula>
      <formula>75</formula>
    </cfRule>
    <cfRule type="cellIs" dxfId="137" priority="33" operator="between">
      <formula>65.00000001</formula>
      <formula>69.999999</formula>
    </cfRule>
    <cfRule type="cellIs" dxfId="136" priority="27" operator="between">
      <formula>75.0000001</formula>
      <formula>79.99999999999</formula>
    </cfRule>
  </conditionalFormatting>
  <conditionalFormatting sqref="J106">
    <cfRule type="cellIs" dxfId="135" priority="17" operator="between">
      <formula>75.0000001</formula>
      <formula>79.99999999999</formula>
    </cfRule>
    <cfRule type="cellIs" dxfId="134" priority="18" operator="between">
      <formula>65.00000001</formula>
      <formula>69.999999</formula>
    </cfRule>
    <cfRule type="cellIs" dxfId="133" priority="19" operator="between">
      <formula>70</formula>
      <formula>75</formula>
    </cfRule>
    <cfRule type="cellIs" dxfId="132" priority="20" operator="greaterThan">
      <formula>80</formula>
    </cfRule>
    <cfRule type="cellIs" dxfId="131" priority="21" operator="lessThan">
      <formula>65</formula>
    </cfRule>
    <cfRule type="cellIs" dxfId="130" priority="24" operator="between">
      <formula>70</formula>
      <formula>75</formula>
    </cfRule>
    <cfRule type="cellIs" dxfId="129" priority="23" operator="between">
      <formula>65.00000001</formula>
      <formula>69.999999</formula>
    </cfRule>
    <cfRule type="cellIs" dxfId="128" priority="22" operator="between">
      <formula>75.0000001</formula>
      <formula>79.99999999999</formula>
    </cfRule>
  </conditionalFormatting>
  <conditionalFormatting sqref="N11:N40">
    <cfRule type="cellIs" dxfId="127" priority="5" operator="between">
      <formula>65.00000001</formula>
      <formula>69.999999</formula>
    </cfRule>
    <cfRule type="cellIs" dxfId="126" priority="6" operator="between">
      <formula>75.0000001</formula>
      <formula>79.99999999999</formula>
    </cfRule>
    <cfRule type="cellIs" dxfId="125" priority="8" operator="equal">
      <formula>0</formula>
    </cfRule>
    <cfRule type="cellIs" dxfId="124" priority="9" operator="between">
      <formula>0.1</formula>
      <formula>65</formula>
    </cfRule>
    <cfRule type="cellIs" dxfId="123" priority="10" operator="greaterThan">
      <formula>80</formula>
    </cfRule>
    <cfRule type="cellIs" dxfId="122" priority="7" operator="between">
      <formula>70</formula>
      <formula>75</formula>
    </cfRule>
  </conditionalFormatting>
  <dataValidations count="7">
    <dataValidation type="list" allowBlank="1" showInputMessage="1" showErrorMessage="1" sqref="E11:E39" xr:uid="{00000000-0002-0000-2D00-000000000000}">
      <formula1>Elenco_Misure</formula1>
    </dataValidation>
    <dataValidation type="list" allowBlank="1" showInputMessage="1" showErrorMessage="1" sqref="R57" xr:uid="{00000000-0002-0000-2D00-000001000000}">
      <formula1>#REF!</formula1>
    </dataValidation>
    <dataValidation type="list" allowBlank="1" showInputMessage="1" showErrorMessage="1" sqref="H72:I72 H104:I104 H96:I96 H88:I88 H80:I80 H63:I63" xr:uid="{00000000-0002-0000-2D00-000002000000}">
      <formula1>$I$3:$I$5</formula1>
    </dataValidation>
    <dataValidation type="list" allowBlank="1" showInputMessage="1" showErrorMessage="1" sqref="E71 E105 E103 E97 E95 E89 E87 E81 E79 E73 E62" xr:uid="{00000000-0002-0000-2D00-000003000000}">
      <formula1>$E$112:$E$243</formula1>
    </dataValidation>
    <dataValidation type="list" allowBlank="1" showInputMessage="1" showErrorMessage="1" sqref="R67:S69 O67:P68 R77:S77 R85:S85 R93:S93 R101:S101" xr:uid="{00000000-0002-0000-2D00-000004000000}">
      <formula1>$AA$5:$AA$7</formula1>
    </dataValidation>
    <dataValidation type="list" allowBlank="1" showInputMessage="1" showErrorMessage="1" sqref="E75 E107 E99 E91 E83 E66:F66" xr:uid="{00000000-0002-0000-2D00-000005000000}">
      <formula1>$K$3:$K$4</formula1>
    </dataValidation>
    <dataValidation type="list" allowBlank="1" showInputMessage="1" showErrorMessage="1" sqref="F112:F243" xr:uid="{00000000-0002-0000-2D00-000006000000}">
      <formula1>$L$3:$L$7</formula1>
    </dataValidation>
  </dataValidations>
  <pageMargins left="0.70866141732283472" right="0.70866141732283472" top="0.74803149606299213" bottom="0.74803149606299213" header="0.31496062992125984" footer="0.31496062992125984"/>
  <pageSetup paperSize="9" scale="44" orientation="portrait" r:id="rId1"/>
  <headerFooter>
    <oddHeader>&amp;A</oddHeader>
    <oddFooter>Pagina &amp;P di &amp;N</oddFooter>
  </headerFooter>
  <legacy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tabColor rgb="FF0070C0"/>
    <pageSetUpPr fitToPage="1"/>
  </sheetPr>
  <dimension ref="B1:AN243"/>
  <sheetViews>
    <sheetView tabSelected="1" view="pageBreakPreview" zoomScale="55" zoomScaleNormal="75" zoomScaleSheetLayoutView="55" workbookViewId="0">
      <pane xSplit="2" ySplit="10" topLeftCell="C43" activePane="bottomRight" state="frozen"/>
      <selection activeCell="A56" sqref="A56:A57"/>
      <selection pane="topRight" activeCell="A56" sqref="A56:A57"/>
      <selection pane="bottomLeft" activeCell="A56" sqref="A56:A57"/>
      <selection pane="bottomRight" activeCell="A56" sqref="A56:A57"/>
    </sheetView>
  </sheetViews>
  <sheetFormatPr defaultRowHeight="12.75" x14ac:dyDescent="0.2"/>
  <cols>
    <col min="1" max="1" width="4.5703125" style="81" customWidth="1"/>
    <col min="2" max="2" width="7.5703125" style="81" customWidth="1"/>
    <col min="3" max="3" width="8.5703125" style="81" customWidth="1"/>
    <col min="4" max="4" width="8.85546875" style="81" customWidth="1"/>
    <col min="5" max="5" width="8.28515625" style="81" customWidth="1"/>
    <col min="6" max="6" width="35" style="81" customWidth="1"/>
    <col min="7" max="7" width="22.85546875" style="81" customWidth="1"/>
    <col min="8" max="8" width="20.140625" style="81" customWidth="1"/>
    <col min="9" max="9" width="9.42578125" style="81" customWidth="1"/>
    <col min="10" max="10" width="11.42578125" style="81" customWidth="1"/>
    <col min="11" max="11" width="11.7109375" style="81" customWidth="1"/>
    <col min="12" max="12" width="11" style="81" customWidth="1"/>
    <col min="13" max="13" width="11.42578125" style="81" customWidth="1"/>
    <col min="14" max="14" width="13.140625" style="81" customWidth="1"/>
    <col min="15" max="15" width="9.28515625" style="81" customWidth="1"/>
    <col min="16" max="17" width="9.140625" style="81" customWidth="1"/>
    <col min="18" max="18" width="7.85546875" style="81" hidden="1" customWidth="1"/>
    <col min="19" max="19" width="11.28515625" style="81" customWidth="1"/>
    <col min="20" max="20" width="17.5703125" style="81" bestFit="1" customWidth="1"/>
    <col min="21" max="21" width="21.28515625" style="81" customWidth="1"/>
    <col min="22" max="22" width="16.7109375" style="81" bestFit="1" customWidth="1"/>
    <col min="23" max="23" width="9.140625" style="167"/>
    <col min="24" max="24" width="12.5703125" style="167" customWidth="1"/>
    <col min="25" max="27" width="9.140625" style="167"/>
    <col min="28" max="28" width="15.28515625" style="167" bestFit="1" customWidth="1"/>
    <col min="29" max="29" width="12.140625" style="81" customWidth="1"/>
    <col min="30" max="30" width="9.140625" style="81"/>
    <col min="31" max="31" width="6" style="81" customWidth="1"/>
    <col min="32" max="32" width="13" style="81" customWidth="1"/>
    <col min="33" max="33" width="10.42578125" style="81" customWidth="1"/>
    <col min="34" max="34" width="22.42578125" style="81" customWidth="1"/>
    <col min="35" max="35" width="13.28515625" style="81" customWidth="1"/>
    <col min="36" max="36" width="16.140625" style="81" customWidth="1"/>
    <col min="37" max="37" width="9.5703125" style="81" bestFit="1" customWidth="1"/>
    <col min="38" max="38" width="9.140625" style="81"/>
    <col min="39" max="39" width="15.140625" style="81" customWidth="1"/>
    <col min="40" max="16384" width="9.140625" style="81"/>
  </cols>
  <sheetData>
    <row r="1" spans="3:39" ht="38.25" customHeight="1" x14ac:dyDescent="0.2"/>
    <row r="2" spans="3:39" ht="15.75" customHeight="1" x14ac:dyDescent="0.3">
      <c r="F2" s="427" t="s">
        <v>220</v>
      </c>
      <c r="G2" s="428"/>
      <c r="H2" s="429" t="s">
        <v>221</v>
      </c>
      <c r="I2" s="430"/>
      <c r="J2" s="431" t="s">
        <v>236</v>
      </c>
      <c r="K2" s="431" t="s">
        <v>31</v>
      </c>
      <c r="L2" s="168"/>
      <c r="M2" s="168"/>
      <c r="N2" s="169"/>
    </row>
    <row r="3" spans="3:39" ht="15.75" customHeight="1" x14ac:dyDescent="0.35">
      <c r="F3" s="98" t="s">
        <v>215</v>
      </c>
      <c r="G3" s="100">
        <v>0.7</v>
      </c>
      <c r="H3" s="102" t="s">
        <v>222</v>
      </c>
      <c r="I3" s="103">
        <v>0.5</v>
      </c>
      <c r="J3" s="170"/>
      <c r="K3" s="122" t="s">
        <v>32</v>
      </c>
      <c r="L3" s="121" t="s">
        <v>242</v>
      </c>
      <c r="M3" s="122"/>
      <c r="N3" s="171"/>
    </row>
    <row r="4" spans="3:39" ht="19.5" x14ac:dyDescent="0.35">
      <c r="F4" s="99" t="s">
        <v>216</v>
      </c>
      <c r="G4" s="101">
        <v>1</v>
      </c>
      <c r="H4" s="102" t="s">
        <v>223</v>
      </c>
      <c r="I4" s="103">
        <v>0.75</v>
      </c>
      <c r="J4" s="172"/>
      <c r="K4" s="125" t="s">
        <v>31</v>
      </c>
      <c r="L4" s="123" t="s">
        <v>243</v>
      </c>
      <c r="M4" s="120"/>
      <c r="N4" s="173"/>
    </row>
    <row r="5" spans="3:39" ht="22.5" x14ac:dyDescent="0.3">
      <c r="C5" s="263"/>
      <c r="D5" s="263"/>
      <c r="H5" s="104" t="s">
        <v>224</v>
      </c>
      <c r="I5" s="105">
        <v>0.3</v>
      </c>
      <c r="J5" s="82"/>
      <c r="K5" s="82"/>
      <c r="L5" s="123" t="s">
        <v>244</v>
      </c>
      <c r="M5" s="120"/>
      <c r="N5" s="173"/>
    </row>
    <row r="6" spans="3:39" ht="22.5" x14ac:dyDescent="0.3">
      <c r="C6" s="263"/>
      <c r="D6" s="263"/>
      <c r="G6" s="82"/>
      <c r="I6" s="82"/>
      <c r="J6" s="82"/>
      <c r="K6" s="82"/>
      <c r="L6" s="123" t="s">
        <v>27</v>
      </c>
      <c r="M6" s="120"/>
      <c r="N6" s="173"/>
    </row>
    <row r="7" spans="3:39" ht="23.25" x14ac:dyDescent="0.35">
      <c r="C7" s="263"/>
      <c r="D7" s="263"/>
      <c r="F7" s="198" t="s">
        <v>25</v>
      </c>
      <c r="G7" s="18"/>
      <c r="L7" s="124" t="s">
        <v>183</v>
      </c>
      <c r="M7" s="172"/>
      <c r="N7" s="174"/>
      <c r="T7" s="175"/>
      <c r="U7" s="175"/>
    </row>
    <row r="8" spans="3:39" ht="21.75" customHeight="1" x14ac:dyDescent="0.35">
      <c r="C8" s="263"/>
      <c r="D8" s="263"/>
      <c r="E8" s="18"/>
      <c r="F8" s="199" t="s">
        <v>580</v>
      </c>
      <c r="G8" s="82"/>
    </row>
    <row r="9" spans="3:39" ht="34.5" customHeight="1" x14ac:dyDescent="0.35">
      <c r="C9" s="400" t="s">
        <v>307</v>
      </c>
      <c r="D9" s="401"/>
      <c r="S9" s="197" t="s">
        <v>235</v>
      </c>
      <c r="T9" s="197" t="s">
        <v>235</v>
      </c>
      <c r="U9" s="19"/>
      <c r="W9" s="421" t="s">
        <v>261</v>
      </c>
      <c r="X9" s="422"/>
      <c r="Y9" s="176"/>
      <c r="Z9" s="177"/>
      <c r="AA9" s="177"/>
      <c r="AF9" s="400" t="s">
        <v>228</v>
      </c>
      <c r="AG9" s="423"/>
      <c r="AH9" s="178" t="s">
        <v>262</v>
      </c>
    </row>
    <row r="10" spans="3:39" ht="75" customHeight="1" x14ac:dyDescent="0.2">
      <c r="C10" s="277" t="s">
        <v>305</v>
      </c>
      <c r="D10" s="278" t="s">
        <v>306</v>
      </c>
      <c r="E10" s="280" t="s">
        <v>0</v>
      </c>
      <c r="F10" s="402" t="s">
        <v>23</v>
      </c>
      <c r="G10" s="402"/>
      <c r="H10" s="402"/>
      <c r="I10" s="87" t="s">
        <v>208</v>
      </c>
      <c r="J10" s="88" t="s">
        <v>252</v>
      </c>
      <c r="K10" s="88" t="s">
        <v>260</v>
      </c>
      <c r="L10" s="88" t="s">
        <v>259</v>
      </c>
      <c r="M10" s="89" t="s">
        <v>18</v>
      </c>
      <c r="N10" s="90" t="s">
        <v>209</v>
      </c>
      <c r="O10" s="91" t="s">
        <v>214</v>
      </c>
      <c r="P10" s="403" t="s">
        <v>213</v>
      </c>
      <c r="Q10" s="404"/>
      <c r="S10" s="197" t="s">
        <v>15</v>
      </c>
      <c r="T10" s="197" t="s">
        <v>233</v>
      </c>
      <c r="U10" s="197" t="s">
        <v>266</v>
      </c>
      <c r="V10" s="197" t="s">
        <v>16</v>
      </c>
      <c r="W10" s="2" t="s">
        <v>212</v>
      </c>
      <c r="X10" s="2" t="s">
        <v>211</v>
      </c>
      <c r="Y10" s="2" t="s">
        <v>225</v>
      </c>
      <c r="Z10" s="2" t="s">
        <v>226</v>
      </c>
      <c r="AA10" s="2" t="s">
        <v>227</v>
      </c>
      <c r="AB10" s="109" t="s">
        <v>210</v>
      </c>
      <c r="AF10" s="66" t="s">
        <v>267</v>
      </c>
      <c r="AG10" s="305" t="s">
        <v>229</v>
      </c>
      <c r="AH10" s="305">
        <f>SUM(AH11:AH40)</f>
        <v>120</v>
      </c>
      <c r="AI10" s="305" t="s">
        <v>21</v>
      </c>
      <c r="AJ10" s="305" t="s">
        <v>20</v>
      </c>
      <c r="AK10" s="305" t="s">
        <v>230</v>
      </c>
      <c r="AL10" s="305" t="s">
        <v>231</v>
      </c>
      <c r="AM10" s="305" t="s">
        <v>232</v>
      </c>
    </row>
    <row r="11" spans="3:39" ht="27" x14ac:dyDescent="0.2">
      <c r="C11" s="264" t="str">
        <f>IF(S11=0,"T",IF((K11-M11)&lt;65,"I",IF((K11-M11)&lt;70,"K",IF((K11-M11)&lt;75,"J",IF((K11-M11)&lt;80,"K","L")))))</f>
        <v>T</v>
      </c>
      <c r="D11" s="273" t="str">
        <f>IF(J11&lt;135,"T",IF((J11-$J$66)&lt;135,"J","L"))</f>
        <v>T</v>
      </c>
      <c r="E11" s="21" t="s">
        <v>421</v>
      </c>
      <c r="F11" s="22" t="str">
        <f t="shared" ref="F11:F39" si="0">VLOOKUP(E11,Misure_Campionate,2,FALSE)</f>
        <v>Attività di ufficio</v>
      </c>
      <c r="G11" s="22" t="str">
        <f t="shared" ref="G11:G39" si="1">VLOOKUP(E11,Misure_Campionate,3,FALSE)</f>
        <v>/</v>
      </c>
      <c r="H11" s="22" t="str">
        <f t="shared" ref="H11:H39" si="2">VLOOKUP(E11,Misure_Campionate,4,FALSE)</f>
        <v>/</v>
      </c>
      <c r="I11" s="63">
        <f t="shared" ref="I11:I39" si="3">VLOOKUP(E11,Misure_Campionate,12,FALSE)</f>
        <v>1.7603208509576163</v>
      </c>
      <c r="J11" s="63">
        <f t="shared" ref="J11:J39" si="4">VLOOKUP(E11,Misure_Campionate,13,FALSE)</f>
        <v>106.46204993518134</v>
      </c>
      <c r="K11" s="64">
        <f t="shared" ref="K11:K39" si="5">VLOOKUP(E11,Misure_Campionate,14,FALSE)</f>
        <v>51.17413489533579</v>
      </c>
      <c r="L11" s="16">
        <f t="shared" ref="L11:L39" si="6">VLOOKUP(E11,Misure_Campionate,15,FALSE)</f>
        <v>58.27859605898017</v>
      </c>
      <c r="M11" s="23">
        <f>S11</f>
        <v>0</v>
      </c>
      <c r="N11" s="281">
        <f>IF(M11=0,0,K11-M11)</f>
        <v>0</v>
      </c>
      <c r="O11" s="224">
        <v>300</v>
      </c>
      <c r="P11" s="25"/>
      <c r="Q11" s="25"/>
      <c r="R11" s="81" t="str">
        <f>IF(S11&gt;0,1,"")</f>
        <v/>
      </c>
      <c r="S11" s="111">
        <f>IF(K11&lt;80,0,IF((L11-K11)&lt;=2,($L$63-(($K$63-$L$63)/4)*(L11-K11-2)),($L$63-(($L$63-$M$63)/8)*(L11-K11-2))))</f>
        <v>0</v>
      </c>
      <c r="T11" s="111" t="str">
        <f>IF(J11&lt;135,"",J11-$J$66)</f>
        <v/>
      </c>
      <c r="U11" s="111">
        <f>K11-S11</f>
        <v>51.17413489533579</v>
      </c>
      <c r="V11" s="111">
        <f>O11/$G$43*10^(U11/10)</f>
        <v>81901.811369551273</v>
      </c>
      <c r="W11" s="179">
        <f>IF((Z11^2*(I11^2+$G$3^2+$G$4^2)&gt;0),(Z11^2*(I11^2+$G$3^2+$G$4^2)),0)</f>
        <v>2.1482496122091612E-6</v>
      </c>
      <c r="X11" s="180">
        <f>IF(W11=0,0,(AA11*Y11)^2)</f>
        <v>0</v>
      </c>
      <c r="Y11" s="181">
        <f>0.5*((P11-Q11)/60)</f>
        <v>0</v>
      </c>
      <c r="Z11" s="182">
        <f>O11/$G$43*10^((K11-$G$44)/10)</f>
        <v>6.8422059526681265E-4</v>
      </c>
      <c r="AA11" s="135">
        <f>IF(AB11=0,0,4.34*(Z11/AB11))</f>
        <v>5.9390347669159333E-4</v>
      </c>
      <c r="AB11" s="183">
        <f>O11/60</f>
        <v>5</v>
      </c>
      <c r="AF11" s="183">
        <f>IF(N11="0",0,O11/$G$43*10^(N11/10))</f>
        <v>0.625</v>
      </c>
      <c r="AG11" s="183">
        <f>O11/$G$43*10^(K11/10)</f>
        <v>81901.811369551273</v>
      </c>
      <c r="AH11" s="305" t="str">
        <f>IF(K11&gt;80,O11,"")</f>
        <v/>
      </c>
      <c r="AI11" s="305" t="str">
        <f>IF(K11&gt;80,O11/$AH$10*10^(L11/10),"")</f>
        <v/>
      </c>
      <c r="AJ11" s="305" t="str">
        <f>IF(K11&gt;80,O11/$AH$10*10^(K11/10),"")</f>
        <v/>
      </c>
      <c r="AK11" s="110">
        <f>IF((MAX(K11:K40)&gt;80),10*LOG(SUM($AJ$11:$AJ$40)),"")</f>
        <v>86.769609072863119</v>
      </c>
      <c r="AL11" s="110">
        <f>IF((MAX(K11:K40)&gt;80),10*LOG(SUM($AI$11:$AI$40)),"")</f>
        <v>93.109327975167105</v>
      </c>
      <c r="AM11" s="110">
        <f>10*LOG(SUM(AF11:AF40))</f>
        <v>66.70307915956468</v>
      </c>
    </row>
    <row r="12" spans="3:39" ht="27" x14ac:dyDescent="0.2">
      <c r="C12" s="264" t="str">
        <f t="shared" ref="C12:C40" si="7">IF(S12=0,"T",IF((K12-M12)&lt;65,"I",IF((K12-M12)&lt;70,"K",IF((K12-M12)&lt;75,"J",IF((K12-M12)&lt;80,"K","L")))))</f>
        <v>T</v>
      </c>
      <c r="D12" s="273" t="str">
        <f t="shared" ref="D12:D40" si="8">IF(J12&lt;135,"T",IF((J12-$J$66)&lt;135,"J","L"))</f>
        <v>T</v>
      </c>
      <c r="E12" s="21" t="s">
        <v>380</v>
      </c>
      <c r="F12" s="22" t="str">
        <f t="shared" si="0"/>
        <v>Movimentazioni esterne</v>
      </c>
      <c r="G12" s="22" t="str">
        <f t="shared" si="1"/>
        <v>/</v>
      </c>
      <c r="H12" s="22" t="str">
        <f t="shared" si="2"/>
        <v>/</v>
      </c>
      <c r="I12" s="63">
        <f t="shared" si="3"/>
        <v>1.2074733912476714</v>
      </c>
      <c r="J12" s="63">
        <f t="shared" si="4"/>
        <v>112.66204993518133</v>
      </c>
      <c r="K12" s="64">
        <f t="shared" si="5"/>
        <v>68.039342017960848</v>
      </c>
      <c r="L12" s="16">
        <f t="shared" si="6"/>
        <v>81.749975490063562</v>
      </c>
      <c r="M12" s="23">
        <f t="shared" ref="M12:M18" si="9">S12</f>
        <v>0</v>
      </c>
      <c r="N12" s="281">
        <f>IF(M12=0,0,K12-M12)</f>
        <v>0</v>
      </c>
      <c r="O12" s="225">
        <v>60</v>
      </c>
      <c r="P12" s="25"/>
      <c r="Q12" s="25"/>
      <c r="R12" s="81" t="str">
        <f t="shared" ref="R12:R40" si="10">IF(S12&gt;0,1,"")</f>
        <v/>
      </c>
      <c r="S12" s="111">
        <f t="shared" ref="S12:S40" si="11">IF(K12&lt;80,0,IF((L12-K12)&lt;=2,($L$63-(($K$63-$L$63)/4)*(L12-K12-2)),($L$63-(($L$63-$M$63)/8)*(L12-K12-2))))</f>
        <v>0</v>
      </c>
      <c r="T12" s="111" t="str">
        <f t="shared" ref="T12:T39" si="12">IF(J12&lt;135,"",J12-$J$66)</f>
        <v/>
      </c>
      <c r="U12" s="111">
        <f>K12-S12</f>
        <v>68.039342017960848</v>
      </c>
      <c r="V12" s="111">
        <f>O12/$G$43*10^(U12/10)</f>
        <v>795873.81237141532</v>
      </c>
      <c r="W12" s="179">
        <f>IF((Z12^2*(I12^2+$G$3^2+$G$4^2)&gt;0),(Z12^2*(I12^2+$G$3^2+$G$4^2)),0)</f>
        <v>1.3032267929121469E-4</v>
      </c>
      <c r="X12" s="180">
        <f t="shared" ref="X12:X40" si="13">IF(W12=0,0,(AA12*Y12)^2)</f>
        <v>0</v>
      </c>
      <c r="Y12" s="181">
        <f>0.5*((P12-Q12)/60)</f>
        <v>0</v>
      </c>
      <c r="Z12" s="182">
        <f>O12/$G$43*10^((K12-$G$44)/10)</f>
        <v>6.6488548244793312E-3</v>
      </c>
      <c r="AA12" s="135">
        <f t="shared" ref="AA12:AA40" si="14">IF(AB12=0,0,4.34*(Z12/AB12))</f>
        <v>2.8856029938240296E-2</v>
      </c>
      <c r="AB12" s="183">
        <f t="shared" ref="AB12:AB40" si="15">O12/60</f>
        <v>1</v>
      </c>
      <c r="AF12" s="183">
        <f t="shared" ref="AF12:AF40" si="16">IF(N12="0",0,O12/$G$43*10^(N12/10))</f>
        <v>0.125</v>
      </c>
      <c r="AG12" s="183">
        <f>O12/$G$43*10^(K12/10)</f>
        <v>795873.81237141532</v>
      </c>
      <c r="AH12" s="305" t="str">
        <f>IF(K12&gt;80,O12,"")</f>
        <v/>
      </c>
      <c r="AI12" s="305" t="str">
        <f>IF(K12&gt;80,O12/$AH$10*10^(L12/10),"")</f>
        <v/>
      </c>
      <c r="AJ12" s="305" t="str">
        <f>IF(K12&gt;80,O12/$AH$10*10^(K12/10),"")</f>
        <v/>
      </c>
      <c r="AL12" s="184"/>
    </row>
    <row r="13" spans="3:39" ht="36" x14ac:dyDescent="0.2">
      <c r="C13" s="264" t="str">
        <f t="shared" si="7"/>
        <v>J</v>
      </c>
      <c r="D13" s="273" t="str">
        <f t="shared" si="8"/>
        <v>T</v>
      </c>
      <c r="E13" s="21" t="s">
        <v>396</v>
      </c>
      <c r="F13" s="22" t="str">
        <f t="shared" si="0"/>
        <v xml:space="preserve">Montaggio e controllo qualità </v>
      </c>
      <c r="G13" s="22" t="str">
        <f t="shared" si="1"/>
        <v>/</v>
      </c>
      <c r="H13" s="22" t="str">
        <f t="shared" si="2"/>
        <v>/</v>
      </c>
      <c r="I13" s="63">
        <f t="shared" si="3"/>
        <v>0.67060402959833842</v>
      </c>
      <c r="J13" s="63">
        <f t="shared" si="4"/>
        <v>111.86204993518133</v>
      </c>
      <c r="K13" s="64">
        <f t="shared" si="5"/>
        <v>88.935972602540289</v>
      </c>
      <c r="L13" s="16">
        <f t="shared" si="6"/>
        <v>89.214213562373089</v>
      </c>
      <c r="M13" s="23">
        <f t="shared" si="9"/>
        <v>14.3608795200836</v>
      </c>
      <c r="N13" s="281">
        <f t="shared" ref="N13:N40" si="17">IF(M13=0,0,K13-M13)</f>
        <v>74.575093082456689</v>
      </c>
      <c r="O13" s="225">
        <v>60</v>
      </c>
      <c r="P13" s="25"/>
      <c r="Q13" s="25"/>
      <c r="R13" s="81">
        <f t="shared" si="10"/>
        <v>1</v>
      </c>
      <c r="S13" s="111">
        <f t="shared" si="11"/>
        <v>14.3608795200836</v>
      </c>
      <c r="T13" s="111" t="str">
        <f t="shared" si="12"/>
        <v/>
      </c>
      <c r="U13" s="111">
        <f t="shared" ref="U13:U40" si="18">K13-S13</f>
        <v>74.575093082456689</v>
      </c>
      <c r="V13" s="111">
        <f t="shared" ref="V13:V40" si="19">O13/$G$43*10^(U13/10)</f>
        <v>3584423.5437025344</v>
      </c>
      <c r="W13" s="179">
        <f t="shared" ref="W13:W40" si="20">IF((Z13^2*(I13^2+$G$3^2+$G$4^2)&gt;0),(Z13^2*(I13^2+$G$3^2+$G$4^2)),0)</f>
        <v>1.2958554802452935</v>
      </c>
      <c r="X13" s="180">
        <f t="shared" si="13"/>
        <v>0</v>
      </c>
      <c r="Y13" s="181">
        <f t="shared" ref="Y13:Y40" si="21">0.5*((P13-Q13)/60)</f>
        <v>0</v>
      </c>
      <c r="Z13" s="182">
        <f t="shared" ref="Z13:Z40" si="22">O13/$G$43*10^((K13-$G$44)/10)</f>
        <v>0.81735346645542817</v>
      </c>
      <c r="AA13" s="135">
        <f t="shared" si="14"/>
        <v>3.5473140444165581</v>
      </c>
      <c r="AB13" s="183">
        <f t="shared" si="15"/>
        <v>1</v>
      </c>
      <c r="AF13" s="183">
        <f t="shared" si="16"/>
        <v>3584423.5437025344</v>
      </c>
      <c r="AG13" s="183">
        <f t="shared" ref="AG13:AG40" si="23">O13/$G$43*10^(K13/10)</f>
        <v>97837933.986446306</v>
      </c>
      <c r="AH13" s="305">
        <f>IF(K13&gt;80,O13,"")</f>
        <v>60</v>
      </c>
      <c r="AI13" s="305">
        <f>IF(K13&gt;80,O13/$AH$10*10^(L13/10),"")</f>
        <v>417245210.88396811</v>
      </c>
      <c r="AJ13" s="305">
        <f>IF(K13&gt;80,O13/$AH$10*10^(K13/10),"")</f>
        <v>391351735.94578522</v>
      </c>
      <c r="AL13" s="184"/>
    </row>
    <row r="14" spans="3:39" ht="54" x14ac:dyDescent="0.2">
      <c r="C14" s="264" t="str">
        <f t="shared" si="7"/>
        <v>K</v>
      </c>
      <c r="D14" s="273" t="str">
        <f>IF(J14&lt;135,"T",IF((J14-$J$66)&lt;135,"J","L"))</f>
        <v>T</v>
      </c>
      <c r="E14" s="21" t="s">
        <v>417</v>
      </c>
      <c r="F14" s="22" t="str">
        <f t="shared" si="0"/>
        <v>Assistenza alle movimentazioni esterne in prossimità di autogru</v>
      </c>
      <c r="G14" s="22" t="str">
        <f t="shared" si="1"/>
        <v>/</v>
      </c>
      <c r="H14" s="22" t="str">
        <f t="shared" si="2"/>
        <v>/</v>
      </c>
      <c r="I14" s="63">
        <f t="shared" si="3"/>
        <v>0.91387691362193302</v>
      </c>
      <c r="J14" s="63">
        <f t="shared" si="4"/>
        <v>120.96204993518134</v>
      </c>
      <c r="K14" s="64">
        <f t="shared" si="5"/>
        <v>82.25002607869078</v>
      </c>
      <c r="L14" s="16">
        <f t="shared" si="6"/>
        <v>95.129198290141773</v>
      </c>
      <c r="M14" s="23">
        <f t="shared" si="9"/>
        <v>12.820051736784313</v>
      </c>
      <c r="N14" s="281">
        <f t="shared" si="17"/>
        <v>69.429974341906473</v>
      </c>
      <c r="O14" s="225">
        <v>60</v>
      </c>
      <c r="P14" s="25"/>
      <c r="Q14" s="25"/>
      <c r="R14" s="81">
        <f t="shared" si="10"/>
        <v>1</v>
      </c>
      <c r="S14" s="111">
        <f t="shared" si="11"/>
        <v>12.820051736784313</v>
      </c>
      <c r="T14" s="111" t="str">
        <f>IF(J14&lt;135,"",J14-$J$66)</f>
        <v/>
      </c>
      <c r="U14" s="111">
        <f t="shared" si="18"/>
        <v>69.429974341906473</v>
      </c>
      <c r="V14" s="111">
        <f>O14/$G$43*10^(U14/10)</f>
        <v>1096244.5498037876</v>
      </c>
      <c r="W14" s="179">
        <f t="shared" si="20"/>
        <v>7.1463686053810205E-2</v>
      </c>
      <c r="X14" s="180">
        <f t="shared" si="13"/>
        <v>0</v>
      </c>
      <c r="Y14" s="181">
        <f t="shared" si="21"/>
        <v>0</v>
      </c>
      <c r="Z14" s="182">
        <f t="shared" si="22"/>
        <v>0.17531345812482624</v>
      </c>
      <c r="AA14" s="135">
        <f t="shared" si="14"/>
        <v>0.76086040826174584</v>
      </c>
      <c r="AB14" s="183">
        <f t="shared" si="15"/>
        <v>1</v>
      </c>
      <c r="AF14" s="183">
        <f t="shared" si="16"/>
        <v>1096244.5498037876</v>
      </c>
      <c r="AG14" s="183">
        <f t="shared" si="23"/>
        <v>20985176.238789093</v>
      </c>
      <c r="AH14" s="305">
        <f t="shared" ref="AH14:AH40" si="24">IF(K14&gt;80,O14,"")</f>
        <v>60</v>
      </c>
      <c r="AI14" s="305">
        <f t="shared" ref="AI14:AI40" si="25">IF(K14&gt;80,O14/$AH$10*10^(L14/10),"")</f>
        <v>1628882784.650403</v>
      </c>
      <c r="AJ14" s="305">
        <f t="shared" ref="AJ14:AJ40" si="26">IF(K14&gt;80,O14/$AH$10*10^(K14/10),"")</f>
        <v>83940704.955156371</v>
      </c>
      <c r="AL14" s="184"/>
    </row>
    <row r="15" spans="3:39" ht="27" hidden="1" x14ac:dyDescent="0.2">
      <c r="C15" s="264" t="str">
        <f t="shared" si="7"/>
        <v>T</v>
      </c>
      <c r="D15" s="273" t="str">
        <f t="shared" si="8"/>
        <v>T</v>
      </c>
      <c r="E15" s="21" t="s">
        <v>193</v>
      </c>
      <c r="F15" s="22">
        <f t="shared" si="0"/>
        <v>0</v>
      </c>
      <c r="G15" s="22">
        <f t="shared" si="1"/>
        <v>0</v>
      </c>
      <c r="H15" s="22">
        <f t="shared" si="2"/>
        <v>0</v>
      </c>
      <c r="I15" s="63">
        <f t="shared" si="3"/>
        <v>0</v>
      </c>
      <c r="J15" s="63">
        <f t="shared" si="4"/>
        <v>0</v>
      </c>
      <c r="K15" s="64">
        <f t="shared" si="5"/>
        <v>0</v>
      </c>
      <c r="L15" s="16">
        <f t="shared" si="6"/>
        <v>0</v>
      </c>
      <c r="M15" s="23">
        <f t="shared" si="9"/>
        <v>0</v>
      </c>
      <c r="N15" s="281">
        <f t="shared" si="17"/>
        <v>0</v>
      </c>
      <c r="O15" s="225"/>
      <c r="P15" s="25"/>
      <c r="Q15" s="25"/>
      <c r="R15" s="81" t="str">
        <f t="shared" si="10"/>
        <v/>
      </c>
      <c r="S15" s="111">
        <f t="shared" si="11"/>
        <v>0</v>
      </c>
      <c r="T15" s="111" t="str">
        <f t="shared" si="12"/>
        <v/>
      </c>
      <c r="U15" s="111">
        <f t="shared" si="18"/>
        <v>0</v>
      </c>
      <c r="V15" s="111">
        <f t="shared" si="19"/>
        <v>0</v>
      </c>
      <c r="W15" s="179">
        <f t="shared" si="20"/>
        <v>0</v>
      </c>
      <c r="X15" s="180">
        <f t="shared" si="13"/>
        <v>0</v>
      </c>
      <c r="Y15" s="181">
        <f t="shared" si="21"/>
        <v>0</v>
      </c>
      <c r="Z15" s="182">
        <f t="shared" si="22"/>
        <v>0</v>
      </c>
      <c r="AA15" s="135">
        <f t="shared" si="14"/>
        <v>0</v>
      </c>
      <c r="AB15" s="183">
        <f t="shared" si="15"/>
        <v>0</v>
      </c>
      <c r="AF15" s="183">
        <f t="shared" si="16"/>
        <v>0</v>
      </c>
      <c r="AG15" s="183">
        <f t="shared" si="23"/>
        <v>0</v>
      </c>
      <c r="AH15" s="305" t="str">
        <f t="shared" si="24"/>
        <v/>
      </c>
      <c r="AI15" s="305" t="str">
        <f t="shared" si="25"/>
        <v/>
      </c>
      <c r="AJ15" s="305" t="str">
        <f t="shared" si="26"/>
        <v/>
      </c>
      <c r="AL15" s="184"/>
    </row>
    <row r="16" spans="3:39" ht="27" hidden="1" x14ac:dyDescent="0.2">
      <c r="C16" s="264" t="str">
        <f t="shared" si="7"/>
        <v>T</v>
      </c>
      <c r="D16" s="273" t="str">
        <f t="shared" si="8"/>
        <v>T</v>
      </c>
      <c r="E16" s="21" t="s">
        <v>193</v>
      </c>
      <c r="F16" s="22">
        <f t="shared" si="0"/>
        <v>0</v>
      </c>
      <c r="G16" s="22">
        <f t="shared" si="1"/>
        <v>0</v>
      </c>
      <c r="H16" s="22">
        <f t="shared" si="2"/>
        <v>0</v>
      </c>
      <c r="I16" s="63">
        <f t="shared" si="3"/>
        <v>0</v>
      </c>
      <c r="J16" s="63">
        <f t="shared" si="4"/>
        <v>0</v>
      </c>
      <c r="K16" s="64">
        <f t="shared" si="5"/>
        <v>0</v>
      </c>
      <c r="L16" s="16">
        <f t="shared" si="6"/>
        <v>0</v>
      </c>
      <c r="M16" s="23">
        <f t="shared" si="9"/>
        <v>0</v>
      </c>
      <c r="N16" s="281">
        <f t="shared" si="17"/>
        <v>0</v>
      </c>
      <c r="O16" s="225"/>
      <c r="P16" s="25"/>
      <c r="Q16" s="25"/>
      <c r="R16" s="81" t="str">
        <f t="shared" si="10"/>
        <v/>
      </c>
      <c r="S16" s="111">
        <f t="shared" si="11"/>
        <v>0</v>
      </c>
      <c r="T16" s="111" t="str">
        <f t="shared" si="12"/>
        <v/>
      </c>
      <c r="U16" s="111">
        <f t="shared" si="18"/>
        <v>0</v>
      </c>
      <c r="V16" s="111">
        <f t="shared" si="19"/>
        <v>0</v>
      </c>
      <c r="W16" s="179">
        <f t="shared" si="20"/>
        <v>0</v>
      </c>
      <c r="X16" s="180">
        <f t="shared" si="13"/>
        <v>0</v>
      </c>
      <c r="Y16" s="181">
        <f t="shared" si="21"/>
        <v>0</v>
      </c>
      <c r="Z16" s="182">
        <f t="shared" si="22"/>
        <v>0</v>
      </c>
      <c r="AA16" s="135">
        <f t="shared" si="14"/>
        <v>0</v>
      </c>
      <c r="AB16" s="183">
        <f t="shared" si="15"/>
        <v>0</v>
      </c>
      <c r="AF16" s="183">
        <f t="shared" si="16"/>
        <v>0</v>
      </c>
      <c r="AG16" s="183">
        <f t="shared" si="23"/>
        <v>0</v>
      </c>
      <c r="AH16" s="305" t="str">
        <f t="shared" si="24"/>
        <v/>
      </c>
      <c r="AI16" s="305" t="str">
        <f t="shared" si="25"/>
        <v/>
      </c>
      <c r="AJ16" s="305" t="str">
        <f t="shared" si="26"/>
        <v/>
      </c>
      <c r="AL16" s="184"/>
    </row>
    <row r="17" spans="3:38" ht="27" hidden="1" x14ac:dyDescent="0.2">
      <c r="C17" s="264" t="str">
        <f t="shared" si="7"/>
        <v>T</v>
      </c>
      <c r="D17" s="273" t="str">
        <f t="shared" si="8"/>
        <v>T</v>
      </c>
      <c r="E17" s="21" t="s">
        <v>193</v>
      </c>
      <c r="F17" s="22">
        <f t="shared" si="0"/>
        <v>0</v>
      </c>
      <c r="G17" s="22">
        <f t="shared" si="1"/>
        <v>0</v>
      </c>
      <c r="H17" s="22">
        <f t="shared" si="2"/>
        <v>0</v>
      </c>
      <c r="I17" s="63">
        <f t="shared" si="3"/>
        <v>0</v>
      </c>
      <c r="J17" s="63">
        <f t="shared" si="4"/>
        <v>0</v>
      </c>
      <c r="K17" s="64">
        <f t="shared" si="5"/>
        <v>0</v>
      </c>
      <c r="L17" s="16">
        <f t="shared" si="6"/>
        <v>0</v>
      </c>
      <c r="M17" s="23">
        <f t="shared" si="9"/>
        <v>0</v>
      </c>
      <c r="N17" s="281">
        <f t="shared" si="17"/>
        <v>0</v>
      </c>
      <c r="O17" s="225"/>
      <c r="P17" s="25"/>
      <c r="Q17" s="25"/>
      <c r="R17" s="81" t="str">
        <f t="shared" si="10"/>
        <v/>
      </c>
      <c r="S17" s="111">
        <f t="shared" si="11"/>
        <v>0</v>
      </c>
      <c r="T17" s="111" t="str">
        <f t="shared" si="12"/>
        <v/>
      </c>
      <c r="U17" s="111">
        <f t="shared" si="18"/>
        <v>0</v>
      </c>
      <c r="V17" s="111">
        <f t="shared" si="19"/>
        <v>0</v>
      </c>
      <c r="W17" s="179">
        <f t="shared" si="20"/>
        <v>0</v>
      </c>
      <c r="X17" s="180">
        <f t="shared" si="13"/>
        <v>0</v>
      </c>
      <c r="Y17" s="181">
        <f t="shared" si="21"/>
        <v>0</v>
      </c>
      <c r="Z17" s="182">
        <f>O17/$G$43*10^((K17-$G$44)/10)</f>
        <v>0</v>
      </c>
      <c r="AA17" s="135">
        <f>IF(AB17=0,0,4.34*(Z17/AB17))</f>
        <v>0</v>
      </c>
      <c r="AB17" s="183">
        <f t="shared" si="15"/>
        <v>0</v>
      </c>
      <c r="AF17" s="183">
        <f t="shared" si="16"/>
        <v>0</v>
      </c>
      <c r="AG17" s="183">
        <f t="shared" si="23"/>
        <v>0</v>
      </c>
      <c r="AH17" s="305" t="str">
        <f t="shared" si="24"/>
        <v/>
      </c>
      <c r="AI17" s="305" t="str">
        <f t="shared" si="25"/>
        <v/>
      </c>
      <c r="AJ17" s="305" t="str">
        <f t="shared" si="26"/>
        <v/>
      </c>
      <c r="AL17" s="184"/>
    </row>
    <row r="18" spans="3:38" ht="27" hidden="1" x14ac:dyDescent="0.2">
      <c r="C18" s="264" t="str">
        <f t="shared" si="7"/>
        <v>T</v>
      </c>
      <c r="D18" s="273" t="str">
        <f t="shared" si="8"/>
        <v>T</v>
      </c>
      <c r="E18" s="21" t="s">
        <v>193</v>
      </c>
      <c r="F18" s="22">
        <f t="shared" si="0"/>
        <v>0</v>
      </c>
      <c r="G18" s="22">
        <f t="shared" si="1"/>
        <v>0</v>
      </c>
      <c r="H18" s="22">
        <f t="shared" si="2"/>
        <v>0</v>
      </c>
      <c r="I18" s="63">
        <f t="shared" si="3"/>
        <v>0</v>
      </c>
      <c r="J18" s="63">
        <f t="shared" si="4"/>
        <v>0</v>
      </c>
      <c r="K18" s="64">
        <f t="shared" si="5"/>
        <v>0</v>
      </c>
      <c r="L18" s="16">
        <f t="shared" si="6"/>
        <v>0</v>
      </c>
      <c r="M18" s="23">
        <f t="shared" si="9"/>
        <v>0</v>
      </c>
      <c r="N18" s="281">
        <f t="shared" si="17"/>
        <v>0</v>
      </c>
      <c r="O18" s="225"/>
      <c r="P18" s="25"/>
      <c r="Q18" s="25"/>
      <c r="R18" s="81" t="str">
        <f t="shared" si="10"/>
        <v/>
      </c>
      <c r="S18" s="111">
        <f t="shared" si="11"/>
        <v>0</v>
      </c>
      <c r="T18" s="111" t="str">
        <f t="shared" si="12"/>
        <v/>
      </c>
      <c r="U18" s="111">
        <f t="shared" si="18"/>
        <v>0</v>
      </c>
      <c r="V18" s="111">
        <f t="shared" si="19"/>
        <v>0</v>
      </c>
      <c r="W18" s="179">
        <f t="shared" si="20"/>
        <v>0</v>
      </c>
      <c r="X18" s="180">
        <f t="shared" si="13"/>
        <v>0</v>
      </c>
      <c r="Y18" s="181">
        <f t="shared" si="21"/>
        <v>0</v>
      </c>
      <c r="Z18" s="182">
        <f t="shared" si="22"/>
        <v>0</v>
      </c>
      <c r="AA18" s="135">
        <f t="shared" si="14"/>
        <v>0</v>
      </c>
      <c r="AB18" s="183">
        <f t="shared" si="15"/>
        <v>0</v>
      </c>
      <c r="AF18" s="183">
        <f t="shared" si="16"/>
        <v>0</v>
      </c>
      <c r="AG18" s="183">
        <f t="shared" si="23"/>
        <v>0</v>
      </c>
      <c r="AH18" s="305" t="str">
        <f t="shared" si="24"/>
        <v/>
      </c>
      <c r="AI18" s="305" t="str">
        <f t="shared" si="25"/>
        <v/>
      </c>
      <c r="AJ18" s="305" t="str">
        <f t="shared" si="26"/>
        <v/>
      </c>
      <c r="AL18" s="184"/>
    </row>
    <row r="19" spans="3:38" ht="27" hidden="1" x14ac:dyDescent="0.2">
      <c r="C19" s="264" t="str">
        <f t="shared" si="7"/>
        <v>T</v>
      </c>
      <c r="D19" s="273" t="str">
        <f t="shared" si="8"/>
        <v>T</v>
      </c>
      <c r="E19" s="21" t="s">
        <v>193</v>
      </c>
      <c r="F19" s="22">
        <f t="shared" si="0"/>
        <v>0</v>
      </c>
      <c r="G19" s="22">
        <f t="shared" si="1"/>
        <v>0</v>
      </c>
      <c r="H19" s="22">
        <f t="shared" si="2"/>
        <v>0</v>
      </c>
      <c r="I19" s="63">
        <f t="shared" si="3"/>
        <v>0</v>
      </c>
      <c r="J19" s="63">
        <f t="shared" si="4"/>
        <v>0</v>
      </c>
      <c r="K19" s="64">
        <f t="shared" si="5"/>
        <v>0</v>
      </c>
      <c r="L19" s="16">
        <f t="shared" si="6"/>
        <v>0</v>
      </c>
      <c r="M19" s="23">
        <f t="shared" ref="M19:M40" si="27">IF(AND($O$44&gt;87,K19&gt;80),S19,0)</f>
        <v>0</v>
      </c>
      <c r="N19" s="281">
        <f t="shared" si="17"/>
        <v>0</v>
      </c>
      <c r="O19" s="225"/>
      <c r="P19" s="25"/>
      <c r="Q19" s="25"/>
      <c r="R19" s="81" t="str">
        <f t="shared" si="10"/>
        <v/>
      </c>
      <c r="S19" s="111">
        <f t="shared" si="11"/>
        <v>0</v>
      </c>
      <c r="T19" s="111" t="str">
        <f t="shared" si="12"/>
        <v/>
      </c>
      <c r="U19" s="111">
        <f t="shared" si="18"/>
        <v>0</v>
      </c>
      <c r="V19" s="111">
        <f t="shared" si="19"/>
        <v>0</v>
      </c>
      <c r="W19" s="179">
        <f t="shared" si="20"/>
        <v>0</v>
      </c>
      <c r="X19" s="180">
        <f t="shared" si="13"/>
        <v>0</v>
      </c>
      <c r="Y19" s="181">
        <f t="shared" si="21"/>
        <v>0</v>
      </c>
      <c r="Z19" s="182">
        <f t="shared" si="22"/>
        <v>0</v>
      </c>
      <c r="AA19" s="135">
        <f t="shared" si="14"/>
        <v>0</v>
      </c>
      <c r="AB19" s="183">
        <f t="shared" si="15"/>
        <v>0</v>
      </c>
      <c r="AF19" s="183">
        <f t="shared" si="16"/>
        <v>0</v>
      </c>
      <c r="AG19" s="183">
        <f t="shared" si="23"/>
        <v>0</v>
      </c>
      <c r="AH19" s="305" t="str">
        <f t="shared" si="24"/>
        <v/>
      </c>
      <c r="AI19" s="305" t="str">
        <f t="shared" si="25"/>
        <v/>
      </c>
      <c r="AJ19" s="305" t="str">
        <f t="shared" si="26"/>
        <v/>
      </c>
      <c r="AL19" s="184"/>
    </row>
    <row r="20" spans="3:38" ht="27" hidden="1" x14ac:dyDescent="0.2">
      <c r="C20" s="264" t="str">
        <f t="shared" si="7"/>
        <v>T</v>
      </c>
      <c r="D20" s="273" t="str">
        <f t="shared" si="8"/>
        <v>T</v>
      </c>
      <c r="E20" s="21" t="s">
        <v>193</v>
      </c>
      <c r="F20" s="22">
        <f t="shared" si="0"/>
        <v>0</v>
      </c>
      <c r="G20" s="22">
        <f t="shared" si="1"/>
        <v>0</v>
      </c>
      <c r="H20" s="22">
        <f t="shared" si="2"/>
        <v>0</v>
      </c>
      <c r="I20" s="63">
        <f t="shared" si="3"/>
        <v>0</v>
      </c>
      <c r="J20" s="63">
        <f t="shared" si="4"/>
        <v>0</v>
      </c>
      <c r="K20" s="64">
        <f t="shared" si="5"/>
        <v>0</v>
      </c>
      <c r="L20" s="16">
        <f t="shared" si="6"/>
        <v>0</v>
      </c>
      <c r="M20" s="23">
        <f t="shared" si="27"/>
        <v>0</v>
      </c>
      <c r="N20" s="281">
        <f t="shared" si="17"/>
        <v>0</v>
      </c>
      <c r="O20" s="225"/>
      <c r="P20" s="25"/>
      <c r="Q20" s="25"/>
      <c r="R20" s="81" t="str">
        <f t="shared" si="10"/>
        <v/>
      </c>
      <c r="S20" s="111">
        <f t="shared" si="11"/>
        <v>0</v>
      </c>
      <c r="T20" s="111" t="str">
        <f t="shared" si="12"/>
        <v/>
      </c>
      <c r="U20" s="111">
        <f t="shared" si="18"/>
        <v>0</v>
      </c>
      <c r="V20" s="111">
        <f t="shared" si="19"/>
        <v>0</v>
      </c>
      <c r="W20" s="179">
        <f t="shared" si="20"/>
        <v>0</v>
      </c>
      <c r="X20" s="180">
        <f t="shared" si="13"/>
        <v>0</v>
      </c>
      <c r="Y20" s="181">
        <f t="shared" si="21"/>
        <v>0</v>
      </c>
      <c r="Z20" s="182">
        <f t="shared" si="22"/>
        <v>0</v>
      </c>
      <c r="AA20" s="135">
        <f t="shared" si="14"/>
        <v>0</v>
      </c>
      <c r="AB20" s="183">
        <f t="shared" si="15"/>
        <v>0</v>
      </c>
      <c r="AF20" s="183">
        <f t="shared" si="16"/>
        <v>0</v>
      </c>
      <c r="AG20" s="183">
        <f t="shared" si="23"/>
        <v>0</v>
      </c>
      <c r="AH20" s="305" t="str">
        <f t="shared" si="24"/>
        <v/>
      </c>
      <c r="AI20" s="305" t="str">
        <f t="shared" si="25"/>
        <v/>
      </c>
      <c r="AJ20" s="305" t="str">
        <f t="shared" si="26"/>
        <v/>
      </c>
      <c r="AL20" s="184"/>
    </row>
    <row r="21" spans="3:38" ht="27" hidden="1" x14ac:dyDescent="0.2">
      <c r="C21" s="264" t="str">
        <f t="shared" si="7"/>
        <v>T</v>
      </c>
      <c r="D21" s="273" t="str">
        <f t="shared" si="8"/>
        <v>T</v>
      </c>
      <c r="E21" s="21" t="s">
        <v>193</v>
      </c>
      <c r="F21" s="22">
        <f t="shared" si="0"/>
        <v>0</v>
      </c>
      <c r="G21" s="22">
        <f t="shared" si="1"/>
        <v>0</v>
      </c>
      <c r="H21" s="22">
        <f t="shared" si="2"/>
        <v>0</v>
      </c>
      <c r="I21" s="63">
        <f t="shared" si="3"/>
        <v>0</v>
      </c>
      <c r="J21" s="63">
        <f t="shared" si="4"/>
        <v>0</v>
      </c>
      <c r="K21" s="64">
        <f t="shared" si="5"/>
        <v>0</v>
      </c>
      <c r="L21" s="16">
        <f t="shared" si="6"/>
        <v>0</v>
      </c>
      <c r="M21" s="23">
        <f t="shared" si="27"/>
        <v>0</v>
      </c>
      <c r="N21" s="281">
        <f t="shared" si="17"/>
        <v>0</v>
      </c>
      <c r="O21" s="225"/>
      <c r="P21" s="25"/>
      <c r="Q21" s="25"/>
      <c r="R21" s="81" t="str">
        <f t="shared" si="10"/>
        <v/>
      </c>
      <c r="S21" s="111">
        <f t="shared" si="11"/>
        <v>0</v>
      </c>
      <c r="T21" s="111" t="str">
        <f t="shared" si="12"/>
        <v/>
      </c>
      <c r="U21" s="111">
        <f>K21-S21</f>
        <v>0</v>
      </c>
      <c r="V21" s="111">
        <f t="shared" si="19"/>
        <v>0</v>
      </c>
      <c r="W21" s="179">
        <f t="shared" si="20"/>
        <v>0</v>
      </c>
      <c r="X21" s="180">
        <f t="shared" si="13"/>
        <v>0</v>
      </c>
      <c r="Y21" s="181">
        <f t="shared" si="21"/>
        <v>0</v>
      </c>
      <c r="Z21" s="182">
        <f t="shared" si="22"/>
        <v>0</v>
      </c>
      <c r="AA21" s="135">
        <f t="shared" si="14"/>
        <v>0</v>
      </c>
      <c r="AB21" s="183">
        <f t="shared" si="15"/>
        <v>0</v>
      </c>
      <c r="AF21" s="183">
        <f t="shared" si="16"/>
        <v>0</v>
      </c>
      <c r="AG21" s="183">
        <f t="shared" si="23"/>
        <v>0</v>
      </c>
      <c r="AH21" s="305" t="str">
        <f t="shared" si="24"/>
        <v/>
      </c>
      <c r="AI21" s="305" t="str">
        <f t="shared" si="25"/>
        <v/>
      </c>
      <c r="AJ21" s="305" t="str">
        <f t="shared" si="26"/>
        <v/>
      </c>
      <c r="AL21" s="184"/>
    </row>
    <row r="22" spans="3:38" ht="27" hidden="1" x14ac:dyDescent="0.2">
      <c r="C22" s="264" t="str">
        <f t="shared" si="7"/>
        <v>T</v>
      </c>
      <c r="D22" s="273" t="str">
        <f t="shared" si="8"/>
        <v>T</v>
      </c>
      <c r="E22" s="21" t="s">
        <v>193</v>
      </c>
      <c r="F22" s="22">
        <f t="shared" si="0"/>
        <v>0</v>
      </c>
      <c r="G22" s="22">
        <f t="shared" si="1"/>
        <v>0</v>
      </c>
      <c r="H22" s="22">
        <f t="shared" si="2"/>
        <v>0</v>
      </c>
      <c r="I22" s="63">
        <f t="shared" si="3"/>
        <v>0</v>
      </c>
      <c r="J22" s="63">
        <f t="shared" si="4"/>
        <v>0</v>
      </c>
      <c r="K22" s="64">
        <f t="shared" si="5"/>
        <v>0</v>
      </c>
      <c r="L22" s="16">
        <f t="shared" si="6"/>
        <v>0</v>
      </c>
      <c r="M22" s="23">
        <f t="shared" si="27"/>
        <v>0</v>
      </c>
      <c r="N22" s="281">
        <f t="shared" si="17"/>
        <v>0</v>
      </c>
      <c r="O22" s="25"/>
      <c r="P22" s="25"/>
      <c r="Q22" s="25"/>
      <c r="R22" s="81" t="str">
        <f t="shared" si="10"/>
        <v/>
      </c>
      <c r="S22" s="111">
        <f t="shared" si="11"/>
        <v>0</v>
      </c>
      <c r="T22" s="111" t="str">
        <f t="shared" si="12"/>
        <v/>
      </c>
      <c r="U22" s="111">
        <f t="shared" si="18"/>
        <v>0</v>
      </c>
      <c r="V22" s="111">
        <f t="shared" si="19"/>
        <v>0</v>
      </c>
      <c r="W22" s="179">
        <f t="shared" si="20"/>
        <v>0</v>
      </c>
      <c r="X22" s="180">
        <f t="shared" si="13"/>
        <v>0</v>
      </c>
      <c r="Y22" s="181">
        <f t="shared" si="21"/>
        <v>0</v>
      </c>
      <c r="Z22" s="182">
        <f t="shared" si="22"/>
        <v>0</v>
      </c>
      <c r="AA22" s="135">
        <f t="shared" si="14"/>
        <v>0</v>
      </c>
      <c r="AB22" s="183">
        <f t="shared" si="15"/>
        <v>0</v>
      </c>
      <c r="AF22" s="183">
        <f t="shared" si="16"/>
        <v>0</v>
      </c>
      <c r="AG22" s="183">
        <f t="shared" si="23"/>
        <v>0</v>
      </c>
      <c r="AH22" s="305" t="str">
        <f t="shared" si="24"/>
        <v/>
      </c>
      <c r="AI22" s="305" t="str">
        <f t="shared" si="25"/>
        <v/>
      </c>
      <c r="AJ22" s="305" t="str">
        <f t="shared" si="26"/>
        <v/>
      </c>
      <c r="AL22" s="184"/>
    </row>
    <row r="23" spans="3:38" ht="27" hidden="1" x14ac:dyDescent="0.2">
      <c r="C23" s="264" t="str">
        <f t="shared" si="7"/>
        <v>T</v>
      </c>
      <c r="D23" s="273" t="str">
        <f t="shared" si="8"/>
        <v>T</v>
      </c>
      <c r="E23" s="21" t="s">
        <v>193</v>
      </c>
      <c r="F23" s="22">
        <f t="shared" si="0"/>
        <v>0</v>
      </c>
      <c r="G23" s="22">
        <f t="shared" si="1"/>
        <v>0</v>
      </c>
      <c r="H23" s="22">
        <f t="shared" si="2"/>
        <v>0</v>
      </c>
      <c r="I23" s="63">
        <f t="shared" si="3"/>
        <v>0</v>
      </c>
      <c r="J23" s="63">
        <f t="shared" si="4"/>
        <v>0</v>
      </c>
      <c r="K23" s="64">
        <f t="shared" si="5"/>
        <v>0</v>
      </c>
      <c r="L23" s="16">
        <f t="shared" si="6"/>
        <v>0</v>
      </c>
      <c r="M23" s="23">
        <f t="shared" si="27"/>
        <v>0</v>
      </c>
      <c r="N23" s="281">
        <f t="shared" si="17"/>
        <v>0</v>
      </c>
      <c r="O23" s="25"/>
      <c r="P23" s="25"/>
      <c r="Q23" s="25"/>
      <c r="R23" s="81" t="str">
        <f t="shared" si="10"/>
        <v/>
      </c>
      <c r="S23" s="111">
        <f t="shared" si="11"/>
        <v>0</v>
      </c>
      <c r="T23" s="111" t="str">
        <f t="shared" si="12"/>
        <v/>
      </c>
      <c r="U23" s="111">
        <f t="shared" si="18"/>
        <v>0</v>
      </c>
      <c r="V23" s="111">
        <f t="shared" si="19"/>
        <v>0</v>
      </c>
      <c r="W23" s="179">
        <f t="shared" si="20"/>
        <v>0</v>
      </c>
      <c r="X23" s="180">
        <f t="shared" si="13"/>
        <v>0</v>
      </c>
      <c r="Y23" s="181">
        <f t="shared" si="21"/>
        <v>0</v>
      </c>
      <c r="Z23" s="182">
        <f t="shared" si="22"/>
        <v>0</v>
      </c>
      <c r="AA23" s="135">
        <f t="shared" si="14"/>
        <v>0</v>
      </c>
      <c r="AB23" s="183">
        <f t="shared" si="15"/>
        <v>0</v>
      </c>
      <c r="AF23" s="183">
        <f t="shared" si="16"/>
        <v>0</v>
      </c>
      <c r="AG23" s="183">
        <f t="shared" si="23"/>
        <v>0</v>
      </c>
      <c r="AH23" s="305" t="str">
        <f t="shared" si="24"/>
        <v/>
      </c>
      <c r="AI23" s="305" t="str">
        <f t="shared" si="25"/>
        <v/>
      </c>
      <c r="AJ23" s="305" t="str">
        <f t="shared" si="26"/>
        <v/>
      </c>
      <c r="AL23" s="184"/>
    </row>
    <row r="24" spans="3:38" ht="27" hidden="1" x14ac:dyDescent="0.2">
      <c r="C24" s="264" t="str">
        <f t="shared" si="7"/>
        <v>T</v>
      </c>
      <c r="D24" s="273" t="str">
        <f t="shared" si="8"/>
        <v>T</v>
      </c>
      <c r="E24" s="21" t="s">
        <v>193</v>
      </c>
      <c r="F24" s="22">
        <f t="shared" si="0"/>
        <v>0</v>
      </c>
      <c r="G24" s="22">
        <f t="shared" si="1"/>
        <v>0</v>
      </c>
      <c r="H24" s="22">
        <f t="shared" si="2"/>
        <v>0</v>
      </c>
      <c r="I24" s="63">
        <f t="shared" si="3"/>
        <v>0</v>
      </c>
      <c r="J24" s="63">
        <f t="shared" si="4"/>
        <v>0</v>
      </c>
      <c r="K24" s="64">
        <f t="shared" si="5"/>
        <v>0</v>
      </c>
      <c r="L24" s="16">
        <f t="shared" si="6"/>
        <v>0</v>
      </c>
      <c r="M24" s="23">
        <f t="shared" si="27"/>
        <v>0</v>
      </c>
      <c r="N24" s="281">
        <f t="shared" si="17"/>
        <v>0</v>
      </c>
      <c r="O24" s="25"/>
      <c r="P24" s="25"/>
      <c r="Q24" s="25"/>
      <c r="R24" s="81" t="str">
        <f t="shared" si="10"/>
        <v/>
      </c>
      <c r="S24" s="111">
        <f t="shared" si="11"/>
        <v>0</v>
      </c>
      <c r="T24" s="111" t="str">
        <f t="shared" si="12"/>
        <v/>
      </c>
      <c r="U24" s="111">
        <f t="shared" si="18"/>
        <v>0</v>
      </c>
      <c r="V24" s="111">
        <f t="shared" si="19"/>
        <v>0</v>
      </c>
      <c r="W24" s="179">
        <f t="shared" si="20"/>
        <v>0</v>
      </c>
      <c r="X24" s="180">
        <f t="shared" si="13"/>
        <v>0</v>
      </c>
      <c r="Y24" s="181">
        <f t="shared" si="21"/>
        <v>0</v>
      </c>
      <c r="Z24" s="182">
        <f t="shared" si="22"/>
        <v>0</v>
      </c>
      <c r="AA24" s="135">
        <f t="shared" si="14"/>
        <v>0</v>
      </c>
      <c r="AB24" s="183">
        <f t="shared" si="15"/>
        <v>0</v>
      </c>
      <c r="AF24" s="183">
        <f t="shared" si="16"/>
        <v>0</v>
      </c>
      <c r="AG24" s="183">
        <f t="shared" si="23"/>
        <v>0</v>
      </c>
      <c r="AH24" s="305" t="str">
        <f t="shared" si="24"/>
        <v/>
      </c>
      <c r="AI24" s="305" t="str">
        <f t="shared" si="25"/>
        <v/>
      </c>
      <c r="AJ24" s="305" t="str">
        <f t="shared" si="26"/>
        <v/>
      </c>
      <c r="AL24" s="184"/>
    </row>
    <row r="25" spans="3:38" ht="27" hidden="1" x14ac:dyDescent="0.2">
      <c r="C25" s="264" t="str">
        <f t="shared" si="7"/>
        <v>T</v>
      </c>
      <c r="D25" s="273" t="str">
        <f t="shared" si="8"/>
        <v>T</v>
      </c>
      <c r="E25" s="21" t="s">
        <v>193</v>
      </c>
      <c r="F25" s="22">
        <f t="shared" si="0"/>
        <v>0</v>
      </c>
      <c r="G25" s="22">
        <f t="shared" si="1"/>
        <v>0</v>
      </c>
      <c r="H25" s="22">
        <f t="shared" si="2"/>
        <v>0</v>
      </c>
      <c r="I25" s="63">
        <f t="shared" si="3"/>
        <v>0</v>
      </c>
      <c r="J25" s="63">
        <f t="shared" si="4"/>
        <v>0</v>
      </c>
      <c r="K25" s="64">
        <f t="shared" si="5"/>
        <v>0</v>
      </c>
      <c r="L25" s="16">
        <f t="shared" si="6"/>
        <v>0</v>
      </c>
      <c r="M25" s="23">
        <f t="shared" si="27"/>
        <v>0</v>
      </c>
      <c r="N25" s="281">
        <f t="shared" si="17"/>
        <v>0</v>
      </c>
      <c r="O25" s="25"/>
      <c r="P25" s="25"/>
      <c r="Q25" s="25"/>
      <c r="R25" s="81" t="str">
        <f t="shared" si="10"/>
        <v/>
      </c>
      <c r="S25" s="111">
        <f t="shared" si="11"/>
        <v>0</v>
      </c>
      <c r="T25" s="111" t="str">
        <f t="shared" si="12"/>
        <v/>
      </c>
      <c r="U25" s="111">
        <f t="shared" si="18"/>
        <v>0</v>
      </c>
      <c r="V25" s="111">
        <f t="shared" si="19"/>
        <v>0</v>
      </c>
      <c r="W25" s="179">
        <f t="shared" si="20"/>
        <v>0</v>
      </c>
      <c r="X25" s="180">
        <f t="shared" si="13"/>
        <v>0</v>
      </c>
      <c r="Y25" s="181">
        <f t="shared" si="21"/>
        <v>0</v>
      </c>
      <c r="Z25" s="182">
        <f t="shared" si="22"/>
        <v>0</v>
      </c>
      <c r="AA25" s="135">
        <f t="shared" si="14"/>
        <v>0</v>
      </c>
      <c r="AB25" s="183">
        <f t="shared" si="15"/>
        <v>0</v>
      </c>
      <c r="AF25" s="183">
        <f t="shared" si="16"/>
        <v>0</v>
      </c>
      <c r="AG25" s="183">
        <f t="shared" si="23"/>
        <v>0</v>
      </c>
      <c r="AH25" s="305" t="str">
        <f t="shared" si="24"/>
        <v/>
      </c>
      <c r="AI25" s="305" t="str">
        <f t="shared" si="25"/>
        <v/>
      </c>
      <c r="AJ25" s="305" t="str">
        <f t="shared" si="26"/>
        <v/>
      </c>
      <c r="AL25" s="184"/>
    </row>
    <row r="26" spans="3:38" ht="27" hidden="1" x14ac:dyDescent="0.2">
      <c r="C26" s="264" t="str">
        <f t="shared" si="7"/>
        <v>T</v>
      </c>
      <c r="D26" s="273" t="str">
        <f t="shared" si="8"/>
        <v>T</v>
      </c>
      <c r="E26" s="21" t="s">
        <v>193</v>
      </c>
      <c r="F26" s="22">
        <f t="shared" si="0"/>
        <v>0</v>
      </c>
      <c r="G26" s="22">
        <f t="shared" si="1"/>
        <v>0</v>
      </c>
      <c r="H26" s="22">
        <f t="shared" si="2"/>
        <v>0</v>
      </c>
      <c r="I26" s="63">
        <f t="shared" si="3"/>
        <v>0</v>
      </c>
      <c r="J26" s="63">
        <f t="shared" si="4"/>
        <v>0</v>
      </c>
      <c r="K26" s="64">
        <f t="shared" si="5"/>
        <v>0</v>
      </c>
      <c r="L26" s="16">
        <f t="shared" si="6"/>
        <v>0</v>
      </c>
      <c r="M26" s="23">
        <f t="shared" si="27"/>
        <v>0</v>
      </c>
      <c r="N26" s="281">
        <f t="shared" si="17"/>
        <v>0</v>
      </c>
      <c r="O26" s="25"/>
      <c r="P26" s="25"/>
      <c r="Q26" s="25"/>
      <c r="R26" s="81" t="str">
        <f t="shared" si="10"/>
        <v/>
      </c>
      <c r="S26" s="111">
        <f t="shared" si="11"/>
        <v>0</v>
      </c>
      <c r="T26" s="111" t="str">
        <f t="shared" si="12"/>
        <v/>
      </c>
      <c r="U26" s="111">
        <f t="shared" si="18"/>
        <v>0</v>
      </c>
      <c r="V26" s="111">
        <f t="shared" si="19"/>
        <v>0</v>
      </c>
      <c r="W26" s="179">
        <f t="shared" si="20"/>
        <v>0</v>
      </c>
      <c r="X26" s="180">
        <f t="shared" si="13"/>
        <v>0</v>
      </c>
      <c r="Y26" s="181">
        <f t="shared" si="21"/>
        <v>0</v>
      </c>
      <c r="Z26" s="182">
        <f t="shared" si="22"/>
        <v>0</v>
      </c>
      <c r="AA26" s="135">
        <f t="shared" si="14"/>
        <v>0</v>
      </c>
      <c r="AB26" s="183">
        <f t="shared" si="15"/>
        <v>0</v>
      </c>
      <c r="AF26" s="183">
        <f t="shared" si="16"/>
        <v>0</v>
      </c>
      <c r="AG26" s="183">
        <f t="shared" si="23"/>
        <v>0</v>
      </c>
      <c r="AH26" s="305" t="str">
        <f t="shared" si="24"/>
        <v/>
      </c>
      <c r="AI26" s="305" t="str">
        <f t="shared" si="25"/>
        <v/>
      </c>
      <c r="AJ26" s="305" t="str">
        <f t="shared" si="26"/>
        <v/>
      </c>
      <c r="AL26" s="184"/>
    </row>
    <row r="27" spans="3:38" ht="27" hidden="1" x14ac:dyDescent="0.2">
      <c r="C27" s="264" t="str">
        <f t="shared" si="7"/>
        <v>T</v>
      </c>
      <c r="D27" s="273" t="str">
        <f t="shared" si="8"/>
        <v>T</v>
      </c>
      <c r="E27" s="21" t="s">
        <v>193</v>
      </c>
      <c r="F27" s="22">
        <f t="shared" si="0"/>
        <v>0</v>
      </c>
      <c r="G27" s="22">
        <f t="shared" si="1"/>
        <v>0</v>
      </c>
      <c r="H27" s="22">
        <f t="shared" si="2"/>
        <v>0</v>
      </c>
      <c r="I27" s="63">
        <f t="shared" si="3"/>
        <v>0</v>
      </c>
      <c r="J27" s="63">
        <f t="shared" si="4"/>
        <v>0</v>
      </c>
      <c r="K27" s="64">
        <f t="shared" si="5"/>
        <v>0</v>
      </c>
      <c r="L27" s="16">
        <f t="shared" si="6"/>
        <v>0</v>
      </c>
      <c r="M27" s="23">
        <f t="shared" si="27"/>
        <v>0</v>
      </c>
      <c r="N27" s="281">
        <f t="shared" si="17"/>
        <v>0</v>
      </c>
      <c r="O27" s="25"/>
      <c r="P27" s="25"/>
      <c r="Q27" s="25"/>
      <c r="R27" s="81" t="str">
        <f t="shared" si="10"/>
        <v/>
      </c>
      <c r="S27" s="111">
        <f t="shared" si="11"/>
        <v>0</v>
      </c>
      <c r="T27" s="111" t="str">
        <f t="shared" si="12"/>
        <v/>
      </c>
      <c r="U27" s="111">
        <f t="shared" si="18"/>
        <v>0</v>
      </c>
      <c r="V27" s="111">
        <f t="shared" si="19"/>
        <v>0</v>
      </c>
      <c r="W27" s="179">
        <f t="shared" si="20"/>
        <v>0</v>
      </c>
      <c r="X27" s="180">
        <f t="shared" si="13"/>
        <v>0</v>
      </c>
      <c r="Y27" s="181">
        <f t="shared" si="21"/>
        <v>0</v>
      </c>
      <c r="Z27" s="182">
        <f t="shared" si="22"/>
        <v>0</v>
      </c>
      <c r="AA27" s="135">
        <f t="shared" si="14"/>
        <v>0</v>
      </c>
      <c r="AB27" s="183">
        <f t="shared" si="15"/>
        <v>0</v>
      </c>
      <c r="AF27" s="183">
        <f t="shared" si="16"/>
        <v>0</v>
      </c>
      <c r="AG27" s="183">
        <f t="shared" si="23"/>
        <v>0</v>
      </c>
      <c r="AH27" s="305" t="str">
        <f t="shared" si="24"/>
        <v/>
      </c>
      <c r="AI27" s="305" t="str">
        <f t="shared" si="25"/>
        <v/>
      </c>
      <c r="AJ27" s="305" t="str">
        <f t="shared" si="26"/>
        <v/>
      </c>
      <c r="AL27" s="184"/>
    </row>
    <row r="28" spans="3:38" ht="27" hidden="1" x14ac:dyDescent="0.2">
      <c r="C28" s="264" t="str">
        <f t="shared" si="7"/>
        <v>T</v>
      </c>
      <c r="D28" s="273" t="str">
        <f t="shared" si="8"/>
        <v>T</v>
      </c>
      <c r="E28" s="21" t="s">
        <v>193</v>
      </c>
      <c r="F28" s="22">
        <f t="shared" si="0"/>
        <v>0</v>
      </c>
      <c r="G28" s="22">
        <f t="shared" si="1"/>
        <v>0</v>
      </c>
      <c r="H28" s="22">
        <f t="shared" si="2"/>
        <v>0</v>
      </c>
      <c r="I28" s="63">
        <f t="shared" si="3"/>
        <v>0</v>
      </c>
      <c r="J28" s="63">
        <f t="shared" si="4"/>
        <v>0</v>
      </c>
      <c r="K28" s="64">
        <f t="shared" si="5"/>
        <v>0</v>
      </c>
      <c r="L28" s="16">
        <f t="shared" si="6"/>
        <v>0</v>
      </c>
      <c r="M28" s="23">
        <f t="shared" si="27"/>
        <v>0</v>
      </c>
      <c r="N28" s="281">
        <f t="shared" si="17"/>
        <v>0</v>
      </c>
      <c r="O28" s="25"/>
      <c r="P28" s="25"/>
      <c r="Q28" s="25"/>
      <c r="R28" s="81" t="str">
        <f t="shared" si="10"/>
        <v/>
      </c>
      <c r="S28" s="111">
        <f t="shared" si="11"/>
        <v>0</v>
      </c>
      <c r="T28" s="111" t="str">
        <f t="shared" si="12"/>
        <v/>
      </c>
      <c r="U28" s="111">
        <f t="shared" si="18"/>
        <v>0</v>
      </c>
      <c r="V28" s="111">
        <f t="shared" si="19"/>
        <v>0</v>
      </c>
      <c r="W28" s="179">
        <f t="shared" si="20"/>
        <v>0</v>
      </c>
      <c r="X28" s="180">
        <f t="shared" si="13"/>
        <v>0</v>
      </c>
      <c r="Y28" s="181">
        <f t="shared" si="21"/>
        <v>0</v>
      </c>
      <c r="Z28" s="182">
        <f t="shared" si="22"/>
        <v>0</v>
      </c>
      <c r="AA28" s="135">
        <f t="shared" si="14"/>
        <v>0</v>
      </c>
      <c r="AB28" s="183">
        <f t="shared" si="15"/>
        <v>0</v>
      </c>
      <c r="AF28" s="183">
        <f t="shared" si="16"/>
        <v>0</v>
      </c>
      <c r="AG28" s="183">
        <f t="shared" si="23"/>
        <v>0</v>
      </c>
      <c r="AH28" s="305" t="str">
        <f t="shared" si="24"/>
        <v/>
      </c>
      <c r="AI28" s="305" t="str">
        <f t="shared" si="25"/>
        <v/>
      </c>
      <c r="AJ28" s="305" t="str">
        <f t="shared" si="26"/>
        <v/>
      </c>
      <c r="AL28" s="184"/>
    </row>
    <row r="29" spans="3:38" ht="27" hidden="1" x14ac:dyDescent="0.2">
      <c r="C29" s="264" t="str">
        <f t="shared" si="7"/>
        <v>T</v>
      </c>
      <c r="D29" s="273" t="str">
        <f t="shared" si="8"/>
        <v>T</v>
      </c>
      <c r="E29" s="21" t="s">
        <v>193</v>
      </c>
      <c r="F29" s="22">
        <f t="shared" si="0"/>
        <v>0</v>
      </c>
      <c r="G29" s="22">
        <f t="shared" si="1"/>
        <v>0</v>
      </c>
      <c r="H29" s="22">
        <f t="shared" si="2"/>
        <v>0</v>
      </c>
      <c r="I29" s="63">
        <f t="shared" si="3"/>
        <v>0</v>
      </c>
      <c r="J29" s="63">
        <f t="shared" si="4"/>
        <v>0</v>
      </c>
      <c r="K29" s="64">
        <f t="shared" si="5"/>
        <v>0</v>
      </c>
      <c r="L29" s="16">
        <f t="shared" si="6"/>
        <v>0</v>
      </c>
      <c r="M29" s="23">
        <f t="shared" si="27"/>
        <v>0</v>
      </c>
      <c r="N29" s="281">
        <f t="shared" si="17"/>
        <v>0</v>
      </c>
      <c r="O29" s="25"/>
      <c r="P29" s="25"/>
      <c r="Q29" s="25"/>
      <c r="R29" s="81" t="str">
        <f t="shared" si="10"/>
        <v/>
      </c>
      <c r="S29" s="111">
        <f t="shared" si="11"/>
        <v>0</v>
      </c>
      <c r="T29" s="111" t="str">
        <f t="shared" si="12"/>
        <v/>
      </c>
      <c r="U29" s="111">
        <f t="shared" si="18"/>
        <v>0</v>
      </c>
      <c r="V29" s="111">
        <f t="shared" si="19"/>
        <v>0</v>
      </c>
      <c r="W29" s="179">
        <f t="shared" si="20"/>
        <v>0</v>
      </c>
      <c r="X29" s="180">
        <f t="shared" si="13"/>
        <v>0</v>
      </c>
      <c r="Y29" s="181">
        <f t="shared" si="21"/>
        <v>0</v>
      </c>
      <c r="Z29" s="182">
        <f t="shared" si="22"/>
        <v>0</v>
      </c>
      <c r="AA29" s="135">
        <f t="shared" si="14"/>
        <v>0</v>
      </c>
      <c r="AB29" s="183">
        <f t="shared" si="15"/>
        <v>0</v>
      </c>
      <c r="AF29" s="183">
        <f t="shared" si="16"/>
        <v>0</v>
      </c>
      <c r="AG29" s="183">
        <f t="shared" si="23"/>
        <v>0</v>
      </c>
      <c r="AH29" s="305" t="str">
        <f t="shared" si="24"/>
        <v/>
      </c>
      <c r="AI29" s="305" t="str">
        <f t="shared" si="25"/>
        <v/>
      </c>
      <c r="AJ29" s="305" t="str">
        <f t="shared" si="26"/>
        <v/>
      </c>
      <c r="AL29" s="184"/>
    </row>
    <row r="30" spans="3:38" ht="27" hidden="1" x14ac:dyDescent="0.2">
      <c r="C30" s="264" t="str">
        <f t="shared" si="7"/>
        <v>T</v>
      </c>
      <c r="D30" s="273" t="str">
        <f t="shared" si="8"/>
        <v>T</v>
      </c>
      <c r="E30" s="21" t="s">
        <v>193</v>
      </c>
      <c r="F30" s="22">
        <f t="shared" si="0"/>
        <v>0</v>
      </c>
      <c r="G30" s="22">
        <f t="shared" si="1"/>
        <v>0</v>
      </c>
      <c r="H30" s="22">
        <f t="shared" si="2"/>
        <v>0</v>
      </c>
      <c r="I30" s="63">
        <f t="shared" si="3"/>
        <v>0</v>
      </c>
      <c r="J30" s="63">
        <f t="shared" si="4"/>
        <v>0</v>
      </c>
      <c r="K30" s="64">
        <f t="shared" si="5"/>
        <v>0</v>
      </c>
      <c r="L30" s="16">
        <f t="shared" si="6"/>
        <v>0</v>
      </c>
      <c r="M30" s="23">
        <f t="shared" si="27"/>
        <v>0</v>
      </c>
      <c r="N30" s="281">
        <f t="shared" si="17"/>
        <v>0</v>
      </c>
      <c r="O30" s="25"/>
      <c r="P30" s="25"/>
      <c r="Q30" s="25"/>
      <c r="R30" s="81" t="str">
        <f t="shared" si="10"/>
        <v/>
      </c>
      <c r="S30" s="111">
        <f t="shared" si="11"/>
        <v>0</v>
      </c>
      <c r="T30" s="111" t="str">
        <f t="shared" si="12"/>
        <v/>
      </c>
      <c r="U30" s="111">
        <f t="shared" si="18"/>
        <v>0</v>
      </c>
      <c r="V30" s="111">
        <f t="shared" si="19"/>
        <v>0</v>
      </c>
      <c r="W30" s="179">
        <f t="shared" si="20"/>
        <v>0</v>
      </c>
      <c r="X30" s="180">
        <f t="shared" si="13"/>
        <v>0</v>
      </c>
      <c r="Y30" s="181">
        <f t="shared" si="21"/>
        <v>0</v>
      </c>
      <c r="Z30" s="182">
        <f t="shared" si="22"/>
        <v>0</v>
      </c>
      <c r="AA30" s="135">
        <f t="shared" si="14"/>
        <v>0</v>
      </c>
      <c r="AB30" s="183">
        <f t="shared" si="15"/>
        <v>0</v>
      </c>
      <c r="AF30" s="183">
        <f t="shared" si="16"/>
        <v>0</v>
      </c>
      <c r="AG30" s="183">
        <f t="shared" si="23"/>
        <v>0</v>
      </c>
      <c r="AH30" s="305" t="str">
        <f t="shared" si="24"/>
        <v/>
      </c>
      <c r="AI30" s="305" t="str">
        <f t="shared" si="25"/>
        <v/>
      </c>
      <c r="AJ30" s="305" t="str">
        <f t="shared" si="26"/>
        <v/>
      </c>
      <c r="AL30" s="184"/>
    </row>
    <row r="31" spans="3:38" ht="27" hidden="1" x14ac:dyDescent="0.2">
      <c r="C31" s="264" t="str">
        <f t="shared" si="7"/>
        <v>T</v>
      </c>
      <c r="D31" s="273" t="str">
        <f t="shared" si="8"/>
        <v>T</v>
      </c>
      <c r="E31" s="21" t="s">
        <v>193</v>
      </c>
      <c r="F31" s="22">
        <f t="shared" si="0"/>
        <v>0</v>
      </c>
      <c r="G31" s="22">
        <f t="shared" si="1"/>
        <v>0</v>
      </c>
      <c r="H31" s="22">
        <f t="shared" si="2"/>
        <v>0</v>
      </c>
      <c r="I31" s="63">
        <f t="shared" si="3"/>
        <v>0</v>
      </c>
      <c r="J31" s="63">
        <f t="shared" si="4"/>
        <v>0</v>
      </c>
      <c r="K31" s="64">
        <f t="shared" si="5"/>
        <v>0</v>
      </c>
      <c r="L31" s="16">
        <f t="shared" si="6"/>
        <v>0</v>
      </c>
      <c r="M31" s="23">
        <f t="shared" si="27"/>
        <v>0</v>
      </c>
      <c r="N31" s="281">
        <f t="shared" si="17"/>
        <v>0</v>
      </c>
      <c r="O31" s="25"/>
      <c r="P31" s="25"/>
      <c r="Q31" s="25"/>
      <c r="R31" s="81" t="str">
        <f t="shared" si="10"/>
        <v/>
      </c>
      <c r="S31" s="111">
        <f t="shared" si="11"/>
        <v>0</v>
      </c>
      <c r="T31" s="111" t="str">
        <f t="shared" si="12"/>
        <v/>
      </c>
      <c r="U31" s="111">
        <f t="shared" si="18"/>
        <v>0</v>
      </c>
      <c r="V31" s="111">
        <f t="shared" si="19"/>
        <v>0</v>
      </c>
      <c r="W31" s="179">
        <f t="shared" si="20"/>
        <v>0</v>
      </c>
      <c r="X31" s="180">
        <f t="shared" si="13"/>
        <v>0</v>
      </c>
      <c r="Y31" s="181">
        <f t="shared" si="21"/>
        <v>0</v>
      </c>
      <c r="Z31" s="182">
        <f t="shared" si="22"/>
        <v>0</v>
      </c>
      <c r="AA31" s="135">
        <f t="shared" si="14"/>
        <v>0</v>
      </c>
      <c r="AB31" s="183">
        <f t="shared" si="15"/>
        <v>0</v>
      </c>
      <c r="AF31" s="183">
        <f t="shared" si="16"/>
        <v>0</v>
      </c>
      <c r="AG31" s="183">
        <f t="shared" si="23"/>
        <v>0</v>
      </c>
      <c r="AH31" s="305" t="str">
        <f t="shared" si="24"/>
        <v/>
      </c>
      <c r="AI31" s="305" t="str">
        <f t="shared" si="25"/>
        <v/>
      </c>
      <c r="AJ31" s="305" t="str">
        <f t="shared" si="26"/>
        <v/>
      </c>
      <c r="AL31" s="184"/>
    </row>
    <row r="32" spans="3:38" ht="27" hidden="1" x14ac:dyDescent="0.2">
      <c r="C32" s="264" t="str">
        <f t="shared" si="7"/>
        <v>T</v>
      </c>
      <c r="D32" s="273" t="str">
        <f t="shared" si="8"/>
        <v>T</v>
      </c>
      <c r="E32" s="21" t="s">
        <v>193</v>
      </c>
      <c r="F32" s="22">
        <f t="shared" si="0"/>
        <v>0</v>
      </c>
      <c r="G32" s="22">
        <f t="shared" si="1"/>
        <v>0</v>
      </c>
      <c r="H32" s="22">
        <f t="shared" si="2"/>
        <v>0</v>
      </c>
      <c r="I32" s="63">
        <f t="shared" si="3"/>
        <v>0</v>
      </c>
      <c r="J32" s="63">
        <f t="shared" si="4"/>
        <v>0</v>
      </c>
      <c r="K32" s="64">
        <f t="shared" si="5"/>
        <v>0</v>
      </c>
      <c r="L32" s="16">
        <f t="shared" si="6"/>
        <v>0</v>
      </c>
      <c r="M32" s="23">
        <f t="shared" si="27"/>
        <v>0</v>
      </c>
      <c r="N32" s="281">
        <f t="shared" si="17"/>
        <v>0</v>
      </c>
      <c r="O32" s="25"/>
      <c r="P32" s="25"/>
      <c r="Q32" s="25"/>
      <c r="R32" s="81" t="str">
        <f t="shared" si="10"/>
        <v/>
      </c>
      <c r="S32" s="111">
        <f t="shared" si="11"/>
        <v>0</v>
      </c>
      <c r="T32" s="111" t="str">
        <f t="shared" si="12"/>
        <v/>
      </c>
      <c r="U32" s="111">
        <f t="shared" si="18"/>
        <v>0</v>
      </c>
      <c r="V32" s="111">
        <f t="shared" si="19"/>
        <v>0</v>
      </c>
      <c r="W32" s="179">
        <f t="shared" si="20"/>
        <v>0</v>
      </c>
      <c r="X32" s="180">
        <f t="shared" si="13"/>
        <v>0</v>
      </c>
      <c r="Y32" s="181">
        <f t="shared" si="21"/>
        <v>0</v>
      </c>
      <c r="Z32" s="182">
        <f t="shared" si="22"/>
        <v>0</v>
      </c>
      <c r="AA32" s="135">
        <f t="shared" si="14"/>
        <v>0</v>
      </c>
      <c r="AB32" s="183">
        <f t="shared" si="15"/>
        <v>0</v>
      </c>
      <c r="AF32" s="183">
        <f t="shared" si="16"/>
        <v>0</v>
      </c>
      <c r="AG32" s="183">
        <f t="shared" si="23"/>
        <v>0</v>
      </c>
      <c r="AH32" s="305" t="str">
        <f t="shared" si="24"/>
        <v/>
      </c>
      <c r="AI32" s="305" t="str">
        <f t="shared" si="25"/>
        <v/>
      </c>
      <c r="AJ32" s="305" t="str">
        <f t="shared" si="26"/>
        <v/>
      </c>
      <c r="AL32" s="184"/>
    </row>
    <row r="33" spans="3:40" ht="27" hidden="1" x14ac:dyDescent="0.2">
      <c r="C33" s="264" t="str">
        <f t="shared" si="7"/>
        <v>T</v>
      </c>
      <c r="D33" s="273" t="str">
        <f t="shared" si="8"/>
        <v>T</v>
      </c>
      <c r="E33" s="21" t="s">
        <v>193</v>
      </c>
      <c r="F33" s="22">
        <f t="shared" si="0"/>
        <v>0</v>
      </c>
      <c r="G33" s="22">
        <f t="shared" si="1"/>
        <v>0</v>
      </c>
      <c r="H33" s="22">
        <f t="shared" si="2"/>
        <v>0</v>
      </c>
      <c r="I33" s="63">
        <f t="shared" si="3"/>
        <v>0</v>
      </c>
      <c r="J33" s="63">
        <f t="shared" si="4"/>
        <v>0</v>
      </c>
      <c r="K33" s="64">
        <f t="shared" si="5"/>
        <v>0</v>
      </c>
      <c r="L33" s="16">
        <f t="shared" si="6"/>
        <v>0</v>
      </c>
      <c r="M33" s="23">
        <f t="shared" si="27"/>
        <v>0</v>
      </c>
      <c r="N33" s="281">
        <f t="shared" si="17"/>
        <v>0</v>
      </c>
      <c r="O33" s="25"/>
      <c r="P33" s="25"/>
      <c r="Q33" s="25"/>
      <c r="R33" s="81" t="str">
        <f t="shared" si="10"/>
        <v/>
      </c>
      <c r="S33" s="111">
        <f t="shared" si="11"/>
        <v>0</v>
      </c>
      <c r="T33" s="111" t="str">
        <f t="shared" si="12"/>
        <v/>
      </c>
      <c r="U33" s="111">
        <f t="shared" si="18"/>
        <v>0</v>
      </c>
      <c r="V33" s="111">
        <f t="shared" si="19"/>
        <v>0</v>
      </c>
      <c r="W33" s="179">
        <f t="shared" si="20"/>
        <v>0</v>
      </c>
      <c r="X33" s="180">
        <f t="shared" si="13"/>
        <v>0</v>
      </c>
      <c r="Y33" s="181">
        <f t="shared" si="21"/>
        <v>0</v>
      </c>
      <c r="Z33" s="182">
        <f t="shared" si="22"/>
        <v>0</v>
      </c>
      <c r="AA33" s="135">
        <f t="shared" si="14"/>
        <v>0</v>
      </c>
      <c r="AB33" s="183">
        <f t="shared" si="15"/>
        <v>0</v>
      </c>
      <c r="AF33" s="183">
        <f t="shared" si="16"/>
        <v>0</v>
      </c>
      <c r="AG33" s="183">
        <f t="shared" si="23"/>
        <v>0</v>
      </c>
      <c r="AH33" s="305" t="str">
        <f t="shared" si="24"/>
        <v/>
      </c>
      <c r="AI33" s="305" t="str">
        <f t="shared" si="25"/>
        <v/>
      </c>
      <c r="AJ33" s="305" t="str">
        <f t="shared" si="26"/>
        <v/>
      </c>
      <c r="AL33" s="184"/>
    </row>
    <row r="34" spans="3:40" ht="27" hidden="1" x14ac:dyDescent="0.2">
      <c r="C34" s="264" t="str">
        <f t="shared" si="7"/>
        <v>T</v>
      </c>
      <c r="D34" s="273" t="str">
        <f t="shared" si="8"/>
        <v>T</v>
      </c>
      <c r="E34" s="21" t="s">
        <v>193</v>
      </c>
      <c r="F34" s="22">
        <f t="shared" si="0"/>
        <v>0</v>
      </c>
      <c r="G34" s="22">
        <f t="shared" si="1"/>
        <v>0</v>
      </c>
      <c r="H34" s="22">
        <f t="shared" si="2"/>
        <v>0</v>
      </c>
      <c r="I34" s="63">
        <f t="shared" si="3"/>
        <v>0</v>
      </c>
      <c r="J34" s="63">
        <f t="shared" si="4"/>
        <v>0</v>
      </c>
      <c r="K34" s="64">
        <f t="shared" si="5"/>
        <v>0</v>
      </c>
      <c r="L34" s="16">
        <f t="shared" si="6"/>
        <v>0</v>
      </c>
      <c r="M34" s="23">
        <f t="shared" si="27"/>
        <v>0</v>
      </c>
      <c r="N34" s="281">
        <f t="shared" si="17"/>
        <v>0</v>
      </c>
      <c r="O34" s="25"/>
      <c r="P34" s="25"/>
      <c r="Q34" s="25"/>
      <c r="R34" s="81" t="str">
        <f t="shared" si="10"/>
        <v/>
      </c>
      <c r="S34" s="111">
        <f t="shared" si="11"/>
        <v>0</v>
      </c>
      <c r="T34" s="111" t="str">
        <f t="shared" si="12"/>
        <v/>
      </c>
      <c r="U34" s="111">
        <f t="shared" si="18"/>
        <v>0</v>
      </c>
      <c r="V34" s="111">
        <f t="shared" si="19"/>
        <v>0</v>
      </c>
      <c r="W34" s="179">
        <f t="shared" si="20"/>
        <v>0</v>
      </c>
      <c r="X34" s="180">
        <f t="shared" si="13"/>
        <v>0</v>
      </c>
      <c r="Y34" s="181">
        <f t="shared" si="21"/>
        <v>0</v>
      </c>
      <c r="Z34" s="182">
        <f t="shared" si="22"/>
        <v>0</v>
      </c>
      <c r="AA34" s="135">
        <f t="shared" si="14"/>
        <v>0</v>
      </c>
      <c r="AB34" s="183">
        <f t="shared" si="15"/>
        <v>0</v>
      </c>
      <c r="AF34" s="183">
        <f t="shared" si="16"/>
        <v>0</v>
      </c>
      <c r="AG34" s="183">
        <f t="shared" si="23"/>
        <v>0</v>
      </c>
      <c r="AH34" s="305" t="str">
        <f t="shared" si="24"/>
        <v/>
      </c>
      <c r="AI34" s="305" t="str">
        <f t="shared" si="25"/>
        <v/>
      </c>
      <c r="AJ34" s="305" t="str">
        <f t="shared" si="26"/>
        <v/>
      </c>
      <c r="AL34" s="184"/>
    </row>
    <row r="35" spans="3:40" ht="27" hidden="1" x14ac:dyDescent="0.2">
      <c r="C35" s="264" t="str">
        <f t="shared" si="7"/>
        <v>T</v>
      </c>
      <c r="D35" s="273" t="str">
        <f t="shared" si="8"/>
        <v>T</v>
      </c>
      <c r="E35" s="21" t="s">
        <v>193</v>
      </c>
      <c r="F35" s="22">
        <f t="shared" si="0"/>
        <v>0</v>
      </c>
      <c r="G35" s="22">
        <f t="shared" si="1"/>
        <v>0</v>
      </c>
      <c r="H35" s="22">
        <f t="shared" si="2"/>
        <v>0</v>
      </c>
      <c r="I35" s="63">
        <f t="shared" si="3"/>
        <v>0</v>
      </c>
      <c r="J35" s="63">
        <f t="shared" si="4"/>
        <v>0</v>
      </c>
      <c r="K35" s="64">
        <f t="shared" si="5"/>
        <v>0</v>
      </c>
      <c r="L35" s="16">
        <f t="shared" si="6"/>
        <v>0</v>
      </c>
      <c r="M35" s="23">
        <f t="shared" si="27"/>
        <v>0</v>
      </c>
      <c r="N35" s="281">
        <f t="shared" si="17"/>
        <v>0</v>
      </c>
      <c r="O35" s="25"/>
      <c r="P35" s="25"/>
      <c r="Q35" s="25"/>
      <c r="R35" s="81" t="str">
        <f t="shared" si="10"/>
        <v/>
      </c>
      <c r="S35" s="111">
        <f t="shared" si="11"/>
        <v>0</v>
      </c>
      <c r="T35" s="111" t="str">
        <f t="shared" si="12"/>
        <v/>
      </c>
      <c r="U35" s="111">
        <f t="shared" si="18"/>
        <v>0</v>
      </c>
      <c r="V35" s="111">
        <f t="shared" si="19"/>
        <v>0</v>
      </c>
      <c r="W35" s="179">
        <f t="shared" si="20"/>
        <v>0</v>
      </c>
      <c r="X35" s="180">
        <f t="shared" si="13"/>
        <v>0</v>
      </c>
      <c r="Y35" s="181">
        <f t="shared" si="21"/>
        <v>0</v>
      </c>
      <c r="Z35" s="182">
        <f t="shared" si="22"/>
        <v>0</v>
      </c>
      <c r="AA35" s="135">
        <f t="shared" si="14"/>
        <v>0</v>
      </c>
      <c r="AB35" s="183">
        <f t="shared" si="15"/>
        <v>0</v>
      </c>
      <c r="AF35" s="183">
        <f t="shared" si="16"/>
        <v>0</v>
      </c>
      <c r="AG35" s="183">
        <f t="shared" si="23"/>
        <v>0</v>
      </c>
      <c r="AH35" s="305" t="str">
        <f t="shared" si="24"/>
        <v/>
      </c>
      <c r="AI35" s="305" t="str">
        <f t="shared" si="25"/>
        <v/>
      </c>
      <c r="AJ35" s="305" t="str">
        <f t="shared" si="26"/>
        <v/>
      </c>
      <c r="AL35" s="184"/>
    </row>
    <row r="36" spans="3:40" ht="27" hidden="1" x14ac:dyDescent="0.2">
      <c r="C36" s="264" t="str">
        <f t="shared" si="7"/>
        <v>T</v>
      </c>
      <c r="D36" s="273" t="str">
        <f t="shared" si="8"/>
        <v>T</v>
      </c>
      <c r="E36" s="21" t="s">
        <v>193</v>
      </c>
      <c r="F36" s="22">
        <f t="shared" si="0"/>
        <v>0</v>
      </c>
      <c r="G36" s="22">
        <f t="shared" si="1"/>
        <v>0</v>
      </c>
      <c r="H36" s="22">
        <f t="shared" si="2"/>
        <v>0</v>
      </c>
      <c r="I36" s="63">
        <f t="shared" si="3"/>
        <v>0</v>
      </c>
      <c r="J36" s="63">
        <f t="shared" si="4"/>
        <v>0</v>
      </c>
      <c r="K36" s="64">
        <f t="shared" si="5"/>
        <v>0</v>
      </c>
      <c r="L36" s="16">
        <f t="shared" si="6"/>
        <v>0</v>
      </c>
      <c r="M36" s="23">
        <f t="shared" si="27"/>
        <v>0</v>
      </c>
      <c r="N36" s="281">
        <f t="shared" si="17"/>
        <v>0</v>
      </c>
      <c r="O36" s="25"/>
      <c r="P36" s="25"/>
      <c r="Q36" s="25"/>
      <c r="R36" s="81" t="str">
        <f t="shared" si="10"/>
        <v/>
      </c>
      <c r="S36" s="111">
        <f t="shared" si="11"/>
        <v>0</v>
      </c>
      <c r="T36" s="111" t="str">
        <f t="shared" si="12"/>
        <v/>
      </c>
      <c r="U36" s="111">
        <f t="shared" si="18"/>
        <v>0</v>
      </c>
      <c r="V36" s="111">
        <f t="shared" si="19"/>
        <v>0</v>
      </c>
      <c r="W36" s="179">
        <f t="shared" si="20"/>
        <v>0</v>
      </c>
      <c r="X36" s="180">
        <f t="shared" si="13"/>
        <v>0</v>
      </c>
      <c r="Y36" s="181">
        <f t="shared" si="21"/>
        <v>0</v>
      </c>
      <c r="Z36" s="182">
        <f t="shared" si="22"/>
        <v>0</v>
      </c>
      <c r="AA36" s="135">
        <f t="shared" si="14"/>
        <v>0</v>
      </c>
      <c r="AB36" s="183">
        <f t="shared" si="15"/>
        <v>0</v>
      </c>
      <c r="AF36" s="183">
        <f t="shared" si="16"/>
        <v>0</v>
      </c>
      <c r="AG36" s="183">
        <f t="shared" si="23"/>
        <v>0</v>
      </c>
      <c r="AH36" s="305" t="str">
        <f t="shared" si="24"/>
        <v/>
      </c>
      <c r="AI36" s="305" t="str">
        <f t="shared" si="25"/>
        <v/>
      </c>
      <c r="AJ36" s="305" t="str">
        <f t="shared" si="26"/>
        <v/>
      </c>
      <c r="AL36" s="184"/>
    </row>
    <row r="37" spans="3:40" ht="27" hidden="1" x14ac:dyDescent="0.2">
      <c r="C37" s="264" t="str">
        <f t="shared" si="7"/>
        <v>T</v>
      </c>
      <c r="D37" s="273" t="str">
        <f t="shared" si="8"/>
        <v>T</v>
      </c>
      <c r="E37" s="21" t="s">
        <v>193</v>
      </c>
      <c r="F37" s="22">
        <f t="shared" si="0"/>
        <v>0</v>
      </c>
      <c r="G37" s="22">
        <f t="shared" si="1"/>
        <v>0</v>
      </c>
      <c r="H37" s="22">
        <f t="shared" si="2"/>
        <v>0</v>
      </c>
      <c r="I37" s="63">
        <f t="shared" si="3"/>
        <v>0</v>
      </c>
      <c r="J37" s="63">
        <f t="shared" si="4"/>
        <v>0</v>
      </c>
      <c r="K37" s="64">
        <f t="shared" si="5"/>
        <v>0</v>
      </c>
      <c r="L37" s="16">
        <f t="shared" si="6"/>
        <v>0</v>
      </c>
      <c r="M37" s="23">
        <f t="shared" si="27"/>
        <v>0</v>
      </c>
      <c r="N37" s="281">
        <f t="shared" si="17"/>
        <v>0</v>
      </c>
      <c r="O37" s="25"/>
      <c r="P37" s="25"/>
      <c r="Q37" s="25"/>
      <c r="R37" s="81" t="str">
        <f t="shared" si="10"/>
        <v/>
      </c>
      <c r="S37" s="111">
        <f t="shared" si="11"/>
        <v>0</v>
      </c>
      <c r="T37" s="111" t="str">
        <f t="shared" si="12"/>
        <v/>
      </c>
      <c r="U37" s="111">
        <f t="shared" si="18"/>
        <v>0</v>
      </c>
      <c r="V37" s="111">
        <f t="shared" si="19"/>
        <v>0</v>
      </c>
      <c r="W37" s="179">
        <f t="shared" si="20"/>
        <v>0</v>
      </c>
      <c r="X37" s="180">
        <f t="shared" si="13"/>
        <v>0</v>
      </c>
      <c r="Y37" s="181">
        <f t="shared" si="21"/>
        <v>0</v>
      </c>
      <c r="Z37" s="182">
        <f t="shared" si="22"/>
        <v>0</v>
      </c>
      <c r="AA37" s="135">
        <f t="shared" si="14"/>
        <v>0</v>
      </c>
      <c r="AB37" s="183">
        <f t="shared" si="15"/>
        <v>0</v>
      </c>
      <c r="AF37" s="183">
        <f t="shared" si="16"/>
        <v>0</v>
      </c>
      <c r="AG37" s="183">
        <f t="shared" si="23"/>
        <v>0</v>
      </c>
      <c r="AH37" s="305" t="str">
        <f t="shared" si="24"/>
        <v/>
      </c>
      <c r="AI37" s="305" t="str">
        <f t="shared" si="25"/>
        <v/>
      </c>
      <c r="AJ37" s="305" t="str">
        <f t="shared" si="26"/>
        <v/>
      </c>
      <c r="AL37" s="184"/>
    </row>
    <row r="38" spans="3:40" ht="27" hidden="1" x14ac:dyDescent="0.2">
      <c r="C38" s="264" t="str">
        <f t="shared" si="7"/>
        <v>T</v>
      </c>
      <c r="D38" s="273" t="str">
        <f t="shared" si="8"/>
        <v>T</v>
      </c>
      <c r="E38" s="21" t="s">
        <v>193</v>
      </c>
      <c r="F38" s="22">
        <f t="shared" si="0"/>
        <v>0</v>
      </c>
      <c r="G38" s="22">
        <f t="shared" si="1"/>
        <v>0</v>
      </c>
      <c r="H38" s="22">
        <f t="shared" si="2"/>
        <v>0</v>
      </c>
      <c r="I38" s="63">
        <f t="shared" si="3"/>
        <v>0</v>
      </c>
      <c r="J38" s="63">
        <f t="shared" si="4"/>
        <v>0</v>
      </c>
      <c r="K38" s="64">
        <f t="shared" si="5"/>
        <v>0</v>
      </c>
      <c r="L38" s="16">
        <f t="shared" si="6"/>
        <v>0</v>
      </c>
      <c r="M38" s="23">
        <f t="shared" si="27"/>
        <v>0</v>
      </c>
      <c r="N38" s="281">
        <f t="shared" si="17"/>
        <v>0</v>
      </c>
      <c r="O38" s="25"/>
      <c r="P38" s="25"/>
      <c r="Q38" s="25"/>
      <c r="R38" s="81" t="str">
        <f t="shared" si="10"/>
        <v/>
      </c>
      <c r="S38" s="111">
        <f t="shared" si="11"/>
        <v>0</v>
      </c>
      <c r="T38" s="111" t="str">
        <f t="shared" si="12"/>
        <v/>
      </c>
      <c r="U38" s="111">
        <f t="shared" si="18"/>
        <v>0</v>
      </c>
      <c r="V38" s="111">
        <f t="shared" si="19"/>
        <v>0</v>
      </c>
      <c r="W38" s="179">
        <f t="shared" si="20"/>
        <v>0</v>
      </c>
      <c r="X38" s="180">
        <f t="shared" si="13"/>
        <v>0</v>
      </c>
      <c r="Y38" s="181">
        <f t="shared" si="21"/>
        <v>0</v>
      </c>
      <c r="Z38" s="182">
        <f t="shared" si="22"/>
        <v>0</v>
      </c>
      <c r="AA38" s="135">
        <f t="shared" si="14"/>
        <v>0</v>
      </c>
      <c r="AB38" s="183">
        <f t="shared" si="15"/>
        <v>0</v>
      </c>
      <c r="AF38" s="183">
        <f t="shared" si="16"/>
        <v>0</v>
      </c>
      <c r="AG38" s="183">
        <f t="shared" si="23"/>
        <v>0</v>
      </c>
      <c r="AH38" s="305" t="str">
        <f t="shared" si="24"/>
        <v/>
      </c>
      <c r="AI38" s="305" t="str">
        <f t="shared" si="25"/>
        <v/>
      </c>
      <c r="AJ38" s="305" t="str">
        <f t="shared" si="26"/>
        <v/>
      </c>
      <c r="AL38" s="184"/>
    </row>
    <row r="39" spans="3:40" ht="27" hidden="1" x14ac:dyDescent="0.2">
      <c r="C39" s="264" t="str">
        <f t="shared" si="7"/>
        <v>T</v>
      </c>
      <c r="D39" s="273" t="str">
        <f t="shared" si="8"/>
        <v>T</v>
      </c>
      <c r="E39" s="21" t="s">
        <v>193</v>
      </c>
      <c r="F39" s="22">
        <f t="shared" si="0"/>
        <v>0</v>
      </c>
      <c r="G39" s="22">
        <f t="shared" si="1"/>
        <v>0</v>
      </c>
      <c r="H39" s="22">
        <f t="shared" si="2"/>
        <v>0</v>
      </c>
      <c r="I39" s="63">
        <f t="shared" si="3"/>
        <v>0</v>
      </c>
      <c r="J39" s="63">
        <f t="shared" si="4"/>
        <v>0</v>
      </c>
      <c r="K39" s="64">
        <f t="shared" si="5"/>
        <v>0</v>
      </c>
      <c r="L39" s="16">
        <f t="shared" si="6"/>
        <v>0</v>
      </c>
      <c r="M39" s="23">
        <f t="shared" si="27"/>
        <v>0</v>
      </c>
      <c r="N39" s="281">
        <f t="shared" si="17"/>
        <v>0</v>
      </c>
      <c r="O39" s="25"/>
      <c r="P39" s="25"/>
      <c r="Q39" s="25"/>
      <c r="R39" s="81" t="str">
        <f t="shared" si="10"/>
        <v/>
      </c>
      <c r="S39" s="111">
        <f t="shared" si="11"/>
        <v>0</v>
      </c>
      <c r="T39" s="111" t="str">
        <f t="shared" si="12"/>
        <v/>
      </c>
      <c r="U39" s="111">
        <f t="shared" si="18"/>
        <v>0</v>
      </c>
      <c r="V39" s="111">
        <f t="shared" si="19"/>
        <v>0</v>
      </c>
      <c r="W39" s="179">
        <f t="shared" si="20"/>
        <v>0</v>
      </c>
      <c r="X39" s="180">
        <f t="shared" si="13"/>
        <v>0</v>
      </c>
      <c r="Y39" s="181">
        <f t="shared" si="21"/>
        <v>0</v>
      </c>
      <c r="Z39" s="182">
        <f t="shared" si="22"/>
        <v>0</v>
      </c>
      <c r="AA39" s="135">
        <f t="shared" si="14"/>
        <v>0</v>
      </c>
      <c r="AB39" s="183">
        <f t="shared" si="15"/>
        <v>0</v>
      </c>
      <c r="AF39" s="183">
        <f t="shared" si="16"/>
        <v>0</v>
      </c>
      <c r="AG39" s="183">
        <f t="shared" si="23"/>
        <v>0</v>
      </c>
      <c r="AH39" s="305" t="str">
        <f t="shared" si="24"/>
        <v/>
      </c>
      <c r="AI39" s="305" t="str">
        <f t="shared" si="25"/>
        <v/>
      </c>
      <c r="AJ39" s="305" t="str">
        <f t="shared" si="26"/>
        <v/>
      </c>
      <c r="AL39" s="184"/>
    </row>
    <row r="40" spans="3:40" ht="27" hidden="1" x14ac:dyDescent="0.2">
      <c r="C40" s="264" t="str">
        <f t="shared" si="7"/>
        <v>T</v>
      </c>
      <c r="D40" s="273" t="str">
        <f t="shared" si="8"/>
        <v>T</v>
      </c>
      <c r="E40" s="21" t="s">
        <v>24</v>
      </c>
      <c r="F40" s="22"/>
      <c r="G40" s="22"/>
      <c r="H40" s="22"/>
      <c r="I40" s="63"/>
      <c r="J40" s="63"/>
      <c r="K40" s="64"/>
      <c r="L40" s="16"/>
      <c r="M40" s="23">
        <f t="shared" si="27"/>
        <v>0</v>
      </c>
      <c r="N40" s="281">
        <f t="shared" si="17"/>
        <v>0</v>
      </c>
      <c r="O40" s="25"/>
      <c r="P40" s="25"/>
      <c r="Q40" s="25"/>
      <c r="R40" s="81" t="str">
        <f t="shared" si="10"/>
        <v/>
      </c>
      <c r="S40" s="111">
        <f t="shared" si="11"/>
        <v>0</v>
      </c>
      <c r="T40" s="111" t="str">
        <f>IF(J40&lt;135,"",J40-$J$66)</f>
        <v/>
      </c>
      <c r="U40" s="111">
        <f t="shared" si="18"/>
        <v>0</v>
      </c>
      <c r="V40" s="111">
        <f t="shared" si="19"/>
        <v>0</v>
      </c>
      <c r="W40" s="179">
        <f t="shared" si="20"/>
        <v>0</v>
      </c>
      <c r="X40" s="180">
        <f t="shared" si="13"/>
        <v>0</v>
      </c>
      <c r="Y40" s="181">
        <f t="shared" si="21"/>
        <v>0</v>
      </c>
      <c r="Z40" s="182">
        <f t="shared" si="22"/>
        <v>0</v>
      </c>
      <c r="AA40" s="135">
        <f t="shared" si="14"/>
        <v>0</v>
      </c>
      <c r="AB40" s="183">
        <f t="shared" si="15"/>
        <v>0</v>
      </c>
      <c r="AF40" s="183">
        <f t="shared" si="16"/>
        <v>0</v>
      </c>
      <c r="AG40" s="183">
        <f t="shared" si="23"/>
        <v>0</v>
      </c>
      <c r="AH40" s="305" t="str">
        <f t="shared" si="24"/>
        <v/>
      </c>
      <c r="AI40" s="305" t="str">
        <f t="shared" si="25"/>
        <v/>
      </c>
      <c r="AJ40" s="305" t="str">
        <f t="shared" si="26"/>
        <v/>
      </c>
      <c r="AL40" s="184"/>
    </row>
    <row r="41" spans="3:40" ht="20.25" customHeight="1" x14ac:dyDescent="0.35">
      <c r="E41" s="26" t="s">
        <v>56</v>
      </c>
      <c r="F41" s="27"/>
      <c r="G41" s="28"/>
      <c r="H41" s="28"/>
      <c r="I41" s="28"/>
      <c r="K41" s="194"/>
      <c r="L41" s="195"/>
      <c r="M41" s="195"/>
      <c r="N41" s="93" t="s">
        <v>17</v>
      </c>
      <c r="O41" s="92">
        <f>SUM(O11:O40)</f>
        <v>480</v>
      </c>
      <c r="Q41" s="32"/>
      <c r="R41" s="32">
        <f>SUM(R11:R40)</f>
        <v>2</v>
      </c>
      <c r="S41" s="201">
        <f>SUM(S11:S40)</f>
        <v>27.180931256867915</v>
      </c>
      <c r="T41" s="166">
        <f>MAXA(T11:T40)</f>
        <v>0</v>
      </c>
      <c r="U41" s="200" t="s">
        <v>265</v>
      </c>
      <c r="V41" s="200">
        <f>10*LOG10(SUM(V11:V40))</f>
        <v>67.4495321251337</v>
      </c>
      <c r="AJ41" s="20"/>
      <c r="AM41" s="29"/>
    </row>
    <row r="42" spans="3:40" ht="20.100000000000001" customHeight="1" thickBot="1" x14ac:dyDescent="0.3">
      <c r="E42" s="30"/>
      <c r="F42" s="30"/>
      <c r="K42" s="31"/>
      <c r="T42" s="32"/>
      <c r="U42" s="32"/>
      <c r="AJ42" s="20"/>
      <c r="AM42" s="29"/>
    </row>
    <row r="43" spans="3:40" ht="20.25" customHeight="1" thickBot="1" x14ac:dyDescent="0.3">
      <c r="F43" s="33" t="s">
        <v>6</v>
      </c>
      <c r="G43" s="94">
        <v>480</v>
      </c>
      <c r="H43" s="405" t="str">
        <f>IF(G43=480,"VALUTAZIONE SU BASE GIORNALIERA", "VALUTAZIONE SU BASE SETTIMANALE")</f>
        <v>VALUTAZIONE SU BASE GIORNALIERA</v>
      </c>
      <c r="I43" s="406"/>
      <c r="J43" s="406"/>
      <c r="K43" s="406"/>
      <c r="L43" s="406"/>
      <c r="M43" s="406"/>
      <c r="N43" s="406"/>
      <c r="O43" s="407"/>
      <c r="AJ43" s="20"/>
      <c r="AM43" s="29"/>
    </row>
    <row r="44" spans="3:40" ht="23.25" customHeight="1" x14ac:dyDescent="0.35">
      <c r="F44" s="97" t="s">
        <v>218</v>
      </c>
      <c r="G44" s="95">
        <f>10*LOG(SUM(AG11:AG40))</f>
        <v>80.780973644239424</v>
      </c>
      <c r="H44" s="55" t="s">
        <v>75</v>
      </c>
      <c r="I44" s="35">
        <f>G44</f>
        <v>80.780973644239424</v>
      </c>
      <c r="J44" s="36" t="s">
        <v>19</v>
      </c>
      <c r="K44" s="37">
        <f>G46</f>
        <v>1.9294784482738461</v>
      </c>
      <c r="L44" s="185" t="s">
        <v>219</v>
      </c>
      <c r="M44" s="186"/>
      <c r="N44" s="38" t="s">
        <v>66</v>
      </c>
      <c r="O44" s="39">
        <f>I44+K44</f>
        <v>82.710452092513265</v>
      </c>
      <c r="AJ44" s="20"/>
      <c r="AM44" s="29"/>
    </row>
    <row r="45" spans="3:40" ht="24" customHeight="1" thickBot="1" x14ac:dyDescent="0.4">
      <c r="F45" s="34" t="s">
        <v>217</v>
      </c>
      <c r="G45" s="96">
        <f>SUM(W11:X40)</f>
        <v>1.3674516372280072</v>
      </c>
      <c r="H45" s="40"/>
      <c r="I45" s="41"/>
      <c r="J45" s="41"/>
      <c r="K45" s="41"/>
      <c r="L45" s="41"/>
      <c r="M45" s="41"/>
      <c r="N45" s="38" t="s">
        <v>258</v>
      </c>
      <c r="O45" s="39">
        <f>MAX(J11:J40)</f>
        <v>120.96204993518134</v>
      </c>
      <c r="AF45" s="42"/>
      <c r="AJ45" s="20"/>
    </row>
    <row r="46" spans="3:40" ht="23.25" customHeight="1" x14ac:dyDescent="0.35">
      <c r="F46" s="34" t="s">
        <v>287</v>
      </c>
      <c r="G46" s="96">
        <f>1.65*SQRT(G45)</f>
        <v>1.9294784482738461</v>
      </c>
      <c r="H46" s="408" t="str">
        <f>IF(AND((I44+K44)&lt;80,O45&lt;135),"CLASSE DI RISCHIO BASSO",IF(AND((I44+K44)&lt;85,O45&lt;137),"CLASSE DI RISCHIO MEDIO",IF(AND((I44+K44)&lt;87,O45&lt;140),"CLASSE DI RISCHIO ALTO","CLASSE DI RISCHIO ALTO")))</f>
        <v>CLASSE DI RISCHIO MEDIO</v>
      </c>
      <c r="I46" s="435"/>
      <c r="J46" s="435"/>
      <c r="K46" s="435"/>
      <c r="L46" s="435"/>
      <c r="M46" s="435"/>
      <c r="N46" s="435"/>
      <c r="O46" s="436"/>
      <c r="AJ46" s="20"/>
      <c r="AL46" s="187"/>
      <c r="AM46" s="187"/>
      <c r="AN46" s="188"/>
    </row>
    <row r="47" spans="3:40" ht="16.5" customHeight="1" thickBot="1" x14ac:dyDescent="0.25">
      <c r="H47" s="437"/>
      <c r="I47" s="438"/>
      <c r="J47" s="438"/>
      <c r="K47" s="438"/>
      <c r="L47" s="438"/>
      <c r="M47" s="438"/>
      <c r="N47" s="438"/>
      <c r="O47" s="439"/>
      <c r="AJ47" s="20"/>
      <c r="AN47" s="31"/>
    </row>
    <row r="48" spans="3:40" ht="20.100000000000001" customHeight="1" thickBot="1" x14ac:dyDescent="0.25">
      <c r="AF48" s="189"/>
      <c r="AH48" s="43"/>
      <c r="AJ48" s="43"/>
      <c r="AK48" s="43"/>
    </row>
    <row r="49" spans="2:27" ht="39" customHeight="1" x14ac:dyDescent="0.2">
      <c r="E49" s="432" t="str">
        <f>IF(AND((I44+K44)&lt;80,O45&lt;135),"",IF(AND((I44+K44)&lt;85,O45&lt;137),"Il datore di lavoro mette a disposizione dei lavoratori i D.P.I.-art. 193 comma 1-a-",IF(AND((I44+K44)&lt;87,O45&lt;140),"Dal calcolo del LEX8h è emerso il superamento del livello superiore d'azione, ai sensi dell'art. 193 comma 1b -il datore di lavoro esige che i lavoratori utilizzino gli otoprotettori-","Dal calcolo del LEX8h è emerso il superamento del limite di esposizione.")))</f>
        <v>Il datore di lavoro mette a disposizione dei lavoratori i D.P.I.-art. 193 comma 1-a-</v>
      </c>
      <c r="F49" s="433"/>
      <c r="G49" s="433"/>
      <c r="H49" s="433"/>
      <c r="I49" s="433"/>
      <c r="J49" s="433"/>
      <c r="K49" s="433"/>
      <c r="L49" s="433"/>
      <c r="M49" s="433"/>
      <c r="N49" s="433"/>
      <c r="O49" s="433"/>
      <c r="P49" s="434"/>
      <c r="Q49" s="82"/>
      <c r="R49" s="82"/>
      <c r="S49" s="82"/>
    </row>
    <row r="50" spans="2:27" ht="39" customHeight="1" thickBot="1" x14ac:dyDescent="0.25">
      <c r="E50" s="424" t="str">
        <f>IF(AND((I44+K44)&lt;80,O45&lt;135),"",IF(AND((I44+K44)&lt;87,O45&lt;140),"Si raccomanda dunque l'utilizzo dei D.P.I. ove gli stessi non costituiscano un rischio per la sicurezza del lavoratore e solo per le sorgenti sonore aventi emissione maggiore ad 80 dB(A) e/o 135 dB(C).","E' obbligatorio l'impiego dei D.P.I. per le sorgenti che superano gli 87 dB(A) e/o 135 dB(C), IL LIVELLO DI ESPOSIZIONE CONSEGUENTE E' QUELLO SOTTO RIPORTATO:"))</f>
        <v>Si raccomanda dunque l'utilizzo dei D.P.I. ove gli stessi non costituiscano un rischio per la sicurezza del lavoratore e solo per le sorgenti sonore aventi emissione maggiore ad 80 dB(A) e/o 135 dB(C).</v>
      </c>
      <c r="F50" s="425"/>
      <c r="G50" s="425"/>
      <c r="H50" s="425"/>
      <c r="I50" s="425"/>
      <c r="J50" s="425"/>
      <c r="K50" s="425"/>
      <c r="L50" s="425"/>
      <c r="M50" s="425"/>
      <c r="N50" s="425"/>
      <c r="O50" s="425"/>
      <c r="P50" s="426"/>
      <c r="Q50" s="82"/>
      <c r="R50" s="82"/>
      <c r="S50" s="82"/>
    </row>
    <row r="51" spans="2:27" ht="20.100000000000001" customHeight="1" x14ac:dyDescent="0.2"/>
    <row r="52" spans="2:27" ht="25.5" customHeight="1" x14ac:dyDescent="0.45">
      <c r="F52" s="414" t="s">
        <v>67</v>
      </c>
      <c r="G52" s="415"/>
      <c r="H52" s="415"/>
      <c r="I52" s="415"/>
      <c r="J52" s="415"/>
      <c r="K52" s="416" t="s">
        <v>187</v>
      </c>
      <c r="L52" s="416"/>
      <c r="M52" s="417" t="str">
        <f>IF(O44&gt;87,AM11,"Non previsto")</f>
        <v>Non previsto</v>
      </c>
      <c r="N52" s="418"/>
      <c r="O52" s="418"/>
    </row>
    <row r="53" spans="2:27" ht="25.5" customHeight="1" x14ac:dyDescent="0.45">
      <c r="E53" s="82"/>
      <c r="F53" s="415"/>
      <c r="G53" s="415"/>
      <c r="H53" s="415"/>
      <c r="I53" s="415"/>
      <c r="J53" s="415"/>
      <c r="K53" s="416" t="s">
        <v>68</v>
      </c>
      <c r="L53" s="416"/>
      <c r="M53" s="417" t="str">
        <f>IF(O45&gt;140,T41,"Non previsto")</f>
        <v>Non previsto</v>
      </c>
      <c r="N53" s="418"/>
      <c r="O53" s="418"/>
      <c r="W53" s="81"/>
    </row>
    <row r="54" spans="2:27" ht="30" customHeight="1" x14ac:dyDescent="0.2">
      <c r="W54" s="81"/>
    </row>
    <row r="55" spans="2:27" ht="30" customHeight="1" x14ac:dyDescent="0.2">
      <c r="E55" s="419" t="s">
        <v>33</v>
      </c>
      <c r="F55" s="420"/>
      <c r="G55" s="420"/>
      <c r="H55" s="420"/>
      <c r="I55" s="420"/>
      <c r="J55" s="420"/>
      <c r="K55" s="420"/>
      <c r="L55" s="420"/>
      <c r="M55" s="420"/>
      <c r="N55" s="420"/>
      <c r="O55" s="420"/>
      <c r="P55" s="420"/>
      <c r="Q55" s="307"/>
      <c r="R55" s="307"/>
      <c r="S55" s="307"/>
      <c r="T55" s="47"/>
      <c r="U55" s="47"/>
      <c r="W55" s="81"/>
    </row>
    <row r="56" spans="2:27" ht="30" customHeight="1" x14ac:dyDescent="0.2">
      <c r="E56" s="47" t="s">
        <v>30</v>
      </c>
      <c r="F56" s="58"/>
      <c r="G56" s="58"/>
      <c r="H56" s="58"/>
      <c r="I56" s="58"/>
      <c r="J56" s="58"/>
      <c r="K56" s="58"/>
      <c r="L56" s="58"/>
      <c r="M56" s="58"/>
      <c r="N56" s="58"/>
      <c r="O56" s="58"/>
      <c r="P56" s="58"/>
      <c r="Q56" s="58"/>
      <c r="R56" s="58"/>
      <c r="S56" s="58"/>
      <c r="T56" s="47"/>
      <c r="U56" s="47"/>
      <c r="W56" s="81"/>
      <c r="X56" s="47"/>
      <c r="Y56" s="47"/>
      <c r="Z56" s="47"/>
      <c r="AA56" s="47"/>
    </row>
    <row r="57" spans="2:27" ht="63.75" customHeight="1" x14ac:dyDescent="0.3">
      <c r="E57" s="384" t="s">
        <v>308</v>
      </c>
      <c r="F57" s="384"/>
      <c r="G57" s="384"/>
      <c r="H57" s="384"/>
      <c r="I57" s="384"/>
      <c r="J57" s="384"/>
      <c r="K57" s="384"/>
      <c r="L57" s="384"/>
      <c r="M57" s="384"/>
      <c r="N57" s="384"/>
      <c r="O57" s="384"/>
      <c r="P57" s="384"/>
      <c r="Q57" s="62"/>
      <c r="R57" s="44"/>
      <c r="S57" s="308"/>
      <c r="T57" s="47"/>
      <c r="U57" s="47"/>
      <c r="W57" s="81"/>
      <c r="X57" s="47"/>
      <c r="Y57" s="47"/>
      <c r="Z57" s="47"/>
      <c r="AA57" s="47"/>
    </row>
    <row r="58" spans="2:27" ht="20.100000000000001" customHeight="1" x14ac:dyDescent="0.2">
      <c r="E58" s="384"/>
      <c r="F58" s="384"/>
      <c r="G58" s="384"/>
      <c r="H58" s="384"/>
      <c r="I58" s="384"/>
      <c r="J58" s="384"/>
      <c r="K58" s="384"/>
      <c r="L58" s="384"/>
      <c r="M58" s="384"/>
      <c r="N58" s="384"/>
      <c r="O58" s="384"/>
      <c r="P58" s="384"/>
      <c r="Q58" s="308"/>
      <c r="R58" s="308"/>
      <c r="S58" s="308"/>
      <c r="T58" s="47"/>
      <c r="U58" s="47"/>
      <c r="V58" s="56"/>
      <c r="W58" s="52"/>
      <c r="X58" s="47"/>
      <c r="Y58" s="47"/>
      <c r="Z58" s="47"/>
      <c r="AA58" s="47"/>
    </row>
    <row r="59" spans="2:27" ht="9.9499999999999993" customHeight="1" thickBot="1" x14ac:dyDescent="0.25">
      <c r="V59" s="56"/>
      <c r="W59" s="52"/>
      <c r="X59" s="47"/>
      <c r="Y59" s="47"/>
      <c r="Z59" s="47"/>
      <c r="AA59" s="47"/>
    </row>
    <row r="60" spans="2:27" ht="55.5" customHeight="1" x14ac:dyDescent="0.25">
      <c r="B60" s="48"/>
      <c r="E60" s="385" t="s">
        <v>309</v>
      </c>
      <c r="F60" s="386"/>
      <c r="G60" s="386"/>
      <c r="H60" s="386"/>
      <c r="I60" s="386"/>
      <c r="J60" s="386"/>
      <c r="K60" s="386"/>
      <c r="L60" s="386"/>
      <c r="M60" s="386"/>
      <c r="N60" s="386"/>
      <c r="O60" s="386"/>
      <c r="P60" s="387"/>
      <c r="Q60" s="190"/>
      <c r="R60" s="190"/>
      <c r="S60" s="190"/>
      <c r="V60" s="56"/>
      <c r="W60" s="52"/>
      <c r="X60" s="47"/>
      <c r="Y60" s="47"/>
      <c r="Z60" s="47"/>
      <c r="AA60" s="47"/>
    </row>
    <row r="61" spans="2:27" ht="21" customHeight="1" x14ac:dyDescent="0.25">
      <c r="B61" s="48"/>
      <c r="E61" s="193" t="s">
        <v>34</v>
      </c>
      <c r="F61" s="302" t="s">
        <v>26</v>
      </c>
      <c r="G61" s="302" t="s">
        <v>28</v>
      </c>
      <c r="H61" s="373" t="s">
        <v>29</v>
      </c>
      <c r="I61" s="373"/>
      <c r="J61" s="114" t="s">
        <v>64</v>
      </c>
      <c r="K61" s="115" t="s">
        <v>12</v>
      </c>
      <c r="L61" s="116" t="s">
        <v>13</v>
      </c>
      <c r="M61" s="116" t="s">
        <v>14</v>
      </c>
      <c r="N61" s="388" t="s">
        <v>234</v>
      </c>
      <c r="O61" s="362"/>
      <c r="P61" s="377"/>
      <c r="Q61" s="54"/>
      <c r="R61" s="54"/>
      <c r="S61" s="54"/>
      <c r="V61" s="56"/>
      <c r="W61" s="52"/>
      <c r="X61" s="47"/>
      <c r="Y61" s="47"/>
      <c r="Z61" s="47"/>
      <c r="AA61" s="47"/>
    </row>
    <row r="62" spans="2:27" ht="21" customHeight="1" x14ac:dyDescent="0.25">
      <c r="B62" s="48"/>
      <c r="E62" s="193" t="s">
        <v>40</v>
      </c>
      <c r="F62" s="303" t="str">
        <f>VLOOKUP(E62,$E$112:$L$243,2,FALSE)</f>
        <v>Inserti espandibili</v>
      </c>
      <c r="G62" s="303" t="str">
        <f>VLOOKUP($E$62,$E$112:$L$243,3,FALSE)</f>
        <v>3M EAR</v>
      </c>
      <c r="H62" s="374" t="str">
        <f>VLOOKUP($E$62,$E$112:$L$243,4,FALSE)</f>
        <v>CLASSIC</v>
      </c>
      <c r="I62" s="374"/>
      <c r="J62" s="46">
        <f>VLOOKUP($E$62,$E$112:$L$243,5,FALSE)</f>
        <v>31</v>
      </c>
      <c r="K62" s="46">
        <f>VLOOKUP($E$62,$E$112:$L$243,6,FALSE)</f>
        <v>31</v>
      </c>
      <c r="L62" s="46">
        <f>VLOOKUP($E$62,$E$112:$L$243,7,FALSE)</f>
        <v>27</v>
      </c>
      <c r="M62" s="46">
        <f>VLOOKUP($E$62,$E$112:$L$243,8,FALSE)</f>
        <v>26</v>
      </c>
      <c r="N62" s="392">
        <f>IF(S41=0,"Non necessario",S41/R41)</f>
        <v>13.590465628433957</v>
      </c>
      <c r="O62" s="393"/>
      <c r="P62" s="394"/>
      <c r="Q62" s="196"/>
      <c r="R62" s="196"/>
      <c r="S62" s="196"/>
      <c r="V62" s="56"/>
      <c r="W62" s="56"/>
      <c r="X62" s="47"/>
      <c r="Y62" s="47"/>
      <c r="Z62" s="47"/>
      <c r="AA62" s="47"/>
    </row>
    <row r="63" spans="2:27" ht="21" customHeight="1" x14ac:dyDescent="0.25">
      <c r="B63" s="48"/>
      <c r="C63" s="48"/>
      <c r="D63" s="48"/>
      <c r="E63" s="395" t="s">
        <v>57</v>
      </c>
      <c r="F63" s="396"/>
      <c r="G63" s="396"/>
      <c r="H63" s="379">
        <v>0.5</v>
      </c>
      <c r="I63" s="379"/>
      <c r="J63" s="117">
        <f>H63*J62</f>
        <v>15.5</v>
      </c>
      <c r="K63" s="118">
        <f>K62*$H$63</f>
        <v>15.5</v>
      </c>
      <c r="L63" s="118">
        <f>L62*$H$63</f>
        <v>13.5</v>
      </c>
      <c r="M63" s="118">
        <f>M62*$H$63</f>
        <v>13</v>
      </c>
      <c r="N63" s="393"/>
      <c r="O63" s="393"/>
      <c r="P63" s="394"/>
      <c r="Q63" s="167"/>
      <c r="R63" s="167"/>
      <c r="S63" s="167"/>
      <c r="V63" s="56"/>
      <c r="W63" s="56"/>
      <c r="X63" s="47"/>
      <c r="Y63" s="47"/>
      <c r="Z63" s="47"/>
      <c r="AA63" s="47"/>
    </row>
    <row r="64" spans="2:27" ht="9.75" customHeight="1" x14ac:dyDescent="0.25">
      <c r="B64" s="48"/>
      <c r="C64" s="48"/>
      <c r="D64" s="48"/>
      <c r="E64" s="389"/>
      <c r="F64" s="390"/>
      <c r="G64" s="390"/>
      <c r="H64" s="390"/>
      <c r="I64" s="390"/>
      <c r="J64" s="390"/>
      <c r="K64" s="390"/>
      <c r="L64" s="390"/>
      <c r="M64" s="390"/>
      <c r="N64" s="390"/>
      <c r="O64" s="390"/>
      <c r="P64" s="391"/>
      <c r="Q64" s="167"/>
      <c r="R64" s="82"/>
      <c r="S64" s="82"/>
      <c r="V64" s="56"/>
      <c r="W64" s="56"/>
      <c r="X64" s="47"/>
      <c r="Y64" s="47"/>
      <c r="Z64" s="47"/>
      <c r="AA64" s="47"/>
    </row>
    <row r="65" spans="2:27" ht="24" customHeight="1" x14ac:dyDescent="0.25">
      <c r="B65" s="48"/>
      <c r="C65" s="48"/>
      <c r="D65" s="48"/>
      <c r="E65" s="361" t="s">
        <v>37</v>
      </c>
      <c r="F65" s="397"/>
      <c r="G65" s="398" t="s">
        <v>74</v>
      </c>
      <c r="H65" s="304" t="s">
        <v>240</v>
      </c>
      <c r="I65" s="119" t="s">
        <v>237</v>
      </c>
      <c r="J65" s="133">
        <f>IF(O44&lt;87,V41,(10*LOG10(SUM(AF11:AF40))))</f>
        <v>67.4495321251337</v>
      </c>
      <c r="K65" s="119" t="s">
        <v>238</v>
      </c>
      <c r="L65" s="119">
        <v>80</v>
      </c>
      <c r="M65" s="365" t="str">
        <f>IF(J65&lt;65,"IPERPROTEZIONE",IF(J65&lt;70,"ACCETTABILE",IF(J65&lt;75,"BUONA",IF(J65&lt;80,"ACCETTABILE","INSUFFICIENTE"))))</f>
        <v>ACCETTABILE</v>
      </c>
      <c r="N65" s="365"/>
      <c r="O65" s="365"/>
      <c r="P65" s="366"/>
      <c r="Q65" s="167"/>
      <c r="R65" s="82"/>
      <c r="S65" s="85"/>
      <c r="V65" s="56"/>
      <c r="W65" s="56"/>
      <c r="X65" s="47"/>
      <c r="Y65" s="47"/>
      <c r="Z65" s="47"/>
      <c r="AA65" s="47"/>
    </row>
    <row r="66" spans="2:27" ht="27" customHeight="1" thickBot="1" x14ac:dyDescent="0.3">
      <c r="B66" s="48"/>
      <c r="C66" s="48"/>
      <c r="D66" s="48"/>
      <c r="E66" s="367" t="s">
        <v>31</v>
      </c>
      <c r="F66" s="364"/>
      <c r="G66" s="399"/>
      <c r="H66" s="113" t="s">
        <v>241</v>
      </c>
      <c r="I66" s="112" t="s">
        <v>239</v>
      </c>
      <c r="J66" s="112">
        <f>M63-5</f>
        <v>8</v>
      </c>
      <c r="K66" s="112" t="s">
        <v>238</v>
      </c>
      <c r="L66" s="112">
        <v>135</v>
      </c>
      <c r="M66" s="368" t="str">
        <f>IF($O$45&lt;135,"VERIFICA NON NECESSARIA",IF(($O$45-J66)&lt;135,"IDONEO","INSUFFICIENTE"))</f>
        <v>VERIFICA NON NECESSARIA</v>
      </c>
      <c r="N66" s="368"/>
      <c r="O66" s="368"/>
      <c r="P66" s="369"/>
      <c r="Q66" s="167"/>
      <c r="R66" s="82"/>
      <c r="S66" s="86"/>
      <c r="V66" s="56"/>
      <c r="W66" s="56"/>
      <c r="X66" s="47"/>
      <c r="Y66" s="47"/>
      <c r="Z66" s="47"/>
      <c r="AA66" s="47"/>
    </row>
    <row r="67" spans="2:27" ht="12.6" customHeight="1" x14ac:dyDescent="0.3">
      <c r="B67" s="48"/>
      <c r="C67" s="48"/>
      <c r="D67" s="48"/>
      <c r="I67" s="61"/>
      <c r="J67" s="61"/>
      <c r="K67" s="50"/>
      <c r="L67" s="51"/>
      <c r="M67" s="51"/>
      <c r="N67" s="52"/>
      <c r="O67" s="53"/>
      <c r="P67" s="53"/>
      <c r="Q67" s="167"/>
      <c r="R67" s="53"/>
      <c r="S67" s="53"/>
      <c r="V67" s="56"/>
      <c r="W67" s="56"/>
      <c r="X67" s="47"/>
      <c r="Y67" s="47"/>
      <c r="Z67" s="47"/>
      <c r="AA67" s="47"/>
    </row>
    <row r="68" spans="2:27" ht="12.6" customHeight="1" thickBot="1" x14ac:dyDescent="0.35">
      <c r="B68" s="48"/>
      <c r="C68" s="48"/>
      <c r="D68" s="48"/>
      <c r="E68" s="49"/>
      <c r="F68" s="49"/>
      <c r="G68" s="49"/>
      <c r="H68" s="49"/>
      <c r="I68" s="49"/>
      <c r="J68" s="49"/>
      <c r="K68" s="50"/>
      <c r="L68" s="51"/>
      <c r="M68" s="51"/>
      <c r="N68" s="52"/>
      <c r="O68" s="53"/>
      <c r="P68" s="53"/>
      <c r="Q68" s="167"/>
      <c r="R68" s="53"/>
      <c r="S68" s="53"/>
      <c r="V68" s="56"/>
      <c r="W68" s="56"/>
      <c r="X68" s="47"/>
      <c r="Y68" s="47"/>
      <c r="Z68" s="47"/>
      <c r="AA68" s="47"/>
    </row>
    <row r="69" spans="2:27" ht="27" customHeight="1" x14ac:dyDescent="0.3">
      <c r="B69" s="48"/>
      <c r="C69" s="48"/>
      <c r="D69" s="48"/>
      <c r="E69" s="370" t="s">
        <v>263</v>
      </c>
      <c r="F69" s="371"/>
      <c r="G69" s="371"/>
      <c r="H69" s="371"/>
      <c r="I69" s="371"/>
      <c r="J69" s="371"/>
      <c r="K69" s="371"/>
      <c r="L69" s="371"/>
      <c r="M69" s="371"/>
      <c r="N69" s="371"/>
      <c r="O69" s="371"/>
      <c r="P69" s="372"/>
      <c r="Q69" s="167"/>
      <c r="R69" s="53"/>
      <c r="S69" s="53"/>
      <c r="V69" s="56"/>
      <c r="W69" s="56"/>
      <c r="X69" s="47"/>
      <c r="Y69" s="47"/>
      <c r="Z69" s="47"/>
      <c r="AA69" s="47"/>
    </row>
    <row r="70" spans="2:27" ht="21" customHeight="1" x14ac:dyDescent="0.25">
      <c r="B70" s="48"/>
      <c r="C70" s="48"/>
      <c r="D70" s="48"/>
      <c r="E70" s="193" t="s">
        <v>34</v>
      </c>
      <c r="F70" s="302" t="s">
        <v>26</v>
      </c>
      <c r="G70" s="302" t="s">
        <v>28</v>
      </c>
      <c r="H70" s="373" t="s">
        <v>29</v>
      </c>
      <c r="I70" s="373"/>
      <c r="J70" s="114" t="s">
        <v>64</v>
      </c>
      <c r="K70" s="115" t="s">
        <v>12</v>
      </c>
      <c r="L70" s="116" t="s">
        <v>13</v>
      </c>
      <c r="M70" s="116" t="s">
        <v>14</v>
      </c>
      <c r="N70" s="305" t="s">
        <v>69</v>
      </c>
      <c r="O70" s="305" t="s">
        <v>70</v>
      </c>
      <c r="P70" s="132" t="s">
        <v>15</v>
      </c>
      <c r="Q70" s="167"/>
      <c r="R70" s="54"/>
      <c r="S70" s="54"/>
      <c r="V70" s="56"/>
      <c r="W70" s="52"/>
      <c r="X70" s="47"/>
      <c r="Y70" s="47"/>
      <c r="Z70" s="47"/>
      <c r="AA70" s="47"/>
    </row>
    <row r="71" spans="2:27" ht="21" customHeight="1" x14ac:dyDescent="0.25">
      <c r="B71" s="48"/>
      <c r="C71" s="48"/>
      <c r="D71" s="48"/>
      <c r="E71" s="303" t="s">
        <v>36</v>
      </c>
      <c r="F71" s="303" t="str">
        <f>VLOOKUP(E71,$E$112:$L$243,2,FALSE)</f>
        <v>Cuffie auricolari</v>
      </c>
      <c r="G71" s="303" t="str">
        <f>VLOOKUP($E$71,$E$112:$L$243,3,FALSE)</f>
        <v>3M PELTOR</v>
      </c>
      <c r="H71" s="374" t="str">
        <f>VLOOKUP($E$71,$E$112:$L$243,4,FALSE)</f>
        <v>Optime I H510P3</v>
      </c>
      <c r="I71" s="374"/>
      <c r="J71" s="46">
        <f>VLOOKUP(E71,$E$112:$L$243,5,FALSE)</f>
        <v>26</v>
      </c>
      <c r="K71" s="46">
        <f>VLOOKUP($E$71,$E$112:$L$243,6,FALSE)</f>
        <v>32</v>
      </c>
      <c r="L71" s="46">
        <f>VLOOKUP($E$71,$E$112:$L$243,7,FALSE)</f>
        <v>23</v>
      </c>
      <c r="M71" s="46">
        <f>VLOOKUP($E$71,$E$112:$L$243,8,FALSE)</f>
        <v>15</v>
      </c>
      <c r="N71" s="375">
        <f>$AK$11</f>
        <v>86.769609072863119</v>
      </c>
      <c r="O71" s="375">
        <f>$AL$11</f>
        <v>93.109327975167105</v>
      </c>
      <c r="P71" s="376">
        <f>IF(($AL$11-$AK$11)&lt;=2,(L72-((K72-L72)/4)*($AL$11-$AK$11-2)),(L72-((L72-M72)/8)*($AL$11-$AK$11-2)))</f>
        <v>15.861238933041612</v>
      </c>
      <c r="Q71" s="167"/>
      <c r="R71" s="196"/>
      <c r="S71" s="196"/>
      <c r="V71" s="56"/>
      <c r="W71" s="56"/>
      <c r="X71" s="47"/>
      <c r="Y71" s="47"/>
      <c r="Z71" s="47"/>
      <c r="AA71" s="47"/>
    </row>
    <row r="72" spans="2:27" ht="21" customHeight="1" x14ac:dyDescent="0.25">
      <c r="B72" s="48"/>
      <c r="C72" s="48"/>
      <c r="D72" s="48"/>
      <c r="E72" s="191"/>
      <c r="F72" s="127"/>
      <c r="G72" s="128" t="s">
        <v>57</v>
      </c>
      <c r="H72" s="378">
        <v>0.85</v>
      </c>
      <c r="I72" s="379"/>
      <c r="J72" s="117">
        <f>H72*J71</f>
        <v>22.099999999999998</v>
      </c>
      <c r="K72" s="118">
        <f>K71*$H$72</f>
        <v>27.2</v>
      </c>
      <c r="L72" s="118">
        <f>L71*$H$72</f>
        <v>19.55</v>
      </c>
      <c r="M72" s="118">
        <f>M71*$H$72</f>
        <v>12.75</v>
      </c>
      <c r="N72" s="362"/>
      <c r="O72" s="362"/>
      <c r="P72" s="377"/>
      <c r="Q72" s="167"/>
      <c r="R72" s="167"/>
      <c r="S72" s="167"/>
      <c r="V72" s="56"/>
      <c r="W72" s="56"/>
      <c r="X72" s="47"/>
      <c r="Y72" s="47"/>
      <c r="Z72" s="47"/>
      <c r="AA72" s="47"/>
    </row>
    <row r="73" spans="2:27" ht="9" customHeight="1" x14ac:dyDescent="0.25">
      <c r="B73" s="48"/>
      <c r="C73" s="48"/>
      <c r="D73" s="48"/>
      <c r="E73" s="358"/>
      <c r="F73" s="359"/>
      <c r="G73" s="359"/>
      <c r="H73" s="359"/>
      <c r="I73" s="359"/>
      <c r="J73" s="359"/>
      <c r="K73" s="359"/>
      <c r="L73" s="359"/>
      <c r="M73" s="359"/>
      <c r="N73" s="359"/>
      <c r="O73" s="359"/>
      <c r="P73" s="360"/>
      <c r="Q73" s="167"/>
      <c r="R73" s="167"/>
      <c r="S73" s="167"/>
      <c r="V73" s="56"/>
      <c r="W73" s="56"/>
      <c r="X73" s="47"/>
      <c r="Y73" s="47"/>
      <c r="Z73" s="47"/>
      <c r="AA73" s="47"/>
    </row>
    <row r="74" spans="2:27" ht="21" customHeight="1" x14ac:dyDescent="0.25">
      <c r="B74" s="48"/>
      <c r="C74" s="48"/>
      <c r="D74" s="48"/>
      <c r="E74" s="361" t="s">
        <v>37</v>
      </c>
      <c r="F74" s="362"/>
      <c r="G74" s="363" t="s">
        <v>74</v>
      </c>
      <c r="H74" s="130" t="s">
        <v>185</v>
      </c>
      <c r="I74" s="131" t="s">
        <v>71</v>
      </c>
      <c r="J74" s="133">
        <f>$AK$11-P71</f>
        <v>70.9083701398215</v>
      </c>
      <c r="K74" s="131" t="s">
        <v>72</v>
      </c>
      <c r="L74" s="131">
        <v>80</v>
      </c>
      <c r="M74" s="365" t="str">
        <f>IF(J74&lt;65,"IPERPROTEZIONE",IF(J74&lt;70,"ACCETTABILE",IF(J74&lt;75,"BUONA",IF(J74&lt;80,"ACCETTABILE","INSUFFICIENTE"))))</f>
        <v>BUONA</v>
      </c>
      <c r="N74" s="365"/>
      <c r="O74" s="365"/>
      <c r="P74" s="366"/>
      <c r="Q74" s="167"/>
      <c r="R74" s="85"/>
      <c r="S74" s="85"/>
      <c r="V74" s="56"/>
      <c r="W74" s="56"/>
      <c r="X74" s="47"/>
      <c r="Y74" s="47"/>
      <c r="Z74" s="47"/>
      <c r="AA74" s="47"/>
    </row>
    <row r="75" spans="2:27" ht="29.25" customHeight="1" thickBot="1" x14ac:dyDescent="0.3">
      <c r="B75" s="48"/>
      <c r="C75" s="48"/>
      <c r="D75" s="48"/>
      <c r="E75" s="367" t="s">
        <v>31</v>
      </c>
      <c r="F75" s="364"/>
      <c r="G75" s="364"/>
      <c r="H75" s="59" t="s">
        <v>186</v>
      </c>
      <c r="I75" s="60" t="s">
        <v>73</v>
      </c>
      <c r="J75" s="60">
        <f>M72-5</f>
        <v>7.75</v>
      </c>
      <c r="K75" s="60" t="s">
        <v>72</v>
      </c>
      <c r="L75" s="60">
        <v>135</v>
      </c>
      <c r="M75" s="368" t="str">
        <f>IF($O$45&lt;135,"VERIFICA NON NECESSARIA",IF(($O$45-J75)&lt;135,"IDONEO","INSUFFICIENTE"))</f>
        <v>VERIFICA NON NECESSARIA</v>
      </c>
      <c r="N75" s="368"/>
      <c r="O75" s="368"/>
      <c r="P75" s="369"/>
      <c r="Q75" s="167"/>
      <c r="R75" s="86"/>
      <c r="S75" s="86"/>
      <c r="V75" s="56"/>
      <c r="W75" s="56"/>
      <c r="X75" s="47"/>
      <c r="Y75" s="47"/>
      <c r="Z75" s="47"/>
      <c r="AA75" s="47"/>
    </row>
    <row r="76" spans="2:27" ht="25.5" customHeight="1" thickBot="1" x14ac:dyDescent="0.3">
      <c r="C76" s="48"/>
      <c r="D76" s="48"/>
      <c r="Q76" s="167"/>
      <c r="V76" s="56"/>
      <c r="W76" s="52"/>
      <c r="X76" s="47"/>
      <c r="Y76" s="47"/>
      <c r="Z76" s="47"/>
      <c r="AA76" s="47"/>
    </row>
    <row r="77" spans="2:27" ht="27" customHeight="1" x14ac:dyDescent="0.3">
      <c r="B77" s="48"/>
      <c r="C77" s="48"/>
      <c r="D77" s="48"/>
      <c r="E77" s="370" t="s">
        <v>264</v>
      </c>
      <c r="F77" s="371"/>
      <c r="G77" s="371"/>
      <c r="H77" s="371"/>
      <c r="I77" s="371"/>
      <c r="J77" s="371"/>
      <c r="K77" s="371"/>
      <c r="L77" s="371"/>
      <c r="M77" s="371"/>
      <c r="N77" s="371"/>
      <c r="O77" s="371"/>
      <c r="P77" s="372"/>
      <c r="Q77" s="167"/>
      <c r="R77" s="53"/>
      <c r="S77" s="53"/>
      <c r="V77" s="56"/>
      <c r="W77" s="56"/>
      <c r="X77" s="47"/>
      <c r="Y77" s="47"/>
      <c r="Z77" s="47"/>
      <c r="AA77" s="47"/>
    </row>
    <row r="78" spans="2:27" ht="21" customHeight="1" x14ac:dyDescent="0.25">
      <c r="B78" s="48"/>
      <c r="C78" s="48"/>
      <c r="D78" s="48"/>
      <c r="E78" s="193" t="s">
        <v>34</v>
      </c>
      <c r="F78" s="302" t="s">
        <v>26</v>
      </c>
      <c r="G78" s="302" t="s">
        <v>28</v>
      </c>
      <c r="H78" s="373" t="s">
        <v>29</v>
      </c>
      <c r="I78" s="373"/>
      <c r="J78" s="114" t="s">
        <v>64</v>
      </c>
      <c r="K78" s="115" t="s">
        <v>12</v>
      </c>
      <c r="L78" s="116" t="s">
        <v>13</v>
      </c>
      <c r="M78" s="116" t="s">
        <v>14</v>
      </c>
      <c r="N78" s="305" t="s">
        <v>69</v>
      </c>
      <c r="O78" s="305" t="s">
        <v>70</v>
      </c>
      <c r="P78" s="132" t="s">
        <v>15</v>
      </c>
      <c r="Q78" s="167"/>
      <c r="R78" s="54"/>
      <c r="S78" s="54"/>
      <c r="V78" s="56"/>
      <c r="W78" s="52"/>
      <c r="X78" s="47"/>
      <c r="Y78" s="47"/>
      <c r="Z78" s="47"/>
      <c r="AA78" s="47"/>
    </row>
    <row r="79" spans="2:27" ht="21" customHeight="1" x14ac:dyDescent="0.25">
      <c r="B79" s="48"/>
      <c r="E79" s="129" t="s">
        <v>38</v>
      </c>
      <c r="F79" s="126" t="str">
        <f>VLOOKUP(E79,$E$112:$L$243,2,FALSE)</f>
        <v>Cuffie auricolari</v>
      </c>
      <c r="G79" s="126" t="str">
        <f>VLOOKUP($E$79,$E$112:$L$243,3,FALSE)</f>
        <v>3M PELTOR</v>
      </c>
      <c r="H79" s="374" t="str">
        <f>VLOOKUP($E$79,$E$112:$L$243,4,FALSE)</f>
        <v>H505B</v>
      </c>
      <c r="I79" s="374"/>
      <c r="J79" s="46">
        <f>VLOOKUP(E79,$E$112:$L$243,5,FALSE)</f>
        <v>24</v>
      </c>
      <c r="K79" s="46">
        <f>VLOOKUP($E$79,$E$112:$L$243,6,FALSE)</f>
        <v>29</v>
      </c>
      <c r="L79" s="46">
        <f>VLOOKUP($E$79,$E$112:$L$243,7,FALSE)</f>
        <v>20</v>
      </c>
      <c r="M79" s="46">
        <f>VLOOKUP($E$79,$E$112:$L$243,8,FALSE)</f>
        <v>13</v>
      </c>
      <c r="N79" s="375">
        <f>$AK$11</f>
        <v>86.769609072863119</v>
      </c>
      <c r="O79" s="375">
        <f>$AL$11</f>
        <v>93.109327975167105</v>
      </c>
      <c r="P79" s="376">
        <f>IF(($AL$11-$AK$11)&lt;=2,(L80-((K80-L80)/4)*($AL$11-$AK$11-2)),(L80-((L80-M80)/8)*($AL$11-$AK$11-2)))</f>
        <v>13.77233406641141</v>
      </c>
      <c r="Q79" s="167"/>
      <c r="R79" s="196"/>
      <c r="S79" s="196"/>
      <c r="V79" s="56"/>
      <c r="W79" s="56"/>
      <c r="X79" s="47"/>
      <c r="Y79" s="47"/>
      <c r="Z79" s="47"/>
      <c r="AA79" s="47"/>
    </row>
    <row r="80" spans="2:27" ht="21" customHeight="1" x14ac:dyDescent="0.25">
      <c r="B80" s="48"/>
      <c r="C80" s="48"/>
      <c r="D80" s="48"/>
      <c r="E80" s="191"/>
      <c r="F80" s="127"/>
      <c r="G80" s="128" t="s">
        <v>57</v>
      </c>
      <c r="H80" s="378">
        <v>0.85</v>
      </c>
      <c r="I80" s="379"/>
      <c r="J80" s="117">
        <f>H80*J79</f>
        <v>20.399999999999999</v>
      </c>
      <c r="K80" s="118">
        <f>K79*$H$80</f>
        <v>24.65</v>
      </c>
      <c r="L80" s="118">
        <f>L79*$H$80</f>
        <v>17</v>
      </c>
      <c r="M80" s="118">
        <f>M79*$H$80</f>
        <v>11.049999999999999</v>
      </c>
      <c r="N80" s="362"/>
      <c r="O80" s="362"/>
      <c r="P80" s="377"/>
      <c r="Q80" s="167"/>
      <c r="R80" s="167"/>
      <c r="S80" s="167"/>
      <c r="V80" s="56"/>
      <c r="W80" s="56"/>
      <c r="X80" s="47"/>
      <c r="Y80" s="47"/>
      <c r="Z80" s="47"/>
      <c r="AA80" s="47"/>
    </row>
    <row r="81" spans="2:27" ht="9" customHeight="1" x14ac:dyDescent="0.25">
      <c r="B81" s="48"/>
      <c r="C81" s="48"/>
      <c r="D81" s="48"/>
      <c r="E81" s="358"/>
      <c r="F81" s="359"/>
      <c r="G81" s="359"/>
      <c r="H81" s="359"/>
      <c r="I81" s="359"/>
      <c r="J81" s="359"/>
      <c r="K81" s="359"/>
      <c r="L81" s="359"/>
      <c r="M81" s="359"/>
      <c r="N81" s="359"/>
      <c r="O81" s="359"/>
      <c r="P81" s="360"/>
      <c r="Q81" s="167"/>
      <c r="R81" s="167"/>
      <c r="S81" s="167"/>
      <c r="V81" s="56"/>
      <c r="W81" s="56"/>
      <c r="X81" s="47"/>
      <c r="Y81" s="47"/>
      <c r="Z81" s="47"/>
      <c r="AA81" s="47"/>
    </row>
    <row r="82" spans="2:27" ht="21" customHeight="1" x14ac:dyDescent="0.25">
      <c r="B82" s="48"/>
      <c r="C82" s="48"/>
      <c r="D82" s="48"/>
      <c r="E82" s="361" t="s">
        <v>37</v>
      </c>
      <c r="F82" s="362"/>
      <c r="G82" s="363" t="s">
        <v>74</v>
      </c>
      <c r="H82" s="130" t="s">
        <v>185</v>
      </c>
      <c r="I82" s="131" t="s">
        <v>71</v>
      </c>
      <c r="J82" s="133">
        <f>$AK$11-P79</f>
        <v>72.997275006451702</v>
      </c>
      <c r="K82" s="131" t="s">
        <v>72</v>
      </c>
      <c r="L82" s="131">
        <v>80</v>
      </c>
      <c r="M82" s="365" t="str">
        <f>IF(J82&lt;65,"IPERPROTEZIONE",IF(J82&lt;70,"ACCETTABILE",IF(J82&lt;75,"BUONA",IF(J82&lt;80,"ACCETTABILE","INSUFFICIENTE"))))</f>
        <v>BUONA</v>
      </c>
      <c r="N82" s="365"/>
      <c r="O82" s="365"/>
      <c r="P82" s="366"/>
      <c r="Q82" s="167"/>
      <c r="R82" s="85"/>
      <c r="S82" s="85"/>
      <c r="V82" s="56"/>
      <c r="W82" s="56"/>
      <c r="X82" s="47"/>
      <c r="Y82" s="47"/>
      <c r="Z82" s="47"/>
      <c r="AA82" s="47"/>
    </row>
    <row r="83" spans="2:27" ht="29.25" customHeight="1" thickBot="1" x14ac:dyDescent="0.3">
      <c r="B83" s="48"/>
      <c r="C83" s="48"/>
      <c r="D83" s="48"/>
      <c r="E83" s="367" t="s">
        <v>31</v>
      </c>
      <c r="F83" s="364"/>
      <c r="G83" s="364"/>
      <c r="H83" s="59" t="s">
        <v>186</v>
      </c>
      <c r="I83" s="60" t="s">
        <v>73</v>
      </c>
      <c r="J83" s="60">
        <f>M80-5</f>
        <v>6.0499999999999989</v>
      </c>
      <c r="K83" s="60" t="s">
        <v>72</v>
      </c>
      <c r="L83" s="60">
        <v>135</v>
      </c>
      <c r="M83" s="368" t="str">
        <f>IF($O$45&lt;135,"VERIFICA NON NECESSARIA",IF(($O$45-J83)&lt;135,"IDONEO","INSUFFICIENTE"))</f>
        <v>VERIFICA NON NECESSARIA</v>
      </c>
      <c r="N83" s="368"/>
      <c r="O83" s="368"/>
      <c r="P83" s="369"/>
      <c r="Q83" s="167"/>
      <c r="R83" s="86"/>
      <c r="S83" s="86"/>
      <c r="V83" s="56"/>
      <c r="W83" s="56"/>
      <c r="X83" s="47"/>
      <c r="Y83" s="47"/>
      <c r="Z83" s="47"/>
      <c r="AA83" s="47"/>
    </row>
    <row r="84" spans="2:27" ht="24" customHeight="1" thickBot="1" x14ac:dyDescent="0.3">
      <c r="C84" s="48"/>
      <c r="D84" s="48"/>
    </row>
    <row r="85" spans="2:27" ht="27" customHeight="1" x14ac:dyDescent="0.3">
      <c r="B85" s="48"/>
      <c r="C85" s="48"/>
      <c r="D85" s="48"/>
      <c r="E85" s="370" t="s">
        <v>264</v>
      </c>
      <c r="F85" s="371"/>
      <c r="G85" s="371"/>
      <c r="H85" s="371"/>
      <c r="I85" s="371"/>
      <c r="J85" s="371"/>
      <c r="K85" s="371"/>
      <c r="L85" s="371"/>
      <c r="M85" s="371"/>
      <c r="N85" s="371"/>
      <c r="O85" s="371"/>
      <c r="P85" s="372"/>
      <c r="Q85" s="167"/>
      <c r="R85" s="53"/>
      <c r="S85" s="53"/>
      <c r="V85" s="56"/>
      <c r="W85" s="56"/>
      <c r="X85" s="47"/>
      <c r="Y85" s="47"/>
      <c r="Z85" s="47"/>
      <c r="AA85" s="47"/>
    </row>
    <row r="86" spans="2:27" ht="21" customHeight="1" x14ac:dyDescent="0.25">
      <c r="B86" s="48"/>
      <c r="C86" s="48"/>
      <c r="D86" s="48"/>
      <c r="E86" s="193" t="s">
        <v>34</v>
      </c>
      <c r="F86" s="302" t="s">
        <v>26</v>
      </c>
      <c r="G86" s="302" t="s">
        <v>28</v>
      </c>
      <c r="H86" s="373" t="s">
        <v>29</v>
      </c>
      <c r="I86" s="373"/>
      <c r="J86" s="114" t="s">
        <v>64</v>
      </c>
      <c r="K86" s="115" t="s">
        <v>12</v>
      </c>
      <c r="L86" s="116" t="s">
        <v>13</v>
      </c>
      <c r="M86" s="116" t="s">
        <v>14</v>
      </c>
      <c r="N86" s="305" t="s">
        <v>69</v>
      </c>
      <c r="O86" s="305" t="s">
        <v>70</v>
      </c>
      <c r="P86" s="132" t="s">
        <v>15</v>
      </c>
      <c r="Q86" s="167"/>
      <c r="R86" s="54"/>
      <c r="S86" s="54"/>
      <c r="V86" s="56"/>
      <c r="W86" s="52"/>
      <c r="X86" s="47"/>
      <c r="Y86" s="47"/>
      <c r="Z86" s="47"/>
      <c r="AA86" s="47"/>
    </row>
    <row r="87" spans="2:27" ht="39.75" customHeight="1" x14ac:dyDescent="0.25">
      <c r="B87" s="48"/>
      <c r="E87" s="129" t="s">
        <v>40</v>
      </c>
      <c r="F87" s="126" t="str">
        <f>VLOOKUP(E87,$E$112:$L$243,2,FALSE)</f>
        <v>Inserti espandibili</v>
      </c>
      <c r="G87" s="126" t="str">
        <f>VLOOKUP($E$87,$E$112:$L$243,3,FALSE)</f>
        <v>3M EAR</v>
      </c>
      <c r="H87" s="382" t="str">
        <f>VLOOKUP($E$87,$E$112:$L$243,4,FALSE)</f>
        <v>CLASSIC</v>
      </c>
      <c r="I87" s="383"/>
      <c r="J87" s="46">
        <f>VLOOKUP(E87,$E$112:$L$243,5,FALSE)</f>
        <v>31</v>
      </c>
      <c r="K87" s="46">
        <f>VLOOKUP($E$87,$E$112:$L$243,6,FALSE)</f>
        <v>31</v>
      </c>
      <c r="L87" s="46">
        <f>VLOOKUP($E$87,$E$112:$L$243,7,FALSE)</f>
        <v>27</v>
      </c>
      <c r="M87" s="46">
        <f>VLOOKUP($E$87,$E$112:$L$243,8,FALSE)</f>
        <v>26</v>
      </c>
      <c r="N87" s="375">
        <f>$AK$11</f>
        <v>86.769609072863119</v>
      </c>
      <c r="O87" s="375">
        <f>$AL$11</f>
        <v>93.109327975167105</v>
      </c>
      <c r="P87" s="376">
        <f>IF(($AL$11-$AK$11)&lt;=2,(L88-((K88-L88)/4)*($AL$11-$AK$11-2)),(L88-((L88-M88)/8)*($AL$11-$AK$11-2)))</f>
        <v>17.197397839187804</v>
      </c>
      <c r="Q87" s="167"/>
      <c r="R87" s="196"/>
      <c r="S87" s="196"/>
      <c r="V87" s="56"/>
      <c r="W87" s="56"/>
      <c r="X87" s="47"/>
      <c r="Y87" s="47"/>
      <c r="Z87" s="47"/>
      <c r="AA87" s="47"/>
    </row>
    <row r="88" spans="2:27" ht="21" customHeight="1" x14ac:dyDescent="0.25">
      <c r="B88" s="48"/>
      <c r="C88" s="48"/>
      <c r="D88" s="48"/>
      <c r="E88" s="191"/>
      <c r="F88" s="127"/>
      <c r="G88" s="128" t="s">
        <v>57</v>
      </c>
      <c r="H88" s="378">
        <v>0.65</v>
      </c>
      <c r="I88" s="379"/>
      <c r="J88" s="117">
        <f>H88*J87</f>
        <v>20.150000000000002</v>
      </c>
      <c r="K88" s="118">
        <f>K87*$H$88</f>
        <v>20.150000000000002</v>
      </c>
      <c r="L88" s="118">
        <f>L87*$H$88</f>
        <v>17.55</v>
      </c>
      <c r="M88" s="118">
        <f>M87*$H$88</f>
        <v>16.900000000000002</v>
      </c>
      <c r="N88" s="362"/>
      <c r="O88" s="362"/>
      <c r="P88" s="377"/>
      <c r="Q88" s="167"/>
      <c r="R88" s="167"/>
      <c r="S88" s="167"/>
      <c r="V88" s="56"/>
      <c r="W88" s="56"/>
      <c r="X88" s="47"/>
      <c r="Y88" s="47"/>
      <c r="Z88" s="47"/>
      <c r="AA88" s="47"/>
    </row>
    <row r="89" spans="2:27" ht="9" customHeight="1" x14ac:dyDescent="0.25">
      <c r="B89" s="48"/>
      <c r="C89" s="48"/>
      <c r="D89" s="48"/>
      <c r="E89" s="358"/>
      <c r="F89" s="359"/>
      <c r="G89" s="359"/>
      <c r="H89" s="359"/>
      <c r="I89" s="359"/>
      <c r="J89" s="359"/>
      <c r="K89" s="359"/>
      <c r="L89" s="359"/>
      <c r="M89" s="359"/>
      <c r="N89" s="359"/>
      <c r="O89" s="359"/>
      <c r="P89" s="360"/>
      <c r="Q89" s="167"/>
      <c r="R89" s="167"/>
      <c r="S89" s="167"/>
      <c r="V89" s="56"/>
      <c r="W89" s="56"/>
      <c r="X89" s="47"/>
      <c r="Y89" s="47"/>
      <c r="Z89" s="47"/>
      <c r="AA89" s="47"/>
    </row>
    <row r="90" spans="2:27" ht="21" customHeight="1" x14ac:dyDescent="0.25">
      <c r="B90" s="48"/>
      <c r="C90" s="48"/>
      <c r="D90" s="48"/>
      <c r="E90" s="361" t="s">
        <v>37</v>
      </c>
      <c r="F90" s="362"/>
      <c r="G90" s="363" t="s">
        <v>74</v>
      </c>
      <c r="H90" s="130" t="s">
        <v>185</v>
      </c>
      <c r="I90" s="131" t="s">
        <v>71</v>
      </c>
      <c r="J90" s="133">
        <f>$AK$11-P87</f>
        <v>69.572211233675318</v>
      </c>
      <c r="K90" s="131" t="s">
        <v>72</v>
      </c>
      <c r="L90" s="131">
        <v>80</v>
      </c>
      <c r="M90" s="365" t="str">
        <f>IF(J90&lt;65,"IPERPROTEZIONE",IF(J90&lt;70,"ACCETTABILE",IF(J90&lt;75,"BUONA",IF(J90&lt;80,"ACCETTABILE","INSUFFICIENTE"))))</f>
        <v>ACCETTABILE</v>
      </c>
      <c r="N90" s="365"/>
      <c r="O90" s="365"/>
      <c r="P90" s="366"/>
      <c r="Q90" s="167"/>
      <c r="R90" s="85"/>
      <c r="S90" s="85"/>
      <c r="V90" s="56"/>
      <c r="W90" s="56"/>
      <c r="X90" s="47"/>
      <c r="Y90" s="47"/>
      <c r="Z90" s="47"/>
      <c r="AA90" s="47"/>
    </row>
    <row r="91" spans="2:27" ht="29.25" customHeight="1" thickBot="1" x14ac:dyDescent="0.3">
      <c r="B91" s="48"/>
      <c r="C91" s="48"/>
      <c r="D91" s="48"/>
      <c r="E91" s="367" t="s">
        <v>31</v>
      </c>
      <c r="F91" s="364"/>
      <c r="G91" s="364"/>
      <c r="H91" s="59" t="s">
        <v>186</v>
      </c>
      <c r="I91" s="60" t="s">
        <v>73</v>
      </c>
      <c r="J91" s="60">
        <f>M88-5</f>
        <v>11.900000000000002</v>
      </c>
      <c r="K91" s="60" t="s">
        <v>72</v>
      </c>
      <c r="L91" s="60">
        <v>135</v>
      </c>
      <c r="M91" s="368" t="str">
        <f>IF($O$45&lt;135,"VERIFICA NON NECESSARIA",IF(($O$45-J91)&lt;135,"IDONEO","INSUFFICIENTE"))</f>
        <v>VERIFICA NON NECESSARIA</v>
      </c>
      <c r="N91" s="368"/>
      <c r="O91" s="368"/>
      <c r="P91" s="369"/>
      <c r="Q91" s="167"/>
      <c r="R91" s="86"/>
      <c r="S91" s="86"/>
      <c r="V91" s="56"/>
      <c r="W91" s="56"/>
      <c r="X91" s="47"/>
      <c r="Y91" s="47"/>
      <c r="Z91" s="47"/>
      <c r="AA91" s="47"/>
    </row>
    <row r="92" spans="2:27" ht="18.75" thickBot="1" x14ac:dyDescent="0.3">
      <c r="C92" s="48"/>
      <c r="D92" s="48"/>
    </row>
    <row r="93" spans="2:27" ht="27" customHeight="1" x14ac:dyDescent="0.3">
      <c r="B93" s="48"/>
      <c r="C93" s="48"/>
      <c r="D93" s="48"/>
      <c r="E93" s="370" t="s">
        <v>264</v>
      </c>
      <c r="F93" s="371"/>
      <c r="G93" s="371"/>
      <c r="H93" s="371"/>
      <c r="I93" s="371"/>
      <c r="J93" s="371"/>
      <c r="K93" s="371"/>
      <c r="L93" s="371"/>
      <c r="M93" s="371"/>
      <c r="N93" s="371"/>
      <c r="O93" s="371"/>
      <c r="P93" s="372"/>
      <c r="Q93" s="167"/>
      <c r="R93" s="53"/>
      <c r="S93" s="53"/>
      <c r="V93" s="56"/>
      <c r="W93" s="56"/>
      <c r="X93" s="47"/>
      <c r="Y93" s="47"/>
      <c r="Z93" s="47"/>
      <c r="AA93" s="47"/>
    </row>
    <row r="94" spans="2:27" ht="21" customHeight="1" x14ac:dyDescent="0.25">
      <c r="B94" s="48"/>
      <c r="C94" s="48"/>
      <c r="D94" s="48"/>
      <c r="E94" s="193" t="s">
        <v>34</v>
      </c>
      <c r="F94" s="302" t="s">
        <v>26</v>
      </c>
      <c r="G94" s="302" t="s">
        <v>28</v>
      </c>
      <c r="H94" s="373" t="s">
        <v>29</v>
      </c>
      <c r="I94" s="373"/>
      <c r="J94" s="114" t="s">
        <v>64</v>
      </c>
      <c r="K94" s="115" t="s">
        <v>12</v>
      </c>
      <c r="L94" s="116" t="s">
        <v>13</v>
      </c>
      <c r="M94" s="116" t="s">
        <v>14</v>
      </c>
      <c r="N94" s="305" t="s">
        <v>69</v>
      </c>
      <c r="O94" s="305" t="s">
        <v>70</v>
      </c>
      <c r="P94" s="132" t="s">
        <v>15</v>
      </c>
      <c r="Q94" s="167"/>
      <c r="R94" s="54"/>
      <c r="S94" s="54"/>
      <c r="V94" s="56"/>
      <c r="W94" s="52"/>
      <c r="X94" s="47"/>
      <c r="Y94" s="47"/>
      <c r="Z94" s="47"/>
      <c r="AA94" s="47"/>
    </row>
    <row r="95" spans="2:27" ht="42.75" customHeight="1" x14ac:dyDescent="0.25">
      <c r="B95" s="48"/>
      <c r="E95" s="129" t="s">
        <v>41</v>
      </c>
      <c r="F95" s="126" t="str">
        <f>VLOOKUP(E95,$E$112:$L$243,2,FALSE)</f>
        <v>Inserti espandibili</v>
      </c>
      <c r="G95" s="126" t="str">
        <f>VLOOKUP($E$95,$E$112:$L$243,3,FALSE)</f>
        <v>UVEX</v>
      </c>
      <c r="H95" s="380" t="str">
        <f>VLOOKUP($E$95,$E$112:$L$243,4,FALSE)</f>
        <v>X-fit</v>
      </c>
      <c r="I95" s="381"/>
      <c r="J95" s="46">
        <f>VLOOKUP(E95,$E$112:$L$243,5,FALSE)</f>
        <v>37</v>
      </c>
      <c r="K95" s="46">
        <f>VLOOKUP($E$95,$E$112:$L$243,6,FALSE)</f>
        <v>36</v>
      </c>
      <c r="L95" s="46">
        <f>VLOOKUP($E$95,$E$112:$L$243,7,FALSE)</f>
        <v>35</v>
      </c>
      <c r="M95" s="46">
        <f>VLOOKUP($E$95,$E$112:$L$243,8,FALSE)</f>
        <v>34</v>
      </c>
      <c r="N95" s="375">
        <f>$AK$11</f>
        <v>86.769609072863119</v>
      </c>
      <c r="O95" s="375">
        <f>$AL$11</f>
        <v>93.109327975167105</v>
      </c>
      <c r="P95" s="376">
        <f>IF(($AL$11-$AK$11)&lt;=2,(L96-((K96-L96)/4)*($AL$11-$AK$11-2)),(L96-((L96-M96)/8)*($AL$11-$AK$11-2)))</f>
        <v>22.397397839187803</v>
      </c>
      <c r="Q95" s="167"/>
      <c r="R95" s="196"/>
      <c r="S95" s="196"/>
      <c r="V95" s="56"/>
      <c r="W95" s="56"/>
      <c r="X95" s="47"/>
      <c r="Y95" s="47"/>
      <c r="Z95" s="47"/>
      <c r="AA95" s="47"/>
    </row>
    <row r="96" spans="2:27" ht="21" customHeight="1" x14ac:dyDescent="0.25">
      <c r="B96" s="48"/>
      <c r="C96" s="48"/>
      <c r="D96" s="48"/>
      <c r="E96" s="191"/>
      <c r="F96" s="127"/>
      <c r="G96" s="128" t="s">
        <v>57</v>
      </c>
      <c r="H96" s="378">
        <v>0.65</v>
      </c>
      <c r="I96" s="379"/>
      <c r="J96" s="117">
        <f>H96*J95</f>
        <v>24.05</v>
      </c>
      <c r="K96" s="118">
        <f>K95*$H$96</f>
        <v>23.400000000000002</v>
      </c>
      <c r="L96" s="118">
        <f>L95*$H$96</f>
        <v>22.75</v>
      </c>
      <c r="M96" s="118">
        <f>M95*$H$96</f>
        <v>22.1</v>
      </c>
      <c r="N96" s="362"/>
      <c r="O96" s="362"/>
      <c r="P96" s="377"/>
      <c r="Q96" s="167"/>
      <c r="R96" s="167"/>
      <c r="S96" s="167"/>
      <c r="V96" s="56"/>
      <c r="W96" s="56"/>
      <c r="X96" s="47"/>
      <c r="Y96" s="47"/>
      <c r="Z96" s="47"/>
      <c r="AA96" s="47"/>
    </row>
    <row r="97" spans="2:27" ht="9" customHeight="1" x14ac:dyDescent="0.25">
      <c r="B97" s="48"/>
      <c r="C97" s="48"/>
      <c r="D97" s="48"/>
      <c r="E97" s="358"/>
      <c r="F97" s="359"/>
      <c r="G97" s="359"/>
      <c r="H97" s="359"/>
      <c r="I97" s="359"/>
      <c r="J97" s="359"/>
      <c r="K97" s="359"/>
      <c r="L97" s="359"/>
      <c r="M97" s="359"/>
      <c r="N97" s="359"/>
      <c r="O97" s="359"/>
      <c r="P97" s="360"/>
      <c r="Q97" s="167"/>
      <c r="R97" s="167"/>
      <c r="S97" s="167"/>
      <c r="V97" s="56"/>
      <c r="W97" s="56"/>
      <c r="X97" s="47"/>
      <c r="Y97" s="47"/>
      <c r="Z97" s="47"/>
      <c r="AA97" s="47"/>
    </row>
    <row r="98" spans="2:27" ht="21" customHeight="1" x14ac:dyDescent="0.25">
      <c r="B98" s="48"/>
      <c r="C98" s="48"/>
      <c r="D98" s="48"/>
      <c r="E98" s="361" t="s">
        <v>37</v>
      </c>
      <c r="F98" s="362"/>
      <c r="G98" s="363" t="s">
        <v>74</v>
      </c>
      <c r="H98" s="130" t="s">
        <v>185</v>
      </c>
      <c r="I98" s="131" t="s">
        <v>71</v>
      </c>
      <c r="J98" s="133">
        <f>$AK$11-P95</f>
        <v>64.372211233675316</v>
      </c>
      <c r="K98" s="131" t="s">
        <v>72</v>
      </c>
      <c r="L98" s="131">
        <v>80</v>
      </c>
      <c r="M98" s="365" t="str">
        <f>IF(J98&lt;65,"IPERPROTEZIONE",IF(J98&lt;70,"ACCETTABILE",IF(J98&lt;75,"BUONA",IF(J98&lt;80,"ACCETTABILE","INSUFFICIENTE"))))</f>
        <v>IPERPROTEZIONE</v>
      </c>
      <c r="N98" s="365"/>
      <c r="O98" s="365"/>
      <c r="P98" s="366"/>
      <c r="Q98" s="167"/>
      <c r="R98" s="85"/>
      <c r="S98" s="85"/>
      <c r="V98" s="56"/>
      <c r="W98" s="56"/>
      <c r="X98" s="47"/>
      <c r="Y98" s="47"/>
      <c r="Z98" s="47"/>
      <c r="AA98" s="47"/>
    </row>
    <row r="99" spans="2:27" ht="29.25" customHeight="1" thickBot="1" x14ac:dyDescent="0.3">
      <c r="B99" s="48"/>
      <c r="C99" s="48"/>
      <c r="D99" s="48"/>
      <c r="E99" s="367" t="s">
        <v>31</v>
      </c>
      <c r="F99" s="364"/>
      <c r="G99" s="364"/>
      <c r="H99" s="59" t="s">
        <v>186</v>
      </c>
      <c r="I99" s="60" t="s">
        <v>73</v>
      </c>
      <c r="J99" s="60">
        <f>M96-5</f>
        <v>17.100000000000001</v>
      </c>
      <c r="K99" s="60" t="s">
        <v>72</v>
      </c>
      <c r="L99" s="60">
        <v>135</v>
      </c>
      <c r="M99" s="368" t="str">
        <f>IF($O$45&lt;135,"VERIFICA NON NECESSARIA",IF(($O$45-J99)&lt;135,"IDONEO","INSUFFICIENTE"))</f>
        <v>VERIFICA NON NECESSARIA</v>
      </c>
      <c r="N99" s="368"/>
      <c r="O99" s="368"/>
      <c r="P99" s="369"/>
      <c r="Q99" s="167"/>
      <c r="R99" s="86"/>
      <c r="S99" s="86"/>
      <c r="V99" s="56"/>
      <c r="W99" s="56"/>
      <c r="X99" s="47"/>
      <c r="Y99" s="47"/>
      <c r="Z99" s="47"/>
      <c r="AA99" s="47"/>
    </row>
    <row r="100" spans="2:27" ht="18.75" thickBot="1" x14ac:dyDescent="0.3">
      <c r="C100" s="48"/>
      <c r="D100" s="48"/>
    </row>
    <row r="101" spans="2:27" ht="27" customHeight="1" x14ac:dyDescent="0.3">
      <c r="B101" s="48"/>
      <c r="C101" s="48"/>
      <c r="D101" s="48"/>
      <c r="E101" s="370" t="s">
        <v>264</v>
      </c>
      <c r="F101" s="371"/>
      <c r="G101" s="371"/>
      <c r="H101" s="371"/>
      <c r="I101" s="371"/>
      <c r="J101" s="371"/>
      <c r="K101" s="371"/>
      <c r="L101" s="371"/>
      <c r="M101" s="371"/>
      <c r="N101" s="371"/>
      <c r="O101" s="371"/>
      <c r="P101" s="372"/>
      <c r="Q101" s="167"/>
      <c r="R101" s="53"/>
      <c r="S101" s="53"/>
      <c r="V101" s="56"/>
      <c r="W101" s="56"/>
      <c r="X101" s="47"/>
      <c r="Y101" s="47"/>
      <c r="Z101" s="47"/>
      <c r="AA101" s="47"/>
    </row>
    <row r="102" spans="2:27" ht="21" customHeight="1" x14ac:dyDescent="0.25">
      <c r="B102" s="48"/>
      <c r="C102" s="48"/>
      <c r="D102" s="48"/>
      <c r="E102" s="193" t="s">
        <v>34</v>
      </c>
      <c r="F102" s="302" t="s">
        <v>26</v>
      </c>
      <c r="G102" s="302" t="s">
        <v>28</v>
      </c>
      <c r="H102" s="373" t="s">
        <v>29</v>
      </c>
      <c r="I102" s="373"/>
      <c r="J102" s="114" t="s">
        <v>64</v>
      </c>
      <c r="K102" s="115" t="s">
        <v>12</v>
      </c>
      <c r="L102" s="116" t="s">
        <v>13</v>
      </c>
      <c r="M102" s="116" t="s">
        <v>14</v>
      </c>
      <c r="N102" s="305" t="s">
        <v>69</v>
      </c>
      <c r="O102" s="305" t="s">
        <v>70</v>
      </c>
      <c r="P102" s="132" t="s">
        <v>15</v>
      </c>
      <c r="Q102" s="167"/>
      <c r="R102" s="54"/>
      <c r="S102" s="54"/>
      <c r="V102" s="56"/>
      <c r="W102" s="52"/>
      <c r="X102" s="47"/>
      <c r="Y102" s="47"/>
      <c r="Z102" s="47"/>
      <c r="AA102" s="47"/>
    </row>
    <row r="103" spans="2:27" ht="21" customHeight="1" x14ac:dyDescent="0.25">
      <c r="B103" s="48"/>
      <c r="E103" s="129" t="s">
        <v>44</v>
      </c>
      <c r="F103" s="126" t="str">
        <f>VLOOKUP(E103,$E$112:$L$243,2,FALSE)</f>
        <v>Inserti espandibili</v>
      </c>
      <c r="G103" s="126" t="str">
        <f>VLOOKUP($E$103,$E$112:$L$243,3,FALSE)</f>
        <v>3M EAR</v>
      </c>
      <c r="H103" s="374" t="str">
        <f>VLOOKUP($E$103,$E$112:$L$243,4,FALSE)</f>
        <v>soft FX</v>
      </c>
      <c r="I103" s="374"/>
      <c r="J103" s="46">
        <f>VLOOKUP(E103,$E$112:$L$243,5,FALSE)</f>
        <v>37</v>
      </c>
      <c r="K103" s="46">
        <f>VLOOKUP($E$103,$E$112:$L$243,6,FALSE)</f>
        <v>36</v>
      </c>
      <c r="L103" s="46">
        <f>VLOOKUP($E$103,$E$112:$L$243,7,FALSE)</f>
        <v>35</v>
      </c>
      <c r="M103" s="46">
        <f>VLOOKUP($E$103,$E$112:$L$243,8,FALSE)</f>
        <v>33</v>
      </c>
      <c r="N103" s="375">
        <f>$AK$11</f>
        <v>86.769609072863119</v>
      </c>
      <c r="O103" s="375">
        <f>$AL$11</f>
        <v>93.109327975167105</v>
      </c>
      <c r="P103" s="376">
        <f>IF(($AL$11-$AK$11)&lt;=2,(L104-((K104-L104)/4)*($AL$11-$AK$11-2)),(L104-((L104-M104)/8)*($AL$11-$AK$11-2)))</f>
        <v>28.827809733260402</v>
      </c>
      <c r="Q103" s="167"/>
      <c r="R103" s="196"/>
      <c r="S103" s="196"/>
      <c r="V103" s="56"/>
      <c r="W103" s="56"/>
      <c r="X103" s="47"/>
      <c r="Y103" s="47"/>
      <c r="Z103" s="47"/>
      <c r="AA103" s="47"/>
    </row>
    <row r="104" spans="2:27" ht="21" customHeight="1" x14ac:dyDescent="0.25">
      <c r="B104" s="48"/>
      <c r="C104" s="48"/>
      <c r="D104" s="48"/>
      <c r="E104" s="191"/>
      <c r="F104" s="127"/>
      <c r="G104" s="128" t="s">
        <v>57</v>
      </c>
      <c r="H104" s="378">
        <v>0.85</v>
      </c>
      <c r="I104" s="379"/>
      <c r="J104" s="117">
        <f>H104*J103</f>
        <v>31.45</v>
      </c>
      <c r="K104" s="118">
        <f>K103*$H$104</f>
        <v>30.599999999999998</v>
      </c>
      <c r="L104" s="118">
        <f>L103*$H$104</f>
        <v>29.75</v>
      </c>
      <c r="M104" s="118">
        <f>M103*$H$104</f>
        <v>28.05</v>
      </c>
      <c r="N104" s="362"/>
      <c r="O104" s="362"/>
      <c r="P104" s="377"/>
      <c r="Q104" s="167"/>
      <c r="R104" s="167"/>
      <c r="S104" s="167"/>
      <c r="V104" s="56"/>
      <c r="W104" s="56"/>
      <c r="X104" s="47"/>
      <c r="Y104" s="47"/>
      <c r="Z104" s="47"/>
      <c r="AA104" s="47"/>
    </row>
    <row r="105" spans="2:27" ht="9" customHeight="1" x14ac:dyDescent="0.25">
      <c r="B105" s="48"/>
      <c r="C105" s="48"/>
      <c r="D105" s="48"/>
      <c r="E105" s="358"/>
      <c r="F105" s="359"/>
      <c r="G105" s="359"/>
      <c r="H105" s="359"/>
      <c r="I105" s="359"/>
      <c r="J105" s="359"/>
      <c r="K105" s="359"/>
      <c r="L105" s="359"/>
      <c r="M105" s="359"/>
      <c r="N105" s="359"/>
      <c r="O105" s="359"/>
      <c r="P105" s="360"/>
      <c r="Q105" s="167"/>
      <c r="R105" s="167"/>
      <c r="S105" s="167"/>
      <c r="V105" s="56"/>
      <c r="W105" s="56"/>
      <c r="X105" s="47"/>
      <c r="Y105" s="47"/>
      <c r="Z105" s="47"/>
      <c r="AA105" s="47"/>
    </row>
    <row r="106" spans="2:27" ht="21" customHeight="1" x14ac:dyDescent="0.25">
      <c r="B106" s="48"/>
      <c r="C106" s="48"/>
      <c r="D106" s="48"/>
      <c r="E106" s="361" t="s">
        <v>37</v>
      </c>
      <c r="F106" s="362"/>
      <c r="G106" s="363" t="s">
        <v>74</v>
      </c>
      <c r="H106" s="130" t="s">
        <v>185</v>
      </c>
      <c r="I106" s="131" t="s">
        <v>71</v>
      </c>
      <c r="J106" s="133">
        <f>$AK$11-P103</f>
        <v>57.941799339602717</v>
      </c>
      <c r="K106" s="131" t="s">
        <v>72</v>
      </c>
      <c r="L106" s="131">
        <v>80</v>
      </c>
      <c r="M106" s="365" t="str">
        <f>IF(J106&lt;65,"IPERPROTEZIONE",IF(J106&lt;70,"ACCETTABILE",IF(J106&lt;75,"BUONA",IF(J106&lt;80,"ACCETTABILE","INSUFFICIENTE"))))</f>
        <v>IPERPROTEZIONE</v>
      </c>
      <c r="N106" s="365"/>
      <c r="O106" s="365"/>
      <c r="P106" s="366"/>
      <c r="Q106" s="167"/>
      <c r="R106" s="85"/>
      <c r="S106" s="85"/>
      <c r="V106" s="56"/>
      <c r="W106" s="56"/>
      <c r="X106" s="47"/>
      <c r="Y106" s="47"/>
      <c r="Z106" s="47"/>
      <c r="AA106" s="47"/>
    </row>
    <row r="107" spans="2:27" ht="29.25" customHeight="1" thickBot="1" x14ac:dyDescent="0.3">
      <c r="B107" s="48"/>
      <c r="C107" s="48"/>
      <c r="D107" s="48"/>
      <c r="E107" s="367" t="s">
        <v>32</v>
      </c>
      <c r="F107" s="364"/>
      <c r="G107" s="364"/>
      <c r="H107" s="59" t="s">
        <v>186</v>
      </c>
      <c r="I107" s="60" t="s">
        <v>73</v>
      </c>
      <c r="J107" s="60">
        <f>M104-5</f>
        <v>23.05</v>
      </c>
      <c r="K107" s="60" t="s">
        <v>72</v>
      </c>
      <c r="L107" s="60">
        <v>135</v>
      </c>
      <c r="M107" s="368" t="str">
        <f>IF($O$45&lt;135,"VERIFICA NON NECESSARIA",IF(($O$45-J107)&lt;135,"IDONEO","INSUFFICIENTE"))</f>
        <v>VERIFICA NON NECESSARIA</v>
      </c>
      <c r="N107" s="368"/>
      <c r="O107" s="368"/>
      <c r="P107" s="369"/>
      <c r="Q107" s="167"/>
      <c r="R107" s="86"/>
      <c r="S107" s="86"/>
      <c r="V107" s="56"/>
      <c r="W107" s="56"/>
      <c r="X107" s="47"/>
      <c r="Y107" s="47"/>
      <c r="Z107" s="47"/>
      <c r="AA107" s="47"/>
    </row>
    <row r="108" spans="2:27" ht="18" x14ac:dyDescent="0.25">
      <c r="C108" s="48"/>
      <c r="D108" s="48"/>
    </row>
    <row r="109" spans="2:27" ht="18" x14ac:dyDescent="0.25">
      <c r="C109" s="48"/>
      <c r="D109" s="48"/>
    </row>
    <row r="110" spans="2:27" ht="18" x14ac:dyDescent="0.25">
      <c r="C110" s="48"/>
      <c r="D110" s="48"/>
    </row>
    <row r="111" spans="2:27" ht="35.25" customHeight="1" x14ac:dyDescent="0.2">
      <c r="E111" s="305" t="s">
        <v>0</v>
      </c>
      <c r="F111" s="305" t="s">
        <v>184</v>
      </c>
      <c r="G111" s="305" t="s">
        <v>1</v>
      </c>
      <c r="H111" s="305" t="s">
        <v>2</v>
      </c>
      <c r="I111" s="305" t="s">
        <v>64</v>
      </c>
      <c r="J111" s="305" t="s">
        <v>12</v>
      </c>
      <c r="K111" s="305" t="s">
        <v>13</v>
      </c>
      <c r="L111" s="305" t="s">
        <v>14</v>
      </c>
    </row>
    <row r="112" spans="2:27" ht="20.25" customHeight="1" x14ac:dyDescent="0.2">
      <c r="E112" s="45" t="s">
        <v>36</v>
      </c>
      <c r="F112" s="45" t="s">
        <v>27</v>
      </c>
      <c r="G112" s="45" t="s">
        <v>582</v>
      </c>
      <c r="H112" s="45" t="s">
        <v>583</v>
      </c>
      <c r="I112" s="46">
        <v>26</v>
      </c>
      <c r="J112" s="46">
        <v>32</v>
      </c>
      <c r="K112" s="46">
        <v>23</v>
      </c>
      <c r="L112" s="46">
        <v>15</v>
      </c>
    </row>
    <row r="113" spans="5:12" ht="20.25" customHeight="1" x14ac:dyDescent="0.2">
      <c r="E113" s="45" t="s">
        <v>38</v>
      </c>
      <c r="F113" s="45" t="s">
        <v>27</v>
      </c>
      <c r="G113" s="45" t="s">
        <v>582</v>
      </c>
      <c r="H113" s="309" t="s">
        <v>584</v>
      </c>
      <c r="I113" s="46">
        <v>24</v>
      </c>
      <c r="J113" s="46">
        <v>29</v>
      </c>
      <c r="K113" s="46">
        <v>20</v>
      </c>
      <c r="L113" s="46">
        <v>13</v>
      </c>
    </row>
    <row r="114" spans="5:12" ht="20.25" customHeight="1" x14ac:dyDescent="0.2">
      <c r="E114" s="45" t="s">
        <v>40</v>
      </c>
      <c r="F114" s="45" t="s">
        <v>243</v>
      </c>
      <c r="G114" s="45" t="s">
        <v>585</v>
      </c>
      <c r="H114" s="45" t="s">
        <v>586</v>
      </c>
      <c r="I114" s="46">
        <v>31</v>
      </c>
      <c r="J114" s="46">
        <v>31</v>
      </c>
      <c r="K114" s="46">
        <v>27</v>
      </c>
      <c r="L114" s="46">
        <v>26</v>
      </c>
    </row>
    <row r="115" spans="5:12" ht="20.25" customHeight="1" x14ac:dyDescent="0.2">
      <c r="E115" s="45" t="s">
        <v>41</v>
      </c>
      <c r="F115" s="45" t="s">
        <v>243</v>
      </c>
      <c r="G115" s="45" t="s">
        <v>587</v>
      </c>
      <c r="H115" s="45" t="s">
        <v>588</v>
      </c>
      <c r="I115" s="46">
        <v>37</v>
      </c>
      <c r="J115" s="46">
        <v>36</v>
      </c>
      <c r="K115" s="46">
        <v>35</v>
      </c>
      <c r="L115" s="46">
        <v>34</v>
      </c>
    </row>
    <row r="116" spans="5:12" ht="20.25" customHeight="1" x14ac:dyDescent="0.2">
      <c r="E116" s="45" t="s">
        <v>42</v>
      </c>
      <c r="F116" s="45" t="s">
        <v>243</v>
      </c>
      <c r="G116" s="45" t="s">
        <v>585</v>
      </c>
      <c r="H116" s="45" t="s">
        <v>589</v>
      </c>
      <c r="I116" s="46">
        <v>29</v>
      </c>
      <c r="J116" s="46">
        <v>30</v>
      </c>
      <c r="K116" s="46">
        <v>35</v>
      </c>
      <c r="L116" s="46">
        <v>24</v>
      </c>
    </row>
    <row r="117" spans="5:12" ht="20.25" customHeight="1" x14ac:dyDescent="0.2">
      <c r="E117" s="45" t="s">
        <v>43</v>
      </c>
      <c r="F117" s="45" t="s">
        <v>244</v>
      </c>
      <c r="G117" s="45" t="s">
        <v>590</v>
      </c>
      <c r="H117" s="45" t="s">
        <v>591</v>
      </c>
      <c r="I117" s="46">
        <v>28</v>
      </c>
      <c r="J117" s="46">
        <v>27</v>
      </c>
      <c r="K117" s="46">
        <v>26</v>
      </c>
      <c r="L117" s="46">
        <v>25</v>
      </c>
    </row>
    <row r="118" spans="5:12" ht="20.25" customHeight="1" x14ac:dyDescent="0.2">
      <c r="E118" s="45" t="s">
        <v>44</v>
      </c>
      <c r="F118" s="45" t="s">
        <v>243</v>
      </c>
      <c r="G118" s="45" t="s">
        <v>585</v>
      </c>
      <c r="H118" s="45" t="s">
        <v>592</v>
      </c>
      <c r="I118" s="46">
        <v>37</v>
      </c>
      <c r="J118" s="46">
        <v>36</v>
      </c>
      <c r="K118" s="46">
        <v>35</v>
      </c>
      <c r="L118" s="46">
        <v>33</v>
      </c>
    </row>
    <row r="119" spans="5:12" ht="20.25" customHeight="1" x14ac:dyDescent="0.2">
      <c r="E119" s="45" t="s">
        <v>45</v>
      </c>
      <c r="F119" s="45"/>
      <c r="G119" s="45"/>
      <c r="H119" s="45"/>
      <c r="I119" s="46"/>
      <c r="J119" s="46"/>
      <c r="K119" s="46"/>
      <c r="L119" s="46"/>
    </row>
    <row r="120" spans="5:12" ht="20.25" customHeight="1" x14ac:dyDescent="0.2">
      <c r="E120" s="45" t="s">
        <v>46</v>
      </c>
      <c r="F120" s="45"/>
      <c r="G120" s="45"/>
      <c r="H120" s="45"/>
      <c r="I120" s="46"/>
      <c r="J120" s="46"/>
      <c r="K120" s="46"/>
      <c r="L120" s="46"/>
    </row>
    <row r="121" spans="5:12" ht="20.25" customHeight="1" x14ac:dyDescent="0.2">
      <c r="E121" s="45" t="s">
        <v>47</v>
      </c>
      <c r="F121" s="45"/>
      <c r="G121" s="45"/>
      <c r="H121" s="45"/>
      <c r="I121" s="46"/>
      <c r="J121" s="46"/>
      <c r="K121" s="46"/>
      <c r="L121" s="46"/>
    </row>
    <row r="122" spans="5:12" ht="20.25" customHeight="1" x14ac:dyDescent="0.2">
      <c r="E122" s="45" t="s">
        <v>48</v>
      </c>
      <c r="F122" s="45"/>
      <c r="G122" s="45"/>
      <c r="H122" s="45"/>
      <c r="I122" s="46"/>
      <c r="J122" s="46"/>
      <c r="K122" s="46"/>
      <c r="L122" s="46"/>
    </row>
    <row r="123" spans="5:12" ht="20.25" customHeight="1" x14ac:dyDescent="0.2">
      <c r="E123" s="45" t="s">
        <v>49</v>
      </c>
      <c r="F123" s="45"/>
      <c r="G123" s="45"/>
      <c r="H123" s="45"/>
      <c r="I123" s="46"/>
      <c r="J123" s="46"/>
      <c r="K123" s="46"/>
      <c r="L123" s="46"/>
    </row>
    <row r="124" spans="5:12" ht="20.25" customHeight="1" x14ac:dyDescent="0.2">
      <c r="E124" s="45" t="s">
        <v>50</v>
      </c>
      <c r="F124" s="45"/>
      <c r="G124" s="45"/>
      <c r="H124" s="45"/>
      <c r="I124" s="46"/>
      <c r="J124" s="46"/>
      <c r="K124" s="46"/>
      <c r="L124" s="46"/>
    </row>
    <row r="125" spans="5:12" ht="20.25" customHeight="1" x14ac:dyDescent="0.2">
      <c r="E125" s="45" t="s">
        <v>51</v>
      </c>
      <c r="F125" s="45"/>
      <c r="G125" s="45"/>
      <c r="H125" s="45"/>
      <c r="I125" s="46"/>
      <c r="J125" s="46"/>
      <c r="K125" s="46"/>
      <c r="L125" s="46"/>
    </row>
    <row r="126" spans="5:12" ht="20.25" customHeight="1" x14ac:dyDescent="0.2">
      <c r="E126" s="45" t="s">
        <v>35</v>
      </c>
      <c r="F126" s="45"/>
      <c r="G126" s="45"/>
      <c r="H126" s="45"/>
      <c r="I126" s="46"/>
      <c r="J126" s="46"/>
      <c r="K126" s="46"/>
      <c r="L126" s="46"/>
    </row>
    <row r="127" spans="5:12" ht="20.25" customHeight="1" x14ac:dyDescent="0.2">
      <c r="E127" s="45" t="s">
        <v>52</v>
      </c>
      <c r="F127" s="45"/>
      <c r="G127" s="45"/>
      <c r="H127" s="45"/>
      <c r="I127" s="46"/>
      <c r="J127" s="46"/>
      <c r="K127" s="46"/>
      <c r="L127" s="46"/>
    </row>
    <row r="128" spans="5:12" ht="20.25" customHeight="1" x14ac:dyDescent="0.2">
      <c r="E128" s="45" t="s">
        <v>53</v>
      </c>
      <c r="F128" s="45"/>
      <c r="G128" s="45"/>
      <c r="H128" s="45"/>
      <c r="I128" s="46"/>
      <c r="J128" s="46"/>
      <c r="K128" s="46"/>
      <c r="L128" s="46"/>
    </row>
    <row r="129" spans="5:12" ht="20.25" customHeight="1" x14ac:dyDescent="0.2">
      <c r="E129" s="45" t="s">
        <v>54</v>
      </c>
      <c r="F129" s="45"/>
      <c r="G129" s="45"/>
      <c r="H129" s="45"/>
      <c r="I129" s="46"/>
      <c r="J129" s="46"/>
      <c r="K129" s="46"/>
      <c r="L129" s="46"/>
    </row>
    <row r="130" spans="5:12" ht="20.25" x14ac:dyDescent="0.2">
      <c r="E130" s="45" t="s">
        <v>55</v>
      </c>
      <c r="F130" s="45"/>
      <c r="G130" s="45"/>
      <c r="H130" s="45"/>
      <c r="I130" s="46"/>
      <c r="J130" s="46"/>
      <c r="K130" s="46"/>
      <c r="L130" s="46"/>
    </row>
    <row r="131" spans="5:12" ht="20.25" x14ac:dyDescent="0.2">
      <c r="E131" s="45" t="s">
        <v>58</v>
      </c>
      <c r="F131" s="45"/>
      <c r="G131" s="45"/>
      <c r="H131" s="45"/>
      <c r="I131" s="46"/>
      <c r="J131" s="46"/>
      <c r="K131" s="46"/>
      <c r="L131" s="46"/>
    </row>
    <row r="132" spans="5:12" ht="20.25" x14ac:dyDescent="0.2">
      <c r="E132" s="45" t="s">
        <v>59</v>
      </c>
      <c r="F132" s="45"/>
      <c r="G132" s="45"/>
      <c r="H132" s="45"/>
      <c r="I132" s="46"/>
      <c r="J132" s="46"/>
      <c r="K132" s="46"/>
      <c r="L132" s="46"/>
    </row>
    <row r="133" spans="5:12" ht="20.25" x14ac:dyDescent="0.2">
      <c r="E133" s="45" t="s">
        <v>60</v>
      </c>
      <c r="F133" s="45"/>
      <c r="G133" s="45"/>
      <c r="H133" s="45"/>
      <c r="I133" s="46"/>
      <c r="J133" s="46"/>
      <c r="K133" s="46"/>
      <c r="L133" s="46"/>
    </row>
    <row r="134" spans="5:12" ht="20.25" x14ac:dyDescent="0.2">
      <c r="E134" s="45" t="s">
        <v>61</v>
      </c>
      <c r="F134" s="45"/>
      <c r="G134" s="45"/>
      <c r="H134" s="45"/>
      <c r="I134" s="46"/>
      <c r="J134" s="46"/>
      <c r="K134" s="46"/>
      <c r="L134" s="46"/>
    </row>
    <row r="135" spans="5:12" ht="20.25" x14ac:dyDescent="0.2">
      <c r="E135" s="45" t="s">
        <v>62</v>
      </c>
      <c r="F135" s="45"/>
      <c r="G135" s="45"/>
      <c r="H135" s="45"/>
      <c r="I135" s="46"/>
      <c r="J135" s="46"/>
      <c r="K135" s="46"/>
      <c r="L135" s="46"/>
    </row>
    <row r="136" spans="5:12" ht="20.25" x14ac:dyDescent="0.2">
      <c r="E136" s="45" t="s">
        <v>63</v>
      </c>
      <c r="F136" s="45"/>
      <c r="G136" s="45"/>
      <c r="H136" s="45"/>
      <c r="I136" s="46"/>
      <c r="J136" s="46"/>
      <c r="K136" s="46"/>
      <c r="L136" s="46"/>
    </row>
    <row r="137" spans="5:12" ht="20.25" x14ac:dyDescent="0.2">
      <c r="E137" s="45" t="s">
        <v>76</v>
      </c>
      <c r="F137" s="45"/>
      <c r="G137" s="45"/>
      <c r="H137" s="45"/>
      <c r="I137" s="46"/>
      <c r="J137" s="46"/>
      <c r="K137" s="46"/>
      <c r="L137" s="46"/>
    </row>
    <row r="138" spans="5:12" ht="20.25" x14ac:dyDescent="0.2">
      <c r="E138" s="45" t="s">
        <v>77</v>
      </c>
      <c r="F138" s="45"/>
      <c r="G138" s="45"/>
      <c r="H138" s="45"/>
      <c r="I138" s="46"/>
      <c r="J138" s="46"/>
      <c r="K138" s="46"/>
      <c r="L138" s="46"/>
    </row>
    <row r="139" spans="5:12" ht="20.25" x14ac:dyDescent="0.2">
      <c r="E139" s="45" t="s">
        <v>78</v>
      </c>
      <c r="F139" s="45"/>
      <c r="G139" s="45"/>
      <c r="H139" s="45"/>
      <c r="I139" s="46"/>
      <c r="J139" s="46"/>
      <c r="K139" s="46"/>
      <c r="L139" s="46"/>
    </row>
    <row r="140" spans="5:12" ht="20.25" x14ac:dyDescent="0.2">
      <c r="E140" s="45" t="s">
        <v>79</v>
      </c>
      <c r="F140" s="45"/>
      <c r="G140" s="45"/>
      <c r="H140" s="45"/>
      <c r="I140" s="46"/>
      <c r="J140" s="46"/>
      <c r="K140" s="46"/>
      <c r="L140" s="46"/>
    </row>
    <row r="141" spans="5:12" ht="20.25" x14ac:dyDescent="0.2">
      <c r="E141" s="45" t="s">
        <v>80</v>
      </c>
      <c r="F141" s="45"/>
      <c r="G141" s="45"/>
      <c r="H141" s="45"/>
      <c r="I141" s="46"/>
      <c r="J141" s="46"/>
      <c r="K141" s="46"/>
      <c r="L141" s="46"/>
    </row>
    <row r="142" spans="5:12" ht="20.25" x14ac:dyDescent="0.2">
      <c r="E142" s="45" t="s">
        <v>81</v>
      </c>
      <c r="F142" s="45"/>
      <c r="G142" s="45"/>
      <c r="H142" s="45"/>
      <c r="I142" s="46"/>
      <c r="J142" s="46"/>
      <c r="K142" s="46"/>
      <c r="L142" s="46"/>
    </row>
    <row r="143" spans="5:12" ht="20.25" x14ac:dyDescent="0.2">
      <c r="E143" s="45" t="s">
        <v>82</v>
      </c>
      <c r="F143" s="45"/>
      <c r="G143" s="45"/>
      <c r="H143" s="45"/>
      <c r="I143" s="46"/>
      <c r="J143" s="46"/>
      <c r="K143" s="46"/>
      <c r="L143" s="46"/>
    </row>
    <row r="144" spans="5:12" ht="20.25" x14ac:dyDescent="0.2">
      <c r="E144" s="45" t="s">
        <v>83</v>
      </c>
      <c r="F144" s="45"/>
      <c r="G144" s="45"/>
      <c r="H144" s="45"/>
      <c r="I144" s="46"/>
      <c r="J144" s="46"/>
      <c r="K144" s="46"/>
      <c r="L144" s="46"/>
    </row>
    <row r="145" spans="5:12" ht="20.25" x14ac:dyDescent="0.2">
      <c r="E145" s="45" t="s">
        <v>84</v>
      </c>
      <c r="F145" s="45"/>
      <c r="G145" s="45"/>
      <c r="H145" s="45"/>
      <c r="I145" s="46"/>
      <c r="J145" s="46"/>
      <c r="K145" s="46"/>
      <c r="L145" s="46"/>
    </row>
    <row r="146" spans="5:12" ht="20.25" x14ac:dyDescent="0.2">
      <c r="E146" s="45" t="s">
        <v>85</v>
      </c>
      <c r="F146" s="45"/>
      <c r="G146" s="45"/>
      <c r="H146" s="45"/>
      <c r="I146" s="46"/>
      <c r="J146" s="46"/>
      <c r="K146" s="46"/>
      <c r="L146" s="46"/>
    </row>
    <row r="147" spans="5:12" ht="20.25" x14ac:dyDescent="0.2">
      <c r="E147" s="45" t="s">
        <v>86</v>
      </c>
      <c r="F147" s="45"/>
      <c r="G147" s="45"/>
      <c r="H147" s="45"/>
      <c r="I147" s="46"/>
      <c r="J147" s="46"/>
      <c r="K147" s="46"/>
      <c r="L147" s="46"/>
    </row>
    <row r="148" spans="5:12" ht="20.25" x14ac:dyDescent="0.2">
      <c r="E148" s="45" t="s">
        <v>87</v>
      </c>
      <c r="F148" s="45"/>
      <c r="G148" s="45"/>
      <c r="H148" s="45"/>
      <c r="I148" s="46"/>
      <c r="J148" s="46"/>
      <c r="K148" s="46"/>
      <c r="L148" s="46"/>
    </row>
    <row r="149" spans="5:12" ht="20.25" x14ac:dyDescent="0.2">
      <c r="E149" s="45" t="s">
        <v>88</v>
      </c>
      <c r="F149" s="45"/>
      <c r="G149" s="45"/>
      <c r="H149" s="45"/>
      <c r="I149" s="46"/>
      <c r="J149" s="46"/>
      <c r="K149" s="46"/>
      <c r="L149" s="46"/>
    </row>
    <row r="150" spans="5:12" ht="20.25" x14ac:dyDescent="0.2">
      <c r="E150" s="45" t="s">
        <v>89</v>
      </c>
      <c r="F150" s="45"/>
      <c r="G150" s="45"/>
      <c r="H150" s="45"/>
      <c r="I150" s="46"/>
      <c r="J150" s="46"/>
      <c r="K150" s="46"/>
      <c r="L150" s="46"/>
    </row>
    <row r="151" spans="5:12" ht="20.25" x14ac:dyDescent="0.2">
      <c r="E151" s="45" t="s">
        <v>90</v>
      </c>
      <c r="F151" s="45"/>
      <c r="G151" s="45"/>
      <c r="H151" s="45"/>
      <c r="I151" s="46"/>
      <c r="J151" s="46"/>
      <c r="K151" s="46"/>
      <c r="L151" s="46"/>
    </row>
    <row r="152" spans="5:12" ht="20.25" x14ac:dyDescent="0.2">
      <c r="E152" s="45" t="s">
        <v>91</v>
      </c>
      <c r="F152" s="45"/>
      <c r="G152" s="45"/>
      <c r="H152" s="45"/>
      <c r="I152" s="46"/>
      <c r="J152" s="46"/>
      <c r="K152" s="46"/>
      <c r="L152" s="46"/>
    </row>
    <row r="153" spans="5:12" ht="20.25" x14ac:dyDescent="0.2">
      <c r="E153" s="45" t="s">
        <v>92</v>
      </c>
      <c r="F153" s="45"/>
      <c r="G153" s="45"/>
      <c r="H153" s="45"/>
      <c r="I153" s="46"/>
      <c r="J153" s="46"/>
      <c r="K153" s="46"/>
      <c r="L153" s="46"/>
    </row>
    <row r="154" spans="5:12" ht="20.25" x14ac:dyDescent="0.2">
      <c r="E154" s="45" t="s">
        <v>93</v>
      </c>
      <c r="F154" s="45"/>
      <c r="G154" s="45"/>
      <c r="H154" s="45"/>
      <c r="I154" s="46"/>
      <c r="J154" s="46"/>
      <c r="K154" s="46"/>
      <c r="L154" s="46"/>
    </row>
    <row r="155" spans="5:12" ht="20.25" x14ac:dyDescent="0.2">
      <c r="E155" s="45" t="s">
        <v>94</v>
      </c>
      <c r="F155" s="45"/>
      <c r="G155" s="45"/>
      <c r="H155" s="45"/>
      <c r="I155" s="46"/>
      <c r="J155" s="46"/>
      <c r="K155" s="46"/>
      <c r="L155" s="46"/>
    </row>
    <row r="156" spans="5:12" ht="20.25" x14ac:dyDescent="0.2">
      <c r="E156" s="45" t="s">
        <v>95</v>
      </c>
      <c r="F156" s="45"/>
      <c r="G156" s="45"/>
      <c r="H156" s="45"/>
      <c r="I156" s="46"/>
      <c r="J156" s="46"/>
      <c r="K156" s="46"/>
      <c r="L156" s="46"/>
    </row>
    <row r="157" spans="5:12" ht="20.25" x14ac:dyDescent="0.2">
      <c r="E157" s="45" t="s">
        <v>96</v>
      </c>
      <c r="F157" s="45"/>
      <c r="G157" s="45"/>
      <c r="H157" s="45"/>
      <c r="I157" s="46"/>
      <c r="J157" s="46"/>
      <c r="K157" s="46"/>
      <c r="L157" s="46"/>
    </row>
    <row r="158" spans="5:12" ht="20.25" x14ac:dyDescent="0.2">
      <c r="E158" s="45" t="s">
        <v>97</v>
      </c>
      <c r="F158" s="45"/>
      <c r="G158" s="45"/>
      <c r="H158" s="45"/>
      <c r="I158" s="46"/>
      <c r="J158" s="46"/>
      <c r="K158" s="46"/>
      <c r="L158" s="46"/>
    </row>
    <row r="159" spans="5:12" ht="20.25" x14ac:dyDescent="0.2">
      <c r="E159" s="45" t="s">
        <v>98</v>
      </c>
      <c r="F159" s="45"/>
      <c r="G159" s="45"/>
      <c r="H159" s="45"/>
      <c r="I159" s="46"/>
      <c r="J159" s="46"/>
      <c r="K159" s="46"/>
      <c r="L159" s="46"/>
    </row>
    <row r="160" spans="5:12" ht="20.25" x14ac:dyDescent="0.2">
      <c r="E160" s="45" t="s">
        <v>99</v>
      </c>
      <c r="F160" s="45"/>
      <c r="G160" s="45"/>
      <c r="H160" s="45"/>
      <c r="I160" s="46"/>
      <c r="J160" s="46"/>
      <c r="K160" s="46"/>
      <c r="L160" s="46"/>
    </row>
    <row r="161" spans="5:12" ht="20.25" x14ac:dyDescent="0.2">
      <c r="E161" s="45" t="s">
        <v>100</v>
      </c>
      <c r="F161" s="45"/>
      <c r="G161" s="45"/>
      <c r="H161" s="45"/>
      <c r="I161" s="46"/>
      <c r="J161" s="46"/>
      <c r="K161" s="46"/>
      <c r="L161" s="46"/>
    </row>
    <row r="162" spans="5:12" ht="20.25" x14ac:dyDescent="0.2">
      <c r="E162" s="45" t="s">
        <v>101</v>
      </c>
      <c r="F162" s="45"/>
      <c r="G162" s="45"/>
      <c r="H162" s="45"/>
      <c r="I162" s="46"/>
      <c r="J162" s="46"/>
      <c r="K162" s="46"/>
      <c r="L162" s="46"/>
    </row>
    <row r="163" spans="5:12" ht="20.25" x14ac:dyDescent="0.2">
      <c r="E163" s="45" t="s">
        <v>102</v>
      </c>
      <c r="F163" s="45"/>
      <c r="G163" s="45"/>
      <c r="H163" s="45"/>
      <c r="I163" s="46"/>
      <c r="J163" s="46"/>
      <c r="K163" s="46"/>
      <c r="L163" s="46"/>
    </row>
    <row r="164" spans="5:12" ht="20.25" x14ac:dyDescent="0.2">
      <c r="E164" s="45" t="s">
        <v>103</v>
      </c>
      <c r="F164" s="45"/>
      <c r="G164" s="45"/>
      <c r="H164" s="45"/>
      <c r="I164" s="46"/>
      <c r="J164" s="46"/>
      <c r="K164" s="46"/>
      <c r="L164" s="46"/>
    </row>
    <row r="165" spans="5:12" ht="20.25" x14ac:dyDescent="0.2">
      <c r="E165" s="45" t="s">
        <v>104</v>
      </c>
      <c r="F165" s="45"/>
      <c r="G165" s="45"/>
      <c r="H165" s="45"/>
      <c r="I165" s="46"/>
      <c r="J165" s="46"/>
      <c r="K165" s="46"/>
      <c r="L165" s="46"/>
    </row>
    <row r="166" spans="5:12" ht="20.25" x14ac:dyDescent="0.2">
      <c r="E166" s="45" t="s">
        <v>105</v>
      </c>
      <c r="F166" s="45"/>
      <c r="G166" s="45"/>
      <c r="H166" s="45"/>
      <c r="I166" s="46"/>
      <c r="J166" s="46"/>
      <c r="K166" s="46"/>
      <c r="L166" s="46"/>
    </row>
    <row r="167" spans="5:12" ht="20.25" x14ac:dyDescent="0.2">
      <c r="E167" s="45" t="s">
        <v>106</v>
      </c>
      <c r="F167" s="45"/>
      <c r="G167" s="45"/>
      <c r="H167" s="45"/>
      <c r="I167" s="46"/>
      <c r="J167" s="46"/>
      <c r="K167" s="46"/>
      <c r="L167" s="46"/>
    </row>
    <row r="168" spans="5:12" ht="20.25" x14ac:dyDescent="0.2">
      <c r="E168" s="45" t="s">
        <v>107</v>
      </c>
      <c r="F168" s="45"/>
      <c r="G168" s="45"/>
      <c r="H168" s="45"/>
      <c r="I168" s="46"/>
      <c r="J168" s="46"/>
      <c r="K168" s="46"/>
      <c r="L168" s="46"/>
    </row>
    <row r="169" spans="5:12" ht="20.25" x14ac:dyDescent="0.2">
      <c r="E169" s="45" t="s">
        <v>108</v>
      </c>
      <c r="F169" s="45"/>
      <c r="G169" s="45"/>
      <c r="H169" s="45"/>
      <c r="I169" s="46"/>
      <c r="J169" s="46"/>
      <c r="K169" s="46"/>
      <c r="L169" s="46"/>
    </row>
    <row r="170" spans="5:12" ht="20.25" x14ac:dyDescent="0.2">
      <c r="E170" s="45" t="s">
        <v>109</v>
      </c>
      <c r="F170" s="45"/>
      <c r="G170" s="45"/>
      <c r="H170" s="45"/>
      <c r="I170" s="46"/>
      <c r="J170" s="46"/>
      <c r="K170" s="46"/>
      <c r="L170" s="46"/>
    </row>
    <row r="171" spans="5:12" ht="20.25" x14ac:dyDescent="0.2">
      <c r="E171" s="45" t="s">
        <v>110</v>
      </c>
      <c r="F171" s="45"/>
      <c r="G171" s="45"/>
      <c r="H171" s="45"/>
      <c r="I171" s="46"/>
      <c r="J171" s="46"/>
      <c r="K171" s="46"/>
      <c r="L171" s="46"/>
    </row>
    <row r="172" spans="5:12" ht="20.25" x14ac:dyDescent="0.2">
      <c r="E172" s="45" t="s">
        <v>111</v>
      </c>
      <c r="F172" s="45"/>
      <c r="G172" s="45"/>
      <c r="H172" s="45"/>
      <c r="I172" s="46"/>
      <c r="J172" s="46"/>
      <c r="K172" s="46"/>
      <c r="L172" s="46"/>
    </row>
    <row r="173" spans="5:12" ht="20.25" x14ac:dyDescent="0.2">
      <c r="E173" s="45" t="s">
        <v>112</v>
      </c>
      <c r="F173" s="45"/>
      <c r="G173" s="45"/>
      <c r="H173" s="45"/>
      <c r="I173" s="46"/>
      <c r="J173" s="46"/>
      <c r="K173" s="46"/>
      <c r="L173" s="46"/>
    </row>
    <row r="174" spans="5:12" ht="20.25" x14ac:dyDescent="0.2">
      <c r="E174" s="45" t="s">
        <v>113</v>
      </c>
      <c r="F174" s="45"/>
      <c r="G174" s="45"/>
      <c r="H174" s="45"/>
      <c r="I174" s="46"/>
      <c r="J174" s="46"/>
      <c r="K174" s="46"/>
      <c r="L174" s="46"/>
    </row>
    <row r="175" spans="5:12" ht="20.25" x14ac:dyDescent="0.2">
      <c r="E175" s="45" t="s">
        <v>114</v>
      </c>
      <c r="F175" s="45"/>
      <c r="G175" s="45"/>
      <c r="H175" s="45"/>
      <c r="I175" s="46"/>
      <c r="J175" s="46"/>
      <c r="K175" s="46"/>
      <c r="L175" s="46"/>
    </row>
    <row r="176" spans="5:12" ht="20.25" x14ac:dyDescent="0.2">
      <c r="E176" s="45" t="s">
        <v>115</v>
      </c>
      <c r="F176" s="45"/>
      <c r="G176" s="45"/>
      <c r="H176" s="45"/>
      <c r="I176" s="46"/>
      <c r="J176" s="46"/>
      <c r="K176" s="46"/>
      <c r="L176" s="46"/>
    </row>
    <row r="177" spans="5:12" ht="20.25" x14ac:dyDescent="0.2">
      <c r="E177" s="45" t="s">
        <v>116</v>
      </c>
      <c r="F177" s="45"/>
      <c r="G177" s="45"/>
      <c r="H177" s="45"/>
      <c r="I177" s="46"/>
      <c r="J177" s="46"/>
      <c r="K177" s="46"/>
      <c r="L177" s="46"/>
    </row>
    <row r="178" spans="5:12" ht="20.25" x14ac:dyDescent="0.2">
      <c r="E178" s="45" t="s">
        <v>117</v>
      </c>
      <c r="F178" s="45"/>
      <c r="G178" s="45"/>
      <c r="H178" s="45"/>
      <c r="I178" s="46"/>
      <c r="J178" s="46"/>
      <c r="K178" s="46"/>
      <c r="L178" s="46"/>
    </row>
    <row r="179" spans="5:12" ht="20.25" x14ac:dyDescent="0.2">
      <c r="E179" s="45" t="s">
        <v>118</v>
      </c>
      <c r="F179" s="45"/>
      <c r="G179" s="45"/>
      <c r="H179" s="45"/>
      <c r="I179" s="46"/>
      <c r="J179" s="46"/>
      <c r="K179" s="46"/>
      <c r="L179" s="46"/>
    </row>
    <row r="180" spans="5:12" ht="20.25" x14ac:dyDescent="0.2">
      <c r="E180" s="45" t="s">
        <v>119</v>
      </c>
      <c r="F180" s="45"/>
      <c r="G180" s="45"/>
      <c r="H180" s="45"/>
      <c r="I180" s="46"/>
      <c r="J180" s="46"/>
      <c r="K180" s="46"/>
      <c r="L180" s="46"/>
    </row>
    <row r="181" spans="5:12" ht="20.25" x14ac:dyDescent="0.2">
      <c r="E181" s="45" t="s">
        <v>120</v>
      </c>
      <c r="F181" s="45"/>
      <c r="G181" s="45"/>
      <c r="H181" s="45"/>
      <c r="I181" s="46"/>
      <c r="J181" s="46"/>
      <c r="K181" s="46"/>
      <c r="L181" s="46"/>
    </row>
    <row r="182" spans="5:12" ht="20.25" x14ac:dyDescent="0.2">
      <c r="E182" s="45" t="s">
        <v>121</v>
      </c>
      <c r="F182" s="45"/>
      <c r="G182" s="45"/>
      <c r="H182" s="45"/>
      <c r="I182" s="46"/>
      <c r="J182" s="46"/>
      <c r="K182" s="46"/>
      <c r="L182" s="46"/>
    </row>
    <row r="183" spans="5:12" ht="20.25" x14ac:dyDescent="0.2">
      <c r="E183" s="45" t="s">
        <v>122</v>
      </c>
      <c r="F183" s="45"/>
      <c r="G183" s="45"/>
      <c r="H183" s="45"/>
      <c r="I183" s="46"/>
      <c r="J183" s="46"/>
      <c r="K183" s="46"/>
      <c r="L183" s="46"/>
    </row>
    <row r="184" spans="5:12" ht="20.25" x14ac:dyDescent="0.2">
      <c r="E184" s="45" t="s">
        <v>123</v>
      </c>
      <c r="F184" s="45"/>
      <c r="G184" s="45"/>
      <c r="H184" s="45"/>
      <c r="I184" s="46"/>
      <c r="J184" s="46"/>
      <c r="K184" s="46"/>
      <c r="L184" s="46"/>
    </row>
    <row r="185" spans="5:12" ht="20.25" x14ac:dyDescent="0.2">
      <c r="E185" s="45" t="s">
        <v>124</v>
      </c>
      <c r="F185" s="45"/>
      <c r="G185" s="45"/>
      <c r="H185" s="45"/>
      <c r="I185" s="46"/>
      <c r="J185" s="46"/>
      <c r="K185" s="46"/>
      <c r="L185" s="46"/>
    </row>
    <row r="186" spans="5:12" ht="20.25" x14ac:dyDescent="0.2">
      <c r="E186" s="45" t="s">
        <v>125</v>
      </c>
      <c r="F186" s="45"/>
      <c r="G186" s="45"/>
      <c r="H186" s="45"/>
      <c r="I186" s="46"/>
      <c r="J186" s="46"/>
      <c r="K186" s="46"/>
      <c r="L186" s="46"/>
    </row>
    <row r="187" spans="5:12" ht="20.25" x14ac:dyDescent="0.2">
      <c r="E187" s="45" t="s">
        <v>126</v>
      </c>
      <c r="F187" s="45"/>
      <c r="G187" s="45"/>
      <c r="H187" s="45"/>
      <c r="I187" s="46"/>
      <c r="J187" s="46"/>
      <c r="K187" s="46"/>
      <c r="L187" s="46"/>
    </row>
    <row r="188" spans="5:12" ht="20.25" x14ac:dyDescent="0.2">
      <c r="E188" s="45" t="s">
        <v>127</v>
      </c>
      <c r="F188" s="45"/>
      <c r="G188" s="45"/>
      <c r="H188" s="45"/>
      <c r="I188" s="46"/>
      <c r="J188" s="46"/>
      <c r="K188" s="46"/>
      <c r="L188" s="46"/>
    </row>
    <row r="189" spans="5:12" ht="20.25" x14ac:dyDescent="0.2">
      <c r="E189" s="45" t="s">
        <v>128</v>
      </c>
      <c r="F189" s="45"/>
      <c r="G189" s="45"/>
      <c r="H189" s="45"/>
      <c r="I189" s="46"/>
      <c r="J189" s="46"/>
      <c r="K189" s="46"/>
      <c r="L189" s="46"/>
    </row>
    <row r="190" spans="5:12" ht="20.25" x14ac:dyDescent="0.2">
      <c r="E190" s="45" t="s">
        <v>129</v>
      </c>
      <c r="F190" s="45"/>
      <c r="G190" s="45"/>
      <c r="H190" s="45"/>
      <c r="I190" s="46"/>
      <c r="J190" s="46"/>
      <c r="K190" s="46"/>
      <c r="L190" s="46"/>
    </row>
    <row r="191" spans="5:12" ht="20.25" x14ac:dyDescent="0.2">
      <c r="E191" s="45" t="s">
        <v>130</v>
      </c>
      <c r="F191" s="45"/>
      <c r="G191" s="45"/>
      <c r="H191" s="45"/>
      <c r="I191" s="46"/>
      <c r="J191" s="46"/>
      <c r="K191" s="46"/>
      <c r="L191" s="46"/>
    </row>
    <row r="192" spans="5:12" ht="20.25" x14ac:dyDescent="0.2">
      <c r="E192" s="45" t="s">
        <v>131</v>
      </c>
      <c r="F192" s="45"/>
      <c r="G192" s="45"/>
      <c r="H192" s="45"/>
      <c r="I192" s="46"/>
      <c r="J192" s="46"/>
      <c r="K192" s="46"/>
      <c r="L192" s="46"/>
    </row>
    <row r="193" spans="5:12" ht="20.25" x14ac:dyDescent="0.2">
      <c r="E193" s="45" t="s">
        <v>132</v>
      </c>
      <c r="F193" s="45"/>
      <c r="G193" s="45"/>
      <c r="H193" s="45"/>
      <c r="I193" s="46"/>
      <c r="J193" s="46"/>
      <c r="K193" s="46"/>
      <c r="L193" s="46"/>
    </row>
    <row r="194" spans="5:12" ht="20.25" x14ac:dyDescent="0.2">
      <c r="E194" s="45" t="s">
        <v>133</v>
      </c>
      <c r="F194" s="45"/>
      <c r="G194" s="45"/>
      <c r="H194" s="45"/>
      <c r="I194" s="46"/>
      <c r="J194" s="46"/>
      <c r="K194" s="46"/>
      <c r="L194" s="46"/>
    </row>
    <row r="195" spans="5:12" ht="20.25" x14ac:dyDescent="0.2">
      <c r="E195" s="45" t="s">
        <v>134</v>
      </c>
      <c r="F195" s="45"/>
      <c r="G195" s="45"/>
      <c r="H195" s="45"/>
      <c r="I195" s="46"/>
      <c r="J195" s="46"/>
      <c r="K195" s="46"/>
      <c r="L195" s="46"/>
    </row>
    <row r="196" spans="5:12" ht="20.25" x14ac:dyDescent="0.2">
      <c r="E196" s="45" t="s">
        <v>135</v>
      </c>
      <c r="F196" s="45"/>
      <c r="G196" s="45"/>
      <c r="H196" s="45"/>
      <c r="I196" s="46"/>
      <c r="J196" s="46"/>
      <c r="K196" s="46"/>
      <c r="L196" s="46"/>
    </row>
    <row r="197" spans="5:12" ht="20.25" x14ac:dyDescent="0.2">
      <c r="E197" s="45" t="s">
        <v>136</v>
      </c>
      <c r="F197" s="45"/>
      <c r="G197" s="45"/>
      <c r="H197" s="45"/>
      <c r="I197" s="46"/>
      <c r="J197" s="46"/>
      <c r="K197" s="46"/>
      <c r="L197" s="46"/>
    </row>
    <row r="198" spans="5:12" ht="20.25" x14ac:dyDescent="0.2">
      <c r="E198" s="45" t="s">
        <v>137</v>
      </c>
      <c r="F198" s="45"/>
      <c r="G198" s="45"/>
      <c r="H198" s="45"/>
      <c r="I198" s="46"/>
      <c r="J198" s="46"/>
      <c r="K198" s="46"/>
      <c r="L198" s="46"/>
    </row>
    <row r="199" spans="5:12" ht="20.25" x14ac:dyDescent="0.2">
      <c r="E199" s="45" t="s">
        <v>138</v>
      </c>
      <c r="F199" s="45"/>
      <c r="G199" s="45"/>
      <c r="H199" s="45"/>
      <c r="I199" s="46"/>
      <c r="J199" s="46"/>
      <c r="K199" s="46"/>
      <c r="L199" s="46"/>
    </row>
    <row r="200" spans="5:12" ht="20.25" x14ac:dyDescent="0.2">
      <c r="E200" s="45" t="s">
        <v>139</v>
      </c>
      <c r="F200" s="45"/>
      <c r="G200" s="45"/>
      <c r="H200" s="45"/>
      <c r="I200" s="46"/>
      <c r="J200" s="46"/>
      <c r="K200" s="46"/>
      <c r="L200" s="46"/>
    </row>
    <row r="201" spans="5:12" ht="20.25" x14ac:dyDescent="0.2">
      <c r="E201" s="45" t="s">
        <v>140</v>
      </c>
      <c r="F201" s="45"/>
      <c r="G201" s="45"/>
      <c r="H201" s="45"/>
      <c r="I201" s="46"/>
      <c r="J201" s="46"/>
      <c r="K201" s="46"/>
      <c r="L201" s="46"/>
    </row>
    <row r="202" spans="5:12" ht="20.25" x14ac:dyDescent="0.2">
      <c r="E202" s="45" t="s">
        <v>141</v>
      </c>
      <c r="F202" s="45"/>
      <c r="G202" s="45"/>
      <c r="H202" s="45"/>
      <c r="I202" s="46"/>
      <c r="J202" s="46"/>
      <c r="K202" s="46"/>
      <c r="L202" s="46"/>
    </row>
    <row r="203" spans="5:12" ht="20.25" x14ac:dyDescent="0.2">
      <c r="E203" s="45" t="s">
        <v>142</v>
      </c>
      <c r="F203" s="45"/>
      <c r="G203" s="45"/>
      <c r="H203" s="45"/>
      <c r="I203" s="46"/>
      <c r="J203" s="46"/>
      <c r="K203" s="46"/>
      <c r="L203" s="46"/>
    </row>
    <row r="204" spans="5:12" ht="20.25" x14ac:dyDescent="0.2">
      <c r="E204" s="45" t="s">
        <v>143</v>
      </c>
      <c r="F204" s="45"/>
      <c r="G204" s="45"/>
      <c r="H204" s="45"/>
      <c r="I204" s="46"/>
      <c r="J204" s="46"/>
      <c r="K204" s="46"/>
      <c r="L204" s="46"/>
    </row>
    <row r="205" spans="5:12" ht="20.25" x14ac:dyDescent="0.2">
      <c r="E205" s="45" t="s">
        <v>144</v>
      </c>
      <c r="F205" s="45"/>
      <c r="G205" s="45"/>
      <c r="H205" s="45"/>
      <c r="I205" s="46"/>
      <c r="J205" s="46"/>
      <c r="K205" s="46"/>
      <c r="L205" s="46"/>
    </row>
    <row r="206" spans="5:12" ht="20.25" x14ac:dyDescent="0.2">
      <c r="E206" s="45" t="s">
        <v>145</v>
      </c>
      <c r="F206" s="45"/>
      <c r="G206" s="45"/>
      <c r="H206" s="45"/>
      <c r="I206" s="46"/>
      <c r="J206" s="46"/>
      <c r="K206" s="46"/>
      <c r="L206" s="46"/>
    </row>
    <row r="207" spans="5:12" ht="20.25" x14ac:dyDescent="0.2">
      <c r="E207" s="45" t="s">
        <v>146</v>
      </c>
      <c r="F207" s="45"/>
      <c r="G207" s="45"/>
      <c r="H207" s="45"/>
      <c r="I207" s="46"/>
      <c r="J207" s="46"/>
      <c r="K207" s="46"/>
      <c r="L207" s="46"/>
    </row>
    <row r="208" spans="5:12" ht="20.25" x14ac:dyDescent="0.2">
      <c r="E208" s="45" t="s">
        <v>147</v>
      </c>
      <c r="F208" s="45"/>
      <c r="G208" s="45"/>
      <c r="H208" s="45"/>
      <c r="I208" s="46"/>
      <c r="J208" s="46"/>
      <c r="K208" s="46"/>
      <c r="L208" s="46"/>
    </row>
    <row r="209" spans="5:12" ht="20.25" x14ac:dyDescent="0.2">
      <c r="E209" s="45" t="s">
        <v>148</v>
      </c>
      <c r="F209" s="45"/>
      <c r="G209" s="45"/>
      <c r="H209" s="45"/>
      <c r="I209" s="46"/>
      <c r="J209" s="46"/>
      <c r="K209" s="46"/>
      <c r="L209" s="46"/>
    </row>
    <row r="210" spans="5:12" ht="20.25" x14ac:dyDescent="0.2">
      <c r="E210" s="45" t="s">
        <v>149</v>
      </c>
      <c r="F210" s="45"/>
      <c r="G210" s="45"/>
      <c r="H210" s="45"/>
      <c r="I210" s="46"/>
      <c r="J210" s="46"/>
      <c r="K210" s="46"/>
      <c r="L210" s="46"/>
    </row>
    <row r="211" spans="5:12" ht="20.25" x14ac:dyDescent="0.2">
      <c r="E211" s="45" t="s">
        <v>150</v>
      </c>
      <c r="F211" s="45"/>
      <c r="G211" s="45"/>
      <c r="H211" s="45"/>
      <c r="I211" s="46"/>
      <c r="J211" s="46"/>
      <c r="K211" s="46"/>
      <c r="L211" s="46"/>
    </row>
    <row r="212" spans="5:12" ht="20.25" x14ac:dyDescent="0.2">
      <c r="E212" s="45" t="s">
        <v>151</v>
      </c>
      <c r="F212" s="45"/>
      <c r="G212" s="45"/>
      <c r="H212" s="45"/>
      <c r="I212" s="46"/>
      <c r="J212" s="46"/>
      <c r="K212" s="46"/>
      <c r="L212" s="46"/>
    </row>
    <row r="213" spans="5:12" ht="20.25" x14ac:dyDescent="0.2">
      <c r="E213" s="45" t="s">
        <v>152</v>
      </c>
      <c r="F213" s="45"/>
      <c r="G213" s="45"/>
      <c r="H213" s="45"/>
      <c r="I213" s="46"/>
      <c r="J213" s="46"/>
      <c r="K213" s="46"/>
      <c r="L213" s="46"/>
    </row>
    <row r="214" spans="5:12" ht="20.25" x14ac:dyDescent="0.2">
      <c r="E214" s="45" t="s">
        <v>153</v>
      </c>
      <c r="F214" s="45"/>
      <c r="G214" s="45"/>
      <c r="H214" s="45"/>
      <c r="I214" s="46"/>
      <c r="J214" s="46"/>
      <c r="K214" s="46"/>
      <c r="L214" s="46"/>
    </row>
    <row r="215" spans="5:12" ht="20.25" x14ac:dyDescent="0.2">
      <c r="E215" s="45" t="s">
        <v>154</v>
      </c>
      <c r="F215" s="45"/>
      <c r="G215" s="45"/>
      <c r="H215" s="45"/>
      <c r="I215" s="46"/>
      <c r="J215" s="46"/>
      <c r="K215" s="46"/>
      <c r="L215" s="46"/>
    </row>
    <row r="216" spans="5:12" ht="20.25" x14ac:dyDescent="0.2">
      <c r="E216" s="45" t="s">
        <v>155</v>
      </c>
      <c r="F216" s="45"/>
      <c r="G216" s="45"/>
      <c r="H216" s="45"/>
      <c r="I216" s="46"/>
      <c r="J216" s="46"/>
      <c r="K216" s="46"/>
      <c r="L216" s="46"/>
    </row>
    <row r="217" spans="5:12" ht="20.25" x14ac:dyDescent="0.2">
      <c r="E217" s="45" t="s">
        <v>156</v>
      </c>
      <c r="F217" s="45"/>
      <c r="G217" s="45"/>
      <c r="H217" s="45"/>
      <c r="I217" s="46"/>
      <c r="J217" s="46"/>
      <c r="K217" s="46"/>
      <c r="L217" s="46"/>
    </row>
    <row r="218" spans="5:12" ht="20.25" x14ac:dyDescent="0.2">
      <c r="E218" s="45" t="s">
        <v>157</v>
      </c>
      <c r="F218" s="45"/>
      <c r="G218" s="45"/>
      <c r="H218" s="45"/>
      <c r="I218" s="46"/>
      <c r="J218" s="46"/>
      <c r="K218" s="46"/>
      <c r="L218" s="46"/>
    </row>
    <row r="219" spans="5:12" ht="20.25" x14ac:dyDescent="0.2">
      <c r="E219" s="45" t="s">
        <v>158</v>
      </c>
      <c r="F219" s="45"/>
      <c r="G219" s="45"/>
      <c r="H219" s="45"/>
      <c r="I219" s="46"/>
      <c r="J219" s="46"/>
      <c r="K219" s="46"/>
      <c r="L219" s="46"/>
    </row>
    <row r="220" spans="5:12" ht="20.25" x14ac:dyDescent="0.2">
      <c r="E220" s="45" t="s">
        <v>159</v>
      </c>
      <c r="F220" s="45"/>
      <c r="G220" s="45"/>
      <c r="H220" s="45"/>
      <c r="I220" s="46"/>
      <c r="J220" s="46"/>
      <c r="K220" s="46"/>
      <c r="L220" s="46"/>
    </row>
    <row r="221" spans="5:12" ht="20.25" x14ac:dyDescent="0.2">
      <c r="E221" s="45" t="s">
        <v>160</v>
      </c>
      <c r="F221" s="45"/>
      <c r="G221" s="45"/>
      <c r="H221" s="45"/>
      <c r="I221" s="46"/>
      <c r="J221" s="46"/>
      <c r="K221" s="46"/>
      <c r="L221" s="46"/>
    </row>
    <row r="222" spans="5:12" ht="20.25" x14ac:dyDescent="0.2">
      <c r="E222" s="45" t="s">
        <v>161</v>
      </c>
      <c r="F222" s="45"/>
      <c r="G222" s="45"/>
      <c r="H222" s="45"/>
      <c r="I222" s="46"/>
      <c r="J222" s="46"/>
      <c r="K222" s="46"/>
      <c r="L222" s="46"/>
    </row>
    <row r="223" spans="5:12" ht="20.25" x14ac:dyDescent="0.2">
      <c r="E223" s="45" t="s">
        <v>162</v>
      </c>
      <c r="F223" s="45"/>
      <c r="G223" s="45"/>
      <c r="H223" s="45"/>
      <c r="I223" s="46"/>
      <c r="J223" s="46"/>
      <c r="K223" s="46"/>
      <c r="L223" s="46"/>
    </row>
    <row r="224" spans="5:12" ht="20.25" x14ac:dyDescent="0.2">
      <c r="E224" s="45" t="s">
        <v>163</v>
      </c>
      <c r="F224" s="45"/>
      <c r="G224" s="45"/>
      <c r="H224" s="45"/>
      <c r="I224" s="46"/>
      <c r="J224" s="46"/>
      <c r="K224" s="46"/>
      <c r="L224" s="46"/>
    </row>
    <row r="225" spans="5:12" ht="20.25" x14ac:dyDescent="0.2">
      <c r="E225" s="45" t="s">
        <v>164</v>
      </c>
      <c r="F225" s="45"/>
      <c r="G225" s="45"/>
      <c r="H225" s="45"/>
      <c r="I225" s="46"/>
      <c r="J225" s="46"/>
      <c r="K225" s="46"/>
      <c r="L225" s="46"/>
    </row>
    <row r="226" spans="5:12" ht="20.25" x14ac:dyDescent="0.2">
      <c r="E226" s="45" t="s">
        <v>165</v>
      </c>
      <c r="F226" s="45"/>
      <c r="G226" s="45"/>
      <c r="H226" s="45"/>
      <c r="I226" s="46"/>
      <c r="J226" s="46"/>
      <c r="K226" s="46"/>
      <c r="L226" s="46"/>
    </row>
    <row r="227" spans="5:12" ht="20.25" x14ac:dyDescent="0.2">
      <c r="E227" s="45" t="s">
        <v>166</v>
      </c>
      <c r="F227" s="45"/>
      <c r="G227" s="45"/>
      <c r="H227" s="45"/>
      <c r="I227" s="46"/>
      <c r="J227" s="46"/>
      <c r="K227" s="46"/>
      <c r="L227" s="46"/>
    </row>
    <row r="228" spans="5:12" ht="20.25" x14ac:dyDescent="0.2">
      <c r="E228" s="45" t="s">
        <v>167</v>
      </c>
      <c r="F228" s="45"/>
      <c r="G228" s="45"/>
      <c r="H228" s="45"/>
      <c r="I228" s="46"/>
      <c r="J228" s="46"/>
      <c r="K228" s="46"/>
      <c r="L228" s="46"/>
    </row>
    <row r="229" spans="5:12" ht="20.25" x14ac:dyDescent="0.2">
      <c r="E229" s="45" t="s">
        <v>168</v>
      </c>
      <c r="F229" s="45"/>
      <c r="G229" s="45"/>
      <c r="H229" s="45"/>
      <c r="I229" s="46"/>
      <c r="J229" s="46"/>
      <c r="K229" s="46"/>
      <c r="L229" s="46"/>
    </row>
    <row r="230" spans="5:12" ht="20.25" x14ac:dyDescent="0.2">
      <c r="E230" s="45" t="s">
        <v>169</v>
      </c>
      <c r="F230" s="45"/>
      <c r="G230" s="45"/>
      <c r="H230" s="45"/>
      <c r="I230" s="46"/>
      <c r="J230" s="46"/>
      <c r="K230" s="46"/>
      <c r="L230" s="46"/>
    </row>
    <row r="231" spans="5:12" ht="20.25" x14ac:dyDescent="0.2">
      <c r="E231" s="45" t="s">
        <v>170</v>
      </c>
      <c r="F231" s="45"/>
      <c r="G231" s="45"/>
      <c r="H231" s="45"/>
      <c r="I231" s="46"/>
      <c r="J231" s="46"/>
      <c r="K231" s="46"/>
      <c r="L231" s="46"/>
    </row>
    <row r="232" spans="5:12" ht="20.25" x14ac:dyDescent="0.2">
      <c r="E232" s="45" t="s">
        <v>171</v>
      </c>
      <c r="F232" s="45"/>
      <c r="G232" s="45"/>
      <c r="H232" s="45"/>
      <c r="I232" s="46"/>
      <c r="J232" s="46"/>
      <c r="K232" s="46"/>
      <c r="L232" s="46"/>
    </row>
    <row r="233" spans="5:12" ht="20.25" x14ac:dyDescent="0.2">
      <c r="E233" s="45" t="s">
        <v>172</v>
      </c>
      <c r="F233" s="45"/>
      <c r="G233" s="45"/>
      <c r="H233" s="45"/>
      <c r="I233" s="46"/>
      <c r="J233" s="46"/>
      <c r="K233" s="46"/>
      <c r="L233" s="46"/>
    </row>
    <row r="234" spans="5:12" ht="20.25" x14ac:dyDescent="0.2">
      <c r="E234" s="45" t="s">
        <v>173</v>
      </c>
      <c r="F234" s="45"/>
      <c r="G234" s="45"/>
      <c r="H234" s="45"/>
      <c r="I234" s="46"/>
      <c r="J234" s="46"/>
      <c r="K234" s="46"/>
      <c r="L234" s="46"/>
    </row>
    <row r="235" spans="5:12" ht="20.25" x14ac:dyDescent="0.2">
      <c r="E235" s="45" t="s">
        <v>174</v>
      </c>
      <c r="F235" s="45"/>
      <c r="G235" s="45"/>
      <c r="H235" s="45"/>
      <c r="I235" s="46"/>
      <c r="J235" s="46"/>
      <c r="K235" s="46"/>
      <c r="L235" s="46"/>
    </row>
    <row r="236" spans="5:12" ht="20.25" x14ac:dyDescent="0.2">
      <c r="E236" s="45" t="s">
        <v>175</v>
      </c>
      <c r="F236" s="45"/>
      <c r="G236" s="45"/>
      <c r="H236" s="45"/>
      <c r="I236" s="46"/>
      <c r="J236" s="46"/>
      <c r="K236" s="46"/>
      <c r="L236" s="46"/>
    </row>
    <row r="237" spans="5:12" ht="20.25" x14ac:dyDescent="0.2">
      <c r="E237" s="45" t="s">
        <v>176</v>
      </c>
      <c r="F237" s="45"/>
      <c r="G237" s="45"/>
      <c r="H237" s="45"/>
      <c r="I237" s="46"/>
      <c r="J237" s="46"/>
      <c r="K237" s="46"/>
      <c r="L237" s="46"/>
    </row>
    <row r="238" spans="5:12" ht="20.25" x14ac:dyDescent="0.2">
      <c r="E238" s="45" t="s">
        <v>177</v>
      </c>
      <c r="F238" s="45"/>
      <c r="G238" s="45"/>
      <c r="H238" s="45"/>
      <c r="I238" s="46"/>
      <c r="J238" s="46"/>
      <c r="K238" s="46"/>
      <c r="L238" s="46"/>
    </row>
    <row r="239" spans="5:12" ht="20.25" x14ac:dyDescent="0.2">
      <c r="E239" s="45" t="s">
        <v>178</v>
      </c>
      <c r="F239" s="45"/>
      <c r="G239" s="45"/>
      <c r="H239" s="45"/>
      <c r="I239" s="46"/>
      <c r="J239" s="46"/>
      <c r="K239" s="46"/>
      <c r="L239" s="46"/>
    </row>
    <row r="240" spans="5:12" ht="20.25" x14ac:dyDescent="0.2">
      <c r="E240" s="45" t="s">
        <v>179</v>
      </c>
      <c r="F240" s="45"/>
      <c r="G240" s="45"/>
      <c r="H240" s="45"/>
      <c r="I240" s="46"/>
      <c r="J240" s="46"/>
      <c r="K240" s="46"/>
      <c r="L240" s="46"/>
    </row>
    <row r="241" spans="5:12" ht="20.25" x14ac:dyDescent="0.2">
      <c r="E241" s="45" t="s">
        <v>180</v>
      </c>
      <c r="F241" s="45"/>
      <c r="G241" s="45"/>
      <c r="H241" s="45"/>
      <c r="I241" s="46"/>
      <c r="J241" s="46"/>
      <c r="K241" s="46"/>
      <c r="L241" s="46"/>
    </row>
    <row r="242" spans="5:12" ht="20.25" x14ac:dyDescent="0.2">
      <c r="E242" s="45" t="s">
        <v>181</v>
      </c>
      <c r="F242" s="45"/>
      <c r="G242" s="45"/>
      <c r="H242" s="45"/>
      <c r="I242" s="46"/>
      <c r="J242" s="46"/>
      <c r="K242" s="46"/>
      <c r="L242" s="46"/>
    </row>
    <row r="243" spans="5:12" ht="20.25" x14ac:dyDescent="0.2">
      <c r="E243" s="45" t="s">
        <v>182</v>
      </c>
      <c r="F243" s="45"/>
      <c r="G243" s="45"/>
      <c r="H243" s="45"/>
      <c r="I243" s="46"/>
      <c r="J243" s="46"/>
      <c r="K243" s="46"/>
      <c r="L243" s="46"/>
    </row>
  </sheetData>
  <mergeCells count="98">
    <mergeCell ref="E105:P105"/>
    <mergeCell ref="E106:F106"/>
    <mergeCell ref="G106:G107"/>
    <mergeCell ref="M106:P106"/>
    <mergeCell ref="E107:F107"/>
    <mergeCell ref="M107:P107"/>
    <mergeCell ref="E101:P101"/>
    <mergeCell ref="H102:I102"/>
    <mergeCell ref="H103:I103"/>
    <mergeCell ref="N103:N104"/>
    <mergeCell ref="O103:O104"/>
    <mergeCell ref="P103:P104"/>
    <mergeCell ref="H104:I104"/>
    <mergeCell ref="E97:P97"/>
    <mergeCell ref="E98:F98"/>
    <mergeCell ref="G98:G99"/>
    <mergeCell ref="M98:P98"/>
    <mergeCell ref="E99:F99"/>
    <mergeCell ref="M99:P99"/>
    <mergeCell ref="E93:P93"/>
    <mergeCell ref="H94:I94"/>
    <mergeCell ref="H95:I95"/>
    <mergeCell ref="N95:N96"/>
    <mergeCell ref="O95:O96"/>
    <mergeCell ref="P95:P96"/>
    <mergeCell ref="H96:I96"/>
    <mergeCell ref="E89:P89"/>
    <mergeCell ref="E90:F90"/>
    <mergeCell ref="G90:G91"/>
    <mergeCell ref="M90:P90"/>
    <mergeCell ref="E91:F91"/>
    <mergeCell ref="M91:P91"/>
    <mergeCell ref="E85:P85"/>
    <mergeCell ref="H86:I86"/>
    <mergeCell ref="H87:I87"/>
    <mergeCell ref="N87:N88"/>
    <mergeCell ref="O87:O88"/>
    <mergeCell ref="P87:P88"/>
    <mergeCell ref="H88:I88"/>
    <mergeCell ref="E81:P81"/>
    <mergeCell ref="E82:F82"/>
    <mergeCell ref="G82:G83"/>
    <mergeCell ref="M82:P82"/>
    <mergeCell ref="E83:F83"/>
    <mergeCell ref="M83:P83"/>
    <mergeCell ref="E77:P77"/>
    <mergeCell ref="H78:I78"/>
    <mergeCell ref="H79:I79"/>
    <mergeCell ref="N79:N80"/>
    <mergeCell ref="O79:O80"/>
    <mergeCell ref="P79:P80"/>
    <mergeCell ref="H80:I80"/>
    <mergeCell ref="E73:P73"/>
    <mergeCell ref="E74:F74"/>
    <mergeCell ref="G74:G75"/>
    <mergeCell ref="M74:P74"/>
    <mergeCell ref="E75:F75"/>
    <mergeCell ref="M75:P75"/>
    <mergeCell ref="E69:P69"/>
    <mergeCell ref="H70:I70"/>
    <mergeCell ref="H71:I71"/>
    <mergeCell ref="N71:N72"/>
    <mergeCell ref="O71:O72"/>
    <mergeCell ref="P71:P72"/>
    <mergeCell ref="H72:I72"/>
    <mergeCell ref="E64:P64"/>
    <mergeCell ref="E65:F65"/>
    <mergeCell ref="G65:G66"/>
    <mergeCell ref="M65:P65"/>
    <mergeCell ref="E66:F66"/>
    <mergeCell ref="M66:P66"/>
    <mergeCell ref="H62:I62"/>
    <mergeCell ref="N62:P63"/>
    <mergeCell ref="E63:G63"/>
    <mergeCell ref="H63:I63"/>
    <mergeCell ref="F52:J53"/>
    <mergeCell ref="K52:L52"/>
    <mergeCell ref="M52:O52"/>
    <mergeCell ref="K53:L53"/>
    <mergeCell ref="M53:O53"/>
    <mergeCell ref="E55:P55"/>
    <mergeCell ref="E57:P57"/>
    <mergeCell ref="E58:P58"/>
    <mergeCell ref="E60:P60"/>
    <mergeCell ref="H61:I61"/>
    <mergeCell ref="N61:P61"/>
    <mergeCell ref="C9:D9"/>
    <mergeCell ref="F10:H10"/>
    <mergeCell ref="P10:Q10"/>
    <mergeCell ref="H43:O43"/>
    <mergeCell ref="H46:O47"/>
    <mergeCell ref="W9:X9"/>
    <mergeCell ref="AF9:AG9"/>
    <mergeCell ref="E50:P50"/>
    <mergeCell ref="F2:G2"/>
    <mergeCell ref="H2:I2"/>
    <mergeCell ref="J2:K2"/>
    <mergeCell ref="E49:P49"/>
  </mergeCells>
  <conditionalFormatting sqref="C11:C40">
    <cfRule type="containsText" dxfId="121" priority="11" operator="containsText" text="I">
      <formula>NOT(ISERROR(SEARCH("I",C11)))</formula>
    </cfRule>
    <cfRule type="containsText" dxfId="120" priority="12" operator="containsText" text="K">
      <formula>NOT(ISERROR(SEARCH("K",C11)))</formula>
    </cfRule>
  </conditionalFormatting>
  <conditionalFormatting sqref="C11:D40">
    <cfRule type="containsText" dxfId="119" priority="13" operator="containsText" text="T">
      <formula>NOT(ISERROR(SEARCH("T",C11)))</formula>
    </cfRule>
    <cfRule type="containsText" dxfId="118" priority="16" operator="containsText" text="L">
      <formula>NOT(ISERROR(SEARCH("L",C11)))</formula>
    </cfRule>
    <cfRule type="containsText" dxfId="117" priority="15" operator="containsText" text="J">
      <formula>NOT(ISERROR(SEARCH("J",C11)))</formula>
    </cfRule>
  </conditionalFormatting>
  <conditionalFormatting sqref="H46:O47">
    <cfRule type="containsText" dxfId="116" priority="2" operator="containsText" text="CLASSE DI RISCHIO MEDIO">
      <formula>NOT(ISERROR(SEARCH("CLASSE DI RISCHIO MEDIO",H46)))</formula>
    </cfRule>
    <cfRule type="containsText" dxfId="115" priority="3" operator="containsText" text="Classe di rischio basso">
      <formula>NOT(ISERROR(SEARCH("Classe di rischio basso",H46)))</formula>
    </cfRule>
    <cfRule type="colorScale" priority="4">
      <colorScale>
        <cfvo type="num" val="80"/>
        <cfvo type="num" val="85"/>
        <cfvo type="num" val="87"/>
        <color rgb="FF28F846"/>
        <color rgb="FF0070C0"/>
        <color rgb="FFFF0000"/>
      </colorScale>
    </cfRule>
    <cfRule type="containsText" dxfId="114" priority="1" operator="containsText" text="CLASSE DI RISCHIO ALTO">
      <formula>NOT(ISERROR(SEARCH("CLASSE DI RISCHIO ALTO",H46)))</formula>
    </cfRule>
  </conditionalFormatting>
  <conditionalFormatting sqref="J65">
    <cfRule type="cellIs" dxfId="113" priority="55" operator="greaterThan">
      <formula>80</formula>
    </cfRule>
    <cfRule type="cellIs" dxfId="112" priority="54" operator="between">
      <formula>70</formula>
      <formula>75</formula>
    </cfRule>
    <cfRule type="cellIs" dxfId="111" priority="53" operator="between">
      <formula>65.00000001</formula>
      <formula>69.999999</formula>
    </cfRule>
    <cfRule type="cellIs" dxfId="110" priority="52" operator="between">
      <formula>75.0000001</formula>
      <formula>79.99999999999</formula>
    </cfRule>
    <cfRule type="cellIs" dxfId="109" priority="56" operator="lessThan">
      <formula>65</formula>
    </cfRule>
  </conditionalFormatting>
  <conditionalFormatting sqref="J74">
    <cfRule type="cellIs" dxfId="108" priority="51" operator="lessThan">
      <formula>65</formula>
    </cfRule>
    <cfRule type="cellIs" dxfId="107" priority="50" operator="greaterThan">
      <formula>80</formula>
    </cfRule>
    <cfRule type="cellIs" dxfId="106" priority="47" operator="between">
      <formula>75.0000001</formula>
      <formula>79.99999999999</formula>
    </cfRule>
    <cfRule type="cellIs" dxfId="105" priority="48" operator="between">
      <formula>65.00000001</formula>
      <formula>69.999999</formula>
    </cfRule>
    <cfRule type="cellIs" dxfId="104" priority="49" operator="between">
      <formula>70</formula>
      <formula>75</formula>
    </cfRule>
  </conditionalFormatting>
  <conditionalFormatting sqref="J82">
    <cfRule type="cellIs" dxfId="103" priority="42" operator="between">
      <formula>75.0000001</formula>
      <formula>79.99999999999</formula>
    </cfRule>
    <cfRule type="cellIs" dxfId="102" priority="43" operator="between">
      <formula>65.00000001</formula>
      <formula>69.999999</formula>
    </cfRule>
    <cfRule type="cellIs" dxfId="101" priority="45" operator="greaterThan">
      <formula>80</formula>
    </cfRule>
    <cfRule type="cellIs" dxfId="100" priority="46" operator="lessThan">
      <formula>65</formula>
    </cfRule>
    <cfRule type="cellIs" dxfId="99" priority="44" operator="between">
      <formula>70</formula>
      <formula>75</formula>
    </cfRule>
  </conditionalFormatting>
  <conditionalFormatting sqref="J90">
    <cfRule type="cellIs" dxfId="98" priority="37" operator="between">
      <formula>75.0000001</formula>
      <formula>79.99999999999</formula>
    </cfRule>
    <cfRule type="cellIs" dxfId="97" priority="38" operator="between">
      <formula>65.00000001</formula>
      <formula>69.999999</formula>
    </cfRule>
    <cfRule type="cellIs" dxfId="96" priority="39" operator="between">
      <formula>70</formula>
      <formula>75</formula>
    </cfRule>
    <cfRule type="cellIs" dxfId="95" priority="40" operator="greaterThan">
      <formula>80</formula>
    </cfRule>
    <cfRule type="cellIs" dxfId="94" priority="41" operator="lessThan">
      <formula>65</formula>
    </cfRule>
  </conditionalFormatting>
  <conditionalFormatting sqref="J98">
    <cfRule type="cellIs" dxfId="93" priority="34" operator="between">
      <formula>70</formula>
      <formula>75</formula>
    </cfRule>
    <cfRule type="cellIs" dxfId="92" priority="28" operator="between">
      <formula>65.00000001</formula>
      <formula>69.999999</formula>
    </cfRule>
    <cfRule type="cellIs" dxfId="91" priority="30" operator="greaterThan">
      <formula>80</formula>
    </cfRule>
    <cfRule type="cellIs" dxfId="90" priority="31" operator="lessThan">
      <formula>65</formula>
    </cfRule>
    <cfRule type="cellIs" dxfId="89" priority="32" operator="between">
      <formula>75.0000001</formula>
      <formula>79.99999999999</formula>
    </cfRule>
    <cfRule type="cellIs" dxfId="88" priority="29" operator="between">
      <formula>70</formula>
      <formula>75</formula>
    </cfRule>
    <cfRule type="cellIs" dxfId="87" priority="33" operator="between">
      <formula>65.00000001</formula>
      <formula>69.999999</formula>
    </cfRule>
    <cfRule type="cellIs" dxfId="86" priority="27" operator="between">
      <formula>75.0000001</formula>
      <formula>79.99999999999</formula>
    </cfRule>
  </conditionalFormatting>
  <conditionalFormatting sqref="J106">
    <cfRule type="cellIs" dxfId="85" priority="17" operator="between">
      <formula>75.0000001</formula>
      <formula>79.99999999999</formula>
    </cfRule>
    <cfRule type="cellIs" dxfId="84" priority="18" operator="between">
      <formula>65.00000001</formula>
      <formula>69.999999</formula>
    </cfRule>
    <cfRule type="cellIs" dxfId="83" priority="19" operator="between">
      <formula>70</formula>
      <formula>75</formula>
    </cfRule>
    <cfRule type="cellIs" dxfId="82" priority="20" operator="greaterThan">
      <formula>80</formula>
    </cfRule>
    <cfRule type="cellIs" dxfId="81" priority="21" operator="lessThan">
      <formula>65</formula>
    </cfRule>
    <cfRule type="cellIs" dxfId="80" priority="24" operator="between">
      <formula>70</formula>
      <formula>75</formula>
    </cfRule>
    <cfRule type="cellIs" dxfId="79" priority="23" operator="between">
      <formula>65.00000001</formula>
      <formula>69.999999</formula>
    </cfRule>
    <cfRule type="cellIs" dxfId="78" priority="22" operator="between">
      <formula>75.0000001</formula>
      <formula>79.99999999999</formula>
    </cfRule>
  </conditionalFormatting>
  <conditionalFormatting sqref="N11:N40">
    <cfRule type="cellIs" dxfId="77" priority="5" operator="between">
      <formula>65.00000001</formula>
      <formula>69.999999</formula>
    </cfRule>
    <cfRule type="cellIs" dxfId="76" priority="6" operator="between">
      <formula>75.0000001</formula>
      <formula>79.99999999999</formula>
    </cfRule>
    <cfRule type="cellIs" dxfId="75" priority="8" operator="equal">
      <formula>0</formula>
    </cfRule>
    <cfRule type="cellIs" dxfId="74" priority="9" operator="between">
      <formula>0.1</formula>
      <formula>65</formula>
    </cfRule>
    <cfRule type="cellIs" dxfId="73" priority="10" operator="greaterThan">
      <formula>80</formula>
    </cfRule>
    <cfRule type="cellIs" dxfId="72" priority="7" operator="between">
      <formula>70</formula>
      <formula>75</formula>
    </cfRule>
  </conditionalFormatting>
  <dataValidations count="7">
    <dataValidation type="list" allowBlank="1" showInputMessage="1" showErrorMessage="1" sqref="F112:F243" xr:uid="{00000000-0002-0000-2500-000000000000}">
      <formula1>$L$3:$L$7</formula1>
    </dataValidation>
    <dataValidation type="list" allowBlank="1" showInputMessage="1" showErrorMessage="1" sqref="E75 E107 E99 E91 E83 E66:F66" xr:uid="{00000000-0002-0000-2500-000001000000}">
      <formula1>$K$3:$K$4</formula1>
    </dataValidation>
    <dataValidation type="list" allowBlank="1" showInputMessage="1" showErrorMessage="1" sqref="R67:S69 O67:P68 R77:S77 R85:S85 R93:S93 R101:S101" xr:uid="{00000000-0002-0000-2500-000002000000}">
      <formula1>$AA$5:$AA$7</formula1>
    </dataValidation>
    <dataValidation type="list" allowBlank="1" showInputMessage="1" showErrorMessage="1" sqref="E71 E105 E103 E97 E95 E89 E87 E81 E79 E73 E62" xr:uid="{00000000-0002-0000-2500-000003000000}">
      <formula1>$E$112:$E$243</formula1>
    </dataValidation>
    <dataValidation type="list" allowBlank="1" showInputMessage="1" showErrorMessage="1" sqref="H72:I72 H104:I104 H96:I96 H88:I88 H80:I80 H63:I63" xr:uid="{00000000-0002-0000-2500-000004000000}">
      <formula1>$I$3:$I$5</formula1>
    </dataValidation>
    <dataValidation type="list" allowBlank="1" showInputMessage="1" showErrorMessage="1" sqref="R57" xr:uid="{00000000-0002-0000-2500-000005000000}">
      <formula1>#REF!</formula1>
    </dataValidation>
    <dataValidation type="list" allowBlank="1" showInputMessage="1" showErrorMessage="1" sqref="E11:E39" xr:uid="{00000000-0002-0000-2500-000006000000}">
      <formula1>Elenco_Misure</formula1>
    </dataValidation>
  </dataValidations>
  <pageMargins left="0.70866141732283472" right="0.70866141732283472" top="0.74803149606299213" bottom="0.74803149606299213" header="0.31496062992125984" footer="0.31496062992125984"/>
  <pageSetup paperSize="9" scale="44" orientation="portrait" r:id="rId1"/>
  <headerFooter>
    <oddHeader>&amp;A</oddHeader>
    <oddFooter>Pagina &amp;P di &amp;N</oddFooter>
  </headerFooter>
  <legacy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tabColor rgb="FF0070C0"/>
    <pageSetUpPr fitToPage="1"/>
  </sheetPr>
  <dimension ref="B1:AN243"/>
  <sheetViews>
    <sheetView tabSelected="1" view="pageBreakPreview" zoomScale="55" zoomScaleNormal="75" zoomScaleSheetLayoutView="55" workbookViewId="0">
      <pane xSplit="2" ySplit="10" topLeftCell="C43" activePane="bottomRight" state="frozen"/>
      <selection activeCell="A56" sqref="A56:A57"/>
      <selection pane="topRight" activeCell="A56" sqref="A56:A57"/>
      <selection pane="bottomLeft" activeCell="A56" sqref="A56:A57"/>
      <selection pane="bottomRight" activeCell="A56" sqref="A56:A57"/>
    </sheetView>
  </sheetViews>
  <sheetFormatPr defaultRowHeight="12.75" x14ac:dyDescent="0.2"/>
  <cols>
    <col min="1" max="1" width="4.5703125" style="81" customWidth="1"/>
    <col min="2" max="2" width="7.5703125" style="81" customWidth="1"/>
    <col min="3" max="3" width="8.5703125" style="81" customWidth="1"/>
    <col min="4" max="4" width="8.85546875" style="81" customWidth="1"/>
    <col min="5" max="5" width="8.28515625" style="81" customWidth="1"/>
    <col min="6" max="6" width="35" style="81" customWidth="1"/>
    <col min="7" max="7" width="22.85546875" style="81" customWidth="1"/>
    <col min="8" max="8" width="20.140625" style="81" customWidth="1"/>
    <col min="9" max="9" width="9.42578125" style="81" customWidth="1"/>
    <col min="10" max="10" width="11.42578125" style="81" customWidth="1"/>
    <col min="11" max="11" width="11.7109375" style="81" customWidth="1"/>
    <col min="12" max="12" width="11" style="81" customWidth="1"/>
    <col min="13" max="13" width="11.42578125" style="81" customWidth="1"/>
    <col min="14" max="14" width="13.140625" style="81" customWidth="1"/>
    <col min="15" max="15" width="9.28515625" style="81" customWidth="1"/>
    <col min="16" max="17" width="9.140625" style="81" customWidth="1"/>
    <col min="18" max="18" width="7.85546875" style="81" hidden="1" customWidth="1"/>
    <col min="19" max="19" width="11.28515625" style="81" customWidth="1"/>
    <col min="20" max="20" width="17.5703125" style="81" bestFit="1" customWidth="1"/>
    <col min="21" max="21" width="21.28515625" style="81" customWidth="1"/>
    <col min="22" max="22" width="16.7109375" style="81" bestFit="1" customWidth="1"/>
    <col min="23" max="23" width="9.140625" style="167"/>
    <col min="24" max="24" width="12.5703125" style="167" customWidth="1"/>
    <col min="25" max="27" width="9.140625" style="167"/>
    <col min="28" max="28" width="15.28515625" style="167" bestFit="1" customWidth="1"/>
    <col min="29" max="29" width="12.140625" style="81" customWidth="1"/>
    <col min="30" max="30" width="9.140625" style="81"/>
    <col min="31" max="31" width="6" style="81" customWidth="1"/>
    <col min="32" max="32" width="13" style="81" customWidth="1"/>
    <col min="33" max="33" width="10.42578125" style="81" customWidth="1"/>
    <col min="34" max="34" width="22.42578125" style="81" customWidth="1"/>
    <col min="35" max="35" width="13.28515625" style="81" customWidth="1"/>
    <col min="36" max="36" width="16.140625" style="81" customWidth="1"/>
    <col min="37" max="37" width="9.5703125" style="81" bestFit="1" customWidth="1"/>
    <col min="38" max="38" width="9.140625" style="81"/>
    <col min="39" max="39" width="15.140625" style="81" customWidth="1"/>
    <col min="40" max="16384" width="9.140625" style="81"/>
  </cols>
  <sheetData>
    <row r="1" spans="3:39" ht="38.25" customHeight="1" x14ac:dyDescent="0.2"/>
    <row r="2" spans="3:39" ht="15.75" customHeight="1" x14ac:dyDescent="0.3">
      <c r="F2" s="427" t="s">
        <v>220</v>
      </c>
      <c r="G2" s="428"/>
      <c r="H2" s="429" t="s">
        <v>221</v>
      </c>
      <c r="I2" s="430"/>
      <c r="J2" s="431" t="s">
        <v>236</v>
      </c>
      <c r="K2" s="431" t="s">
        <v>31</v>
      </c>
      <c r="L2" s="168"/>
      <c r="M2" s="168"/>
      <c r="N2" s="169"/>
    </row>
    <row r="3" spans="3:39" ht="15.75" customHeight="1" x14ac:dyDescent="0.35">
      <c r="F3" s="98" t="s">
        <v>215</v>
      </c>
      <c r="G3" s="100">
        <v>0.7</v>
      </c>
      <c r="H3" s="102" t="s">
        <v>222</v>
      </c>
      <c r="I3" s="103">
        <v>0.5</v>
      </c>
      <c r="J3" s="170"/>
      <c r="K3" s="122" t="s">
        <v>32</v>
      </c>
      <c r="L3" s="121" t="s">
        <v>242</v>
      </c>
      <c r="M3" s="122"/>
      <c r="N3" s="171"/>
    </row>
    <row r="4" spans="3:39" ht="19.5" x14ac:dyDescent="0.35">
      <c r="F4" s="99" t="s">
        <v>216</v>
      </c>
      <c r="G4" s="101">
        <v>1</v>
      </c>
      <c r="H4" s="102" t="s">
        <v>223</v>
      </c>
      <c r="I4" s="103">
        <v>0.75</v>
      </c>
      <c r="J4" s="172"/>
      <c r="K4" s="125" t="s">
        <v>31</v>
      </c>
      <c r="L4" s="123" t="s">
        <v>243</v>
      </c>
      <c r="M4" s="120"/>
      <c r="N4" s="173"/>
    </row>
    <row r="5" spans="3:39" ht="22.5" x14ac:dyDescent="0.3">
      <c r="C5" s="263"/>
      <c r="D5" s="263"/>
      <c r="H5" s="104" t="s">
        <v>224</v>
      </c>
      <c r="I5" s="105">
        <v>0.3</v>
      </c>
      <c r="J5" s="82"/>
      <c r="K5" s="82"/>
      <c r="L5" s="123" t="s">
        <v>244</v>
      </c>
      <c r="M5" s="120"/>
      <c r="N5" s="173"/>
    </row>
    <row r="6" spans="3:39" ht="22.5" x14ac:dyDescent="0.3">
      <c r="C6" s="263"/>
      <c r="D6" s="263"/>
      <c r="G6" s="82"/>
      <c r="I6" s="82"/>
      <c r="J6" s="82"/>
      <c r="K6" s="82"/>
      <c r="L6" s="123" t="s">
        <v>27</v>
      </c>
      <c r="M6" s="120"/>
      <c r="N6" s="173"/>
    </row>
    <row r="7" spans="3:39" ht="23.25" x14ac:dyDescent="0.35">
      <c r="C7" s="263"/>
      <c r="D7" s="263"/>
      <c r="F7" s="198" t="s">
        <v>25</v>
      </c>
      <c r="G7" s="18"/>
      <c r="L7" s="124" t="s">
        <v>183</v>
      </c>
      <c r="M7" s="172"/>
      <c r="N7" s="174"/>
      <c r="T7" s="175"/>
      <c r="U7" s="175"/>
    </row>
    <row r="8" spans="3:39" ht="21.75" customHeight="1" x14ac:dyDescent="0.35">
      <c r="C8" s="263"/>
      <c r="D8" s="263"/>
      <c r="E8" s="18"/>
      <c r="F8" s="199" t="s">
        <v>581</v>
      </c>
      <c r="G8" s="82"/>
    </row>
    <row r="9" spans="3:39" ht="34.5" customHeight="1" x14ac:dyDescent="0.35">
      <c r="C9" s="400" t="s">
        <v>307</v>
      </c>
      <c r="D9" s="401"/>
      <c r="S9" s="197" t="s">
        <v>235</v>
      </c>
      <c r="T9" s="197" t="s">
        <v>235</v>
      </c>
      <c r="U9" s="19"/>
      <c r="W9" s="421" t="s">
        <v>261</v>
      </c>
      <c r="X9" s="422"/>
      <c r="Y9" s="176"/>
      <c r="Z9" s="177"/>
      <c r="AA9" s="177"/>
      <c r="AF9" s="400" t="s">
        <v>228</v>
      </c>
      <c r="AG9" s="423"/>
      <c r="AH9" s="178" t="s">
        <v>262</v>
      </c>
    </row>
    <row r="10" spans="3:39" ht="75" customHeight="1" x14ac:dyDescent="0.2">
      <c r="C10" s="277" t="s">
        <v>305</v>
      </c>
      <c r="D10" s="278" t="s">
        <v>306</v>
      </c>
      <c r="E10" s="280" t="s">
        <v>0</v>
      </c>
      <c r="F10" s="402" t="s">
        <v>23</v>
      </c>
      <c r="G10" s="402"/>
      <c r="H10" s="402"/>
      <c r="I10" s="87" t="s">
        <v>208</v>
      </c>
      <c r="J10" s="88" t="s">
        <v>252</v>
      </c>
      <c r="K10" s="88" t="s">
        <v>260</v>
      </c>
      <c r="L10" s="88" t="s">
        <v>259</v>
      </c>
      <c r="M10" s="89" t="s">
        <v>18</v>
      </c>
      <c r="N10" s="90" t="s">
        <v>209</v>
      </c>
      <c r="O10" s="91" t="s">
        <v>214</v>
      </c>
      <c r="P10" s="403" t="s">
        <v>213</v>
      </c>
      <c r="Q10" s="404"/>
      <c r="S10" s="197" t="s">
        <v>15</v>
      </c>
      <c r="T10" s="197" t="s">
        <v>233</v>
      </c>
      <c r="U10" s="197" t="s">
        <v>266</v>
      </c>
      <c r="V10" s="197" t="s">
        <v>16</v>
      </c>
      <c r="W10" s="2" t="s">
        <v>212</v>
      </c>
      <c r="X10" s="2" t="s">
        <v>211</v>
      </c>
      <c r="Y10" s="2" t="s">
        <v>225</v>
      </c>
      <c r="Z10" s="2" t="s">
        <v>226</v>
      </c>
      <c r="AA10" s="2" t="s">
        <v>227</v>
      </c>
      <c r="AB10" s="109" t="s">
        <v>210</v>
      </c>
      <c r="AF10" s="66" t="s">
        <v>267</v>
      </c>
      <c r="AG10" s="305" t="s">
        <v>229</v>
      </c>
      <c r="AH10" s="305">
        <f>SUM(AH11:AH40)</f>
        <v>180</v>
      </c>
      <c r="AI10" s="305" t="s">
        <v>21</v>
      </c>
      <c r="AJ10" s="305" t="s">
        <v>20</v>
      </c>
      <c r="AK10" s="305" t="s">
        <v>230</v>
      </c>
      <c r="AL10" s="305" t="s">
        <v>231</v>
      </c>
      <c r="AM10" s="305" t="s">
        <v>232</v>
      </c>
    </row>
    <row r="11" spans="3:39" ht="27" x14ac:dyDescent="0.2">
      <c r="C11" s="264" t="str">
        <f>IF(S11=0,"T",IF((K11-M11)&lt;65,"I",IF((K11-M11)&lt;70,"K",IF((K11-M11)&lt;75,"J",IF((K11-M11)&lt;80,"K","L")))))</f>
        <v>T</v>
      </c>
      <c r="D11" s="273" t="str">
        <f>IF(J11&lt;135,"T",IF((J11-$J$66)&lt;135,"J","L"))</f>
        <v>T</v>
      </c>
      <c r="E11" s="21" t="s">
        <v>380</v>
      </c>
      <c r="F11" s="22" t="str">
        <f t="shared" ref="F11:F39" si="0">VLOOKUP(E11,Misure_Campionate,2,FALSE)</f>
        <v>Movimentazioni esterne</v>
      </c>
      <c r="G11" s="22" t="str">
        <f t="shared" ref="G11:G39" si="1">VLOOKUP(E11,Misure_Campionate,3,FALSE)</f>
        <v>/</v>
      </c>
      <c r="H11" s="22" t="str">
        <f t="shared" ref="H11:H39" si="2">VLOOKUP(E11,Misure_Campionate,4,FALSE)</f>
        <v>/</v>
      </c>
      <c r="I11" s="63">
        <f t="shared" ref="I11:I39" si="3">VLOOKUP(E11,Misure_Campionate,12,FALSE)</f>
        <v>1.2074733912476714</v>
      </c>
      <c r="J11" s="63">
        <f t="shared" ref="J11:J39" si="4">VLOOKUP(E11,Misure_Campionate,13,FALSE)</f>
        <v>112.66204993518133</v>
      </c>
      <c r="K11" s="64">
        <f t="shared" ref="K11:K39" si="5">VLOOKUP(E11,Misure_Campionate,14,FALSE)</f>
        <v>68.039342017960848</v>
      </c>
      <c r="L11" s="16">
        <f t="shared" ref="L11:L39" si="6">VLOOKUP(E11,Misure_Campionate,15,FALSE)</f>
        <v>81.749975490063562</v>
      </c>
      <c r="M11" s="23">
        <f>S11</f>
        <v>0</v>
      </c>
      <c r="N11" s="281">
        <f>IF(M11=0,0,K11-M11)</f>
        <v>0</v>
      </c>
      <c r="O11" s="224">
        <f>480/8</f>
        <v>60</v>
      </c>
      <c r="P11" s="25"/>
      <c r="Q11" s="25"/>
      <c r="R11" s="81" t="str">
        <f>IF(S11&gt;0,1,"")</f>
        <v/>
      </c>
      <c r="S11" s="111">
        <f>IF(K11&lt;80,0,IF((L11-K11)&lt;=2,($L$63-(($K$63-$L$63)/4)*(L11-K11-2)),($L$63-(($L$63-$M$63)/8)*(L11-K11-2))))</f>
        <v>0</v>
      </c>
      <c r="T11" s="111" t="str">
        <f>IF(J11&lt;135,"",J11-$J$66)</f>
        <v/>
      </c>
      <c r="U11" s="111">
        <f>K11-S11</f>
        <v>68.039342017960848</v>
      </c>
      <c r="V11" s="111">
        <f>O11/$G$43*10^(U11/10)</f>
        <v>795873.81237141532</v>
      </c>
      <c r="W11" s="179">
        <f>IF((Z11^2*(I11^2+$G$3^2+$G$4^2)&gt;0),(Z11^2*(I11^2+$G$3^2+$G$4^2)),0)</f>
        <v>8.7433552113278383E-5</v>
      </c>
      <c r="X11" s="180">
        <f>IF(W11=0,0,(AA11*Y11)^2)</f>
        <v>0</v>
      </c>
      <c r="Y11" s="181">
        <f>0.5*((P11-Q11)/60)</f>
        <v>0</v>
      </c>
      <c r="Z11" s="182">
        <f>O11/$G$43*10^((K11-$G$44)/10)</f>
        <v>5.4459783645182305E-3</v>
      </c>
      <c r="AA11" s="135">
        <f>IF(AB11=0,0,4.34*(Z11/AB11))</f>
        <v>2.363554610200912E-2</v>
      </c>
      <c r="AB11" s="183">
        <f>O11/60</f>
        <v>1</v>
      </c>
      <c r="AF11" s="183">
        <f>IF(N11="0",0,O11/$G$43*10^(N11/10))</f>
        <v>0.125</v>
      </c>
      <c r="AG11" s="183">
        <f>O11/$G$43*10^(K11/10)</f>
        <v>795873.81237141532</v>
      </c>
      <c r="AH11" s="305" t="str">
        <f>IF(K11&gt;80,O11,"")</f>
        <v/>
      </c>
      <c r="AI11" s="305" t="str">
        <f>IF(K11&gt;80,O11/$AH$10*10^(L11/10),"")</f>
        <v/>
      </c>
      <c r="AJ11" s="305" t="str">
        <f>IF(K11&gt;80,O11/$AH$10*10^(K11/10),"")</f>
        <v/>
      </c>
      <c r="AK11" s="110">
        <f>IF((MAX(K11:K40)&gt;80),10*LOG(SUM($AJ$11:$AJ$40)),"")</f>
        <v>85.689450784339954</v>
      </c>
      <c r="AL11" s="110">
        <f>IF((MAX(K11:K40)&gt;80),10*LOG(SUM($AI$11:$AI$40)),"")</f>
        <v>91.644923915711047</v>
      </c>
      <c r="AM11" s="110">
        <f>10*LOG(SUM(AF11:AF40))</f>
        <v>67.472829890172235</v>
      </c>
    </row>
    <row r="12" spans="3:39" ht="36" x14ac:dyDescent="0.2">
      <c r="C12" s="264" t="str">
        <f t="shared" ref="C12:C40" si="7">IF(S12=0,"T",IF((K12-M12)&lt;65,"I",IF((K12-M12)&lt;70,"K",IF((K12-M12)&lt;75,"J",IF((K12-M12)&lt;80,"K","L")))))</f>
        <v>J</v>
      </c>
      <c r="D12" s="273" t="str">
        <f t="shared" ref="D12:D40" si="8">IF(J12&lt;135,"T",IF((J12-$J$66)&lt;135,"J","L"))</f>
        <v>T</v>
      </c>
      <c r="E12" s="21" t="s">
        <v>396</v>
      </c>
      <c r="F12" s="22" t="str">
        <f t="shared" si="0"/>
        <v xml:space="preserve">Montaggio e controllo qualità </v>
      </c>
      <c r="G12" s="22" t="str">
        <f t="shared" si="1"/>
        <v>/</v>
      </c>
      <c r="H12" s="22" t="str">
        <f t="shared" si="2"/>
        <v>/</v>
      </c>
      <c r="I12" s="63">
        <f t="shared" si="3"/>
        <v>0.67060402959833842</v>
      </c>
      <c r="J12" s="63">
        <f t="shared" si="4"/>
        <v>111.86204993518133</v>
      </c>
      <c r="K12" s="64">
        <f t="shared" si="5"/>
        <v>88.935972602540289</v>
      </c>
      <c r="L12" s="16">
        <f t="shared" si="6"/>
        <v>89.214213562373089</v>
      </c>
      <c r="M12" s="23">
        <f t="shared" ref="M12:M18" si="9">S12</f>
        <v>14.3608795200836</v>
      </c>
      <c r="N12" s="281">
        <f>IF(M12=0,0,K12-M12)</f>
        <v>74.575093082456689</v>
      </c>
      <c r="O12" s="225">
        <v>60</v>
      </c>
      <c r="P12" s="25"/>
      <c r="Q12" s="25"/>
      <c r="R12" s="81">
        <f t="shared" ref="R12:R40" si="10">IF(S12&gt;0,1,"")</f>
        <v>1</v>
      </c>
      <c r="S12" s="111">
        <f t="shared" ref="S12:S40" si="11">IF(K12&lt;80,0,IF((L12-K12)&lt;=2,($L$63-(($K$63-$L$63)/4)*(L12-K12-2)),($L$63-(($L$63-$M$63)/8)*(L12-K12-2))))</f>
        <v>14.3608795200836</v>
      </c>
      <c r="T12" s="111" t="str">
        <f t="shared" ref="T12:T39" si="12">IF(J12&lt;135,"",J12-$J$66)</f>
        <v/>
      </c>
      <c r="U12" s="111">
        <f>K12-S12</f>
        <v>74.575093082456689</v>
      </c>
      <c r="V12" s="111">
        <f>O12/$G$43*10^(U12/10)</f>
        <v>3584423.5437025344</v>
      </c>
      <c r="W12" s="179">
        <f>IF((Z12^2*(I12^2+$G$3^2+$G$4^2)&gt;0),(Z12^2*(I12^2+$G$3^2+$G$4^2)),0)</f>
        <v>0.86939010369887482</v>
      </c>
      <c r="X12" s="180">
        <f t="shared" ref="X12:X40" si="13">IF(W12=0,0,(AA12*Y12)^2)</f>
        <v>0</v>
      </c>
      <c r="Y12" s="181">
        <f>0.5*((P12-Q12)/60)</f>
        <v>0</v>
      </c>
      <c r="Z12" s="182">
        <f>O12/$G$43*10^((K12-$G$44)/10)</f>
        <v>0.66948210060050739</v>
      </c>
      <c r="AA12" s="135">
        <f t="shared" ref="AA12:AA40" si="14">IF(AB12=0,0,4.34*(Z12/AB12))</f>
        <v>2.9055523166062018</v>
      </c>
      <c r="AB12" s="183">
        <f t="shared" ref="AB12:AB40" si="15">O12/60</f>
        <v>1</v>
      </c>
      <c r="AF12" s="183">
        <f t="shared" ref="AF12:AF40" si="16">IF(N12="0",0,O12/$G$43*10^(N12/10))</f>
        <v>3584423.5437025344</v>
      </c>
      <c r="AG12" s="183">
        <f>O12/$G$43*10^(K12/10)</f>
        <v>97837933.986446306</v>
      </c>
      <c r="AH12" s="305">
        <f>IF(K12&gt;80,O12,"")</f>
        <v>60</v>
      </c>
      <c r="AI12" s="305">
        <f>IF(K12&gt;80,O12/$AH$10*10^(L12/10),"")</f>
        <v>278163473.92264539</v>
      </c>
      <c r="AJ12" s="305">
        <f>IF(K12&gt;80,O12/$AH$10*10^(K12/10),"")</f>
        <v>260901157.29719013</v>
      </c>
      <c r="AL12" s="184"/>
    </row>
    <row r="13" spans="3:39" ht="54" x14ac:dyDescent="0.2">
      <c r="C13" s="264" t="str">
        <f t="shared" si="7"/>
        <v>K</v>
      </c>
      <c r="D13" s="273" t="str">
        <f t="shared" si="8"/>
        <v>T</v>
      </c>
      <c r="E13" s="21" t="s">
        <v>417</v>
      </c>
      <c r="F13" s="22" t="str">
        <f t="shared" si="0"/>
        <v>Assistenza alle movimentazioni esterne in prossimità di autogru</v>
      </c>
      <c r="G13" s="22" t="str">
        <f t="shared" si="1"/>
        <v>/</v>
      </c>
      <c r="H13" s="22" t="str">
        <f t="shared" si="2"/>
        <v>/</v>
      </c>
      <c r="I13" s="63">
        <f t="shared" si="3"/>
        <v>0.91387691362193302</v>
      </c>
      <c r="J13" s="63">
        <f t="shared" si="4"/>
        <v>120.96204993518134</v>
      </c>
      <c r="K13" s="64">
        <f t="shared" si="5"/>
        <v>82.25002607869078</v>
      </c>
      <c r="L13" s="16">
        <f t="shared" si="6"/>
        <v>95.129198290141773</v>
      </c>
      <c r="M13" s="23">
        <f t="shared" si="9"/>
        <v>12.820051736784313</v>
      </c>
      <c r="N13" s="281">
        <f t="shared" ref="N13:N40" si="17">IF(M13=0,0,K13-M13)</f>
        <v>69.429974341906473</v>
      </c>
      <c r="O13" s="225">
        <v>60</v>
      </c>
      <c r="P13" s="25"/>
      <c r="Q13" s="25"/>
      <c r="R13" s="81">
        <f t="shared" si="10"/>
        <v>1</v>
      </c>
      <c r="S13" s="111">
        <f t="shared" si="11"/>
        <v>12.820051736784313</v>
      </c>
      <c r="T13" s="111" t="str">
        <f t="shared" si="12"/>
        <v/>
      </c>
      <c r="U13" s="111">
        <f t="shared" ref="U13:U40" si="18">K13-S13</f>
        <v>69.429974341906473</v>
      </c>
      <c r="V13" s="111">
        <f t="shared" ref="V13:V40" si="19">O13/$G$43*10^(U13/10)</f>
        <v>1096244.5498037876</v>
      </c>
      <c r="W13" s="179">
        <f t="shared" ref="W13:W40" si="20">IF((Z13^2*(I13^2+$G$3^2+$G$4^2)&gt;0),(Z13^2*(I13^2+$G$3^2+$G$4^2)),0)</f>
        <v>4.794502348152687E-2</v>
      </c>
      <c r="X13" s="180">
        <f t="shared" si="13"/>
        <v>0</v>
      </c>
      <c r="Y13" s="181">
        <f t="shared" ref="Y13:Y40" si="21">0.5*((P13-Q13)/60)</f>
        <v>0</v>
      </c>
      <c r="Z13" s="182">
        <f t="shared" ref="Z13:Z40" si="22">O13/$G$43*10^((K13-$G$44)/10)</f>
        <v>0.14359665313213438</v>
      </c>
      <c r="AA13" s="135">
        <f t="shared" si="14"/>
        <v>0.62320947459346321</v>
      </c>
      <c r="AB13" s="183">
        <f t="shared" si="15"/>
        <v>1</v>
      </c>
      <c r="AF13" s="183">
        <f t="shared" si="16"/>
        <v>1096244.5498037876</v>
      </c>
      <c r="AG13" s="183">
        <f t="shared" ref="AG13:AG40" si="23">O13/$G$43*10^(K13/10)</f>
        <v>20985176.238789093</v>
      </c>
      <c r="AH13" s="305">
        <f>IF(K13&gt;80,O13,"")</f>
        <v>60</v>
      </c>
      <c r="AI13" s="305">
        <f>IF(K13&gt;80,O13/$AH$10*10^(L13/10),"")</f>
        <v>1085921856.4336019</v>
      </c>
      <c r="AJ13" s="305">
        <f>IF(K13&gt;80,O13/$AH$10*10^(K13/10),"")</f>
        <v>55960469.970104247</v>
      </c>
      <c r="AL13" s="184"/>
    </row>
    <row r="14" spans="3:39" ht="27" x14ac:dyDescent="0.2">
      <c r="C14" s="264" t="str">
        <f t="shared" si="7"/>
        <v>K</v>
      </c>
      <c r="D14" s="273" t="str">
        <f>IF(J14&lt;135,"T",IF((J14-$J$66)&lt;135,"J","L"))</f>
        <v>T</v>
      </c>
      <c r="E14" s="21" t="s">
        <v>411</v>
      </c>
      <c r="F14" s="22" t="str">
        <f t="shared" si="0"/>
        <v>Movimentazioni interne</v>
      </c>
      <c r="G14" s="22" t="str">
        <f t="shared" si="1"/>
        <v>/</v>
      </c>
      <c r="H14" s="22" t="str">
        <f t="shared" si="2"/>
        <v>/</v>
      </c>
      <c r="I14" s="63">
        <f t="shared" si="3"/>
        <v>0.53858377794159662</v>
      </c>
      <c r="J14" s="63">
        <f t="shared" si="4"/>
        <v>112.76204993518134</v>
      </c>
      <c r="K14" s="64">
        <f t="shared" si="5"/>
        <v>82.076792264517195</v>
      </c>
      <c r="L14" s="16">
        <f t="shared" si="6"/>
        <v>84.611254472828136</v>
      </c>
      <c r="M14" s="23">
        <f t="shared" si="9"/>
        <v>13.466596111980566</v>
      </c>
      <c r="N14" s="281">
        <f t="shared" si="17"/>
        <v>68.610196152536631</v>
      </c>
      <c r="O14" s="225">
        <v>60</v>
      </c>
      <c r="P14" s="25"/>
      <c r="Q14" s="25"/>
      <c r="R14" s="81">
        <f t="shared" si="10"/>
        <v>1</v>
      </c>
      <c r="S14" s="111">
        <f t="shared" si="11"/>
        <v>13.466596111980566</v>
      </c>
      <c r="T14" s="111" t="str">
        <f>IF(J14&lt;135,"",J14-$J$66)</f>
        <v/>
      </c>
      <c r="U14" s="111">
        <f t="shared" si="18"/>
        <v>68.610196152536631</v>
      </c>
      <c r="V14" s="111">
        <f>O14/$G$43*10^(U14/10)</f>
        <v>907673.441656827</v>
      </c>
      <c r="W14" s="179">
        <f t="shared" si="20"/>
        <v>3.3890623601081402E-2</v>
      </c>
      <c r="X14" s="180">
        <f t="shared" si="13"/>
        <v>0</v>
      </c>
      <c r="Y14" s="181">
        <f t="shared" si="21"/>
        <v>0</v>
      </c>
      <c r="Z14" s="182">
        <f t="shared" si="22"/>
        <v>0.1379815236571717</v>
      </c>
      <c r="AA14" s="135">
        <f t="shared" si="14"/>
        <v>0.59883981267212516</v>
      </c>
      <c r="AB14" s="183">
        <f t="shared" si="15"/>
        <v>1</v>
      </c>
      <c r="AF14" s="183">
        <f t="shared" si="16"/>
        <v>907673.441656827</v>
      </c>
      <c r="AG14" s="183">
        <f t="shared" si="23"/>
        <v>20164582.728665471</v>
      </c>
      <c r="AH14" s="305">
        <f t="shared" ref="AH14:AH40" si="24">IF(K14&gt;80,O14,"")</f>
        <v>60</v>
      </c>
      <c r="AI14" s="305">
        <f t="shared" ref="AI14:AI40" si="25">IF(K14&gt;80,O14/$AH$10*10^(L14/10),"")</f>
        <v>96383832.821733594</v>
      </c>
      <c r="AJ14" s="305">
        <f t="shared" ref="AJ14:AJ40" si="26">IF(K14&gt;80,O14/$AH$10*10^(K14/10),"")</f>
        <v>53772220.60977459</v>
      </c>
      <c r="AL14" s="184"/>
    </row>
    <row r="15" spans="3:39" ht="36" x14ac:dyDescent="0.2">
      <c r="C15" s="264" t="str">
        <f t="shared" si="7"/>
        <v>T</v>
      </c>
      <c r="D15" s="273" t="str">
        <f t="shared" si="8"/>
        <v>T</v>
      </c>
      <c r="E15" s="21" t="s">
        <v>402</v>
      </c>
      <c r="F15" s="22" t="str">
        <f t="shared" si="0"/>
        <v>Attività di officina con indotto molatura</v>
      </c>
      <c r="G15" s="22" t="str">
        <f t="shared" si="1"/>
        <v>/</v>
      </c>
      <c r="H15" s="22" t="str">
        <f t="shared" si="2"/>
        <v>/</v>
      </c>
      <c r="I15" s="63">
        <f t="shared" si="3"/>
        <v>0.93769238012896272</v>
      </c>
      <c r="J15" s="63">
        <f t="shared" si="4"/>
        <v>115.26204993518134</v>
      </c>
      <c r="K15" s="64">
        <f t="shared" si="5"/>
        <v>69.371895847459641</v>
      </c>
      <c r="L15" s="16">
        <f t="shared" si="6"/>
        <v>76.87858783821946</v>
      </c>
      <c r="M15" s="23">
        <f t="shared" si="9"/>
        <v>0</v>
      </c>
      <c r="N15" s="281">
        <f t="shared" si="17"/>
        <v>0</v>
      </c>
      <c r="O15" s="225">
        <v>60</v>
      </c>
      <c r="P15" s="25"/>
      <c r="Q15" s="25"/>
      <c r="R15" s="81" t="str">
        <f t="shared" si="10"/>
        <v/>
      </c>
      <c r="S15" s="111">
        <f t="shared" si="11"/>
        <v>0</v>
      </c>
      <c r="T15" s="111" t="str">
        <f t="shared" si="12"/>
        <v/>
      </c>
      <c r="U15" s="111">
        <f t="shared" si="18"/>
        <v>69.371895847459641</v>
      </c>
      <c r="V15" s="111">
        <f t="shared" si="19"/>
        <v>1081681.9874775603</v>
      </c>
      <c r="W15" s="179">
        <f t="shared" si="20"/>
        <v>1.2980056851834743E-4</v>
      </c>
      <c r="X15" s="180">
        <f t="shared" si="13"/>
        <v>0</v>
      </c>
      <c r="Y15" s="181">
        <f t="shared" si="21"/>
        <v>0</v>
      </c>
      <c r="Z15" s="182">
        <f t="shared" si="22"/>
        <v>7.4016968639028071E-3</v>
      </c>
      <c r="AA15" s="135">
        <f t="shared" si="14"/>
        <v>3.2123364389338181E-2</v>
      </c>
      <c r="AB15" s="183">
        <f t="shared" si="15"/>
        <v>1</v>
      </c>
      <c r="AF15" s="183">
        <f t="shared" si="16"/>
        <v>0.125</v>
      </c>
      <c r="AG15" s="183">
        <f t="shared" si="23"/>
        <v>1081681.9874775603</v>
      </c>
      <c r="AH15" s="305" t="str">
        <f t="shared" si="24"/>
        <v/>
      </c>
      <c r="AI15" s="305" t="str">
        <f t="shared" si="25"/>
        <v/>
      </c>
      <c r="AJ15" s="305" t="str">
        <f t="shared" si="26"/>
        <v/>
      </c>
      <c r="AL15" s="184"/>
    </row>
    <row r="16" spans="3:39" ht="45.75" customHeight="1" x14ac:dyDescent="0.2">
      <c r="C16" s="264" t="str">
        <f t="shared" si="7"/>
        <v>T</v>
      </c>
      <c r="D16" s="273" t="str">
        <f t="shared" si="8"/>
        <v>T</v>
      </c>
      <c r="E16" s="21" t="s">
        <v>403</v>
      </c>
      <c r="F16" s="22" t="str">
        <f t="shared" si="0"/>
        <v>Attività di officina con indotto movimentazioni</v>
      </c>
      <c r="G16" s="22" t="str">
        <f t="shared" si="1"/>
        <v>/</v>
      </c>
      <c r="H16" s="22" t="str">
        <f t="shared" si="2"/>
        <v>/</v>
      </c>
      <c r="I16" s="63">
        <f t="shared" si="3"/>
        <v>1.6317750153795669</v>
      </c>
      <c r="J16" s="63">
        <f t="shared" si="4"/>
        <v>93.362049935181332</v>
      </c>
      <c r="K16" s="64">
        <f t="shared" si="5"/>
        <v>59.361384080046584</v>
      </c>
      <c r="L16" s="16">
        <f t="shared" si="6"/>
        <v>63.592813968691082</v>
      </c>
      <c r="M16" s="23">
        <f t="shared" si="9"/>
        <v>0</v>
      </c>
      <c r="N16" s="281">
        <f t="shared" si="17"/>
        <v>0</v>
      </c>
      <c r="O16" s="225">
        <v>60</v>
      </c>
      <c r="P16" s="25"/>
      <c r="Q16" s="25"/>
      <c r="R16" s="81" t="str">
        <f t="shared" si="10"/>
        <v/>
      </c>
      <c r="S16" s="111">
        <f t="shared" si="11"/>
        <v>0</v>
      </c>
      <c r="T16" s="111" t="str">
        <f t="shared" si="12"/>
        <v/>
      </c>
      <c r="U16" s="111">
        <f t="shared" si="18"/>
        <v>59.361384080046584</v>
      </c>
      <c r="V16" s="111">
        <f t="shared" si="19"/>
        <v>107906.7024484767</v>
      </c>
      <c r="W16" s="179">
        <f t="shared" si="20"/>
        <v>2.2640693034054461E-6</v>
      </c>
      <c r="X16" s="180">
        <f t="shared" si="13"/>
        <v>0</v>
      </c>
      <c r="Y16" s="181">
        <f t="shared" si="21"/>
        <v>0</v>
      </c>
      <c r="Z16" s="182">
        <f t="shared" si="22"/>
        <v>7.3838032837128303E-4</v>
      </c>
      <c r="AA16" s="135">
        <f t="shared" si="14"/>
        <v>3.2045706251313684E-3</v>
      </c>
      <c r="AB16" s="183">
        <f t="shared" si="15"/>
        <v>1</v>
      </c>
      <c r="AF16" s="183">
        <f t="shared" si="16"/>
        <v>0.125</v>
      </c>
      <c r="AG16" s="183">
        <f t="shared" si="23"/>
        <v>107906.7024484767</v>
      </c>
      <c r="AH16" s="305" t="str">
        <f t="shared" si="24"/>
        <v/>
      </c>
      <c r="AI16" s="305" t="str">
        <f t="shared" si="25"/>
        <v/>
      </c>
      <c r="AJ16" s="305" t="str">
        <f t="shared" si="26"/>
        <v/>
      </c>
      <c r="AL16" s="184"/>
    </row>
    <row r="17" spans="3:38" ht="27" x14ac:dyDescent="0.2">
      <c r="C17" s="264" t="str">
        <f t="shared" si="7"/>
        <v>T</v>
      </c>
      <c r="D17" s="273" t="str">
        <f t="shared" si="8"/>
        <v>T</v>
      </c>
      <c r="E17" s="21" t="s">
        <v>383</v>
      </c>
      <c r="F17" s="22" t="str">
        <f t="shared" si="0"/>
        <v>Attività di magazzino</v>
      </c>
      <c r="G17" s="22" t="str">
        <f t="shared" si="1"/>
        <v>/</v>
      </c>
      <c r="H17" s="22" t="str">
        <f t="shared" si="2"/>
        <v>/</v>
      </c>
      <c r="I17" s="63">
        <f t="shared" si="3"/>
        <v>1.873073254279322</v>
      </c>
      <c r="J17" s="63">
        <f t="shared" si="4"/>
        <v>99.862049935181332</v>
      </c>
      <c r="K17" s="64">
        <f t="shared" si="5"/>
        <v>59.844147674550484</v>
      </c>
      <c r="L17" s="16">
        <f t="shared" si="6"/>
        <v>62.160680387360358</v>
      </c>
      <c r="M17" s="23">
        <f t="shared" si="9"/>
        <v>0</v>
      </c>
      <c r="N17" s="281">
        <f t="shared" si="17"/>
        <v>0</v>
      </c>
      <c r="O17" s="225">
        <v>60</v>
      </c>
      <c r="P17" s="25"/>
      <c r="Q17" s="25"/>
      <c r="R17" s="81" t="str">
        <f t="shared" si="10"/>
        <v/>
      </c>
      <c r="S17" s="111">
        <f t="shared" si="11"/>
        <v>0</v>
      </c>
      <c r="T17" s="111" t="str">
        <f t="shared" si="12"/>
        <v/>
      </c>
      <c r="U17" s="111">
        <f t="shared" si="18"/>
        <v>59.844147674550484</v>
      </c>
      <c r="V17" s="111">
        <f t="shared" si="19"/>
        <v>120593.7445052133</v>
      </c>
      <c r="W17" s="179">
        <f t="shared" si="20"/>
        <v>3.4036450190069472E-6</v>
      </c>
      <c r="X17" s="180">
        <f t="shared" si="13"/>
        <v>0</v>
      </c>
      <c r="Y17" s="181">
        <f t="shared" si="21"/>
        <v>0</v>
      </c>
      <c r="Z17" s="182">
        <f>O17/$G$43*10^((K17-$G$44)/10)</f>
        <v>8.2519479000666112E-4</v>
      </c>
      <c r="AA17" s="135">
        <f>IF(AB17=0,0,4.34*(Z17/AB17))</f>
        <v>3.5813453886289091E-3</v>
      </c>
      <c r="AB17" s="183">
        <f t="shared" si="15"/>
        <v>1</v>
      </c>
      <c r="AF17" s="183">
        <f t="shared" si="16"/>
        <v>0.125</v>
      </c>
      <c r="AG17" s="183">
        <f t="shared" si="23"/>
        <v>120593.7445052133</v>
      </c>
      <c r="AH17" s="305" t="str">
        <f t="shared" si="24"/>
        <v/>
      </c>
      <c r="AI17" s="305" t="str">
        <f t="shared" si="25"/>
        <v/>
      </c>
      <c r="AJ17" s="305" t="str">
        <f t="shared" si="26"/>
        <v/>
      </c>
      <c r="AL17" s="184"/>
    </row>
    <row r="18" spans="3:38" ht="36" x14ac:dyDescent="0.2">
      <c r="C18" s="264" t="str">
        <f t="shared" si="7"/>
        <v>T</v>
      </c>
      <c r="D18" s="273" t="str">
        <f t="shared" si="8"/>
        <v>T</v>
      </c>
      <c r="E18" s="21" t="s">
        <v>388</v>
      </c>
      <c r="F18" s="22" t="str">
        <f t="shared" si="0"/>
        <v>Movimentazione pezzi in uscita dalla verniciatura</v>
      </c>
      <c r="G18" s="22" t="str">
        <f t="shared" si="1"/>
        <v>/</v>
      </c>
      <c r="H18" s="22" t="str">
        <f t="shared" si="2"/>
        <v>/</v>
      </c>
      <c r="I18" s="63">
        <f t="shared" si="3"/>
        <v>0.60823317671837829</v>
      </c>
      <c r="J18" s="63">
        <f t="shared" si="4"/>
        <v>99.162049935181329</v>
      </c>
      <c r="K18" s="64">
        <f t="shared" si="5"/>
        <v>76.060356532386152</v>
      </c>
      <c r="L18" s="16">
        <f t="shared" si="6"/>
        <v>78.110320999837995</v>
      </c>
      <c r="M18" s="23">
        <f t="shared" si="9"/>
        <v>0</v>
      </c>
      <c r="N18" s="281">
        <f t="shared" si="17"/>
        <v>0</v>
      </c>
      <c r="O18" s="225">
        <v>60</v>
      </c>
      <c r="P18" s="25"/>
      <c r="Q18" s="25"/>
      <c r="R18" s="81" t="str">
        <f t="shared" si="10"/>
        <v/>
      </c>
      <c r="S18" s="111">
        <f t="shared" si="11"/>
        <v>0</v>
      </c>
      <c r="T18" s="111" t="str">
        <f t="shared" si="12"/>
        <v/>
      </c>
      <c r="U18" s="111">
        <f t="shared" si="18"/>
        <v>76.060356532386152</v>
      </c>
      <c r="V18" s="111">
        <f t="shared" si="19"/>
        <v>5045981.6430158559</v>
      </c>
      <c r="W18" s="179">
        <f t="shared" si="20"/>
        <v>2.2174581627762012E-3</v>
      </c>
      <c r="X18" s="180">
        <f t="shared" si="13"/>
        <v>0</v>
      </c>
      <c r="Y18" s="181">
        <f t="shared" si="21"/>
        <v>0</v>
      </c>
      <c r="Z18" s="182">
        <f t="shared" si="22"/>
        <v>3.4528472263384465E-2</v>
      </c>
      <c r="AA18" s="135">
        <f t="shared" si="14"/>
        <v>0.14985356962308857</v>
      </c>
      <c r="AB18" s="183">
        <f t="shared" si="15"/>
        <v>1</v>
      </c>
      <c r="AF18" s="183">
        <f t="shared" si="16"/>
        <v>0.125</v>
      </c>
      <c r="AG18" s="183">
        <f t="shared" si="23"/>
        <v>5045981.6430158559</v>
      </c>
      <c r="AH18" s="305" t="str">
        <f t="shared" si="24"/>
        <v/>
      </c>
      <c r="AI18" s="305" t="str">
        <f t="shared" si="25"/>
        <v/>
      </c>
      <c r="AJ18" s="305" t="str">
        <f t="shared" si="26"/>
        <v/>
      </c>
      <c r="AL18" s="184"/>
    </row>
    <row r="19" spans="3:38" ht="27" hidden="1" x14ac:dyDescent="0.2">
      <c r="C19" s="264" t="str">
        <f t="shared" si="7"/>
        <v>T</v>
      </c>
      <c r="D19" s="273" t="str">
        <f t="shared" si="8"/>
        <v>T</v>
      </c>
      <c r="E19" s="21" t="s">
        <v>193</v>
      </c>
      <c r="F19" s="22">
        <f t="shared" si="0"/>
        <v>0</v>
      </c>
      <c r="G19" s="22">
        <f t="shared" si="1"/>
        <v>0</v>
      </c>
      <c r="H19" s="22">
        <f t="shared" si="2"/>
        <v>0</v>
      </c>
      <c r="I19" s="63">
        <f t="shared" si="3"/>
        <v>0</v>
      </c>
      <c r="J19" s="63">
        <f t="shared" si="4"/>
        <v>0</v>
      </c>
      <c r="K19" s="64">
        <f t="shared" si="5"/>
        <v>0</v>
      </c>
      <c r="L19" s="16">
        <f t="shared" si="6"/>
        <v>0</v>
      </c>
      <c r="M19" s="23">
        <f t="shared" ref="M19:M40" si="27">IF(AND($O$44&gt;87,K19&gt;80),S19,0)</f>
        <v>0</v>
      </c>
      <c r="N19" s="281">
        <f t="shared" si="17"/>
        <v>0</v>
      </c>
      <c r="O19" s="225"/>
      <c r="P19" s="25"/>
      <c r="Q19" s="25"/>
      <c r="R19" s="81" t="str">
        <f t="shared" si="10"/>
        <v/>
      </c>
      <c r="S19" s="111">
        <f t="shared" si="11"/>
        <v>0</v>
      </c>
      <c r="T19" s="111" t="str">
        <f t="shared" si="12"/>
        <v/>
      </c>
      <c r="U19" s="111">
        <f t="shared" si="18"/>
        <v>0</v>
      </c>
      <c r="V19" s="111">
        <f t="shared" si="19"/>
        <v>0</v>
      </c>
      <c r="W19" s="179">
        <f t="shared" si="20"/>
        <v>0</v>
      </c>
      <c r="X19" s="180">
        <f t="shared" si="13"/>
        <v>0</v>
      </c>
      <c r="Y19" s="181">
        <f t="shared" si="21"/>
        <v>0</v>
      </c>
      <c r="Z19" s="182">
        <f t="shared" si="22"/>
        <v>0</v>
      </c>
      <c r="AA19" s="135">
        <f t="shared" si="14"/>
        <v>0</v>
      </c>
      <c r="AB19" s="183">
        <f t="shared" si="15"/>
        <v>0</v>
      </c>
      <c r="AF19" s="183">
        <f t="shared" si="16"/>
        <v>0</v>
      </c>
      <c r="AG19" s="183">
        <f t="shared" si="23"/>
        <v>0</v>
      </c>
      <c r="AH19" s="305" t="str">
        <f t="shared" si="24"/>
        <v/>
      </c>
      <c r="AI19" s="305" t="str">
        <f t="shared" si="25"/>
        <v/>
      </c>
      <c r="AJ19" s="305" t="str">
        <f t="shared" si="26"/>
        <v/>
      </c>
      <c r="AL19" s="184"/>
    </row>
    <row r="20" spans="3:38" ht="27" hidden="1" x14ac:dyDescent="0.2">
      <c r="C20" s="264" t="str">
        <f t="shared" si="7"/>
        <v>T</v>
      </c>
      <c r="D20" s="273" t="str">
        <f t="shared" si="8"/>
        <v>T</v>
      </c>
      <c r="E20" s="21" t="s">
        <v>193</v>
      </c>
      <c r="F20" s="22">
        <f t="shared" si="0"/>
        <v>0</v>
      </c>
      <c r="G20" s="22">
        <f t="shared" si="1"/>
        <v>0</v>
      </c>
      <c r="H20" s="22">
        <f t="shared" si="2"/>
        <v>0</v>
      </c>
      <c r="I20" s="63">
        <f t="shared" si="3"/>
        <v>0</v>
      </c>
      <c r="J20" s="63">
        <f t="shared" si="4"/>
        <v>0</v>
      </c>
      <c r="K20" s="64">
        <f t="shared" si="5"/>
        <v>0</v>
      </c>
      <c r="L20" s="16">
        <f t="shared" si="6"/>
        <v>0</v>
      </c>
      <c r="M20" s="23">
        <f t="shared" si="27"/>
        <v>0</v>
      </c>
      <c r="N20" s="281">
        <f t="shared" si="17"/>
        <v>0</v>
      </c>
      <c r="O20" s="225"/>
      <c r="P20" s="25"/>
      <c r="Q20" s="25"/>
      <c r="R20" s="81" t="str">
        <f t="shared" si="10"/>
        <v/>
      </c>
      <c r="S20" s="111">
        <f t="shared" si="11"/>
        <v>0</v>
      </c>
      <c r="T20" s="111" t="str">
        <f t="shared" si="12"/>
        <v/>
      </c>
      <c r="U20" s="111">
        <f t="shared" si="18"/>
        <v>0</v>
      </c>
      <c r="V20" s="111">
        <f t="shared" si="19"/>
        <v>0</v>
      </c>
      <c r="W20" s="179">
        <f t="shared" si="20"/>
        <v>0</v>
      </c>
      <c r="X20" s="180">
        <f t="shared" si="13"/>
        <v>0</v>
      </c>
      <c r="Y20" s="181">
        <f t="shared" si="21"/>
        <v>0</v>
      </c>
      <c r="Z20" s="182">
        <f t="shared" si="22"/>
        <v>0</v>
      </c>
      <c r="AA20" s="135">
        <f t="shared" si="14"/>
        <v>0</v>
      </c>
      <c r="AB20" s="183">
        <f t="shared" si="15"/>
        <v>0</v>
      </c>
      <c r="AF20" s="183">
        <f t="shared" si="16"/>
        <v>0</v>
      </c>
      <c r="AG20" s="183">
        <f t="shared" si="23"/>
        <v>0</v>
      </c>
      <c r="AH20" s="305" t="str">
        <f t="shared" si="24"/>
        <v/>
      </c>
      <c r="AI20" s="305" t="str">
        <f t="shared" si="25"/>
        <v/>
      </c>
      <c r="AJ20" s="305" t="str">
        <f t="shared" si="26"/>
        <v/>
      </c>
      <c r="AL20" s="184"/>
    </row>
    <row r="21" spans="3:38" ht="27" hidden="1" x14ac:dyDescent="0.2">
      <c r="C21" s="264" t="str">
        <f t="shared" si="7"/>
        <v>T</v>
      </c>
      <c r="D21" s="273" t="str">
        <f t="shared" si="8"/>
        <v>T</v>
      </c>
      <c r="E21" s="21" t="s">
        <v>193</v>
      </c>
      <c r="F21" s="22">
        <f t="shared" si="0"/>
        <v>0</v>
      </c>
      <c r="G21" s="22">
        <f t="shared" si="1"/>
        <v>0</v>
      </c>
      <c r="H21" s="22">
        <f t="shared" si="2"/>
        <v>0</v>
      </c>
      <c r="I21" s="63">
        <f t="shared" si="3"/>
        <v>0</v>
      </c>
      <c r="J21" s="63">
        <f t="shared" si="4"/>
        <v>0</v>
      </c>
      <c r="K21" s="64">
        <f t="shared" si="5"/>
        <v>0</v>
      </c>
      <c r="L21" s="16">
        <f t="shared" si="6"/>
        <v>0</v>
      </c>
      <c r="M21" s="23">
        <f t="shared" si="27"/>
        <v>0</v>
      </c>
      <c r="N21" s="281">
        <f t="shared" si="17"/>
        <v>0</v>
      </c>
      <c r="O21" s="225"/>
      <c r="P21" s="25"/>
      <c r="Q21" s="25"/>
      <c r="R21" s="81" t="str">
        <f t="shared" si="10"/>
        <v/>
      </c>
      <c r="S21" s="111">
        <f t="shared" si="11"/>
        <v>0</v>
      </c>
      <c r="T21" s="111" t="str">
        <f t="shared" si="12"/>
        <v/>
      </c>
      <c r="U21" s="111">
        <f>K21-S21</f>
        <v>0</v>
      </c>
      <c r="V21" s="111">
        <f t="shared" si="19"/>
        <v>0</v>
      </c>
      <c r="W21" s="179">
        <f t="shared" si="20"/>
        <v>0</v>
      </c>
      <c r="X21" s="180">
        <f t="shared" si="13"/>
        <v>0</v>
      </c>
      <c r="Y21" s="181">
        <f t="shared" si="21"/>
        <v>0</v>
      </c>
      <c r="Z21" s="182">
        <f t="shared" si="22"/>
        <v>0</v>
      </c>
      <c r="AA21" s="135">
        <f t="shared" si="14"/>
        <v>0</v>
      </c>
      <c r="AB21" s="183">
        <f t="shared" si="15"/>
        <v>0</v>
      </c>
      <c r="AF21" s="183">
        <f t="shared" si="16"/>
        <v>0</v>
      </c>
      <c r="AG21" s="183">
        <f t="shared" si="23"/>
        <v>0</v>
      </c>
      <c r="AH21" s="305" t="str">
        <f t="shared" si="24"/>
        <v/>
      </c>
      <c r="AI21" s="305" t="str">
        <f t="shared" si="25"/>
        <v/>
      </c>
      <c r="AJ21" s="305" t="str">
        <f t="shared" si="26"/>
        <v/>
      </c>
      <c r="AL21" s="184"/>
    </row>
    <row r="22" spans="3:38" ht="27" hidden="1" x14ac:dyDescent="0.2">
      <c r="C22" s="264" t="str">
        <f t="shared" si="7"/>
        <v>T</v>
      </c>
      <c r="D22" s="273" t="str">
        <f t="shared" si="8"/>
        <v>T</v>
      </c>
      <c r="E22" s="21" t="s">
        <v>193</v>
      </c>
      <c r="F22" s="22">
        <f t="shared" si="0"/>
        <v>0</v>
      </c>
      <c r="G22" s="22">
        <f t="shared" si="1"/>
        <v>0</v>
      </c>
      <c r="H22" s="22">
        <f t="shared" si="2"/>
        <v>0</v>
      </c>
      <c r="I22" s="63">
        <f t="shared" si="3"/>
        <v>0</v>
      </c>
      <c r="J22" s="63">
        <f t="shared" si="4"/>
        <v>0</v>
      </c>
      <c r="K22" s="64">
        <f t="shared" si="5"/>
        <v>0</v>
      </c>
      <c r="L22" s="16">
        <f t="shared" si="6"/>
        <v>0</v>
      </c>
      <c r="M22" s="23">
        <f t="shared" si="27"/>
        <v>0</v>
      </c>
      <c r="N22" s="281">
        <f t="shared" si="17"/>
        <v>0</v>
      </c>
      <c r="O22" s="25"/>
      <c r="P22" s="25"/>
      <c r="Q22" s="25"/>
      <c r="R22" s="81" t="str">
        <f t="shared" si="10"/>
        <v/>
      </c>
      <c r="S22" s="111">
        <f t="shared" si="11"/>
        <v>0</v>
      </c>
      <c r="T22" s="111" t="str">
        <f t="shared" si="12"/>
        <v/>
      </c>
      <c r="U22" s="111">
        <f t="shared" si="18"/>
        <v>0</v>
      </c>
      <c r="V22" s="111">
        <f t="shared" si="19"/>
        <v>0</v>
      </c>
      <c r="W22" s="179">
        <f t="shared" si="20"/>
        <v>0</v>
      </c>
      <c r="X22" s="180">
        <f t="shared" si="13"/>
        <v>0</v>
      </c>
      <c r="Y22" s="181">
        <f t="shared" si="21"/>
        <v>0</v>
      </c>
      <c r="Z22" s="182">
        <f t="shared" si="22"/>
        <v>0</v>
      </c>
      <c r="AA22" s="135">
        <f t="shared" si="14"/>
        <v>0</v>
      </c>
      <c r="AB22" s="183">
        <f t="shared" si="15"/>
        <v>0</v>
      </c>
      <c r="AF22" s="183">
        <f t="shared" si="16"/>
        <v>0</v>
      </c>
      <c r="AG22" s="183">
        <f t="shared" si="23"/>
        <v>0</v>
      </c>
      <c r="AH22" s="305" t="str">
        <f t="shared" si="24"/>
        <v/>
      </c>
      <c r="AI22" s="305" t="str">
        <f t="shared" si="25"/>
        <v/>
      </c>
      <c r="AJ22" s="305" t="str">
        <f t="shared" si="26"/>
        <v/>
      </c>
      <c r="AL22" s="184"/>
    </row>
    <row r="23" spans="3:38" ht="27" hidden="1" x14ac:dyDescent="0.2">
      <c r="C23" s="264" t="str">
        <f t="shared" si="7"/>
        <v>T</v>
      </c>
      <c r="D23" s="273" t="str">
        <f t="shared" si="8"/>
        <v>T</v>
      </c>
      <c r="E23" s="21" t="s">
        <v>193</v>
      </c>
      <c r="F23" s="22">
        <f t="shared" si="0"/>
        <v>0</v>
      </c>
      <c r="G23" s="22">
        <f t="shared" si="1"/>
        <v>0</v>
      </c>
      <c r="H23" s="22">
        <f t="shared" si="2"/>
        <v>0</v>
      </c>
      <c r="I23" s="63">
        <f t="shared" si="3"/>
        <v>0</v>
      </c>
      <c r="J23" s="63">
        <f t="shared" si="4"/>
        <v>0</v>
      </c>
      <c r="K23" s="64">
        <f t="shared" si="5"/>
        <v>0</v>
      </c>
      <c r="L23" s="16">
        <f t="shared" si="6"/>
        <v>0</v>
      </c>
      <c r="M23" s="23">
        <f t="shared" si="27"/>
        <v>0</v>
      </c>
      <c r="N23" s="281">
        <f t="shared" si="17"/>
        <v>0</v>
      </c>
      <c r="O23" s="25"/>
      <c r="P23" s="25"/>
      <c r="Q23" s="25"/>
      <c r="R23" s="81" t="str">
        <f t="shared" si="10"/>
        <v/>
      </c>
      <c r="S23" s="111">
        <f t="shared" si="11"/>
        <v>0</v>
      </c>
      <c r="T23" s="111" t="str">
        <f t="shared" si="12"/>
        <v/>
      </c>
      <c r="U23" s="111">
        <f t="shared" si="18"/>
        <v>0</v>
      </c>
      <c r="V23" s="111">
        <f t="shared" si="19"/>
        <v>0</v>
      </c>
      <c r="W23" s="179">
        <f t="shared" si="20"/>
        <v>0</v>
      </c>
      <c r="X23" s="180">
        <f t="shared" si="13"/>
        <v>0</v>
      </c>
      <c r="Y23" s="181">
        <f t="shared" si="21"/>
        <v>0</v>
      </c>
      <c r="Z23" s="182">
        <f t="shared" si="22"/>
        <v>0</v>
      </c>
      <c r="AA23" s="135">
        <f t="shared" si="14"/>
        <v>0</v>
      </c>
      <c r="AB23" s="183">
        <f t="shared" si="15"/>
        <v>0</v>
      </c>
      <c r="AF23" s="183">
        <f t="shared" si="16"/>
        <v>0</v>
      </c>
      <c r="AG23" s="183">
        <f t="shared" si="23"/>
        <v>0</v>
      </c>
      <c r="AH23" s="305" t="str">
        <f t="shared" si="24"/>
        <v/>
      </c>
      <c r="AI23" s="305" t="str">
        <f t="shared" si="25"/>
        <v/>
      </c>
      <c r="AJ23" s="305" t="str">
        <f t="shared" si="26"/>
        <v/>
      </c>
      <c r="AL23" s="184"/>
    </row>
    <row r="24" spans="3:38" ht="27" hidden="1" x14ac:dyDescent="0.2">
      <c r="C24" s="264" t="str">
        <f t="shared" si="7"/>
        <v>T</v>
      </c>
      <c r="D24" s="273" t="str">
        <f t="shared" si="8"/>
        <v>T</v>
      </c>
      <c r="E24" s="21" t="s">
        <v>193</v>
      </c>
      <c r="F24" s="22">
        <f t="shared" si="0"/>
        <v>0</v>
      </c>
      <c r="G24" s="22">
        <f t="shared" si="1"/>
        <v>0</v>
      </c>
      <c r="H24" s="22">
        <f t="shared" si="2"/>
        <v>0</v>
      </c>
      <c r="I24" s="63">
        <f t="shared" si="3"/>
        <v>0</v>
      </c>
      <c r="J24" s="63">
        <f t="shared" si="4"/>
        <v>0</v>
      </c>
      <c r="K24" s="64">
        <f t="shared" si="5"/>
        <v>0</v>
      </c>
      <c r="L24" s="16">
        <f t="shared" si="6"/>
        <v>0</v>
      </c>
      <c r="M24" s="23">
        <f t="shared" si="27"/>
        <v>0</v>
      </c>
      <c r="N24" s="281">
        <f t="shared" si="17"/>
        <v>0</v>
      </c>
      <c r="O24" s="25"/>
      <c r="P24" s="25"/>
      <c r="Q24" s="25"/>
      <c r="R24" s="81" t="str">
        <f t="shared" si="10"/>
        <v/>
      </c>
      <c r="S24" s="111">
        <f t="shared" si="11"/>
        <v>0</v>
      </c>
      <c r="T24" s="111" t="str">
        <f t="shared" si="12"/>
        <v/>
      </c>
      <c r="U24" s="111">
        <f t="shared" si="18"/>
        <v>0</v>
      </c>
      <c r="V24" s="111">
        <f t="shared" si="19"/>
        <v>0</v>
      </c>
      <c r="W24" s="179">
        <f t="shared" si="20"/>
        <v>0</v>
      </c>
      <c r="X24" s="180">
        <f t="shared" si="13"/>
        <v>0</v>
      </c>
      <c r="Y24" s="181">
        <f t="shared" si="21"/>
        <v>0</v>
      </c>
      <c r="Z24" s="182">
        <f t="shared" si="22"/>
        <v>0</v>
      </c>
      <c r="AA24" s="135">
        <f t="shared" si="14"/>
        <v>0</v>
      </c>
      <c r="AB24" s="183">
        <f t="shared" si="15"/>
        <v>0</v>
      </c>
      <c r="AF24" s="183">
        <f t="shared" si="16"/>
        <v>0</v>
      </c>
      <c r="AG24" s="183">
        <f t="shared" si="23"/>
        <v>0</v>
      </c>
      <c r="AH24" s="305" t="str">
        <f t="shared" si="24"/>
        <v/>
      </c>
      <c r="AI24" s="305" t="str">
        <f t="shared" si="25"/>
        <v/>
      </c>
      <c r="AJ24" s="305" t="str">
        <f t="shared" si="26"/>
        <v/>
      </c>
      <c r="AL24" s="184"/>
    </row>
    <row r="25" spans="3:38" ht="27" hidden="1" x14ac:dyDescent="0.2">
      <c r="C25" s="264" t="str">
        <f t="shared" si="7"/>
        <v>T</v>
      </c>
      <c r="D25" s="273" t="str">
        <f t="shared" si="8"/>
        <v>T</v>
      </c>
      <c r="E25" s="21" t="s">
        <v>193</v>
      </c>
      <c r="F25" s="22">
        <f t="shared" si="0"/>
        <v>0</v>
      </c>
      <c r="G25" s="22">
        <f t="shared" si="1"/>
        <v>0</v>
      </c>
      <c r="H25" s="22">
        <f t="shared" si="2"/>
        <v>0</v>
      </c>
      <c r="I25" s="63">
        <f t="shared" si="3"/>
        <v>0</v>
      </c>
      <c r="J25" s="63">
        <f t="shared" si="4"/>
        <v>0</v>
      </c>
      <c r="K25" s="64">
        <f t="shared" si="5"/>
        <v>0</v>
      </c>
      <c r="L25" s="16">
        <f t="shared" si="6"/>
        <v>0</v>
      </c>
      <c r="M25" s="23">
        <f t="shared" si="27"/>
        <v>0</v>
      </c>
      <c r="N25" s="281">
        <f t="shared" si="17"/>
        <v>0</v>
      </c>
      <c r="O25" s="25"/>
      <c r="P25" s="25"/>
      <c r="Q25" s="25"/>
      <c r="R25" s="81" t="str">
        <f t="shared" si="10"/>
        <v/>
      </c>
      <c r="S25" s="111">
        <f t="shared" si="11"/>
        <v>0</v>
      </c>
      <c r="T25" s="111" t="str">
        <f t="shared" si="12"/>
        <v/>
      </c>
      <c r="U25" s="111">
        <f t="shared" si="18"/>
        <v>0</v>
      </c>
      <c r="V25" s="111">
        <f t="shared" si="19"/>
        <v>0</v>
      </c>
      <c r="W25" s="179">
        <f t="shared" si="20"/>
        <v>0</v>
      </c>
      <c r="X25" s="180">
        <f t="shared" si="13"/>
        <v>0</v>
      </c>
      <c r="Y25" s="181">
        <f t="shared" si="21"/>
        <v>0</v>
      </c>
      <c r="Z25" s="182">
        <f t="shared" si="22"/>
        <v>0</v>
      </c>
      <c r="AA25" s="135">
        <f t="shared" si="14"/>
        <v>0</v>
      </c>
      <c r="AB25" s="183">
        <f t="shared" si="15"/>
        <v>0</v>
      </c>
      <c r="AF25" s="183">
        <f t="shared" si="16"/>
        <v>0</v>
      </c>
      <c r="AG25" s="183">
        <f t="shared" si="23"/>
        <v>0</v>
      </c>
      <c r="AH25" s="305" t="str">
        <f t="shared" si="24"/>
        <v/>
      </c>
      <c r="AI25" s="305" t="str">
        <f t="shared" si="25"/>
        <v/>
      </c>
      <c r="AJ25" s="305" t="str">
        <f t="shared" si="26"/>
        <v/>
      </c>
      <c r="AL25" s="184"/>
    </row>
    <row r="26" spans="3:38" ht="27" hidden="1" x14ac:dyDescent="0.2">
      <c r="C26" s="264" t="str">
        <f t="shared" si="7"/>
        <v>T</v>
      </c>
      <c r="D26" s="273" t="str">
        <f t="shared" si="8"/>
        <v>T</v>
      </c>
      <c r="E26" s="21" t="s">
        <v>193</v>
      </c>
      <c r="F26" s="22">
        <f t="shared" si="0"/>
        <v>0</v>
      </c>
      <c r="G26" s="22">
        <f t="shared" si="1"/>
        <v>0</v>
      </c>
      <c r="H26" s="22">
        <f t="shared" si="2"/>
        <v>0</v>
      </c>
      <c r="I26" s="63">
        <f t="shared" si="3"/>
        <v>0</v>
      </c>
      <c r="J26" s="63">
        <f t="shared" si="4"/>
        <v>0</v>
      </c>
      <c r="K26" s="64">
        <f t="shared" si="5"/>
        <v>0</v>
      </c>
      <c r="L26" s="16">
        <f t="shared" si="6"/>
        <v>0</v>
      </c>
      <c r="M26" s="23">
        <f t="shared" si="27"/>
        <v>0</v>
      </c>
      <c r="N26" s="281">
        <f t="shared" si="17"/>
        <v>0</v>
      </c>
      <c r="O26" s="25"/>
      <c r="P26" s="25"/>
      <c r="Q26" s="25"/>
      <c r="R26" s="81" t="str">
        <f t="shared" si="10"/>
        <v/>
      </c>
      <c r="S26" s="111">
        <f t="shared" si="11"/>
        <v>0</v>
      </c>
      <c r="T26" s="111" t="str">
        <f t="shared" si="12"/>
        <v/>
      </c>
      <c r="U26" s="111">
        <f t="shared" si="18"/>
        <v>0</v>
      </c>
      <c r="V26" s="111">
        <f t="shared" si="19"/>
        <v>0</v>
      </c>
      <c r="W26" s="179">
        <f t="shared" si="20"/>
        <v>0</v>
      </c>
      <c r="X26" s="180">
        <f t="shared" si="13"/>
        <v>0</v>
      </c>
      <c r="Y26" s="181">
        <f t="shared" si="21"/>
        <v>0</v>
      </c>
      <c r="Z26" s="182">
        <f t="shared" si="22"/>
        <v>0</v>
      </c>
      <c r="AA26" s="135">
        <f t="shared" si="14"/>
        <v>0</v>
      </c>
      <c r="AB26" s="183">
        <f t="shared" si="15"/>
        <v>0</v>
      </c>
      <c r="AF26" s="183">
        <f t="shared" si="16"/>
        <v>0</v>
      </c>
      <c r="AG26" s="183">
        <f t="shared" si="23"/>
        <v>0</v>
      </c>
      <c r="AH26" s="305" t="str">
        <f t="shared" si="24"/>
        <v/>
      </c>
      <c r="AI26" s="305" t="str">
        <f t="shared" si="25"/>
        <v/>
      </c>
      <c r="AJ26" s="305" t="str">
        <f t="shared" si="26"/>
        <v/>
      </c>
      <c r="AL26" s="184"/>
    </row>
    <row r="27" spans="3:38" ht="27" hidden="1" x14ac:dyDescent="0.2">
      <c r="C27" s="264" t="str">
        <f t="shared" si="7"/>
        <v>T</v>
      </c>
      <c r="D27" s="273" t="str">
        <f t="shared" si="8"/>
        <v>T</v>
      </c>
      <c r="E27" s="21" t="s">
        <v>193</v>
      </c>
      <c r="F27" s="22">
        <f t="shared" si="0"/>
        <v>0</v>
      </c>
      <c r="G27" s="22">
        <f t="shared" si="1"/>
        <v>0</v>
      </c>
      <c r="H27" s="22">
        <f t="shared" si="2"/>
        <v>0</v>
      </c>
      <c r="I27" s="63">
        <f t="shared" si="3"/>
        <v>0</v>
      </c>
      <c r="J27" s="63">
        <f t="shared" si="4"/>
        <v>0</v>
      </c>
      <c r="K27" s="64">
        <f t="shared" si="5"/>
        <v>0</v>
      </c>
      <c r="L27" s="16">
        <f t="shared" si="6"/>
        <v>0</v>
      </c>
      <c r="M27" s="23">
        <f t="shared" si="27"/>
        <v>0</v>
      </c>
      <c r="N27" s="281">
        <f t="shared" si="17"/>
        <v>0</v>
      </c>
      <c r="O27" s="25"/>
      <c r="P27" s="25"/>
      <c r="Q27" s="25"/>
      <c r="R27" s="81" t="str">
        <f t="shared" si="10"/>
        <v/>
      </c>
      <c r="S27" s="111">
        <f t="shared" si="11"/>
        <v>0</v>
      </c>
      <c r="T27" s="111" t="str">
        <f t="shared" si="12"/>
        <v/>
      </c>
      <c r="U27" s="111">
        <f t="shared" si="18"/>
        <v>0</v>
      </c>
      <c r="V27" s="111">
        <f t="shared" si="19"/>
        <v>0</v>
      </c>
      <c r="W27" s="179">
        <f t="shared" si="20"/>
        <v>0</v>
      </c>
      <c r="X27" s="180">
        <f t="shared" si="13"/>
        <v>0</v>
      </c>
      <c r="Y27" s="181">
        <f t="shared" si="21"/>
        <v>0</v>
      </c>
      <c r="Z27" s="182">
        <f t="shared" si="22"/>
        <v>0</v>
      </c>
      <c r="AA27" s="135">
        <f t="shared" si="14"/>
        <v>0</v>
      </c>
      <c r="AB27" s="183">
        <f t="shared" si="15"/>
        <v>0</v>
      </c>
      <c r="AF27" s="183">
        <f t="shared" si="16"/>
        <v>0</v>
      </c>
      <c r="AG27" s="183">
        <f t="shared" si="23"/>
        <v>0</v>
      </c>
      <c r="AH27" s="305" t="str">
        <f t="shared" si="24"/>
        <v/>
      </c>
      <c r="AI27" s="305" t="str">
        <f t="shared" si="25"/>
        <v/>
      </c>
      <c r="AJ27" s="305" t="str">
        <f t="shared" si="26"/>
        <v/>
      </c>
      <c r="AL27" s="184"/>
    </row>
    <row r="28" spans="3:38" ht="27" hidden="1" x14ac:dyDescent="0.2">
      <c r="C28" s="264" t="str">
        <f t="shared" si="7"/>
        <v>T</v>
      </c>
      <c r="D28" s="273" t="str">
        <f t="shared" si="8"/>
        <v>T</v>
      </c>
      <c r="E28" s="21" t="s">
        <v>193</v>
      </c>
      <c r="F28" s="22">
        <f t="shared" si="0"/>
        <v>0</v>
      </c>
      <c r="G28" s="22">
        <f t="shared" si="1"/>
        <v>0</v>
      </c>
      <c r="H28" s="22">
        <f t="shared" si="2"/>
        <v>0</v>
      </c>
      <c r="I28" s="63">
        <f t="shared" si="3"/>
        <v>0</v>
      </c>
      <c r="J28" s="63">
        <f t="shared" si="4"/>
        <v>0</v>
      </c>
      <c r="K28" s="64">
        <f t="shared" si="5"/>
        <v>0</v>
      </c>
      <c r="L28" s="16">
        <f t="shared" si="6"/>
        <v>0</v>
      </c>
      <c r="M28" s="23">
        <f t="shared" si="27"/>
        <v>0</v>
      </c>
      <c r="N28" s="281">
        <f t="shared" si="17"/>
        <v>0</v>
      </c>
      <c r="O28" s="25"/>
      <c r="P28" s="25"/>
      <c r="Q28" s="25"/>
      <c r="R28" s="81" t="str">
        <f t="shared" si="10"/>
        <v/>
      </c>
      <c r="S28" s="111">
        <f t="shared" si="11"/>
        <v>0</v>
      </c>
      <c r="T28" s="111" t="str">
        <f t="shared" si="12"/>
        <v/>
      </c>
      <c r="U28" s="111">
        <f t="shared" si="18"/>
        <v>0</v>
      </c>
      <c r="V28" s="111">
        <f t="shared" si="19"/>
        <v>0</v>
      </c>
      <c r="W28" s="179">
        <f t="shared" si="20"/>
        <v>0</v>
      </c>
      <c r="X28" s="180">
        <f t="shared" si="13"/>
        <v>0</v>
      </c>
      <c r="Y28" s="181">
        <f t="shared" si="21"/>
        <v>0</v>
      </c>
      <c r="Z28" s="182">
        <f t="shared" si="22"/>
        <v>0</v>
      </c>
      <c r="AA28" s="135">
        <f t="shared" si="14"/>
        <v>0</v>
      </c>
      <c r="AB28" s="183">
        <f t="shared" si="15"/>
        <v>0</v>
      </c>
      <c r="AF28" s="183">
        <f t="shared" si="16"/>
        <v>0</v>
      </c>
      <c r="AG28" s="183">
        <f t="shared" si="23"/>
        <v>0</v>
      </c>
      <c r="AH28" s="305" t="str">
        <f t="shared" si="24"/>
        <v/>
      </c>
      <c r="AI28" s="305" t="str">
        <f t="shared" si="25"/>
        <v/>
      </c>
      <c r="AJ28" s="305" t="str">
        <f t="shared" si="26"/>
        <v/>
      </c>
      <c r="AL28" s="184"/>
    </row>
    <row r="29" spans="3:38" ht="27" hidden="1" x14ac:dyDescent="0.2">
      <c r="C29" s="264" t="str">
        <f t="shared" si="7"/>
        <v>T</v>
      </c>
      <c r="D29" s="273" t="str">
        <f t="shared" si="8"/>
        <v>T</v>
      </c>
      <c r="E29" s="21" t="s">
        <v>193</v>
      </c>
      <c r="F29" s="22">
        <f t="shared" si="0"/>
        <v>0</v>
      </c>
      <c r="G29" s="22">
        <f t="shared" si="1"/>
        <v>0</v>
      </c>
      <c r="H29" s="22">
        <f t="shared" si="2"/>
        <v>0</v>
      </c>
      <c r="I29" s="63">
        <f t="shared" si="3"/>
        <v>0</v>
      </c>
      <c r="J29" s="63">
        <f t="shared" si="4"/>
        <v>0</v>
      </c>
      <c r="K29" s="64">
        <f t="shared" si="5"/>
        <v>0</v>
      </c>
      <c r="L29" s="16">
        <f t="shared" si="6"/>
        <v>0</v>
      </c>
      <c r="M29" s="23">
        <f t="shared" si="27"/>
        <v>0</v>
      </c>
      <c r="N29" s="281">
        <f t="shared" si="17"/>
        <v>0</v>
      </c>
      <c r="O29" s="25"/>
      <c r="P29" s="25"/>
      <c r="Q29" s="25"/>
      <c r="R29" s="81" t="str">
        <f t="shared" si="10"/>
        <v/>
      </c>
      <c r="S29" s="111">
        <f t="shared" si="11"/>
        <v>0</v>
      </c>
      <c r="T29" s="111" t="str">
        <f t="shared" si="12"/>
        <v/>
      </c>
      <c r="U29" s="111">
        <f t="shared" si="18"/>
        <v>0</v>
      </c>
      <c r="V29" s="111">
        <f t="shared" si="19"/>
        <v>0</v>
      </c>
      <c r="W29" s="179">
        <f t="shared" si="20"/>
        <v>0</v>
      </c>
      <c r="X29" s="180">
        <f t="shared" si="13"/>
        <v>0</v>
      </c>
      <c r="Y29" s="181">
        <f t="shared" si="21"/>
        <v>0</v>
      </c>
      <c r="Z29" s="182">
        <f t="shared" si="22"/>
        <v>0</v>
      </c>
      <c r="AA29" s="135">
        <f t="shared" si="14"/>
        <v>0</v>
      </c>
      <c r="AB29" s="183">
        <f t="shared" si="15"/>
        <v>0</v>
      </c>
      <c r="AF29" s="183">
        <f t="shared" si="16"/>
        <v>0</v>
      </c>
      <c r="AG29" s="183">
        <f t="shared" si="23"/>
        <v>0</v>
      </c>
      <c r="AH29" s="305" t="str">
        <f t="shared" si="24"/>
        <v/>
      </c>
      <c r="AI29" s="305" t="str">
        <f t="shared" si="25"/>
        <v/>
      </c>
      <c r="AJ29" s="305" t="str">
        <f t="shared" si="26"/>
        <v/>
      </c>
      <c r="AL29" s="184"/>
    </row>
    <row r="30" spans="3:38" ht="27" hidden="1" x14ac:dyDescent="0.2">
      <c r="C30" s="264" t="str">
        <f t="shared" si="7"/>
        <v>T</v>
      </c>
      <c r="D30" s="273" t="str">
        <f t="shared" si="8"/>
        <v>T</v>
      </c>
      <c r="E30" s="21" t="s">
        <v>193</v>
      </c>
      <c r="F30" s="22">
        <f t="shared" si="0"/>
        <v>0</v>
      </c>
      <c r="G30" s="22">
        <f t="shared" si="1"/>
        <v>0</v>
      </c>
      <c r="H30" s="22">
        <f t="shared" si="2"/>
        <v>0</v>
      </c>
      <c r="I30" s="63">
        <f t="shared" si="3"/>
        <v>0</v>
      </c>
      <c r="J30" s="63">
        <f t="shared" si="4"/>
        <v>0</v>
      </c>
      <c r="K30" s="64">
        <f t="shared" si="5"/>
        <v>0</v>
      </c>
      <c r="L30" s="16">
        <f t="shared" si="6"/>
        <v>0</v>
      </c>
      <c r="M30" s="23">
        <f t="shared" si="27"/>
        <v>0</v>
      </c>
      <c r="N30" s="281">
        <f t="shared" si="17"/>
        <v>0</v>
      </c>
      <c r="O30" s="25"/>
      <c r="P30" s="25"/>
      <c r="Q30" s="25"/>
      <c r="R30" s="81" t="str">
        <f t="shared" si="10"/>
        <v/>
      </c>
      <c r="S30" s="111">
        <f t="shared" si="11"/>
        <v>0</v>
      </c>
      <c r="T30" s="111" t="str">
        <f t="shared" si="12"/>
        <v/>
      </c>
      <c r="U30" s="111">
        <f t="shared" si="18"/>
        <v>0</v>
      </c>
      <c r="V30" s="111">
        <f t="shared" si="19"/>
        <v>0</v>
      </c>
      <c r="W30" s="179">
        <f t="shared" si="20"/>
        <v>0</v>
      </c>
      <c r="X30" s="180">
        <f t="shared" si="13"/>
        <v>0</v>
      </c>
      <c r="Y30" s="181">
        <f t="shared" si="21"/>
        <v>0</v>
      </c>
      <c r="Z30" s="182">
        <f t="shared" si="22"/>
        <v>0</v>
      </c>
      <c r="AA30" s="135">
        <f t="shared" si="14"/>
        <v>0</v>
      </c>
      <c r="AB30" s="183">
        <f t="shared" si="15"/>
        <v>0</v>
      </c>
      <c r="AF30" s="183">
        <f t="shared" si="16"/>
        <v>0</v>
      </c>
      <c r="AG30" s="183">
        <f t="shared" si="23"/>
        <v>0</v>
      </c>
      <c r="AH30" s="305" t="str">
        <f t="shared" si="24"/>
        <v/>
      </c>
      <c r="AI30" s="305" t="str">
        <f t="shared" si="25"/>
        <v/>
      </c>
      <c r="AJ30" s="305" t="str">
        <f t="shared" si="26"/>
        <v/>
      </c>
      <c r="AL30" s="184"/>
    </row>
    <row r="31" spans="3:38" ht="27" hidden="1" x14ac:dyDescent="0.2">
      <c r="C31" s="264" t="str">
        <f t="shared" si="7"/>
        <v>T</v>
      </c>
      <c r="D31" s="273" t="str">
        <f t="shared" si="8"/>
        <v>T</v>
      </c>
      <c r="E31" s="21" t="s">
        <v>193</v>
      </c>
      <c r="F31" s="22">
        <f t="shared" si="0"/>
        <v>0</v>
      </c>
      <c r="G31" s="22">
        <f t="shared" si="1"/>
        <v>0</v>
      </c>
      <c r="H31" s="22">
        <f t="shared" si="2"/>
        <v>0</v>
      </c>
      <c r="I31" s="63">
        <f t="shared" si="3"/>
        <v>0</v>
      </c>
      <c r="J31" s="63">
        <f t="shared" si="4"/>
        <v>0</v>
      </c>
      <c r="K31" s="64">
        <f t="shared" si="5"/>
        <v>0</v>
      </c>
      <c r="L31" s="16">
        <f t="shared" si="6"/>
        <v>0</v>
      </c>
      <c r="M31" s="23">
        <f t="shared" si="27"/>
        <v>0</v>
      </c>
      <c r="N31" s="281">
        <f t="shared" si="17"/>
        <v>0</v>
      </c>
      <c r="O31" s="25"/>
      <c r="P31" s="25"/>
      <c r="Q31" s="25"/>
      <c r="R31" s="81" t="str">
        <f t="shared" si="10"/>
        <v/>
      </c>
      <c r="S31" s="111">
        <f t="shared" si="11"/>
        <v>0</v>
      </c>
      <c r="T31" s="111" t="str">
        <f t="shared" si="12"/>
        <v/>
      </c>
      <c r="U31" s="111">
        <f t="shared" si="18"/>
        <v>0</v>
      </c>
      <c r="V31" s="111">
        <f t="shared" si="19"/>
        <v>0</v>
      </c>
      <c r="W31" s="179">
        <f t="shared" si="20"/>
        <v>0</v>
      </c>
      <c r="X31" s="180">
        <f t="shared" si="13"/>
        <v>0</v>
      </c>
      <c r="Y31" s="181">
        <f t="shared" si="21"/>
        <v>0</v>
      </c>
      <c r="Z31" s="182">
        <f t="shared" si="22"/>
        <v>0</v>
      </c>
      <c r="AA31" s="135">
        <f t="shared" si="14"/>
        <v>0</v>
      </c>
      <c r="AB31" s="183">
        <f t="shared" si="15"/>
        <v>0</v>
      </c>
      <c r="AF31" s="183">
        <f t="shared" si="16"/>
        <v>0</v>
      </c>
      <c r="AG31" s="183">
        <f t="shared" si="23"/>
        <v>0</v>
      </c>
      <c r="AH31" s="305" t="str">
        <f t="shared" si="24"/>
        <v/>
      </c>
      <c r="AI31" s="305" t="str">
        <f t="shared" si="25"/>
        <v/>
      </c>
      <c r="AJ31" s="305" t="str">
        <f t="shared" si="26"/>
        <v/>
      </c>
      <c r="AL31" s="184"/>
    </row>
    <row r="32" spans="3:38" ht="27" hidden="1" x14ac:dyDescent="0.2">
      <c r="C32" s="264" t="str">
        <f t="shared" si="7"/>
        <v>T</v>
      </c>
      <c r="D32" s="273" t="str">
        <f t="shared" si="8"/>
        <v>T</v>
      </c>
      <c r="E32" s="21" t="s">
        <v>193</v>
      </c>
      <c r="F32" s="22">
        <f t="shared" si="0"/>
        <v>0</v>
      </c>
      <c r="G32" s="22">
        <f t="shared" si="1"/>
        <v>0</v>
      </c>
      <c r="H32" s="22">
        <f t="shared" si="2"/>
        <v>0</v>
      </c>
      <c r="I32" s="63">
        <f t="shared" si="3"/>
        <v>0</v>
      </c>
      <c r="J32" s="63">
        <f t="shared" si="4"/>
        <v>0</v>
      </c>
      <c r="K32" s="64">
        <f t="shared" si="5"/>
        <v>0</v>
      </c>
      <c r="L32" s="16">
        <f t="shared" si="6"/>
        <v>0</v>
      </c>
      <c r="M32" s="23">
        <f t="shared" si="27"/>
        <v>0</v>
      </c>
      <c r="N32" s="281">
        <f t="shared" si="17"/>
        <v>0</v>
      </c>
      <c r="O32" s="25"/>
      <c r="P32" s="25"/>
      <c r="Q32" s="25"/>
      <c r="R32" s="81" t="str">
        <f t="shared" si="10"/>
        <v/>
      </c>
      <c r="S32" s="111">
        <f t="shared" si="11"/>
        <v>0</v>
      </c>
      <c r="T32" s="111" t="str">
        <f t="shared" si="12"/>
        <v/>
      </c>
      <c r="U32" s="111">
        <f t="shared" si="18"/>
        <v>0</v>
      </c>
      <c r="V32" s="111">
        <f t="shared" si="19"/>
        <v>0</v>
      </c>
      <c r="W32" s="179">
        <f t="shared" si="20"/>
        <v>0</v>
      </c>
      <c r="X32" s="180">
        <f t="shared" si="13"/>
        <v>0</v>
      </c>
      <c r="Y32" s="181">
        <f t="shared" si="21"/>
        <v>0</v>
      </c>
      <c r="Z32" s="182">
        <f t="shared" si="22"/>
        <v>0</v>
      </c>
      <c r="AA32" s="135">
        <f t="shared" si="14"/>
        <v>0</v>
      </c>
      <c r="AB32" s="183">
        <f t="shared" si="15"/>
        <v>0</v>
      </c>
      <c r="AF32" s="183">
        <f t="shared" si="16"/>
        <v>0</v>
      </c>
      <c r="AG32" s="183">
        <f t="shared" si="23"/>
        <v>0</v>
      </c>
      <c r="AH32" s="305" t="str">
        <f t="shared" si="24"/>
        <v/>
      </c>
      <c r="AI32" s="305" t="str">
        <f t="shared" si="25"/>
        <v/>
      </c>
      <c r="AJ32" s="305" t="str">
        <f t="shared" si="26"/>
        <v/>
      </c>
      <c r="AL32" s="184"/>
    </row>
    <row r="33" spans="3:40" ht="27" hidden="1" x14ac:dyDescent="0.2">
      <c r="C33" s="264" t="str">
        <f t="shared" si="7"/>
        <v>T</v>
      </c>
      <c r="D33" s="273" t="str">
        <f t="shared" si="8"/>
        <v>T</v>
      </c>
      <c r="E33" s="21" t="s">
        <v>193</v>
      </c>
      <c r="F33" s="22">
        <f t="shared" si="0"/>
        <v>0</v>
      </c>
      <c r="G33" s="22">
        <f t="shared" si="1"/>
        <v>0</v>
      </c>
      <c r="H33" s="22">
        <f t="shared" si="2"/>
        <v>0</v>
      </c>
      <c r="I33" s="63">
        <f t="shared" si="3"/>
        <v>0</v>
      </c>
      <c r="J33" s="63">
        <f t="shared" si="4"/>
        <v>0</v>
      </c>
      <c r="K33" s="64">
        <f t="shared" si="5"/>
        <v>0</v>
      </c>
      <c r="L33" s="16">
        <f t="shared" si="6"/>
        <v>0</v>
      </c>
      <c r="M33" s="23">
        <f t="shared" si="27"/>
        <v>0</v>
      </c>
      <c r="N33" s="281">
        <f t="shared" si="17"/>
        <v>0</v>
      </c>
      <c r="O33" s="25"/>
      <c r="P33" s="25"/>
      <c r="Q33" s="25"/>
      <c r="R33" s="81" t="str">
        <f t="shared" si="10"/>
        <v/>
      </c>
      <c r="S33" s="111">
        <f t="shared" si="11"/>
        <v>0</v>
      </c>
      <c r="T33" s="111" t="str">
        <f t="shared" si="12"/>
        <v/>
      </c>
      <c r="U33" s="111">
        <f t="shared" si="18"/>
        <v>0</v>
      </c>
      <c r="V33" s="111">
        <f t="shared" si="19"/>
        <v>0</v>
      </c>
      <c r="W33" s="179">
        <f t="shared" si="20"/>
        <v>0</v>
      </c>
      <c r="X33" s="180">
        <f t="shared" si="13"/>
        <v>0</v>
      </c>
      <c r="Y33" s="181">
        <f t="shared" si="21"/>
        <v>0</v>
      </c>
      <c r="Z33" s="182">
        <f t="shared" si="22"/>
        <v>0</v>
      </c>
      <c r="AA33" s="135">
        <f t="shared" si="14"/>
        <v>0</v>
      </c>
      <c r="AB33" s="183">
        <f t="shared" si="15"/>
        <v>0</v>
      </c>
      <c r="AF33" s="183">
        <f t="shared" si="16"/>
        <v>0</v>
      </c>
      <c r="AG33" s="183">
        <f t="shared" si="23"/>
        <v>0</v>
      </c>
      <c r="AH33" s="305" t="str">
        <f t="shared" si="24"/>
        <v/>
      </c>
      <c r="AI33" s="305" t="str">
        <f t="shared" si="25"/>
        <v/>
      </c>
      <c r="AJ33" s="305" t="str">
        <f t="shared" si="26"/>
        <v/>
      </c>
      <c r="AL33" s="184"/>
    </row>
    <row r="34" spans="3:40" ht="27" hidden="1" x14ac:dyDescent="0.2">
      <c r="C34" s="264" t="str">
        <f t="shared" si="7"/>
        <v>T</v>
      </c>
      <c r="D34" s="273" t="str">
        <f t="shared" si="8"/>
        <v>T</v>
      </c>
      <c r="E34" s="21" t="s">
        <v>193</v>
      </c>
      <c r="F34" s="22">
        <f t="shared" si="0"/>
        <v>0</v>
      </c>
      <c r="G34" s="22">
        <f t="shared" si="1"/>
        <v>0</v>
      </c>
      <c r="H34" s="22">
        <f t="shared" si="2"/>
        <v>0</v>
      </c>
      <c r="I34" s="63">
        <f t="shared" si="3"/>
        <v>0</v>
      </c>
      <c r="J34" s="63">
        <f t="shared" si="4"/>
        <v>0</v>
      </c>
      <c r="K34" s="64">
        <f t="shared" si="5"/>
        <v>0</v>
      </c>
      <c r="L34" s="16">
        <f t="shared" si="6"/>
        <v>0</v>
      </c>
      <c r="M34" s="23">
        <f t="shared" si="27"/>
        <v>0</v>
      </c>
      <c r="N34" s="281">
        <f t="shared" si="17"/>
        <v>0</v>
      </c>
      <c r="O34" s="25"/>
      <c r="P34" s="25"/>
      <c r="Q34" s="25"/>
      <c r="R34" s="81" t="str">
        <f t="shared" si="10"/>
        <v/>
      </c>
      <c r="S34" s="111">
        <f t="shared" si="11"/>
        <v>0</v>
      </c>
      <c r="T34" s="111" t="str">
        <f t="shared" si="12"/>
        <v/>
      </c>
      <c r="U34" s="111">
        <f t="shared" si="18"/>
        <v>0</v>
      </c>
      <c r="V34" s="111">
        <f t="shared" si="19"/>
        <v>0</v>
      </c>
      <c r="W34" s="179">
        <f t="shared" si="20"/>
        <v>0</v>
      </c>
      <c r="X34" s="180">
        <f t="shared" si="13"/>
        <v>0</v>
      </c>
      <c r="Y34" s="181">
        <f t="shared" si="21"/>
        <v>0</v>
      </c>
      <c r="Z34" s="182">
        <f t="shared" si="22"/>
        <v>0</v>
      </c>
      <c r="AA34" s="135">
        <f t="shared" si="14"/>
        <v>0</v>
      </c>
      <c r="AB34" s="183">
        <f t="shared" si="15"/>
        <v>0</v>
      </c>
      <c r="AF34" s="183">
        <f t="shared" si="16"/>
        <v>0</v>
      </c>
      <c r="AG34" s="183">
        <f t="shared" si="23"/>
        <v>0</v>
      </c>
      <c r="AH34" s="305" t="str">
        <f t="shared" si="24"/>
        <v/>
      </c>
      <c r="AI34" s="305" t="str">
        <f t="shared" si="25"/>
        <v/>
      </c>
      <c r="AJ34" s="305" t="str">
        <f t="shared" si="26"/>
        <v/>
      </c>
      <c r="AL34" s="184"/>
    </row>
    <row r="35" spans="3:40" ht="27" hidden="1" x14ac:dyDescent="0.2">
      <c r="C35" s="264" t="str">
        <f t="shared" si="7"/>
        <v>T</v>
      </c>
      <c r="D35" s="273" t="str">
        <f t="shared" si="8"/>
        <v>T</v>
      </c>
      <c r="E35" s="21" t="s">
        <v>193</v>
      </c>
      <c r="F35" s="22">
        <f t="shared" si="0"/>
        <v>0</v>
      </c>
      <c r="G35" s="22">
        <f t="shared" si="1"/>
        <v>0</v>
      </c>
      <c r="H35" s="22">
        <f t="shared" si="2"/>
        <v>0</v>
      </c>
      <c r="I35" s="63">
        <f t="shared" si="3"/>
        <v>0</v>
      </c>
      <c r="J35" s="63">
        <f t="shared" si="4"/>
        <v>0</v>
      </c>
      <c r="K35" s="64">
        <f t="shared" si="5"/>
        <v>0</v>
      </c>
      <c r="L35" s="16">
        <f t="shared" si="6"/>
        <v>0</v>
      </c>
      <c r="M35" s="23">
        <f t="shared" si="27"/>
        <v>0</v>
      </c>
      <c r="N35" s="281">
        <f t="shared" si="17"/>
        <v>0</v>
      </c>
      <c r="O35" s="25"/>
      <c r="P35" s="25"/>
      <c r="Q35" s="25"/>
      <c r="R35" s="81" t="str">
        <f t="shared" si="10"/>
        <v/>
      </c>
      <c r="S35" s="111">
        <f t="shared" si="11"/>
        <v>0</v>
      </c>
      <c r="T35" s="111" t="str">
        <f t="shared" si="12"/>
        <v/>
      </c>
      <c r="U35" s="111">
        <f t="shared" si="18"/>
        <v>0</v>
      </c>
      <c r="V35" s="111">
        <f t="shared" si="19"/>
        <v>0</v>
      </c>
      <c r="W35" s="179">
        <f t="shared" si="20"/>
        <v>0</v>
      </c>
      <c r="X35" s="180">
        <f t="shared" si="13"/>
        <v>0</v>
      </c>
      <c r="Y35" s="181">
        <f t="shared" si="21"/>
        <v>0</v>
      </c>
      <c r="Z35" s="182">
        <f t="shared" si="22"/>
        <v>0</v>
      </c>
      <c r="AA35" s="135">
        <f t="shared" si="14"/>
        <v>0</v>
      </c>
      <c r="AB35" s="183">
        <f t="shared" si="15"/>
        <v>0</v>
      </c>
      <c r="AF35" s="183">
        <f t="shared" si="16"/>
        <v>0</v>
      </c>
      <c r="AG35" s="183">
        <f t="shared" si="23"/>
        <v>0</v>
      </c>
      <c r="AH35" s="305" t="str">
        <f t="shared" si="24"/>
        <v/>
      </c>
      <c r="AI35" s="305" t="str">
        <f t="shared" si="25"/>
        <v/>
      </c>
      <c r="AJ35" s="305" t="str">
        <f t="shared" si="26"/>
        <v/>
      </c>
      <c r="AL35" s="184"/>
    </row>
    <row r="36" spans="3:40" ht="27" hidden="1" x14ac:dyDescent="0.2">
      <c r="C36" s="264" t="str">
        <f t="shared" si="7"/>
        <v>T</v>
      </c>
      <c r="D36" s="273" t="str">
        <f t="shared" si="8"/>
        <v>T</v>
      </c>
      <c r="E36" s="21" t="s">
        <v>193</v>
      </c>
      <c r="F36" s="22">
        <f t="shared" si="0"/>
        <v>0</v>
      </c>
      <c r="G36" s="22">
        <f t="shared" si="1"/>
        <v>0</v>
      </c>
      <c r="H36" s="22">
        <f t="shared" si="2"/>
        <v>0</v>
      </c>
      <c r="I36" s="63">
        <f t="shared" si="3"/>
        <v>0</v>
      </c>
      <c r="J36" s="63">
        <f t="shared" si="4"/>
        <v>0</v>
      </c>
      <c r="K36" s="64">
        <f t="shared" si="5"/>
        <v>0</v>
      </c>
      <c r="L36" s="16">
        <f t="shared" si="6"/>
        <v>0</v>
      </c>
      <c r="M36" s="23">
        <f t="shared" si="27"/>
        <v>0</v>
      </c>
      <c r="N36" s="281">
        <f t="shared" si="17"/>
        <v>0</v>
      </c>
      <c r="O36" s="25"/>
      <c r="P36" s="25"/>
      <c r="Q36" s="25"/>
      <c r="R36" s="81" t="str">
        <f t="shared" si="10"/>
        <v/>
      </c>
      <c r="S36" s="111">
        <f t="shared" si="11"/>
        <v>0</v>
      </c>
      <c r="T36" s="111" t="str">
        <f t="shared" si="12"/>
        <v/>
      </c>
      <c r="U36" s="111">
        <f t="shared" si="18"/>
        <v>0</v>
      </c>
      <c r="V36" s="111">
        <f t="shared" si="19"/>
        <v>0</v>
      </c>
      <c r="W36" s="179">
        <f t="shared" si="20"/>
        <v>0</v>
      </c>
      <c r="X36" s="180">
        <f t="shared" si="13"/>
        <v>0</v>
      </c>
      <c r="Y36" s="181">
        <f t="shared" si="21"/>
        <v>0</v>
      </c>
      <c r="Z36" s="182">
        <f t="shared" si="22"/>
        <v>0</v>
      </c>
      <c r="AA36" s="135">
        <f t="shared" si="14"/>
        <v>0</v>
      </c>
      <c r="AB36" s="183">
        <f t="shared" si="15"/>
        <v>0</v>
      </c>
      <c r="AF36" s="183">
        <f t="shared" si="16"/>
        <v>0</v>
      </c>
      <c r="AG36" s="183">
        <f t="shared" si="23"/>
        <v>0</v>
      </c>
      <c r="AH36" s="305" t="str">
        <f t="shared" si="24"/>
        <v/>
      </c>
      <c r="AI36" s="305" t="str">
        <f t="shared" si="25"/>
        <v/>
      </c>
      <c r="AJ36" s="305" t="str">
        <f t="shared" si="26"/>
        <v/>
      </c>
      <c r="AL36" s="184"/>
    </row>
    <row r="37" spans="3:40" ht="27" hidden="1" x14ac:dyDescent="0.2">
      <c r="C37" s="264" t="str">
        <f t="shared" si="7"/>
        <v>T</v>
      </c>
      <c r="D37" s="273" t="str">
        <f t="shared" si="8"/>
        <v>T</v>
      </c>
      <c r="E37" s="21" t="s">
        <v>193</v>
      </c>
      <c r="F37" s="22">
        <f t="shared" si="0"/>
        <v>0</v>
      </c>
      <c r="G37" s="22">
        <f t="shared" si="1"/>
        <v>0</v>
      </c>
      <c r="H37" s="22">
        <f t="shared" si="2"/>
        <v>0</v>
      </c>
      <c r="I37" s="63">
        <f t="shared" si="3"/>
        <v>0</v>
      </c>
      <c r="J37" s="63">
        <f t="shared" si="4"/>
        <v>0</v>
      </c>
      <c r="K37" s="64">
        <f t="shared" si="5"/>
        <v>0</v>
      </c>
      <c r="L37" s="16">
        <f t="shared" si="6"/>
        <v>0</v>
      </c>
      <c r="M37" s="23">
        <f t="shared" si="27"/>
        <v>0</v>
      </c>
      <c r="N37" s="281">
        <f t="shared" si="17"/>
        <v>0</v>
      </c>
      <c r="O37" s="25"/>
      <c r="P37" s="25"/>
      <c r="Q37" s="25"/>
      <c r="R37" s="81" t="str">
        <f t="shared" si="10"/>
        <v/>
      </c>
      <c r="S37" s="111">
        <f t="shared" si="11"/>
        <v>0</v>
      </c>
      <c r="T37" s="111" t="str">
        <f t="shared" si="12"/>
        <v/>
      </c>
      <c r="U37" s="111">
        <f t="shared" si="18"/>
        <v>0</v>
      </c>
      <c r="V37" s="111">
        <f t="shared" si="19"/>
        <v>0</v>
      </c>
      <c r="W37" s="179">
        <f t="shared" si="20"/>
        <v>0</v>
      </c>
      <c r="X37" s="180">
        <f t="shared" si="13"/>
        <v>0</v>
      </c>
      <c r="Y37" s="181">
        <f t="shared" si="21"/>
        <v>0</v>
      </c>
      <c r="Z37" s="182">
        <f t="shared" si="22"/>
        <v>0</v>
      </c>
      <c r="AA37" s="135">
        <f t="shared" si="14"/>
        <v>0</v>
      </c>
      <c r="AB37" s="183">
        <f t="shared" si="15"/>
        <v>0</v>
      </c>
      <c r="AF37" s="183">
        <f t="shared" si="16"/>
        <v>0</v>
      </c>
      <c r="AG37" s="183">
        <f t="shared" si="23"/>
        <v>0</v>
      </c>
      <c r="AH37" s="305" t="str">
        <f t="shared" si="24"/>
        <v/>
      </c>
      <c r="AI37" s="305" t="str">
        <f t="shared" si="25"/>
        <v/>
      </c>
      <c r="AJ37" s="305" t="str">
        <f t="shared" si="26"/>
        <v/>
      </c>
      <c r="AL37" s="184"/>
    </row>
    <row r="38" spans="3:40" ht="27" hidden="1" x14ac:dyDescent="0.2">
      <c r="C38" s="264" t="str">
        <f t="shared" si="7"/>
        <v>T</v>
      </c>
      <c r="D38" s="273" t="str">
        <f t="shared" si="8"/>
        <v>T</v>
      </c>
      <c r="E38" s="21" t="s">
        <v>193</v>
      </c>
      <c r="F38" s="22">
        <f t="shared" si="0"/>
        <v>0</v>
      </c>
      <c r="G38" s="22">
        <f t="shared" si="1"/>
        <v>0</v>
      </c>
      <c r="H38" s="22">
        <f t="shared" si="2"/>
        <v>0</v>
      </c>
      <c r="I38" s="63">
        <f t="shared" si="3"/>
        <v>0</v>
      </c>
      <c r="J38" s="63">
        <f t="shared" si="4"/>
        <v>0</v>
      </c>
      <c r="K38" s="64">
        <f t="shared" si="5"/>
        <v>0</v>
      </c>
      <c r="L38" s="16">
        <f t="shared" si="6"/>
        <v>0</v>
      </c>
      <c r="M38" s="23">
        <f t="shared" si="27"/>
        <v>0</v>
      </c>
      <c r="N38" s="281">
        <f t="shared" si="17"/>
        <v>0</v>
      </c>
      <c r="O38" s="25"/>
      <c r="P38" s="25"/>
      <c r="Q38" s="25"/>
      <c r="R38" s="81" t="str">
        <f t="shared" si="10"/>
        <v/>
      </c>
      <c r="S38" s="111">
        <f t="shared" si="11"/>
        <v>0</v>
      </c>
      <c r="T38" s="111" t="str">
        <f t="shared" si="12"/>
        <v/>
      </c>
      <c r="U38" s="111">
        <f t="shared" si="18"/>
        <v>0</v>
      </c>
      <c r="V38" s="111">
        <f t="shared" si="19"/>
        <v>0</v>
      </c>
      <c r="W38" s="179">
        <f t="shared" si="20"/>
        <v>0</v>
      </c>
      <c r="X38" s="180">
        <f t="shared" si="13"/>
        <v>0</v>
      </c>
      <c r="Y38" s="181">
        <f t="shared" si="21"/>
        <v>0</v>
      </c>
      <c r="Z38" s="182">
        <f t="shared" si="22"/>
        <v>0</v>
      </c>
      <c r="AA38" s="135">
        <f t="shared" si="14"/>
        <v>0</v>
      </c>
      <c r="AB38" s="183">
        <f t="shared" si="15"/>
        <v>0</v>
      </c>
      <c r="AF38" s="183">
        <f t="shared" si="16"/>
        <v>0</v>
      </c>
      <c r="AG38" s="183">
        <f t="shared" si="23"/>
        <v>0</v>
      </c>
      <c r="AH38" s="305" t="str">
        <f t="shared" si="24"/>
        <v/>
      </c>
      <c r="AI38" s="305" t="str">
        <f t="shared" si="25"/>
        <v/>
      </c>
      <c r="AJ38" s="305" t="str">
        <f t="shared" si="26"/>
        <v/>
      </c>
      <c r="AL38" s="184"/>
    </row>
    <row r="39" spans="3:40" ht="27" hidden="1" x14ac:dyDescent="0.2">
      <c r="C39" s="264" t="str">
        <f t="shared" si="7"/>
        <v>T</v>
      </c>
      <c r="D39" s="273" t="str">
        <f t="shared" si="8"/>
        <v>T</v>
      </c>
      <c r="E39" s="21" t="s">
        <v>193</v>
      </c>
      <c r="F39" s="22">
        <f t="shared" si="0"/>
        <v>0</v>
      </c>
      <c r="G39" s="22">
        <f t="shared" si="1"/>
        <v>0</v>
      </c>
      <c r="H39" s="22">
        <f t="shared" si="2"/>
        <v>0</v>
      </c>
      <c r="I39" s="63">
        <f t="shared" si="3"/>
        <v>0</v>
      </c>
      <c r="J39" s="63">
        <f t="shared" si="4"/>
        <v>0</v>
      </c>
      <c r="K39" s="64">
        <f t="shared" si="5"/>
        <v>0</v>
      </c>
      <c r="L39" s="16">
        <f t="shared" si="6"/>
        <v>0</v>
      </c>
      <c r="M39" s="23">
        <f t="shared" si="27"/>
        <v>0</v>
      </c>
      <c r="N39" s="281">
        <f t="shared" si="17"/>
        <v>0</v>
      </c>
      <c r="O39" s="25"/>
      <c r="P39" s="25"/>
      <c r="Q39" s="25"/>
      <c r="R39" s="81" t="str">
        <f t="shared" si="10"/>
        <v/>
      </c>
      <c r="S39" s="111">
        <f t="shared" si="11"/>
        <v>0</v>
      </c>
      <c r="T39" s="111" t="str">
        <f t="shared" si="12"/>
        <v/>
      </c>
      <c r="U39" s="111">
        <f t="shared" si="18"/>
        <v>0</v>
      </c>
      <c r="V39" s="111">
        <f t="shared" si="19"/>
        <v>0</v>
      </c>
      <c r="W39" s="179">
        <f t="shared" si="20"/>
        <v>0</v>
      </c>
      <c r="X39" s="180">
        <f t="shared" si="13"/>
        <v>0</v>
      </c>
      <c r="Y39" s="181">
        <f t="shared" si="21"/>
        <v>0</v>
      </c>
      <c r="Z39" s="182">
        <f t="shared" si="22"/>
        <v>0</v>
      </c>
      <c r="AA39" s="135">
        <f t="shared" si="14"/>
        <v>0</v>
      </c>
      <c r="AB39" s="183">
        <f t="shared" si="15"/>
        <v>0</v>
      </c>
      <c r="AF39" s="183">
        <f t="shared" si="16"/>
        <v>0</v>
      </c>
      <c r="AG39" s="183">
        <f t="shared" si="23"/>
        <v>0</v>
      </c>
      <c r="AH39" s="305" t="str">
        <f t="shared" si="24"/>
        <v/>
      </c>
      <c r="AI39" s="305" t="str">
        <f t="shared" si="25"/>
        <v/>
      </c>
      <c r="AJ39" s="305" t="str">
        <f t="shared" si="26"/>
        <v/>
      </c>
      <c r="AL39" s="184"/>
    </row>
    <row r="40" spans="3:40" ht="27" hidden="1" x14ac:dyDescent="0.2">
      <c r="C40" s="264" t="str">
        <f t="shared" si="7"/>
        <v>T</v>
      </c>
      <c r="D40" s="273" t="str">
        <f t="shared" si="8"/>
        <v>T</v>
      </c>
      <c r="E40" s="21" t="s">
        <v>24</v>
      </c>
      <c r="F40" s="22"/>
      <c r="G40" s="22"/>
      <c r="H40" s="22"/>
      <c r="I40" s="63"/>
      <c r="J40" s="63"/>
      <c r="K40" s="64"/>
      <c r="L40" s="16"/>
      <c r="M40" s="23">
        <f t="shared" si="27"/>
        <v>0</v>
      </c>
      <c r="N40" s="281">
        <f t="shared" si="17"/>
        <v>0</v>
      </c>
      <c r="O40" s="25"/>
      <c r="P40" s="25"/>
      <c r="Q40" s="25"/>
      <c r="R40" s="81" t="str">
        <f t="shared" si="10"/>
        <v/>
      </c>
      <c r="S40" s="111">
        <f t="shared" si="11"/>
        <v>0</v>
      </c>
      <c r="T40" s="111" t="str">
        <f>IF(J40&lt;135,"",J40-$J$66)</f>
        <v/>
      </c>
      <c r="U40" s="111">
        <f t="shared" si="18"/>
        <v>0</v>
      </c>
      <c r="V40" s="111">
        <f t="shared" si="19"/>
        <v>0</v>
      </c>
      <c r="W40" s="179">
        <f t="shared" si="20"/>
        <v>0</v>
      </c>
      <c r="X40" s="180">
        <f t="shared" si="13"/>
        <v>0</v>
      </c>
      <c r="Y40" s="181">
        <f t="shared" si="21"/>
        <v>0</v>
      </c>
      <c r="Z40" s="182">
        <f t="shared" si="22"/>
        <v>0</v>
      </c>
      <c r="AA40" s="135">
        <f t="shared" si="14"/>
        <v>0</v>
      </c>
      <c r="AB40" s="183">
        <f t="shared" si="15"/>
        <v>0</v>
      </c>
      <c r="AF40" s="183">
        <f t="shared" si="16"/>
        <v>0</v>
      </c>
      <c r="AG40" s="183">
        <f t="shared" si="23"/>
        <v>0</v>
      </c>
      <c r="AH40" s="305" t="str">
        <f t="shared" si="24"/>
        <v/>
      </c>
      <c r="AI40" s="305" t="str">
        <f t="shared" si="25"/>
        <v/>
      </c>
      <c r="AJ40" s="305" t="str">
        <f t="shared" si="26"/>
        <v/>
      </c>
      <c r="AL40" s="184"/>
    </row>
    <row r="41" spans="3:40" ht="20.25" customHeight="1" x14ac:dyDescent="0.35">
      <c r="E41" s="26" t="s">
        <v>56</v>
      </c>
      <c r="F41" s="27"/>
      <c r="G41" s="28"/>
      <c r="H41" s="28"/>
      <c r="I41" s="28"/>
      <c r="K41" s="194"/>
      <c r="L41" s="195"/>
      <c r="M41" s="195"/>
      <c r="N41" s="93" t="s">
        <v>17</v>
      </c>
      <c r="O41" s="92">
        <f>SUM(O11:O40)</f>
        <v>480</v>
      </c>
      <c r="Q41" s="32"/>
      <c r="R41" s="32">
        <f>SUM(R11:R40)</f>
        <v>3</v>
      </c>
      <c r="S41" s="201">
        <f>SUM(S11:S40)</f>
        <v>40.647527368848479</v>
      </c>
      <c r="T41" s="166">
        <f>MAXA(T11:T40)</f>
        <v>0</v>
      </c>
      <c r="U41" s="200" t="s">
        <v>265</v>
      </c>
      <c r="V41" s="200">
        <f>10*LOG10(SUM(V11:V40))</f>
        <v>71.051823620434519</v>
      </c>
      <c r="AJ41" s="20"/>
      <c r="AM41" s="29"/>
    </row>
    <row r="42" spans="3:40" ht="20.100000000000001" customHeight="1" thickBot="1" x14ac:dyDescent="0.3">
      <c r="E42" s="30"/>
      <c r="F42" s="30"/>
      <c r="K42" s="31"/>
      <c r="T42" s="32"/>
      <c r="U42" s="32"/>
      <c r="AJ42" s="20"/>
      <c r="AM42" s="29"/>
    </row>
    <row r="43" spans="3:40" ht="20.25" customHeight="1" thickBot="1" x14ac:dyDescent="0.3">
      <c r="F43" s="33" t="s">
        <v>6</v>
      </c>
      <c r="G43" s="94">
        <v>480</v>
      </c>
      <c r="H43" s="405" t="str">
        <f>IF(G43=480,"VALUTAZIONE SU BASE GIORNALIERA", "VALUTAZIONE SU BASE SETTIMANALE")</f>
        <v>VALUTAZIONE SU BASE GIORNALIERA</v>
      </c>
      <c r="I43" s="406"/>
      <c r="J43" s="406"/>
      <c r="K43" s="406"/>
      <c r="L43" s="406"/>
      <c r="M43" s="406"/>
      <c r="N43" s="406"/>
      <c r="O43" s="407"/>
      <c r="AJ43" s="20"/>
      <c r="AM43" s="29"/>
    </row>
    <row r="44" spans="3:40" ht="23.25" customHeight="1" x14ac:dyDescent="0.35">
      <c r="F44" s="97" t="s">
        <v>218</v>
      </c>
      <c r="G44" s="95">
        <f>10*LOG(SUM(AG11:AG40))</f>
        <v>81.647683031378762</v>
      </c>
      <c r="H44" s="55" t="s">
        <v>75</v>
      </c>
      <c r="I44" s="35">
        <f>G44</f>
        <v>81.647683031378762</v>
      </c>
      <c r="J44" s="36" t="s">
        <v>19</v>
      </c>
      <c r="K44" s="37">
        <f>G46</f>
        <v>1.6113211928713678</v>
      </c>
      <c r="L44" s="185" t="s">
        <v>219</v>
      </c>
      <c r="M44" s="186"/>
      <c r="N44" s="38" t="s">
        <v>66</v>
      </c>
      <c r="O44" s="39">
        <f>I44+K44</f>
        <v>83.259004224250134</v>
      </c>
      <c r="AJ44" s="20"/>
      <c r="AM44" s="29"/>
    </row>
    <row r="45" spans="3:40" ht="24" customHeight="1" thickBot="1" x14ac:dyDescent="0.4">
      <c r="F45" s="34" t="s">
        <v>217</v>
      </c>
      <c r="G45" s="96">
        <f>SUM(W11:X40)</f>
        <v>0.95366611077921326</v>
      </c>
      <c r="H45" s="40"/>
      <c r="I45" s="41"/>
      <c r="J45" s="41"/>
      <c r="K45" s="41"/>
      <c r="L45" s="41"/>
      <c r="M45" s="41"/>
      <c r="N45" s="38" t="s">
        <v>258</v>
      </c>
      <c r="O45" s="39">
        <f>MAX(J11:J40)</f>
        <v>120.96204993518134</v>
      </c>
      <c r="AF45" s="42"/>
      <c r="AJ45" s="20"/>
    </row>
    <row r="46" spans="3:40" ht="23.25" customHeight="1" x14ac:dyDescent="0.35">
      <c r="F46" s="34" t="s">
        <v>287</v>
      </c>
      <c r="G46" s="96">
        <f>1.65*SQRT(G45)</f>
        <v>1.6113211928713678</v>
      </c>
      <c r="H46" s="408" t="str">
        <f>IF(AND((I44+K44)&lt;80,O45&lt;135),"CLASSE DI RISCHIO BASSO",IF(AND((I44+K44)&lt;85,O45&lt;137),"CLASSE DI RISCHIO MEDIO",IF(AND((I44+K44)&lt;87,O45&lt;140),"CLASSE DI RISCHIO ALTO","CLASSE DI RISCHIO ALTO")))</f>
        <v>CLASSE DI RISCHIO MEDIO</v>
      </c>
      <c r="I46" s="435"/>
      <c r="J46" s="435"/>
      <c r="K46" s="435"/>
      <c r="L46" s="435"/>
      <c r="M46" s="435"/>
      <c r="N46" s="435"/>
      <c r="O46" s="436"/>
      <c r="AJ46" s="20"/>
      <c r="AL46" s="187"/>
      <c r="AM46" s="187"/>
      <c r="AN46" s="188"/>
    </row>
    <row r="47" spans="3:40" ht="16.5" customHeight="1" thickBot="1" x14ac:dyDescent="0.25">
      <c r="H47" s="437"/>
      <c r="I47" s="438"/>
      <c r="J47" s="438"/>
      <c r="K47" s="438"/>
      <c r="L47" s="438"/>
      <c r="M47" s="438"/>
      <c r="N47" s="438"/>
      <c r="O47" s="439"/>
      <c r="AJ47" s="20"/>
      <c r="AN47" s="31"/>
    </row>
    <row r="48" spans="3:40" ht="20.100000000000001" customHeight="1" thickBot="1" x14ac:dyDescent="0.25">
      <c r="AF48" s="189"/>
      <c r="AH48" s="43"/>
      <c r="AJ48" s="43"/>
      <c r="AK48" s="43"/>
    </row>
    <row r="49" spans="2:27" ht="39" customHeight="1" x14ac:dyDescent="0.2">
      <c r="E49" s="432" t="str">
        <f>IF(AND((I44+K44)&lt;80,O45&lt;135),"",IF(AND((I44+K44)&lt;85,O45&lt;137),"Il datore di lavoro mette a disposizione dei lavoratori i D.P.I.-art. 193 comma 1-a-",IF(AND((I44+K44)&lt;87,O45&lt;140),"Dal calcolo del LEX8h è emerso il superamento del livello superiore d'azione, ai sensi dell'art. 193 comma 1b -il datore di lavoro esige che i lavoratori utilizzino gli otoprotettori-","Dal calcolo del LEX8h è emerso il superamento del limite di esposizione.")))</f>
        <v>Il datore di lavoro mette a disposizione dei lavoratori i D.P.I.-art. 193 comma 1-a-</v>
      </c>
      <c r="F49" s="433"/>
      <c r="G49" s="433"/>
      <c r="H49" s="433"/>
      <c r="I49" s="433"/>
      <c r="J49" s="433"/>
      <c r="K49" s="433"/>
      <c r="L49" s="433"/>
      <c r="M49" s="433"/>
      <c r="N49" s="433"/>
      <c r="O49" s="433"/>
      <c r="P49" s="434"/>
      <c r="Q49" s="82"/>
      <c r="R49" s="82"/>
      <c r="S49" s="82"/>
    </row>
    <row r="50" spans="2:27" ht="39" customHeight="1" thickBot="1" x14ac:dyDescent="0.25">
      <c r="E50" s="424" t="str">
        <f>IF(AND((I44+K44)&lt;80,O45&lt;135),"",IF(AND((I44+K44)&lt;87,O45&lt;140),"Si raccomanda dunque l'utilizzo dei D.P.I. ove gli stessi non costituiscano un rischio per la sicurezza del lavoratore e solo per le sorgenti sonore aventi emissione maggiore ad 80 dB(A) e/o 135 dB(C).","E' obbligatorio l'impiego dei D.P.I. per le sorgenti che superano gli 87 dB(A) e/o 135 dB(C), IL LIVELLO DI ESPOSIZIONE CONSEGUENTE E' QUELLO SOTTO RIPORTATO:"))</f>
        <v>Si raccomanda dunque l'utilizzo dei D.P.I. ove gli stessi non costituiscano un rischio per la sicurezza del lavoratore e solo per le sorgenti sonore aventi emissione maggiore ad 80 dB(A) e/o 135 dB(C).</v>
      </c>
      <c r="F50" s="425"/>
      <c r="G50" s="425"/>
      <c r="H50" s="425"/>
      <c r="I50" s="425"/>
      <c r="J50" s="425"/>
      <c r="K50" s="425"/>
      <c r="L50" s="425"/>
      <c r="M50" s="425"/>
      <c r="N50" s="425"/>
      <c r="O50" s="425"/>
      <c r="P50" s="426"/>
      <c r="Q50" s="82"/>
      <c r="R50" s="82"/>
      <c r="S50" s="82"/>
    </row>
    <row r="51" spans="2:27" ht="20.100000000000001" customHeight="1" x14ac:dyDescent="0.2"/>
    <row r="52" spans="2:27" ht="25.5" customHeight="1" x14ac:dyDescent="0.45">
      <c r="F52" s="414" t="s">
        <v>67</v>
      </c>
      <c r="G52" s="415"/>
      <c r="H52" s="415"/>
      <c r="I52" s="415"/>
      <c r="J52" s="415"/>
      <c r="K52" s="416" t="s">
        <v>187</v>
      </c>
      <c r="L52" s="416"/>
      <c r="M52" s="417" t="str">
        <f>IF(O44&gt;87,AM11,"Non previsto")</f>
        <v>Non previsto</v>
      </c>
      <c r="N52" s="418"/>
      <c r="O52" s="418"/>
    </row>
    <row r="53" spans="2:27" ht="25.5" customHeight="1" x14ac:dyDescent="0.45">
      <c r="E53" s="82"/>
      <c r="F53" s="415"/>
      <c r="G53" s="415"/>
      <c r="H53" s="415"/>
      <c r="I53" s="415"/>
      <c r="J53" s="415"/>
      <c r="K53" s="416" t="s">
        <v>68</v>
      </c>
      <c r="L53" s="416"/>
      <c r="M53" s="417" t="str">
        <f>IF(O45&gt;140,T41,"Non previsto")</f>
        <v>Non previsto</v>
      </c>
      <c r="N53" s="418"/>
      <c r="O53" s="418"/>
      <c r="W53" s="81"/>
    </row>
    <row r="54" spans="2:27" ht="30" customHeight="1" x14ac:dyDescent="0.2">
      <c r="W54" s="81"/>
    </row>
    <row r="55" spans="2:27" ht="30" customHeight="1" x14ac:dyDescent="0.2">
      <c r="E55" s="419" t="s">
        <v>33</v>
      </c>
      <c r="F55" s="420"/>
      <c r="G55" s="420"/>
      <c r="H55" s="420"/>
      <c r="I55" s="420"/>
      <c r="J55" s="420"/>
      <c r="K55" s="420"/>
      <c r="L55" s="420"/>
      <c r="M55" s="420"/>
      <c r="N55" s="420"/>
      <c r="O55" s="420"/>
      <c r="P55" s="420"/>
      <c r="Q55" s="307"/>
      <c r="R55" s="307"/>
      <c r="S55" s="307"/>
      <c r="T55" s="47"/>
      <c r="U55" s="47"/>
      <c r="W55" s="81"/>
    </row>
    <row r="56" spans="2:27" ht="30" customHeight="1" x14ac:dyDescent="0.2">
      <c r="E56" s="47" t="s">
        <v>30</v>
      </c>
      <c r="F56" s="58"/>
      <c r="G56" s="58"/>
      <c r="H56" s="58"/>
      <c r="I56" s="58"/>
      <c r="J56" s="58"/>
      <c r="K56" s="58"/>
      <c r="L56" s="58"/>
      <c r="M56" s="58"/>
      <c r="N56" s="58"/>
      <c r="O56" s="58"/>
      <c r="P56" s="58"/>
      <c r="Q56" s="58"/>
      <c r="R56" s="58"/>
      <c r="S56" s="58"/>
      <c r="T56" s="47"/>
      <c r="U56" s="47"/>
      <c r="W56" s="81"/>
      <c r="X56" s="47"/>
      <c r="Y56" s="47"/>
      <c r="Z56" s="47"/>
      <c r="AA56" s="47"/>
    </row>
    <row r="57" spans="2:27" ht="63.75" customHeight="1" x14ac:dyDescent="0.3">
      <c r="E57" s="384" t="s">
        <v>308</v>
      </c>
      <c r="F57" s="384"/>
      <c r="G57" s="384"/>
      <c r="H57" s="384"/>
      <c r="I57" s="384"/>
      <c r="J57" s="384"/>
      <c r="K57" s="384"/>
      <c r="L57" s="384"/>
      <c r="M57" s="384"/>
      <c r="N57" s="384"/>
      <c r="O57" s="384"/>
      <c r="P57" s="384"/>
      <c r="Q57" s="62"/>
      <c r="R57" s="44"/>
      <c r="S57" s="308"/>
      <c r="T57" s="47"/>
      <c r="U57" s="47"/>
      <c r="W57" s="81"/>
      <c r="X57" s="47"/>
      <c r="Y57" s="47"/>
      <c r="Z57" s="47"/>
      <c r="AA57" s="47"/>
    </row>
    <row r="58" spans="2:27" ht="20.100000000000001" customHeight="1" x14ac:dyDescent="0.2">
      <c r="E58" s="384"/>
      <c r="F58" s="384"/>
      <c r="G58" s="384"/>
      <c r="H58" s="384"/>
      <c r="I58" s="384"/>
      <c r="J58" s="384"/>
      <c r="K58" s="384"/>
      <c r="L58" s="384"/>
      <c r="M58" s="384"/>
      <c r="N58" s="384"/>
      <c r="O58" s="384"/>
      <c r="P58" s="384"/>
      <c r="Q58" s="308"/>
      <c r="R58" s="308"/>
      <c r="S58" s="308"/>
      <c r="T58" s="47"/>
      <c r="U58" s="47"/>
      <c r="V58" s="56"/>
      <c r="W58" s="52"/>
      <c r="X58" s="47"/>
      <c r="Y58" s="47"/>
      <c r="Z58" s="47"/>
      <c r="AA58" s="47"/>
    </row>
    <row r="59" spans="2:27" ht="9.9499999999999993" customHeight="1" thickBot="1" x14ac:dyDescent="0.25">
      <c r="V59" s="56"/>
      <c r="W59" s="52"/>
      <c r="X59" s="47"/>
      <c r="Y59" s="47"/>
      <c r="Z59" s="47"/>
      <c r="AA59" s="47"/>
    </row>
    <row r="60" spans="2:27" ht="55.5" customHeight="1" x14ac:dyDescent="0.25">
      <c r="B60" s="48"/>
      <c r="E60" s="385" t="s">
        <v>309</v>
      </c>
      <c r="F60" s="386"/>
      <c r="G60" s="386"/>
      <c r="H60" s="386"/>
      <c r="I60" s="386"/>
      <c r="J60" s="386"/>
      <c r="K60" s="386"/>
      <c r="L60" s="386"/>
      <c r="M60" s="386"/>
      <c r="N60" s="386"/>
      <c r="O60" s="386"/>
      <c r="P60" s="387"/>
      <c r="Q60" s="190"/>
      <c r="R60" s="190"/>
      <c r="S60" s="190"/>
      <c r="V60" s="56"/>
      <c r="W60" s="52"/>
      <c r="X60" s="47"/>
      <c r="Y60" s="47"/>
      <c r="Z60" s="47"/>
      <c r="AA60" s="47"/>
    </row>
    <row r="61" spans="2:27" ht="21" customHeight="1" x14ac:dyDescent="0.25">
      <c r="B61" s="48"/>
      <c r="E61" s="193" t="s">
        <v>34</v>
      </c>
      <c r="F61" s="302" t="s">
        <v>26</v>
      </c>
      <c r="G61" s="302" t="s">
        <v>28</v>
      </c>
      <c r="H61" s="373" t="s">
        <v>29</v>
      </c>
      <c r="I61" s="373"/>
      <c r="J61" s="114" t="s">
        <v>64</v>
      </c>
      <c r="K61" s="115" t="s">
        <v>12</v>
      </c>
      <c r="L61" s="116" t="s">
        <v>13</v>
      </c>
      <c r="M61" s="116" t="s">
        <v>14</v>
      </c>
      <c r="N61" s="388" t="s">
        <v>234</v>
      </c>
      <c r="O61" s="362"/>
      <c r="P61" s="377"/>
      <c r="Q61" s="54"/>
      <c r="R61" s="54"/>
      <c r="S61" s="54"/>
      <c r="V61" s="56"/>
      <c r="W61" s="52"/>
      <c r="X61" s="47"/>
      <c r="Y61" s="47"/>
      <c r="Z61" s="47"/>
      <c r="AA61" s="47"/>
    </row>
    <row r="62" spans="2:27" ht="21" customHeight="1" x14ac:dyDescent="0.25">
      <c r="B62" s="48"/>
      <c r="E62" s="193" t="s">
        <v>40</v>
      </c>
      <c r="F62" s="303" t="str">
        <f>VLOOKUP(E62,$E$112:$L$243,2,FALSE)</f>
        <v>Inserti espandibili</v>
      </c>
      <c r="G62" s="303" t="str">
        <f>VLOOKUP($E$62,$E$112:$L$243,3,FALSE)</f>
        <v>3M EAR</v>
      </c>
      <c r="H62" s="374" t="str">
        <f>VLOOKUP($E$62,$E$112:$L$243,4,FALSE)</f>
        <v>CLASSIC</v>
      </c>
      <c r="I62" s="374"/>
      <c r="J62" s="46">
        <f>VLOOKUP($E$62,$E$112:$L$243,5,FALSE)</f>
        <v>31</v>
      </c>
      <c r="K62" s="46">
        <f>VLOOKUP($E$62,$E$112:$L$243,6,FALSE)</f>
        <v>31</v>
      </c>
      <c r="L62" s="46">
        <f>VLOOKUP($E$62,$E$112:$L$243,7,FALSE)</f>
        <v>27</v>
      </c>
      <c r="M62" s="46">
        <f>VLOOKUP($E$62,$E$112:$L$243,8,FALSE)</f>
        <v>26</v>
      </c>
      <c r="N62" s="392">
        <f>IF(S41=0,"Non necessario",S41/R41)</f>
        <v>13.549175789616159</v>
      </c>
      <c r="O62" s="393"/>
      <c r="P62" s="394"/>
      <c r="Q62" s="196"/>
      <c r="R62" s="196"/>
      <c r="S62" s="196"/>
      <c r="V62" s="56"/>
      <c r="W62" s="56"/>
      <c r="X62" s="47"/>
      <c r="Y62" s="47"/>
      <c r="Z62" s="47"/>
      <c r="AA62" s="47"/>
    </row>
    <row r="63" spans="2:27" ht="21" customHeight="1" x14ac:dyDescent="0.25">
      <c r="B63" s="48"/>
      <c r="C63" s="48"/>
      <c r="D63" s="48"/>
      <c r="E63" s="395" t="s">
        <v>57</v>
      </c>
      <c r="F63" s="396"/>
      <c r="G63" s="396"/>
      <c r="H63" s="379">
        <v>0.5</v>
      </c>
      <c r="I63" s="379"/>
      <c r="J63" s="117">
        <f>H63*J62</f>
        <v>15.5</v>
      </c>
      <c r="K63" s="118">
        <f>K62*$H$63</f>
        <v>15.5</v>
      </c>
      <c r="L63" s="118">
        <f>L62*$H$63</f>
        <v>13.5</v>
      </c>
      <c r="M63" s="118">
        <f>M62*$H$63</f>
        <v>13</v>
      </c>
      <c r="N63" s="393"/>
      <c r="O63" s="393"/>
      <c r="P63" s="394"/>
      <c r="Q63" s="167"/>
      <c r="R63" s="167"/>
      <c r="S63" s="167"/>
      <c r="V63" s="56"/>
      <c r="W63" s="56"/>
      <c r="X63" s="47"/>
      <c r="Y63" s="47"/>
      <c r="Z63" s="47"/>
      <c r="AA63" s="47"/>
    </row>
    <row r="64" spans="2:27" ht="9.75" customHeight="1" x14ac:dyDescent="0.25">
      <c r="B64" s="48"/>
      <c r="C64" s="48"/>
      <c r="D64" s="48"/>
      <c r="E64" s="389"/>
      <c r="F64" s="390"/>
      <c r="G64" s="390"/>
      <c r="H64" s="390"/>
      <c r="I64" s="390"/>
      <c r="J64" s="390"/>
      <c r="K64" s="390"/>
      <c r="L64" s="390"/>
      <c r="M64" s="390"/>
      <c r="N64" s="390"/>
      <c r="O64" s="390"/>
      <c r="P64" s="391"/>
      <c r="Q64" s="167"/>
      <c r="R64" s="82"/>
      <c r="S64" s="82"/>
      <c r="V64" s="56"/>
      <c r="W64" s="56"/>
      <c r="X64" s="47"/>
      <c r="Y64" s="47"/>
      <c r="Z64" s="47"/>
      <c r="AA64" s="47"/>
    </row>
    <row r="65" spans="2:27" ht="24" customHeight="1" x14ac:dyDescent="0.25">
      <c r="B65" s="48"/>
      <c r="C65" s="48"/>
      <c r="D65" s="48"/>
      <c r="E65" s="361" t="s">
        <v>37</v>
      </c>
      <c r="F65" s="397"/>
      <c r="G65" s="398" t="s">
        <v>74</v>
      </c>
      <c r="H65" s="304" t="s">
        <v>240</v>
      </c>
      <c r="I65" s="119" t="s">
        <v>237</v>
      </c>
      <c r="J65" s="133">
        <f>IF(O44&lt;87,V41,(10*LOG10(SUM(AF11:AF40))))</f>
        <v>71.051823620434519</v>
      </c>
      <c r="K65" s="119" t="s">
        <v>238</v>
      </c>
      <c r="L65" s="119">
        <v>80</v>
      </c>
      <c r="M65" s="365" t="str">
        <f>IF(J65&lt;65,"IPERPROTEZIONE",IF(J65&lt;70,"ACCETTABILE",IF(J65&lt;75,"BUONA",IF(J65&lt;80,"ACCETTABILE","INSUFFICIENTE"))))</f>
        <v>BUONA</v>
      </c>
      <c r="N65" s="365"/>
      <c r="O65" s="365"/>
      <c r="P65" s="366"/>
      <c r="Q65" s="167"/>
      <c r="R65" s="82"/>
      <c r="S65" s="85"/>
      <c r="V65" s="56"/>
      <c r="W65" s="56"/>
      <c r="X65" s="47"/>
      <c r="Y65" s="47"/>
      <c r="Z65" s="47"/>
      <c r="AA65" s="47"/>
    </row>
    <row r="66" spans="2:27" ht="27" customHeight="1" thickBot="1" x14ac:dyDescent="0.3">
      <c r="B66" s="48"/>
      <c r="C66" s="48"/>
      <c r="D66" s="48"/>
      <c r="E66" s="367" t="s">
        <v>31</v>
      </c>
      <c r="F66" s="364"/>
      <c r="G66" s="399"/>
      <c r="H66" s="113" t="s">
        <v>241</v>
      </c>
      <c r="I66" s="112" t="s">
        <v>239</v>
      </c>
      <c r="J66" s="112">
        <f>M63-5</f>
        <v>8</v>
      </c>
      <c r="K66" s="112" t="s">
        <v>238</v>
      </c>
      <c r="L66" s="112">
        <v>135</v>
      </c>
      <c r="M66" s="368" t="str">
        <f>IF($O$45&lt;135,"VERIFICA NON NECESSARIA",IF(($O$45-J66)&lt;135,"IDONEO","INSUFFICIENTE"))</f>
        <v>VERIFICA NON NECESSARIA</v>
      </c>
      <c r="N66" s="368"/>
      <c r="O66" s="368"/>
      <c r="P66" s="369"/>
      <c r="Q66" s="167"/>
      <c r="R66" s="82"/>
      <c r="S66" s="86"/>
      <c r="V66" s="56"/>
      <c r="W66" s="56"/>
      <c r="X66" s="47"/>
      <c r="Y66" s="47"/>
      <c r="Z66" s="47"/>
      <c r="AA66" s="47"/>
    </row>
    <row r="67" spans="2:27" ht="12.6" customHeight="1" x14ac:dyDescent="0.3">
      <c r="B67" s="48"/>
      <c r="C67" s="48"/>
      <c r="D67" s="48"/>
      <c r="I67" s="61"/>
      <c r="J67" s="61"/>
      <c r="K67" s="50"/>
      <c r="L67" s="51"/>
      <c r="M67" s="51"/>
      <c r="N67" s="52"/>
      <c r="O67" s="53"/>
      <c r="P67" s="53"/>
      <c r="Q67" s="167"/>
      <c r="R67" s="53"/>
      <c r="S67" s="53"/>
      <c r="V67" s="56"/>
      <c r="W67" s="56"/>
      <c r="X67" s="47"/>
      <c r="Y67" s="47"/>
      <c r="Z67" s="47"/>
      <c r="AA67" s="47"/>
    </row>
    <row r="68" spans="2:27" ht="12.6" customHeight="1" thickBot="1" x14ac:dyDescent="0.35">
      <c r="B68" s="48"/>
      <c r="C68" s="48"/>
      <c r="D68" s="48"/>
      <c r="E68" s="49"/>
      <c r="F68" s="49"/>
      <c r="G68" s="49"/>
      <c r="H68" s="49"/>
      <c r="I68" s="49"/>
      <c r="J68" s="49"/>
      <c r="K68" s="50"/>
      <c r="L68" s="51"/>
      <c r="M68" s="51"/>
      <c r="N68" s="52"/>
      <c r="O68" s="53"/>
      <c r="P68" s="53"/>
      <c r="Q68" s="167"/>
      <c r="R68" s="53"/>
      <c r="S68" s="53"/>
      <c r="V68" s="56"/>
      <c r="W68" s="56"/>
      <c r="X68" s="47"/>
      <c r="Y68" s="47"/>
      <c r="Z68" s="47"/>
      <c r="AA68" s="47"/>
    </row>
    <row r="69" spans="2:27" ht="27" customHeight="1" x14ac:dyDescent="0.3">
      <c r="B69" s="48"/>
      <c r="C69" s="48"/>
      <c r="D69" s="48"/>
      <c r="E69" s="370" t="s">
        <v>263</v>
      </c>
      <c r="F69" s="371"/>
      <c r="G69" s="371"/>
      <c r="H69" s="371"/>
      <c r="I69" s="371"/>
      <c r="J69" s="371"/>
      <c r="K69" s="371"/>
      <c r="L69" s="371"/>
      <c r="M69" s="371"/>
      <c r="N69" s="371"/>
      <c r="O69" s="371"/>
      <c r="P69" s="372"/>
      <c r="Q69" s="167"/>
      <c r="R69" s="53"/>
      <c r="S69" s="53"/>
      <c r="V69" s="56"/>
      <c r="W69" s="56"/>
      <c r="X69" s="47"/>
      <c r="Y69" s="47"/>
      <c r="Z69" s="47"/>
      <c r="AA69" s="47"/>
    </row>
    <row r="70" spans="2:27" ht="21" customHeight="1" x14ac:dyDescent="0.25">
      <c r="B70" s="48"/>
      <c r="C70" s="48"/>
      <c r="D70" s="48"/>
      <c r="E70" s="193" t="s">
        <v>34</v>
      </c>
      <c r="F70" s="302" t="s">
        <v>26</v>
      </c>
      <c r="G70" s="302" t="s">
        <v>28</v>
      </c>
      <c r="H70" s="373" t="s">
        <v>29</v>
      </c>
      <c r="I70" s="373"/>
      <c r="J70" s="114" t="s">
        <v>64</v>
      </c>
      <c r="K70" s="115" t="s">
        <v>12</v>
      </c>
      <c r="L70" s="116" t="s">
        <v>13</v>
      </c>
      <c r="M70" s="116" t="s">
        <v>14</v>
      </c>
      <c r="N70" s="305" t="s">
        <v>69</v>
      </c>
      <c r="O70" s="305" t="s">
        <v>70</v>
      </c>
      <c r="P70" s="132" t="s">
        <v>15</v>
      </c>
      <c r="Q70" s="167"/>
      <c r="R70" s="54"/>
      <c r="S70" s="54"/>
      <c r="V70" s="56"/>
      <c r="W70" s="52"/>
      <c r="X70" s="47"/>
      <c r="Y70" s="47"/>
      <c r="Z70" s="47"/>
      <c r="AA70" s="47"/>
    </row>
    <row r="71" spans="2:27" ht="21" customHeight="1" x14ac:dyDescent="0.25">
      <c r="B71" s="48"/>
      <c r="C71" s="48"/>
      <c r="D71" s="48"/>
      <c r="E71" s="303" t="s">
        <v>36</v>
      </c>
      <c r="F71" s="303" t="str">
        <f>VLOOKUP(E71,$E$112:$L$243,2,FALSE)</f>
        <v>Cuffie auricolari</v>
      </c>
      <c r="G71" s="303" t="str">
        <f>VLOOKUP($E$71,$E$112:$L$243,3,FALSE)</f>
        <v>3M PELTOR</v>
      </c>
      <c r="H71" s="374" t="str">
        <f>VLOOKUP($E$71,$E$112:$L$243,4,FALSE)</f>
        <v>Optime I H510P3</v>
      </c>
      <c r="I71" s="374"/>
      <c r="J71" s="46">
        <f>VLOOKUP(E71,$E$112:$L$243,5,FALSE)</f>
        <v>26</v>
      </c>
      <c r="K71" s="46">
        <f>VLOOKUP($E$71,$E$112:$L$243,6,FALSE)</f>
        <v>32</v>
      </c>
      <c r="L71" s="46">
        <f>VLOOKUP($E$71,$E$112:$L$243,7,FALSE)</f>
        <v>23</v>
      </c>
      <c r="M71" s="46">
        <f>VLOOKUP($E$71,$E$112:$L$243,8,FALSE)</f>
        <v>15</v>
      </c>
      <c r="N71" s="375">
        <f>$AK$11</f>
        <v>85.689450784339954</v>
      </c>
      <c r="O71" s="375">
        <f>$AL$11</f>
        <v>91.644923915711047</v>
      </c>
      <c r="P71" s="376">
        <f>IF(($AL$11-$AK$11)&lt;=2,(L72-((K72-L72)/4)*($AL$11-$AK$11-2)),(L72-((L72-M72)/8)*($AL$11-$AK$11-2)))</f>
        <v>16.187847838334569</v>
      </c>
      <c r="Q71" s="167"/>
      <c r="R71" s="196"/>
      <c r="S71" s="196"/>
      <c r="V71" s="56"/>
      <c r="W71" s="56"/>
      <c r="X71" s="47"/>
      <c r="Y71" s="47"/>
      <c r="Z71" s="47"/>
      <c r="AA71" s="47"/>
    </row>
    <row r="72" spans="2:27" ht="21" customHeight="1" x14ac:dyDescent="0.25">
      <c r="B72" s="48"/>
      <c r="C72" s="48"/>
      <c r="D72" s="48"/>
      <c r="E72" s="191"/>
      <c r="F72" s="127"/>
      <c r="G72" s="128" t="s">
        <v>57</v>
      </c>
      <c r="H72" s="378">
        <v>0.85</v>
      </c>
      <c r="I72" s="379"/>
      <c r="J72" s="117">
        <f>H72*J71</f>
        <v>22.099999999999998</v>
      </c>
      <c r="K72" s="118">
        <f>K71*$H$72</f>
        <v>27.2</v>
      </c>
      <c r="L72" s="118">
        <f>L71*$H$72</f>
        <v>19.55</v>
      </c>
      <c r="M72" s="118">
        <f>M71*$H$72</f>
        <v>12.75</v>
      </c>
      <c r="N72" s="362"/>
      <c r="O72" s="362"/>
      <c r="P72" s="377"/>
      <c r="Q72" s="167"/>
      <c r="R72" s="167"/>
      <c r="S72" s="167"/>
      <c r="V72" s="56"/>
      <c r="W72" s="56"/>
      <c r="X72" s="47"/>
      <c r="Y72" s="47"/>
      <c r="Z72" s="47"/>
      <c r="AA72" s="47"/>
    </row>
    <row r="73" spans="2:27" ht="9" customHeight="1" x14ac:dyDescent="0.25">
      <c r="B73" s="48"/>
      <c r="C73" s="48"/>
      <c r="D73" s="48"/>
      <c r="E73" s="358"/>
      <c r="F73" s="359"/>
      <c r="G73" s="359"/>
      <c r="H73" s="359"/>
      <c r="I73" s="359"/>
      <c r="J73" s="359"/>
      <c r="K73" s="359"/>
      <c r="L73" s="359"/>
      <c r="M73" s="359"/>
      <c r="N73" s="359"/>
      <c r="O73" s="359"/>
      <c r="P73" s="360"/>
      <c r="Q73" s="167"/>
      <c r="R73" s="167"/>
      <c r="S73" s="167"/>
      <c r="V73" s="56"/>
      <c r="W73" s="56"/>
      <c r="X73" s="47"/>
      <c r="Y73" s="47"/>
      <c r="Z73" s="47"/>
      <c r="AA73" s="47"/>
    </row>
    <row r="74" spans="2:27" ht="21" customHeight="1" x14ac:dyDescent="0.25">
      <c r="B74" s="48"/>
      <c r="C74" s="48"/>
      <c r="D74" s="48"/>
      <c r="E74" s="361" t="s">
        <v>37</v>
      </c>
      <c r="F74" s="362"/>
      <c r="G74" s="363" t="s">
        <v>74</v>
      </c>
      <c r="H74" s="130" t="s">
        <v>185</v>
      </c>
      <c r="I74" s="131" t="s">
        <v>71</v>
      </c>
      <c r="J74" s="133">
        <f>$AK$11-P71</f>
        <v>69.501602946005391</v>
      </c>
      <c r="K74" s="131" t="s">
        <v>72</v>
      </c>
      <c r="L74" s="131">
        <v>80</v>
      </c>
      <c r="M74" s="365" t="str">
        <f>IF(J74&lt;65,"IPERPROTEZIONE",IF(J74&lt;70,"ACCETTABILE",IF(J74&lt;75,"BUONA",IF(J74&lt;80,"ACCETTABILE","INSUFFICIENTE"))))</f>
        <v>ACCETTABILE</v>
      </c>
      <c r="N74" s="365"/>
      <c r="O74" s="365"/>
      <c r="P74" s="366"/>
      <c r="Q74" s="167"/>
      <c r="R74" s="85"/>
      <c r="S74" s="85"/>
      <c r="V74" s="56"/>
      <c r="W74" s="56"/>
      <c r="X74" s="47"/>
      <c r="Y74" s="47"/>
      <c r="Z74" s="47"/>
      <c r="AA74" s="47"/>
    </row>
    <row r="75" spans="2:27" ht="29.25" customHeight="1" thickBot="1" x14ac:dyDescent="0.3">
      <c r="B75" s="48"/>
      <c r="C75" s="48"/>
      <c r="D75" s="48"/>
      <c r="E75" s="367" t="s">
        <v>31</v>
      </c>
      <c r="F75" s="364"/>
      <c r="G75" s="364"/>
      <c r="H75" s="59" t="s">
        <v>186</v>
      </c>
      <c r="I75" s="60" t="s">
        <v>73</v>
      </c>
      <c r="J75" s="60">
        <f>M72-5</f>
        <v>7.75</v>
      </c>
      <c r="K75" s="60" t="s">
        <v>72</v>
      </c>
      <c r="L75" s="60">
        <v>135</v>
      </c>
      <c r="M75" s="368" t="str">
        <f>IF($O$45&lt;135,"VERIFICA NON NECESSARIA",IF(($O$45-J75)&lt;135,"IDONEO","INSUFFICIENTE"))</f>
        <v>VERIFICA NON NECESSARIA</v>
      </c>
      <c r="N75" s="368"/>
      <c r="O75" s="368"/>
      <c r="P75" s="369"/>
      <c r="Q75" s="167"/>
      <c r="R75" s="86"/>
      <c r="S75" s="86"/>
      <c r="V75" s="56"/>
      <c r="W75" s="56"/>
      <c r="X75" s="47"/>
      <c r="Y75" s="47"/>
      <c r="Z75" s="47"/>
      <c r="AA75" s="47"/>
    </row>
    <row r="76" spans="2:27" ht="25.5" customHeight="1" thickBot="1" x14ac:dyDescent="0.3">
      <c r="C76" s="48"/>
      <c r="D76" s="48"/>
      <c r="Q76" s="167"/>
      <c r="V76" s="56"/>
      <c r="W76" s="52"/>
      <c r="X76" s="47"/>
      <c r="Y76" s="47"/>
      <c r="Z76" s="47"/>
      <c r="AA76" s="47"/>
    </row>
    <row r="77" spans="2:27" ht="27" customHeight="1" x14ac:dyDescent="0.3">
      <c r="B77" s="48"/>
      <c r="C77" s="48"/>
      <c r="D77" s="48"/>
      <c r="E77" s="370" t="s">
        <v>264</v>
      </c>
      <c r="F77" s="371"/>
      <c r="G77" s="371"/>
      <c r="H77" s="371"/>
      <c r="I77" s="371"/>
      <c r="J77" s="371"/>
      <c r="K77" s="371"/>
      <c r="L77" s="371"/>
      <c r="M77" s="371"/>
      <c r="N77" s="371"/>
      <c r="O77" s="371"/>
      <c r="P77" s="372"/>
      <c r="Q77" s="167"/>
      <c r="R77" s="53"/>
      <c r="S77" s="53"/>
      <c r="V77" s="56"/>
      <c r="W77" s="56"/>
      <c r="X77" s="47"/>
      <c r="Y77" s="47"/>
      <c r="Z77" s="47"/>
      <c r="AA77" s="47"/>
    </row>
    <row r="78" spans="2:27" ht="21" customHeight="1" x14ac:dyDescent="0.25">
      <c r="B78" s="48"/>
      <c r="C78" s="48"/>
      <c r="D78" s="48"/>
      <c r="E78" s="193" t="s">
        <v>34</v>
      </c>
      <c r="F78" s="302" t="s">
        <v>26</v>
      </c>
      <c r="G78" s="302" t="s">
        <v>28</v>
      </c>
      <c r="H78" s="373" t="s">
        <v>29</v>
      </c>
      <c r="I78" s="373"/>
      <c r="J78" s="114" t="s">
        <v>64</v>
      </c>
      <c r="K78" s="115" t="s">
        <v>12</v>
      </c>
      <c r="L78" s="116" t="s">
        <v>13</v>
      </c>
      <c r="M78" s="116" t="s">
        <v>14</v>
      </c>
      <c r="N78" s="305" t="s">
        <v>69</v>
      </c>
      <c r="O78" s="305" t="s">
        <v>70</v>
      </c>
      <c r="P78" s="132" t="s">
        <v>15</v>
      </c>
      <c r="Q78" s="167"/>
      <c r="R78" s="54"/>
      <c r="S78" s="54"/>
      <c r="V78" s="56"/>
      <c r="W78" s="52"/>
      <c r="X78" s="47"/>
      <c r="Y78" s="47"/>
      <c r="Z78" s="47"/>
      <c r="AA78" s="47"/>
    </row>
    <row r="79" spans="2:27" ht="21" customHeight="1" x14ac:dyDescent="0.25">
      <c r="B79" s="48"/>
      <c r="E79" s="129" t="s">
        <v>38</v>
      </c>
      <c r="F79" s="126" t="str">
        <f>VLOOKUP(E79,$E$112:$L$243,2,FALSE)</f>
        <v>Cuffie auricolari</v>
      </c>
      <c r="G79" s="126" t="str">
        <f>VLOOKUP($E$79,$E$112:$L$243,3,FALSE)</f>
        <v>3M PELTOR</v>
      </c>
      <c r="H79" s="374" t="str">
        <f>VLOOKUP($E$79,$E$112:$L$243,4,FALSE)</f>
        <v>H505B</v>
      </c>
      <c r="I79" s="374"/>
      <c r="J79" s="46">
        <f>VLOOKUP(E79,$E$112:$L$243,5,FALSE)</f>
        <v>24</v>
      </c>
      <c r="K79" s="46">
        <f>VLOOKUP($E$79,$E$112:$L$243,6,FALSE)</f>
        <v>29</v>
      </c>
      <c r="L79" s="46">
        <f>VLOOKUP($E$79,$E$112:$L$243,7,FALSE)</f>
        <v>20</v>
      </c>
      <c r="M79" s="46">
        <f>VLOOKUP($E$79,$E$112:$L$243,8,FALSE)</f>
        <v>13</v>
      </c>
      <c r="N79" s="375">
        <f>$AK$11</f>
        <v>85.689450784339954</v>
      </c>
      <c r="O79" s="375">
        <f>$AL$11</f>
        <v>91.644923915711047</v>
      </c>
      <c r="P79" s="376">
        <f>IF(($AL$11-$AK$11)&lt;=2,(L80-((K80-L80)/4)*($AL$11-$AK$11-2)),(L80-((L80-M80)/8)*($AL$11-$AK$11-2)))</f>
        <v>14.05811685854275</v>
      </c>
      <c r="Q79" s="167"/>
      <c r="R79" s="196"/>
      <c r="S79" s="196"/>
      <c r="V79" s="56"/>
      <c r="W79" s="56"/>
      <c r="X79" s="47"/>
      <c r="Y79" s="47"/>
      <c r="Z79" s="47"/>
      <c r="AA79" s="47"/>
    </row>
    <row r="80" spans="2:27" ht="21" customHeight="1" x14ac:dyDescent="0.25">
      <c r="B80" s="48"/>
      <c r="C80" s="48"/>
      <c r="D80" s="48"/>
      <c r="E80" s="191"/>
      <c r="F80" s="127"/>
      <c r="G80" s="128" t="s">
        <v>57</v>
      </c>
      <c r="H80" s="378">
        <v>0.85</v>
      </c>
      <c r="I80" s="379"/>
      <c r="J80" s="117">
        <f>H80*J79</f>
        <v>20.399999999999999</v>
      </c>
      <c r="K80" s="118">
        <f>K79*$H$80</f>
        <v>24.65</v>
      </c>
      <c r="L80" s="118">
        <f>L79*$H$80</f>
        <v>17</v>
      </c>
      <c r="M80" s="118">
        <f>M79*$H$80</f>
        <v>11.049999999999999</v>
      </c>
      <c r="N80" s="362"/>
      <c r="O80" s="362"/>
      <c r="P80" s="377"/>
      <c r="Q80" s="167"/>
      <c r="R80" s="167"/>
      <c r="S80" s="167"/>
      <c r="V80" s="56"/>
      <c r="W80" s="56"/>
      <c r="X80" s="47"/>
      <c r="Y80" s="47"/>
      <c r="Z80" s="47"/>
      <c r="AA80" s="47"/>
    </row>
    <row r="81" spans="2:27" ht="9" customHeight="1" x14ac:dyDescent="0.25">
      <c r="B81" s="48"/>
      <c r="C81" s="48"/>
      <c r="D81" s="48"/>
      <c r="E81" s="358"/>
      <c r="F81" s="359"/>
      <c r="G81" s="359"/>
      <c r="H81" s="359"/>
      <c r="I81" s="359"/>
      <c r="J81" s="359"/>
      <c r="K81" s="359"/>
      <c r="L81" s="359"/>
      <c r="M81" s="359"/>
      <c r="N81" s="359"/>
      <c r="O81" s="359"/>
      <c r="P81" s="360"/>
      <c r="Q81" s="167"/>
      <c r="R81" s="167"/>
      <c r="S81" s="167"/>
      <c r="V81" s="56"/>
      <c r="W81" s="56"/>
      <c r="X81" s="47"/>
      <c r="Y81" s="47"/>
      <c r="Z81" s="47"/>
      <c r="AA81" s="47"/>
    </row>
    <row r="82" spans="2:27" ht="21" customHeight="1" x14ac:dyDescent="0.25">
      <c r="B82" s="48"/>
      <c r="C82" s="48"/>
      <c r="D82" s="48"/>
      <c r="E82" s="361" t="s">
        <v>37</v>
      </c>
      <c r="F82" s="362"/>
      <c r="G82" s="363" t="s">
        <v>74</v>
      </c>
      <c r="H82" s="130" t="s">
        <v>185</v>
      </c>
      <c r="I82" s="131" t="s">
        <v>71</v>
      </c>
      <c r="J82" s="133">
        <f>$AK$11-P79</f>
        <v>71.631333925797207</v>
      </c>
      <c r="K82" s="131" t="s">
        <v>72</v>
      </c>
      <c r="L82" s="131">
        <v>80</v>
      </c>
      <c r="M82" s="365" t="str">
        <f>IF(J82&lt;65,"IPERPROTEZIONE",IF(J82&lt;70,"ACCETTABILE",IF(J82&lt;75,"BUONA",IF(J82&lt;80,"ACCETTABILE","INSUFFICIENTE"))))</f>
        <v>BUONA</v>
      </c>
      <c r="N82" s="365"/>
      <c r="O82" s="365"/>
      <c r="P82" s="366"/>
      <c r="Q82" s="167"/>
      <c r="R82" s="85"/>
      <c r="S82" s="85"/>
      <c r="V82" s="56"/>
      <c r="W82" s="56"/>
      <c r="X82" s="47"/>
      <c r="Y82" s="47"/>
      <c r="Z82" s="47"/>
      <c r="AA82" s="47"/>
    </row>
    <row r="83" spans="2:27" ht="29.25" customHeight="1" thickBot="1" x14ac:dyDescent="0.3">
      <c r="B83" s="48"/>
      <c r="C83" s="48"/>
      <c r="D83" s="48"/>
      <c r="E83" s="367" t="s">
        <v>31</v>
      </c>
      <c r="F83" s="364"/>
      <c r="G83" s="364"/>
      <c r="H83" s="59" t="s">
        <v>186</v>
      </c>
      <c r="I83" s="60" t="s">
        <v>73</v>
      </c>
      <c r="J83" s="60">
        <f>M80-5</f>
        <v>6.0499999999999989</v>
      </c>
      <c r="K83" s="60" t="s">
        <v>72</v>
      </c>
      <c r="L83" s="60">
        <v>135</v>
      </c>
      <c r="M83" s="368" t="str">
        <f>IF($O$45&lt;135,"VERIFICA NON NECESSARIA",IF(($O$45-J83)&lt;135,"IDONEO","INSUFFICIENTE"))</f>
        <v>VERIFICA NON NECESSARIA</v>
      </c>
      <c r="N83" s="368"/>
      <c r="O83" s="368"/>
      <c r="P83" s="369"/>
      <c r="Q83" s="167"/>
      <c r="R83" s="86"/>
      <c r="S83" s="86"/>
      <c r="V83" s="56"/>
      <c r="W83" s="56"/>
      <c r="X83" s="47"/>
      <c r="Y83" s="47"/>
      <c r="Z83" s="47"/>
      <c r="AA83" s="47"/>
    </row>
    <row r="84" spans="2:27" ht="24" customHeight="1" thickBot="1" x14ac:dyDescent="0.3">
      <c r="C84" s="48"/>
      <c r="D84" s="48"/>
    </row>
    <row r="85" spans="2:27" ht="27" customHeight="1" x14ac:dyDescent="0.3">
      <c r="B85" s="48"/>
      <c r="C85" s="48"/>
      <c r="D85" s="48"/>
      <c r="E85" s="370" t="s">
        <v>264</v>
      </c>
      <c r="F85" s="371"/>
      <c r="G85" s="371"/>
      <c r="H85" s="371"/>
      <c r="I85" s="371"/>
      <c r="J85" s="371"/>
      <c r="K85" s="371"/>
      <c r="L85" s="371"/>
      <c r="M85" s="371"/>
      <c r="N85" s="371"/>
      <c r="O85" s="371"/>
      <c r="P85" s="372"/>
      <c r="Q85" s="167"/>
      <c r="R85" s="53"/>
      <c r="S85" s="53"/>
      <c r="V85" s="56"/>
      <c r="W85" s="56"/>
      <c r="X85" s="47"/>
      <c r="Y85" s="47"/>
      <c r="Z85" s="47"/>
      <c r="AA85" s="47"/>
    </row>
    <row r="86" spans="2:27" ht="21" customHeight="1" x14ac:dyDescent="0.25">
      <c r="B86" s="48"/>
      <c r="C86" s="48"/>
      <c r="D86" s="48"/>
      <c r="E86" s="193" t="s">
        <v>34</v>
      </c>
      <c r="F86" s="302" t="s">
        <v>26</v>
      </c>
      <c r="G86" s="302" t="s">
        <v>28</v>
      </c>
      <c r="H86" s="373" t="s">
        <v>29</v>
      </c>
      <c r="I86" s="373"/>
      <c r="J86" s="114" t="s">
        <v>64</v>
      </c>
      <c r="K86" s="115" t="s">
        <v>12</v>
      </c>
      <c r="L86" s="116" t="s">
        <v>13</v>
      </c>
      <c r="M86" s="116" t="s">
        <v>14</v>
      </c>
      <c r="N86" s="305" t="s">
        <v>69</v>
      </c>
      <c r="O86" s="305" t="s">
        <v>70</v>
      </c>
      <c r="P86" s="132" t="s">
        <v>15</v>
      </c>
      <c r="Q86" s="167"/>
      <c r="R86" s="54"/>
      <c r="S86" s="54"/>
      <c r="V86" s="56"/>
      <c r="W86" s="52"/>
      <c r="X86" s="47"/>
      <c r="Y86" s="47"/>
      <c r="Z86" s="47"/>
      <c r="AA86" s="47"/>
    </row>
    <row r="87" spans="2:27" ht="39.75" customHeight="1" x14ac:dyDescent="0.25">
      <c r="B87" s="48"/>
      <c r="E87" s="129" t="s">
        <v>40</v>
      </c>
      <c r="F87" s="126" t="str">
        <f>VLOOKUP(E87,$E$112:$L$243,2,FALSE)</f>
        <v>Inserti espandibili</v>
      </c>
      <c r="G87" s="126" t="str">
        <f>VLOOKUP($E$87,$E$112:$L$243,3,FALSE)</f>
        <v>3M EAR</v>
      </c>
      <c r="H87" s="382" t="str">
        <f>VLOOKUP($E$87,$E$112:$L$243,4,FALSE)</f>
        <v>CLASSIC</v>
      </c>
      <c r="I87" s="383"/>
      <c r="J87" s="46">
        <f>VLOOKUP(E87,$E$112:$L$243,5,FALSE)</f>
        <v>31</v>
      </c>
      <c r="K87" s="46">
        <f>VLOOKUP($E$87,$E$112:$L$243,6,FALSE)</f>
        <v>31</v>
      </c>
      <c r="L87" s="46">
        <f>VLOOKUP($E$87,$E$112:$L$243,7,FALSE)</f>
        <v>27</v>
      </c>
      <c r="M87" s="46">
        <f>VLOOKUP($E$87,$E$112:$L$243,8,FALSE)</f>
        <v>26</v>
      </c>
      <c r="N87" s="375">
        <f>$AK$11</f>
        <v>85.689450784339954</v>
      </c>
      <c r="O87" s="375">
        <f>$AL$11</f>
        <v>91.644923915711047</v>
      </c>
      <c r="P87" s="376">
        <f>IF(($AL$11-$AK$11)&lt;=2,(L88-((K88-L88)/4)*($AL$11-$AK$11-2)),(L88-((L88-M88)/8)*($AL$11-$AK$11-2)))</f>
        <v>17.228617808076102</v>
      </c>
      <c r="Q87" s="167"/>
      <c r="R87" s="196"/>
      <c r="S87" s="196"/>
      <c r="V87" s="56"/>
      <c r="W87" s="56"/>
      <c r="X87" s="47"/>
      <c r="Y87" s="47"/>
      <c r="Z87" s="47"/>
      <c r="AA87" s="47"/>
    </row>
    <row r="88" spans="2:27" ht="21" customHeight="1" x14ac:dyDescent="0.25">
      <c r="B88" s="48"/>
      <c r="C88" s="48"/>
      <c r="D88" s="48"/>
      <c r="E88" s="191"/>
      <c r="F88" s="127"/>
      <c r="G88" s="128" t="s">
        <v>57</v>
      </c>
      <c r="H88" s="378">
        <v>0.65</v>
      </c>
      <c r="I88" s="379"/>
      <c r="J88" s="117">
        <f>H88*J87</f>
        <v>20.150000000000002</v>
      </c>
      <c r="K88" s="118">
        <f>K87*$H$88</f>
        <v>20.150000000000002</v>
      </c>
      <c r="L88" s="118">
        <f>L87*$H$88</f>
        <v>17.55</v>
      </c>
      <c r="M88" s="118">
        <f>M87*$H$88</f>
        <v>16.900000000000002</v>
      </c>
      <c r="N88" s="362"/>
      <c r="O88" s="362"/>
      <c r="P88" s="377"/>
      <c r="Q88" s="167"/>
      <c r="R88" s="167"/>
      <c r="S88" s="167"/>
      <c r="V88" s="56"/>
      <c r="W88" s="56"/>
      <c r="X88" s="47"/>
      <c r="Y88" s="47"/>
      <c r="Z88" s="47"/>
      <c r="AA88" s="47"/>
    </row>
    <row r="89" spans="2:27" ht="9" customHeight="1" x14ac:dyDescent="0.25">
      <c r="B89" s="48"/>
      <c r="C89" s="48"/>
      <c r="D89" s="48"/>
      <c r="E89" s="358"/>
      <c r="F89" s="359"/>
      <c r="G89" s="359"/>
      <c r="H89" s="359"/>
      <c r="I89" s="359"/>
      <c r="J89" s="359"/>
      <c r="K89" s="359"/>
      <c r="L89" s="359"/>
      <c r="M89" s="359"/>
      <c r="N89" s="359"/>
      <c r="O89" s="359"/>
      <c r="P89" s="360"/>
      <c r="Q89" s="167"/>
      <c r="R89" s="167"/>
      <c r="S89" s="167"/>
      <c r="V89" s="56"/>
      <c r="W89" s="56"/>
      <c r="X89" s="47"/>
      <c r="Y89" s="47"/>
      <c r="Z89" s="47"/>
      <c r="AA89" s="47"/>
    </row>
    <row r="90" spans="2:27" ht="21" customHeight="1" x14ac:dyDescent="0.25">
      <c r="B90" s="48"/>
      <c r="C90" s="48"/>
      <c r="D90" s="48"/>
      <c r="E90" s="361" t="s">
        <v>37</v>
      </c>
      <c r="F90" s="362"/>
      <c r="G90" s="363" t="s">
        <v>74</v>
      </c>
      <c r="H90" s="130" t="s">
        <v>185</v>
      </c>
      <c r="I90" s="131" t="s">
        <v>71</v>
      </c>
      <c r="J90" s="133">
        <f>$AK$11-P87</f>
        <v>68.460832976263845</v>
      </c>
      <c r="K90" s="131" t="s">
        <v>72</v>
      </c>
      <c r="L90" s="131">
        <v>80</v>
      </c>
      <c r="M90" s="365" t="str">
        <f>IF(J90&lt;65,"IPERPROTEZIONE",IF(J90&lt;70,"ACCETTABILE",IF(J90&lt;75,"BUONA",IF(J90&lt;80,"ACCETTABILE","INSUFFICIENTE"))))</f>
        <v>ACCETTABILE</v>
      </c>
      <c r="N90" s="365"/>
      <c r="O90" s="365"/>
      <c r="P90" s="366"/>
      <c r="Q90" s="167"/>
      <c r="R90" s="85"/>
      <c r="S90" s="85"/>
      <c r="V90" s="56"/>
      <c r="W90" s="56"/>
      <c r="X90" s="47"/>
      <c r="Y90" s="47"/>
      <c r="Z90" s="47"/>
      <c r="AA90" s="47"/>
    </row>
    <row r="91" spans="2:27" ht="29.25" customHeight="1" thickBot="1" x14ac:dyDescent="0.3">
      <c r="B91" s="48"/>
      <c r="C91" s="48"/>
      <c r="D91" s="48"/>
      <c r="E91" s="367" t="s">
        <v>31</v>
      </c>
      <c r="F91" s="364"/>
      <c r="G91" s="364"/>
      <c r="H91" s="59" t="s">
        <v>186</v>
      </c>
      <c r="I91" s="60" t="s">
        <v>73</v>
      </c>
      <c r="J91" s="60">
        <f>M88-5</f>
        <v>11.900000000000002</v>
      </c>
      <c r="K91" s="60" t="s">
        <v>72</v>
      </c>
      <c r="L91" s="60">
        <v>135</v>
      </c>
      <c r="M91" s="368" t="str">
        <f>IF($O$45&lt;135,"VERIFICA NON NECESSARIA",IF(($O$45-J91)&lt;135,"IDONEO","INSUFFICIENTE"))</f>
        <v>VERIFICA NON NECESSARIA</v>
      </c>
      <c r="N91" s="368"/>
      <c r="O91" s="368"/>
      <c r="P91" s="369"/>
      <c r="Q91" s="167"/>
      <c r="R91" s="86"/>
      <c r="S91" s="86"/>
      <c r="V91" s="56"/>
      <c r="W91" s="56"/>
      <c r="X91" s="47"/>
      <c r="Y91" s="47"/>
      <c r="Z91" s="47"/>
      <c r="AA91" s="47"/>
    </row>
    <row r="92" spans="2:27" ht="18.75" thickBot="1" x14ac:dyDescent="0.3">
      <c r="C92" s="48"/>
      <c r="D92" s="48"/>
    </row>
    <row r="93" spans="2:27" ht="27" customHeight="1" x14ac:dyDescent="0.3">
      <c r="B93" s="48"/>
      <c r="C93" s="48"/>
      <c r="D93" s="48"/>
      <c r="E93" s="370" t="s">
        <v>264</v>
      </c>
      <c r="F93" s="371"/>
      <c r="G93" s="371"/>
      <c r="H93" s="371"/>
      <c r="I93" s="371"/>
      <c r="J93" s="371"/>
      <c r="K93" s="371"/>
      <c r="L93" s="371"/>
      <c r="M93" s="371"/>
      <c r="N93" s="371"/>
      <c r="O93" s="371"/>
      <c r="P93" s="372"/>
      <c r="Q93" s="167"/>
      <c r="R93" s="53"/>
      <c r="S93" s="53"/>
      <c r="V93" s="56"/>
      <c r="W93" s="56"/>
      <c r="X93" s="47"/>
      <c r="Y93" s="47"/>
      <c r="Z93" s="47"/>
      <c r="AA93" s="47"/>
    </row>
    <row r="94" spans="2:27" ht="21" customHeight="1" x14ac:dyDescent="0.25">
      <c r="B94" s="48"/>
      <c r="C94" s="48"/>
      <c r="D94" s="48"/>
      <c r="E94" s="193" t="s">
        <v>34</v>
      </c>
      <c r="F94" s="302" t="s">
        <v>26</v>
      </c>
      <c r="G94" s="302" t="s">
        <v>28</v>
      </c>
      <c r="H94" s="373" t="s">
        <v>29</v>
      </c>
      <c r="I94" s="373"/>
      <c r="J94" s="114" t="s">
        <v>64</v>
      </c>
      <c r="K94" s="115" t="s">
        <v>12</v>
      </c>
      <c r="L94" s="116" t="s">
        <v>13</v>
      </c>
      <c r="M94" s="116" t="s">
        <v>14</v>
      </c>
      <c r="N94" s="305" t="s">
        <v>69</v>
      </c>
      <c r="O94" s="305" t="s">
        <v>70</v>
      </c>
      <c r="P94" s="132" t="s">
        <v>15</v>
      </c>
      <c r="Q94" s="167"/>
      <c r="R94" s="54"/>
      <c r="S94" s="54"/>
      <c r="V94" s="56"/>
      <c r="W94" s="52"/>
      <c r="X94" s="47"/>
      <c r="Y94" s="47"/>
      <c r="Z94" s="47"/>
      <c r="AA94" s="47"/>
    </row>
    <row r="95" spans="2:27" ht="42.75" customHeight="1" x14ac:dyDescent="0.25">
      <c r="B95" s="48"/>
      <c r="E95" s="129" t="s">
        <v>41</v>
      </c>
      <c r="F95" s="126" t="str">
        <f>VLOOKUP(E95,$E$112:$L$243,2,FALSE)</f>
        <v>Inserti espandibili</v>
      </c>
      <c r="G95" s="126" t="str">
        <f>VLOOKUP($E$95,$E$112:$L$243,3,FALSE)</f>
        <v>UVEX</v>
      </c>
      <c r="H95" s="380" t="str">
        <f>VLOOKUP($E$95,$E$112:$L$243,4,FALSE)</f>
        <v>X-fit</v>
      </c>
      <c r="I95" s="381"/>
      <c r="J95" s="46">
        <f>VLOOKUP(E95,$E$112:$L$243,5,FALSE)</f>
        <v>37</v>
      </c>
      <c r="K95" s="46">
        <f>VLOOKUP($E$95,$E$112:$L$243,6,FALSE)</f>
        <v>36</v>
      </c>
      <c r="L95" s="46">
        <f>VLOOKUP($E$95,$E$112:$L$243,7,FALSE)</f>
        <v>35</v>
      </c>
      <c r="M95" s="46">
        <f>VLOOKUP($E$95,$E$112:$L$243,8,FALSE)</f>
        <v>34</v>
      </c>
      <c r="N95" s="375">
        <f>$AK$11</f>
        <v>85.689450784339954</v>
      </c>
      <c r="O95" s="375">
        <f>$AL$11</f>
        <v>91.644923915711047</v>
      </c>
      <c r="P95" s="376">
        <f>IF(($AL$11-$AK$11)&lt;=2,(L96-((K96-L96)/4)*($AL$11-$AK$11-2)),(L96-((L96-M96)/8)*($AL$11-$AK$11-2)))</f>
        <v>22.428617808076098</v>
      </c>
      <c r="Q95" s="167"/>
      <c r="R95" s="196"/>
      <c r="S95" s="196"/>
      <c r="V95" s="56"/>
      <c r="W95" s="56"/>
      <c r="X95" s="47"/>
      <c r="Y95" s="47"/>
      <c r="Z95" s="47"/>
      <c r="AA95" s="47"/>
    </row>
    <row r="96" spans="2:27" ht="21" customHeight="1" x14ac:dyDescent="0.25">
      <c r="B96" s="48"/>
      <c r="C96" s="48"/>
      <c r="D96" s="48"/>
      <c r="E96" s="191"/>
      <c r="F96" s="127"/>
      <c r="G96" s="128" t="s">
        <v>57</v>
      </c>
      <c r="H96" s="378">
        <v>0.65</v>
      </c>
      <c r="I96" s="379"/>
      <c r="J96" s="117">
        <f>H96*J95</f>
        <v>24.05</v>
      </c>
      <c r="K96" s="118">
        <f>K95*$H$96</f>
        <v>23.400000000000002</v>
      </c>
      <c r="L96" s="118">
        <f>L95*$H$96</f>
        <v>22.75</v>
      </c>
      <c r="M96" s="118">
        <f>M95*$H$96</f>
        <v>22.1</v>
      </c>
      <c r="N96" s="362"/>
      <c r="O96" s="362"/>
      <c r="P96" s="377"/>
      <c r="Q96" s="167"/>
      <c r="R96" s="167"/>
      <c r="S96" s="167"/>
      <c r="V96" s="56"/>
      <c r="W96" s="56"/>
      <c r="X96" s="47"/>
      <c r="Y96" s="47"/>
      <c r="Z96" s="47"/>
      <c r="AA96" s="47"/>
    </row>
    <row r="97" spans="2:27" ht="9" customHeight="1" x14ac:dyDescent="0.25">
      <c r="B97" s="48"/>
      <c r="C97" s="48"/>
      <c r="D97" s="48"/>
      <c r="E97" s="358"/>
      <c r="F97" s="359"/>
      <c r="G97" s="359"/>
      <c r="H97" s="359"/>
      <c r="I97" s="359"/>
      <c r="J97" s="359"/>
      <c r="K97" s="359"/>
      <c r="L97" s="359"/>
      <c r="M97" s="359"/>
      <c r="N97" s="359"/>
      <c r="O97" s="359"/>
      <c r="P97" s="360"/>
      <c r="Q97" s="167"/>
      <c r="R97" s="167"/>
      <c r="S97" s="167"/>
      <c r="V97" s="56"/>
      <c r="W97" s="56"/>
      <c r="X97" s="47"/>
      <c r="Y97" s="47"/>
      <c r="Z97" s="47"/>
      <c r="AA97" s="47"/>
    </row>
    <row r="98" spans="2:27" ht="21" customHeight="1" x14ac:dyDescent="0.25">
      <c r="B98" s="48"/>
      <c r="C98" s="48"/>
      <c r="D98" s="48"/>
      <c r="E98" s="361" t="s">
        <v>37</v>
      </c>
      <c r="F98" s="362"/>
      <c r="G98" s="363" t="s">
        <v>74</v>
      </c>
      <c r="H98" s="130" t="s">
        <v>185</v>
      </c>
      <c r="I98" s="131" t="s">
        <v>71</v>
      </c>
      <c r="J98" s="133">
        <f>$AK$11-P95</f>
        <v>63.260832976263856</v>
      </c>
      <c r="K98" s="131" t="s">
        <v>72</v>
      </c>
      <c r="L98" s="131">
        <v>80</v>
      </c>
      <c r="M98" s="365" t="str">
        <f>IF(J98&lt;65,"IPERPROTEZIONE",IF(J98&lt;70,"ACCETTABILE",IF(J98&lt;75,"BUONA",IF(J98&lt;80,"ACCETTABILE","INSUFFICIENTE"))))</f>
        <v>IPERPROTEZIONE</v>
      </c>
      <c r="N98" s="365"/>
      <c r="O98" s="365"/>
      <c r="P98" s="366"/>
      <c r="Q98" s="167"/>
      <c r="R98" s="85"/>
      <c r="S98" s="85"/>
      <c r="V98" s="56"/>
      <c r="W98" s="56"/>
      <c r="X98" s="47"/>
      <c r="Y98" s="47"/>
      <c r="Z98" s="47"/>
      <c r="AA98" s="47"/>
    </row>
    <row r="99" spans="2:27" ht="29.25" customHeight="1" thickBot="1" x14ac:dyDescent="0.3">
      <c r="B99" s="48"/>
      <c r="C99" s="48"/>
      <c r="D99" s="48"/>
      <c r="E99" s="367" t="s">
        <v>31</v>
      </c>
      <c r="F99" s="364"/>
      <c r="G99" s="364"/>
      <c r="H99" s="59" t="s">
        <v>186</v>
      </c>
      <c r="I99" s="60" t="s">
        <v>73</v>
      </c>
      <c r="J99" s="60">
        <f>M96-5</f>
        <v>17.100000000000001</v>
      </c>
      <c r="K99" s="60" t="s">
        <v>72</v>
      </c>
      <c r="L99" s="60">
        <v>135</v>
      </c>
      <c r="M99" s="368" t="str">
        <f>IF($O$45&lt;135,"VERIFICA NON NECESSARIA",IF(($O$45-J99)&lt;135,"IDONEO","INSUFFICIENTE"))</f>
        <v>VERIFICA NON NECESSARIA</v>
      </c>
      <c r="N99" s="368"/>
      <c r="O99" s="368"/>
      <c r="P99" s="369"/>
      <c r="Q99" s="167"/>
      <c r="R99" s="86"/>
      <c r="S99" s="86"/>
      <c r="V99" s="56"/>
      <c r="W99" s="56"/>
      <c r="X99" s="47"/>
      <c r="Y99" s="47"/>
      <c r="Z99" s="47"/>
      <c r="AA99" s="47"/>
    </row>
    <row r="100" spans="2:27" ht="18.75" thickBot="1" x14ac:dyDescent="0.3">
      <c r="C100" s="48"/>
      <c r="D100" s="48"/>
    </row>
    <row r="101" spans="2:27" ht="27" customHeight="1" x14ac:dyDescent="0.3">
      <c r="B101" s="48"/>
      <c r="C101" s="48"/>
      <c r="D101" s="48"/>
      <c r="E101" s="370" t="s">
        <v>264</v>
      </c>
      <c r="F101" s="371"/>
      <c r="G101" s="371"/>
      <c r="H101" s="371"/>
      <c r="I101" s="371"/>
      <c r="J101" s="371"/>
      <c r="K101" s="371"/>
      <c r="L101" s="371"/>
      <c r="M101" s="371"/>
      <c r="N101" s="371"/>
      <c r="O101" s="371"/>
      <c r="P101" s="372"/>
      <c r="Q101" s="167"/>
      <c r="R101" s="53"/>
      <c r="S101" s="53"/>
      <c r="V101" s="56"/>
      <c r="W101" s="56"/>
      <c r="X101" s="47"/>
      <c r="Y101" s="47"/>
      <c r="Z101" s="47"/>
      <c r="AA101" s="47"/>
    </row>
    <row r="102" spans="2:27" ht="21" customHeight="1" x14ac:dyDescent="0.25">
      <c r="B102" s="48"/>
      <c r="C102" s="48"/>
      <c r="D102" s="48"/>
      <c r="E102" s="193" t="s">
        <v>34</v>
      </c>
      <c r="F102" s="302" t="s">
        <v>26</v>
      </c>
      <c r="G102" s="302" t="s">
        <v>28</v>
      </c>
      <c r="H102" s="373" t="s">
        <v>29</v>
      </c>
      <c r="I102" s="373"/>
      <c r="J102" s="114" t="s">
        <v>64</v>
      </c>
      <c r="K102" s="115" t="s">
        <v>12</v>
      </c>
      <c r="L102" s="116" t="s">
        <v>13</v>
      </c>
      <c r="M102" s="116" t="s">
        <v>14</v>
      </c>
      <c r="N102" s="305" t="s">
        <v>69</v>
      </c>
      <c r="O102" s="305" t="s">
        <v>70</v>
      </c>
      <c r="P102" s="132" t="s">
        <v>15</v>
      </c>
      <c r="Q102" s="167"/>
      <c r="R102" s="54"/>
      <c r="S102" s="54"/>
      <c r="V102" s="56"/>
      <c r="W102" s="52"/>
      <c r="X102" s="47"/>
      <c r="Y102" s="47"/>
      <c r="Z102" s="47"/>
      <c r="AA102" s="47"/>
    </row>
    <row r="103" spans="2:27" ht="21" customHeight="1" x14ac:dyDescent="0.25">
      <c r="B103" s="48"/>
      <c r="E103" s="129" t="s">
        <v>44</v>
      </c>
      <c r="F103" s="126" t="str">
        <f>VLOOKUP(E103,$E$112:$L$243,2,FALSE)</f>
        <v>Inserti espandibili</v>
      </c>
      <c r="G103" s="126" t="str">
        <f>VLOOKUP($E$103,$E$112:$L$243,3,FALSE)</f>
        <v>3M EAR</v>
      </c>
      <c r="H103" s="374" t="str">
        <f>VLOOKUP($E$103,$E$112:$L$243,4,FALSE)</f>
        <v>soft FX</v>
      </c>
      <c r="I103" s="374"/>
      <c r="J103" s="46">
        <f>VLOOKUP(E103,$E$112:$L$243,5,FALSE)</f>
        <v>37</v>
      </c>
      <c r="K103" s="46">
        <f>VLOOKUP($E$103,$E$112:$L$243,6,FALSE)</f>
        <v>36</v>
      </c>
      <c r="L103" s="46">
        <f>VLOOKUP($E$103,$E$112:$L$243,7,FALSE)</f>
        <v>35</v>
      </c>
      <c r="M103" s="46">
        <f>VLOOKUP($E$103,$E$112:$L$243,8,FALSE)</f>
        <v>33</v>
      </c>
      <c r="N103" s="375">
        <f>$AK$11</f>
        <v>85.689450784339954</v>
      </c>
      <c r="O103" s="375">
        <f>$AL$11</f>
        <v>91.644923915711047</v>
      </c>
      <c r="P103" s="376">
        <f>IF(($AL$11-$AK$11)&lt;=2,(L104-((K104-L104)/4)*($AL$11-$AK$11-2)),(L104-((L104-M104)/8)*($AL$11-$AK$11-2)))</f>
        <v>28.909461959583645</v>
      </c>
      <c r="Q103" s="167"/>
      <c r="R103" s="196"/>
      <c r="S103" s="196"/>
      <c r="V103" s="56"/>
      <c r="W103" s="56"/>
      <c r="X103" s="47"/>
      <c r="Y103" s="47"/>
      <c r="Z103" s="47"/>
      <c r="AA103" s="47"/>
    </row>
    <row r="104" spans="2:27" ht="21" customHeight="1" x14ac:dyDescent="0.25">
      <c r="B104" s="48"/>
      <c r="C104" s="48"/>
      <c r="D104" s="48"/>
      <c r="E104" s="191"/>
      <c r="F104" s="127"/>
      <c r="G104" s="128" t="s">
        <v>57</v>
      </c>
      <c r="H104" s="378">
        <v>0.85</v>
      </c>
      <c r="I104" s="379"/>
      <c r="J104" s="117">
        <f>H104*J103</f>
        <v>31.45</v>
      </c>
      <c r="K104" s="118">
        <f>K103*$H$104</f>
        <v>30.599999999999998</v>
      </c>
      <c r="L104" s="118">
        <f>L103*$H$104</f>
        <v>29.75</v>
      </c>
      <c r="M104" s="118">
        <f>M103*$H$104</f>
        <v>28.05</v>
      </c>
      <c r="N104" s="362"/>
      <c r="O104" s="362"/>
      <c r="P104" s="377"/>
      <c r="Q104" s="167"/>
      <c r="R104" s="167"/>
      <c r="S104" s="167"/>
      <c r="V104" s="56"/>
      <c r="W104" s="56"/>
      <c r="X104" s="47"/>
      <c r="Y104" s="47"/>
      <c r="Z104" s="47"/>
      <c r="AA104" s="47"/>
    </row>
    <row r="105" spans="2:27" ht="9" customHeight="1" x14ac:dyDescent="0.25">
      <c r="B105" s="48"/>
      <c r="C105" s="48"/>
      <c r="D105" s="48"/>
      <c r="E105" s="358"/>
      <c r="F105" s="359"/>
      <c r="G105" s="359"/>
      <c r="H105" s="359"/>
      <c r="I105" s="359"/>
      <c r="J105" s="359"/>
      <c r="K105" s="359"/>
      <c r="L105" s="359"/>
      <c r="M105" s="359"/>
      <c r="N105" s="359"/>
      <c r="O105" s="359"/>
      <c r="P105" s="360"/>
      <c r="Q105" s="167"/>
      <c r="R105" s="167"/>
      <c r="S105" s="167"/>
      <c r="V105" s="56"/>
      <c r="W105" s="56"/>
      <c r="X105" s="47"/>
      <c r="Y105" s="47"/>
      <c r="Z105" s="47"/>
      <c r="AA105" s="47"/>
    </row>
    <row r="106" spans="2:27" ht="21" customHeight="1" x14ac:dyDescent="0.25">
      <c r="B106" s="48"/>
      <c r="C106" s="48"/>
      <c r="D106" s="48"/>
      <c r="E106" s="361" t="s">
        <v>37</v>
      </c>
      <c r="F106" s="362"/>
      <c r="G106" s="363" t="s">
        <v>74</v>
      </c>
      <c r="H106" s="130" t="s">
        <v>185</v>
      </c>
      <c r="I106" s="131" t="s">
        <v>71</v>
      </c>
      <c r="J106" s="133">
        <f>$AK$11-P103</f>
        <v>56.779988824756309</v>
      </c>
      <c r="K106" s="131" t="s">
        <v>72</v>
      </c>
      <c r="L106" s="131">
        <v>80</v>
      </c>
      <c r="M106" s="365" t="str">
        <f>IF(J106&lt;65,"IPERPROTEZIONE",IF(J106&lt;70,"ACCETTABILE",IF(J106&lt;75,"BUONA",IF(J106&lt;80,"ACCETTABILE","INSUFFICIENTE"))))</f>
        <v>IPERPROTEZIONE</v>
      </c>
      <c r="N106" s="365"/>
      <c r="O106" s="365"/>
      <c r="P106" s="366"/>
      <c r="Q106" s="167"/>
      <c r="R106" s="85"/>
      <c r="S106" s="85"/>
      <c r="V106" s="56"/>
      <c r="W106" s="56"/>
      <c r="X106" s="47"/>
      <c r="Y106" s="47"/>
      <c r="Z106" s="47"/>
      <c r="AA106" s="47"/>
    </row>
    <row r="107" spans="2:27" ht="29.25" customHeight="1" thickBot="1" x14ac:dyDescent="0.3">
      <c r="B107" s="48"/>
      <c r="C107" s="48"/>
      <c r="D107" s="48"/>
      <c r="E107" s="367" t="s">
        <v>32</v>
      </c>
      <c r="F107" s="364"/>
      <c r="G107" s="364"/>
      <c r="H107" s="59" t="s">
        <v>186</v>
      </c>
      <c r="I107" s="60" t="s">
        <v>73</v>
      </c>
      <c r="J107" s="60">
        <f>M104-5</f>
        <v>23.05</v>
      </c>
      <c r="K107" s="60" t="s">
        <v>72</v>
      </c>
      <c r="L107" s="60">
        <v>135</v>
      </c>
      <c r="M107" s="368" t="str">
        <f>IF($O$45&lt;135,"VERIFICA NON NECESSARIA",IF(($O$45-J107)&lt;135,"IDONEO","INSUFFICIENTE"))</f>
        <v>VERIFICA NON NECESSARIA</v>
      </c>
      <c r="N107" s="368"/>
      <c r="O107" s="368"/>
      <c r="P107" s="369"/>
      <c r="Q107" s="167"/>
      <c r="R107" s="86"/>
      <c r="S107" s="86"/>
      <c r="V107" s="56"/>
      <c r="W107" s="56"/>
      <c r="X107" s="47"/>
      <c r="Y107" s="47"/>
      <c r="Z107" s="47"/>
      <c r="AA107" s="47"/>
    </row>
    <row r="108" spans="2:27" ht="18" x14ac:dyDescent="0.25">
      <c r="C108" s="48"/>
      <c r="D108" s="48"/>
    </row>
    <row r="109" spans="2:27" ht="18" x14ac:dyDescent="0.25">
      <c r="C109" s="48"/>
      <c r="D109" s="48"/>
    </row>
    <row r="110" spans="2:27" ht="18" x14ac:dyDescent="0.25">
      <c r="C110" s="48"/>
      <c r="D110" s="48"/>
    </row>
    <row r="111" spans="2:27" ht="35.25" customHeight="1" x14ac:dyDescent="0.2">
      <c r="E111" s="305" t="s">
        <v>0</v>
      </c>
      <c r="F111" s="305" t="s">
        <v>184</v>
      </c>
      <c r="G111" s="305" t="s">
        <v>1</v>
      </c>
      <c r="H111" s="305" t="s">
        <v>2</v>
      </c>
      <c r="I111" s="305" t="s">
        <v>64</v>
      </c>
      <c r="J111" s="305" t="s">
        <v>12</v>
      </c>
      <c r="K111" s="305" t="s">
        <v>13</v>
      </c>
      <c r="L111" s="305" t="s">
        <v>14</v>
      </c>
    </row>
    <row r="112" spans="2:27" ht="20.25" customHeight="1" x14ac:dyDescent="0.2">
      <c r="E112" s="45" t="s">
        <v>36</v>
      </c>
      <c r="F112" s="45" t="s">
        <v>27</v>
      </c>
      <c r="G112" s="45" t="s">
        <v>582</v>
      </c>
      <c r="H112" s="45" t="s">
        <v>583</v>
      </c>
      <c r="I112" s="46">
        <v>26</v>
      </c>
      <c r="J112" s="46">
        <v>32</v>
      </c>
      <c r="K112" s="46">
        <v>23</v>
      </c>
      <c r="L112" s="46">
        <v>15</v>
      </c>
    </row>
    <row r="113" spans="5:12" ht="20.25" customHeight="1" x14ac:dyDescent="0.2">
      <c r="E113" s="45" t="s">
        <v>38</v>
      </c>
      <c r="F113" s="45" t="s">
        <v>27</v>
      </c>
      <c r="G113" s="45" t="s">
        <v>582</v>
      </c>
      <c r="H113" s="309" t="s">
        <v>584</v>
      </c>
      <c r="I113" s="46">
        <v>24</v>
      </c>
      <c r="J113" s="46">
        <v>29</v>
      </c>
      <c r="K113" s="46">
        <v>20</v>
      </c>
      <c r="L113" s="46">
        <v>13</v>
      </c>
    </row>
    <row r="114" spans="5:12" ht="20.25" customHeight="1" x14ac:dyDescent="0.2">
      <c r="E114" s="45" t="s">
        <v>40</v>
      </c>
      <c r="F114" s="45" t="s">
        <v>243</v>
      </c>
      <c r="G114" s="45" t="s">
        <v>585</v>
      </c>
      <c r="H114" s="45" t="s">
        <v>586</v>
      </c>
      <c r="I114" s="46">
        <v>31</v>
      </c>
      <c r="J114" s="46">
        <v>31</v>
      </c>
      <c r="K114" s="46">
        <v>27</v>
      </c>
      <c r="L114" s="46">
        <v>26</v>
      </c>
    </row>
    <row r="115" spans="5:12" ht="20.25" customHeight="1" x14ac:dyDescent="0.2">
      <c r="E115" s="45" t="s">
        <v>41</v>
      </c>
      <c r="F115" s="45" t="s">
        <v>243</v>
      </c>
      <c r="G115" s="45" t="s">
        <v>587</v>
      </c>
      <c r="H115" s="45" t="s">
        <v>588</v>
      </c>
      <c r="I115" s="46">
        <v>37</v>
      </c>
      <c r="J115" s="46">
        <v>36</v>
      </c>
      <c r="K115" s="46">
        <v>35</v>
      </c>
      <c r="L115" s="46">
        <v>34</v>
      </c>
    </row>
    <row r="116" spans="5:12" ht="20.25" customHeight="1" x14ac:dyDescent="0.2">
      <c r="E116" s="45" t="s">
        <v>42</v>
      </c>
      <c r="F116" s="45" t="s">
        <v>243</v>
      </c>
      <c r="G116" s="45" t="s">
        <v>585</v>
      </c>
      <c r="H116" s="45" t="s">
        <v>589</v>
      </c>
      <c r="I116" s="46">
        <v>29</v>
      </c>
      <c r="J116" s="46">
        <v>30</v>
      </c>
      <c r="K116" s="46">
        <v>35</v>
      </c>
      <c r="L116" s="46">
        <v>24</v>
      </c>
    </row>
    <row r="117" spans="5:12" ht="20.25" customHeight="1" x14ac:dyDescent="0.2">
      <c r="E117" s="45" t="s">
        <v>43</v>
      </c>
      <c r="F117" s="45" t="s">
        <v>244</v>
      </c>
      <c r="G117" s="45" t="s">
        <v>590</v>
      </c>
      <c r="H117" s="45" t="s">
        <v>591</v>
      </c>
      <c r="I117" s="46">
        <v>28</v>
      </c>
      <c r="J117" s="46">
        <v>27</v>
      </c>
      <c r="K117" s="46">
        <v>26</v>
      </c>
      <c r="L117" s="46">
        <v>25</v>
      </c>
    </row>
    <row r="118" spans="5:12" ht="20.25" customHeight="1" x14ac:dyDescent="0.2">
      <c r="E118" s="45" t="s">
        <v>44</v>
      </c>
      <c r="F118" s="45" t="s">
        <v>243</v>
      </c>
      <c r="G118" s="45" t="s">
        <v>585</v>
      </c>
      <c r="H118" s="45" t="s">
        <v>592</v>
      </c>
      <c r="I118" s="46">
        <v>37</v>
      </c>
      <c r="J118" s="46">
        <v>36</v>
      </c>
      <c r="K118" s="46">
        <v>35</v>
      </c>
      <c r="L118" s="46">
        <v>33</v>
      </c>
    </row>
    <row r="119" spans="5:12" ht="20.25" customHeight="1" x14ac:dyDescent="0.2">
      <c r="E119" s="45" t="s">
        <v>45</v>
      </c>
      <c r="F119" s="45"/>
      <c r="G119" s="45"/>
      <c r="H119" s="45"/>
      <c r="I119" s="46"/>
      <c r="J119" s="46"/>
      <c r="K119" s="46"/>
      <c r="L119" s="46"/>
    </row>
    <row r="120" spans="5:12" ht="20.25" customHeight="1" x14ac:dyDescent="0.2">
      <c r="E120" s="45" t="s">
        <v>46</v>
      </c>
      <c r="F120" s="45"/>
      <c r="G120" s="45"/>
      <c r="H120" s="45"/>
      <c r="I120" s="46"/>
      <c r="J120" s="46"/>
      <c r="K120" s="46"/>
      <c r="L120" s="46"/>
    </row>
    <row r="121" spans="5:12" ht="20.25" customHeight="1" x14ac:dyDescent="0.2">
      <c r="E121" s="45" t="s">
        <v>47</v>
      </c>
      <c r="F121" s="45"/>
      <c r="G121" s="45"/>
      <c r="H121" s="45"/>
      <c r="I121" s="46"/>
      <c r="J121" s="46"/>
      <c r="K121" s="46"/>
      <c r="L121" s="46"/>
    </row>
    <row r="122" spans="5:12" ht="20.25" customHeight="1" x14ac:dyDescent="0.2">
      <c r="E122" s="45" t="s">
        <v>48</v>
      </c>
      <c r="F122" s="45"/>
      <c r="G122" s="45"/>
      <c r="H122" s="45"/>
      <c r="I122" s="46"/>
      <c r="J122" s="46"/>
      <c r="K122" s="46"/>
      <c r="L122" s="46"/>
    </row>
    <row r="123" spans="5:12" ht="20.25" customHeight="1" x14ac:dyDescent="0.2">
      <c r="E123" s="45" t="s">
        <v>49</v>
      </c>
      <c r="F123" s="45"/>
      <c r="G123" s="45"/>
      <c r="H123" s="45"/>
      <c r="I123" s="46"/>
      <c r="J123" s="46"/>
      <c r="K123" s="46"/>
      <c r="L123" s="46"/>
    </row>
    <row r="124" spans="5:12" ht="20.25" customHeight="1" x14ac:dyDescent="0.2">
      <c r="E124" s="45" t="s">
        <v>50</v>
      </c>
      <c r="F124" s="45"/>
      <c r="G124" s="45"/>
      <c r="H124" s="45"/>
      <c r="I124" s="46"/>
      <c r="J124" s="46"/>
      <c r="K124" s="46"/>
      <c r="L124" s="46"/>
    </row>
    <row r="125" spans="5:12" ht="20.25" customHeight="1" x14ac:dyDescent="0.2">
      <c r="E125" s="45" t="s">
        <v>51</v>
      </c>
      <c r="F125" s="45"/>
      <c r="G125" s="45"/>
      <c r="H125" s="45"/>
      <c r="I125" s="46"/>
      <c r="J125" s="46"/>
      <c r="K125" s="46"/>
      <c r="L125" s="46"/>
    </row>
    <row r="126" spans="5:12" ht="20.25" customHeight="1" x14ac:dyDescent="0.2">
      <c r="E126" s="45" t="s">
        <v>35</v>
      </c>
      <c r="F126" s="45"/>
      <c r="G126" s="45"/>
      <c r="H126" s="45"/>
      <c r="I126" s="46"/>
      <c r="J126" s="46"/>
      <c r="K126" s="46"/>
      <c r="L126" s="46"/>
    </row>
    <row r="127" spans="5:12" ht="20.25" customHeight="1" x14ac:dyDescent="0.2">
      <c r="E127" s="45" t="s">
        <v>52</v>
      </c>
      <c r="F127" s="45"/>
      <c r="G127" s="45"/>
      <c r="H127" s="45"/>
      <c r="I127" s="46"/>
      <c r="J127" s="46"/>
      <c r="K127" s="46"/>
      <c r="L127" s="46"/>
    </row>
    <row r="128" spans="5:12" ht="20.25" customHeight="1" x14ac:dyDescent="0.2">
      <c r="E128" s="45" t="s">
        <v>53</v>
      </c>
      <c r="F128" s="45"/>
      <c r="G128" s="45"/>
      <c r="H128" s="45"/>
      <c r="I128" s="46"/>
      <c r="J128" s="46"/>
      <c r="K128" s="46"/>
      <c r="L128" s="46"/>
    </row>
    <row r="129" spans="5:12" ht="20.25" customHeight="1" x14ac:dyDescent="0.2">
      <c r="E129" s="45" t="s">
        <v>54</v>
      </c>
      <c r="F129" s="45"/>
      <c r="G129" s="45"/>
      <c r="H129" s="45"/>
      <c r="I129" s="46"/>
      <c r="J129" s="46"/>
      <c r="K129" s="46"/>
      <c r="L129" s="46"/>
    </row>
    <row r="130" spans="5:12" ht="20.25" x14ac:dyDescent="0.2">
      <c r="E130" s="45" t="s">
        <v>55</v>
      </c>
      <c r="F130" s="45"/>
      <c r="G130" s="45"/>
      <c r="H130" s="45"/>
      <c r="I130" s="46"/>
      <c r="J130" s="46"/>
      <c r="K130" s="46"/>
      <c r="L130" s="46"/>
    </row>
    <row r="131" spans="5:12" ht="20.25" x14ac:dyDescent="0.2">
      <c r="E131" s="45" t="s">
        <v>58</v>
      </c>
      <c r="F131" s="45"/>
      <c r="G131" s="45"/>
      <c r="H131" s="45"/>
      <c r="I131" s="46"/>
      <c r="J131" s="46"/>
      <c r="K131" s="46"/>
      <c r="L131" s="46"/>
    </row>
    <row r="132" spans="5:12" ht="20.25" x14ac:dyDescent="0.2">
      <c r="E132" s="45" t="s">
        <v>59</v>
      </c>
      <c r="F132" s="45"/>
      <c r="G132" s="45"/>
      <c r="H132" s="45"/>
      <c r="I132" s="46"/>
      <c r="J132" s="46"/>
      <c r="K132" s="46"/>
      <c r="L132" s="46"/>
    </row>
    <row r="133" spans="5:12" ht="20.25" x14ac:dyDescent="0.2">
      <c r="E133" s="45" t="s">
        <v>60</v>
      </c>
      <c r="F133" s="45"/>
      <c r="G133" s="45"/>
      <c r="H133" s="45"/>
      <c r="I133" s="46"/>
      <c r="J133" s="46"/>
      <c r="K133" s="46"/>
      <c r="L133" s="46"/>
    </row>
    <row r="134" spans="5:12" ht="20.25" x14ac:dyDescent="0.2">
      <c r="E134" s="45" t="s">
        <v>61</v>
      </c>
      <c r="F134" s="45"/>
      <c r="G134" s="45"/>
      <c r="H134" s="45"/>
      <c r="I134" s="46"/>
      <c r="J134" s="46"/>
      <c r="K134" s="46"/>
      <c r="L134" s="46"/>
    </row>
    <row r="135" spans="5:12" ht="20.25" x14ac:dyDescent="0.2">
      <c r="E135" s="45" t="s">
        <v>62</v>
      </c>
      <c r="F135" s="45"/>
      <c r="G135" s="45"/>
      <c r="H135" s="45"/>
      <c r="I135" s="46"/>
      <c r="J135" s="46"/>
      <c r="K135" s="46"/>
      <c r="L135" s="46"/>
    </row>
    <row r="136" spans="5:12" ht="20.25" x14ac:dyDescent="0.2">
      <c r="E136" s="45" t="s">
        <v>63</v>
      </c>
      <c r="F136" s="45"/>
      <c r="G136" s="45"/>
      <c r="H136" s="45"/>
      <c r="I136" s="46"/>
      <c r="J136" s="46"/>
      <c r="K136" s="46"/>
      <c r="L136" s="46"/>
    </row>
    <row r="137" spans="5:12" ht="20.25" x14ac:dyDescent="0.2">
      <c r="E137" s="45" t="s">
        <v>76</v>
      </c>
      <c r="F137" s="45"/>
      <c r="G137" s="45"/>
      <c r="H137" s="45"/>
      <c r="I137" s="46"/>
      <c r="J137" s="46"/>
      <c r="K137" s="46"/>
      <c r="L137" s="46"/>
    </row>
    <row r="138" spans="5:12" ht="20.25" x14ac:dyDescent="0.2">
      <c r="E138" s="45" t="s">
        <v>77</v>
      </c>
      <c r="F138" s="45"/>
      <c r="G138" s="45"/>
      <c r="H138" s="45"/>
      <c r="I138" s="46"/>
      <c r="J138" s="46"/>
      <c r="K138" s="46"/>
      <c r="L138" s="46"/>
    </row>
    <row r="139" spans="5:12" ht="20.25" x14ac:dyDescent="0.2">
      <c r="E139" s="45" t="s">
        <v>78</v>
      </c>
      <c r="F139" s="45"/>
      <c r="G139" s="45"/>
      <c r="H139" s="45"/>
      <c r="I139" s="46"/>
      <c r="J139" s="46"/>
      <c r="K139" s="46"/>
      <c r="L139" s="46"/>
    </row>
    <row r="140" spans="5:12" ht="20.25" x14ac:dyDescent="0.2">
      <c r="E140" s="45" t="s">
        <v>79</v>
      </c>
      <c r="F140" s="45"/>
      <c r="G140" s="45"/>
      <c r="H140" s="45"/>
      <c r="I140" s="46"/>
      <c r="J140" s="46"/>
      <c r="K140" s="46"/>
      <c r="L140" s="46"/>
    </row>
    <row r="141" spans="5:12" ht="20.25" x14ac:dyDescent="0.2">
      <c r="E141" s="45" t="s">
        <v>80</v>
      </c>
      <c r="F141" s="45"/>
      <c r="G141" s="45"/>
      <c r="H141" s="45"/>
      <c r="I141" s="46"/>
      <c r="J141" s="46"/>
      <c r="K141" s="46"/>
      <c r="L141" s="46"/>
    </row>
    <row r="142" spans="5:12" ht="20.25" x14ac:dyDescent="0.2">
      <c r="E142" s="45" t="s">
        <v>81</v>
      </c>
      <c r="F142" s="45"/>
      <c r="G142" s="45"/>
      <c r="H142" s="45"/>
      <c r="I142" s="46"/>
      <c r="J142" s="46"/>
      <c r="K142" s="46"/>
      <c r="L142" s="46"/>
    </row>
    <row r="143" spans="5:12" ht="20.25" x14ac:dyDescent="0.2">
      <c r="E143" s="45" t="s">
        <v>82</v>
      </c>
      <c r="F143" s="45"/>
      <c r="G143" s="45"/>
      <c r="H143" s="45"/>
      <c r="I143" s="46"/>
      <c r="J143" s="46"/>
      <c r="K143" s="46"/>
      <c r="L143" s="46"/>
    </row>
    <row r="144" spans="5:12" ht="20.25" x14ac:dyDescent="0.2">
      <c r="E144" s="45" t="s">
        <v>83</v>
      </c>
      <c r="F144" s="45"/>
      <c r="G144" s="45"/>
      <c r="H144" s="45"/>
      <c r="I144" s="46"/>
      <c r="J144" s="46"/>
      <c r="K144" s="46"/>
      <c r="L144" s="46"/>
    </row>
    <row r="145" spans="5:12" ht="20.25" x14ac:dyDescent="0.2">
      <c r="E145" s="45" t="s">
        <v>84</v>
      </c>
      <c r="F145" s="45"/>
      <c r="G145" s="45"/>
      <c r="H145" s="45"/>
      <c r="I145" s="46"/>
      <c r="J145" s="46"/>
      <c r="K145" s="46"/>
      <c r="L145" s="46"/>
    </row>
    <row r="146" spans="5:12" ht="20.25" x14ac:dyDescent="0.2">
      <c r="E146" s="45" t="s">
        <v>85</v>
      </c>
      <c r="F146" s="45"/>
      <c r="G146" s="45"/>
      <c r="H146" s="45"/>
      <c r="I146" s="46"/>
      <c r="J146" s="46"/>
      <c r="K146" s="46"/>
      <c r="L146" s="46"/>
    </row>
    <row r="147" spans="5:12" ht="20.25" x14ac:dyDescent="0.2">
      <c r="E147" s="45" t="s">
        <v>86</v>
      </c>
      <c r="F147" s="45"/>
      <c r="G147" s="45"/>
      <c r="H147" s="45"/>
      <c r="I147" s="46"/>
      <c r="J147" s="46"/>
      <c r="K147" s="46"/>
      <c r="L147" s="46"/>
    </row>
    <row r="148" spans="5:12" ht="20.25" x14ac:dyDescent="0.2">
      <c r="E148" s="45" t="s">
        <v>87</v>
      </c>
      <c r="F148" s="45"/>
      <c r="G148" s="45"/>
      <c r="H148" s="45"/>
      <c r="I148" s="46"/>
      <c r="J148" s="46"/>
      <c r="K148" s="46"/>
      <c r="L148" s="46"/>
    </row>
    <row r="149" spans="5:12" ht="20.25" x14ac:dyDescent="0.2">
      <c r="E149" s="45" t="s">
        <v>88</v>
      </c>
      <c r="F149" s="45"/>
      <c r="G149" s="45"/>
      <c r="H149" s="45"/>
      <c r="I149" s="46"/>
      <c r="J149" s="46"/>
      <c r="K149" s="46"/>
      <c r="L149" s="46"/>
    </row>
    <row r="150" spans="5:12" ht="20.25" x14ac:dyDescent="0.2">
      <c r="E150" s="45" t="s">
        <v>89</v>
      </c>
      <c r="F150" s="45"/>
      <c r="G150" s="45"/>
      <c r="H150" s="45"/>
      <c r="I150" s="46"/>
      <c r="J150" s="46"/>
      <c r="K150" s="46"/>
      <c r="L150" s="46"/>
    </row>
    <row r="151" spans="5:12" ht="20.25" x14ac:dyDescent="0.2">
      <c r="E151" s="45" t="s">
        <v>90</v>
      </c>
      <c r="F151" s="45"/>
      <c r="G151" s="45"/>
      <c r="H151" s="45"/>
      <c r="I151" s="46"/>
      <c r="J151" s="46"/>
      <c r="K151" s="46"/>
      <c r="L151" s="46"/>
    </row>
    <row r="152" spans="5:12" ht="20.25" x14ac:dyDescent="0.2">
      <c r="E152" s="45" t="s">
        <v>91</v>
      </c>
      <c r="F152" s="45"/>
      <c r="G152" s="45"/>
      <c r="H152" s="45"/>
      <c r="I152" s="46"/>
      <c r="J152" s="46"/>
      <c r="K152" s="46"/>
      <c r="L152" s="46"/>
    </row>
    <row r="153" spans="5:12" ht="20.25" x14ac:dyDescent="0.2">
      <c r="E153" s="45" t="s">
        <v>92</v>
      </c>
      <c r="F153" s="45"/>
      <c r="G153" s="45"/>
      <c r="H153" s="45"/>
      <c r="I153" s="46"/>
      <c r="J153" s="46"/>
      <c r="K153" s="46"/>
      <c r="L153" s="46"/>
    </row>
    <row r="154" spans="5:12" ht="20.25" x14ac:dyDescent="0.2">
      <c r="E154" s="45" t="s">
        <v>93</v>
      </c>
      <c r="F154" s="45"/>
      <c r="G154" s="45"/>
      <c r="H154" s="45"/>
      <c r="I154" s="46"/>
      <c r="J154" s="46"/>
      <c r="K154" s="46"/>
      <c r="L154" s="46"/>
    </row>
    <row r="155" spans="5:12" ht="20.25" x14ac:dyDescent="0.2">
      <c r="E155" s="45" t="s">
        <v>94</v>
      </c>
      <c r="F155" s="45"/>
      <c r="G155" s="45"/>
      <c r="H155" s="45"/>
      <c r="I155" s="46"/>
      <c r="J155" s="46"/>
      <c r="K155" s="46"/>
      <c r="L155" s="46"/>
    </row>
    <row r="156" spans="5:12" ht="20.25" x14ac:dyDescent="0.2">
      <c r="E156" s="45" t="s">
        <v>95</v>
      </c>
      <c r="F156" s="45"/>
      <c r="G156" s="45"/>
      <c r="H156" s="45"/>
      <c r="I156" s="46"/>
      <c r="J156" s="46"/>
      <c r="K156" s="46"/>
      <c r="L156" s="46"/>
    </row>
    <row r="157" spans="5:12" ht="20.25" x14ac:dyDescent="0.2">
      <c r="E157" s="45" t="s">
        <v>96</v>
      </c>
      <c r="F157" s="45"/>
      <c r="G157" s="45"/>
      <c r="H157" s="45"/>
      <c r="I157" s="46"/>
      <c r="J157" s="46"/>
      <c r="K157" s="46"/>
      <c r="L157" s="46"/>
    </row>
    <row r="158" spans="5:12" ht="20.25" x14ac:dyDescent="0.2">
      <c r="E158" s="45" t="s">
        <v>97</v>
      </c>
      <c r="F158" s="45"/>
      <c r="G158" s="45"/>
      <c r="H158" s="45"/>
      <c r="I158" s="46"/>
      <c r="J158" s="46"/>
      <c r="K158" s="46"/>
      <c r="L158" s="46"/>
    </row>
    <row r="159" spans="5:12" ht="20.25" x14ac:dyDescent="0.2">
      <c r="E159" s="45" t="s">
        <v>98</v>
      </c>
      <c r="F159" s="45"/>
      <c r="G159" s="45"/>
      <c r="H159" s="45"/>
      <c r="I159" s="46"/>
      <c r="J159" s="46"/>
      <c r="K159" s="46"/>
      <c r="L159" s="46"/>
    </row>
    <row r="160" spans="5:12" ht="20.25" x14ac:dyDescent="0.2">
      <c r="E160" s="45" t="s">
        <v>99</v>
      </c>
      <c r="F160" s="45"/>
      <c r="G160" s="45"/>
      <c r="H160" s="45"/>
      <c r="I160" s="46"/>
      <c r="J160" s="46"/>
      <c r="K160" s="46"/>
      <c r="L160" s="46"/>
    </row>
    <row r="161" spans="5:12" ht="20.25" x14ac:dyDescent="0.2">
      <c r="E161" s="45" t="s">
        <v>100</v>
      </c>
      <c r="F161" s="45"/>
      <c r="G161" s="45"/>
      <c r="H161" s="45"/>
      <c r="I161" s="46"/>
      <c r="J161" s="46"/>
      <c r="K161" s="46"/>
      <c r="L161" s="46"/>
    </row>
    <row r="162" spans="5:12" ht="20.25" x14ac:dyDescent="0.2">
      <c r="E162" s="45" t="s">
        <v>101</v>
      </c>
      <c r="F162" s="45"/>
      <c r="G162" s="45"/>
      <c r="H162" s="45"/>
      <c r="I162" s="46"/>
      <c r="J162" s="46"/>
      <c r="K162" s="46"/>
      <c r="L162" s="46"/>
    </row>
    <row r="163" spans="5:12" ht="20.25" x14ac:dyDescent="0.2">
      <c r="E163" s="45" t="s">
        <v>102</v>
      </c>
      <c r="F163" s="45"/>
      <c r="G163" s="45"/>
      <c r="H163" s="45"/>
      <c r="I163" s="46"/>
      <c r="J163" s="46"/>
      <c r="K163" s="46"/>
      <c r="L163" s="46"/>
    </row>
    <row r="164" spans="5:12" ht="20.25" x14ac:dyDescent="0.2">
      <c r="E164" s="45" t="s">
        <v>103</v>
      </c>
      <c r="F164" s="45"/>
      <c r="G164" s="45"/>
      <c r="H164" s="45"/>
      <c r="I164" s="46"/>
      <c r="J164" s="46"/>
      <c r="K164" s="46"/>
      <c r="L164" s="46"/>
    </row>
    <row r="165" spans="5:12" ht="20.25" x14ac:dyDescent="0.2">
      <c r="E165" s="45" t="s">
        <v>104</v>
      </c>
      <c r="F165" s="45"/>
      <c r="G165" s="45"/>
      <c r="H165" s="45"/>
      <c r="I165" s="46"/>
      <c r="J165" s="46"/>
      <c r="K165" s="46"/>
      <c r="L165" s="46"/>
    </row>
    <row r="166" spans="5:12" ht="20.25" x14ac:dyDescent="0.2">
      <c r="E166" s="45" t="s">
        <v>105</v>
      </c>
      <c r="F166" s="45"/>
      <c r="G166" s="45"/>
      <c r="H166" s="45"/>
      <c r="I166" s="46"/>
      <c r="J166" s="46"/>
      <c r="K166" s="46"/>
      <c r="L166" s="46"/>
    </row>
    <row r="167" spans="5:12" ht="20.25" x14ac:dyDescent="0.2">
      <c r="E167" s="45" t="s">
        <v>106</v>
      </c>
      <c r="F167" s="45"/>
      <c r="G167" s="45"/>
      <c r="H167" s="45"/>
      <c r="I167" s="46"/>
      <c r="J167" s="46"/>
      <c r="K167" s="46"/>
      <c r="L167" s="46"/>
    </row>
    <row r="168" spans="5:12" ht="20.25" x14ac:dyDescent="0.2">
      <c r="E168" s="45" t="s">
        <v>107</v>
      </c>
      <c r="F168" s="45"/>
      <c r="G168" s="45"/>
      <c r="H168" s="45"/>
      <c r="I168" s="46"/>
      <c r="J168" s="46"/>
      <c r="K168" s="46"/>
      <c r="L168" s="46"/>
    </row>
    <row r="169" spans="5:12" ht="20.25" x14ac:dyDescent="0.2">
      <c r="E169" s="45" t="s">
        <v>108</v>
      </c>
      <c r="F169" s="45"/>
      <c r="G169" s="45"/>
      <c r="H169" s="45"/>
      <c r="I169" s="46"/>
      <c r="J169" s="46"/>
      <c r="K169" s="46"/>
      <c r="L169" s="46"/>
    </row>
    <row r="170" spans="5:12" ht="20.25" x14ac:dyDescent="0.2">
      <c r="E170" s="45" t="s">
        <v>109</v>
      </c>
      <c r="F170" s="45"/>
      <c r="G170" s="45"/>
      <c r="H170" s="45"/>
      <c r="I170" s="46"/>
      <c r="J170" s="46"/>
      <c r="K170" s="46"/>
      <c r="L170" s="46"/>
    </row>
    <row r="171" spans="5:12" ht="20.25" x14ac:dyDescent="0.2">
      <c r="E171" s="45" t="s">
        <v>110</v>
      </c>
      <c r="F171" s="45"/>
      <c r="G171" s="45"/>
      <c r="H171" s="45"/>
      <c r="I171" s="46"/>
      <c r="J171" s="46"/>
      <c r="K171" s="46"/>
      <c r="L171" s="46"/>
    </row>
    <row r="172" spans="5:12" ht="20.25" x14ac:dyDescent="0.2">
      <c r="E172" s="45" t="s">
        <v>111</v>
      </c>
      <c r="F172" s="45"/>
      <c r="G172" s="45"/>
      <c r="H172" s="45"/>
      <c r="I172" s="46"/>
      <c r="J172" s="46"/>
      <c r="K172" s="46"/>
      <c r="L172" s="46"/>
    </row>
    <row r="173" spans="5:12" ht="20.25" x14ac:dyDescent="0.2">
      <c r="E173" s="45" t="s">
        <v>112</v>
      </c>
      <c r="F173" s="45"/>
      <c r="G173" s="45"/>
      <c r="H173" s="45"/>
      <c r="I173" s="46"/>
      <c r="J173" s="46"/>
      <c r="K173" s="46"/>
      <c r="L173" s="46"/>
    </row>
    <row r="174" spans="5:12" ht="20.25" x14ac:dyDescent="0.2">
      <c r="E174" s="45" t="s">
        <v>113</v>
      </c>
      <c r="F174" s="45"/>
      <c r="G174" s="45"/>
      <c r="H174" s="45"/>
      <c r="I174" s="46"/>
      <c r="J174" s="46"/>
      <c r="K174" s="46"/>
      <c r="L174" s="46"/>
    </row>
    <row r="175" spans="5:12" ht="20.25" x14ac:dyDescent="0.2">
      <c r="E175" s="45" t="s">
        <v>114</v>
      </c>
      <c r="F175" s="45"/>
      <c r="G175" s="45"/>
      <c r="H175" s="45"/>
      <c r="I175" s="46"/>
      <c r="J175" s="46"/>
      <c r="K175" s="46"/>
      <c r="L175" s="46"/>
    </row>
    <row r="176" spans="5:12" ht="20.25" x14ac:dyDescent="0.2">
      <c r="E176" s="45" t="s">
        <v>115</v>
      </c>
      <c r="F176" s="45"/>
      <c r="G176" s="45"/>
      <c r="H176" s="45"/>
      <c r="I176" s="46"/>
      <c r="J176" s="46"/>
      <c r="K176" s="46"/>
      <c r="L176" s="46"/>
    </row>
    <row r="177" spans="5:12" ht="20.25" x14ac:dyDescent="0.2">
      <c r="E177" s="45" t="s">
        <v>116</v>
      </c>
      <c r="F177" s="45"/>
      <c r="G177" s="45"/>
      <c r="H177" s="45"/>
      <c r="I177" s="46"/>
      <c r="J177" s="46"/>
      <c r="K177" s="46"/>
      <c r="L177" s="46"/>
    </row>
    <row r="178" spans="5:12" ht="20.25" x14ac:dyDescent="0.2">
      <c r="E178" s="45" t="s">
        <v>117</v>
      </c>
      <c r="F178" s="45"/>
      <c r="G178" s="45"/>
      <c r="H178" s="45"/>
      <c r="I178" s="46"/>
      <c r="J178" s="46"/>
      <c r="K178" s="46"/>
      <c r="L178" s="46"/>
    </row>
    <row r="179" spans="5:12" ht="20.25" x14ac:dyDescent="0.2">
      <c r="E179" s="45" t="s">
        <v>118</v>
      </c>
      <c r="F179" s="45"/>
      <c r="G179" s="45"/>
      <c r="H179" s="45"/>
      <c r="I179" s="46"/>
      <c r="J179" s="46"/>
      <c r="K179" s="46"/>
      <c r="L179" s="46"/>
    </row>
    <row r="180" spans="5:12" ht="20.25" x14ac:dyDescent="0.2">
      <c r="E180" s="45" t="s">
        <v>119</v>
      </c>
      <c r="F180" s="45"/>
      <c r="G180" s="45"/>
      <c r="H180" s="45"/>
      <c r="I180" s="46"/>
      <c r="J180" s="46"/>
      <c r="K180" s="46"/>
      <c r="L180" s="46"/>
    </row>
    <row r="181" spans="5:12" ht="20.25" x14ac:dyDescent="0.2">
      <c r="E181" s="45" t="s">
        <v>120</v>
      </c>
      <c r="F181" s="45"/>
      <c r="G181" s="45"/>
      <c r="H181" s="45"/>
      <c r="I181" s="46"/>
      <c r="J181" s="46"/>
      <c r="K181" s="46"/>
      <c r="L181" s="46"/>
    </row>
    <row r="182" spans="5:12" ht="20.25" x14ac:dyDescent="0.2">
      <c r="E182" s="45" t="s">
        <v>121</v>
      </c>
      <c r="F182" s="45"/>
      <c r="G182" s="45"/>
      <c r="H182" s="45"/>
      <c r="I182" s="46"/>
      <c r="J182" s="46"/>
      <c r="K182" s="46"/>
      <c r="L182" s="46"/>
    </row>
    <row r="183" spans="5:12" ht="20.25" x14ac:dyDescent="0.2">
      <c r="E183" s="45" t="s">
        <v>122</v>
      </c>
      <c r="F183" s="45"/>
      <c r="G183" s="45"/>
      <c r="H183" s="45"/>
      <c r="I183" s="46"/>
      <c r="J183" s="46"/>
      <c r="K183" s="46"/>
      <c r="L183" s="46"/>
    </row>
    <row r="184" spans="5:12" ht="20.25" x14ac:dyDescent="0.2">
      <c r="E184" s="45" t="s">
        <v>123</v>
      </c>
      <c r="F184" s="45"/>
      <c r="G184" s="45"/>
      <c r="H184" s="45"/>
      <c r="I184" s="46"/>
      <c r="J184" s="46"/>
      <c r="K184" s="46"/>
      <c r="L184" s="46"/>
    </row>
    <row r="185" spans="5:12" ht="20.25" x14ac:dyDescent="0.2">
      <c r="E185" s="45" t="s">
        <v>124</v>
      </c>
      <c r="F185" s="45"/>
      <c r="G185" s="45"/>
      <c r="H185" s="45"/>
      <c r="I185" s="46"/>
      <c r="J185" s="46"/>
      <c r="K185" s="46"/>
      <c r="L185" s="46"/>
    </row>
    <row r="186" spans="5:12" ht="20.25" x14ac:dyDescent="0.2">
      <c r="E186" s="45" t="s">
        <v>125</v>
      </c>
      <c r="F186" s="45"/>
      <c r="G186" s="45"/>
      <c r="H186" s="45"/>
      <c r="I186" s="46"/>
      <c r="J186" s="46"/>
      <c r="K186" s="46"/>
      <c r="L186" s="46"/>
    </row>
    <row r="187" spans="5:12" ht="20.25" x14ac:dyDescent="0.2">
      <c r="E187" s="45" t="s">
        <v>126</v>
      </c>
      <c r="F187" s="45"/>
      <c r="G187" s="45"/>
      <c r="H187" s="45"/>
      <c r="I187" s="46"/>
      <c r="J187" s="46"/>
      <c r="K187" s="46"/>
      <c r="L187" s="46"/>
    </row>
    <row r="188" spans="5:12" ht="20.25" x14ac:dyDescent="0.2">
      <c r="E188" s="45" t="s">
        <v>127</v>
      </c>
      <c r="F188" s="45"/>
      <c r="G188" s="45"/>
      <c r="H188" s="45"/>
      <c r="I188" s="46"/>
      <c r="J188" s="46"/>
      <c r="K188" s="46"/>
      <c r="L188" s="46"/>
    </row>
    <row r="189" spans="5:12" ht="20.25" x14ac:dyDescent="0.2">
      <c r="E189" s="45" t="s">
        <v>128</v>
      </c>
      <c r="F189" s="45"/>
      <c r="G189" s="45"/>
      <c r="H189" s="45"/>
      <c r="I189" s="46"/>
      <c r="J189" s="46"/>
      <c r="K189" s="46"/>
      <c r="L189" s="46"/>
    </row>
    <row r="190" spans="5:12" ht="20.25" x14ac:dyDescent="0.2">
      <c r="E190" s="45" t="s">
        <v>129</v>
      </c>
      <c r="F190" s="45"/>
      <c r="G190" s="45"/>
      <c r="H190" s="45"/>
      <c r="I190" s="46"/>
      <c r="J190" s="46"/>
      <c r="K190" s="46"/>
      <c r="L190" s="46"/>
    </row>
    <row r="191" spans="5:12" ht="20.25" x14ac:dyDescent="0.2">
      <c r="E191" s="45" t="s">
        <v>130</v>
      </c>
      <c r="F191" s="45"/>
      <c r="G191" s="45"/>
      <c r="H191" s="45"/>
      <c r="I191" s="46"/>
      <c r="J191" s="46"/>
      <c r="K191" s="46"/>
      <c r="L191" s="46"/>
    </row>
    <row r="192" spans="5:12" ht="20.25" x14ac:dyDescent="0.2">
      <c r="E192" s="45" t="s">
        <v>131</v>
      </c>
      <c r="F192" s="45"/>
      <c r="G192" s="45"/>
      <c r="H192" s="45"/>
      <c r="I192" s="46"/>
      <c r="J192" s="46"/>
      <c r="K192" s="46"/>
      <c r="L192" s="46"/>
    </row>
    <row r="193" spans="5:12" ht="20.25" x14ac:dyDescent="0.2">
      <c r="E193" s="45" t="s">
        <v>132</v>
      </c>
      <c r="F193" s="45"/>
      <c r="G193" s="45"/>
      <c r="H193" s="45"/>
      <c r="I193" s="46"/>
      <c r="J193" s="46"/>
      <c r="K193" s="46"/>
      <c r="L193" s="46"/>
    </row>
    <row r="194" spans="5:12" ht="20.25" x14ac:dyDescent="0.2">
      <c r="E194" s="45" t="s">
        <v>133</v>
      </c>
      <c r="F194" s="45"/>
      <c r="G194" s="45"/>
      <c r="H194" s="45"/>
      <c r="I194" s="46"/>
      <c r="J194" s="46"/>
      <c r="K194" s="46"/>
      <c r="L194" s="46"/>
    </row>
    <row r="195" spans="5:12" ht="20.25" x14ac:dyDescent="0.2">
      <c r="E195" s="45" t="s">
        <v>134</v>
      </c>
      <c r="F195" s="45"/>
      <c r="G195" s="45"/>
      <c r="H195" s="45"/>
      <c r="I195" s="46"/>
      <c r="J195" s="46"/>
      <c r="K195" s="46"/>
      <c r="L195" s="46"/>
    </row>
    <row r="196" spans="5:12" ht="20.25" x14ac:dyDescent="0.2">
      <c r="E196" s="45" t="s">
        <v>135</v>
      </c>
      <c r="F196" s="45"/>
      <c r="G196" s="45"/>
      <c r="H196" s="45"/>
      <c r="I196" s="46"/>
      <c r="J196" s="46"/>
      <c r="K196" s="46"/>
      <c r="L196" s="46"/>
    </row>
    <row r="197" spans="5:12" ht="20.25" x14ac:dyDescent="0.2">
      <c r="E197" s="45" t="s">
        <v>136</v>
      </c>
      <c r="F197" s="45"/>
      <c r="G197" s="45"/>
      <c r="H197" s="45"/>
      <c r="I197" s="46"/>
      <c r="J197" s="46"/>
      <c r="K197" s="46"/>
      <c r="L197" s="46"/>
    </row>
    <row r="198" spans="5:12" ht="20.25" x14ac:dyDescent="0.2">
      <c r="E198" s="45" t="s">
        <v>137</v>
      </c>
      <c r="F198" s="45"/>
      <c r="G198" s="45"/>
      <c r="H198" s="45"/>
      <c r="I198" s="46"/>
      <c r="J198" s="46"/>
      <c r="K198" s="46"/>
      <c r="L198" s="46"/>
    </row>
    <row r="199" spans="5:12" ht="20.25" x14ac:dyDescent="0.2">
      <c r="E199" s="45" t="s">
        <v>138</v>
      </c>
      <c r="F199" s="45"/>
      <c r="G199" s="45"/>
      <c r="H199" s="45"/>
      <c r="I199" s="46"/>
      <c r="J199" s="46"/>
      <c r="K199" s="46"/>
      <c r="L199" s="46"/>
    </row>
    <row r="200" spans="5:12" ht="20.25" x14ac:dyDescent="0.2">
      <c r="E200" s="45" t="s">
        <v>139</v>
      </c>
      <c r="F200" s="45"/>
      <c r="G200" s="45"/>
      <c r="H200" s="45"/>
      <c r="I200" s="46"/>
      <c r="J200" s="46"/>
      <c r="K200" s="46"/>
      <c r="L200" s="46"/>
    </row>
    <row r="201" spans="5:12" ht="20.25" x14ac:dyDescent="0.2">
      <c r="E201" s="45" t="s">
        <v>140</v>
      </c>
      <c r="F201" s="45"/>
      <c r="G201" s="45"/>
      <c r="H201" s="45"/>
      <c r="I201" s="46"/>
      <c r="J201" s="46"/>
      <c r="K201" s="46"/>
      <c r="L201" s="46"/>
    </row>
    <row r="202" spans="5:12" ht="20.25" x14ac:dyDescent="0.2">
      <c r="E202" s="45" t="s">
        <v>141</v>
      </c>
      <c r="F202" s="45"/>
      <c r="G202" s="45"/>
      <c r="H202" s="45"/>
      <c r="I202" s="46"/>
      <c r="J202" s="46"/>
      <c r="K202" s="46"/>
      <c r="L202" s="46"/>
    </row>
    <row r="203" spans="5:12" ht="20.25" x14ac:dyDescent="0.2">
      <c r="E203" s="45" t="s">
        <v>142</v>
      </c>
      <c r="F203" s="45"/>
      <c r="G203" s="45"/>
      <c r="H203" s="45"/>
      <c r="I203" s="46"/>
      <c r="J203" s="46"/>
      <c r="K203" s="46"/>
      <c r="L203" s="46"/>
    </row>
    <row r="204" spans="5:12" ht="20.25" x14ac:dyDescent="0.2">
      <c r="E204" s="45" t="s">
        <v>143</v>
      </c>
      <c r="F204" s="45"/>
      <c r="G204" s="45"/>
      <c r="H204" s="45"/>
      <c r="I204" s="46"/>
      <c r="J204" s="46"/>
      <c r="K204" s="46"/>
      <c r="L204" s="46"/>
    </row>
    <row r="205" spans="5:12" ht="20.25" x14ac:dyDescent="0.2">
      <c r="E205" s="45" t="s">
        <v>144</v>
      </c>
      <c r="F205" s="45"/>
      <c r="G205" s="45"/>
      <c r="H205" s="45"/>
      <c r="I205" s="46"/>
      <c r="J205" s="46"/>
      <c r="K205" s="46"/>
      <c r="L205" s="46"/>
    </row>
    <row r="206" spans="5:12" ht="20.25" x14ac:dyDescent="0.2">
      <c r="E206" s="45" t="s">
        <v>145</v>
      </c>
      <c r="F206" s="45"/>
      <c r="G206" s="45"/>
      <c r="H206" s="45"/>
      <c r="I206" s="46"/>
      <c r="J206" s="46"/>
      <c r="K206" s="46"/>
      <c r="L206" s="46"/>
    </row>
    <row r="207" spans="5:12" ht="20.25" x14ac:dyDescent="0.2">
      <c r="E207" s="45" t="s">
        <v>146</v>
      </c>
      <c r="F207" s="45"/>
      <c r="G207" s="45"/>
      <c r="H207" s="45"/>
      <c r="I207" s="46"/>
      <c r="J207" s="46"/>
      <c r="K207" s="46"/>
      <c r="L207" s="46"/>
    </row>
    <row r="208" spans="5:12" ht="20.25" x14ac:dyDescent="0.2">
      <c r="E208" s="45" t="s">
        <v>147</v>
      </c>
      <c r="F208" s="45"/>
      <c r="G208" s="45"/>
      <c r="H208" s="45"/>
      <c r="I208" s="46"/>
      <c r="J208" s="46"/>
      <c r="K208" s="46"/>
      <c r="L208" s="46"/>
    </row>
    <row r="209" spans="5:12" ht="20.25" x14ac:dyDescent="0.2">
      <c r="E209" s="45" t="s">
        <v>148</v>
      </c>
      <c r="F209" s="45"/>
      <c r="G209" s="45"/>
      <c r="H209" s="45"/>
      <c r="I209" s="46"/>
      <c r="J209" s="46"/>
      <c r="K209" s="46"/>
      <c r="L209" s="46"/>
    </row>
    <row r="210" spans="5:12" ht="20.25" x14ac:dyDescent="0.2">
      <c r="E210" s="45" t="s">
        <v>149</v>
      </c>
      <c r="F210" s="45"/>
      <c r="G210" s="45"/>
      <c r="H210" s="45"/>
      <c r="I210" s="46"/>
      <c r="J210" s="46"/>
      <c r="K210" s="46"/>
      <c r="L210" s="46"/>
    </row>
    <row r="211" spans="5:12" ht="20.25" x14ac:dyDescent="0.2">
      <c r="E211" s="45" t="s">
        <v>150</v>
      </c>
      <c r="F211" s="45"/>
      <c r="G211" s="45"/>
      <c r="H211" s="45"/>
      <c r="I211" s="46"/>
      <c r="J211" s="46"/>
      <c r="K211" s="46"/>
      <c r="L211" s="46"/>
    </row>
    <row r="212" spans="5:12" ht="20.25" x14ac:dyDescent="0.2">
      <c r="E212" s="45" t="s">
        <v>151</v>
      </c>
      <c r="F212" s="45"/>
      <c r="G212" s="45"/>
      <c r="H212" s="45"/>
      <c r="I212" s="46"/>
      <c r="J212" s="46"/>
      <c r="K212" s="46"/>
      <c r="L212" s="46"/>
    </row>
    <row r="213" spans="5:12" ht="20.25" x14ac:dyDescent="0.2">
      <c r="E213" s="45" t="s">
        <v>152</v>
      </c>
      <c r="F213" s="45"/>
      <c r="G213" s="45"/>
      <c r="H213" s="45"/>
      <c r="I213" s="46"/>
      <c r="J213" s="46"/>
      <c r="K213" s="46"/>
      <c r="L213" s="46"/>
    </row>
    <row r="214" spans="5:12" ht="20.25" x14ac:dyDescent="0.2">
      <c r="E214" s="45" t="s">
        <v>153</v>
      </c>
      <c r="F214" s="45"/>
      <c r="G214" s="45"/>
      <c r="H214" s="45"/>
      <c r="I214" s="46"/>
      <c r="J214" s="46"/>
      <c r="K214" s="46"/>
      <c r="L214" s="46"/>
    </row>
    <row r="215" spans="5:12" ht="20.25" x14ac:dyDescent="0.2">
      <c r="E215" s="45" t="s">
        <v>154</v>
      </c>
      <c r="F215" s="45"/>
      <c r="G215" s="45"/>
      <c r="H215" s="45"/>
      <c r="I215" s="46"/>
      <c r="J215" s="46"/>
      <c r="K215" s="46"/>
      <c r="L215" s="46"/>
    </row>
    <row r="216" spans="5:12" ht="20.25" x14ac:dyDescent="0.2">
      <c r="E216" s="45" t="s">
        <v>155</v>
      </c>
      <c r="F216" s="45"/>
      <c r="G216" s="45"/>
      <c r="H216" s="45"/>
      <c r="I216" s="46"/>
      <c r="J216" s="46"/>
      <c r="K216" s="46"/>
      <c r="L216" s="46"/>
    </row>
    <row r="217" spans="5:12" ht="20.25" x14ac:dyDescent="0.2">
      <c r="E217" s="45" t="s">
        <v>156</v>
      </c>
      <c r="F217" s="45"/>
      <c r="G217" s="45"/>
      <c r="H217" s="45"/>
      <c r="I217" s="46"/>
      <c r="J217" s="46"/>
      <c r="K217" s="46"/>
      <c r="L217" s="46"/>
    </row>
    <row r="218" spans="5:12" ht="20.25" x14ac:dyDescent="0.2">
      <c r="E218" s="45" t="s">
        <v>157</v>
      </c>
      <c r="F218" s="45"/>
      <c r="G218" s="45"/>
      <c r="H218" s="45"/>
      <c r="I218" s="46"/>
      <c r="J218" s="46"/>
      <c r="K218" s="46"/>
      <c r="L218" s="46"/>
    </row>
    <row r="219" spans="5:12" ht="20.25" x14ac:dyDescent="0.2">
      <c r="E219" s="45" t="s">
        <v>158</v>
      </c>
      <c r="F219" s="45"/>
      <c r="G219" s="45"/>
      <c r="H219" s="45"/>
      <c r="I219" s="46"/>
      <c r="J219" s="46"/>
      <c r="K219" s="46"/>
      <c r="L219" s="46"/>
    </row>
    <row r="220" spans="5:12" ht="20.25" x14ac:dyDescent="0.2">
      <c r="E220" s="45" t="s">
        <v>159</v>
      </c>
      <c r="F220" s="45"/>
      <c r="G220" s="45"/>
      <c r="H220" s="45"/>
      <c r="I220" s="46"/>
      <c r="J220" s="46"/>
      <c r="K220" s="46"/>
      <c r="L220" s="46"/>
    </row>
    <row r="221" spans="5:12" ht="20.25" x14ac:dyDescent="0.2">
      <c r="E221" s="45" t="s">
        <v>160</v>
      </c>
      <c r="F221" s="45"/>
      <c r="G221" s="45"/>
      <c r="H221" s="45"/>
      <c r="I221" s="46"/>
      <c r="J221" s="46"/>
      <c r="K221" s="46"/>
      <c r="L221" s="46"/>
    </row>
    <row r="222" spans="5:12" ht="20.25" x14ac:dyDescent="0.2">
      <c r="E222" s="45" t="s">
        <v>161</v>
      </c>
      <c r="F222" s="45"/>
      <c r="G222" s="45"/>
      <c r="H222" s="45"/>
      <c r="I222" s="46"/>
      <c r="J222" s="46"/>
      <c r="K222" s="46"/>
      <c r="L222" s="46"/>
    </row>
    <row r="223" spans="5:12" ht="20.25" x14ac:dyDescent="0.2">
      <c r="E223" s="45" t="s">
        <v>162</v>
      </c>
      <c r="F223" s="45"/>
      <c r="G223" s="45"/>
      <c r="H223" s="45"/>
      <c r="I223" s="46"/>
      <c r="J223" s="46"/>
      <c r="K223" s="46"/>
      <c r="L223" s="46"/>
    </row>
    <row r="224" spans="5:12" ht="20.25" x14ac:dyDescent="0.2">
      <c r="E224" s="45" t="s">
        <v>163</v>
      </c>
      <c r="F224" s="45"/>
      <c r="G224" s="45"/>
      <c r="H224" s="45"/>
      <c r="I224" s="46"/>
      <c r="J224" s="46"/>
      <c r="K224" s="46"/>
      <c r="L224" s="46"/>
    </row>
    <row r="225" spans="5:12" ht="20.25" x14ac:dyDescent="0.2">
      <c r="E225" s="45" t="s">
        <v>164</v>
      </c>
      <c r="F225" s="45"/>
      <c r="G225" s="45"/>
      <c r="H225" s="45"/>
      <c r="I225" s="46"/>
      <c r="J225" s="46"/>
      <c r="K225" s="46"/>
      <c r="L225" s="46"/>
    </row>
    <row r="226" spans="5:12" ht="20.25" x14ac:dyDescent="0.2">
      <c r="E226" s="45" t="s">
        <v>165</v>
      </c>
      <c r="F226" s="45"/>
      <c r="G226" s="45"/>
      <c r="H226" s="45"/>
      <c r="I226" s="46"/>
      <c r="J226" s="46"/>
      <c r="K226" s="46"/>
      <c r="L226" s="46"/>
    </row>
    <row r="227" spans="5:12" ht="20.25" x14ac:dyDescent="0.2">
      <c r="E227" s="45" t="s">
        <v>166</v>
      </c>
      <c r="F227" s="45"/>
      <c r="G227" s="45"/>
      <c r="H227" s="45"/>
      <c r="I227" s="46"/>
      <c r="J227" s="46"/>
      <c r="K227" s="46"/>
      <c r="L227" s="46"/>
    </row>
    <row r="228" spans="5:12" ht="20.25" x14ac:dyDescent="0.2">
      <c r="E228" s="45" t="s">
        <v>167</v>
      </c>
      <c r="F228" s="45"/>
      <c r="G228" s="45"/>
      <c r="H228" s="45"/>
      <c r="I228" s="46"/>
      <c r="J228" s="46"/>
      <c r="K228" s="46"/>
      <c r="L228" s="46"/>
    </row>
    <row r="229" spans="5:12" ht="20.25" x14ac:dyDescent="0.2">
      <c r="E229" s="45" t="s">
        <v>168</v>
      </c>
      <c r="F229" s="45"/>
      <c r="G229" s="45"/>
      <c r="H229" s="45"/>
      <c r="I229" s="46"/>
      <c r="J229" s="46"/>
      <c r="K229" s="46"/>
      <c r="L229" s="46"/>
    </row>
    <row r="230" spans="5:12" ht="20.25" x14ac:dyDescent="0.2">
      <c r="E230" s="45" t="s">
        <v>169</v>
      </c>
      <c r="F230" s="45"/>
      <c r="G230" s="45"/>
      <c r="H230" s="45"/>
      <c r="I230" s="46"/>
      <c r="J230" s="46"/>
      <c r="K230" s="46"/>
      <c r="L230" s="46"/>
    </row>
    <row r="231" spans="5:12" ht="20.25" x14ac:dyDescent="0.2">
      <c r="E231" s="45" t="s">
        <v>170</v>
      </c>
      <c r="F231" s="45"/>
      <c r="G231" s="45"/>
      <c r="H231" s="45"/>
      <c r="I231" s="46"/>
      <c r="J231" s="46"/>
      <c r="K231" s="46"/>
      <c r="L231" s="46"/>
    </row>
    <row r="232" spans="5:12" ht="20.25" x14ac:dyDescent="0.2">
      <c r="E232" s="45" t="s">
        <v>171</v>
      </c>
      <c r="F232" s="45"/>
      <c r="G232" s="45"/>
      <c r="H232" s="45"/>
      <c r="I232" s="46"/>
      <c r="J232" s="46"/>
      <c r="K232" s="46"/>
      <c r="L232" s="46"/>
    </row>
    <row r="233" spans="5:12" ht="20.25" x14ac:dyDescent="0.2">
      <c r="E233" s="45" t="s">
        <v>172</v>
      </c>
      <c r="F233" s="45"/>
      <c r="G233" s="45"/>
      <c r="H233" s="45"/>
      <c r="I233" s="46"/>
      <c r="J233" s="46"/>
      <c r="K233" s="46"/>
      <c r="L233" s="46"/>
    </row>
    <row r="234" spans="5:12" ht="20.25" x14ac:dyDescent="0.2">
      <c r="E234" s="45" t="s">
        <v>173</v>
      </c>
      <c r="F234" s="45"/>
      <c r="G234" s="45"/>
      <c r="H234" s="45"/>
      <c r="I234" s="46"/>
      <c r="J234" s="46"/>
      <c r="K234" s="46"/>
      <c r="L234" s="46"/>
    </row>
    <row r="235" spans="5:12" ht="20.25" x14ac:dyDescent="0.2">
      <c r="E235" s="45" t="s">
        <v>174</v>
      </c>
      <c r="F235" s="45"/>
      <c r="G235" s="45"/>
      <c r="H235" s="45"/>
      <c r="I235" s="46"/>
      <c r="J235" s="46"/>
      <c r="K235" s="46"/>
      <c r="L235" s="46"/>
    </row>
    <row r="236" spans="5:12" ht="20.25" x14ac:dyDescent="0.2">
      <c r="E236" s="45" t="s">
        <v>175</v>
      </c>
      <c r="F236" s="45"/>
      <c r="G236" s="45"/>
      <c r="H236" s="45"/>
      <c r="I236" s="46"/>
      <c r="J236" s="46"/>
      <c r="K236" s="46"/>
      <c r="L236" s="46"/>
    </row>
    <row r="237" spans="5:12" ht="20.25" x14ac:dyDescent="0.2">
      <c r="E237" s="45" t="s">
        <v>176</v>
      </c>
      <c r="F237" s="45"/>
      <c r="G237" s="45"/>
      <c r="H237" s="45"/>
      <c r="I237" s="46"/>
      <c r="J237" s="46"/>
      <c r="K237" s="46"/>
      <c r="L237" s="46"/>
    </row>
    <row r="238" spans="5:12" ht="20.25" x14ac:dyDescent="0.2">
      <c r="E238" s="45" t="s">
        <v>177</v>
      </c>
      <c r="F238" s="45"/>
      <c r="G238" s="45"/>
      <c r="H238" s="45"/>
      <c r="I238" s="46"/>
      <c r="J238" s="46"/>
      <c r="K238" s="46"/>
      <c r="L238" s="46"/>
    </row>
    <row r="239" spans="5:12" ht="20.25" x14ac:dyDescent="0.2">
      <c r="E239" s="45" t="s">
        <v>178</v>
      </c>
      <c r="F239" s="45"/>
      <c r="G239" s="45"/>
      <c r="H239" s="45"/>
      <c r="I239" s="46"/>
      <c r="J239" s="46"/>
      <c r="K239" s="46"/>
      <c r="L239" s="46"/>
    </row>
    <row r="240" spans="5:12" ht="20.25" x14ac:dyDescent="0.2">
      <c r="E240" s="45" t="s">
        <v>179</v>
      </c>
      <c r="F240" s="45"/>
      <c r="G240" s="45"/>
      <c r="H240" s="45"/>
      <c r="I240" s="46"/>
      <c r="J240" s="46"/>
      <c r="K240" s="46"/>
      <c r="L240" s="46"/>
    </row>
    <row r="241" spans="5:12" ht="20.25" x14ac:dyDescent="0.2">
      <c r="E241" s="45" t="s">
        <v>180</v>
      </c>
      <c r="F241" s="45"/>
      <c r="G241" s="45"/>
      <c r="H241" s="45"/>
      <c r="I241" s="46"/>
      <c r="J241" s="46"/>
      <c r="K241" s="46"/>
      <c r="L241" s="46"/>
    </row>
    <row r="242" spans="5:12" ht="20.25" x14ac:dyDescent="0.2">
      <c r="E242" s="45" t="s">
        <v>181</v>
      </c>
      <c r="F242" s="45"/>
      <c r="G242" s="45"/>
      <c r="H242" s="45"/>
      <c r="I242" s="46"/>
      <c r="J242" s="46"/>
      <c r="K242" s="46"/>
      <c r="L242" s="46"/>
    </row>
    <row r="243" spans="5:12" ht="20.25" x14ac:dyDescent="0.2">
      <c r="E243" s="45" t="s">
        <v>182</v>
      </c>
      <c r="F243" s="45"/>
      <c r="G243" s="45"/>
      <c r="H243" s="45"/>
      <c r="I243" s="46"/>
      <c r="J243" s="46"/>
      <c r="K243" s="46"/>
      <c r="L243" s="46"/>
    </row>
  </sheetData>
  <mergeCells count="98">
    <mergeCell ref="E105:P105"/>
    <mergeCell ref="E106:F106"/>
    <mergeCell ref="G106:G107"/>
    <mergeCell ref="M106:P106"/>
    <mergeCell ref="E107:F107"/>
    <mergeCell ref="M107:P107"/>
    <mergeCell ref="E101:P101"/>
    <mergeCell ref="H102:I102"/>
    <mergeCell ref="H103:I103"/>
    <mergeCell ref="N103:N104"/>
    <mergeCell ref="O103:O104"/>
    <mergeCell ref="P103:P104"/>
    <mergeCell ref="H104:I104"/>
    <mergeCell ref="E97:P97"/>
    <mergeCell ref="E98:F98"/>
    <mergeCell ref="G98:G99"/>
    <mergeCell ref="M98:P98"/>
    <mergeCell ref="E99:F99"/>
    <mergeCell ref="M99:P99"/>
    <mergeCell ref="E93:P93"/>
    <mergeCell ref="H94:I94"/>
    <mergeCell ref="H95:I95"/>
    <mergeCell ref="N95:N96"/>
    <mergeCell ref="O95:O96"/>
    <mergeCell ref="P95:P96"/>
    <mergeCell ref="H96:I96"/>
    <mergeCell ref="E89:P89"/>
    <mergeCell ref="E90:F90"/>
    <mergeCell ref="G90:G91"/>
    <mergeCell ref="M90:P90"/>
    <mergeCell ref="E91:F91"/>
    <mergeCell ref="M91:P91"/>
    <mergeCell ref="E85:P85"/>
    <mergeCell ref="H86:I86"/>
    <mergeCell ref="H87:I87"/>
    <mergeCell ref="N87:N88"/>
    <mergeCell ref="O87:O88"/>
    <mergeCell ref="P87:P88"/>
    <mergeCell ref="H88:I88"/>
    <mergeCell ref="E81:P81"/>
    <mergeCell ref="E82:F82"/>
    <mergeCell ref="G82:G83"/>
    <mergeCell ref="M82:P82"/>
    <mergeCell ref="E83:F83"/>
    <mergeCell ref="M83:P83"/>
    <mergeCell ref="E77:P77"/>
    <mergeCell ref="H78:I78"/>
    <mergeCell ref="H79:I79"/>
    <mergeCell ref="N79:N80"/>
    <mergeCell ref="O79:O80"/>
    <mergeCell ref="P79:P80"/>
    <mergeCell ref="H80:I80"/>
    <mergeCell ref="E73:P73"/>
    <mergeCell ref="E74:F74"/>
    <mergeCell ref="G74:G75"/>
    <mergeCell ref="M74:P74"/>
    <mergeCell ref="E75:F75"/>
    <mergeCell ref="M75:P75"/>
    <mergeCell ref="E69:P69"/>
    <mergeCell ref="H70:I70"/>
    <mergeCell ref="H71:I71"/>
    <mergeCell ref="N71:N72"/>
    <mergeCell ref="O71:O72"/>
    <mergeCell ref="P71:P72"/>
    <mergeCell ref="H72:I72"/>
    <mergeCell ref="E64:P64"/>
    <mergeCell ref="E65:F65"/>
    <mergeCell ref="G65:G66"/>
    <mergeCell ref="M65:P65"/>
    <mergeCell ref="E66:F66"/>
    <mergeCell ref="M66:P66"/>
    <mergeCell ref="H62:I62"/>
    <mergeCell ref="N62:P63"/>
    <mergeCell ref="E63:G63"/>
    <mergeCell ref="H63:I63"/>
    <mergeCell ref="F52:J53"/>
    <mergeCell ref="K52:L52"/>
    <mergeCell ref="M52:O52"/>
    <mergeCell ref="K53:L53"/>
    <mergeCell ref="M53:O53"/>
    <mergeCell ref="E55:P55"/>
    <mergeCell ref="E57:P57"/>
    <mergeCell ref="E58:P58"/>
    <mergeCell ref="E60:P60"/>
    <mergeCell ref="H61:I61"/>
    <mergeCell ref="N61:P61"/>
    <mergeCell ref="C9:D9"/>
    <mergeCell ref="F10:H10"/>
    <mergeCell ref="P10:Q10"/>
    <mergeCell ref="H43:O43"/>
    <mergeCell ref="H46:O47"/>
    <mergeCell ref="W9:X9"/>
    <mergeCell ref="AF9:AG9"/>
    <mergeCell ref="E50:P50"/>
    <mergeCell ref="F2:G2"/>
    <mergeCell ref="H2:I2"/>
    <mergeCell ref="J2:K2"/>
    <mergeCell ref="E49:P49"/>
  </mergeCells>
  <conditionalFormatting sqref="C11:C40">
    <cfRule type="containsText" dxfId="71" priority="11" operator="containsText" text="I">
      <formula>NOT(ISERROR(SEARCH("I",C11)))</formula>
    </cfRule>
    <cfRule type="containsText" dxfId="70" priority="12" operator="containsText" text="K">
      <formula>NOT(ISERROR(SEARCH("K",C11)))</formula>
    </cfRule>
  </conditionalFormatting>
  <conditionalFormatting sqref="C11:D40">
    <cfRule type="containsText" dxfId="69" priority="13" operator="containsText" text="T">
      <formula>NOT(ISERROR(SEARCH("T",C11)))</formula>
    </cfRule>
    <cfRule type="containsText" dxfId="68" priority="16" operator="containsText" text="L">
      <formula>NOT(ISERROR(SEARCH("L",C11)))</formula>
    </cfRule>
    <cfRule type="containsText" dxfId="67" priority="15" operator="containsText" text="J">
      <formula>NOT(ISERROR(SEARCH("J",C11)))</formula>
    </cfRule>
  </conditionalFormatting>
  <conditionalFormatting sqref="H46:O47">
    <cfRule type="containsText" dxfId="66" priority="2" operator="containsText" text="CLASSE DI RISCHIO MEDIO">
      <formula>NOT(ISERROR(SEARCH("CLASSE DI RISCHIO MEDIO",H46)))</formula>
    </cfRule>
    <cfRule type="containsText" dxfId="65" priority="3" operator="containsText" text="Classe di rischio basso">
      <formula>NOT(ISERROR(SEARCH("Classe di rischio basso",H46)))</formula>
    </cfRule>
    <cfRule type="colorScale" priority="4">
      <colorScale>
        <cfvo type="num" val="80"/>
        <cfvo type="num" val="85"/>
        <cfvo type="num" val="87"/>
        <color rgb="FF28F846"/>
        <color rgb="FF0070C0"/>
        <color rgb="FFFF0000"/>
      </colorScale>
    </cfRule>
    <cfRule type="containsText" dxfId="64" priority="1" operator="containsText" text="CLASSE DI RISCHIO ALTO">
      <formula>NOT(ISERROR(SEARCH("CLASSE DI RISCHIO ALTO",H46)))</formula>
    </cfRule>
  </conditionalFormatting>
  <conditionalFormatting sqref="J65">
    <cfRule type="cellIs" dxfId="63" priority="55" operator="greaterThan">
      <formula>80</formula>
    </cfRule>
    <cfRule type="cellIs" dxfId="62" priority="54" operator="between">
      <formula>70</formula>
      <formula>75</formula>
    </cfRule>
    <cfRule type="cellIs" dxfId="61" priority="53" operator="between">
      <formula>65.00000001</formula>
      <formula>69.999999</formula>
    </cfRule>
    <cfRule type="cellIs" dxfId="60" priority="52" operator="between">
      <formula>75.0000001</formula>
      <formula>79.99999999999</formula>
    </cfRule>
    <cfRule type="cellIs" dxfId="59" priority="56" operator="lessThan">
      <formula>65</formula>
    </cfRule>
  </conditionalFormatting>
  <conditionalFormatting sqref="J74">
    <cfRule type="cellIs" dxfId="58" priority="51" operator="lessThan">
      <formula>65</formula>
    </cfRule>
    <cfRule type="cellIs" dxfId="57" priority="50" operator="greaterThan">
      <formula>80</formula>
    </cfRule>
    <cfRule type="cellIs" dxfId="56" priority="47" operator="between">
      <formula>75.0000001</formula>
      <formula>79.99999999999</formula>
    </cfRule>
    <cfRule type="cellIs" dxfId="55" priority="48" operator="between">
      <formula>65.00000001</formula>
      <formula>69.999999</formula>
    </cfRule>
    <cfRule type="cellIs" dxfId="54" priority="49" operator="between">
      <formula>70</formula>
      <formula>75</formula>
    </cfRule>
  </conditionalFormatting>
  <conditionalFormatting sqref="J82">
    <cfRule type="cellIs" dxfId="53" priority="42" operator="between">
      <formula>75.0000001</formula>
      <formula>79.99999999999</formula>
    </cfRule>
    <cfRule type="cellIs" dxfId="52" priority="43" operator="between">
      <formula>65.00000001</formula>
      <formula>69.999999</formula>
    </cfRule>
    <cfRule type="cellIs" dxfId="51" priority="45" operator="greaterThan">
      <formula>80</formula>
    </cfRule>
    <cfRule type="cellIs" dxfId="50" priority="46" operator="lessThan">
      <formula>65</formula>
    </cfRule>
    <cfRule type="cellIs" dxfId="49" priority="44" operator="between">
      <formula>70</formula>
      <formula>75</formula>
    </cfRule>
  </conditionalFormatting>
  <conditionalFormatting sqref="J90">
    <cfRule type="cellIs" dxfId="48" priority="37" operator="between">
      <formula>75.0000001</formula>
      <formula>79.99999999999</formula>
    </cfRule>
    <cfRule type="cellIs" dxfId="47" priority="38" operator="between">
      <formula>65.00000001</formula>
      <formula>69.999999</formula>
    </cfRule>
    <cfRule type="cellIs" dxfId="46" priority="39" operator="between">
      <formula>70</formula>
      <formula>75</formula>
    </cfRule>
    <cfRule type="cellIs" dxfId="45" priority="40" operator="greaterThan">
      <formula>80</formula>
    </cfRule>
    <cfRule type="cellIs" dxfId="44" priority="41" operator="lessThan">
      <formula>65</formula>
    </cfRule>
  </conditionalFormatting>
  <conditionalFormatting sqref="J98">
    <cfRule type="cellIs" dxfId="43" priority="34" operator="between">
      <formula>70</formula>
      <formula>75</formula>
    </cfRule>
    <cfRule type="cellIs" dxfId="42" priority="28" operator="between">
      <formula>65.00000001</formula>
      <formula>69.999999</formula>
    </cfRule>
    <cfRule type="cellIs" dxfId="41" priority="30" operator="greaterThan">
      <formula>80</formula>
    </cfRule>
    <cfRule type="cellIs" dxfId="40" priority="31" operator="lessThan">
      <formula>65</formula>
    </cfRule>
    <cfRule type="cellIs" dxfId="39" priority="32" operator="between">
      <formula>75.0000001</formula>
      <formula>79.99999999999</formula>
    </cfRule>
    <cfRule type="cellIs" dxfId="38" priority="29" operator="between">
      <formula>70</formula>
      <formula>75</formula>
    </cfRule>
    <cfRule type="cellIs" dxfId="37" priority="33" operator="between">
      <formula>65.00000001</formula>
      <formula>69.999999</formula>
    </cfRule>
    <cfRule type="cellIs" dxfId="36" priority="27" operator="between">
      <formula>75.0000001</formula>
      <formula>79.99999999999</formula>
    </cfRule>
  </conditionalFormatting>
  <conditionalFormatting sqref="J106">
    <cfRule type="cellIs" dxfId="35" priority="17" operator="between">
      <formula>75.0000001</formula>
      <formula>79.99999999999</formula>
    </cfRule>
    <cfRule type="cellIs" dxfId="34" priority="18" operator="between">
      <formula>65.00000001</formula>
      <formula>69.999999</formula>
    </cfRule>
    <cfRule type="cellIs" dxfId="33" priority="19" operator="between">
      <formula>70</formula>
      <formula>75</formula>
    </cfRule>
    <cfRule type="cellIs" dxfId="32" priority="20" operator="greaterThan">
      <formula>80</formula>
    </cfRule>
    <cfRule type="cellIs" dxfId="31" priority="21" operator="lessThan">
      <formula>65</formula>
    </cfRule>
    <cfRule type="cellIs" dxfId="30" priority="24" operator="between">
      <formula>70</formula>
      <formula>75</formula>
    </cfRule>
    <cfRule type="cellIs" dxfId="29" priority="23" operator="between">
      <formula>65.00000001</formula>
      <formula>69.999999</formula>
    </cfRule>
    <cfRule type="cellIs" dxfId="28" priority="22" operator="between">
      <formula>75.0000001</formula>
      <formula>79.99999999999</formula>
    </cfRule>
  </conditionalFormatting>
  <conditionalFormatting sqref="N11:N40">
    <cfRule type="cellIs" dxfId="27" priority="5" operator="between">
      <formula>65.00000001</formula>
      <formula>69.999999</formula>
    </cfRule>
    <cfRule type="cellIs" dxfId="26" priority="6" operator="between">
      <formula>75.0000001</formula>
      <formula>79.99999999999</formula>
    </cfRule>
    <cfRule type="cellIs" dxfId="25" priority="8" operator="equal">
      <formula>0</formula>
    </cfRule>
    <cfRule type="cellIs" dxfId="24" priority="9" operator="between">
      <formula>0.1</formula>
      <formula>65</formula>
    </cfRule>
    <cfRule type="cellIs" dxfId="23" priority="10" operator="greaterThan">
      <formula>80</formula>
    </cfRule>
    <cfRule type="cellIs" dxfId="22" priority="7" operator="between">
      <formula>70</formula>
      <formula>75</formula>
    </cfRule>
  </conditionalFormatting>
  <dataValidations count="7">
    <dataValidation type="list" allowBlank="1" showInputMessage="1" showErrorMessage="1" sqref="E11:E39" xr:uid="{00000000-0002-0000-2600-000000000000}">
      <formula1>Elenco_Misure</formula1>
    </dataValidation>
    <dataValidation type="list" allowBlank="1" showInputMessage="1" showErrorMessage="1" sqref="R57" xr:uid="{00000000-0002-0000-2600-000001000000}">
      <formula1>#REF!</formula1>
    </dataValidation>
    <dataValidation type="list" allowBlank="1" showInputMessage="1" showErrorMessage="1" sqref="H72:I72 H104:I104 H96:I96 H88:I88 H80:I80 H63:I63" xr:uid="{00000000-0002-0000-2600-000002000000}">
      <formula1>$I$3:$I$5</formula1>
    </dataValidation>
    <dataValidation type="list" allowBlank="1" showInputMessage="1" showErrorMessage="1" sqref="E71 E105 E103 E97 E95 E89 E87 E81 E79 E73 E62" xr:uid="{00000000-0002-0000-2600-000003000000}">
      <formula1>$E$112:$E$243</formula1>
    </dataValidation>
    <dataValidation type="list" allowBlank="1" showInputMessage="1" showErrorMessage="1" sqref="R67:S69 O67:P68 R77:S77 R85:S85 R93:S93 R101:S101" xr:uid="{00000000-0002-0000-2600-000004000000}">
      <formula1>$AA$5:$AA$7</formula1>
    </dataValidation>
    <dataValidation type="list" allowBlank="1" showInputMessage="1" showErrorMessage="1" sqref="E75 E107 E99 E91 E83 E66:F66" xr:uid="{00000000-0002-0000-2600-000005000000}">
      <formula1>$K$3:$K$4</formula1>
    </dataValidation>
    <dataValidation type="list" allowBlank="1" showInputMessage="1" showErrorMessage="1" sqref="F112:F243" xr:uid="{00000000-0002-0000-2600-000006000000}">
      <formula1>$L$3:$L$7</formula1>
    </dataValidation>
  </dataValidations>
  <pageMargins left="0.70866141732283472" right="0.70866141732283472" top="0.74803149606299213" bottom="0.74803149606299213" header="0.31496062992125984" footer="0.31496062992125984"/>
  <pageSetup paperSize="9" scale="44" orientation="portrait" r:id="rId1"/>
  <headerFooter>
    <oddHeader>&amp;A</oddHeader>
    <oddFooter>Pagina &amp;P di &amp;N</oddFooter>
  </headerFooter>
  <legacy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tabColor rgb="FF0070C0"/>
    <pageSetUpPr fitToPage="1"/>
  </sheetPr>
  <dimension ref="B1:DH246"/>
  <sheetViews>
    <sheetView zoomScale="70" zoomScaleNormal="70" zoomScaleSheetLayoutView="55" workbookViewId="0">
      <pane xSplit="2" ySplit="10" topLeftCell="C11" activePane="bottomRight" state="frozen"/>
      <selection activeCell="K14" sqref="K14"/>
      <selection pane="topRight" activeCell="K14" sqref="K14"/>
      <selection pane="bottomLeft" activeCell="K14" sqref="K14"/>
      <selection pane="bottomRight" activeCell="K14" sqref="K14"/>
    </sheetView>
  </sheetViews>
  <sheetFormatPr defaultRowHeight="12.75" x14ac:dyDescent="0.2"/>
  <cols>
    <col min="1" max="1" width="4.5703125" style="81" customWidth="1"/>
    <col min="2" max="2" width="7.5703125" style="81" customWidth="1"/>
    <col min="3" max="3" width="8.5703125" style="81" customWidth="1"/>
    <col min="4" max="4" width="8.85546875" style="81" customWidth="1"/>
    <col min="5" max="5" width="8.28515625" style="81" customWidth="1"/>
    <col min="6" max="6" width="35" style="81" customWidth="1"/>
    <col min="7" max="7" width="22.85546875" style="81" customWidth="1"/>
    <col min="8" max="8" width="20.140625" style="81" customWidth="1"/>
    <col min="9" max="9" width="9.42578125" style="81" customWidth="1"/>
    <col min="10" max="10" width="11.42578125" style="81" customWidth="1"/>
    <col min="11" max="11" width="11.7109375" style="81" customWidth="1"/>
    <col min="12" max="12" width="11" style="81" customWidth="1"/>
    <col min="13" max="13" width="11.42578125" style="81" customWidth="1"/>
    <col min="14" max="14" width="13.85546875" style="81" customWidth="1"/>
    <col min="15" max="15" width="9.28515625" style="81" customWidth="1"/>
    <col min="16" max="16" width="9.140625" style="81" hidden="1" customWidth="1"/>
    <col min="17" max="17" width="15.42578125" style="81" hidden="1" customWidth="1"/>
    <col min="18" max="18" width="9.140625" style="81" customWidth="1"/>
    <col min="19" max="20" width="9.140625" style="81" hidden="1" customWidth="1"/>
    <col min="21" max="21" width="9.140625" style="81" customWidth="1"/>
    <col min="22" max="22" width="9.140625" style="81" hidden="1" customWidth="1"/>
    <col min="23" max="23" width="12.28515625" style="81" hidden="1" customWidth="1"/>
    <col min="24" max="24" width="9.140625" style="81" customWidth="1"/>
    <col min="25" max="25" width="9.140625" style="81" hidden="1" customWidth="1"/>
    <col min="26" max="26" width="15" style="81" hidden="1" customWidth="1"/>
    <col min="27" max="28" width="9.140625" style="81" customWidth="1"/>
    <col min="29" max="29" width="11.42578125" style="81" customWidth="1"/>
    <col min="30" max="34" width="9.140625" style="81" customWidth="1"/>
    <col min="35" max="35" width="11.42578125" style="81" customWidth="1"/>
    <col min="36" max="36" width="2" style="286" customWidth="1"/>
    <col min="37" max="37" width="15.42578125" style="81" customWidth="1"/>
    <col min="38" max="38" width="11.28515625" style="81" bestFit="1" customWidth="1"/>
    <col min="39" max="39" width="18.140625" style="81" customWidth="1"/>
    <col min="40" max="40" width="19" style="81" customWidth="1"/>
    <col min="41" max="41" width="12.5703125" style="81" customWidth="1"/>
    <col min="42" max="43" width="9.140625" style="81" customWidth="1"/>
    <col min="44" max="44" width="13" style="81" customWidth="1"/>
    <col min="45" max="46" width="9.140625" style="81" customWidth="1"/>
    <col min="47" max="47" width="7.85546875" style="81" customWidth="1"/>
    <col min="48" max="48" width="2.140625" style="213" customWidth="1"/>
    <col min="49" max="49" width="9.42578125" style="81" bestFit="1" customWidth="1"/>
    <col min="50" max="50" width="9.5703125" style="81" customWidth="1"/>
    <col min="51" max="51" width="10.140625" style="81" bestFit="1" customWidth="1"/>
    <col min="52" max="52" width="8" style="167" bestFit="1" customWidth="1"/>
    <col min="53" max="53" width="8.5703125" style="167" customWidth="1"/>
    <col min="54" max="54" width="11.85546875" style="167" customWidth="1"/>
    <col min="55" max="55" width="1.85546875" style="211" customWidth="1"/>
    <col min="56" max="56" width="9.42578125" style="81" bestFit="1" customWidth="1"/>
    <col min="57" max="57" width="9.5703125" style="81" customWidth="1"/>
    <col min="58" max="58" width="10.140625" style="81" bestFit="1" customWidth="1"/>
    <col min="59" max="59" width="8" style="167" bestFit="1" customWidth="1"/>
    <col min="60" max="60" width="8.5703125" style="167" customWidth="1"/>
    <col min="61" max="61" width="11.85546875" style="167" customWidth="1"/>
    <col min="62" max="62" width="2.42578125" style="211" customWidth="1"/>
    <col min="63" max="63" width="10" style="81" bestFit="1" customWidth="1"/>
    <col min="64" max="64" width="9.5703125" style="81" customWidth="1"/>
    <col min="65" max="65" width="10.140625" style="81" bestFit="1" customWidth="1"/>
    <col min="66" max="66" width="8" style="167" bestFit="1" customWidth="1"/>
    <col min="67" max="67" width="8.5703125" style="167" customWidth="1"/>
    <col min="68" max="68" width="11.85546875" style="167" customWidth="1"/>
    <col min="69" max="69" width="1.7109375" style="211" customWidth="1"/>
    <col min="70" max="70" width="9.42578125" style="81" bestFit="1" customWidth="1"/>
    <col min="71" max="71" width="9.5703125" style="81" customWidth="1"/>
    <col min="72" max="72" width="10.140625" style="81" bestFit="1" customWidth="1"/>
    <col min="73" max="73" width="8" style="167" bestFit="1" customWidth="1"/>
    <col min="74" max="74" width="8.5703125" style="167" customWidth="1"/>
    <col min="75" max="75" width="11.85546875" style="167" customWidth="1"/>
    <col min="76" max="76" width="2" style="213" customWidth="1"/>
    <col min="77" max="77" width="10.140625" style="81" bestFit="1" customWidth="1"/>
    <col min="78" max="78" width="9.5703125" style="81" customWidth="1"/>
    <col min="79" max="79" width="10.140625" style="81" bestFit="1" customWidth="1"/>
    <col min="80" max="80" width="8" style="167" bestFit="1" customWidth="1"/>
    <col min="81" max="81" width="8.5703125" style="167" customWidth="1"/>
    <col min="82" max="82" width="11.85546875" style="167" customWidth="1"/>
    <col min="83" max="83" width="2.85546875" style="213" customWidth="1"/>
    <col min="84" max="84" width="9.42578125" style="81" bestFit="1" customWidth="1"/>
    <col min="85" max="85" width="9.5703125" style="81" customWidth="1"/>
    <col min="86" max="86" width="10.140625" style="81" bestFit="1" customWidth="1"/>
    <col min="87" max="87" width="8" style="167" bestFit="1" customWidth="1"/>
    <col min="88" max="88" width="8.5703125" style="167" customWidth="1"/>
    <col min="89" max="89" width="11.85546875" style="167" customWidth="1"/>
    <col min="90" max="90" width="6" style="81" customWidth="1"/>
    <col min="91" max="91" width="13" style="81" customWidth="1"/>
    <col min="92" max="98" width="10.42578125" style="81" customWidth="1"/>
    <col min="99" max="105" width="16.140625" style="81" customWidth="1"/>
    <col min="106" max="106" width="22.42578125" style="81" customWidth="1"/>
    <col min="107" max="107" width="13.28515625" style="81" customWidth="1"/>
    <col min="108" max="108" width="16.140625" style="81" customWidth="1"/>
    <col min="109" max="109" width="9.7109375" style="81" bestFit="1" customWidth="1"/>
    <col min="110" max="110" width="9.28515625" style="81" bestFit="1" customWidth="1"/>
    <col min="111" max="16384" width="9.140625" style="81"/>
  </cols>
  <sheetData>
    <row r="1" spans="3:111" ht="38.25" customHeight="1" x14ac:dyDescent="0.2"/>
    <row r="2" spans="3:111" ht="30.75" customHeight="1" x14ac:dyDescent="0.35">
      <c r="F2" s="427" t="s">
        <v>220</v>
      </c>
      <c r="G2" s="428"/>
      <c r="H2" s="429" t="s">
        <v>221</v>
      </c>
      <c r="I2" s="430"/>
      <c r="J2" s="431" t="s">
        <v>236</v>
      </c>
      <c r="K2" s="431" t="s">
        <v>31</v>
      </c>
      <c r="L2" s="168"/>
      <c r="M2" s="168"/>
      <c r="N2" s="169"/>
      <c r="W2" s="265"/>
      <c r="X2" s="265"/>
      <c r="Y2" s="265"/>
      <c r="Z2" s="265"/>
      <c r="AA2" s="265"/>
      <c r="AB2" s="265"/>
      <c r="AC2" s="265"/>
      <c r="AD2" s="265"/>
      <c r="AE2" s="265"/>
      <c r="AF2" s="265"/>
      <c r="AG2" s="265"/>
      <c r="AH2" s="265"/>
      <c r="AI2" s="265"/>
      <c r="AJ2" s="287"/>
      <c r="AK2" s="265"/>
      <c r="AL2" s="265"/>
      <c r="AM2" s="265"/>
    </row>
    <row r="3" spans="3:111" ht="15.75" customHeight="1" x14ac:dyDescent="0.35">
      <c r="F3" s="98" t="s">
        <v>215</v>
      </c>
      <c r="G3" s="241">
        <v>0.7</v>
      </c>
      <c r="H3" s="102" t="s">
        <v>222</v>
      </c>
      <c r="I3" s="103">
        <v>0.65</v>
      </c>
      <c r="J3" s="170"/>
      <c r="K3" s="122" t="s">
        <v>32</v>
      </c>
      <c r="L3" s="121" t="s">
        <v>242</v>
      </c>
      <c r="M3" s="122"/>
      <c r="N3" s="171"/>
    </row>
    <row r="4" spans="3:111" ht="19.5" x14ac:dyDescent="0.35">
      <c r="F4" s="99" t="s">
        <v>216</v>
      </c>
      <c r="G4" s="242">
        <v>1</v>
      </c>
      <c r="H4" s="102" t="s">
        <v>223</v>
      </c>
      <c r="I4" s="103">
        <v>0.85</v>
      </c>
      <c r="J4" s="172"/>
      <c r="K4" s="125" t="s">
        <v>31</v>
      </c>
      <c r="L4" s="123" t="s">
        <v>243</v>
      </c>
      <c r="M4" s="120"/>
      <c r="N4" s="173"/>
    </row>
    <row r="5" spans="3:111" ht="22.5" x14ac:dyDescent="0.3">
      <c r="C5" s="263"/>
      <c r="D5" s="263"/>
      <c r="F5" s="240" t="s">
        <v>310</v>
      </c>
      <c r="G5" s="243">
        <v>480</v>
      </c>
      <c r="H5" s="104" t="s">
        <v>224</v>
      </c>
      <c r="I5" s="105">
        <v>0.5</v>
      </c>
      <c r="J5" s="82"/>
      <c r="K5" s="82"/>
      <c r="L5" s="123" t="s">
        <v>244</v>
      </c>
      <c r="M5" s="120"/>
      <c r="N5" s="173"/>
    </row>
    <row r="6" spans="3:111" ht="22.5" x14ac:dyDescent="0.3">
      <c r="C6" s="263"/>
      <c r="D6" s="263"/>
      <c r="G6" s="82"/>
      <c r="I6" s="82"/>
      <c r="J6" s="82"/>
      <c r="K6" s="82"/>
      <c r="L6" s="123" t="s">
        <v>27</v>
      </c>
      <c r="M6" s="120"/>
      <c r="N6" s="173"/>
    </row>
    <row r="7" spans="3:111" ht="24" thickBot="1" x14ac:dyDescent="0.4">
      <c r="C7" s="263"/>
      <c r="D7" s="263"/>
      <c r="F7" s="198" t="s">
        <v>25</v>
      </c>
      <c r="G7" s="18"/>
      <c r="L7" s="124" t="s">
        <v>183</v>
      </c>
      <c r="M7" s="172"/>
      <c r="N7" s="174"/>
      <c r="AW7" s="175"/>
      <c r="AX7" s="175"/>
      <c r="BD7" s="175"/>
      <c r="BE7" s="175"/>
      <c r="BK7" s="175"/>
      <c r="BL7" s="175"/>
      <c r="BR7" s="175"/>
      <c r="BS7" s="175"/>
      <c r="BY7" s="175"/>
      <c r="BZ7" s="175"/>
      <c r="CF7" s="175"/>
      <c r="CG7" s="175"/>
    </row>
    <row r="8" spans="3:111" ht="21.75" customHeight="1" x14ac:dyDescent="0.35">
      <c r="C8" s="263"/>
      <c r="D8" s="263"/>
      <c r="E8" s="18"/>
      <c r="F8" s="199"/>
      <c r="G8" s="82"/>
      <c r="S8" s="81" t="str">
        <f t="shared" ref="S8:AF8" si="0">IF(S41&gt;0,"x","")</f>
        <v/>
      </c>
      <c r="T8" s="81" t="str">
        <f t="shared" si="0"/>
        <v/>
      </c>
      <c r="V8" s="81" t="str">
        <f t="shared" si="0"/>
        <v/>
      </c>
      <c r="W8" s="81" t="str">
        <f t="shared" si="0"/>
        <v/>
      </c>
      <c r="Y8" s="81" t="str">
        <f t="shared" si="0"/>
        <v/>
      </c>
      <c r="Z8" s="81" t="str">
        <f t="shared" si="0"/>
        <v/>
      </c>
      <c r="AB8" s="81" t="str">
        <f t="shared" si="0"/>
        <v/>
      </c>
      <c r="AC8" s="81" t="str">
        <f t="shared" si="0"/>
        <v/>
      </c>
      <c r="AE8" s="81" t="str">
        <f t="shared" si="0"/>
        <v/>
      </c>
      <c r="AF8" s="81" t="str">
        <f t="shared" si="0"/>
        <v/>
      </c>
      <c r="AK8" s="440" t="s">
        <v>270</v>
      </c>
      <c r="AL8" s="441"/>
      <c r="AM8" s="441"/>
      <c r="AN8" s="442"/>
      <c r="AP8" s="443" t="s">
        <v>271</v>
      </c>
      <c r="AQ8" s="444"/>
      <c r="AR8" s="444"/>
      <c r="AS8" s="444"/>
      <c r="AT8" s="444"/>
      <c r="AU8" s="444"/>
      <c r="AW8" s="443" t="s">
        <v>272</v>
      </c>
      <c r="AX8" s="444"/>
      <c r="AY8" s="444"/>
      <c r="AZ8" s="444"/>
      <c r="BA8" s="444"/>
      <c r="BB8" s="444"/>
      <c r="BD8" s="443" t="s">
        <v>280</v>
      </c>
      <c r="BE8" s="444"/>
      <c r="BF8" s="444"/>
      <c r="BG8" s="444"/>
      <c r="BH8" s="444"/>
      <c r="BI8" s="444"/>
      <c r="BK8" s="443" t="s">
        <v>281</v>
      </c>
      <c r="BL8" s="444"/>
      <c r="BM8" s="444"/>
      <c r="BN8" s="444"/>
      <c r="BO8" s="444"/>
      <c r="BP8" s="444"/>
      <c r="BR8" s="443" t="s">
        <v>282</v>
      </c>
      <c r="BS8" s="444"/>
      <c r="BT8" s="444"/>
      <c r="BU8" s="444"/>
      <c r="BV8" s="444"/>
      <c r="BW8" s="444"/>
      <c r="BY8" s="443" t="s">
        <v>283</v>
      </c>
      <c r="BZ8" s="444"/>
      <c r="CA8" s="444"/>
      <c r="CB8" s="444"/>
      <c r="CC8" s="444"/>
      <c r="CD8" s="444"/>
      <c r="CF8" s="443" t="s">
        <v>284</v>
      </c>
      <c r="CG8" s="444"/>
      <c r="CH8" s="444"/>
      <c r="CI8" s="444"/>
      <c r="CJ8" s="444"/>
      <c r="CK8" s="444"/>
    </row>
    <row r="9" spans="3:111" ht="34.5" customHeight="1" thickBot="1" x14ac:dyDescent="0.4">
      <c r="C9" s="400" t="s">
        <v>307</v>
      </c>
      <c r="D9" s="401"/>
      <c r="O9" s="282" t="s">
        <v>311</v>
      </c>
      <c r="R9" s="282" t="s">
        <v>312</v>
      </c>
      <c r="U9" s="282" t="s">
        <v>313</v>
      </c>
      <c r="X9" s="282" t="s">
        <v>314</v>
      </c>
      <c r="AA9" s="282" t="s">
        <v>315</v>
      </c>
      <c r="AD9" s="282" t="s">
        <v>316</v>
      </c>
      <c r="AG9" s="282" t="s">
        <v>317</v>
      </c>
      <c r="AK9" s="206" t="s">
        <v>235</v>
      </c>
      <c r="AL9" s="197" t="s">
        <v>235</v>
      </c>
      <c r="AM9" s="19"/>
      <c r="AN9" s="207"/>
      <c r="AP9" s="421" t="s">
        <v>261</v>
      </c>
      <c r="AQ9" s="422"/>
      <c r="AR9" s="285" t="e">
        <f>SUM(AP11:AQ40)</f>
        <v>#N/A</v>
      </c>
      <c r="AS9" s="177"/>
      <c r="AT9" s="177"/>
      <c r="AU9" s="167"/>
      <c r="AW9" s="421" t="s">
        <v>261</v>
      </c>
      <c r="AX9" s="422"/>
      <c r="AY9" s="176"/>
      <c r="AZ9" s="177"/>
      <c r="BA9" s="177"/>
      <c r="BD9" s="421" t="s">
        <v>261</v>
      </c>
      <c r="BE9" s="422"/>
      <c r="BF9" s="176"/>
      <c r="BG9" s="177"/>
      <c r="BH9" s="177"/>
      <c r="BK9" s="445" t="s">
        <v>261</v>
      </c>
      <c r="BL9" s="446"/>
      <c r="BM9" s="176"/>
      <c r="BN9" s="177"/>
      <c r="BO9" s="177"/>
      <c r="BR9" s="421" t="s">
        <v>261</v>
      </c>
      <c r="BS9" s="422"/>
      <c r="BT9" s="176"/>
      <c r="BU9" s="177"/>
      <c r="BV9" s="177"/>
      <c r="BY9" s="421" t="s">
        <v>261</v>
      </c>
      <c r="BZ9" s="422"/>
      <c r="CA9" s="176"/>
      <c r="CB9" s="177"/>
      <c r="CC9" s="177"/>
      <c r="CF9" s="421" t="s">
        <v>261</v>
      </c>
      <c r="CG9" s="422"/>
      <c r="CH9" s="176"/>
      <c r="CI9" s="177"/>
      <c r="CJ9" s="177"/>
      <c r="CN9" s="400" t="s">
        <v>228</v>
      </c>
      <c r="CO9" s="447"/>
      <c r="CP9" s="447"/>
      <c r="CQ9" s="447"/>
      <c r="CR9" s="447"/>
      <c r="CS9" s="447"/>
      <c r="CT9" s="448"/>
      <c r="CU9" s="449" t="s">
        <v>318</v>
      </c>
      <c r="CV9" s="449"/>
      <c r="CW9" s="449"/>
      <c r="CX9" s="449"/>
      <c r="CY9" s="449"/>
      <c r="CZ9" s="449"/>
      <c r="DA9" s="449"/>
      <c r="DB9" s="178" t="s">
        <v>262</v>
      </c>
    </row>
    <row r="10" spans="3:111" ht="60" customHeight="1" thickBot="1" x14ac:dyDescent="0.25">
      <c r="C10" s="277" t="s">
        <v>305</v>
      </c>
      <c r="D10" s="278" t="s">
        <v>306</v>
      </c>
      <c r="E10" s="279" t="s">
        <v>0</v>
      </c>
      <c r="F10" s="450" t="s">
        <v>23</v>
      </c>
      <c r="G10" s="450"/>
      <c r="H10" s="450"/>
      <c r="I10" s="275" t="s">
        <v>301</v>
      </c>
      <c r="J10" s="276" t="s">
        <v>302</v>
      </c>
      <c r="K10" s="276" t="s">
        <v>303</v>
      </c>
      <c r="L10" s="276" t="s">
        <v>304</v>
      </c>
      <c r="M10" s="271" t="s">
        <v>18</v>
      </c>
      <c r="N10" s="272" t="s">
        <v>209</v>
      </c>
      <c r="O10" s="283" t="s">
        <v>214</v>
      </c>
      <c r="P10" s="266" t="s">
        <v>268</v>
      </c>
      <c r="Q10" s="306" t="s">
        <v>269</v>
      </c>
      <c r="R10" s="284" t="s">
        <v>214</v>
      </c>
      <c r="S10" s="403" t="s">
        <v>213</v>
      </c>
      <c r="T10" s="404"/>
      <c r="U10" s="284" t="s">
        <v>214</v>
      </c>
      <c r="V10" s="403" t="s">
        <v>213</v>
      </c>
      <c r="W10" s="404"/>
      <c r="X10" s="284" t="s">
        <v>214</v>
      </c>
      <c r="Y10" s="403" t="s">
        <v>213</v>
      </c>
      <c r="Z10" s="404"/>
      <c r="AA10" s="284" t="s">
        <v>214</v>
      </c>
      <c r="AB10" s="403" t="s">
        <v>213</v>
      </c>
      <c r="AC10" s="404"/>
      <c r="AD10" s="284" t="s">
        <v>214</v>
      </c>
      <c r="AE10" s="403" t="s">
        <v>213</v>
      </c>
      <c r="AF10" s="404"/>
      <c r="AG10" s="284" t="s">
        <v>214</v>
      </c>
      <c r="AH10" s="403" t="s">
        <v>213</v>
      </c>
      <c r="AI10" s="404"/>
      <c r="AJ10" s="288"/>
      <c r="AK10" s="208" t="s">
        <v>15</v>
      </c>
      <c r="AL10" s="209" t="s">
        <v>233</v>
      </c>
      <c r="AM10" s="209" t="s">
        <v>266</v>
      </c>
      <c r="AN10" s="210" t="s">
        <v>16</v>
      </c>
      <c r="AO10" s="202"/>
      <c r="AP10" s="2" t="s">
        <v>212</v>
      </c>
      <c r="AQ10" s="2" t="s">
        <v>211</v>
      </c>
      <c r="AR10" s="2" t="s">
        <v>225</v>
      </c>
      <c r="AS10" s="2" t="s">
        <v>226</v>
      </c>
      <c r="AT10" s="2" t="s">
        <v>227</v>
      </c>
      <c r="AU10" s="109" t="s">
        <v>210</v>
      </c>
      <c r="AW10" s="2" t="s">
        <v>212</v>
      </c>
      <c r="AX10" s="2" t="s">
        <v>211</v>
      </c>
      <c r="AY10" s="2" t="s">
        <v>225</v>
      </c>
      <c r="AZ10" s="2" t="s">
        <v>226</v>
      </c>
      <c r="BA10" s="2" t="s">
        <v>227</v>
      </c>
      <c r="BB10" s="109" t="s">
        <v>210</v>
      </c>
      <c r="BD10" s="2" t="s">
        <v>212</v>
      </c>
      <c r="BE10" s="2" t="s">
        <v>211</v>
      </c>
      <c r="BF10" s="2" t="s">
        <v>225</v>
      </c>
      <c r="BG10" s="2" t="s">
        <v>226</v>
      </c>
      <c r="BH10" s="2" t="s">
        <v>227</v>
      </c>
      <c r="BI10" s="109" t="s">
        <v>210</v>
      </c>
      <c r="BK10" s="2" t="s">
        <v>212</v>
      </c>
      <c r="BL10" s="2" t="s">
        <v>211</v>
      </c>
      <c r="BM10" s="2" t="s">
        <v>225</v>
      </c>
      <c r="BN10" s="2" t="s">
        <v>226</v>
      </c>
      <c r="BO10" s="2" t="s">
        <v>227</v>
      </c>
      <c r="BP10" s="109" t="s">
        <v>210</v>
      </c>
      <c r="BR10" s="2" t="s">
        <v>212</v>
      </c>
      <c r="BS10" s="2" t="s">
        <v>211</v>
      </c>
      <c r="BT10" s="2" t="s">
        <v>225</v>
      </c>
      <c r="BU10" s="2" t="s">
        <v>226</v>
      </c>
      <c r="BV10" s="2" t="s">
        <v>227</v>
      </c>
      <c r="BW10" s="109" t="s">
        <v>210</v>
      </c>
      <c r="BY10" s="2" t="s">
        <v>212</v>
      </c>
      <c r="BZ10" s="2" t="s">
        <v>211</v>
      </c>
      <c r="CA10" s="2" t="s">
        <v>225</v>
      </c>
      <c r="CB10" s="2" t="s">
        <v>226</v>
      </c>
      <c r="CC10" s="2" t="s">
        <v>227</v>
      </c>
      <c r="CD10" s="109" t="s">
        <v>210</v>
      </c>
      <c r="CF10" s="2" t="s">
        <v>212</v>
      </c>
      <c r="CG10" s="2" t="s">
        <v>211</v>
      </c>
      <c r="CH10" s="2" t="s">
        <v>225</v>
      </c>
      <c r="CI10" s="2" t="s">
        <v>226</v>
      </c>
      <c r="CJ10" s="2" t="s">
        <v>227</v>
      </c>
      <c r="CK10" s="109" t="s">
        <v>210</v>
      </c>
      <c r="CN10" s="223" t="s">
        <v>273</v>
      </c>
      <c r="CO10" s="223" t="s">
        <v>274</v>
      </c>
      <c r="CP10" s="223" t="s">
        <v>275</v>
      </c>
      <c r="CQ10" s="223" t="s">
        <v>276</v>
      </c>
      <c r="CR10" s="223" t="s">
        <v>277</v>
      </c>
      <c r="CS10" s="223" t="s">
        <v>278</v>
      </c>
      <c r="CT10" s="223" t="s">
        <v>279</v>
      </c>
      <c r="CU10" s="239" t="s">
        <v>293</v>
      </c>
      <c r="CV10" s="239" t="s">
        <v>294</v>
      </c>
      <c r="CW10" s="239" t="s">
        <v>295</v>
      </c>
      <c r="CX10" s="239" t="s">
        <v>296</v>
      </c>
      <c r="CY10" s="239" t="s">
        <v>297</v>
      </c>
      <c r="CZ10" s="239" t="s">
        <v>298</v>
      </c>
      <c r="DA10" s="239" t="s">
        <v>299</v>
      </c>
      <c r="DB10" s="305" t="e">
        <f>SUM(DB11:DB40)</f>
        <v>#N/A</v>
      </c>
      <c r="DC10" s="305" t="s">
        <v>21</v>
      </c>
      <c r="DD10" s="305" t="s">
        <v>20</v>
      </c>
      <c r="DE10" s="305" t="s">
        <v>230</v>
      </c>
      <c r="DF10" s="305" t="s">
        <v>231</v>
      </c>
      <c r="DG10" s="305" t="s">
        <v>232</v>
      </c>
    </row>
    <row r="11" spans="3:111" ht="27" x14ac:dyDescent="0.2">
      <c r="C11" s="264" t="e">
        <f>IF(AK11="0","T",IF((K11-AK11)&lt;65,"I",IF((K11-AK11)&lt;70,"K",IF((K11-AK11)&lt;75,"J",IF((K11-AK11)&lt;80,"K","L")))))</f>
        <v>#N/A</v>
      </c>
      <c r="D11" s="273" t="e">
        <f>IF(J11&lt;135,"T",IF((J11-$J$69)&lt;135,"J","L"))</f>
        <v>#N/A</v>
      </c>
      <c r="E11" s="267">
        <v>48</v>
      </c>
      <c r="F11" s="22" t="e">
        <f t="shared" ref="F11:F39" si="1">VLOOKUP(E11,Misure_Campionate,2,FALSE)</f>
        <v>#N/A</v>
      </c>
      <c r="G11" s="22" t="e">
        <f t="shared" ref="G11:G39" si="2">VLOOKUP(E11,Misure_Campionate,3,FALSE)</f>
        <v>#N/A</v>
      </c>
      <c r="H11" s="22" t="e">
        <f t="shared" ref="H11:H39" si="3">VLOOKUP(E11,Misure_Campionate,4,FALSE)</f>
        <v>#N/A</v>
      </c>
      <c r="I11" s="268" t="e">
        <f t="shared" ref="I11:I39" si="4">VLOOKUP(E11,Misure_Campionate,12,FALSE)</f>
        <v>#N/A</v>
      </c>
      <c r="J11" s="268" t="e">
        <f t="shared" ref="J11:J39" si="5">VLOOKUP(E11,Misure_Campionate,13,FALSE)</f>
        <v>#N/A</v>
      </c>
      <c r="K11" s="269" t="e">
        <f t="shared" ref="K11:K39" si="6">VLOOKUP(E11,Misure_Campionate,14,FALSE)</f>
        <v>#N/A</v>
      </c>
      <c r="L11" s="274" t="e">
        <f t="shared" ref="L11:L39" si="7">VLOOKUP(E11,Misure_Campionate,15,FALSE)</f>
        <v>#N/A</v>
      </c>
      <c r="M11" s="270" t="e">
        <f t="shared" ref="M11:M40" si="8">IF(AND($O$47&gt;87,K11&gt;80),AK11,0)</f>
        <v>#N/A</v>
      </c>
      <c r="N11" s="262" t="e">
        <f>IF(M11=0,"",K11-M11)</f>
        <v>#N/A</v>
      </c>
      <c r="O11" s="224">
        <v>180</v>
      </c>
      <c r="P11" s="294"/>
      <c r="Q11" s="294"/>
      <c r="R11" s="224">
        <v>180</v>
      </c>
      <c r="S11" s="294"/>
      <c r="T11" s="294"/>
      <c r="U11" s="224"/>
      <c r="V11" s="294"/>
      <c r="W11" s="294"/>
      <c r="X11" s="224"/>
      <c r="Y11" s="294"/>
      <c r="Z11" s="294"/>
      <c r="AA11" s="224"/>
      <c r="AB11" s="294"/>
      <c r="AC11" s="294"/>
      <c r="AD11" s="224"/>
      <c r="AE11" s="294"/>
      <c r="AF11" s="294"/>
      <c r="AG11" s="224"/>
      <c r="AH11" s="294"/>
      <c r="AI11" s="294"/>
      <c r="AJ11" s="289"/>
      <c r="AK11" s="151" t="e">
        <f>IF(K11&lt;80,"0",IF((L11-K11)&lt;=2,($L$66-(($K$66-$L$66)/4)*(L11-K11-2)),($L$66-(($L$66-$M$66)/8)*(L11-K11-2))))</f>
        <v>#N/A</v>
      </c>
      <c r="AL11" s="151" t="e">
        <f t="shared" ref="AL11:AL40" si="9">IF(J11&lt;135,"",J11-$J$69)</f>
        <v>#N/A</v>
      </c>
      <c r="AM11" s="111" t="e">
        <f t="shared" ref="AM11:AM40" si="10">K11-AK11</f>
        <v>#N/A</v>
      </c>
      <c r="AN11" s="151" t="e">
        <f t="shared" ref="AN11:AN40" si="11">O11/$G$5*10^(AM11/10)</f>
        <v>#N/A</v>
      </c>
      <c r="AO11" s="84"/>
      <c r="AP11" s="179" t="e">
        <f>IF((AS11^2*(I11^2+$G$3^2+$G$4^2)&gt;0),(AS11^2*(I11^2+$G$3^2+$G$4^2)),0)</f>
        <v>#N/A</v>
      </c>
      <c r="AQ11" s="180" t="e">
        <f>IF(AP11=0,0,(AT11*AR11)^2)</f>
        <v>#N/A</v>
      </c>
      <c r="AR11" s="181">
        <f>0.5*((P11-Q11)/60)</f>
        <v>0</v>
      </c>
      <c r="AS11" s="182" t="e">
        <f>O11/$G$5*10^((K11-$O$42)/10)</f>
        <v>#N/A</v>
      </c>
      <c r="AT11" s="135" t="e">
        <f>IF(AU11=0,0,4.34*(AS11/AU11))</f>
        <v>#N/A</v>
      </c>
      <c r="AU11" s="183">
        <f>O11/60</f>
        <v>3</v>
      </c>
      <c r="AW11" s="296" t="e">
        <f>IF((AZ11^2*(I11^2+$G$3^2+$G$4^2)&gt;0),(AZ11^2*(I11^2+$G$3^2+$G$4^2)),0)</f>
        <v>#N/A</v>
      </c>
      <c r="AX11" s="297" t="e">
        <f>IF(AW11=0,0,(BA11*AY11)^2)</f>
        <v>#N/A</v>
      </c>
      <c r="AY11" s="298">
        <f>0.5*((S11-T11)/60)</f>
        <v>0</v>
      </c>
      <c r="AZ11" s="299" t="e">
        <f>R11/$G$5*10^((K11-$R$42)/10)</f>
        <v>#N/A</v>
      </c>
      <c r="BA11" s="300" t="e">
        <f>IF(BB11=0,0,4.34*(AZ11/BB11))</f>
        <v>#N/A</v>
      </c>
      <c r="BB11" s="300">
        <f>R11/60</f>
        <v>3</v>
      </c>
      <c r="BD11" s="296" t="e">
        <f>IF((BG11^2*(I11^2+$G$3^2+$G$4^2)&gt;0),(BG11^2*(I11^2+$G$3^2+$G$4^2)),0)</f>
        <v>#N/A</v>
      </c>
      <c r="BE11" s="297" t="e">
        <f>IF(BD11=0,0,(BH11*BF11)^2)</f>
        <v>#N/A</v>
      </c>
      <c r="BF11" s="298">
        <f>0.5*((V11-W11)/60)</f>
        <v>0</v>
      </c>
      <c r="BG11" s="299" t="e">
        <f>U11/$G$5*10^((K11-$U$42)/10)</f>
        <v>#N/A</v>
      </c>
      <c r="BH11" s="300">
        <f>IF(BI11=0,0,4.34*(BG11/BI11))</f>
        <v>0</v>
      </c>
      <c r="BI11" s="300">
        <f>U11/60</f>
        <v>0</v>
      </c>
      <c r="BK11" s="296" t="e">
        <f>IF((BN11^2*(I11^2+$G$3^2+$G$4^2)&gt;0),(BN11^2*(I11^2+$G$3^2+$G$4^2)),0)</f>
        <v>#N/A</v>
      </c>
      <c r="BL11" s="297" t="e">
        <f>IF(BK11=0,0,(BO11*BM11)^2)</f>
        <v>#N/A</v>
      </c>
      <c r="BM11" s="298">
        <f>0.5*((Y11-Z11)/60)</f>
        <v>0</v>
      </c>
      <c r="BN11" s="299" t="e">
        <f>(X11/$G$5)*(10^((K11-$X$42)*0.1))</f>
        <v>#N/A</v>
      </c>
      <c r="BO11" s="300">
        <f>IF(BP11=0,0,(4.34*(BN11/BP11)))</f>
        <v>0</v>
      </c>
      <c r="BP11" s="300">
        <f>X11/60</f>
        <v>0</v>
      </c>
      <c r="BR11" s="296" t="e">
        <f>IF((BU11^2*(I11^2+$G$3^2+$G$4^2)&gt;0),(BU11^2*(I11^2+$G$3^2+$G$4^2)),0)</f>
        <v>#N/A</v>
      </c>
      <c r="BS11" s="297" t="e">
        <f>IF(BR11=0,0,(BV11*BT11)^2)</f>
        <v>#N/A</v>
      </c>
      <c r="BT11" s="298">
        <f>0.5*((AB11-AC11)/60)</f>
        <v>0</v>
      </c>
      <c r="BU11" s="299" t="e">
        <f>AA11/$G$5*10^((K11-$AA$42)/10)</f>
        <v>#N/A</v>
      </c>
      <c r="BV11" s="300">
        <f>IF(BW11=0,0,4.34*(BU11/BW11))</f>
        <v>0</v>
      </c>
      <c r="BW11" s="300">
        <f>AA11/60</f>
        <v>0</v>
      </c>
      <c r="BY11" s="296" t="e">
        <f>IF((CB11^2*(I11^2+$G$3^2+$G$4^2)&gt;0),(CB11^2*(I11^2+$G$3^2+$G$4^2)),0)</f>
        <v>#N/A</v>
      </c>
      <c r="BZ11" s="297" t="e">
        <f>IF(BY11=0,0,(CC11*CA11)^2)</f>
        <v>#N/A</v>
      </c>
      <c r="CA11" s="298">
        <f>0.5*((AE11-AF11)/60)</f>
        <v>0</v>
      </c>
      <c r="CB11" s="299" t="e">
        <f>AD11/$G$5*10^((K11-$AD$42)/10)</f>
        <v>#N/A</v>
      </c>
      <c r="CC11" s="300">
        <f>IF(CD11=0,0,4.34*(CB11/CD11))</f>
        <v>0</v>
      </c>
      <c r="CD11" s="300">
        <f>AD11/60</f>
        <v>0</v>
      </c>
      <c r="CF11" s="296" t="e">
        <f>IF((CI11^2*(I11^2+$G$3^2+$G$4^2)&gt;0),(CI11^2*(I11^2+$G$3^2+$G$4^2)),0)</f>
        <v>#N/A</v>
      </c>
      <c r="CG11" s="297" t="e">
        <f>IF(CF11=0,0,(CJ11*CH11)^2)</f>
        <v>#N/A</v>
      </c>
      <c r="CH11" s="298">
        <f>0.5*((AH11-AI11)/60)</f>
        <v>0</v>
      </c>
      <c r="CI11" s="299" t="e">
        <f>AG11/$G$5*10^((K11-$AG$42)/10)</f>
        <v>#N/A</v>
      </c>
      <c r="CJ11" s="300">
        <f>IF(CK11=0,0,4.34*(CI11/CK11))</f>
        <v>0</v>
      </c>
      <c r="CK11" s="300">
        <f>AG11/60</f>
        <v>0</v>
      </c>
      <c r="CN11" s="183" t="e">
        <f>O11/$G$5*10^(K11/10)</f>
        <v>#N/A</v>
      </c>
      <c r="CO11" s="183" t="e">
        <f t="shared" ref="CO11:CO40" si="12">R11/$G$5*10^(K11/10)</f>
        <v>#N/A</v>
      </c>
      <c r="CP11" s="183" t="e">
        <f t="shared" ref="CP11:CP40" si="13">U11/$G$5*10^(K11/10)</f>
        <v>#N/A</v>
      </c>
      <c r="CQ11" s="183" t="e">
        <f t="shared" ref="CQ11:CQ40" si="14">X11/$G$5*10^(K11/10)</f>
        <v>#N/A</v>
      </c>
      <c r="CR11" s="183" t="e">
        <f t="shared" ref="CR11:CR40" si="15">AA11/$G$5*10^(K11/10)</f>
        <v>#N/A</v>
      </c>
      <c r="CS11" s="183" t="e">
        <f t="shared" ref="CS11:CS40" si="16">AD11/$G$5*10^(K11/10)</f>
        <v>#N/A</v>
      </c>
      <c r="CT11" s="183" t="e">
        <f t="shared" ref="CT11:CT40" si="17">AG11/$G$5*10^(K11/10)</f>
        <v>#N/A</v>
      </c>
      <c r="CU11" s="183" t="e">
        <f>O11/$G$5*10^(AM11/10)</f>
        <v>#N/A</v>
      </c>
      <c r="CV11" s="183" t="e">
        <f>R11/$G$5*10^(AM11/10)</f>
        <v>#N/A</v>
      </c>
      <c r="CW11" s="183" t="e">
        <f>U11/$G$5*10^(AM11/10)</f>
        <v>#N/A</v>
      </c>
      <c r="CX11" s="183" t="e">
        <f>X11/$G$5*10^(AM11/10)</f>
        <v>#N/A</v>
      </c>
      <c r="CY11" s="183" t="e">
        <f>AA11/$G$5*10^(AM11/10)</f>
        <v>#N/A</v>
      </c>
      <c r="CZ11" s="183" t="e">
        <f>AD11/$G$5*10^(AM11/10)</f>
        <v>#N/A</v>
      </c>
      <c r="DA11" s="183" t="e">
        <f>AG11/$G$5*10^(AM11/10)</f>
        <v>#N/A</v>
      </c>
      <c r="DB11" s="305" t="e">
        <f>IF(K11&gt;80,O11,"")</f>
        <v>#N/A</v>
      </c>
      <c r="DC11" s="305" t="e">
        <f>IF(K11&gt;80,O11/$DB$10*10^(L11/10),"")</f>
        <v>#N/A</v>
      </c>
      <c r="DD11" s="305" t="e">
        <f>IF(K11&gt;80,O11/$DB$10*10^(K11/10),"")</f>
        <v>#N/A</v>
      </c>
      <c r="DE11" s="302" t="e">
        <f>IF((MAX(K11:K40)&gt;80),10*LOG(SUM($DD$11:$DD$40)),"")</f>
        <v>#N/A</v>
      </c>
      <c r="DF11" s="302" t="e">
        <f>IF((MAX(K11:K40)&gt;80),10*LOG(SUM($DC$11:$DC$40)),"")</f>
        <v>#N/A</v>
      </c>
      <c r="DG11" s="110" t="e">
        <f>10*LOG(SUM(CM11:CM40))</f>
        <v>#NUM!</v>
      </c>
    </row>
    <row r="12" spans="3:111" ht="27" x14ac:dyDescent="0.2">
      <c r="C12" s="264" t="e">
        <f t="shared" ref="C12:C40" si="18">IF(AK12="0","T",IF((K12-AK12)&lt;65,"I",IF((K12-AK12)&lt;70,"K",IF((K12-AK12)&lt;75,"J",IF((K12-AK12)&lt;80,"K","L")))))</f>
        <v>#N/A</v>
      </c>
      <c r="D12" s="273" t="e">
        <f t="shared" ref="D12:D40" si="19">IF(J12&lt;135,"T",IF((J12-$J$69)&lt;135,"J","L"))</f>
        <v>#N/A</v>
      </c>
      <c r="E12" s="267">
        <v>49</v>
      </c>
      <c r="F12" s="22" t="e">
        <f t="shared" si="1"/>
        <v>#N/A</v>
      </c>
      <c r="G12" s="22" t="e">
        <f t="shared" si="2"/>
        <v>#N/A</v>
      </c>
      <c r="H12" s="22" t="e">
        <f t="shared" si="3"/>
        <v>#N/A</v>
      </c>
      <c r="I12" s="63" t="e">
        <f t="shared" si="4"/>
        <v>#N/A</v>
      </c>
      <c r="J12" s="63" t="e">
        <f t="shared" si="5"/>
        <v>#N/A</v>
      </c>
      <c r="K12" s="64" t="e">
        <f t="shared" si="6"/>
        <v>#N/A</v>
      </c>
      <c r="L12" s="16" t="e">
        <f t="shared" si="7"/>
        <v>#N/A</v>
      </c>
      <c r="M12" s="23" t="e">
        <f t="shared" si="8"/>
        <v>#N/A</v>
      </c>
      <c r="N12" s="262" t="e">
        <f t="shared" ref="N12:N40" si="20">IF(M12=0,"",K12-M12)</f>
        <v>#N/A</v>
      </c>
      <c r="O12" s="225">
        <v>180</v>
      </c>
      <c r="P12" s="295"/>
      <c r="Q12" s="295"/>
      <c r="R12" s="225">
        <v>180</v>
      </c>
      <c r="S12" s="295"/>
      <c r="T12" s="295"/>
      <c r="U12" s="225"/>
      <c r="V12" s="295"/>
      <c r="W12" s="295"/>
      <c r="X12" s="225"/>
      <c r="Y12" s="295"/>
      <c r="Z12" s="295"/>
      <c r="AA12" s="225"/>
      <c r="AB12" s="295"/>
      <c r="AC12" s="295"/>
      <c r="AD12" s="225"/>
      <c r="AE12" s="295"/>
      <c r="AF12" s="295"/>
      <c r="AG12" s="225"/>
      <c r="AH12" s="295"/>
      <c r="AI12" s="295"/>
      <c r="AJ12" s="289"/>
      <c r="AK12" s="151" t="e">
        <f t="shared" ref="AK12:AK40" si="21">IF(K12&lt;80,"0",IF((L12-K12)&lt;=2,($L$66-(($K$66-$L$66)/4)*(L12-K12-2)),($L$66-(($L$66-$M$66)/8)*(L12-K12-2))))</f>
        <v>#N/A</v>
      </c>
      <c r="AL12" s="111" t="e">
        <f t="shared" si="9"/>
        <v>#N/A</v>
      </c>
      <c r="AM12" s="111" t="e">
        <f t="shared" si="10"/>
        <v>#N/A</v>
      </c>
      <c r="AN12" s="151" t="e">
        <f t="shared" si="11"/>
        <v>#N/A</v>
      </c>
      <c r="AO12" s="84"/>
      <c r="AP12" s="179" t="e">
        <f t="shared" ref="AP12:AP40" si="22">IF((AS12^2*(I12^2+$G$3^2+$G$4^2)&gt;0),(AS12^2*(I12^2+$G$3^2+$G$4^2)),0)</f>
        <v>#N/A</v>
      </c>
      <c r="AQ12" s="180" t="e">
        <f t="shared" ref="AQ12:AQ40" si="23">IF(AP12=0,0,(AT12*AR12)^2)</f>
        <v>#N/A</v>
      </c>
      <c r="AR12" s="181">
        <f t="shared" ref="AR12:AR40" si="24">0.5*((P12-Q12)/60)</f>
        <v>0</v>
      </c>
      <c r="AS12" s="182" t="e">
        <f t="shared" ref="AS12:AS40" si="25">O12/$G$5*10^((K12-$O$42)/10)</f>
        <v>#N/A</v>
      </c>
      <c r="AT12" s="135" t="e">
        <f t="shared" ref="AT12:AT40" si="26">IF(AU12=0,0,4.34*(AS12/AU12))</f>
        <v>#N/A</v>
      </c>
      <c r="AU12" s="183">
        <f t="shared" ref="AU12:AU40" si="27">O12/60</f>
        <v>3</v>
      </c>
      <c r="AW12" s="296" t="e">
        <f t="shared" ref="AW12:AW40" si="28">IF((AZ12^2*(I12^2+$G$3^2+$G$4^2)&gt;0),(AZ12^2*(I12^2+$G$3^2+$G$4^2)),0)</f>
        <v>#N/A</v>
      </c>
      <c r="AX12" s="297" t="e">
        <f t="shared" ref="AX12:AX40" si="29">IF(AW12=0,0,(BA12*AY12)^2)</f>
        <v>#N/A</v>
      </c>
      <c r="AY12" s="298">
        <f t="shared" ref="AY12:AY40" si="30">0.5*((S12-T12)/60)</f>
        <v>0</v>
      </c>
      <c r="AZ12" s="299" t="e">
        <f t="shared" ref="AZ12:AZ40" si="31">R12/$G$5*10^((K12-$R$42)/10)</f>
        <v>#N/A</v>
      </c>
      <c r="BA12" s="300" t="e">
        <f t="shared" ref="BA12:BA40" si="32">IF(BB12=0,0,4.34*(AZ12/BB12))</f>
        <v>#N/A</v>
      </c>
      <c r="BB12" s="300">
        <f t="shared" ref="BB12:BB40" si="33">R12/60</f>
        <v>3</v>
      </c>
      <c r="BD12" s="296" t="e">
        <f t="shared" ref="BD12:BD40" si="34">IF((BG12^2*(I12^2+$G$3^2+$G$4^2)&gt;0),(BG12^2*(I12^2+$G$3^2+$G$4^2)),0)</f>
        <v>#N/A</v>
      </c>
      <c r="BE12" s="297" t="e">
        <f t="shared" ref="BE12:BE40" si="35">IF(BD12=0,0,(BH12*BF12)^2)</f>
        <v>#N/A</v>
      </c>
      <c r="BF12" s="298">
        <f t="shared" ref="BF12:BF40" si="36">0.5*((V12-W12)/60)</f>
        <v>0</v>
      </c>
      <c r="BG12" s="299" t="e">
        <f t="shared" ref="BG12:BG40" si="37">U12/$G$5*10^((K12-$U$42)/10)</f>
        <v>#N/A</v>
      </c>
      <c r="BH12" s="300">
        <f t="shared" ref="BH12:BH40" si="38">IF(BI12=0,0,4.34*(BG12/BI12))</f>
        <v>0</v>
      </c>
      <c r="BI12" s="300">
        <f t="shared" ref="BI12:BI40" si="39">U12/60</f>
        <v>0</v>
      </c>
      <c r="BK12" s="296" t="e">
        <f t="shared" ref="BK12:BK40" si="40">IF((BN12^2*(I12^2+$G$3^2+$G$4^2)&gt;0),(BN12^2*(I12^2+$G$3^2+$G$4^2)),0)</f>
        <v>#N/A</v>
      </c>
      <c r="BL12" s="297" t="e">
        <f t="shared" ref="BL12:BL40" si="41">IF(BK12=0,0,(BO12*BM12)^2)</f>
        <v>#N/A</v>
      </c>
      <c r="BM12" s="298">
        <f t="shared" ref="BM12:BM40" si="42">0.5*((Y12-Z12)/60)</f>
        <v>0</v>
      </c>
      <c r="BN12" s="299" t="e">
        <f t="shared" ref="BN12:BN40" si="43">(X12/$G$5)*(10^((K12-$X$42)*0.1))</f>
        <v>#N/A</v>
      </c>
      <c r="BO12" s="300">
        <f t="shared" ref="BO12:BO40" si="44">IF(BP12=0,0,(4.34*(BN12/BP12)))</f>
        <v>0</v>
      </c>
      <c r="BP12" s="300">
        <f t="shared" ref="BP12:BP40" si="45">X12/60</f>
        <v>0</v>
      </c>
      <c r="BR12" s="296" t="e">
        <f t="shared" ref="BR12:BR40" si="46">IF((BU12^2*(I12^2+$G$3^2+$G$4^2)&gt;0),(BU12^2*(I12^2+$G$3^2+$G$4^2)),0)</f>
        <v>#N/A</v>
      </c>
      <c r="BS12" s="297" t="e">
        <f t="shared" ref="BS12:BS40" si="47">IF(BR12=0,0,(BV12*BT12)^2)</f>
        <v>#N/A</v>
      </c>
      <c r="BT12" s="298">
        <f t="shared" ref="BT12:BT40" si="48">0.5*((AB12-AC12)/60)</f>
        <v>0</v>
      </c>
      <c r="BU12" s="299" t="e">
        <f t="shared" ref="BU12:BU40" si="49">AA12/$G$5*10^((K12-$AA$42)/10)</f>
        <v>#N/A</v>
      </c>
      <c r="BV12" s="300">
        <f t="shared" ref="BV12:BV40" si="50">IF(BW12=0,0,4.34*(BU12/BW12))</f>
        <v>0</v>
      </c>
      <c r="BW12" s="300">
        <f t="shared" ref="BW12:BW40" si="51">AA12/60</f>
        <v>0</v>
      </c>
      <c r="BY12" s="296" t="e">
        <f t="shared" ref="BY12:BY40" si="52">IF((CB12^2*(I12^2+$G$3^2+$G$4^2)&gt;0),(CB12^2*(I12^2+$G$3^2+$G$4^2)),0)</f>
        <v>#N/A</v>
      </c>
      <c r="BZ12" s="297" t="e">
        <f t="shared" ref="BZ12:BZ40" si="53">IF(BY12=0,0,(CC12*CA12)^2)</f>
        <v>#N/A</v>
      </c>
      <c r="CA12" s="298">
        <f t="shared" ref="CA12:CA40" si="54">0.5*((AE12-AF12)/60)</f>
        <v>0</v>
      </c>
      <c r="CB12" s="299" t="e">
        <f t="shared" ref="CB12:CB40" si="55">AD12/$G$5*10^((K12-$AD$42)/10)</f>
        <v>#N/A</v>
      </c>
      <c r="CC12" s="300">
        <f t="shared" ref="CC12:CC40" si="56">IF(CD12=0,0,4.34*(CB12/CD12))</f>
        <v>0</v>
      </c>
      <c r="CD12" s="300">
        <f t="shared" ref="CD12:CD40" si="57">AD12/60</f>
        <v>0</v>
      </c>
      <c r="CF12" s="296" t="e">
        <f t="shared" ref="CF12:CF40" si="58">IF((CI12^2*(I12^2+$G$3^2+$G$4^2)&gt;0),(CI12^2*(I12^2+$G$3^2+$G$4^2)),0)</f>
        <v>#N/A</v>
      </c>
      <c r="CG12" s="297" t="e">
        <f t="shared" ref="CG12:CG40" si="59">IF(CF12=0,0,(CJ12*CH12)^2)</f>
        <v>#N/A</v>
      </c>
      <c r="CH12" s="298">
        <f t="shared" ref="CH12:CH40" si="60">0.5*((AH12-AI12)/60)</f>
        <v>0</v>
      </c>
      <c r="CI12" s="299" t="e">
        <f t="shared" ref="CI12:CI40" si="61">AG12/$G$5*10^((K12-$AG$42)/10)</f>
        <v>#N/A</v>
      </c>
      <c r="CJ12" s="300">
        <f t="shared" ref="CJ12:CJ40" si="62">IF(CK12=0,0,4.34*(CI12/CK12))</f>
        <v>0</v>
      </c>
      <c r="CK12" s="300">
        <f t="shared" ref="CK12:CK40" si="63">AG12/60</f>
        <v>0</v>
      </c>
      <c r="CN12" s="183" t="e">
        <f t="shared" ref="CN12:CN40" si="64">O12/$G$5*10^(K12/10)</f>
        <v>#N/A</v>
      </c>
      <c r="CO12" s="183" t="e">
        <f t="shared" si="12"/>
        <v>#N/A</v>
      </c>
      <c r="CP12" s="183" t="e">
        <f t="shared" si="13"/>
        <v>#N/A</v>
      </c>
      <c r="CQ12" s="183" t="e">
        <f t="shared" si="14"/>
        <v>#N/A</v>
      </c>
      <c r="CR12" s="183" t="e">
        <f t="shared" si="15"/>
        <v>#N/A</v>
      </c>
      <c r="CS12" s="183" t="e">
        <f t="shared" si="16"/>
        <v>#N/A</v>
      </c>
      <c r="CT12" s="183" t="e">
        <f t="shared" si="17"/>
        <v>#N/A</v>
      </c>
      <c r="CU12" s="183" t="e">
        <f t="shared" ref="CU12:CU40" si="65">O12/$G$5*10^(AM12/10)</f>
        <v>#N/A</v>
      </c>
      <c r="CV12" s="183" t="e">
        <f t="shared" ref="CV12:CV40" si="66">R12/$G$5*10^(AM12/10)</f>
        <v>#N/A</v>
      </c>
      <c r="CW12" s="183" t="e">
        <f t="shared" ref="CW12:CW40" si="67">U12/$G$5*10^(AM12/10)</f>
        <v>#N/A</v>
      </c>
      <c r="CX12" s="183" t="e">
        <f t="shared" ref="CX12:CX40" si="68">X12/$G$5*10^(AM12/10)</f>
        <v>#N/A</v>
      </c>
      <c r="CY12" s="183" t="e">
        <f t="shared" ref="CY12:CY40" si="69">AA12/$G$5*10^(AM12/10)</f>
        <v>#N/A</v>
      </c>
      <c r="CZ12" s="183" t="e">
        <f t="shared" ref="CZ12:CZ40" si="70">AD12/$G$5*10^(AM12/10)</f>
        <v>#N/A</v>
      </c>
      <c r="DA12" s="183" t="e">
        <f t="shared" ref="DA12:DA40" si="71">AG12/$G$5*10^(AM12/10)</f>
        <v>#N/A</v>
      </c>
      <c r="DB12" s="305" t="e">
        <f>IF(K12&gt;80,O12,"")</f>
        <v>#N/A</v>
      </c>
      <c r="DC12" s="305" t="e">
        <f>IF(K12&gt;80,O12/$DB$10*10^(L12/10),"")</f>
        <v>#N/A</v>
      </c>
      <c r="DD12" s="305" t="e">
        <f>IF(K12&gt;80,O12/$DB$10*10^(K12/10),"")</f>
        <v>#N/A</v>
      </c>
      <c r="DF12" s="184"/>
    </row>
    <row r="13" spans="3:111" ht="27" x14ac:dyDescent="0.2">
      <c r="C13" s="264" t="e">
        <f t="shared" si="18"/>
        <v>#N/A</v>
      </c>
      <c r="D13" s="273" t="e">
        <f t="shared" si="19"/>
        <v>#N/A</v>
      </c>
      <c r="E13" s="267">
        <v>54</v>
      </c>
      <c r="F13" s="22" t="e">
        <f t="shared" si="1"/>
        <v>#N/A</v>
      </c>
      <c r="G13" s="22" t="e">
        <f t="shared" si="2"/>
        <v>#N/A</v>
      </c>
      <c r="H13" s="22" t="e">
        <f t="shared" si="3"/>
        <v>#N/A</v>
      </c>
      <c r="I13" s="63" t="e">
        <f t="shared" si="4"/>
        <v>#N/A</v>
      </c>
      <c r="J13" s="63" t="e">
        <f t="shared" si="5"/>
        <v>#N/A</v>
      </c>
      <c r="K13" s="64" t="e">
        <f t="shared" si="6"/>
        <v>#N/A</v>
      </c>
      <c r="L13" s="16" t="e">
        <f t="shared" si="7"/>
        <v>#N/A</v>
      </c>
      <c r="M13" s="23" t="e">
        <f t="shared" si="8"/>
        <v>#N/A</v>
      </c>
      <c r="N13" s="262" t="e">
        <f t="shared" si="20"/>
        <v>#N/A</v>
      </c>
      <c r="O13" s="225">
        <v>120</v>
      </c>
      <c r="P13" s="295"/>
      <c r="Q13" s="295"/>
      <c r="R13" s="225">
        <v>120</v>
      </c>
      <c r="S13" s="295"/>
      <c r="T13" s="295"/>
      <c r="U13" s="225"/>
      <c r="V13" s="295"/>
      <c r="W13" s="295"/>
      <c r="X13" s="225"/>
      <c r="Y13" s="295"/>
      <c r="Z13" s="295"/>
      <c r="AA13" s="225"/>
      <c r="AB13" s="295"/>
      <c r="AC13" s="295"/>
      <c r="AD13" s="225"/>
      <c r="AE13" s="295"/>
      <c r="AF13" s="295"/>
      <c r="AG13" s="225"/>
      <c r="AH13" s="295"/>
      <c r="AI13" s="295"/>
      <c r="AJ13" s="289"/>
      <c r="AK13" s="151" t="e">
        <f t="shared" si="21"/>
        <v>#N/A</v>
      </c>
      <c r="AL13" s="111" t="e">
        <f t="shared" si="9"/>
        <v>#N/A</v>
      </c>
      <c r="AM13" s="111" t="e">
        <f t="shared" si="10"/>
        <v>#N/A</v>
      </c>
      <c r="AN13" s="151" t="e">
        <f t="shared" si="11"/>
        <v>#N/A</v>
      </c>
      <c r="AO13" s="84"/>
      <c r="AP13" s="179" t="e">
        <f t="shared" si="22"/>
        <v>#N/A</v>
      </c>
      <c r="AQ13" s="180" t="e">
        <f t="shared" si="23"/>
        <v>#N/A</v>
      </c>
      <c r="AR13" s="181">
        <f t="shared" si="24"/>
        <v>0</v>
      </c>
      <c r="AS13" s="182" t="e">
        <f t="shared" si="25"/>
        <v>#N/A</v>
      </c>
      <c r="AT13" s="135" t="e">
        <f t="shared" si="26"/>
        <v>#N/A</v>
      </c>
      <c r="AU13" s="183">
        <f t="shared" si="27"/>
        <v>2</v>
      </c>
      <c r="AW13" s="296" t="e">
        <f t="shared" si="28"/>
        <v>#N/A</v>
      </c>
      <c r="AX13" s="297" t="e">
        <f t="shared" si="29"/>
        <v>#N/A</v>
      </c>
      <c r="AY13" s="298">
        <f t="shared" si="30"/>
        <v>0</v>
      </c>
      <c r="AZ13" s="299" t="e">
        <f t="shared" si="31"/>
        <v>#N/A</v>
      </c>
      <c r="BA13" s="300" t="e">
        <f t="shared" si="32"/>
        <v>#N/A</v>
      </c>
      <c r="BB13" s="300">
        <f t="shared" si="33"/>
        <v>2</v>
      </c>
      <c r="BD13" s="296" t="e">
        <f t="shared" si="34"/>
        <v>#N/A</v>
      </c>
      <c r="BE13" s="297" t="e">
        <f t="shared" si="35"/>
        <v>#N/A</v>
      </c>
      <c r="BF13" s="298">
        <f t="shared" si="36"/>
        <v>0</v>
      </c>
      <c r="BG13" s="299" t="e">
        <f t="shared" si="37"/>
        <v>#N/A</v>
      </c>
      <c r="BH13" s="300">
        <f t="shared" si="38"/>
        <v>0</v>
      </c>
      <c r="BI13" s="300">
        <f t="shared" si="39"/>
        <v>0</v>
      </c>
      <c r="BK13" s="296" t="e">
        <f t="shared" si="40"/>
        <v>#N/A</v>
      </c>
      <c r="BL13" s="297" t="e">
        <f t="shared" si="41"/>
        <v>#N/A</v>
      </c>
      <c r="BM13" s="298">
        <f t="shared" si="42"/>
        <v>0</v>
      </c>
      <c r="BN13" s="299" t="e">
        <f t="shared" si="43"/>
        <v>#N/A</v>
      </c>
      <c r="BO13" s="300">
        <f t="shared" si="44"/>
        <v>0</v>
      </c>
      <c r="BP13" s="300">
        <f t="shared" si="45"/>
        <v>0</v>
      </c>
      <c r="BR13" s="296" t="e">
        <f t="shared" si="46"/>
        <v>#N/A</v>
      </c>
      <c r="BS13" s="297" t="e">
        <f t="shared" si="47"/>
        <v>#N/A</v>
      </c>
      <c r="BT13" s="298">
        <f t="shared" si="48"/>
        <v>0</v>
      </c>
      <c r="BU13" s="299" t="e">
        <f t="shared" si="49"/>
        <v>#N/A</v>
      </c>
      <c r="BV13" s="300">
        <f t="shared" si="50"/>
        <v>0</v>
      </c>
      <c r="BW13" s="300">
        <f t="shared" si="51"/>
        <v>0</v>
      </c>
      <c r="BY13" s="296" t="e">
        <f t="shared" si="52"/>
        <v>#N/A</v>
      </c>
      <c r="BZ13" s="297" t="e">
        <f t="shared" si="53"/>
        <v>#N/A</v>
      </c>
      <c r="CA13" s="298">
        <f t="shared" si="54"/>
        <v>0</v>
      </c>
      <c r="CB13" s="299" t="e">
        <f t="shared" si="55"/>
        <v>#N/A</v>
      </c>
      <c r="CC13" s="300">
        <f t="shared" si="56"/>
        <v>0</v>
      </c>
      <c r="CD13" s="300">
        <f t="shared" si="57"/>
        <v>0</v>
      </c>
      <c r="CF13" s="296" t="e">
        <f t="shared" si="58"/>
        <v>#N/A</v>
      </c>
      <c r="CG13" s="297" t="e">
        <f t="shared" si="59"/>
        <v>#N/A</v>
      </c>
      <c r="CH13" s="298">
        <f t="shared" si="60"/>
        <v>0</v>
      </c>
      <c r="CI13" s="299" t="e">
        <f t="shared" si="61"/>
        <v>#N/A</v>
      </c>
      <c r="CJ13" s="300">
        <f t="shared" si="62"/>
        <v>0</v>
      </c>
      <c r="CK13" s="300">
        <f t="shared" si="63"/>
        <v>0</v>
      </c>
      <c r="CN13" s="183" t="e">
        <f t="shared" si="64"/>
        <v>#N/A</v>
      </c>
      <c r="CO13" s="183" t="e">
        <f t="shared" si="12"/>
        <v>#N/A</v>
      </c>
      <c r="CP13" s="183" t="e">
        <f t="shared" si="13"/>
        <v>#N/A</v>
      </c>
      <c r="CQ13" s="183" t="e">
        <f t="shared" si="14"/>
        <v>#N/A</v>
      </c>
      <c r="CR13" s="183" t="e">
        <f t="shared" si="15"/>
        <v>#N/A</v>
      </c>
      <c r="CS13" s="183" t="e">
        <f t="shared" si="16"/>
        <v>#N/A</v>
      </c>
      <c r="CT13" s="183" t="e">
        <f t="shared" si="17"/>
        <v>#N/A</v>
      </c>
      <c r="CU13" s="183" t="e">
        <f t="shared" si="65"/>
        <v>#N/A</v>
      </c>
      <c r="CV13" s="183" t="e">
        <f t="shared" si="66"/>
        <v>#N/A</v>
      </c>
      <c r="CW13" s="183" t="e">
        <f t="shared" si="67"/>
        <v>#N/A</v>
      </c>
      <c r="CX13" s="183" t="e">
        <f t="shared" si="68"/>
        <v>#N/A</v>
      </c>
      <c r="CY13" s="183" t="e">
        <f t="shared" si="69"/>
        <v>#N/A</v>
      </c>
      <c r="CZ13" s="183" t="e">
        <f t="shared" si="70"/>
        <v>#N/A</v>
      </c>
      <c r="DA13" s="183" t="e">
        <f t="shared" si="71"/>
        <v>#N/A</v>
      </c>
      <c r="DB13" s="305" t="e">
        <f>IF(K13&gt;80,O13,"")</f>
        <v>#N/A</v>
      </c>
      <c r="DC13" s="305" t="e">
        <f>IF(K13&gt;80,O13/$DB$10*10^(L13/10),"")</f>
        <v>#N/A</v>
      </c>
      <c r="DD13" s="305" t="e">
        <f>IF(K13&gt;80,O13/$DB$10*10^(K13/10),"")</f>
        <v>#N/A</v>
      </c>
      <c r="DF13" s="184"/>
    </row>
    <row r="14" spans="3:111" ht="27" x14ac:dyDescent="0.2">
      <c r="C14" s="264" t="e">
        <f t="shared" si="18"/>
        <v>#N/A</v>
      </c>
      <c r="D14" s="273" t="e">
        <f t="shared" si="19"/>
        <v>#N/A</v>
      </c>
      <c r="E14" s="267">
        <v>84</v>
      </c>
      <c r="F14" s="22" t="e">
        <f t="shared" si="1"/>
        <v>#N/A</v>
      </c>
      <c r="G14" s="22" t="e">
        <f t="shared" si="2"/>
        <v>#N/A</v>
      </c>
      <c r="H14" s="22" t="e">
        <f t="shared" si="3"/>
        <v>#N/A</v>
      </c>
      <c r="I14" s="63" t="e">
        <f t="shared" si="4"/>
        <v>#N/A</v>
      </c>
      <c r="J14" s="63" t="e">
        <f t="shared" si="5"/>
        <v>#N/A</v>
      </c>
      <c r="K14" s="64" t="e">
        <f t="shared" si="6"/>
        <v>#N/A</v>
      </c>
      <c r="L14" s="16" t="e">
        <f t="shared" si="7"/>
        <v>#N/A</v>
      </c>
      <c r="M14" s="23" t="e">
        <f t="shared" si="8"/>
        <v>#N/A</v>
      </c>
      <c r="N14" s="262" t="e">
        <f t="shared" si="20"/>
        <v>#N/A</v>
      </c>
      <c r="O14" s="25"/>
      <c r="P14" s="25"/>
      <c r="Q14" s="25"/>
      <c r="R14" s="25"/>
      <c r="S14" s="25"/>
      <c r="T14" s="25"/>
      <c r="U14" s="25">
        <v>300</v>
      </c>
      <c r="V14" s="25"/>
      <c r="W14" s="25"/>
      <c r="X14" s="25">
        <v>300</v>
      </c>
      <c r="Y14" s="25"/>
      <c r="Z14" s="25"/>
      <c r="AA14" s="25">
        <v>300</v>
      </c>
      <c r="AB14" s="25"/>
      <c r="AC14" s="25"/>
      <c r="AD14" s="25"/>
      <c r="AE14" s="25"/>
      <c r="AF14" s="25"/>
      <c r="AG14" s="25"/>
      <c r="AH14" s="25"/>
      <c r="AI14" s="25"/>
      <c r="AJ14" s="289"/>
      <c r="AK14" s="151" t="e">
        <f t="shared" si="21"/>
        <v>#N/A</v>
      </c>
      <c r="AL14" s="111" t="e">
        <f t="shared" si="9"/>
        <v>#N/A</v>
      </c>
      <c r="AM14" s="111" t="e">
        <f t="shared" si="10"/>
        <v>#N/A</v>
      </c>
      <c r="AN14" s="151" t="e">
        <f t="shared" si="11"/>
        <v>#N/A</v>
      </c>
      <c r="AO14" s="84"/>
      <c r="AP14" s="179" t="e">
        <f t="shared" si="22"/>
        <v>#N/A</v>
      </c>
      <c r="AQ14" s="180" t="e">
        <f t="shared" si="23"/>
        <v>#N/A</v>
      </c>
      <c r="AR14" s="181">
        <f t="shared" si="24"/>
        <v>0</v>
      </c>
      <c r="AS14" s="182" t="e">
        <f t="shared" si="25"/>
        <v>#N/A</v>
      </c>
      <c r="AT14" s="135">
        <f t="shared" si="26"/>
        <v>0</v>
      </c>
      <c r="AU14" s="183">
        <f t="shared" si="27"/>
        <v>0</v>
      </c>
      <c r="AW14" s="296" t="e">
        <f t="shared" si="28"/>
        <v>#N/A</v>
      </c>
      <c r="AX14" s="297" t="e">
        <f t="shared" si="29"/>
        <v>#N/A</v>
      </c>
      <c r="AY14" s="298">
        <f t="shared" si="30"/>
        <v>0</v>
      </c>
      <c r="AZ14" s="299" t="e">
        <f t="shared" si="31"/>
        <v>#N/A</v>
      </c>
      <c r="BA14" s="300">
        <f t="shared" si="32"/>
        <v>0</v>
      </c>
      <c r="BB14" s="300">
        <f t="shared" si="33"/>
        <v>0</v>
      </c>
      <c r="BD14" s="296" t="e">
        <f t="shared" si="34"/>
        <v>#N/A</v>
      </c>
      <c r="BE14" s="297" t="e">
        <f t="shared" si="35"/>
        <v>#N/A</v>
      </c>
      <c r="BF14" s="298">
        <f t="shared" si="36"/>
        <v>0</v>
      </c>
      <c r="BG14" s="299" t="e">
        <f t="shared" si="37"/>
        <v>#N/A</v>
      </c>
      <c r="BH14" s="300" t="e">
        <f t="shared" si="38"/>
        <v>#N/A</v>
      </c>
      <c r="BI14" s="300">
        <f t="shared" si="39"/>
        <v>5</v>
      </c>
      <c r="BK14" s="296" t="e">
        <f t="shared" si="40"/>
        <v>#N/A</v>
      </c>
      <c r="BL14" s="297" t="e">
        <f t="shared" si="41"/>
        <v>#N/A</v>
      </c>
      <c r="BM14" s="298">
        <f t="shared" si="42"/>
        <v>0</v>
      </c>
      <c r="BN14" s="299" t="e">
        <f t="shared" si="43"/>
        <v>#N/A</v>
      </c>
      <c r="BO14" s="300" t="e">
        <f t="shared" si="44"/>
        <v>#N/A</v>
      </c>
      <c r="BP14" s="300">
        <f t="shared" si="45"/>
        <v>5</v>
      </c>
      <c r="BR14" s="296" t="e">
        <f t="shared" si="46"/>
        <v>#N/A</v>
      </c>
      <c r="BS14" s="297" t="e">
        <f t="shared" si="47"/>
        <v>#N/A</v>
      </c>
      <c r="BT14" s="298">
        <f t="shared" si="48"/>
        <v>0</v>
      </c>
      <c r="BU14" s="299" t="e">
        <f t="shared" si="49"/>
        <v>#N/A</v>
      </c>
      <c r="BV14" s="300" t="e">
        <f t="shared" si="50"/>
        <v>#N/A</v>
      </c>
      <c r="BW14" s="300">
        <f t="shared" si="51"/>
        <v>5</v>
      </c>
      <c r="BY14" s="296" t="e">
        <f t="shared" si="52"/>
        <v>#N/A</v>
      </c>
      <c r="BZ14" s="297" t="e">
        <f t="shared" si="53"/>
        <v>#N/A</v>
      </c>
      <c r="CA14" s="298">
        <f t="shared" si="54"/>
        <v>0</v>
      </c>
      <c r="CB14" s="299" t="e">
        <f t="shared" si="55"/>
        <v>#N/A</v>
      </c>
      <c r="CC14" s="300">
        <f t="shared" si="56"/>
        <v>0</v>
      </c>
      <c r="CD14" s="300">
        <f t="shared" si="57"/>
        <v>0</v>
      </c>
      <c r="CF14" s="296" t="e">
        <f t="shared" si="58"/>
        <v>#N/A</v>
      </c>
      <c r="CG14" s="297" t="e">
        <f t="shared" si="59"/>
        <v>#N/A</v>
      </c>
      <c r="CH14" s="298">
        <f t="shared" si="60"/>
        <v>0</v>
      </c>
      <c r="CI14" s="299" t="e">
        <f t="shared" si="61"/>
        <v>#N/A</v>
      </c>
      <c r="CJ14" s="300">
        <f t="shared" si="62"/>
        <v>0</v>
      </c>
      <c r="CK14" s="300">
        <f t="shared" si="63"/>
        <v>0</v>
      </c>
      <c r="CN14" s="183" t="e">
        <f t="shared" si="64"/>
        <v>#N/A</v>
      </c>
      <c r="CO14" s="183" t="e">
        <f t="shared" si="12"/>
        <v>#N/A</v>
      </c>
      <c r="CP14" s="183" t="e">
        <f t="shared" si="13"/>
        <v>#N/A</v>
      </c>
      <c r="CQ14" s="183" t="e">
        <f t="shared" si="14"/>
        <v>#N/A</v>
      </c>
      <c r="CR14" s="183" t="e">
        <f t="shared" si="15"/>
        <v>#N/A</v>
      </c>
      <c r="CS14" s="183" t="e">
        <f t="shared" si="16"/>
        <v>#N/A</v>
      </c>
      <c r="CT14" s="183" t="e">
        <f t="shared" si="17"/>
        <v>#N/A</v>
      </c>
      <c r="CU14" s="183" t="e">
        <f t="shared" si="65"/>
        <v>#N/A</v>
      </c>
      <c r="CV14" s="183" t="e">
        <f t="shared" si="66"/>
        <v>#N/A</v>
      </c>
      <c r="CW14" s="183" t="e">
        <f t="shared" si="67"/>
        <v>#N/A</v>
      </c>
      <c r="CX14" s="183" t="e">
        <f t="shared" si="68"/>
        <v>#N/A</v>
      </c>
      <c r="CY14" s="183" t="e">
        <f t="shared" si="69"/>
        <v>#N/A</v>
      </c>
      <c r="CZ14" s="183" t="e">
        <f t="shared" si="70"/>
        <v>#N/A</v>
      </c>
      <c r="DA14" s="183" t="e">
        <f t="shared" si="71"/>
        <v>#N/A</v>
      </c>
      <c r="DB14" s="305" t="e">
        <f t="shared" ref="DB14:DB40" si="72">IF(K14&gt;80,O14,"")</f>
        <v>#N/A</v>
      </c>
      <c r="DC14" s="305" t="e">
        <f t="shared" ref="DC14:DC40" si="73">IF(K14&gt;80,O14/$DB$10*10^(L14/10),"")</f>
        <v>#N/A</v>
      </c>
      <c r="DD14" s="305" t="e">
        <f t="shared" ref="DD14:DD40" si="74">IF(K14&gt;80,O14/$DB$10*10^(K14/10),"")</f>
        <v>#N/A</v>
      </c>
      <c r="DF14" s="184"/>
    </row>
    <row r="15" spans="3:111" ht="27" x14ac:dyDescent="0.2">
      <c r="C15" s="264" t="e">
        <f t="shared" si="18"/>
        <v>#N/A</v>
      </c>
      <c r="D15" s="273" t="e">
        <f t="shared" si="19"/>
        <v>#N/A</v>
      </c>
      <c r="E15" s="267">
        <v>85</v>
      </c>
      <c r="F15" s="22" t="e">
        <f t="shared" si="1"/>
        <v>#N/A</v>
      </c>
      <c r="G15" s="22" t="e">
        <f t="shared" si="2"/>
        <v>#N/A</v>
      </c>
      <c r="H15" s="22" t="e">
        <f t="shared" si="3"/>
        <v>#N/A</v>
      </c>
      <c r="I15" s="63" t="e">
        <f t="shared" si="4"/>
        <v>#N/A</v>
      </c>
      <c r="J15" s="63" t="e">
        <f t="shared" si="5"/>
        <v>#N/A</v>
      </c>
      <c r="K15" s="64" t="e">
        <f t="shared" si="6"/>
        <v>#N/A</v>
      </c>
      <c r="L15" s="16" t="e">
        <f t="shared" si="7"/>
        <v>#N/A</v>
      </c>
      <c r="M15" s="23" t="e">
        <f t="shared" si="8"/>
        <v>#N/A</v>
      </c>
      <c r="N15" s="262" t="e">
        <f t="shared" si="20"/>
        <v>#N/A</v>
      </c>
      <c r="O15" s="25"/>
      <c r="P15" s="25"/>
      <c r="Q15" s="25"/>
      <c r="R15" s="25"/>
      <c r="S15" s="25"/>
      <c r="T15" s="25"/>
      <c r="U15" s="25">
        <v>30</v>
      </c>
      <c r="V15" s="25"/>
      <c r="W15" s="25"/>
      <c r="X15" s="25">
        <v>30</v>
      </c>
      <c r="Y15" s="25"/>
      <c r="Z15" s="25"/>
      <c r="AA15" s="25">
        <v>30</v>
      </c>
      <c r="AB15" s="25"/>
      <c r="AC15" s="25"/>
      <c r="AD15" s="25"/>
      <c r="AE15" s="25"/>
      <c r="AF15" s="25"/>
      <c r="AG15" s="25"/>
      <c r="AH15" s="25"/>
      <c r="AI15" s="25"/>
      <c r="AJ15" s="289"/>
      <c r="AK15" s="151" t="e">
        <f t="shared" si="21"/>
        <v>#N/A</v>
      </c>
      <c r="AL15" s="111" t="e">
        <f t="shared" si="9"/>
        <v>#N/A</v>
      </c>
      <c r="AM15" s="111" t="e">
        <f t="shared" si="10"/>
        <v>#N/A</v>
      </c>
      <c r="AN15" s="151" t="e">
        <f t="shared" si="11"/>
        <v>#N/A</v>
      </c>
      <c r="AO15" s="84"/>
      <c r="AP15" s="179" t="e">
        <f t="shared" si="22"/>
        <v>#N/A</v>
      </c>
      <c r="AQ15" s="180" t="e">
        <f t="shared" si="23"/>
        <v>#N/A</v>
      </c>
      <c r="AR15" s="181">
        <f t="shared" si="24"/>
        <v>0</v>
      </c>
      <c r="AS15" s="182" t="e">
        <f t="shared" si="25"/>
        <v>#N/A</v>
      </c>
      <c r="AT15" s="135">
        <f t="shared" si="26"/>
        <v>0</v>
      </c>
      <c r="AU15" s="183">
        <f t="shared" si="27"/>
        <v>0</v>
      </c>
      <c r="AW15" s="296" t="e">
        <f t="shared" si="28"/>
        <v>#N/A</v>
      </c>
      <c r="AX15" s="297" t="e">
        <f t="shared" si="29"/>
        <v>#N/A</v>
      </c>
      <c r="AY15" s="298">
        <f t="shared" si="30"/>
        <v>0</v>
      </c>
      <c r="AZ15" s="299" t="e">
        <f t="shared" si="31"/>
        <v>#N/A</v>
      </c>
      <c r="BA15" s="300">
        <f t="shared" si="32"/>
        <v>0</v>
      </c>
      <c r="BB15" s="300">
        <f t="shared" si="33"/>
        <v>0</v>
      </c>
      <c r="BD15" s="296" t="e">
        <f t="shared" si="34"/>
        <v>#N/A</v>
      </c>
      <c r="BE15" s="297" t="e">
        <f t="shared" si="35"/>
        <v>#N/A</v>
      </c>
      <c r="BF15" s="298">
        <f t="shared" si="36"/>
        <v>0</v>
      </c>
      <c r="BG15" s="299" t="e">
        <f t="shared" si="37"/>
        <v>#N/A</v>
      </c>
      <c r="BH15" s="300" t="e">
        <f t="shared" si="38"/>
        <v>#N/A</v>
      </c>
      <c r="BI15" s="300">
        <f t="shared" si="39"/>
        <v>0.5</v>
      </c>
      <c r="BK15" s="296" t="e">
        <f t="shared" si="40"/>
        <v>#N/A</v>
      </c>
      <c r="BL15" s="297" t="e">
        <f t="shared" si="41"/>
        <v>#N/A</v>
      </c>
      <c r="BM15" s="298">
        <f t="shared" si="42"/>
        <v>0</v>
      </c>
      <c r="BN15" s="299" t="e">
        <f t="shared" si="43"/>
        <v>#N/A</v>
      </c>
      <c r="BO15" s="300" t="e">
        <f t="shared" si="44"/>
        <v>#N/A</v>
      </c>
      <c r="BP15" s="300">
        <f t="shared" si="45"/>
        <v>0.5</v>
      </c>
      <c r="BR15" s="296" t="e">
        <f t="shared" si="46"/>
        <v>#N/A</v>
      </c>
      <c r="BS15" s="297" t="e">
        <f t="shared" si="47"/>
        <v>#N/A</v>
      </c>
      <c r="BT15" s="298">
        <f t="shared" si="48"/>
        <v>0</v>
      </c>
      <c r="BU15" s="299" t="e">
        <f t="shared" si="49"/>
        <v>#N/A</v>
      </c>
      <c r="BV15" s="300" t="e">
        <f t="shared" si="50"/>
        <v>#N/A</v>
      </c>
      <c r="BW15" s="300">
        <f t="shared" si="51"/>
        <v>0.5</v>
      </c>
      <c r="BY15" s="296" t="e">
        <f t="shared" si="52"/>
        <v>#N/A</v>
      </c>
      <c r="BZ15" s="297" t="e">
        <f t="shared" si="53"/>
        <v>#N/A</v>
      </c>
      <c r="CA15" s="298">
        <f t="shared" si="54"/>
        <v>0</v>
      </c>
      <c r="CB15" s="299" t="e">
        <f t="shared" si="55"/>
        <v>#N/A</v>
      </c>
      <c r="CC15" s="300">
        <f t="shared" si="56"/>
        <v>0</v>
      </c>
      <c r="CD15" s="300">
        <f t="shared" si="57"/>
        <v>0</v>
      </c>
      <c r="CF15" s="296" t="e">
        <f t="shared" si="58"/>
        <v>#N/A</v>
      </c>
      <c r="CG15" s="297" t="e">
        <f t="shared" si="59"/>
        <v>#N/A</v>
      </c>
      <c r="CH15" s="298">
        <f t="shared" si="60"/>
        <v>0</v>
      </c>
      <c r="CI15" s="299" t="e">
        <f t="shared" si="61"/>
        <v>#N/A</v>
      </c>
      <c r="CJ15" s="300">
        <f t="shared" si="62"/>
        <v>0</v>
      </c>
      <c r="CK15" s="300">
        <f t="shared" si="63"/>
        <v>0</v>
      </c>
      <c r="CN15" s="183" t="e">
        <f t="shared" si="64"/>
        <v>#N/A</v>
      </c>
      <c r="CO15" s="183" t="e">
        <f t="shared" si="12"/>
        <v>#N/A</v>
      </c>
      <c r="CP15" s="183" t="e">
        <f t="shared" si="13"/>
        <v>#N/A</v>
      </c>
      <c r="CQ15" s="183" t="e">
        <f t="shared" si="14"/>
        <v>#N/A</v>
      </c>
      <c r="CR15" s="183" t="e">
        <f t="shared" si="15"/>
        <v>#N/A</v>
      </c>
      <c r="CS15" s="183" t="e">
        <f t="shared" si="16"/>
        <v>#N/A</v>
      </c>
      <c r="CT15" s="183" t="e">
        <f t="shared" si="17"/>
        <v>#N/A</v>
      </c>
      <c r="CU15" s="183" t="e">
        <f t="shared" si="65"/>
        <v>#N/A</v>
      </c>
      <c r="CV15" s="183" t="e">
        <f t="shared" si="66"/>
        <v>#N/A</v>
      </c>
      <c r="CW15" s="183" t="e">
        <f t="shared" si="67"/>
        <v>#N/A</v>
      </c>
      <c r="CX15" s="183" t="e">
        <f t="shared" si="68"/>
        <v>#N/A</v>
      </c>
      <c r="CY15" s="183" t="e">
        <f t="shared" si="69"/>
        <v>#N/A</v>
      </c>
      <c r="CZ15" s="183" t="e">
        <f t="shared" si="70"/>
        <v>#N/A</v>
      </c>
      <c r="DA15" s="183" t="e">
        <f t="shared" si="71"/>
        <v>#N/A</v>
      </c>
      <c r="DB15" s="305" t="e">
        <f t="shared" si="72"/>
        <v>#N/A</v>
      </c>
      <c r="DC15" s="305" t="e">
        <f t="shared" si="73"/>
        <v>#N/A</v>
      </c>
      <c r="DD15" s="305" t="e">
        <f t="shared" si="74"/>
        <v>#N/A</v>
      </c>
      <c r="DF15" s="184"/>
    </row>
    <row r="16" spans="3:111" ht="27" x14ac:dyDescent="0.2">
      <c r="C16" s="264" t="e">
        <f t="shared" si="18"/>
        <v>#N/A</v>
      </c>
      <c r="D16" s="273" t="e">
        <f t="shared" si="19"/>
        <v>#N/A</v>
      </c>
      <c r="E16" s="267">
        <v>86</v>
      </c>
      <c r="F16" s="22" t="e">
        <f t="shared" si="1"/>
        <v>#N/A</v>
      </c>
      <c r="G16" s="22" t="e">
        <f t="shared" si="2"/>
        <v>#N/A</v>
      </c>
      <c r="H16" s="22" t="e">
        <f t="shared" si="3"/>
        <v>#N/A</v>
      </c>
      <c r="I16" s="63" t="e">
        <f t="shared" si="4"/>
        <v>#N/A</v>
      </c>
      <c r="J16" s="63" t="e">
        <f t="shared" si="5"/>
        <v>#N/A</v>
      </c>
      <c r="K16" s="64" t="e">
        <f t="shared" si="6"/>
        <v>#N/A</v>
      </c>
      <c r="L16" s="16" t="e">
        <f t="shared" si="7"/>
        <v>#N/A</v>
      </c>
      <c r="M16" s="23" t="e">
        <f t="shared" si="8"/>
        <v>#N/A</v>
      </c>
      <c r="N16" s="262" t="e">
        <f t="shared" si="20"/>
        <v>#N/A</v>
      </c>
      <c r="O16" s="25"/>
      <c r="P16" s="25"/>
      <c r="Q16" s="25"/>
      <c r="R16" s="25"/>
      <c r="S16" s="25"/>
      <c r="T16" s="25"/>
      <c r="U16" s="25">
        <v>150</v>
      </c>
      <c r="V16" s="25"/>
      <c r="W16" s="25"/>
      <c r="X16" s="25">
        <v>150</v>
      </c>
      <c r="Y16" s="25"/>
      <c r="Z16" s="25"/>
      <c r="AA16" s="25">
        <v>150</v>
      </c>
      <c r="AB16" s="25"/>
      <c r="AC16" s="25"/>
      <c r="AD16" s="25"/>
      <c r="AE16" s="25"/>
      <c r="AF16" s="25"/>
      <c r="AG16" s="25"/>
      <c r="AH16" s="25"/>
      <c r="AI16" s="25"/>
      <c r="AJ16" s="289"/>
      <c r="AK16" s="151" t="e">
        <f t="shared" si="21"/>
        <v>#N/A</v>
      </c>
      <c r="AL16" s="111" t="e">
        <f t="shared" si="9"/>
        <v>#N/A</v>
      </c>
      <c r="AM16" s="111" t="e">
        <f t="shared" si="10"/>
        <v>#N/A</v>
      </c>
      <c r="AN16" s="151" t="e">
        <f t="shared" si="11"/>
        <v>#N/A</v>
      </c>
      <c r="AO16" s="84"/>
      <c r="AP16" s="179" t="e">
        <f t="shared" si="22"/>
        <v>#N/A</v>
      </c>
      <c r="AQ16" s="180" t="e">
        <f t="shared" si="23"/>
        <v>#N/A</v>
      </c>
      <c r="AR16" s="181">
        <f t="shared" si="24"/>
        <v>0</v>
      </c>
      <c r="AS16" s="182" t="e">
        <f t="shared" si="25"/>
        <v>#N/A</v>
      </c>
      <c r="AT16" s="135">
        <f t="shared" si="26"/>
        <v>0</v>
      </c>
      <c r="AU16" s="183">
        <f t="shared" si="27"/>
        <v>0</v>
      </c>
      <c r="AW16" s="296" t="e">
        <f t="shared" si="28"/>
        <v>#N/A</v>
      </c>
      <c r="AX16" s="297" t="e">
        <f t="shared" si="29"/>
        <v>#N/A</v>
      </c>
      <c r="AY16" s="298">
        <f t="shared" si="30"/>
        <v>0</v>
      </c>
      <c r="AZ16" s="299" t="e">
        <f t="shared" si="31"/>
        <v>#N/A</v>
      </c>
      <c r="BA16" s="300">
        <f t="shared" si="32"/>
        <v>0</v>
      </c>
      <c r="BB16" s="300">
        <f t="shared" si="33"/>
        <v>0</v>
      </c>
      <c r="BD16" s="296" t="e">
        <f t="shared" si="34"/>
        <v>#N/A</v>
      </c>
      <c r="BE16" s="297" t="e">
        <f t="shared" si="35"/>
        <v>#N/A</v>
      </c>
      <c r="BF16" s="298">
        <f t="shared" si="36"/>
        <v>0</v>
      </c>
      <c r="BG16" s="299" t="e">
        <f t="shared" si="37"/>
        <v>#N/A</v>
      </c>
      <c r="BH16" s="300" t="e">
        <f t="shared" si="38"/>
        <v>#N/A</v>
      </c>
      <c r="BI16" s="300">
        <f t="shared" si="39"/>
        <v>2.5</v>
      </c>
      <c r="BK16" s="296" t="e">
        <f t="shared" si="40"/>
        <v>#N/A</v>
      </c>
      <c r="BL16" s="297" t="e">
        <f t="shared" si="41"/>
        <v>#N/A</v>
      </c>
      <c r="BM16" s="298">
        <f t="shared" si="42"/>
        <v>0</v>
      </c>
      <c r="BN16" s="299" t="e">
        <f t="shared" si="43"/>
        <v>#N/A</v>
      </c>
      <c r="BO16" s="300" t="e">
        <f t="shared" si="44"/>
        <v>#N/A</v>
      </c>
      <c r="BP16" s="300">
        <f t="shared" si="45"/>
        <v>2.5</v>
      </c>
      <c r="BR16" s="296" t="e">
        <f t="shared" si="46"/>
        <v>#N/A</v>
      </c>
      <c r="BS16" s="297" t="e">
        <f t="shared" si="47"/>
        <v>#N/A</v>
      </c>
      <c r="BT16" s="298">
        <f t="shared" si="48"/>
        <v>0</v>
      </c>
      <c r="BU16" s="299" t="e">
        <f t="shared" si="49"/>
        <v>#N/A</v>
      </c>
      <c r="BV16" s="300" t="e">
        <f t="shared" si="50"/>
        <v>#N/A</v>
      </c>
      <c r="BW16" s="300">
        <f t="shared" si="51"/>
        <v>2.5</v>
      </c>
      <c r="BY16" s="296" t="e">
        <f t="shared" si="52"/>
        <v>#N/A</v>
      </c>
      <c r="BZ16" s="297" t="e">
        <f t="shared" si="53"/>
        <v>#N/A</v>
      </c>
      <c r="CA16" s="298">
        <f t="shared" si="54"/>
        <v>0</v>
      </c>
      <c r="CB16" s="299" t="e">
        <f t="shared" si="55"/>
        <v>#N/A</v>
      </c>
      <c r="CC16" s="300">
        <f t="shared" si="56"/>
        <v>0</v>
      </c>
      <c r="CD16" s="300">
        <f t="shared" si="57"/>
        <v>0</v>
      </c>
      <c r="CF16" s="296" t="e">
        <f t="shared" si="58"/>
        <v>#N/A</v>
      </c>
      <c r="CG16" s="297" t="e">
        <f t="shared" si="59"/>
        <v>#N/A</v>
      </c>
      <c r="CH16" s="298">
        <f t="shared" si="60"/>
        <v>0</v>
      </c>
      <c r="CI16" s="299" t="e">
        <f t="shared" si="61"/>
        <v>#N/A</v>
      </c>
      <c r="CJ16" s="300">
        <f t="shared" si="62"/>
        <v>0</v>
      </c>
      <c r="CK16" s="300">
        <f t="shared" si="63"/>
        <v>0</v>
      </c>
      <c r="CN16" s="183" t="e">
        <f t="shared" si="64"/>
        <v>#N/A</v>
      </c>
      <c r="CO16" s="183" t="e">
        <f t="shared" si="12"/>
        <v>#N/A</v>
      </c>
      <c r="CP16" s="183" t="e">
        <f t="shared" si="13"/>
        <v>#N/A</v>
      </c>
      <c r="CQ16" s="183" t="e">
        <f t="shared" si="14"/>
        <v>#N/A</v>
      </c>
      <c r="CR16" s="183" t="e">
        <f t="shared" si="15"/>
        <v>#N/A</v>
      </c>
      <c r="CS16" s="183" t="e">
        <f t="shared" si="16"/>
        <v>#N/A</v>
      </c>
      <c r="CT16" s="183" t="e">
        <f t="shared" si="17"/>
        <v>#N/A</v>
      </c>
      <c r="CU16" s="183" t="e">
        <f t="shared" si="65"/>
        <v>#N/A</v>
      </c>
      <c r="CV16" s="183" t="e">
        <f t="shared" si="66"/>
        <v>#N/A</v>
      </c>
      <c r="CW16" s="183" t="e">
        <f t="shared" si="67"/>
        <v>#N/A</v>
      </c>
      <c r="CX16" s="183" t="e">
        <f t="shared" si="68"/>
        <v>#N/A</v>
      </c>
      <c r="CY16" s="183" t="e">
        <f t="shared" si="69"/>
        <v>#N/A</v>
      </c>
      <c r="CZ16" s="183" t="e">
        <f t="shared" si="70"/>
        <v>#N/A</v>
      </c>
      <c r="DA16" s="183" t="e">
        <f t="shared" si="71"/>
        <v>#N/A</v>
      </c>
      <c r="DB16" s="305" t="e">
        <f t="shared" si="72"/>
        <v>#N/A</v>
      </c>
      <c r="DC16" s="305" t="e">
        <f t="shared" si="73"/>
        <v>#N/A</v>
      </c>
      <c r="DD16" s="305" t="e">
        <f t="shared" si="74"/>
        <v>#N/A</v>
      </c>
      <c r="DF16" s="184"/>
    </row>
    <row r="17" spans="3:110" ht="27" hidden="1" x14ac:dyDescent="0.2">
      <c r="C17" s="264" t="str">
        <f t="shared" si="18"/>
        <v>T</v>
      </c>
      <c r="D17" s="273" t="str">
        <f t="shared" si="19"/>
        <v>T</v>
      </c>
      <c r="E17" s="267" t="s">
        <v>193</v>
      </c>
      <c r="F17" s="22">
        <f t="shared" si="1"/>
        <v>0</v>
      </c>
      <c r="G17" s="22">
        <f t="shared" si="2"/>
        <v>0</v>
      </c>
      <c r="H17" s="22">
        <f t="shared" si="3"/>
        <v>0</v>
      </c>
      <c r="I17" s="63">
        <f t="shared" si="4"/>
        <v>0</v>
      </c>
      <c r="J17" s="63">
        <f t="shared" si="5"/>
        <v>0</v>
      </c>
      <c r="K17" s="64">
        <f t="shared" si="6"/>
        <v>0</v>
      </c>
      <c r="L17" s="16">
        <f t="shared" si="7"/>
        <v>0</v>
      </c>
      <c r="M17" s="23" t="e">
        <f t="shared" si="8"/>
        <v>#N/A</v>
      </c>
      <c r="N17" s="262" t="e">
        <f t="shared" si="20"/>
        <v>#N/A</v>
      </c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89"/>
      <c r="AK17" s="151" t="str">
        <f t="shared" si="21"/>
        <v>0</v>
      </c>
      <c r="AL17" s="111" t="str">
        <f t="shared" si="9"/>
        <v/>
      </c>
      <c r="AM17" s="111">
        <f t="shared" si="10"/>
        <v>0</v>
      </c>
      <c r="AN17" s="151">
        <f t="shared" si="11"/>
        <v>0</v>
      </c>
      <c r="AO17" s="84"/>
      <c r="AP17" s="179" t="e">
        <f t="shared" si="22"/>
        <v>#N/A</v>
      </c>
      <c r="AQ17" s="180" t="e">
        <f t="shared" si="23"/>
        <v>#N/A</v>
      </c>
      <c r="AR17" s="181">
        <f t="shared" si="24"/>
        <v>0</v>
      </c>
      <c r="AS17" s="182" t="e">
        <f t="shared" si="25"/>
        <v>#N/A</v>
      </c>
      <c r="AT17" s="135">
        <f t="shared" si="26"/>
        <v>0</v>
      </c>
      <c r="AU17" s="183">
        <f t="shared" si="27"/>
        <v>0</v>
      </c>
      <c r="AW17" s="296" t="e">
        <f t="shared" si="28"/>
        <v>#N/A</v>
      </c>
      <c r="AX17" s="297" t="e">
        <f t="shared" si="29"/>
        <v>#N/A</v>
      </c>
      <c r="AY17" s="298">
        <f t="shared" si="30"/>
        <v>0</v>
      </c>
      <c r="AZ17" s="299" t="e">
        <f t="shared" si="31"/>
        <v>#N/A</v>
      </c>
      <c r="BA17" s="300">
        <f t="shared" si="32"/>
        <v>0</v>
      </c>
      <c r="BB17" s="300">
        <f t="shared" si="33"/>
        <v>0</v>
      </c>
      <c r="BD17" s="296" t="e">
        <f t="shared" si="34"/>
        <v>#N/A</v>
      </c>
      <c r="BE17" s="297" t="e">
        <f t="shared" si="35"/>
        <v>#N/A</v>
      </c>
      <c r="BF17" s="298">
        <f t="shared" si="36"/>
        <v>0</v>
      </c>
      <c r="BG17" s="299" t="e">
        <f t="shared" si="37"/>
        <v>#N/A</v>
      </c>
      <c r="BH17" s="300">
        <f t="shared" si="38"/>
        <v>0</v>
      </c>
      <c r="BI17" s="300">
        <f t="shared" si="39"/>
        <v>0</v>
      </c>
      <c r="BK17" s="296" t="e">
        <f t="shared" si="40"/>
        <v>#N/A</v>
      </c>
      <c r="BL17" s="297" t="e">
        <f t="shared" si="41"/>
        <v>#N/A</v>
      </c>
      <c r="BM17" s="298">
        <f t="shared" si="42"/>
        <v>0</v>
      </c>
      <c r="BN17" s="299" t="e">
        <f t="shared" si="43"/>
        <v>#N/A</v>
      </c>
      <c r="BO17" s="300">
        <f t="shared" si="44"/>
        <v>0</v>
      </c>
      <c r="BP17" s="300">
        <f t="shared" si="45"/>
        <v>0</v>
      </c>
      <c r="BR17" s="296" t="e">
        <f t="shared" si="46"/>
        <v>#N/A</v>
      </c>
      <c r="BS17" s="297" t="e">
        <f t="shared" si="47"/>
        <v>#N/A</v>
      </c>
      <c r="BT17" s="298">
        <f t="shared" si="48"/>
        <v>0</v>
      </c>
      <c r="BU17" s="299" t="e">
        <f t="shared" si="49"/>
        <v>#N/A</v>
      </c>
      <c r="BV17" s="300">
        <f t="shared" si="50"/>
        <v>0</v>
      </c>
      <c r="BW17" s="300">
        <f t="shared" si="51"/>
        <v>0</v>
      </c>
      <c r="BY17" s="296" t="e">
        <f t="shared" si="52"/>
        <v>#N/A</v>
      </c>
      <c r="BZ17" s="297" t="e">
        <f t="shared" si="53"/>
        <v>#N/A</v>
      </c>
      <c r="CA17" s="298">
        <f t="shared" si="54"/>
        <v>0</v>
      </c>
      <c r="CB17" s="299" t="e">
        <f t="shared" si="55"/>
        <v>#N/A</v>
      </c>
      <c r="CC17" s="300">
        <f t="shared" si="56"/>
        <v>0</v>
      </c>
      <c r="CD17" s="300">
        <f t="shared" si="57"/>
        <v>0</v>
      </c>
      <c r="CF17" s="296" t="e">
        <f t="shared" si="58"/>
        <v>#N/A</v>
      </c>
      <c r="CG17" s="297" t="e">
        <f t="shared" si="59"/>
        <v>#N/A</v>
      </c>
      <c r="CH17" s="298">
        <f t="shared" si="60"/>
        <v>0</v>
      </c>
      <c r="CI17" s="299" t="e">
        <f t="shared" si="61"/>
        <v>#N/A</v>
      </c>
      <c r="CJ17" s="300">
        <f t="shared" si="62"/>
        <v>0</v>
      </c>
      <c r="CK17" s="300">
        <f t="shared" si="63"/>
        <v>0</v>
      </c>
      <c r="CN17" s="183">
        <f t="shared" si="64"/>
        <v>0</v>
      </c>
      <c r="CO17" s="183">
        <f t="shared" si="12"/>
        <v>0</v>
      </c>
      <c r="CP17" s="183">
        <f t="shared" si="13"/>
        <v>0</v>
      </c>
      <c r="CQ17" s="183">
        <f t="shared" si="14"/>
        <v>0</v>
      </c>
      <c r="CR17" s="183">
        <f t="shared" si="15"/>
        <v>0</v>
      </c>
      <c r="CS17" s="183">
        <f t="shared" si="16"/>
        <v>0</v>
      </c>
      <c r="CT17" s="183">
        <f t="shared" si="17"/>
        <v>0</v>
      </c>
      <c r="CU17" s="183">
        <f t="shared" si="65"/>
        <v>0</v>
      </c>
      <c r="CV17" s="183">
        <f t="shared" si="66"/>
        <v>0</v>
      </c>
      <c r="CW17" s="183">
        <f t="shared" si="67"/>
        <v>0</v>
      </c>
      <c r="CX17" s="183">
        <f t="shared" si="68"/>
        <v>0</v>
      </c>
      <c r="CY17" s="183">
        <f t="shared" si="69"/>
        <v>0</v>
      </c>
      <c r="CZ17" s="183">
        <f t="shared" si="70"/>
        <v>0</v>
      </c>
      <c r="DA17" s="183">
        <f t="shared" si="71"/>
        <v>0</v>
      </c>
      <c r="DB17" s="305" t="str">
        <f t="shared" si="72"/>
        <v/>
      </c>
      <c r="DC17" s="305" t="str">
        <f t="shared" si="73"/>
        <v/>
      </c>
      <c r="DD17" s="305" t="str">
        <f t="shared" si="74"/>
        <v/>
      </c>
      <c r="DF17" s="184"/>
    </row>
    <row r="18" spans="3:110" ht="27" hidden="1" x14ac:dyDescent="0.2">
      <c r="C18" s="264" t="str">
        <f t="shared" si="18"/>
        <v>T</v>
      </c>
      <c r="D18" s="273" t="str">
        <f t="shared" si="19"/>
        <v>T</v>
      </c>
      <c r="E18" s="267" t="s">
        <v>193</v>
      </c>
      <c r="F18" s="22">
        <f t="shared" si="1"/>
        <v>0</v>
      </c>
      <c r="G18" s="22">
        <f t="shared" si="2"/>
        <v>0</v>
      </c>
      <c r="H18" s="22">
        <f t="shared" si="3"/>
        <v>0</v>
      </c>
      <c r="I18" s="63">
        <f t="shared" si="4"/>
        <v>0</v>
      </c>
      <c r="J18" s="63">
        <f t="shared" si="5"/>
        <v>0</v>
      </c>
      <c r="K18" s="64">
        <f t="shared" si="6"/>
        <v>0</v>
      </c>
      <c r="L18" s="16">
        <f t="shared" si="7"/>
        <v>0</v>
      </c>
      <c r="M18" s="23" t="e">
        <f t="shared" si="8"/>
        <v>#N/A</v>
      </c>
      <c r="N18" s="262" t="e">
        <f t="shared" si="20"/>
        <v>#N/A</v>
      </c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89"/>
      <c r="AK18" s="151" t="str">
        <f t="shared" si="21"/>
        <v>0</v>
      </c>
      <c r="AL18" s="111" t="str">
        <f t="shared" si="9"/>
        <v/>
      </c>
      <c r="AM18" s="111">
        <f t="shared" si="10"/>
        <v>0</v>
      </c>
      <c r="AN18" s="151">
        <f t="shared" si="11"/>
        <v>0</v>
      </c>
      <c r="AO18" s="84"/>
      <c r="AP18" s="179" t="e">
        <f t="shared" si="22"/>
        <v>#N/A</v>
      </c>
      <c r="AQ18" s="180" t="e">
        <f t="shared" si="23"/>
        <v>#N/A</v>
      </c>
      <c r="AR18" s="181">
        <f t="shared" si="24"/>
        <v>0</v>
      </c>
      <c r="AS18" s="182" t="e">
        <f t="shared" si="25"/>
        <v>#N/A</v>
      </c>
      <c r="AT18" s="135">
        <f t="shared" si="26"/>
        <v>0</v>
      </c>
      <c r="AU18" s="183">
        <f t="shared" si="27"/>
        <v>0</v>
      </c>
      <c r="AW18" s="296" t="e">
        <f t="shared" si="28"/>
        <v>#N/A</v>
      </c>
      <c r="AX18" s="297" t="e">
        <f t="shared" si="29"/>
        <v>#N/A</v>
      </c>
      <c r="AY18" s="298">
        <f t="shared" si="30"/>
        <v>0</v>
      </c>
      <c r="AZ18" s="299" t="e">
        <f t="shared" si="31"/>
        <v>#N/A</v>
      </c>
      <c r="BA18" s="300">
        <f t="shared" si="32"/>
        <v>0</v>
      </c>
      <c r="BB18" s="300">
        <f t="shared" si="33"/>
        <v>0</v>
      </c>
      <c r="BD18" s="296" t="e">
        <f t="shared" si="34"/>
        <v>#N/A</v>
      </c>
      <c r="BE18" s="297" t="e">
        <f t="shared" si="35"/>
        <v>#N/A</v>
      </c>
      <c r="BF18" s="298">
        <f t="shared" si="36"/>
        <v>0</v>
      </c>
      <c r="BG18" s="299" t="e">
        <f t="shared" si="37"/>
        <v>#N/A</v>
      </c>
      <c r="BH18" s="300">
        <f t="shared" si="38"/>
        <v>0</v>
      </c>
      <c r="BI18" s="300">
        <f t="shared" si="39"/>
        <v>0</v>
      </c>
      <c r="BK18" s="296" t="e">
        <f t="shared" si="40"/>
        <v>#N/A</v>
      </c>
      <c r="BL18" s="297" t="e">
        <f t="shared" si="41"/>
        <v>#N/A</v>
      </c>
      <c r="BM18" s="298">
        <f t="shared" si="42"/>
        <v>0</v>
      </c>
      <c r="BN18" s="299" t="e">
        <f t="shared" si="43"/>
        <v>#N/A</v>
      </c>
      <c r="BO18" s="300">
        <f t="shared" si="44"/>
        <v>0</v>
      </c>
      <c r="BP18" s="300">
        <f t="shared" si="45"/>
        <v>0</v>
      </c>
      <c r="BR18" s="296" t="e">
        <f t="shared" si="46"/>
        <v>#N/A</v>
      </c>
      <c r="BS18" s="297" t="e">
        <f t="shared" si="47"/>
        <v>#N/A</v>
      </c>
      <c r="BT18" s="298">
        <f t="shared" si="48"/>
        <v>0</v>
      </c>
      <c r="BU18" s="299" t="e">
        <f t="shared" si="49"/>
        <v>#N/A</v>
      </c>
      <c r="BV18" s="300">
        <f t="shared" si="50"/>
        <v>0</v>
      </c>
      <c r="BW18" s="300">
        <f t="shared" si="51"/>
        <v>0</v>
      </c>
      <c r="BY18" s="296" t="e">
        <f t="shared" si="52"/>
        <v>#N/A</v>
      </c>
      <c r="BZ18" s="297" t="e">
        <f t="shared" si="53"/>
        <v>#N/A</v>
      </c>
      <c r="CA18" s="298">
        <f t="shared" si="54"/>
        <v>0</v>
      </c>
      <c r="CB18" s="299" t="e">
        <f t="shared" si="55"/>
        <v>#N/A</v>
      </c>
      <c r="CC18" s="300">
        <f t="shared" si="56"/>
        <v>0</v>
      </c>
      <c r="CD18" s="300">
        <f t="shared" si="57"/>
        <v>0</v>
      </c>
      <c r="CF18" s="296" t="e">
        <f t="shared" si="58"/>
        <v>#N/A</v>
      </c>
      <c r="CG18" s="297" t="e">
        <f t="shared" si="59"/>
        <v>#N/A</v>
      </c>
      <c r="CH18" s="298">
        <f t="shared" si="60"/>
        <v>0</v>
      </c>
      <c r="CI18" s="299" t="e">
        <f t="shared" si="61"/>
        <v>#N/A</v>
      </c>
      <c r="CJ18" s="300">
        <f t="shared" si="62"/>
        <v>0</v>
      </c>
      <c r="CK18" s="300">
        <f t="shared" si="63"/>
        <v>0</v>
      </c>
      <c r="CN18" s="183">
        <f t="shared" si="64"/>
        <v>0</v>
      </c>
      <c r="CO18" s="183">
        <f t="shared" si="12"/>
        <v>0</v>
      </c>
      <c r="CP18" s="183">
        <f t="shared" si="13"/>
        <v>0</v>
      </c>
      <c r="CQ18" s="183">
        <f t="shared" si="14"/>
        <v>0</v>
      </c>
      <c r="CR18" s="183">
        <f t="shared" si="15"/>
        <v>0</v>
      </c>
      <c r="CS18" s="183">
        <f t="shared" si="16"/>
        <v>0</v>
      </c>
      <c r="CT18" s="183">
        <f t="shared" si="17"/>
        <v>0</v>
      </c>
      <c r="CU18" s="183">
        <f t="shared" si="65"/>
        <v>0</v>
      </c>
      <c r="CV18" s="183">
        <f t="shared" si="66"/>
        <v>0</v>
      </c>
      <c r="CW18" s="183">
        <f t="shared" si="67"/>
        <v>0</v>
      </c>
      <c r="CX18" s="183">
        <f t="shared" si="68"/>
        <v>0</v>
      </c>
      <c r="CY18" s="183">
        <f t="shared" si="69"/>
        <v>0</v>
      </c>
      <c r="CZ18" s="183">
        <f t="shared" si="70"/>
        <v>0</v>
      </c>
      <c r="DA18" s="183">
        <f t="shared" si="71"/>
        <v>0</v>
      </c>
      <c r="DB18" s="305" t="str">
        <f t="shared" si="72"/>
        <v/>
      </c>
      <c r="DC18" s="305" t="str">
        <f t="shared" si="73"/>
        <v/>
      </c>
      <c r="DD18" s="305" t="str">
        <f t="shared" si="74"/>
        <v/>
      </c>
      <c r="DF18" s="184"/>
    </row>
    <row r="19" spans="3:110" ht="27" hidden="1" x14ac:dyDescent="0.2">
      <c r="C19" s="264" t="str">
        <f t="shared" si="18"/>
        <v>T</v>
      </c>
      <c r="D19" s="273" t="str">
        <f t="shared" si="19"/>
        <v>T</v>
      </c>
      <c r="E19" s="267" t="s">
        <v>193</v>
      </c>
      <c r="F19" s="22">
        <f t="shared" si="1"/>
        <v>0</v>
      </c>
      <c r="G19" s="22">
        <f t="shared" si="2"/>
        <v>0</v>
      </c>
      <c r="H19" s="22">
        <f t="shared" si="3"/>
        <v>0</v>
      </c>
      <c r="I19" s="63">
        <f t="shared" si="4"/>
        <v>0</v>
      </c>
      <c r="J19" s="63">
        <f t="shared" si="5"/>
        <v>0</v>
      </c>
      <c r="K19" s="64">
        <f t="shared" si="6"/>
        <v>0</v>
      </c>
      <c r="L19" s="16">
        <f t="shared" si="7"/>
        <v>0</v>
      </c>
      <c r="M19" s="23" t="e">
        <f t="shared" si="8"/>
        <v>#N/A</v>
      </c>
      <c r="N19" s="262" t="e">
        <f t="shared" si="20"/>
        <v>#N/A</v>
      </c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89"/>
      <c r="AK19" s="151" t="str">
        <f t="shared" si="21"/>
        <v>0</v>
      </c>
      <c r="AL19" s="111" t="str">
        <f t="shared" si="9"/>
        <v/>
      </c>
      <c r="AM19" s="111">
        <f t="shared" si="10"/>
        <v>0</v>
      </c>
      <c r="AN19" s="151">
        <f t="shared" si="11"/>
        <v>0</v>
      </c>
      <c r="AO19" s="84"/>
      <c r="AP19" s="179" t="e">
        <f t="shared" si="22"/>
        <v>#N/A</v>
      </c>
      <c r="AQ19" s="180" t="e">
        <f t="shared" si="23"/>
        <v>#N/A</v>
      </c>
      <c r="AR19" s="181">
        <f t="shared" si="24"/>
        <v>0</v>
      </c>
      <c r="AS19" s="182" t="e">
        <f t="shared" si="25"/>
        <v>#N/A</v>
      </c>
      <c r="AT19" s="135">
        <f t="shared" si="26"/>
        <v>0</v>
      </c>
      <c r="AU19" s="183">
        <f t="shared" si="27"/>
        <v>0</v>
      </c>
      <c r="AW19" s="296" t="e">
        <f t="shared" si="28"/>
        <v>#N/A</v>
      </c>
      <c r="AX19" s="297" t="e">
        <f t="shared" si="29"/>
        <v>#N/A</v>
      </c>
      <c r="AY19" s="298">
        <f t="shared" si="30"/>
        <v>0</v>
      </c>
      <c r="AZ19" s="299" t="e">
        <f t="shared" si="31"/>
        <v>#N/A</v>
      </c>
      <c r="BA19" s="300">
        <f t="shared" si="32"/>
        <v>0</v>
      </c>
      <c r="BB19" s="300">
        <f t="shared" si="33"/>
        <v>0</v>
      </c>
      <c r="BD19" s="296" t="e">
        <f t="shared" si="34"/>
        <v>#N/A</v>
      </c>
      <c r="BE19" s="297" t="e">
        <f t="shared" si="35"/>
        <v>#N/A</v>
      </c>
      <c r="BF19" s="298">
        <f t="shared" si="36"/>
        <v>0</v>
      </c>
      <c r="BG19" s="299" t="e">
        <f t="shared" si="37"/>
        <v>#N/A</v>
      </c>
      <c r="BH19" s="300">
        <f t="shared" si="38"/>
        <v>0</v>
      </c>
      <c r="BI19" s="300">
        <f t="shared" si="39"/>
        <v>0</v>
      </c>
      <c r="BK19" s="296" t="e">
        <f t="shared" si="40"/>
        <v>#N/A</v>
      </c>
      <c r="BL19" s="297" t="e">
        <f t="shared" si="41"/>
        <v>#N/A</v>
      </c>
      <c r="BM19" s="298">
        <f t="shared" si="42"/>
        <v>0</v>
      </c>
      <c r="BN19" s="299" t="e">
        <f t="shared" si="43"/>
        <v>#N/A</v>
      </c>
      <c r="BO19" s="300">
        <f t="shared" si="44"/>
        <v>0</v>
      </c>
      <c r="BP19" s="300">
        <f t="shared" si="45"/>
        <v>0</v>
      </c>
      <c r="BR19" s="296" t="e">
        <f t="shared" si="46"/>
        <v>#N/A</v>
      </c>
      <c r="BS19" s="297" t="e">
        <f t="shared" si="47"/>
        <v>#N/A</v>
      </c>
      <c r="BT19" s="298">
        <f t="shared" si="48"/>
        <v>0</v>
      </c>
      <c r="BU19" s="299" t="e">
        <f t="shared" si="49"/>
        <v>#N/A</v>
      </c>
      <c r="BV19" s="300">
        <f t="shared" si="50"/>
        <v>0</v>
      </c>
      <c r="BW19" s="300">
        <f t="shared" si="51"/>
        <v>0</v>
      </c>
      <c r="BY19" s="296" t="e">
        <f t="shared" si="52"/>
        <v>#N/A</v>
      </c>
      <c r="BZ19" s="297" t="e">
        <f t="shared" si="53"/>
        <v>#N/A</v>
      </c>
      <c r="CA19" s="298">
        <f t="shared" si="54"/>
        <v>0</v>
      </c>
      <c r="CB19" s="299" t="e">
        <f t="shared" si="55"/>
        <v>#N/A</v>
      </c>
      <c r="CC19" s="300">
        <f t="shared" si="56"/>
        <v>0</v>
      </c>
      <c r="CD19" s="300">
        <f t="shared" si="57"/>
        <v>0</v>
      </c>
      <c r="CF19" s="296" t="e">
        <f t="shared" si="58"/>
        <v>#N/A</v>
      </c>
      <c r="CG19" s="297" t="e">
        <f t="shared" si="59"/>
        <v>#N/A</v>
      </c>
      <c r="CH19" s="298">
        <f t="shared" si="60"/>
        <v>0</v>
      </c>
      <c r="CI19" s="299" t="e">
        <f t="shared" si="61"/>
        <v>#N/A</v>
      </c>
      <c r="CJ19" s="300">
        <f t="shared" si="62"/>
        <v>0</v>
      </c>
      <c r="CK19" s="300">
        <f t="shared" si="63"/>
        <v>0</v>
      </c>
      <c r="CN19" s="183">
        <f t="shared" si="64"/>
        <v>0</v>
      </c>
      <c r="CO19" s="183">
        <f t="shared" si="12"/>
        <v>0</v>
      </c>
      <c r="CP19" s="183">
        <f t="shared" si="13"/>
        <v>0</v>
      </c>
      <c r="CQ19" s="183">
        <f t="shared" si="14"/>
        <v>0</v>
      </c>
      <c r="CR19" s="183">
        <f t="shared" si="15"/>
        <v>0</v>
      </c>
      <c r="CS19" s="183">
        <f t="shared" si="16"/>
        <v>0</v>
      </c>
      <c r="CT19" s="183">
        <f t="shared" si="17"/>
        <v>0</v>
      </c>
      <c r="CU19" s="183">
        <f t="shared" si="65"/>
        <v>0</v>
      </c>
      <c r="CV19" s="183">
        <f t="shared" si="66"/>
        <v>0</v>
      </c>
      <c r="CW19" s="183">
        <f t="shared" si="67"/>
        <v>0</v>
      </c>
      <c r="CX19" s="183">
        <f t="shared" si="68"/>
        <v>0</v>
      </c>
      <c r="CY19" s="183">
        <f t="shared" si="69"/>
        <v>0</v>
      </c>
      <c r="CZ19" s="183">
        <f t="shared" si="70"/>
        <v>0</v>
      </c>
      <c r="DA19" s="183">
        <f t="shared" si="71"/>
        <v>0</v>
      </c>
      <c r="DB19" s="305" t="str">
        <f t="shared" si="72"/>
        <v/>
      </c>
      <c r="DC19" s="305" t="str">
        <f t="shared" si="73"/>
        <v/>
      </c>
      <c r="DD19" s="305" t="str">
        <f t="shared" si="74"/>
        <v/>
      </c>
      <c r="DF19" s="184"/>
    </row>
    <row r="20" spans="3:110" ht="27" hidden="1" x14ac:dyDescent="0.2">
      <c r="C20" s="264" t="str">
        <f t="shared" si="18"/>
        <v>T</v>
      </c>
      <c r="D20" s="273" t="str">
        <f t="shared" si="19"/>
        <v>T</v>
      </c>
      <c r="E20" s="267" t="s">
        <v>193</v>
      </c>
      <c r="F20" s="22">
        <f t="shared" si="1"/>
        <v>0</v>
      </c>
      <c r="G20" s="22">
        <f t="shared" si="2"/>
        <v>0</v>
      </c>
      <c r="H20" s="22">
        <f t="shared" si="3"/>
        <v>0</v>
      </c>
      <c r="I20" s="63">
        <f t="shared" si="4"/>
        <v>0</v>
      </c>
      <c r="J20" s="63">
        <f t="shared" si="5"/>
        <v>0</v>
      </c>
      <c r="K20" s="64">
        <f t="shared" si="6"/>
        <v>0</v>
      </c>
      <c r="L20" s="16">
        <f t="shared" si="7"/>
        <v>0</v>
      </c>
      <c r="M20" s="23" t="e">
        <f t="shared" si="8"/>
        <v>#N/A</v>
      </c>
      <c r="N20" s="262" t="e">
        <f t="shared" si="20"/>
        <v>#N/A</v>
      </c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89"/>
      <c r="AK20" s="151" t="str">
        <f t="shared" si="21"/>
        <v>0</v>
      </c>
      <c r="AL20" s="111" t="str">
        <f t="shared" si="9"/>
        <v/>
      </c>
      <c r="AM20" s="111">
        <f t="shared" si="10"/>
        <v>0</v>
      </c>
      <c r="AN20" s="151">
        <f t="shared" si="11"/>
        <v>0</v>
      </c>
      <c r="AO20" s="84"/>
      <c r="AP20" s="179" t="e">
        <f t="shared" si="22"/>
        <v>#N/A</v>
      </c>
      <c r="AQ20" s="180" t="e">
        <f t="shared" si="23"/>
        <v>#N/A</v>
      </c>
      <c r="AR20" s="181">
        <f t="shared" si="24"/>
        <v>0</v>
      </c>
      <c r="AS20" s="182" t="e">
        <f t="shared" si="25"/>
        <v>#N/A</v>
      </c>
      <c r="AT20" s="135">
        <f t="shared" si="26"/>
        <v>0</v>
      </c>
      <c r="AU20" s="183">
        <f t="shared" si="27"/>
        <v>0</v>
      </c>
      <c r="AW20" s="296" t="e">
        <f t="shared" si="28"/>
        <v>#N/A</v>
      </c>
      <c r="AX20" s="297" t="e">
        <f t="shared" si="29"/>
        <v>#N/A</v>
      </c>
      <c r="AY20" s="298">
        <f t="shared" si="30"/>
        <v>0</v>
      </c>
      <c r="AZ20" s="299" t="e">
        <f t="shared" si="31"/>
        <v>#N/A</v>
      </c>
      <c r="BA20" s="300">
        <f t="shared" si="32"/>
        <v>0</v>
      </c>
      <c r="BB20" s="300">
        <f t="shared" si="33"/>
        <v>0</v>
      </c>
      <c r="BD20" s="296" t="e">
        <f t="shared" si="34"/>
        <v>#N/A</v>
      </c>
      <c r="BE20" s="297" t="e">
        <f t="shared" si="35"/>
        <v>#N/A</v>
      </c>
      <c r="BF20" s="298">
        <f t="shared" si="36"/>
        <v>0</v>
      </c>
      <c r="BG20" s="299" t="e">
        <f t="shared" si="37"/>
        <v>#N/A</v>
      </c>
      <c r="BH20" s="300">
        <f t="shared" si="38"/>
        <v>0</v>
      </c>
      <c r="BI20" s="300">
        <f t="shared" si="39"/>
        <v>0</v>
      </c>
      <c r="BK20" s="296" t="e">
        <f t="shared" si="40"/>
        <v>#N/A</v>
      </c>
      <c r="BL20" s="297" t="e">
        <f t="shared" si="41"/>
        <v>#N/A</v>
      </c>
      <c r="BM20" s="298">
        <f t="shared" si="42"/>
        <v>0</v>
      </c>
      <c r="BN20" s="299" t="e">
        <f t="shared" si="43"/>
        <v>#N/A</v>
      </c>
      <c r="BO20" s="300">
        <f t="shared" si="44"/>
        <v>0</v>
      </c>
      <c r="BP20" s="300">
        <f t="shared" si="45"/>
        <v>0</v>
      </c>
      <c r="BR20" s="296" t="e">
        <f t="shared" si="46"/>
        <v>#N/A</v>
      </c>
      <c r="BS20" s="297" t="e">
        <f t="shared" si="47"/>
        <v>#N/A</v>
      </c>
      <c r="BT20" s="298">
        <f t="shared" si="48"/>
        <v>0</v>
      </c>
      <c r="BU20" s="299" t="e">
        <f t="shared" si="49"/>
        <v>#N/A</v>
      </c>
      <c r="BV20" s="300">
        <f t="shared" si="50"/>
        <v>0</v>
      </c>
      <c r="BW20" s="300">
        <f t="shared" si="51"/>
        <v>0</v>
      </c>
      <c r="BY20" s="296" t="e">
        <f t="shared" si="52"/>
        <v>#N/A</v>
      </c>
      <c r="BZ20" s="297" t="e">
        <f t="shared" si="53"/>
        <v>#N/A</v>
      </c>
      <c r="CA20" s="298">
        <f t="shared" si="54"/>
        <v>0</v>
      </c>
      <c r="CB20" s="299" t="e">
        <f t="shared" si="55"/>
        <v>#N/A</v>
      </c>
      <c r="CC20" s="300">
        <f t="shared" si="56"/>
        <v>0</v>
      </c>
      <c r="CD20" s="300">
        <f t="shared" si="57"/>
        <v>0</v>
      </c>
      <c r="CF20" s="296" t="e">
        <f t="shared" si="58"/>
        <v>#N/A</v>
      </c>
      <c r="CG20" s="297" t="e">
        <f t="shared" si="59"/>
        <v>#N/A</v>
      </c>
      <c r="CH20" s="298">
        <f t="shared" si="60"/>
        <v>0</v>
      </c>
      <c r="CI20" s="299" t="e">
        <f t="shared" si="61"/>
        <v>#N/A</v>
      </c>
      <c r="CJ20" s="300">
        <f t="shared" si="62"/>
        <v>0</v>
      </c>
      <c r="CK20" s="300">
        <f t="shared" si="63"/>
        <v>0</v>
      </c>
      <c r="CN20" s="183">
        <f t="shared" si="64"/>
        <v>0</v>
      </c>
      <c r="CO20" s="183">
        <f t="shared" si="12"/>
        <v>0</v>
      </c>
      <c r="CP20" s="183">
        <f t="shared" si="13"/>
        <v>0</v>
      </c>
      <c r="CQ20" s="183">
        <f t="shared" si="14"/>
        <v>0</v>
      </c>
      <c r="CR20" s="183">
        <f t="shared" si="15"/>
        <v>0</v>
      </c>
      <c r="CS20" s="183">
        <f t="shared" si="16"/>
        <v>0</v>
      </c>
      <c r="CT20" s="183">
        <f t="shared" si="17"/>
        <v>0</v>
      </c>
      <c r="CU20" s="183">
        <f t="shared" si="65"/>
        <v>0</v>
      </c>
      <c r="CV20" s="183">
        <f t="shared" si="66"/>
        <v>0</v>
      </c>
      <c r="CW20" s="183">
        <f t="shared" si="67"/>
        <v>0</v>
      </c>
      <c r="CX20" s="183">
        <f t="shared" si="68"/>
        <v>0</v>
      </c>
      <c r="CY20" s="183">
        <f t="shared" si="69"/>
        <v>0</v>
      </c>
      <c r="CZ20" s="183">
        <f t="shared" si="70"/>
        <v>0</v>
      </c>
      <c r="DA20" s="183">
        <f t="shared" si="71"/>
        <v>0</v>
      </c>
      <c r="DB20" s="305" t="str">
        <f t="shared" si="72"/>
        <v/>
      </c>
      <c r="DC20" s="305" t="str">
        <f t="shared" si="73"/>
        <v/>
      </c>
      <c r="DD20" s="305" t="str">
        <f t="shared" si="74"/>
        <v/>
      </c>
      <c r="DF20" s="184"/>
    </row>
    <row r="21" spans="3:110" ht="27" hidden="1" x14ac:dyDescent="0.2">
      <c r="C21" s="264" t="str">
        <f t="shared" si="18"/>
        <v>T</v>
      </c>
      <c r="D21" s="273" t="str">
        <f t="shared" si="19"/>
        <v>T</v>
      </c>
      <c r="E21" s="267" t="s">
        <v>193</v>
      </c>
      <c r="F21" s="22">
        <f t="shared" si="1"/>
        <v>0</v>
      </c>
      <c r="G21" s="22">
        <f t="shared" si="2"/>
        <v>0</v>
      </c>
      <c r="H21" s="22">
        <f t="shared" si="3"/>
        <v>0</v>
      </c>
      <c r="I21" s="63">
        <f t="shared" si="4"/>
        <v>0</v>
      </c>
      <c r="J21" s="63">
        <f t="shared" si="5"/>
        <v>0</v>
      </c>
      <c r="K21" s="64">
        <f t="shared" si="6"/>
        <v>0</v>
      </c>
      <c r="L21" s="16">
        <f t="shared" si="7"/>
        <v>0</v>
      </c>
      <c r="M21" s="23" t="e">
        <f t="shared" si="8"/>
        <v>#N/A</v>
      </c>
      <c r="N21" s="262" t="e">
        <f t="shared" si="20"/>
        <v>#N/A</v>
      </c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89"/>
      <c r="AK21" s="151" t="str">
        <f t="shared" si="21"/>
        <v>0</v>
      </c>
      <c r="AL21" s="111" t="str">
        <f t="shared" si="9"/>
        <v/>
      </c>
      <c r="AM21" s="111">
        <f t="shared" si="10"/>
        <v>0</v>
      </c>
      <c r="AN21" s="151">
        <f t="shared" si="11"/>
        <v>0</v>
      </c>
      <c r="AO21" s="84"/>
      <c r="AP21" s="179" t="e">
        <f t="shared" si="22"/>
        <v>#N/A</v>
      </c>
      <c r="AQ21" s="180" t="e">
        <f t="shared" si="23"/>
        <v>#N/A</v>
      </c>
      <c r="AR21" s="181">
        <f t="shared" si="24"/>
        <v>0</v>
      </c>
      <c r="AS21" s="182" t="e">
        <f t="shared" si="25"/>
        <v>#N/A</v>
      </c>
      <c r="AT21" s="135">
        <f t="shared" si="26"/>
        <v>0</v>
      </c>
      <c r="AU21" s="183">
        <f t="shared" si="27"/>
        <v>0</v>
      </c>
      <c r="AW21" s="296" t="e">
        <f t="shared" si="28"/>
        <v>#N/A</v>
      </c>
      <c r="AX21" s="297" t="e">
        <f t="shared" si="29"/>
        <v>#N/A</v>
      </c>
      <c r="AY21" s="298">
        <f t="shared" si="30"/>
        <v>0</v>
      </c>
      <c r="AZ21" s="299" t="e">
        <f t="shared" si="31"/>
        <v>#N/A</v>
      </c>
      <c r="BA21" s="300">
        <f t="shared" si="32"/>
        <v>0</v>
      </c>
      <c r="BB21" s="300">
        <f t="shared" si="33"/>
        <v>0</v>
      </c>
      <c r="BD21" s="296" t="e">
        <f t="shared" si="34"/>
        <v>#N/A</v>
      </c>
      <c r="BE21" s="297" t="e">
        <f t="shared" si="35"/>
        <v>#N/A</v>
      </c>
      <c r="BF21" s="298">
        <f t="shared" si="36"/>
        <v>0</v>
      </c>
      <c r="BG21" s="299" t="e">
        <f t="shared" si="37"/>
        <v>#N/A</v>
      </c>
      <c r="BH21" s="300">
        <f t="shared" si="38"/>
        <v>0</v>
      </c>
      <c r="BI21" s="300">
        <f t="shared" si="39"/>
        <v>0</v>
      </c>
      <c r="BK21" s="296" t="e">
        <f t="shared" si="40"/>
        <v>#N/A</v>
      </c>
      <c r="BL21" s="297" t="e">
        <f t="shared" si="41"/>
        <v>#N/A</v>
      </c>
      <c r="BM21" s="298">
        <f t="shared" si="42"/>
        <v>0</v>
      </c>
      <c r="BN21" s="299" t="e">
        <f t="shared" si="43"/>
        <v>#N/A</v>
      </c>
      <c r="BO21" s="300">
        <f t="shared" si="44"/>
        <v>0</v>
      </c>
      <c r="BP21" s="300">
        <f t="shared" si="45"/>
        <v>0</v>
      </c>
      <c r="BR21" s="296" t="e">
        <f t="shared" si="46"/>
        <v>#N/A</v>
      </c>
      <c r="BS21" s="297" t="e">
        <f t="shared" si="47"/>
        <v>#N/A</v>
      </c>
      <c r="BT21" s="298">
        <f t="shared" si="48"/>
        <v>0</v>
      </c>
      <c r="BU21" s="299" t="e">
        <f t="shared" si="49"/>
        <v>#N/A</v>
      </c>
      <c r="BV21" s="300">
        <f t="shared" si="50"/>
        <v>0</v>
      </c>
      <c r="BW21" s="300">
        <f t="shared" si="51"/>
        <v>0</v>
      </c>
      <c r="BY21" s="296" t="e">
        <f t="shared" si="52"/>
        <v>#N/A</v>
      </c>
      <c r="BZ21" s="297" t="e">
        <f t="shared" si="53"/>
        <v>#N/A</v>
      </c>
      <c r="CA21" s="298">
        <f t="shared" si="54"/>
        <v>0</v>
      </c>
      <c r="CB21" s="299" t="e">
        <f t="shared" si="55"/>
        <v>#N/A</v>
      </c>
      <c r="CC21" s="300">
        <f t="shared" si="56"/>
        <v>0</v>
      </c>
      <c r="CD21" s="300">
        <f t="shared" si="57"/>
        <v>0</v>
      </c>
      <c r="CF21" s="296" t="e">
        <f t="shared" si="58"/>
        <v>#N/A</v>
      </c>
      <c r="CG21" s="297" t="e">
        <f t="shared" si="59"/>
        <v>#N/A</v>
      </c>
      <c r="CH21" s="298">
        <f t="shared" si="60"/>
        <v>0</v>
      </c>
      <c r="CI21" s="299" t="e">
        <f t="shared" si="61"/>
        <v>#N/A</v>
      </c>
      <c r="CJ21" s="300">
        <f t="shared" si="62"/>
        <v>0</v>
      </c>
      <c r="CK21" s="300">
        <f t="shared" si="63"/>
        <v>0</v>
      </c>
      <c r="CN21" s="183">
        <f t="shared" si="64"/>
        <v>0</v>
      </c>
      <c r="CO21" s="183">
        <f t="shared" si="12"/>
        <v>0</v>
      </c>
      <c r="CP21" s="183">
        <f t="shared" si="13"/>
        <v>0</v>
      </c>
      <c r="CQ21" s="183">
        <f t="shared" si="14"/>
        <v>0</v>
      </c>
      <c r="CR21" s="183">
        <f t="shared" si="15"/>
        <v>0</v>
      </c>
      <c r="CS21" s="183">
        <f t="shared" si="16"/>
        <v>0</v>
      </c>
      <c r="CT21" s="183">
        <f t="shared" si="17"/>
        <v>0</v>
      </c>
      <c r="CU21" s="183">
        <f t="shared" si="65"/>
        <v>0</v>
      </c>
      <c r="CV21" s="183">
        <f t="shared" si="66"/>
        <v>0</v>
      </c>
      <c r="CW21" s="183">
        <f t="shared" si="67"/>
        <v>0</v>
      </c>
      <c r="CX21" s="183">
        <f t="shared" si="68"/>
        <v>0</v>
      </c>
      <c r="CY21" s="183">
        <f t="shared" si="69"/>
        <v>0</v>
      </c>
      <c r="CZ21" s="183">
        <f t="shared" si="70"/>
        <v>0</v>
      </c>
      <c r="DA21" s="183">
        <f t="shared" si="71"/>
        <v>0</v>
      </c>
      <c r="DB21" s="305" t="str">
        <f t="shared" si="72"/>
        <v/>
      </c>
      <c r="DC21" s="305" t="str">
        <f t="shared" si="73"/>
        <v/>
      </c>
      <c r="DD21" s="305" t="str">
        <f t="shared" si="74"/>
        <v/>
      </c>
      <c r="DF21" s="184"/>
    </row>
    <row r="22" spans="3:110" ht="27" hidden="1" x14ac:dyDescent="0.2">
      <c r="C22" s="264" t="str">
        <f t="shared" si="18"/>
        <v>T</v>
      </c>
      <c r="D22" s="273" t="str">
        <f t="shared" si="19"/>
        <v>T</v>
      </c>
      <c r="E22" s="267" t="s">
        <v>193</v>
      </c>
      <c r="F22" s="22">
        <f t="shared" si="1"/>
        <v>0</v>
      </c>
      <c r="G22" s="22">
        <f t="shared" si="2"/>
        <v>0</v>
      </c>
      <c r="H22" s="22">
        <f t="shared" si="3"/>
        <v>0</v>
      </c>
      <c r="I22" s="63">
        <f t="shared" si="4"/>
        <v>0</v>
      </c>
      <c r="J22" s="63">
        <f t="shared" si="5"/>
        <v>0</v>
      </c>
      <c r="K22" s="64">
        <f t="shared" si="6"/>
        <v>0</v>
      </c>
      <c r="L22" s="16">
        <f t="shared" si="7"/>
        <v>0</v>
      </c>
      <c r="M22" s="23" t="e">
        <f t="shared" si="8"/>
        <v>#N/A</v>
      </c>
      <c r="N22" s="262" t="e">
        <f t="shared" si="20"/>
        <v>#N/A</v>
      </c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89"/>
      <c r="AK22" s="151" t="str">
        <f t="shared" si="21"/>
        <v>0</v>
      </c>
      <c r="AL22" s="111" t="str">
        <f t="shared" si="9"/>
        <v/>
      </c>
      <c r="AM22" s="111">
        <f t="shared" si="10"/>
        <v>0</v>
      </c>
      <c r="AN22" s="151">
        <f t="shared" si="11"/>
        <v>0</v>
      </c>
      <c r="AO22" s="84"/>
      <c r="AP22" s="179" t="e">
        <f t="shared" si="22"/>
        <v>#N/A</v>
      </c>
      <c r="AQ22" s="180" t="e">
        <f t="shared" si="23"/>
        <v>#N/A</v>
      </c>
      <c r="AR22" s="181">
        <f t="shared" si="24"/>
        <v>0</v>
      </c>
      <c r="AS22" s="182" t="e">
        <f t="shared" si="25"/>
        <v>#N/A</v>
      </c>
      <c r="AT22" s="135">
        <f t="shared" si="26"/>
        <v>0</v>
      </c>
      <c r="AU22" s="183">
        <f t="shared" si="27"/>
        <v>0</v>
      </c>
      <c r="AW22" s="296" t="e">
        <f t="shared" si="28"/>
        <v>#N/A</v>
      </c>
      <c r="AX22" s="297" t="e">
        <f t="shared" si="29"/>
        <v>#N/A</v>
      </c>
      <c r="AY22" s="298">
        <f t="shared" si="30"/>
        <v>0</v>
      </c>
      <c r="AZ22" s="299" t="e">
        <f t="shared" si="31"/>
        <v>#N/A</v>
      </c>
      <c r="BA22" s="300">
        <f t="shared" si="32"/>
        <v>0</v>
      </c>
      <c r="BB22" s="300">
        <f t="shared" si="33"/>
        <v>0</v>
      </c>
      <c r="BD22" s="296" t="e">
        <f t="shared" si="34"/>
        <v>#N/A</v>
      </c>
      <c r="BE22" s="297" t="e">
        <f t="shared" si="35"/>
        <v>#N/A</v>
      </c>
      <c r="BF22" s="298">
        <f t="shared" si="36"/>
        <v>0</v>
      </c>
      <c r="BG22" s="299" t="e">
        <f t="shared" si="37"/>
        <v>#N/A</v>
      </c>
      <c r="BH22" s="300">
        <f t="shared" si="38"/>
        <v>0</v>
      </c>
      <c r="BI22" s="300">
        <f t="shared" si="39"/>
        <v>0</v>
      </c>
      <c r="BK22" s="296" t="e">
        <f t="shared" si="40"/>
        <v>#N/A</v>
      </c>
      <c r="BL22" s="297" t="e">
        <f t="shared" si="41"/>
        <v>#N/A</v>
      </c>
      <c r="BM22" s="298">
        <f t="shared" si="42"/>
        <v>0</v>
      </c>
      <c r="BN22" s="299" t="e">
        <f t="shared" si="43"/>
        <v>#N/A</v>
      </c>
      <c r="BO22" s="300">
        <f t="shared" si="44"/>
        <v>0</v>
      </c>
      <c r="BP22" s="300">
        <f t="shared" si="45"/>
        <v>0</v>
      </c>
      <c r="BR22" s="296" t="e">
        <f t="shared" si="46"/>
        <v>#N/A</v>
      </c>
      <c r="BS22" s="297" t="e">
        <f t="shared" si="47"/>
        <v>#N/A</v>
      </c>
      <c r="BT22" s="298">
        <f t="shared" si="48"/>
        <v>0</v>
      </c>
      <c r="BU22" s="299" t="e">
        <f t="shared" si="49"/>
        <v>#N/A</v>
      </c>
      <c r="BV22" s="300">
        <f t="shared" si="50"/>
        <v>0</v>
      </c>
      <c r="BW22" s="300">
        <f t="shared" si="51"/>
        <v>0</v>
      </c>
      <c r="BY22" s="296" t="e">
        <f t="shared" si="52"/>
        <v>#N/A</v>
      </c>
      <c r="BZ22" s="297" t="e">
        <f t="shared" si="53"/>
        <v>#N/A</v>
      </c>
      <c r="CA22" s="298">
        <f t="shared" si="54"/>
        <v>0</v>
      </c>
      <c r="CB22" s="299" t="e">
        <f t="shared" si="55"/>
        <v>#N/A</v>
      </c>
      <c r="CC22" s="300">
        <f t="shared" si="56"/>
        <v>0</v>
      </c>
      <c r="CD22" s="300">
        <f t="shared" si="57"/>
        <v>0</v>
      </c>
      <c r="CF22" s="296" t="e">
        <f t="shared" si="58"/>
        <v>#N/A</v>
      </c>
      <c r="CG22" s="297" t="e">
        <f t="shared" si="59"/>
        <v>#N/A</v>
      </c>
      <c r="CH22" s="298">
        <f t="shared" si="60"/>
        <v>0</v>
      </c>
      <c r="CI22" s="299" t="e">
        <f t="shared" si="61"/>
        <v>#N/A</v>
      </c>
      <c r="CJ22" s="300">
        <f t="shared" si="62"/>
        <v>0</v>
      </c>
      <c r="CK22" s="300">
        <f t="shared" si="63"/>
        <v>0</v>
      </c>
      <c r="CN22" s="183">
        <f t="shared" si="64"/>
        <v>0</v>
      </c>
      <c r="CO22" s="183">
        <f t="shared" si="12"/>
        <v>0</v>
      </c>
      <c r="CP22" s="183">
        <f t="shared" si="13"/>
        <v>0</v>
      </c>
      <c r="CQ22" s="183">
        <f t="shared" si="14"/>
        <v>0</v>
      </c>
      <c r="CR22" s="183">
        <f t="shared" si="15"/>
        <v>0</v>
      </c>
      <c r="CS22" s="183">
        <f t="shared" si="16"/>
        <v>0</v>
      </c>
      <c r="CT22" s="183">
        <f t="shared" si="17"/>
        <v>0</v>
      </c>
      <c r="CU22" s="183">
        <f t="shared" si="65"/>
        <v>0</v>
      </c>
      <c r="CV22" s="183">
        <f t="shared" si="66"/>
        <v>0</v>
      </c>
      <c r="CW22" s="183">
        <f t="shared" si="67"/>
        <v>0</v>
      </c>
      <c r="CX22" s="183">
        <f t="shared" si="68"/>
        <v>0</v>
      </c>
      <c r="CY22" s="183">
        <f t="shared" si="69"/>
        <v>0</v>
      </c>
      <c r="CZ22" s="183">
        <f t="shared" si="70"/>
        <v>0</v>
      </c>
      <c r="DA22" s="183">
        <f t="shared" si="71"/>
        <v>0</v>
      </c>
      <c r="DB22" s="305" t="str">
        <f t="shared" si="72"/>
        <v/>
      </c>
      <c r="DC22" s="305" t="str">
        <f t="shared" si="73"/>
        <v/>
      </c>
      <c r="DD22" s="305" t="str">
        <f t="shared" si="74"/>
        <v/>
      </c>
      <c r="DF22" s="184"/>
    </row>
    <row r="23" spans="3:110" ht="27" hidden="1" x14ac:dyDescent="0.2">
      <c r="C23" s="264" t="str">
        <f t="shared" si="18"/>
        <v>T</v>
      </c>
      <c r="D23" s="273" t="str">
        <f t="shared" si="19"/>
        <v>T</v>
      </c>
      <c r="E23" s="267" t="s">
        <v>193</v>
      </c>
      <c r="F23" s="22">
        <f t="shared" si="1"/>
        <v>0</v>
      </c>
      <c r="G23" s="22">
        <f t="shared" si="2"/>
        <v>0</v>
      </c>
      <c r="H23" s="22">
        <f t="shared" si="3"/>
        <v>0</v>
      </c>
      <c r="I23" s="63">
        <f t="shared" si="4"/>
        <v>0</v>
      </c>
      <c r="J23" s="63">
        <f t="shared" si="5"/>
        <v>0</v>
      </c>
      <c r="K23" s="64">
        <f t="shared" si="6"/>
        <v>0</v>
      </c>
      <c r="L23" s="16">
        <f t="shared" si="7"/>
        <v>0</v>
      </c>
      <c r="M23" s="23" t="e">
        <f t="shared" si="8"/>
        <v>#N/A</v>
      </c>
      <c r="N23" s="262" t="e">
        <f t="shared" si="20"/>
        <v>#N/A</v>
      </c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  <c r="AI23" s="25"/>
      <c r="AJ23" s="289"/>
      <c r="AK23" s="151" t="str">
        <f t="shared" si="21"/>
        <v>0</v>
      </c>
      <c r="AL23" s="111" t="str">
        <f t="shared" si="9"/>
        <v/>
      </c>
      <c r="AM23" s="111">
        <f t="shared" si="10"/>
        <v>0</v>
      </c>
      <c r="AN23" s="151">
        <f t="shared" si="11"/>
        <v>0</v>
      </c>
      <c r="AO23" s="84"/>
      <c r="AP23" s="179" t="e">
        <f t="shared" si="22"/>
        <v>#N/A</v>
      </c>
      <c r="AQ23" s="180" t="e">
        <f t="shared" si="23"/>
        <v>#N/A</v>
      </c>
      <c r="AR23" s="181">
        <f t="shared" si="24"/>
        <v>0</v>
      </c>
      <c r="AS23" s="182" t="e">
        <f t="shared" si="25"/>
        <v>#N/A</v>
      </c>
      <c r="AT23" s="135">
        <f t="shared" si="26"/>
        <v>0</v>
      </c>
      <c r="AU23" s="183">
        <f t="shared" si="27"/>
        <v>0</v>
      </c>
      <c r="AW23" s="296" t="e">
        <f t="shared" si="28"/>
        <v>#N/A</v>
      </c>
      <c r="AX23" s="297" t="e">
        <f t="shared" si="29"/>
        <v>#N/A</v>
      </c>
      <c r="AY23" s="298">
        <f t="shared" si="30"/>
        <v>0</v>
      </c>
      <c r="AZ23" s="299" t="e">
        <f t="shared" si="31"/>
        <v>#N/A</v>
      </c>
      <c r="BA23" s="300">
        <f t="shared" si="32"/>
        <v>0</v>
      </c>
      <c r="BB23" s="300">
        <f t="shared" si="33"/>
        <v>0</v>
      </c>
      <c r="BD23" s="296" t="e">
        <f t="shared" si="34"/>
        <v>#N/A</v>
      </c>
      <c r="BE23" s="297" t="e">
        <f t="shared" si="35"/>
        <v>#N/A</v>
      </c>
      <c r="BF23" s="298">
        <f t="shared" si="36"/>
        <v>0</v>
      </c>
      <c r="BG23" s="299" t="e">
        <f t="shared" si="37"/>
        <v>#N/A</v>
      </c>
      <c r="BH23" s="300">
        <f t="shared" si="38"/>
        <v>0</v>
      </c>
      <c r="BI23" s="300">
        <f t="shared" si="39"/>
        <v>0</v>
      </c>
      <c r="BK23" s="296" t="e">
        <f t="shared" si="40"/>
        <v>#N/A</v>
      </c>
      <c r="BL23" s="297" t="e">
        <f t="shared" si="41"/>
        <v>#N/A</v>
      </c>
      <c r="BM23" s="298">
        <f t="shared" si="42"/>
        <v>0</v>
      </c>
      <c r="BN23" s="299" t="e">
        <f t="shared" si="43"/>
        <v>#N/A</v>
      </c>
      <c r="BO23" s="300">
        <f t="shared" si="44"/>
        <v>0</v>
      </c>
      <c r="BP23" s="300">
        <f t="shared" si="45"/>
        <v>0</v>
      </c>
      <c r="BR23" s="296" t="e">
        <f t="shared" si="46"/>
        <v>#N/A</v>
      </c>
      <c r="BS23" s="297" t="e">
        <f t="shared" si="47"/>
        <v>#N/A</v>
      </c>
      <c r="BT23" s="298">
        <f t="shared" si="48"/>
        <v>0</v>
      </c>
      <c r="BU23" s="299" t="e">
        <f t="shared" si="49"/>
        <v>#N/A</v>
      </c>
      <c r="BV23" s="300">
        <f t="shared" si="50"/>
        <v>0</v>
      </c>
      <c r="BW23" s="300">
        <f t="shared" si="51"/>
        <v>0</v>
      </c>
      <c r="BY23" s="296" t="e">
        <f t="shared" si="52"/>
        <v>#N/A</v>
      </c>
      <c r="BZ23" s="297" t="e">
        <f t="shared" si="53"/>
        <v>#N/A</v>
      </c>
      <c r="CA23" s="298">
        <f t="shared" si="54"/>
        <v>0</v>
      </c>
      <c r="CB23" s="299" t="e">
        <f t="shared" si="55"/>
        <v>#N/A</v>
      </c>
      <c r="CC23" s="300">
        <f t="shared" si="56"/>
        <v>0</v>
      </c>
      <c r="CD23" s="300">
        <f t="shared" si="57"/>
        <v>0</v>
      </c>
      <c r="CF23" s="296" t="e">
        <f t="shared" si="58"/>
        <v>#N/A</v>
      </c>
      <c r="CG23" s="297" t="e">
        <f t="shared" si="59"/>
        <v>#N/A</v>
      </c>
      <c r="CH23" s="298">
        <f t="shared" si="60"/>
        <v>0</v>
      </c>
      <c r="CI23" s="299" t="e">
        <f t="shared" si="61"/>
        <v>#N/A</v>
      </c>
      <c r="CJ23" s="300">
        <f t="shared" si="62"/>
        <v>0</v>
      </c>
      <c r="CK23" s="300">
        <f t="shared" si="63"/>
        <v>0</v>
      </c>
      <c r="CN23" s="183">
        <f t="shared" si="64"/>
        <v>0</v>
      </c>
      <c r="CO23" s="183">
        <f t="shared" si="12"/>
        <v>0</v>
      </c>
      <c r="CP23" s="183">
        <f t="shared" si="13"/>
        <v>0</v>
      </c>
      <c r="CQ23" s="183">
        <f t="shared" si="14"/>
        <v>0</v>
      </c>
      <c r="CR23" s="183">
        <f t="shared" si="15"/>
        <v>0</v>
      </c>
      <c r="CS23" s="183">
        <f t="shared" si="16"/>
        <v>0</v>
      </c>
      <c r="CT23" s="183">
        <f t="shared" si="17"/>
        <v>0</v>
      </c>
      <c r="CU23" s="183">
        <f t="shared" si="65"/>
        <v>0</v>
      </c>
      <c r="CV23" s="183">
        <f t="shared" si="66"/>
        <v>0</v>
      </c>
      <c r="CW23" s="183">
        <f t="shared" si="67"/>
        <v>0</v>
      </c>
      <c r="CX23" s="183">
        <f t="shared" si="68"/>
        <v>0</v>
      </c>
      <c r="CY23" s="183">
        <f t="shared" si="69"/>
        <v>0</v>
      </c>
      <c r="CZ23" s="183">
        <f t="shared" si="70"/>
        <v>0</v>
      </c>
      <c r="DA23" s="183">
        <f t="shared" si="71"/>
        <v>0</v>
      </c>
      <c r="DB23" s="305" t="str">
        <f t="shared" si="72"/>
        <v/>
      </c>
      <c r="DC23" s="305" t="str">
        <f t="shared" si="73"/>
        <v/>
      </c>
      <c r="DD23" s="305" t="str">
        <f t="shared" si="74"/>
        <v/>
      </c>
      <c r="DF23" s="184"/>
    </row>
    <row r="24" spans="3:110" ht="27" hidden="1" x14ac:dyDescent="0.2">
      <c r="C24" s="264" t="str">
        <f t="shared" si="18"/>
        <v>T</v>
      </c>
      <c r="D24" s="273" t="str">
        <f t="shared" si="19"/>
        <v>T</v>
      </c>
      <c r="E24" s="267" t="s">
        <v>193</v>
      </c>
      <c r="F24" s="22">
        <f t="shared" si="1"/>
        <v>0</v>
      </c>
      <c r="G24" s="22">
        <f t="shared" si="2"/>
        <v>0</v>
      </c>
      <c r="H24" s="22">
        <f t="shared" si="3"/>
        <v>0</v>
      </c>
      <c r="I24" s="63">
        <f t="shared" si="4"/>
        <v>0</v>
      </c>
      <c r="J24" s="63">
        <f t="shared" si="5"/>
        <v>0</v>
      </c>
      <c r="K24" s="64">
        <f t="shared" si="6"/>
        <v>0</v>
      </c>
      <c r="L24" s="16">
        <f t="shared" si="7"/>
        <v>0</v>
      </c>
      <c r="M24" s="23" t="e">
        <f t="shared" si="8"/>
        <v>#N/A</v>
      </c>
      <c r="N24" s="262" t="e">
        <f t="shared" si="20"/>
        <v>#N/A</v>
      </c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89"/>
      <c r="AK24" s="151" t="str">
        <f t="shared" si="21"/>
        <v>0</v>
      </c>
      <c r="AL24" s="111" t="str">
        <f t="shared" si="9"/>
        <v/>
      </c>
      <c r="AM24" s="111">
        <f t="shared" si="10"/>
        <v>0</v>
      </c>
      <c r="AN24" s="151">
        <f t="shared" si="11"/>
        <v>0</v>
      </c>
      <c r="AO24" s="84"/>
      <c r="AP24" s="179" t="e">
        <f t="shared" si="22"/>
        <v>#N/A</v>
      </c>
      <c r="AQ24" s="180" t="e">
        <f t="shared" si="23"/>
        <v>#N/A</v>
      </c>
      <c r="AR24" s="181">
        <f t="shared" si="24"/>
        <v>0</v>
      </c>
      <c r="AS24" s="182" t="e">
        <f t="shared" si="25"/>
        <v>#N/A</v>
      </c>
      <c r="AT24" s="135">
        <f t="shared" si="26"/>
        <v>0</v>
      </c>
      <c r="AU24" s="183">
        <f t="shared" si="27"/>
        <v>0</v>
      </c>
      <c r="AW24" s="296" t="e">
        <f t="shared" si="28"/>
        <v>#N/A</v>
      </c>
      <c r="AX24" s="297" t="e">
        <f t="shared" si="29"/>
        <v>#N/A</v>
      </c>
      <c r="AY24" s="298">
        <f t="shared" si="30"/>
        <v>0</v>
      </c>
      <c r="AZ24" s="299" t="e">
        <f t="shared" si="31"/>
        <v>#N/A</v>
      </c>
      <c r="BA24" s="300">
        <f t="shared" si="32"/>
        <v>0</v>
      </c>
      <c r="BB24" s="300">
        <f t="shared" si="33"/>
        <v>0</v>
      </c>
      <c r="BD24" s="296" t="e">
        <f t="shared" si="34"/>
        <v>#N/A</v>
      </c>
      <c r="BE24" s="297" t="e">
        <f t="shared" si="35"/>
        <v>#N/A</v>
      </c>
      <c r="BF24" s="298">
        <f t="shared" si="36"/>
        <v>0</v>
      </c>
      <c r="BG24" s="299" t="e">
        <f t="shared" si="37"/>
        <v>#N/A</v>
      </c>
      <c r="BH24" s="300">
        <f t="shared" si="38"/>
        <v>0</v>
      </c>
      <c r="BI24" s="300">
        <f t="shared" si="39"/>
        <v>0</v>
      </c>
      <c r="BK24" s="296" t="e">
        <f t="shared" si="40"/>
        <v>#N/A</v>
      </c>
      <c r="BL24" s="297" t="e">
        <f t="shared" si="41"/>
        <v>#N/A</v>
      </c>
      <c r="BM24" s="298">
        <f t="shared" si="42"/>
        <v>0</v>
      </c>
      <c r="BN24" s="299" t="e">
        <f t="shared" si="43"/>
        <v>#N/A</v>
      </c>
      <c r="BO24" s="300">
        <f t="shared" si="44"/>
        <v>0</v>
      </c>
      <c r="BP24" s="300">
        <f t="shared" si="45"/>
        <v>0</v>
      </c>
      <c r="BR24" s="296" t="e">
        <f t="shared" si="46"/>
        <v>#N/A</v>
      </c>
      <c r="BS24" s="297" t="e">
        <f t="shared" si="47"/>
        <v>#N/A</v>
      </c>
      <c r="BT24" s="298">
        <f t="shared" si="48"/>
        <v>0</v>
      </c>
      <c r="BU24" s="299" t="e">
        <f t="shared" si="49"/>
        <v>#N/A</v>
      </c>
      <c r="BV24" s="300">
        <f t="shared" si="50"/>
        <v>0</v>
      </c>
      <c r="BW24" s="300">
        <f t="shared" si="51"/>
        <v>0</v>
      </c>
      <c r="BY24" s="296" t="e">
        <f t="shared" si="52"/>
        <v>#N/A</v>
      </c>
      <c r="BZ24" s="297" t="e">
        <f t="shared" si="53"/>
        <v>#N/A</v>
      </c>
      <c r="CA24" s="298">
        <f t="shared" si="54"/>
        <v>0</v>
      </c>
      <c r="CB24" s="299" t="e">
        <f t="shared" si="55"/>
        <v>#N/A</v>
      </c>
      <c r="CC24" s="300">
        <f t="shared" si="56"/>
        <v>0</v>
      </c>
      <c r="CD24" s="300">
        <f t="shared" si="57"/>
        <v>0</v>
      </c>
      <c r="CF24" s="296" t="e">
        <f t="shared" si="58"/>
        <v>#N/A</v>
      </c>
      <c r="CG24" s="297" t="e">
        <f t="shared" si="59"/>
        <v>#N/A</v>
      </c>
      <c r="CH24" s="298">
        <f t="shared" si="60"/>
        <v>0</v>
      </c>
      <c r="CI24" s="299" t="e">
        <f t="shared" si="61"/>
        <v>#N/A</v>
      </c>
      <c r="CJ24" s="300">
        <f t="shared" si="62"/>
        <v>0</v>
      </c>
      <c r="CK24" s="300">
        <f t="shared" si="63"/>
        <v>0</v>
      </c>
      <c r="CN24" s="183">
        <f t="shared" si="64"/>
        <v>0</v>
      </c>
      <c r="CO24" s="183">
        <f t="shared" si="12"/>
        <v>0</v>
      </c>
      <c r="CP24" s="183">
        <f t="shared" si="13"/>
        <v>0</v>
      </c>
      <c r="CQ24" s="183">
        <f t="shared" si="14"/>
        <v>0</v>
      </c>
      <c r="CR24" s="183">
        <f t="shared" si="15"/>
        <v>0</v>
      </c>
      <c r="CS24" s="183">
        <f t="shared" si="16"/>
        <v>0</v>
      </c>
      <c r="CT24" s="183">
        <f t="shared" si="17"/>
        <v>0</v>
      </c>
      <c r="CU24" s="183">
        <f t="shared" si="65"/>
        <v>0</v>
      </c>
      <c r="CV24" s="183">
        <f t="shared" si="66"/>
        <v>0</v>
      </c>
      <c r="CW24" s="183">
        <f t="shared" si="67"/>
        <v>0</v>
      </c>
      <c r="CX24" s="183">
        <f t="shared" si="68"/>
        <v>0</v>
      </c>
      <c r="CY24" s="183">
        <f t="shared" si="69"/>
        <v>0</v>
      </c>
      <c r="CZ24" s="183">
        <f t="shared" si="70"/>
        <v>0</v>
      </c>
      <c r="DA24" s="183">
        <f t="shared" si="71"/>
        <v>0</v>
      </c>
      <c r="DB24" s="305" t="str">
        <f t="shared" si="72"/>
        <v/>
      </c>
      <c r="DC24" s="305" t="str">
        <f t="shared" si="73"/>
        <v/>
      </c>
      <c r="DD24" s="305" t="str">
        <f t="shared" si="74"/>
        <v/>
      </c>
      <c r="DF24" s="184"/>
    </row>
    <row r="25" spans="3:110" ht="27" hidden="1" x14ac:dyDescent="0.2">
      <c r="C25" s="264" t="str">
        <f t="shared" si="18"/>
        <v>T</v>
      </c>
      <c r="D25" s="273" t="str">
        <f t="shared" si="19"/>
        <v>T</v>
      </c>
      <c r="E25" s="267" t="s">
        <v>193</v>
      </c>
      <c r="F25" s="22">
        <f t="shared" si="1"/>
        <v>0</v>
      </c>
      <c r="G25" s="22">
        <f t="shared" si="2"/>
        <v>0</v>
      </c>
      <c r="H25" s="22">
        <f t="shared" si="3"/>
        <v>0</v>
      </c>
      <c r="I25" s="63">
        <f t="shared" si="4"/>
        <v>0</v>
      </c>
      <c r="J25" s="63">
        <f t="shared" si="5"/>
        <v>0</v>
      </c>
      <c r="K25" s="64">
        <f t="shared" si="6"/>
        <v>0</v>
      </c>
      <c r="L25" s="16">
        <f t="shared" si="7"/>
        <v>0</v>
      </c>
      <c r="M25" s="23" t="e">
        <f t="shared" si="8"/>
        <v>#N/A</v>
      </c>
      <c r="N25" s="262" t="e">
        <f t="shared" si="20"/>
        <v>#N/A</v>
      </c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  <c r="AI25" s="25"/>
      <c r="AJ25" s="289"/>
      <c r="AK25" s="151" t="str">
        <f t="shared" si="21"/>
        <v>0</v>
      </c>
      <c r="AL25" s="111" t="str">
        <f t="shared" si="9"/>
        <v/>
      </c>
      <c r="AM25" s="111">
        <f t="shared" si="10"/>
        <v>0</v>
      </c>
      <c r="AN25" s="151">
        <f t="shared" si="11"/>
        <v>0</v>
      </c>
      <c r="AO25" s="84"/>
      <c r="AP25" s="179" t="e">
        <f t="shared" si="22"/>
        <v>#N/A</v>
      </c>
      <c r="AQ25" s="180" t="e">
        <f t="shared" si="23"/>
        <v>#N/A</v>
      </c>
      <c r="AR25" s="181">
        <f t="shared" si="24"/>
        <v>0</v>
      </c>
      <c r="AS25" s="182" t="e">
        <f t="shared" si="25"/>
        <v>#N/A</v>
      </c>
      <c r="AT25" s="135">
        <f t="shared" si="26"/>
        <v>0</v>
      </c>
      <c r="AU25" s="183">
        <f t="shared" si="27"/>
        <v>0</v>
      </c>
      <c r="AW25" s="296" t="e">
        <f t="shared" si="28"/>
        <v>#N/A</v>
      </c>
      <c r="AX25" s="297" t="e">
        <f t="shared" si="29"/>
        <v>#N/A</v>
      </c>
      <c r="AY25" s="298">
        <f t="shared" si="30"/>
        <v>0</v>
      </c>
      <c r="AZ25" s="299" t="e">
        <f t="shared" si="31"/>
        <v>#N/A</v>
      </c>
      <c r="BA25" s="300">
        <f t="shared" si="32"/>
        <v>0</v>
      </c>
      <c r="BB25" s="300">
        <f t="shared" si="33"/>
        <v>0</v>
      </c>
      <c r="BD25" s="296" t="e">
        <f t="shared" si="34"/>
        <v>#N/A</v>
      </c>
      <c r="BE25" s="297" t="e">
        <f t="shared" si="35"/>
        <v>#N/A</v>
      </c>
      <c r="BF25" s="298">
        <f t="shared" si="36"/>
        <v>0</v>
      </c>
      <c r="BG25" s="299" t="e">
        <f t="shared" si="37"/>
        <v>#N/A</v>
      </c>
      <c r="BH25" s="300">
        <f t="shared" si="38"/>
        <v>0</v>
      </c>
      <c r="BI25" s="300">
        <f t="shared" si="39"/>
        <v>0</v>
      </c>
      <c r="BK25" s="296" t="e">
        <f t="shared" si="40"/>
        <v>#N/A</v>
      </c>
      <c r="BL25" s="297" t="e">
        <f t="shared" si="41"/>
        <v>#N/A</v>
      </c>
      <c r="BM25" s="298">
        <f t="shared" si="42"/>
        <v>0</v>
      </c>
      <c r="BN25" s="299" t="e">
        <f t="shared" si="43"/>
        <v>#N/A</v>
      </c>
      <c r="BO25" s="300">
        <f t="shared" si="44"/>
        <v>0</v>
      </c>
      <c r="BP25" s="300">
        <f t="shared" si="45"/>
        <v>0</v>
      </c>
      <c r="BR25" s="296" t="e">
        <f t="shared" si="46"/>
        <v>#N/A</v>
      </c>
      <c r="BS25" s="297" t="e">
        <f t="shared" si="47"/>
        <v>#N/A</v>
      </c>
      <c r="BT25" s="298">
        <f t="shared" si="48"/>
        <v>0</v>
      </c>
      <c r="BU25" s="299" t="e">
        <f t="shared" si="49"/>
        <v>#N/A</v>
      </c>
      <c r="BV25" s="300">
        <f t="shared" si="50"/>
        <v>0</v>
      </c>
      <c r="BW25" s="300">
        <f t="shared" si="51"/>
        <v>0</v>
      </c>
      <c r="BY25" s="296" t="e">
        <f t="shared" si="52"/>
        <v>#N/A</v>
      </c>
      <c r="BZ25" s="297" t="e">
        <f t="shared" si="53"/>
        <v>#N/A</v>
      </c>
      <c r="CA25" s="298">
        <f t="shared" si="54"/>
        <v>0</v>
      </c>
      <c r="CB25" s="299" t="e">
        <f t="shared" si="55"/>
        <v>#N/A</v>
      </c>
      <c r="CC25" s="300">
        <f t="shared" si="56"/>
        <v>0</v>
      </c>
      <c r="CD25" s="300">
        <f t="shared" si="57"/>
        <v>0</v>
      </c>
      <c r="CF25" s="296" t="e">
        <f t="shared" si="58"/>
        <v>#N/A</v>
      </c>
      <c r="CG25" s="297" t="e">
        <f t="shared" si="59"/>
        <v>#N/A</v>
      </c>
      <c r="CH25" s="298">
        <f t="shared" si="60"/>
        <v>0</v>
      </c>
      <c r="CI25" s="299" t="e">
        <f t="shared" si="61"/>
        <v>#N/A</v>
      </c>
      <c r="CJ25" s="300">
        <f t="shared" si="62"/>
        <v>0</v>
      </c>
      <c r="CK25" s="300">
        <f t="shared" si="63"/>
        <v>0</v>
      </c>
      <c r="CN25" s="183">
        <f t="shared" si="64"/>
        <v>0</v>
      </c>
      <c r="CO25" s="183">
        <f t="shared" si="12"/>
        <v>0</v>
      </c>
      <c r="CP25" s="183">
        <f t="shared" si="13"/>
        <v>0</v>
      </c>
      <c r="CQ25" s="183">
        <f t="shared" si="14"/>
        <v>0</v>
      </c>
      <c r="CR25" s="183">
        <f t="shared" si="15"/>
        <v>0</v>
      </c>
      <c r="CS25" s="183">
        <f t="shared" si="16"/>
        <v>0</v>
      </c>
      <c r="CT25" s="183">
        <f t="shared" si="17"/>
        <v>0</v>
      </c>
      <c r="CU25" s="183">
        <f t="shared" si="65"/>
        <v>0</v>
      </c>
      <c r="CV25" s="183">
        <f t="shared" si="66"/>
        <v>0</v>
      </c>
      <c r="CW25" s="183">
        <f t="shared" si="67"/>
        <v>0</v>
      </c>
      <c r="CX25" s="183">
        <f t="shared" si="68"/>
        <v>0</v>
      </c>
      <c r="CY25" s="183">
        <f t="shared" si="69"/>
        <v>0</v>
      </c>
      <c r="CZ25" s="183">
        <f t="shared" si="70"/>
        <v>0</v>
      </c>
      <c r="DA25" s="183">
        <f t="shared" si="71"/>
        <v>0</v>
      </c>
      <c r="DB25" s="305" t="str">
        <f t="shared" si="72"/>
        <v/>
      </c>
      <c r="DC25" s="305" t="str">
        <f t="shared" si="73"/>
        <v/>
      </c>
      <c r="DD25" s="305" t="str">
        <f t="shared" si="74"/>
        <v/>
      </c>
      <c r="DF25" s="184"/>
    </row>
    <row r="26" spans="3:110" ht="27" hidden="1" x14ac:dyDescent="0.2">
      <c r="C26" s="264" t="str">
        <f t="shared" si="18"/>
        <v>T</v>
      </c>
      <c r="D26" s="273" t="str">
        <f t="shared" si="19"/>
        <v>T</v>
      </c>
      <c r="E26" s="267" t="s">
        <v>193</v>
      </c>
      <c r="F26" s="22">
        <f t="shared" si="1"/>
        <v>0</v>
      </c>
      <c r="G26" s="22">
        <f t="shared" si="2"/>
        <v>0</v>
      </c>
      <c r="H26" s="22">
        <f t="shared" si="3"/>
        <v>0</v>
      </c>
      <c r="I26" s="63">
        <f t="shared" si="4"/>
        <v>0</v>
      </c>
      <c r="J26" s="63">
        <f t="shared" si="5"/>
        <v>0</v>
      </c>
      <c r="K26" s="64">
        <f t="shared" si="6"/>
        <v>0</v>
      </c>
      <c r="L26" s="16">
        <f t="shared" si="7"/>
        <v>0</v>
      </c>
      <c r="M26" s="23" t="e">
        <f t="shared" si="8"/>
        <v>#N/A</v>
      </c>
      <c r="N26" s="262" t="e">
        <f>IF(M26=0,"",K26-M26)</f>
        <v>#N/A</v>
      </c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25"/>
      <c r="AJ26" s="289"/>
      <c r="AK26" s="151" t="str">
        <f t="shared" si="21"/>
        <v>0</v>
      </c>
      <c r="AL26" s="111" t="str">
        <f t="shared" si="9"/>
        <v/>
      </c>
      <c r="AM26" s="111">
        <f t="shared" si="10"/>
        <v>0</v>
      </c>
      <c r="AN26" s="151">
        <f t="shared" si="11"/>
        <v>0</v>
      </c>
      <c r="AO26" s="84"/>
      <c r="AP26" s="179" t="e">
        <f t="shared" si="22"/>
        <v>#N/A</v>
      </c>
      <c r="AQ26" s="180" t="e">
        <f t="shared" si="23"/>
        <v>#N/A</v>
      </c>
      <c r="AR26" s="181">
        <f t="shared" si="24"/>
        <v>0</v>
      </c>
      <c r="AS26" s="182" t="e">
        <f t="shared" si="25"/>
        <v>#N/A</v>
      </c>
      <c r="AT26" s="135">
        <f t="shared" si="26"/>
        <v>0</v>
      </c>
      <c r="AU26" s="183">
        <f t="shared" si="27"/>
        <v>0</v>
      </c>
      <c r="AW26" s="296" t="e">
        <f t="shared" si="28"/>
        <v>#N/A</v>
      </c>
      <c r="AX26" s="297" t="e">
        <f t="shared" si="29"/>
        <v>#N/A</v>
      </c>
      <c r="AY26" s="298">
        <f t="shared" si="30"/>
        <v>0</v>
      </c>
      <c r="AZ26" s="299" t="e">
        <f t="shared" si="31"/>
        <v>#N/A</v>
      </c>
      <c r="BA26" s="300">
        <f t="shared" si="32"/>
        <v>0</v>
      </c>
      <c r="BB26" s="300">
        <f t="shared" si="33"/>
        <v>0</v>
      </c>
      <c r="BD26" s="296" t="e">
        <f t="shared" si="34"/>
        <v>#N/A</v>
      </c>
      <c r="BE26" s="297" t="e">
        <f t="shared" si="35"/>
        <v>#N/A</v>
      </c>
      <c r="BF26" s="298">
        <f t="shared" si="36"/>
        <v>0</v>
      </c>
      <c r="BG26" s="299" t="e">
        <f t="shared" si="37"/>
        <v>#N/A</v>
      </c>
      <c r="BH26" s="300">
        <f t="shared" si="38"/>
        <v>0</v>
      </c>
      <c r="BI26" s="300">
        <f t="shared" si="39"/>
        <v>0</v>
      </c>
      <c r="BK26" s="296" t="e">
        <f t="shared" si="40"/>
        <v>#N/A</v>
      </c>
      <c r="BL26" s="297" t="e">
        <f t="shared" si="41"/>
        <v>#N/A</v>
      </c>
      <c r="BM26" s="298">
        <f t="shared" si="42"/>
        <v>0</v>
      </c>
      <c r="BN26" s="299" t="e">
        <f t="shared" si="43"/>
        <v>#N/A</v>
      </c>
      <c r="BO26" s="300">
        <f t="shared" si="44"/>
        <v>0</v>
      </c>
      <c r="BP26" s="300">
        <f t="shared" si="45"/>
        <v>0</v>
      </c>
      <c r="BR26" s="296" t="e">
        <f t="shared" si="46"/>
        <v>#N/A</v>
      </c>
      <c r="BS26" s="297" t="e">
        <f t="shared" si="47"/>
        <v>#N/A</v>
      </c>
      <c r="BT26" s="298">
        <f t="shared" si="48"/>
        <v>0</v>
      </c>
      <c r="BU26" s="299" t="e">
        <f t="shared" si="49"/>
        <v>#N/A</v>
      </c>
      <c r="BV26" s="300">
        <f t="shared" si="50"/>
        <v>0</v>
      </c>
      <c r="BW26" s="300">
        <f t="shared" si="51"/>
        <v>0</v>
      </c>
      <c r="BY26" s="296" t="e">
        <f t="shared" si="52"/>
        <v>#N/A</v>
      </c>
      <c r="BZ26" s="297" t="e">
        <f t="shared" si="53"/>
        <v>#N/A</v>
      </c>
      <c r="CA26" s="298">
        <f t="shared" si="54"/>
        <v>0</v>
      </c>
      <c r="CB26" s="299" t="e">
        <f t="shared" si="55"/>
        <v>#N/A</v>
      </c>
      <c r="CC26" s="300">
        <f t="shared" si="56"/>
        <v>0</v>
      </c>
      <c r="CD26" s="300">
        <f t="shared" si="57"/>
        <v>0</v>
      </c>
      <c r="CF26" s="296" t="e">
        <f t="shared" si="58"/>
        <v>#N/A</v>
      </c>
      <c r="CG26" s="297" t="e">
        <f t="shared" si="59"/>
        <v>#N/A</v>
      </c>
      <c r="CH26" s="298">
        <f t="shared" si="60"/>
        <v>0</v>
      </c>
      <c r="CI26" s="299" t="e">
        <f t="shared" si="61"/>
        <v>#N/A</v>
      </c>
      <c r="CJ26" s="300">
        <f t="shared" si="62"/>
        <v>0</v>
      </c>
      <c r="CK26" s="300">
        <f t="shared" si="63"/>
        <v>0</v>
      </c>
      <c r="CN26" s="183">
        <f t="shared" si="64"/>
        <v>0</v>
      </c>
      <c r="CO26" s="183">
        <f t="shared" si="12"/>
        <v>0</v>
      </c>
      <c r="CP26" s="183">
        <f t="shared" si="13"/>
        <v>0</v>
      </c>
      <c r="CQ26" s="183">
        <f t="shared" si="14"/>
        <v>0</v>
      </c>
      <c r="CR26" s="183">
        <f t="shared" si="15"/>
        <v>0</v>
      </c>
      <c r="CS26" s="183">
        <f t="shared" si="16"/>
        <v>0</v>
      </c>
      <c r="CT26" s="183">
        <f t="shared" si="17"/>
        <v>0</v>
      </c>
      <c r="CU26" s="183">
        <f t="shared" si="65"/>
        <v>0</v>
      </c>
      <c r="CV26" s="183">
        <f t="shared" si="66"/>
        <v>0</v>
      </c>
      <c r="CW26" s="183">
        <f t="shared" si="67"/>
        <v>0</v>
      </c>
      <c r="CX26" s="183">
        <f t="shared" si="68"/>
        <v>0</v>
      </c>
      <c r="CY26" s="183">
        <f t="shared" si="69"/>
        <v>0</v>
      </c>
      <c r="CZ26" s="183">
        <f t="shared" si="70"/>
        <v>0</v>
      </c>
      <c r="DA26" s="183">
        <f t="shared" si="71"/>
        <v>0</v>
      </c>
      <c r="DB26" s="305" t="str">
        <f t="shared" si="72"/>
        <v/>
      </c>
      <c r="DC26" s="305" t="str">
        <f t="shared" si="73"/>
        <v/>
      </c>
      <c r="DD26" s="305" t="str">
        <f t="shared" si="74"/>
        <v/>
      </c>
      <c r="DF26" s="184"/>
    </row>
    <row r="27" spans="3:110" ht="27" hidden="1" x14ac:dyDescent="0.2">
      <c r="C27" s="264" t="str">
        <f t="shared" si="18"/>
        <v>T</v>
      </c>
      <c r="D27" s="273" t="str">
        <f t="shared" si="19"/>
        <v>T</v>
      </c>
      <c r="E27" s="267" t="s">
        <v>193</v>
      </c>
      <c r="F27" s="22">
        <f t="shared" si="1"/>
        <v>0</v>
      </c>
      <c r="G27" s="22">
        <f t="shared" si="2"/>
        <v>0</v>
      </c>
      <c r="H27" s="22">
        <f t="shared" si="3"/>
        <v>0</v>
      </c>
      <c r="I27" s="63">
        <f t="shared" si="4"/>
        <v>0</v>
      </c>
      <c r="J27" s="63">
        <f t="shared" si="5"/>
        <v>0</v>
      </c>
      <c r="K27" s="64">
        <f t="shared" si="6"/>
        <v>0</v>
      </c>
      <c r="L27" s="16">
        <f t="shared" si="7"/>
        <v>0</v>
      </c>
      <c r="M27" s="23" t="e">
        <f t="shared" si="8"/>
        <v>#N/A</v>
      </c>
      <c r="N27" s="262" t="e">
        <f t="shared" si="20"/>
        <v>#N/A</v>
      </c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  <c r="AI27" s="25"/>
      <c r="AJ27" s="289"/>
      <c r="AK27" s="151" t="str">
        <f t="shared" si="21"/>
        <v>0</v>
      </c>
      <c r="AL27" s="111" t="str">
        <f t="shared" si="9"/>
        <v/>
      </c>
      <c r="AM27" s="111">
        <f t="shared" si="10"/>
        <v>0</v>
      </c>
      <c r="AN27" s="151">
        <f t="shared" si="11"/>
        <v>0</v>
      </c>
      <c r="AO27" s="84"/>
      <c r="AP27" s="179" t="e">
        <f t="shared" si="22"/>
        <v>#N/A</v>
      </c>
      <c r="AQ27" s="180" t="e">
        <f t="shared" si="23"/>
        <v>#N/A</v>
      </c>
      <c r="AR27" s="181">
        <f t="shared" si="24"/>
        <v>0</v>
      </c>
      <c r="AS27" s="182" t="e">
        <f t="shared" si="25"/>
        <v>#N/A</v>
      </c>
      <c r="AT27" s="135">
        <f t="shared" si="26"/>
        <v>0</v>
      </c>
      <c r="AU27" s="183">
        <f t="shared" si="27"/>
        <v>0</v>
      </c>
      <c r="AW27" s="296" t="e">
        <f t="shared" si="28"/>
        <v>#N/A</v>
      </c>
      <c r="AX27" s="297" t="e">
        <f t="shared" si="29"/>
        <v>#N/A</v>
      </c>
      <c r="AY27" s="298">
        <f t="shared" si="30"/>
        <v>0</v>
      </c>
      <c r="AZ27" s="299" t="e">
        <f t="shared" si="31"/>
        <v>#N/A</v>
      </c>
      <c r="BA27" s="300">
        <f t="shared" si="32"/>
        <v>0</v>
      </c>
      <c r="BB27" s="300">
        <f t="shared" si="33"/>
        <v>0</v>
      </c>
      <c r="BD27" s="296" t="e">
        <f t="shared" si="34"/>
        <v>#N/A</v>
      </c>
      <c r="BE27" s="297" t="e">
        <f t="shared" si="35"/>
        <v>#N/A</v>
      </c>
      <c r="BF27" s="298">
        <f t="shared" si="36"/>
        <v>0</v>
      </c>
      <c r="BG27" s="299" t="e">
        <f t="shared" si="37"/>
        <v>#N/A</v>
      </c>
      <c r="BH27" s="300">
        <f t="shared" si="38"/>
        <v>0</v>
      </c>
      <c r="BI27" s="300">
        <f t="shared" si="39"/>
        <v>0</v>
      </c>
      <c r="BK27" s="296" t="e">
        <f t="shared" si="40"/>
        <v>#N/A</v>
      </c>
      <c r="BL27" s="297" t="e">
        <f t="shared" si="41"/>
        <v>#N/A</v>
      </c>
      <c r="BM27" s="298">
        <f t="shared" si="42"/>
        <v>0</v>
      </c>
      <c r="BN27" s="299" t="e">
        <f t="shared" si="43"/>
        <v>#N/A</v>
      </c>
      <c r="BO27" s="300">
        <f t="shared" si="44"/>
        <v>0</v>
      </c>
      <c r="BP27" s="300">
        <f t="shared" si="45"/>
        <v>0</v>
      </c>
      <c r="BR27" s="296" t="e">
        <f t="shared" si="46"/>
        <v>#N/A</v>
      </c>
      <c r="BS27" s="297" t="e">
        <f t="shared" si="47"/>
        <v>#N/A</v>
      </c>
      <c r="BT27" s="298">
        <f t="shared" si="48"/>
        <v>0</v>
      </c>
      <c r="BU27" s="299" t="e">
        <f t="shared" si="49"/>
        <v>#N/A</v>
      </c>
      <c r="BV27" s="300">
        <f t="shared" si="50"/>
        <v>0</v>
      </c>
      <c r="BW27" s="300">
        <f t="shared" si="51"/>
        <v>0</v>
      </c>
      <c r="BY27" s="296" t="e">
        <f t="shared" si="52"/>
        <v>#N/A</v>
      </c>
      <c r="BZ27" s="297" t="e">
        <f t="shared" si="53"/>
        <v>#N/A</v>
      </c>
      <c r="CA27" s="298">
        <f t="shared" si="54"/>
        <v>0</v>
      </c>
      <c r="CB27" s="299" t="e">
        <f t="shared" si="55"/>
        <v>#N/A</v>
      </c>
      <c r="CC27" s="300">
        <f t="shared" si="56"/>
        <v>0</v>
      </c>
      <c r="CD27" s="300">
        <f t="shared" si="57"/>
        <v>0</v>
      </c>
      <c r="CF27" s="296" t="e">
        <f t="shared" si="58"/>
        <v>#N/A</v>
      </c>
      <c r="CG27" s="297" t="e">
        <f t="shared" si="59"/>
        <v>#N/A</v>
      </c>
      <c r="CH27" s="298">
        <f t="shared" si="60"/>
        <v>0</v>
      </c>
      <c r="CI27" s="299" t="e">
        <f t="shared" si="61"/>
        <v>#N/A</v>
      </c>
      <c r="CJ27" s="300">
        <f t="shared" si="62"/>
        <v>0</v>
      </c>
      <c r="CK27" s="300">
        <f t="shared" si="63"/>
        <v>0</v>
      </c>
      <c r="CN27" s="183">
        <f t="shared" si="64"/>
        <v>0</v>
      </c>
      <c r="CO27" s="183">
        <f t="shared" si="12"/>
        <v>0</v>
      </c>
      <c r="CP27" s="183">
        <f t="shared" si="13"/>
        <v>0</v>
      </c>
      <c r="CQ27" s="183">
        <f t="shared" si="14"/>
        <v>0</v>
      </c>
      <c r="CR27" s="183">
        <f t="shared" si="15"/>
        <v>0</v>
      </c>
      <c r="CS27" s="183">
        <f t="shared" si="16"/>
        <v>0</v>
      </c>
      <c r="CT27" s="183">
        <f t="shared" si="17"/>
        <v>0</v>
      </c>
      <c r="CU27" s="183">
        <f t="shared" si="65"/>
        <v>0</v>
      </c>
      <c r="CV27" s="183">
        <f t="shared" si="66"/>
        <v>0</v>
      </c>
      <c r="CW27" s="183">
        <f t="shared" si="67"/>
        <v>0</v>
      </c>
      <c r="CX27" s="183">
        <f t="shared" si="68"/>
        <v>0</v>
      </c>
      <c r="CY27" s="183">
        <f t="shared" si="69"/>
        <v>0</v>
      </c>
      <c r="CZ27" s="183">
        <f t="shared" si="70"/>
        <v>0</v>
      </c>
      <c r="DA27" s="183">
        <f t="shared" si="71"/>
        <v>0</v>
      </c>
      <c r="DB27" s="305" t="str">
        <f t="shared" si="72"/>
        <v/>
      </c>
      <c r="DC27" s="305" t="str">
        <f t="shared" si="73"/>
        <v/>
      </c>
      <c r="DD27" s="305" t="str">
        <f t="shared" si="74"/>
        <v/>
      </c>
      <c r="DF27" s="184"/>
    </row>
    <row r="28" spans="3:110" ht="27" hidden="1" x14ac:dyDescent="0.2">
      <c r="C28" s="264" t="str">
        <f t="shared" si="18"/>
        <v>T</v>
      </c>
      <c r="D28" s="273" t="str">
        <f t="shared" si="19"/>
        <v>T</v>
      </c>
      <c r="E28" s="267" t="s">
        <v>193</v>
      </c>
      <c r="F28" s="22">
        <f t="shared" si="1"/>
        <v>0</v>
      </c>
      <c r="G28" s="22">
        <f t="shared" si="2"/>
        <v>0</v>
      </c>
      <c r="H28" s="22">
        <f t="shared" si="3"/>
        <v>0</v>
      </c>
      <c r="I28" s="63">
        <f t="shared" si="4"/>
        <v>0</v>
      </c>
      <c r="J28" s="63">
        <f t="shared" si="5"/>
        <v>0</v>
      </c>
      <c r="K28" s="64">
        <f t="shared" si="6"/>
        <v>0</v>
      </c>
      <c r="L28" s="16">
        <f t="shared" si="7"/>
        <v>0</v>
      </c>
      <c r="M28" s="23" t="e">
        <f t="shared" si="8"/>
        <v>#N/A</v>
      </c>
      <c r="N28" s="262" t="e">
        <f t="shared" si="20"/>
        <v>#N/A</v>
      </c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25"/>
      <c r="AJ28" s="289"/>
      <c r="AK28" s="151" t="str">
        <f t="shared" si="21"/>
        <v>0</v>
      </c>
      <c r="AL28" s="111" t="str">
        <f t="shared" si="9"/>
        <v/>
      </c>
      <c r="AM28" s="111">
        <f t="shared" si="10"/>
        <v>0</v>
      </c>
      <c r="AN28" s="151">
        <f t="shared" si="11"/>
        <v>0</v>
      </c>
      <c r="AO28" s="84"/>
      <c r="AP28" s="179" t="e">
        <f t="shared" si="22"/>
        <v>#N/A</v>
      </c>
      <c r="AQ28" s="180" t="e">
        <f t="shared" si="23"/>
        <v>#N/A</v>
      </c>
      <c r="AR28" s="181">
        <f t="shared" si="24"/>
        <v>0</v>
      </c>
      <c r="AS28" s="182" t="e">
        <f t="shared" si="25"/>
        <v>#N/A</v>
      </c>
      <c r="AT28" s="135">
        <f t="shared" si="26"/>
        <v>0</v>
      </c>
      <c r="AU28" s="183">
        <f t="shared" si="27"/>
        <v>0</v>
      </c>
      <c r="AW28" s="296" t="e">
        <f t="shared" si="28"/>
        <v>#N/A</v>
      </c>
      <c r="AX28" s="297" t="e">
        <f t="shared" si="29"/>
        <v>#N/A</v>
      </c>
      <c r="AY28" s="298">
        <f t="shared" si="30"/>
        <v>0</v>
      </c>
      <c r="AZ28" s="299" t="e">
        <f t="shared" si="31"/>
        <v>#N/A</v>
      </c>
      <c r="BA28" s="300">
        <f t="shared" si="32"/>
        <v>0</v>
      </c>
      <c r="BB28" s="300">
        <f t="shared" si="33"/>
        <v>0</v>
      </c>
      <c r="BD28" s="296" t="e">
        <f t="shared" si="34"/>
        <v>#N/A</v>
      </c>
      <c r="BE28" s="297" t="e">
        <f t="shared" si="35"/>
        <v>#N/A</v>
      </c>
      <c r="BF28" s="298">
        <f t="shared" si="36"/>
        <v>0</v>
      </c>
      <c r="BG28" s="299" t="e">
        <f t="shared" si="37"/>
        <v>#N/A</v>
      </c>
      <c r="BH28" s="300">
        <f t="shared" si="38"/>
        <v>0</v>
      </c>
      <c r="BI28" s="300">
        <f t="shared" si="39"/>
        <v>0</v>
      </c>
      <c r="BK28" s="296" t="e">
        <f t="shared" si="40"/>
        <v>#N/A</v>
      </c>
      <c r="BL28" s="297" t="e">
        <f t="shared" si="41"/>
        <v>#N/A</v>
      </c>
      <c r="BM28" s="298">
        <f t="shared" si="42"/>
        <v>0</v>
      </c>
      <c r="BN28" s="299" t="e">
        <f t="shared" si="43"/>
        <v>#N/A</v>
      </c>
      <c r="BO28" s="300">
        <f t="shared" si="44"/>
        <v>0</v>
      </c>
      <c r="BP28" s="300">
        <f t="shared" si="45"/>
        <v>0</v>
      </c>
      <c r="BR28" s="296" t="e">
        <f t="shared" si="46"/>
        <v>#N/A</v>
      </c>
      <c r="BS28" s="297" t="e">
        <f t="shared" si="47"/>
        <v>#N/A</v>
      </c>
      <c r="BT28" s="298">
        <f t="shared" si="48"/>
        <v>0</v>
      </c>
      <c r="BU28" s="299" t="e">
        <f t="shared" si="49"/>
        <v>#N/A</v>
      </c>
      <c r="BV28" s="300">
        <f t="shared" si="50"/>
        <v>0</v>
      </c>
      <c r="BW28" s="300">
        <f t="shared" si="51"/>
        <v>0</v>
      </c>
      <c r="BY28" s="296" t="e">
        <f t="shared" si="52"/>
        <v>#N/A</v>
      </c>
      <c r="BZ28" s="297" t="e">
        <f t="shared" si="53"/>
        <v>#N/A</v>
      </c>
      <c r="CA28" s="298">
        <f t="shared" si="54"/>
        <v>0</v>
      </c>
      <c r="CB28" s="299" t="e">
        <f t="shared" si="55"/>
        <v>#N/A</v>
      </c>
      <c r="CC28" s="300">
        <f t="shared" si="56"/>
        <v>0</v>
      </c>
      <c r="CD28" s="300">
        <f t="shared" si="57"/>
        <v>0</v>
      </c>
      <c r="CF28" s="296" t="e">
        <f t="shared" si="58"/>
        <v>#N/A</v>
      </c>
      <c r="CG28" s="297" t="e">
        <f t="shared" si="59"/>
        <v>#N/A</v>
      </c>
      <c r="CH28" s="298">
        <f t="shared" si="60"/>
        <v>0</v>
      </c>
      <c r="CI28" s="299" t="e">
        <f t="shared" si="61"/>
        <v>#N/A</v>
      </c>
      <c r="CJ28" s="300">
        <f t="shared" si="62"/>
        <v>0</v>
      </c>
      <c r="CK28" s="300">
        <f t="shared" si="63"/>
        <v>0</v>
      </c>
      <c r="CN28" s="183">
        <f t="shared" si="64"/>
        <v>0</v>
      </c>
      <c r="CO28" s="183">
        <f t="shared" si="12"/>
        <v>0</v>
      </c>
      <c r="CP28" s="183">
        <f t="shared" si="13"/>
        <v>0</v>
      </c>
      <c r="CQ28" s="183">
        <f t="shared" si="14"/>
        <v>0</v>
      </c>
      <c r="CR28" s="183">
        <f t="shared" si="15"/>
        <v>0</v>
      </c>
      <c r="CS28" s="183">
        <f t="shared" si="16"/>
        <v>0</v>
      </c>
      <c r="CT28" s="183">
        <f t="shared" si="17"/>
        <v>0</v>
      </c>
      <c r="CU28" s="183">
        <f t="shared" si="65"/>
        <v>0</v>
      </c>
      <c r="CV28" s="183">
        <f t="shared" si="66"/>
        <v>0</v>
      </c>
      <c r="CW28" s="183">
        <f t="shared" si="67"/>
        <v>0</v>
      </c>
      <c r="CX28" s="183">
        <f t="shared" si="68"/>
        <v>0</v>
      </c>
      <c r="CY28" s="183">
        <f t="shared" si="69"/>
        <v>0</v>
      </c>
      <c r="CZ28" s="183">
        <f t="shared" si="70"/>
        <v>0</v>
      </c>
      <c r="DA28" s="183">
        <f t="shared" si="71"/>
        <v>0</v>
      </c>
      <c r="DB28" s="305" t="str">
        <f t="shared" si="72"/>
        <v/>
      </c>
      <c r="DC28" s="305" t="str">
        <f t="shared" si="73"/>
        <v/>
      </c>
      <c r="DD28" s="305" t="str">
        <f t="shared" si="74"/>
        <v/>
      </c>
      <c r="DF28" s="184"/>
    </row>
    <row r="29" spans="3:110" ht="27" hidden="1" x14ac:dyDescent="0.2">
      <c r="C29" s="264" t="str">
        <f t="shared" si="18"/>
        <v>T</v>
      </c>
      <c r="D29" s="273" t="str">
        <f t="shared" si="19"/>
        <v>T</v>
      </c>
      <c r="E29" s="267" t="s">
        <v>193</v>
      </c>
      <c r="F29" s="22">
        <f t="shared" si="1"/>
        <v>0</v>
      </c>
      <c r="G29" s="22">
        <f t="shared" si="2"/>
        <v>0</v>
      </c>
      <c r="H29" s="22">
        <f t="shared" si="3"/>
        <v>0</v>
      </c>
      <c r="I29" s="63">
        <f t="shared" si="4"/>
        <v>0</v>
      </c>
      <c r="J29" s="63">
        <f t="shared" si="5"/>
        <v>0</v>
      </c>
      <c r="K29" s="64">
        <f t="shared" si="6"/>
        <v>0</v>
      </c>
      <c r="L29" s="16">
        <f t="shared" si="7"/>
        <v>0</v>
      </c>
      <c r="M29" s="23" t="e">
        <f t="shared" si="8"/>
        <v>#N/A</v>
      </c>
      <c r="N29" s="262" t="e">
        <f t="shared" si="20"/>
        <v>#N/A</v>
      </c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  <c r="AG29" s="25"/>
      <c r="AH29" s="25"/>
      <c r="AI29" s="25"/>
      <c r="AJ29" s="289"/>
      <c r="AK29" s="151" t="str">
        <f t="shared" si="21"/>
        <v>0</v>
      </c>
      <c r="AL29" s="111" t="str">
        <f t="shared" si="9"/>
        <v/>
      </c>
      <c r="AM29" s="111">
        <f t="shared" si="10"/>
        <v>0</v>
      </c>
      <c r="AN29" s="151">
        <f t="shared" si="11"/>
        <v>0</v>
      </c>
      <c r="AO29" s="84"/>
      <c r="AP29" s="179" t="e">
        <f t="shared" si="22"/>
        <v>#N/A</v>
      </c>
      <c r="AQ29" s="180" t="e">
        <f t="shared" si="23"/>
        <v>#N/A</v>
      </c>
      <c r="AR29" s="181">
        <f t="shared" si="24"/>
        <v>0</v>
      </c>
      <c r="AS29" s="182" t="e">
        <f t="shared" si="25"/>
        <v>#N/A</v>
      </c>
      <c r="AT29" s="135">
        <f t="shared" si="26"/>
        <v>0</v>
      </c>
      <c r="AU29" s="183">
        <f t="shared" si="27"/>
        <v>0</v>
      </c>
      <c r="AW29" s="296" t="e">
        <f t="shared" si="28"/>
        <v>#N/A</v>
      </c>
      <c r="AX29" s="297" t="e">
        <f t="shared" si="29"/>
        <v>#N/A</v>
      </c>
      <c r="AY29" s="298">
        <f t="shared" si="30"/>
        <v>0</v>
      </c>
      <c r="AZ29" s="299" t="e">
        <f t="shared" si="31"/>
        <v>#N/A</v>
      </c>
      <c r="BA29" s="300">
        <f t="shared" si="32"/>
        <v>0</v>
      </c>
      <c r="BB29" s="300">
        <f t="shared" si="33"/>
        <v>0</v>
      </c>
      <c r="BD29" s="296" t="e">
        <f t="shared" si="34"/>
        <v>#N/A</v>
      </c>
      <c r="BE29" s="297" t="e">
        <f t="shared" si="35"/>
        <v>#N/A</v>
      </c>
      <c r="BF29" s="298">
        <f t="shared" si="36"/>
        <v>0</v>
      </c>
      <c r="BG29" s="299" t="e">
        <f t="shared" si="37"/>
        <v>#N/A</v>
      </c>
      <c r="BH29" s="300">
        <f t="shared" si="38"/>
        <v>0</v>
      </c>
      <c r="BI29" s="300">
        <f t="shared" si="39"/>
        <v>0</v>
      </c>
      <c r="BK29" s="296" t="e">
        <f t="shared" si="40"/>
        <v>#N/A</v>
      </c>
      <c r="BL29" s="297" t="e">
        <f t="shared" si="41"/>
        <v>#N/A</v>
      </c>
      <c r="BM29" s="298">
        <f t="shared" si="42"/>
        <v>0</v>
      </c>
      <c r="BN29" s="299" t="e">
        <f t="shared" si="43"/>
        <v>#N/A</v>
      </c>
      <c r="BO29" s="300">
        <f t="shared" si="44"/>
        <v>0</v>
      </c>
      <c r="BP29" s="300">
        <f t="shared" si="45"/>
        <v>0</v>
      </c>
      <c r="BR29" s="296" t="e">
        <f t="shared" si="46"/>
        <v>#N/A</v>
      </c>
      <c r="BS29" s="297" t="e">
        <f t="shared" si="47"/>
        <v>#N/A</v>
      </c>
      <c r="BT29" s="298">
        <f t="shared" si="48"/>
        <v>0</v>
      </c>
      <c r="BU29" s="299" t="e">
        <f t="shared" si="49"/>
        <v>#N/A</v>
      </c>
      <c r="BV29" s="300">
        <f t="shared" si="50"/>
        <v>0</v>
      </c>
      <c r="BW29" s="300">
        <f t="shared" si="51"/>
        <v>0</v>
      </c>
      <c r="BY29" s="296" t="e">
        <f t="shared" si="52"/>
        <v>#N/A</v>
      </c>
      <c r="BZ29" s="297" t="e">
        <f t="shared" si="53"/>
        <v>#N/A</v>
      </c>
      <c r="CA29" s="298">
        <f t="shared" si="54"/>
        <v>0</v>
      </c>
      <c r="CB29" s="299" t="e">
        <f t="shared" si="55"/>
        <v>#N/A</v>
      </c>
      <c r="CC29" s="300">
        <f t="shared" si="56"/>
        <v>0</v>
      </c>
      <c r="CD29" s="300">
        <f t="shared" si="57"/>
        <v>0</v>
      </c>
      <c r="CF29" s="296" t="e">
        <f t="shared" si="58"/>
        <v>#N/A</v>
      </c>
      <c r="CG29" s="297" t="e">
        <f t="shared" si="59"/>
        <v>#N/A</v>
      </c>
      <c r="CH29" s="298">
        <f t="shared" si="60"/>
        <v>0</v>
      </c>
      <c r="CI29" s="299" t="e">
        <f t="shared" si="61"/>
        <v>#N/A</v>
      </c>
      <c r="CJ29" s="300">
        <f t="shared" si="62"/>
        <v>0</v>
      </c>
      <c r="CK29" s="300">
        <f t="shared" si="63"/>
        <v>0</v>
      </c>
      <c r="CN29" s="183">
        <f t="shared" si="64"/>
        <v>0</v>
      </c>
      <c r="CO29" s="183">
        <f t="shared" si="12"/>
        <v>0</v>
      </c>
      <c r="CP29" s="183">
        <f t="shared" si="13"/>
        <v>0</v>
      </c>
      <c r="CQ29" s="183">
        <f t="shared" si="14"/>
        <v>0</v>
      </c>
      <c r="CR29" s="183">
        <f t="shared" si="15"/>
        <v>0</v>
      </c>
      <c r="CS29" s="183">
        <f t="shared" si="16"/>
        <v>0</v>
      </c>
      <c r="CT29" s="183">
        <f t="shared" si="17"/>
        <v>0</v>
      </c>
      <c r="CU29" s="183">
        <f t="shared" si="65"/>
        <v>0</v>
      </c>
      <c r="CV29" s="183">
        <f t="shared" si="66"/>
        <v>0</v>
      </c>
      <c r="CW29" s="183">
        <f t="shared" si="67"/>
        <v>0</v>
      </c>
      <c r="CX29" s="183">
        <f t="shared" si="68"/>
        <v>0</v>
      </c>
      <c r="CY29" s="183">
        <f t="shared" si="69"/>
        <v>0</v>
      </c>
      <c r="CZ29" s="183">
        <f t="shared" si="70"/>
        <v>0</v>
      </c>
      <c r="DA29" s="183">
        <f t="shared" si="71"/>
        <v>0</v>
      </c>
      <c r="DB29" s="305" t="str">
        <f t="shared" si="72"/>
        <v/>
      </c>
      <c r="DC29" s="305" t="str">
        <f t="shared" si="73"/>
        <v/>
      </c>
      <c r="DD29" s="305" t="str">
        <f t="shared" si="74"/>
        <v/>
      </c>
      <c r="DF29" s="184"/>
    </row>
    <row r="30" spans="3:110" ht="27" hidden="1" x14ac:dyDescent="0.2">
      <c r="C30" s="264" t="str">
        <f t="shared" si="18"/>
        <v>T</v>
      </c>
      <c r="D30" s="273" t="str">
        <f t="shared" si="19"/>
        <v>T</v>
      </c>
      <c r="E30" s="267" t="s">
        <v>193</v>
      </c>
      <c r="F30" s="22">
        <f t="shared" si="1"/>
        <v>0</v>
      </c>
      <c r="G30" s="22">
        <f t="shared" si="2"/>
        <v>0</v>
      </c>
      <c r="H30" s="22">
        <f t="shared" si="3"/>
        <v>0</v>
      </c>
      <c r="I30" s="63">
        <f t="shared" si="4"/>
        <v>0</v>
      </c>
      <c r="J30" s="63">
        <f t="shared" si="5"/>
        <v>0</v>
      </c>
      <c r="K30" s="64">
        <f t="shared" si="6"/>
        <v>0</v>
      </c>
      <c r="L30" s="16">
        <f t="shared" si="7"/>
        <v>0</v>
      </c>
      <c r="M30" s="23" t="e">
        <f t="shared" si="8"/>
        <v>#N/A</v>
      </c>
      <c r="N30" s="262" t="e">
        <f t="shared" si="20"/>
        <v>#N/A</v>
      </c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89"/>
      <c r="AK30" s="151" t="str">
        <f t="shared" si="21"/>
        <v>0</v>
      </c>
      <c r="AL30" s="111" t="str">
        <f t="shared" si="9"/>
        <v/>
      </c>
      <c r="AM30" s="111">
        <f t="shared" si="10"/>
        <v>0</v>
      </c>
      <c r="AN30" s="151">
        <f t="shared" si="11"/>
        <v>0</v>
      </c>
      <c r="AO30" s="84"/>
      <c r="AP30" s="179" t="e">
        <f t="shared" si="22"/>
        <v>#N/A</v>
      </c>
      <c r="AQ30" s="180" t="e">
        <f t="shared" si="23"/>
        <v>#N/A</v>
      </c>
      <c r="AR30" s="181">
        <f t="shared" si="24"/>
        <v>0</v>
      </c>
      <c r="AS30" s="182" t="e">
        <f t="shared" si="25"/>
        <v>#N/A</v>
      </c>
      <c r="AT30" s="135">
        <f t="shared" si="26"/>
        <v>0</v>
      </c>
      <c r="AU30" s="183">
        <f t="shared" si="27"/>
        <v>0</v>
      </c>
      <c r="AW30" s="296" t="e">
        <f t="shared" si="28"/>
        <v>#N/A</v>
      </c>
      <c r="AX30" s="297" t="e">
        <f t="shared" si="29"/>
        <v>#N/A</v>
      </c>
      <c r="AY30" s="298">
        <f t="shared" si="30"/>
        <v>0</v>
      </c>
      <c r="AZ30" s="299" t="e">
        <f t="shared" si="31"/>
        <v>#N/A</v>
      </c>
      <c r="BA30" s="300">
        <f t="shared" si="32"/>
        <v>0</v>
      </c>
      <c r="BB30" s="300">
        <f t="shared" si="33"/>
        <v>0</v>
      </c>
      <c r="BD30" s="296" t="e">
        <f t="shared" si="34"/>
        <v>#N/A</v>
      </c>
      <c r="BE30" s="297" t="e">
        <f t="shared" si="35"/>
        <v>#N/A</v>
      </c>
      <c r="BF30" s="298">
        <f t="shared" si="36"/>
        <v>0</v>
      </c>
      <c r="BG30" s="299" t="e">
        <f t="shared" si="37"/>
        <v>#N/A</v>
      </c>
      <c r="BH30" s="300">
        <f t="shared" si="38"/>
        <v>0</v>
      </c>
      <c r="BI30" s="300">
        <f t="shared" si="39"/>
        <v>0</v>
      </c>
      <c r="BK30" s="296" t="e">
        <f t="shared" si="40"/>
        <v>#N/A</v>
      </c>
      <c r="BL30" s="297" t="e">
        <f t="shared" si="41"/>
        <v>#N/A</v>
      </c>
      <c r="BM30" s="298">
        <f t="shared" si="42"/>
        <v>0</v>
      </c>
      <c r="BN30" s="299" t="e">
        <f t="shared" si="43"/>
        <v>#N/A</v>
      </c>
      <c r="BO30" s="300">
        <f t="shared" si="44"/>
        <v>0</v>
      </c>
      <c r="BP30" s="300">
        <f t="shared" si="45"/>
        <v>0</v>
      </c>
      <c r="BR30" s="296" t="e">
        <f t="shared" si="46"/>
        <v>#N/A</v>
      </c>
      <c r="BS30" s="297" t="e">
        <f t="shared" si="47"/>
        <v>#N/A</v>
      </c>
      <c r="BT30" s="298">
        <f t="shared" si="48"/>
        <v>0</v>
      </c>
      <c r="BU30" s="299" t="e">
        <f t="shared" si="49"/>
        <v>#N/A</v>
      </c>
      <c r="BV30" s="300">
        <f t="shared" si="50"/>
        <v>0</v>
      </c>
      <c r="BW30" s="300">
        <f t="shared" si="51"/>
        <v>0</v>
      </c>
      <c r="BY30" s="296" t="e">
        <f t="shared" si="52"/>
        <v>#N/A</v>
      </c>
      <c r="BZ30" s="297" t="e">
        <f t="shared" si="53"/>
        <v>#N/A</v>
      </c>
      <c r="CA30" s="298">
        <f t="shared" si="54"/>
        <v>0</v>
      </c>
      <c r="CB30" s="299" t="e">
        <f t="shared" si="55"/>
        <v>#N/A</v>
      </c>
      <c r="CC30" s="300">
        <f t="shared" si="56"/>
        <v>0</v>
      </c>
      <c r="CD30" s="300">
        <f t="shared" si="57"/>
        <v>0</v>
      </c>
      <c r="CF30" s="296" t="e">
        <f t="shared" si="58"/>
        <v>#N/A</v>
      </c>
      <c r="CG30" s="297" t="e">
        <f t="shared" si="59"/>
        <v>#N/A</v>
      </c>
      <c r="CH30" s="298">
        <f t="shared" si="60"/>
        <v>0</v>
      </c>
      <c r="CI30" s="299" t="e">
        <f t="shared" si="61"/>
        <v>#N/A</v>
      </c>
      <c r="CJ30" s="300">
        <f t="shared" si="62"/>
        <v>0</v>
      </c>
      <c r="CK30" s="300">
        <f t="shared" si="63"/>
        <v>0</v>
      </c>
      <c r="CN30" s="183">
        <f t="shared" si="64"/>
        <v>0</v>
      </c>
      <c r="CO30" s="183">
        <f t="shared" si="12"/>
        <v>0</v>
      </c>
      <c r="CP30" s="183">
        <f t="shared" si="13"/>
        <v>0</v>
      </c>
      <c r="CQ30" s="183">
        <f t="shared" si="14"/>
        <v>0</v>
      </c>
      <c r="CR30" s="183">
        <f t="shared" si="15"/>
        <v>0</v>
      </c>
      <c r="CS30" s="183">
        <f t="shared" si="16"/>
        <v>0</v>
      </c>
      <c r="CT30" s="183">
        <f t="shared" si="17"/>
        <v>0</v>
      </c>
      <c r="CU30" s="183">
        <f t="shared" si="65"/>
        <v>0</v>
      </c>
      <c r="CV30" s="183">
        <f t="shared" si="66"/>
        <v>0</v>
      </c>
      <c r="CW30" s="183">
        <f t="shared" si="67"/>
        <v>0</v>
      </c>
      <c r="CX30" s="183">
        <f t="shared" si="68"/>
        <v>0</v>
      </c>
      <c r="CY30" s="183">
        <f t="shared" si="69"/>
        <v>0</v>
      </c>
      <c r="CZ30" s="183">
        <f t="shared" si="70"/>
        <v>0</v>
      </c>
      <c r="DA30" s="183">
        <f t="shared" si="71"/>
        <v>0</v>
      </c>
      <c r="DB30" s="305" t="str">
        <f t="shared" si="72"/>
        <v/>
      </c>
      <c r="DC30" s="305" t="str">
        <f t="shared" si="73"/>
        <v/>
      </c>
      <c r="DD30" s="305" t="str">
        <f t="shared" si="74"/>
        <v/>
      </c>
      <c r="DF30" s="184"/>
    </row>
    <row r="31" spans="3:110" ht="27" hidden="1" x14ac:dyDescent="0.2">
      <c r="C31" s="264" t="str">
        <f t="shared" si="18"/>
        <v>T</v>
      </c>
      <c r="D31" s="273" t="str">
        <f t="shared" si="19"/>
        <v>T</v>
      </c>
      <c r="E31" s="267" t="s">
        <v>193</v>
      </c>
      <c r="F31" s="22">
        <f t="shared" si="1"/>
        <v>0</v>
      </c>
      <c r="G31" s="22">
        <f t="shared" si="2"/>
        <v>0</v>
      </c>
      <c r="H31" s="22">
        <f t="shared" si="3"/>
        <v>0</v>
      </c>
      <c r="I31" s="63">
        <f t="shared" si="4"/>
        <v>0</v>
      </c>
      <c r="J31" s="63">
        <f t="shared" si="5"/>
        <v>0</v>
      </c>
      <c r="K31" s="64">
        <f t="shared" si="6"/>
        <v>0</v>
      </c>
      <c r="L31" s="16">
        <f t="shared" si="7"/>
        <v>0</v>
      </c>
      <c r="M31" s="23" t="e">
        <f t="shared" si="8"/>
        <v>#N/A</v>
      </c>
      <c r="N31" s="262" t="e">
        <f t="shared" si="20"/>
        <v>#N/A</v>
      </c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5"/>
      <c r="AI31" s="25"/>
      <c r="AJ31" s="289"/>
      <c r="AK31" s="151" t="str">
        <f t="shared" si="21"/>
        <v>0</v>
      </c>
      <c r="AL31" s="111" t="str">
        <f t="shared" si="9"/>
        <v/>
      </c>
      <c r="AM31" s="111">
        <f t="shared" si="10"/>
        <v>0</v>
      </c>
      <c r="AN31" s="151">
        <f t="shared" si="11"/>
        <v>0</v>
      </c>
      <c r="AO31" s="84"/>
      <c r="AP31" s="179" t="e">
        <f t="shared" si="22"/>
        <v>#N/A</v>
      </c>
      <c r="AQ31" s="180" t="e">
        <f t="shared" si="23"/>
        <v>#N/A</v>
      </c>
      <c r="AR31" s="181">
        <f t="shared" si="24"/>
        <v>0</v>
      </c>
      <c r="AS31" s="182" t="e">
        <f t="shared" si="25"/>
        <v>#N/A</v>
      </c>
      <c r="AT31" s="135">
        <f t="shared" si="26"/>
        <v>0</v>
      </c>
      <c r="AU31" s="183">
        <f t="shared" si="27"/>
        <v>0</v>
      </c>
      <c r="AW31" s="296" t="e">
        <f t="shared" si="28"/>
        <v>#N/A</v>
      </c>
      <c r="AX31" s="297" t="e">
        <f t="shared" si="29"/>
        <v>#N/A</v>
      </c>
      <c r="AY31" s="298">
        <f t="shared" si="30"/>
        <v>0</v>
      </c>
      <c r="AZ31" s="299" t="e">
        <f t="shared" si="31"/>
        <v>#N/A</v>
      </c>
      <c r="BA31" s="300">
        <f t="shared" si="32"/>
        <v>0</v>
      </c>
      <c r="BB31" s="300">
        <f t="shared" si="33"/>
        <v>0</v>
      </c>
      <c r="BD31" s="296" t="e">
        <f t="shared" si="34"/>
        <v>#N/A</v>
      </c>
      <c r="BE31" s="297" t="e">
        <f t="shared" si="35"/>
        <v>#N/A</v>
      </c>
      <c r="BF31" s="298">
        <f t="shared" si="36"/>
        <v>0</v>
      </c>
      <c r="BG31" s="299" t="e">
        <f t="shared" si="37"/>
        <v>#N/A</v>
      </c>
      <c r="BH31" s="300">
        <f t="shared" si="38"/>
        <v>0</v>
      </c>
      <c r="BI31" s="300">
        <f t="shared" si="39"/>
        <v>0</v>
      </c>
      <c r="BK31" s="296" t="e">
        <f t="shared" si="40"/>
        <v>#N/A</v>
      </c>
      <c r="BL31" s="297" t="e">
        <f t="shared" si="41"/>
        <v>#N/A</v>
      </c>
      <c r="BM31" s="298">
        <f t="shared" si="42"/>
        <v>0</v>
      </c>
      <c r="BN31" s="299" t="e">
        <f t="shared" si="43"/>
        <v>#N/A</v>
      </c>
      <c r="BO31" s="300">
        <f t="shared" si="44"/>
        <v>0</v>
      </c>
      <c r="BP31" s="300">
        <f t="shared" si="45"/>
        <v>0</v>
      </c>
      <c r="BR31" s="296" t="e">
        <f t="shared" si="46"/>
        <v>#N/A</v>
      </c>
      <c r="BS31" s="297" t="e">
        <f t="shared" si="47"/>
        <v>#N/A</v>
      </c>
      <c r="BT31" s="298">
        <f t="shared" si="48"/>
        <v>0</v>
      </c>
      <c r="BU31" s="299" t="e">
        <f t="shared" si="49"/>
        <v>#N/A</v>
      </c>
      <c r="BV31" s="300">
        <f t="shared" si="50"/>
        <v>0</v>
      </c>
      <c r="BW31" s="300">
        <f t="shared" si="51"/>
        <v>0</v>
      </c>
      <c r="BY31" s="296" t="e">
        <f t="shared" si="52"/>
        <v>#N/A</v>
      </c>
      <c r="BZ31" s="297" t="e">
        <f t="shared" si="53"/>
        <v>#N/A</v>
      </c>
      <c r="CA31" s="298">
        <f t="shared" si="54"/>
        <v>0</v>
      </c>
      <c r="CB31" s="299" t="e">
        <f t="shared" si="55"/>
        <v>#N/A</v>
      </c>
      <c r="CC31" s="300">
        <f t="shared" si="56"/>
        <v>0</v>
      </c>
      <c r="CD31" s="300">
        <f t="shared" si="57"/>
        <v>0</v>
      </c>
      <c r="CF31" s="296" t="e">
        <f t="shared" si="58"/>
        <v>#N/A</v>
      </c>
      <c r="CG31" s="297" t="e">
        <f t="shared" si="59"/>
        <v>#N/A</v>
      </c>
      <c r="CH31" s="298">
        <f t="shared" si="60"/>
        <v>0</v>
      </c>
      <c r="CI31" s="299" t="e">
        <f t="shared" si="61"/>
        <v>#N/A</v>
      </c>
      <c r="CJ31" s="300">
        <f t="shared" si="62"/>
        <v>0</v>
      </c>
      <c r="CK31" s="300">
        <f t="shared" si="63"/>
        <v>0</v>
      </c>
      <c r="CN31" s="183">
        <f t="shared" si="64"/>
        <v>0</v>
      </c>
      <c r="CO31" s="183">
        <f t="shared" si="12"/>
        <v>0</v>
      </c>
      <c r="CP31" s="183">
        <f t="shared" si="13"/>
        <v>0</v>
      </c>
      <c r="CQ31" s="183">
        <f t="shared" si="14"/>
        <v>0</v>
      </c>
      <c r="CR31" s="183">
        <f t="shared" si="15"/>
        <v>0</v>
      </c>
      <c r="CS31" s="183">
        <f t="shared" si="16"/>
        <v>0</v>
      </c>
      <c r="CT31" s="183">
        <f t="shared" si="17"/>
        <v>0</v>
      </c>
      <c r="CU31" s="183">
        <f t="shared" si="65"/>
        <v>0</v>
      </c>
      <c r="CV31" s="183">
        <f t="shared" si="66"/>
        <v>0</v>
      </c>
      <c r="CW31" s="183">
        <f t="shared" si="67"/>
        <v>0</v>
      </c>
      <c r="CX31" s="183">
        <f t="shared" si="68"/>
        <v>0</v>
      </c>
      <c r="CY31" s="183">
        <f t="shared" si="69"/>
        <v>0</v>
      </c>
      <c r="CZ31" s="183">
        <f t="shared" si="70"/>
        <v>0</v>
      </c>
      <c r="DA31" s="183">
        <f t="shared" si="71"/>
        <v>0</v>
      </c>
      <c r="DB31" s="305" t="str">
        <f t="shared" si="72"/>
        <v/>
      </c>
      <c r="DC31" s="305" t="str">
        <f t="shared" si="73"/>
        <v/>
      </c>
      <c r="DD31" s="305" t="str">
        <f t="shared" si="74"/>
        <v/>
      </c>
      <c r="DF31" s="184"/>
    </row>
    <row r="32" spans="3:110" ht="27" hidden="1" x14ac:dyDescent="0.2">
      <c r="C32" s="264" t="str">
        <f t="shared" si="18"/>
        <v>T</v>
      </c>
      <c r="D32" s="273" t="str">
        <f t="shared" si="19"/>
        <v>T</v>
      </c>
      <c r="E32" s="267" t="s">
        <v>193</v>
      </c>
      <c r="F32" s="22">
        <f t="shared" si="1"/>
        <v>0</v>
      </c>
      <c r="G32" s="22">
        <f t="shared" si="2"/>
        <v>0</v>
      </c>
      <c r="H32" s="22">
        <f t="shared" si="3"/>
        <v>0</v>
      </c>
      <c r="I32" s="63">
        <f t="shared" si="4"/>
        <v>0</v>
      </c>
      <c r="J32" s="63">
        <f t="shared" si="5"/>
        <v>0</v>
      </c>
      <c r="K32" s="64">
        <f t="shared" si="6"/>
        <v>0</v>
      </c>
      <c r="L32" s="16">
        <f t="shared" si="7"/>
        <v>0</v>
      </c>
      <c r="M32" s="23" t="e">
        <f t="shared" si="8"/>
        <v>#N/A</v>
      </c>
      <c r="N32" s="262" t="e">
        <f t="shared" si="20"/>
        <v>#N/A</v>
      </c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25"/>
      <c r="AH32" s="25"/>
      <c r="AI32" s="25"/>
      <c r="AJ32" s="289"/>
      <c r="AK32" s="151" t="str">
        <f t="shared" si="21"/>
        <v>0</v>
      </c>
      <c r="AL32" s="111" t="str">
        <f t="shared" si="9"/>
        <v/>
      </c>
      <c r="AM32" s="111">
        <f t="shared" si="10"/>
        <v>0</v>
      </c>
      <c r="AN32" s="151">
        <f t="shared" si="11"/>
        <v>0</v>
      </c>
      <c r="AO32" s="84"/>
      <c r="AP32" s="179" t="e">
        <f t="shared" si="22"/>
        <v>#N/A</v>
      </c>
      <c r="AQ32" s="180" t="e">
        <f t="shared" si="23"/>
        <v>#N/A</v>
      </c>
      <c r="AR32" s="181">
        <f t="shared" si="24"/>
        <v>0</v>
      </c>
      <c r="AS32" s="182" t="e">
        <f t="shared" si="25"/>
        <v>#N/A</v>
      </c>
      <c r="AT32" s="135">
        <f t="shared" si="26"/>
        <v>0</v>
      </c>
      <c r="AU32" s="183">
        <f t="shared" si="27"/>
        <v>0</v>
      </c>
      <c r="AW32" s="296" t="e">
        <f t="shared" si="28"/>
        <v>#N/A</v>
      </c>
      <c r="AX32" s="297" t="e">
        <f t="shared" si="29"/>
        <v>#N/A</v>
      </c>
      <c r="AY32" s="298">
        <f t="shared" si="30"/>
        <v>0</v>
      </c>
      <c r="AZ32" s="299" t="e">
        <f t="shared" si="31"/>
        <v>#N/A</v>
      </c>
      <c r="BA32" s="300">
        <f t="shared" si="32"/>
        <v>0</v>
      </c>
      <c r="BB32" s="300">
        <f t="shared" si="33"/>
        <v>0</v>
      </c>
      <c r="BD32" s="296" t="e">
        <f t="shared" si="34"/>
        <v>#N/A</v>
      </c>
      <c r="BE32" s="297" t="e">
        <f t="shared" si="35"/>
        <v>#N/A</v>
      </c>
      <c r="BF32" s="298">
        <f t="shared" si="36"/>
        <v>0</v>
      </c>
      <c r="BG32" s="299" t="e">
        <f t="shared" si="37"/>
        <v>#N/A</v>
      </c>
      <c r="BH32" s="300">
        <f t="shared" si="38"/>
        <v>0</v>
      </c>
      <c r="BI32" s="300">
        <f t="shared" si="39"/>
        <v>0</v>
      </c>
      <c r="BK32" s="296" t="e">
        <f t="shared" si="40"/>
        <v>#N/A</v>
      </c>
      <c r="BL32" s="297" t="e">
        <f t="shared" si="41"/>
        <v>#N/A</v>
      </c>
      <c r="BM32" s="298">
        <f t="shared" si="42"/>
        <v>0</v>
      </c>
      <c r="BN32" s="299" t="e">
        <f t="shared" si="43"/>
        <v>#N/A</v>
      </c>
      <c r="BO32" s="300">
        <f t="shared" si="44"/>
        <v>0</v>
      </c>
      <c r="BP32" s="300">
        <f t="shared" si="45"/>
        <v>0</v>
      </c>
      <c r="BR32" s="296" t="e">
        <f t="shared" si="46"/>
        <v>#N/A</v>
      </c>
      <c r="BS32" s="297" t="e">
        <f t="shared" si="47"/>
        <v>#N/A</v>
      </c>
      <c r="BT32" s="298">
        <f t="shared" si="48"/>
        <v>0</v>
      </c>
      <c r="BU32" s="299" t="e">
        <f t="shared" si="49"/>
        <v>#N/A</v>
      </c>
      <c r="BV32" s="300">
        <f t="shared" si="50"/>
        <v>0</v>
      </c>
      <c r="BW32" s="300">
        <f t="shared" si="51"/>
        <v>0</v>
      </c>
      <c r="BY32" s="296" t="e">
        <f t="shared" si="52"/>
        <v>#N/A</v>
      </c>
      <c r="BZ32" s="297" t="e">
        <f t="shared" si="53"/>
        <v>#N/A</v>
      </c>
      <c r="CA32" s="298">
        <f t="shared" si="54"/>
        <v>0</v>
      </c>
      <c r="CB32" s="299" t="e">
        <f t="shared" si="55"/>
        <v>#N/A</v>
      </c>
      <c r="CC32" s="300">
        <f t="shared" si="56"/>
        <v>0</v>
      </c>
      <c r="CD32" s="300">
        <f t="shared" si="57"/>
        <v>0</v>
      </c>
      <c r="CF32" s="296" t="e">
        <f t="shared" si="58"/>
        <v>#N/A</v>
      </c>
      <c r="CG32" s="297" t="e">
        <f t="shared" si="59"/>
        <v>#N/A</v>
      </c>
      <c r="CH32" s="298">
        <f t="shared" si="60"/>
        <v>0</v>
      </c>
      <c r="CI32" s="299" t="e">
        <f t="shared" si="61"/>
        <v>#N/A</v>
      </c>
      <c r="CJ32" s="300">
        <f t="shared" si="62"/>
        <v>0</v>
      </c>
      <c r="CK32" s="300">
        <f t="shared" si="63"/>
        <v>0</v>
      </c>
      <c r="CN32" s="183">
        <f t="shared" si="64"/>
        <v>0</v>
      </c>
      <c r="CO32" s="183">
        <f t="shared" si="12"/>
        <v>0</v>
      </c>
      <c r="CP32" s="183">
        <f t="shared" si="13"/>
        <v>0</v>
      </c>
      <c r="CQ32" s="183">
        <f t="shared" si="14"/>
        <v>0</v>
      </c>
      <c r="CR32" s="183">
        <f t="shared" si="15"/>
        <v>0</v>
      </c>
      <c r="CS32" s="183">
        <f t="shared" si="16"/>
        <v>0</v>
      </c>
      <c r="CT32" s="183">
        <f t="shared" si="17"/>
        <v>0</v>
      </c>
      <c r="CU32" s="183">
        <f t="shared" si="65"/>
        <v>0</v>
      </c>
      <c r="CV32" s="183">
        <f t="shared" si="66"/>
        <v>0</v>
      </c>
      <c r="CW32" s="183">
        <f t="shared" si="67"/>
        <v>0</v>
      </c>
      <c r="CX32" s="183">
        <f t="shared" si="68"/>
        <v>0</v>
      </c>
      <c r="CY32" s="183">
        <f t="shared" si="69"/>
        <v>0</v>
      </c>
      <c r="CZ32" s="183">
        <f t="shared" si="70"/>
        <v>0</v>
      </c>
      <c r="DA32" s="183">
        <f t="shared" si="71"/>
        <v>0</v>
      </c>
      <c r="DB32" s="305" t="str">
        <f t="shared" si="72"/>
        <v/>
      </c>
      <c r="DC32" s="305" t="str">
        <f t="shared" si="73"/>
        <v/>
      </c>
      <c r="DD32" s="305" t="str">
        <f t="shared" si="74"/>
        <v/>
      </c>
      <c r="DF32" s="184"/>
    </row>
    <row r="33" spans="3:111" ht="27" hidden="1" x14ac:dyDescent="0.2">
      <c r="C33" s="264" t="str">
        <f t="shared" si="18"/>
        <v>T</v>
      </c>
      <c r="D33" s="273" t="str">
        <f t="shared" si="19"/>
        <v>T</v>
      </c>
      <c r="E33" s="267" t="s">
        <v>193</v>
      </c>
      <c r="F33" s="22">
        <f t="shared" si="1"/>
        <v>0</v>
      </c>
      <c r="G33" s="22">
        <f t="shared" si="2"/>
        <v>0</v>
      </c>
      <c r="H33" s="22">
        <f t="shared" si="3"/>
        <v>0</v>
      </c>
      <c r="I33" s="63">
        <f t="shared" si="4"/>
        <v>0</v>
      </c>
      <c r="J33" s="63">
        <f t="shared" si="5"/>
        <v>0</v>
      </c>
      <c r="K33" s="64">
        <f t="shared" si="6"/>
        <v>0</v>
      </c>
      <c r="L33" s="16">
        <f t="shared" si="7"/>
        <v>0</v>
      </c>
      <c r="M33" s="23" t="e">
        <f t="shared" si="8"/>
        <v>#N/A</v>
      </c>
      <c r="N33" s="262" t="e">
        <f t="shared" si="20"/>
        <v>#N/A</v>
      </c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25"/>
      <c r="AH33" s="25"/>
      <c r="AI33" s="25"/>
      <c r="AJ33" s="289"/>
      <c r="AK33" s="151" t="str">
        <f t="shared" si="21"/>
        <v>0</v>
      </c>
      <c r="AL33" s="111" t="str">
        <f t="shared" si="9"/>
        <v/>
      </c>
      <c r="AM33" s="111">
        <f t="shared" si="10"/>
        <v>0</v>
      </c>
      <c r="AN33" s="151">
        <f t="shared" si="11"/>
        <v>0</v>
      </c>
      <c r="AO33" s="84"/>
      <c r="AP33" s="179" t="e">
        <f t="shared" si="22"/>
        <v>#N/A</v>
      </c>
      <c r="AQ33" s="180" t="e">
        <f t="shared" si="23"/>
        <v>#N/A</v>
      </c>
      <c r="AR33" s="181">
        <f t="shared" si="24"/>
        <v>0</v>
      </c>
      <c r="AS33" s="182" t="e">
        <f t="shared" si="25"/>
        <v>#N/A</v>
      </c>
      <c r="AT33" s="135">
        <f t="shared" si="26"/>
        <v>0</v>
      </c>
      <c r="AU33" s="183">
        <f t="shared" si="27"/>
        <v>0</v>
      </c>
      <c r="AW33" s="296" t="e">
        <f t="shared" si="28"/>
        <v>#N/A</v>
      </c>
      <c r="AX33" s="297" t="e">
        <f t="shared" si="29"/>
        <v>#N/A</v>
      </c>
      <c r="AY33" s="298">
        <f t="shared" si="30"/>
        <v>0</v>
      </c>
      <c r="AZ33" s="299" t="e">
        <f t="shared" si="31"/>
        <v>#N/A</v>
      </c>
      <c r="BA33" s="300">
        <f t="shared" si="32"/>
        <v>0</v>
      </c>
      <c r="BB33" s="300">
        <f t="shared" si="33"/>
        <v>0</v>
      </c>
      <c r="BD33" s="296" t="e">
        <f t="shared" si="34"/>
        <v>#N/A</v>
      </c>
      <c r="BE33" s="297" t="e">
        <f t="shared" si="35"/>
        <v>#N/A</v>
      </c>
      <c r="BF33" s="298">
        <f t="shared" si="36"/>
        <v>0</v>
      </c>
      <c r="BG33" s="299" t="e">
        <f t="shared" si="37"/>
        <v>#N/A</v>
      </c>
      <c r="BH33" s="300">
        <f t="shared" si="38"/>
        <v>0</v>
      </c>
      <c r="BI33" s="300">
        <f t="shared" si="39"/>
        <v>0</v>
      </c>
      <c r="BK33" s="296" t="e">
        <f t="shared" si="40"/>
        <v>#N/A</v>
      </c>
      <c r="BL33" s="297" t="e">
        <f t="shared" si="41"/>
        <v>#N/A</v>
      </c>
      <c r="BM33" s="298">
        <f t="shared" si="42"/>
        <v>0</v>
      </c>
      <c r="BN33" s="299" t="e">
        <f t="shared" si="43"/>
        <v>#N/A</v>
      </c>
      <c r="BO33" s="300">
        <f t="shared" si="44"/>
        <v>0</v>
      </c>
      <c r="BP33" s="300">
        <f t="shared" si="45"/>
        <v>0</v>
      </c>
      <c r="BR33" s="296" t="e">
        <f t="shared" si="46"/>
        <v>#N/A</v>
      </c>
      <c r="BS33" s="297" t="e">
        <f t="shared" si="47"/>
        <v>#N/A</v>
      </c>
      <c r="BT33" s="298">
        <f t="shared" si="48"/>
        <v>0</v>
      </c>
      <c r="BU33" s="299" t="e">
        <f t="shared" si="49"/>
        <v>#N/A</v>
      </c>
      <c r="BV33" s="300">
        <f t="shared" si="50"/>
        <v>0</v>
      </c>
      <c r="BW33" s="300">
        <f t="shared" si="51"/>
        <v>0</v>
      </c>
      <c r="BY33" s="296" t="e">
        <f t="shared" si="52"/>
        <v>#N/A</v>
      </c>
      <c r="BZ33" s="297" t="e">
        <f t="shared" si="53"/>
        <v>#N/A</v>
      </c>
      <c r="CA33" s="298">
        <f t="shared" si="54"/>
        <v>0</v>
      </c>
      <c r="CB33" s="299" t="e">
        <f t="shared" si="55"/>
        <v>#N/A</v>
      </c>
      <c r="CC33" s="300">
        <f t="shared" si="56"/>
        <v>0</v>
      </c>
      <c r="CD33" s="300">
        <f t="shared" si="57"/>
        <v>0</v>
      </c>
      <c r="CF33" s="296" t="e">
        <f t="shared" si="58"/>
        <v>#N/A</v>
      </c>
      <c r="CG33" s="297" t="e">
        <f t="shared" si="59"/>
        <v>#N/A</v>
      </c>
      <c r="CH33" s="298">
        <f t="shared" si="60"/>
        <v>0</v>
      </c>
      <c r="CI33" s="299" t="e">
        <f t="shared" si="61"/>
        <v>#N/A</v>
      </c>
      <c r="CJ33" s="300">
        <f t="shared" si="62"/>
        <v>0</v>
      </c>
      <c r="CK33" s="300">
        <f t="shared" si="63"/>
        <v>0</v>
      </c>
      <c r="CN33" s="183">
        <f t="shared" si="64"/>
        <v>0</v>
      </c>
      <c r="CO33" s="183">
        <f t="shared" si="12"/>
        <v>0</v>
      </c>
      <c r="CP33" s="183">
        <f t="shared" si="13"/>
        <v>0</v>
      </c>
      <c r="CQ33" s="183">
        <f t="shared" si="14"/>
        <v>0</v>
      </c>
      <c r="CR33" s="183">
        <f t="shared" si="15"/>
        <v>0</v>
      </c>
      <c r="CS33" s="183">
        <f t="shared" si="16"/>
        <v>0</v>
      </c>
      <c r="CT33" s="183">
        <f t="shared" si="17"/>
        <v>0</v>
      </c>
      <c r="CU33" s="183">
        <f t="shared" si="65"/>
        <v>0</v>
      </c>
      <c r="CV33" s="183">
        <f t="shared" si="66"/>
        <v>0</v>
      </c>
      <c r="CW33" s="183">
        <f t="shared" si="67"/>
        <v>0</v>
      </c>
      <c r="CX33" s="183">
        <f t="shared" si="68"/>
        <v>0</v>
      </c>
      <c r="CY33" s="183">
        <f t="shared" si="69"/>
        <v>0</v>
      </c>
      <c r="CZ33" s="183">
        <f t="shared" si="70"/>
        <v>0</v>
      </c>
      <c r="DA33" s="183">
        <f t="shared" si="71"/>
        <v>0</v>
      </c>
      <c r="DB33" s="305" t="str">
        <f t="shared" si="72"/>
        <v/>
      </c>
      <c r="DC33" s="305" t="str">
        <f t="shared" si="73"/>
        <v/>
      </c>
      <c r="DD33" s="305" t="str">
        <f t="shared" si="74"/>
        <v/>
      </c>
      <c r="DF33" s="184"/>
    </row>
    <row r="34" spans="3:111" ht="27" hidden="1" x14ac:dyDescent="0.2">
      <c r="C34" s="264" t="str">
        <f t="shared" si="18"/>
        <v>T</v>
      </c>
      <c r="D34" s="273" t="str">
        <f t="shared" si="19"/>
        <v>T</v>
      </c>
      <c r="E34" s="267" t="s">
        <v>193</v>
      </c>
      <c r="F34" s="22">
        <f t="shared" si="1"/>
        <v>0</v>
      </c>
      <c r="G34" s="22">
        <f t="shared" si="2"/>
        <v>0</v>
      </c>
      <c r="H34" s="22">
        <f t="shared" si="3"/>
        <v>0</v>
      </c>
      <c r="I34" s="63">
        <f t="shared" si="4"/>
        <v>0</v>
      </c>
      <c r="J34" s="63">
        <f t="shared" si="5"/>
        <v>0</v>
      </c>
      <c r="K34" s="64">
        <f t="shared" si="6"/>
        <v>0</v>
      </c>
      <c r="L34" s="16">
        <f t="shared" si="7"/>
        <v>0</v>
      </c>
      <c r="M34" s="23" t="e">
        <f t="shared" si="8"/>
        <v>#N/A</v>
      </c>
      <c r="N34" s="262" t="e">
        <f t="shared" si="20"/>
        <v>#N/A</v>
      </c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  <c r="AG34" s="25"/>
      <c r="AH34" s="25"/>
      <c r="AI34" s="25"/>
      <c r="AJ34" s="289"/>
      <c r="AK34" s="151" t="str">
        <f t="shared" si="21"/>
        <v>0</v>
      </c>
      <c r="AL34" s="111" t="str">
        <f t="shared" si="9"/>
        <v/>
      </c>
      <c r="AM34" s="111">
        <f t="shared" si="10"/>
        <v>0</v>
      </c>
      <c r="AN34" s="151">
        <f t="shared" si="11"/>
        <v>0</v>
      </c>
      <c r="AO34" s="84"/>
      <c r="AP34" s="179" t="e">
        <f t="shared" si="22"/>
        <v>#N/A</v>
      </c>
      <c r="AQ34" s="180" t="e">
        <f t="shared" si="23"/>
        <v>#N/A</v>
      </c>
      <c r="AR34" s="181">
        <f t="shared" si="24"/>
        <v>0</v>
      </c>
      <c r="AS34" s="182" t="e">
        <f t="shared" si="25"/>
        <v>#N/A</v>
      </c>
      <c r="AT34" s="135">
        <f t="shared" si="26"/>
        <v>0</v>
      </c>
      <c r="AU34" s="183">
        <f t="shared" si="27"/>
        <v>0</v>
      </c>
      <c r="AW34" s="296" t="e">
        <f t="shared" si="28"/>
        <v>#N/A</v>
      </c>
      <c r="AX34" s="297" t="e">
        <f t="shared" si="29"/>
        <v>#N/A</v>
      </c>
      <c r="AY34" s="298">
        <f t="shared" si="30"/>
        <v>0</v>
      </c>
      <c r="AZ34" s="299" t="e">
        <f t="shared" si="31"/>
        <v>#N/A</v>
      </c>
      <c r="BA34" s="300">
        <f t="shared" si="32"/>
        <v>0</v>
      </c>
      <c r="BB34" s="300">
        <f t="shared" si="33"/>
        <v>0</v>
      </c>
      <c r="BD34" s="296" t="e">
        <f t="shared" si="34"/>
        <v>#N/A</v>
      </c>
      <c r="BE34" s="297" t="e">
        <f t="shared" si="35"/>
        <v>#N/A</v>
      </c>
      <c r="BF34" s="298">
        <f t="shared" si="36"/>
        <v>0</v>
      </c>
      <c r="BG34" s="299" t="e">
        <f t="shared" si="37"/>
        <v>#N/A</v>
      </c>
      <c r="BH34" s="300">
        <f t="shared" si="38"/>
        <v>0</v>
      </c>
      <c r="BI34" s="300">
        <f t="shared" si="39"/>
        <v>0</v>
      </c>
      <c r="BK34" s="296" t="e">
        <f t="shared" si="40"/>
        <v>#N/A</v>
      </c>
      <c r="BL34" s="297" t="e">
        <f t="shared" si="41"/>
        <v>#N/A</v>
      </c>
      <c r="BM34" s="298">
        <f t="shared" si="42"/>
        <v>0</v>
      </c>
      <c r="BN34" s="299" t="e">
        <f t="shared" si="43"/>
        <v>#N/A</v>
      </c>
      <c r="BO34" s="300">
        <f t="shared" si="44"/>
        <v>0</v>
      </c>
      <c r="BP34" s="300">
        <f t="shared" si="45"/>
        <v>0</v>
      </c>
      <c r="BR34" s="296" t="e">
        <f t="shared" si="46"/>
        <v>#N/A</v>
      </c>
      <c r="BS34" s="297" t="e">
        <f t="shared" si="47"/>
        <v>#N/A</v>
      </c>
      <c r="BT34" s="298">
        <f t="shared" si="48"/>
        <v>0</v>
      </c>
      <c r="BU34" s="299" t="e">
        <f t="shared" si="49"/>
        <v>#N/A</v>
      </c>
      <c r="BV34" s="300">
        <f t="shared" si="50"/>
        <v>0</v>
      </c>
      <c r="BW34" s="300">
        <f t="shared" si="51"/>
        <v>0</v>
      </c>
      <c r="BY34" s="296" t="e">
        <f t="shared" si="52"/>
        <v>#N/A</v>
      </c>
      <c r="BZ34" s="297" t="e">
        <f t="shared" si="53"/>
        <v>#N/A</v>
      </c>
      <c r="CA34" s="298">
        <f t="shared" si="54"/>
        <v>0</v>
      </c>
      <c r="CB34" s="299" t="e">
        <f t="shared" si="55"/>
        <v>#N/A</v>
      </c>
      <c r="CC34" s="300">
        <f t="shared" si="56"/>
        <v>0</v>
      </c>
      <c r="CD34" s="300">
        <f t="shared" si="57"/>
        <v>0</v>
      </c>
      <c r="CF34" s="296" t="e">
        <f t="shared" si="58"/>
        <v>#N/A</v>
      </c>
      <c r="CG34" s="297" t="e">
        <f t="shared" si="59"/>
        <v>#N/A</v>
      </c>
      <c r="CH34" s="298">
        <f t="shared" si="60"/>
        <v>0</v>
      </c>
      <c r="CI34" s="299" t="e">
        <f t="shared" si="61"/>
        <v>#N/A</v>
      </c>
      <c r="CJ34" s="300">
        <f t="shared" si="62"/>
        <v>0</v>
      </c>
      <c r="CK34" s="300">
        <f t="shared" si="63"/>
        <v>0</v>
      </c>
      <c r="CN34" s="183">
        <f t="shared" si="64"/>
        <v>0</v>
      </c>
      <c r="CO34" s="183">
        <f t="shared" si="12"/>
        <v>0</v>
      </c>
      <c r="CP34" s="183">
        <f t="shared" si="13"/>
        <v>0</v>
      </c>
      <c r="CQ34" s="183">
        <f t="shared" si="14"/>
        <v>0</v>
      </c>
      <c r="CR34" s="183">
        <f t="shared" si="15"/>
        <v>0</v>
      </c>
      <c r="CS34" s="183">
        <f t="shared" si="16"/>
        <v>0</v>
      </c>
      <c r="CT34" s="183">
        <f t="shared" si="17"/>
        <v>0</v>
      </c>
      <c r="CU34" s="183">
        <f t="shared" si="65"/>
        <v>0</v>
      </c>
      <c r="CV34" s="183">
        <f t="shared" si="66"/>
        <v>0</v>
      </c>
      <c r="CW34" s="183">
        <f t="shared" si="67"/>
        <v>0</v>
      </c>
      <c r="CX34" s="183">
        <f t="shared" si="68"/>
        <v>0</v>
      </c>
      <c r="CY34" s="183">
        <f t="shared" si="69"/>
        <v>0</v>
      </c>
      <c r="CZ34" s="183">
        <f t="shared" si="70"/>
        <v>0</v>
      </c>
      <c r="DA34" s="183">
        <f t="shared" si="71"/>
        <v>0</v>
      </c>
      <c r="DB34" s="305" t="str">
        <f t="shared" si="72"/>
        <v/>
      </c>
      <c r="DC34" s="305" t="str">
        <f t="shared" si="73"/>
        <v/>
      </c>
      <c r="DD34" s="305" t="str">
        <f t="shared" si="74"/>
        <v/>
      </c>
      <c r="DF34" s="184"/>
    </row>
    <row r="35" spans="3:111" ht="27" hidden="1" x14ac:dyDescent="0.2">
      <c r="C35" s="264" t="str">
        <f t="shared" si="18"/>
        <v>T</v>
      </c>
      <c r="D35" s="273" t="str">
        <f t="shared" si="19"/>
        <v>T</v>
      </c>
      <c r="E35" s="267" t="s">
        <v>193</v>
      </c>
      <c r="F35" s="22">
        <f t="shared" si="1"/>
        <v>0</v>
      </c>
      <c r="G35" s="22">
        <f t="shared" si="2"/>
        <v>0</v>
      </c>
      <c r="H35" s="22">
        <f t="shared" si="3"/>
        <v>0</v>
      </c>
      <c r="I35" s="63">
        <f t="shared" si="4"/>
        <v>0</v>
      </c>
      <c r="J35" s="63">
        <f t="shared" si="5"/>
        <v>0</v>
      </c>
      <c r="K35" s="64">
        <f t="shared" si="6"/>
        <v>0</v>
      </c>
      <c r="L35" s="16">
        <f t="shared" si="7"/>
        <v>0</v>
      </c>
      <c r="M35" s="23" t="e">
        <f t="shared" si="8"/>
        <v>#N/A</v>
      </c>
      <c r="N35" s="262" t="e">
        <f t="shared" si="20"/>
        <v>#N/A</v>
      </c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5"/>
      <c r="AI35" s="25"/>
      <c r="AJ35" s="289"/>
      <c r="AK35" s="151" t="str">
        <f t="shared" si="21"/>
        <v>0</v>
      </c>
      <c r="AL35" s="111" t="str">
        <f t="shared" si="9"/>
        <v/>
      </c>
      <c r="AM35" s="111">
        <f t="shared" si="10"/>
        <v>0</v>
      </c>
      <c r="AN35" s="151">
        <f t="shared" si="11"/>
        <v>0</v>
      </c>
      <c r="AO35" s="84"/>
      <c r="AP35" s="179" t="e">
        <f t="shared" si="22"/>
        <v>#N/A</v>
      </c>
      <c r="AQ35" s="180" t="e">
        <f t="shared" si="23"/>
        <v>#N/A</v>
      </c>
      <c r="AR35" s="181">
        <f t="shared" si="24"/>
        <v>0</v>
      </c>
      <c r="AS35" s="182" t="e">
        <f t="shared" si="25"/>
        <v>#N/A</v>
      </c>
      <c r="AT35" s="135">
        <f t="shared" si="26"/>
        <v>0</v>
      </c>
      <c r="AU35" s="183">
        <f t="shared" si="27"/>
        <v>0</v>
      </c>
      <c r="AW35" s="296" t="e">
        <f t="shared" si="28"/>
        <v>#N/A</v>
      </c>
      <c r="AX35" s="297" t="e">
        <f t="shared" si="29"/>
        <v>#N/A</v>
      </c>
      <c r="AY35" s="298">
        <f t="shared" si="30"/>
        <v>0</v>
      </c>
      <c r="AZ35" s="299" t="e">
        <f t="shared" si="31"/>
        <v>#N/A</v>
      </c>
      <c r="BA35" s="300">
        <f t="shared" si="32"/>
        <v>0</v>
      </c>
      <c r="BB35" s="300">
        <f t="shared" si="33"/>
        <v>0</v>
      </c>
      <c r="BD35" s="296" t="e">
        <f t="shared" si="34"/>
        <v>#N/A</v>
      </c>
      <c r="BE35" s="297" t="e">
        <f t="shared" si="35"/>
        <v>#N/A</v>
      </c>
      <c r="BF35" s="298">
        <f t="shared" si="36"/>
        <v>0</v>
      </c>
      <c r="BG35" s="299" t="e">
        <f t="shared" si="37"/>
        <v>#N/A</v>
      </c>
      <c r="BH35" s="300">
        <f t="shared" si="38"/>
        <v>0</v>
      </c>
      <c r="BI35" s="300">
        <f t="shared" si="39"/>
        <v>0</v>
      </c>
      <c r="BK35" s="296" t="e">
        <f t="shared" si="40"/>
        <v>#N/A</v>
      </c>
      <c r="BL35" s="297" t="e">
        <f t="shared" si="41"/>
        <v>#N/A</v>
      </c>
      <c r="BM35" s="298">
        <f t="shared" si="42"/>
        <v>0</v>
      </c>
      <c r="BN35" s="299" t="e">
        <f t="shared" si="43"/>
        <v>#N/A</v>
      </c>
      <c r="BO35" s="300">
        <f t="shared" si="44"/>
        <v>0</v>
      </c>
      <c r="BP35" s="300">
        <f t="shared" si="45"/>
        <v>0</v>
      </c>
      <c r="BR35" s="296" t="e">
        <f t="shared" si="46"/>
        <v>#N/A</v>
      </c>
      <c r="BS35" s="297" t="e">
        <f t="shared" si="47"/>
        <v>#N/A</v>
      </c>
      <c r="BT35" s="298">
        <f t="shared" si="48"/>
        <v>0</v>
      </c>
      <c r="BU35" s="299" t="e">
        <f t="shared" si="49"/>
        <v>#N/A</v>
      </c>
      <c r="BV35" s="300">
        <f t="shared" si="50"/>
        <v>0</v>
      </c>
      <c r="BW35" s="300">
        <f t="shared" si="51"/>
        <v>0</v>
      </c>
      <c r="BY35" s="296" t="e">
        <f t="shared" si="52"/>
        <v>#N/A</v>
      </c>
      <c r="BZ35" s="297" t="e">
        <f t="shared" si="53"/>
        <v>#N/A</v>
      </c>
      <c r="CA35" s="298">
        <f t="shared" si="54"/>
        <v>0</v>
      </c>
      <c r="CB35" s="299" t="e">
        <f t="shared" si="55"/>
        <v>#N/A</v>
      </c>
      <c r="CC35" s="300">
        <f t="shared" si="56"/>
        <v>0</v>
      </c>
      <c r="CD35" s="300">
        <f t="shared" si="57"/>
        <v>0</v>
      </c>
      <c r="CF35" s="296" t="e">
        <f t="shared" si="58"/>
        <v>#N/A</v>
      </c>
      <c r="CG35" s="297" t="e">
        <f t="shared" si="59"/>
        <v>#N/A</v>
      </c>
      <c r="CH35" s="298">
        <f t="shared" si="60"/>
        <v>0</v>
      </c>
      <c r="CI35" s="299" t="e">
        <f t="shared" si="61"/>
        <v>#N/A</v>
      </c>
      <c r="CJ35" s="300">
        <f t="shared" si="62"/>
        <v>0</v>
      </c>
      <c r="CK35" s="300">
        <f t="shared" si="63"/>
        <v>0</v>
      </c>
      <c r="CN35" s="183">
        <f t="shared" si="64"/>
        <v>0</v>
      </c>
      <c r="CO35" s="183">
        <f t="shared" si="12"/>
        <v>0</v>
      </c>
      <c r="CP35" s="183">
        <f t="shared" si="13"/>
        <v>0</v>
      </c>
      <c r="CQ35" s="183">
        <f t="shared" si="14"/>
        <v>0</v>
      </c>
      <c r="CR35" s="183">
        <f t="shared" si="15"/>
        <v>0</v>
      </c>
      <c r="CS35" s="183">
        <f t="shared" si="16"/>
        <v>0</v>
      </c>
      <c r="CT35" s="183">
        <f t="shared" si="17"/>
        <v>0</v>
      </c>
      <c r="CU35" s="183">
        <f t="shared" si="65"/>
        <v>0</v>
      </c>
      <c r="CV35" s="183">
        <f t="shared" si="66"/>
        <v>0</v>
      </c>
      <c r="CW35" s="183">
        <f t="shared" si="67"/>
        <v>0</v>
      </c>
      <c r="CX35" s="183">
        <f t="shared" si="68"/>
        <v>0</v>
      </c>
      <c r="CY35" s="183">
        <f t="shared" si="69"/>
        <v>0</v>
      </c>
      <c r="CZ35" s="183">
        <f t="shared" si="70"/>
        <v>0</v>
      </c>
      <c r="DA35" s="183">
        <f t="shared" si="71"/>
        <v>0</v>
      </c>
      <c r="DB35" s="305" t="str">
        <f t="shared" si="72"/>
        <v/>
      </c>
      <c r="DC35" s="305" t="str">
        <f t="shared" si="73"/>
        <v/>
      </c>
      <c r="DD35" s="305" t="str">
        <f t="shared" si="74"/>
        <v/>
      </c>
      <c r="DF35" s="184"/>
    </row>
    <row r="36" spans="3:111" ht="27" hidden="1" x14ac:dyDescent="0.2">
      <c r="C36" s="264" t="str">
        <f t="shared" si="18"/>
        <v>T</v>
      </c>
      <c r="D36" s="273" t="str">
        <f t="shared" si="19"/>
        <v>T</v>
      </c>
      <c r="E36" s="267" t="s">
        <v>193</v>
      </c>
      <c r="F36" s="22">
        <f t="shared" si="1"/>
        <v>0</v>
      </c>
      <c r="G36" s="22">
        <f t="shared" si="2"/>
        <v>0</v>
      </c>
      <c r="H36" s="22">
        <f t="shared" si="3"/>
        <v>0</v>
      </c>
      <c r="I36" s="63">
        <f t="shared" si="4"/>
        <v>0</v>
      </c>
      <c r="J36" s="63">
        <f t="shared" si="5"/>
        <v>0</v>
      </c>
      <c r="K36" s="64">
        <f t="shared" si="6"/>
        <v>0</v>
      </c>
      <c r="L36" s="16">
        <f t="shared" si="7"/>
        <v>0</v>
      </c>
      <c r="M36" s="23" t="e">
        <f t="shared" si="8"/>
        <v>#N/A</v>
      </c>
      <c r="N36" s="262" t="e">
        <f t="shared" si="20"/>
        <v>#N/A</v>
      </c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  <c r="AG36" s="25"/>
      <c r="AH36" s="25"/>
      <c r="AI36" s="25"/>
      <c r="AJ36" s="289"/>
      <c r="AK36" s="151" t="str">
        <f t="shared" si="21"/>
        <v>0</v>
      </c>
      <c r="AL36" s="111" t="str">
        <f t="shared" si="9"/>
        <v/>
      </c>
      <c r="AM36" s="111">
        <f t="shared" si="10"/>
        <v>0</v>
      </c>
      <c r="AN36" s="151">
        <f t="shared" si="11"/>
        <v>0</v>
      </c>
      <c r="AO36" s="84"/>
      <c r="AP36" s="179" t="e">
        <f t="shared" si="22"/>
        <v>#N/A</v>
      </c>
      <c r="AQ36" s="180" t="e">
        <f t="shared" si="23"/>
        <v>#N/A</v>
      </c>
      <c r="AR36" s="181">
        <f t="shared" si="24"/>
        <v>0</v>
      </c>
      <c r="AS36" s="182" t="e">
        <f t="shared" si="25"/>
        <v>#N/A</v>
      </c>
      <c r="AT36" s="135">
        <f t="shared" si="26"/>
        <v>0</v>
      </c>
      <c r="AU36" s="183">
        <f t="shared" si="27"/>
        <v>0</v>
      </c>
      <c r="AW36" s="296" t="e">
        <f t="shared" si="28"/>
        <v>#N/A</v>
      </c>
      <c r="AX36" s="297" t="e">
        <f t="shared" si="29"/>
        <v>#N/A</v>
      </c>
      <c r="AY36" s="298">
        <f t="shared" si="30"/>
        <v>0</v>
      </c>
      <c r="AZ36" s="299" t="e">
        <f t="shared" si="31"/>
        <v>#N/A</v>
      </c>
      <c r="BA36" s="300">
        <f t="shared" si="32"/>
        <v>0</v>
      </c>
      <c r="BB36" s="300">
        <f t="shared" si="33"/>
        <v>0</v>
      </c>
      <c r="BD36" s="296" t="e">
        <f t="shared" si="34"/>
        <v>#N/A</v>
      </c>
      <c r="BE36" s="297" t="e">
        <f t="shared" si="35"/>
        <v>#N/A</v>
      </c>
      <c r="BF36" s="298">
        <f t="shared" si="36"/>
        <v>0</v>
      </c>
      <c r="BG36" s="299" t="e">
        <f t="shared" si="37"/>
        <v>#N/A</v>
      </c>
      <c r="BH36" s="300">
        <f t="shared" si="38"/>
        <v>0</v>
      </c>
      <c r="BI36" s="300">
        <f t="shared" si="39"/>
        <v>0</v>
      </c>
      <c r="BK36" s="296" t="e">
        <f t="shared" si="40"/>
        <v>#N/A</v>
      </c>
      <c r="BL36" s="297" t="e">
        <f t="shared" si="41"/>
        <v>#N/A</v>
      </c>
      <c r="BM36" s="298">
        <f t="shared" si="42"/>
        <v>0</v>
      </c>
      <c r="BN36" s="299" t="e">
        <f t="shared" si="43"/>
        <v>#N/A</v>
      </c>
      <c r="BO36" s="300">
        <f t="shared" si="44"/>
        <v>0</v>
      </c>
      <c r="BP36" s="300">
        <f t="shared" si="45"/>
        <v>0</v>
      </c>
      <c r="BR36" s="296" t="e">
        <f t="shared" si="46"/>
        <v>#N/A</v>
      </c>
      <c r="BS36" s="297" t="e">
        <f t="shared" si="47"/>
        <v>#N/A</v>
      </c>
      <c r="BT36" s="298">
        <f t="shared" si="48"/>
        <v>0</v>
      </c>
      <c r="BU36" s="299" t="e">
        <f t="shared" si="49"/>
        <v>#N/A</v>
      </c>
      <c r="BV36" s="300">
        <f t="shared" si="50"/>
        <v>0</v>
      </c>
      <c r="BW36" s="300">
        <f t="shared" si="51"/>
        <v>0</v>
      </c>
      <c r="BY36" s="296" t="e">
        <f t="shared" si="52"/>
        <v>#N/A</v>
      </c>
      <c r="BZ36" s="297" t="e">
        <f t="shared" si="53"/>
        <v>#N/A</v>
      </c>
      <c r="CA36" s="298">
        <f t="shared" si="54"/>
        <v>0</v>
      </c>
      <c r="CB36" s="299" t="e">
        <f t="shared" si="55"/>
        <v>#N/A</v>
      </c>
      <c r="CC36" s="300">
        <f t="shared" si="56"/>
        <v>0</v>
      </c>
      <c r="CD36" s="300">
        <f t="shared" si="57"/>
        <v>0</v>
      </c>
      <c r="CF36" s="296" t="e">
        <f t="shared" si="58"/>
        <v>#N/A</v>
      </c>
      <c r="CG36" s="297" t="e">
        <f t="shared" si="59"/>
        <v>#N/A</v>
      </c>
      <c r="CH36" s="298">
        <f t="shared" si="60"/>
        <v>0</v>
      </c>
      <c r="CI36" s="299" t="e">
        <f t="shared" si="61"/>
        <v>#N/A</v>
      </c>
      <c r="CJ36" s="300">
        <f t="shared" si="62"/>
        <v>0</v>
      </c>
      <c r="CK36" s="300">
        <f t="shared" si="63"/>
        <v>0</v>
      </c>
      <c r="CN36" s="183">
        <f t="shared" si="64"/>
        <v>0</v>
      </c>
      <c r="CO36" s="183">
        <f t="shared" si="12"/>
        <v>0</v>
      </c>
      <c r="CP36" s="183">
        <f t="shared" si="13"/>
        <v>0</v>
      </c>
      <c r="CQ36" s="183">
        <f t="shared" si="14"/>
        <v>0</v>
      </c>
      <c r="CR36" s="183">
        <f t="shared" si="15"/>
        <v>0</v>
      </c>
      <c r="CS36" s="183">
        <f t="shared" si="16"/>
        <v>0</v>
      </c>
      <c r="CT36" s="183">
        <f t="shared" si="17"/>
        <v>0</v>
      </c>
      <c r="CU36" s="183">
        <f t="shared" si="65"/>
        <v>0</v>
      </c>
      <c r="CV36" s="183">
        <f t="shared" si="66"/>
        <v>0</v>
      </c>
      <c r="CW36" s="183">
        <f t="shared" si="67"/>
        <v>0</v>
      </c>
      <c r="CX36" s="183">
        <f t="shared" si="68"/>
        <v>0</v>
      </c>
      <c r="CY36" s="183">
        <f t="shared" si="69"/>
        <v>0</v>
      </c>
      <c r="CZ36" s="183">
        <f t="shared" si="70"/>
        <v>0</v>
      </c>
      <c r="DA36" s="183">
        <f t="shared" si="71"/>
        <v>0</v>
      </c>
      <c r="DB36" s="305" t="str">
        <f t="shared" si="72"/>
        <v/>
      </c>
      <c r="DC36" s="305" t="str">
        <f t="shared" si="73"/>
        <v/>
      </c>
      <c r="DD36" s="305" t="str">
        <f t="shared" si="74"/>
        <v/>
      </c>
      <c r="DF36" s="184"/>
    </row>
    <row r="37" spans="3:111" ht="27" hidden="1" x14ac:dyDescent="0.2">
      <c r="C37" s="264" t="str">
        <f t="shared" si="18"/>
        <v>T</v>
      </c>
      <c r="D37" s="273" t="str">
        <f t="shared" si="19"/>
        <v>T</v>
      </c>
      <c r="E37" s="267" t="s">
        <v>193</v>
      </c>
      <c r="F37" s="22">
        <f t="shared" si="1"/>
        <v>0</v>
      </c>
      <c r="G37" s="22">
        <f t="shared" si="2"/>
        <v>0</v>
      </c>
      <c r="H37" s="22">
        <f t="shared" si="3"/>
        <v>0</v>
      </c>
      <c r="I37" s="63">
        <f t="shared" si="4"/>
        <v>0</v>
      </c>
      <c r="J37" s="63">
        <f t="shared" si="5"/>
        <v>0</v>
      </c>
      <c r="K37" s="64">
        <f t="shared" si="6"/>
        <v>0</v>
      </c>
      <c r="L37" s="16">
        <f t="shared" si="7"/>
        <v>0</v>
      </c>
      <c r="M37" s="23" t="e">
        <f t="shared" si="8"/>
        <v>#N/A</v>
      </c>
      <c r="N37" s="262" t="e">
        <f t="shared" si="20"/>
        <v>#N/A</v>
      </c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  <c r="AG37" s="25"/>
      <c r="AH37" s="25"/>
      <c r="AI37" s="25"/>
      <c r="AJ37" s="289"/>
      <c r="AK37" s="151" t="str">
        <f t="shared" si="21"/>
        <v>0</v>
      </c>
      <c r="AL37" s="111" t="str">
        <f t="shared" si="9"/>
        <v/>
      </c>
      <c r="AM37" s="111">
        <f t="shared" si="10"/>
        <v>0</v>
      </c>
      <c r="AN37" s="151">
        <f t="shared" si="11"/>
        <v>0</v>
      </c>
      <c r="AO37" s="84"/>
      <c r="AP37" s="179" t="e">
        <f t="shared" si="22"/>
        <v>#N/A</v>
      </c>
      <c r="AQ37" s="180" t="e">
        <f t="shared" si="23"/>
        <v>#N/A</v>
      </c>
      <c r="AR37" s="181">
        <f t="shared" si="24"/>
        <v>0</v>
      </c>
      <c r="AS37" s="182" t="e">
        <f t="shared" si="25"/>
        <v>#N/A</v>
      </c>
      <c r="AT37" s="135">
        <f t="shared" si="26"/>
        <v>0</v>
      </c>
      <c r="AU37" s="183">
        <f t="shared" si="27"/>
        <v>0</v>
      </c>
      <c r="AW37" s="296" t="e">
        <f t="shared" si="28"/>
        <v>#N/A</v>
      </c>
      <c r="AX37" s="297" t="e">
        <f t="shared" si="29"/>
        <v>#N/A</v>
      </c>
      <c r="AY37" s="298">
        <f t="shared" si="30"/>
        <v>0</v>
      </c>
      <c r="AZ37" s="299" t="e">
        <f t="shared" si="31"/>
        <v>#N/A</v>
      </c>
      <c r="BA37" s="300">
        <f t="shared" si="32"/>
        <v>0</v>
      </c>
      <c r="BB37" s="300">
        <f t="shared" si="33"/>
        <v>0</v>
      </c>
      <c r="BD37" s="296" t="e">
        <f t="shared" si="34"/>
        <v>#N/A</v>
      </c>
      <c r="BE37" s="297" t="e">
        <f t="shared" si="35"/>
        <v>#N/A</v>
      </c>
      <c r="BF37" s="298">
        <f t="shared" si="36"/>
        <v>0</v>
      </c>
      <c r="BG37" s="299" t="e">
        <f t="shared" si="37"/>
        <v>#N/A</v>
      </c>
      <c r="BH37" s="300">
        <f t="shared" si="38"/>
        <v>0</v>
      </c>
      <c r="BI37" s="300">
        <f t="shared" si="39"/>
        <v>0</v>
      </c>
      <c r="BK37" s="296" t="e">
        <f t="shared" si="40"/>
        <v>#N/A</v>
      </c>
      <c r="BL37" s="297" t="e">
        <f t="shared" si="41"/>
        <v>#N/A</v>
      </c>
      <c r="BM37" s="298">
        <f t="shared" si="42"/>
        <v>0</v>
      </c>
      <c r="BN37" s="299" t="e">
        <f t="shared" si="43"/>
        <v>#N/A</v>
      </c>
      <c r="BO37" s="300">
        <f t="shared" si="44"/>
        <v>0</v>
      </c>
      <c r="BP37" s="300">
        <f t="shared" si="45"/>
        <v>0</v>
      </c>
      <c r="BR37" s="296" t="e">
        <f t="shared" si="46"/>
        <v>#N/A</v>
      </c>
      <c r="BS37" s="297" t="e">
        <f t="shared" si="47"/>
        <v>#N/A</v>
      </c>
      <c r="BT37" s="298">
        <f t="shared" si="48"/>
        <v>0</v>
      </c>
      <c r="BU37" s="299" t="e">
        <f t="shared" si="49"/>
        <v>#N/A</v>
      </c>
      <c r="BV37" s="300">
        <f t="shared" si="50"/>
        <v>0</v>
      </c>
      <c r="BW37" s="300">
        <f t="shared" si="51"/>
        <v>0</v>
      </c>
      <c r="BY37" s="296" t="e">
        <f t="shared" si="52"/>
        <v>#N/A</v>
      </c>
      <c r="BZ37" s="297" t="e">
        <f t="shared" si="53"/>
        <v>#N/A</v>
      </c>
      <c r="CA37" s="298">
        <f t="shared" si="54"/>
        <v>0</v>
      </c>
      <c r="CB37" s="299" t="e">
        <f t="shared" si="55"/>
        <v>#N/A</v>
      </c>
      <c r="CC37" s="300">
        <f t="shared" si="56"/>
        <v>0</v>
      </c>
      <c r="CD37" s="300">
        <f t="shared" si="57"/>
        <v>0</v>
      </c>
      <c r="CF37" s="296" t="e">
        <f t="shared" si="58"/>
        <v>#N/A</v>
      </c>
      <c r="CG37" s="297" t="e">
        <f t="shared" si="59"/>
        <v>#N/A</v>
      </c>
      <c r="CH37" s="298">
        <f t="shared" si="60"/>
        <v>0</v>
      </c>
      <c r="CI37" s="299" t="e">
        <f t="shared" si="61"/>
        <v>#N/A</v>
      </c>
      <c r="CJ37" s="300">
        <f t="shared" si="62"/>
        <v>0</v>
      </c>
      <c r="CK37" s="300">
        <f t="shared" si="63"/>
        <v>0</v>
      </c>
      <c r="CN37" s="183">
        <f t="shared" si="64"/>
        <v>0</v>
      </c>
      <c r="CO37" s="183">
        <f t="shared" si="12"/>
        <v>0</v>
      </c>
      <c r="CP37" s="183">
        <f t="shared" si="13"/>
        <v>0</v>
      </c>
      <c r="CQ37" s="183">
        <f t="shared" si="14"/>
        <v>0</v>
      </c>
      <c r="CR37" s="183">
        <f t="shared" si="15"/>
        <v>0</v>
      </c>
      <c r="CS37" s="183">
        <f t="shared" si="16"/>
        <v>0</v>
      </c>
      <c r="CT37" s="183">
        <f t="shared" si="17"/>
        <v>0</v>
      </c>
      <c r="CU37" s="183">
        <f t="shared" si="65"/>
        <v>0</v>
      </c>
      <c r="CV37" s="183">
        <f t="shared" si="66"/>
        <v>0</v>
      </c>
      <c r="CW37" s="183">
        <f t="shared" si="67"/>
        <v>0</v>
      </c>
      <c r="CX37" s="183">
        <f t="shared" si="68"/>
        <v>0</v>
      </c>
      <c r="CY37" s="183">
        <f t="shared" si="69"/>
        <v>0</v>
      </c>
      <c r="CZ37" s="183">
        <f t="shared" si="70"/>
        <v>0</v>
      </c>
      <c r="DA37" s="183">
        <f t="shared" si="71"/>
        <v>0</v>
      </c>
      <c r="DB37" s="305" t="str">
        <f t="shared" si="72"/>
        <v/>
      </c>
      <c r="DC37" s="305" t="str">
        <f t="shared" si="73"/>
        <v/>
      </c>
      <c r="DD37" s="305" t="str">
        <f t="shared" si="74"/>
        <v/>
      </c>
      <c r="DF37" s="184"/>
    </row>
    <row r="38" spans="3:111" ht="27" hidden="1" x14ac:dyDescent="0.2">
      <c r="C38" s="264" t="str">
        <f t="shared" si="18"/>
        <v>T</v>
      </c>
      <c r="D38" s="273" t="str">
        <f t="shared" si="19"/>
        <v>T</v>
      </c>
      <c r="E38" s="267" t="s">
        <v>193</v>
      </c>
      <c r="F38" s="22">
        <f t="shared" si="1"/>
        <v>0</v>
      </c>
      <c r="G38" s="22">
        <f t="shared" si="2"/>
        <v>0</v>
      </c>
      <c r="H38" s="22">
        <f t="shared" si="3"/>
        <v>0</v>
      </c>
      <c r="I38" s="63">
        <f t="shared" si="4"/>
        <v>0</v>
      </c>
      <c r="J38" s="63">
        <f t="shared" si="5"/>
        <v>0</v>
      </c>
      <c r="K38" s="64">
        <f t="shared" si="6"/>
        <v>0</v>
      </c>
      <c r="L38" s="16">
        <f t="shared" si="7"/>
        <v>0</v>
      </c>
      <c r="M38" s="23" t="e">
        <f t="shared" si="8"/>
        <v>#N/A</v>
      </c>
      <c r="N38" s="262" t="e">
        <f t="shared" si="20"/>
        <v>#N/A</v>
      </c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5"/>
      <c r="AG38" s="25"/>
      <c r="AH38" s="25"/>
      <c r="AI38" s="25"/>
      <c r="AJ38" s="289"/>
      <c r="AK38" s="151" t="str">
        <f t="shared" si="21"/>
        <v>0</v>
      </c>
      <c r="AL38" s="111" t="str">
        <f t="shared" si="9"/>
        <v/>
      </c>
      <c r="AM38" s="111">
        <f t="shared" si="10"/>
        <v>0</v>
      </c>
      <c r="AN38" s="151">
        <f t="shared" si="11"/>
        <v>0</v>
      </c>
      <c r="AO38" s="84"/>
      <c r="AP38" s="179" t="e">
        <f t="shared" si="22"/>
        <v>#N/A</v>
      </c>
      <c r="AQ38" s="180" t="e">
        <f t="shared" si="23"/>
        <v>#N/A</v>
      </c>
      <c r="AR38" s="181">
        <f t="shared" si="24"/>
        <v>0</v>
      </c>
      <c r="AS38" s="182" t="e">
        <f t="shared" si="25"/>
        <v>#N/A</v>
      </c>
      <c r="AT38" s="135">
        <f t="shared" si="26"/>
        <v>0</v>
      </c>
      <c r="AU38" s="183">
        <f t="shared" si="27"/>
        <v>0</v>
      </c>
      <c r="AW38" s="296" t="e">
        <f t="shared" si="28"/>
        <v>#N/A</v>
      </c>
      <c r="AX38" s="297" t="e">
        <f t="shared" si="29"/>
        <v>#N/A</v>
      </c>
      <c r="AY38" s="298">
        <f t="shared" si="30"/>
        <v>0</v>
      </c>
      <c r="AZ38" s="299" t="e">
        <f t="shared" si="31"/>
        <v>#N/A</v>
      </c>
      <c r="BA38" s="300">
        <f t="shared" si="32"/>
        <v>0</v>
      </c>
      <c r="BB38" s="300">
        <f t="shared" si="33"/>
        <v>0</v>
      </c>
      <c r="BD38" s="296" t="e">
        <f t="shared" si="34"/>
        <v>#N/A</v>
      </c>
      <c r="BE38" s="297" t="e">
        <f t="shared" si="35"/>
        <v>#N/A</v>
      </c>
      <c r="BF38" s="298">
        <f t="shared" si="36"/>
        <v>0</v>
      </c>
      <c r="BG38" s="299" t="e">
        <f t="shared" si="37"/>
        <v>#N/A</v>
      </c>
      <c r="BH38" s="300">
        <f t="shared" si="38"/>
        <v>0</v>
      </c>
      <c r="BI38" s="300">
        <f t="shared" si="39"/>
        <v>0</v>
      </c>
      <c r="BK38" s="296" t="e">
        <f t="shared" si="40"/>
        <v>#N/A</v>
      </c>
      <c r="BL38" s="297" t="e">
        <f t="shared" si="41"/>
        <v>#N/A</v>
      </c>
      <c r="BM38" s="298">
        <f t="shared" si="42"/>
        <v>0</v>
      </c>
      <c r="BN38" s="299" t="e">
        <f t="shared" si="43"/>
        <v>#N/A</v>
      </c>
      <c r="BO38" s="300">
        <f t="shared" si="44"/>
        <v>0</v>
      </c>
      <c r="BP38" s="300">
        <f t="shared" si="45"/>
        <v>0</v>
      </c>
      <c r="BR38" s="296" t="e">
        <f t="shared" si="46"/>
        <v>#N/A</v>
      </c>
      <c r="BS38" s="297" t="e">
        <f t="shared" si="47"/>
        <v>#N/A</v>
      </c>
      <c r="BT38" s="298">
        <f t="shared" si="48"/>
        <v>0</v>
      </c>
      <c r="BU38" s="299" t="e">
        <f t="shared" si="49"/>
        <v>#N/A</v>
      </c>
      <c r="BV38" s="300">
        <f t="shared" si="50"/>
        <v>0</v>
      </c>
      <c r="BW38" s="300">
        <f t="shared" si="51"/>
        <v>0</v>
      </c>
      <c r="BY38" s="296" t="e">
        <f t="shared" si="52"/>
        <v>#N/A</v>
      </c>
      <c r="BZ38" s="297" t="e">
        <f t="shared" si="53"/>
        <v>#N/A</v>
      </c>
      <c r="CA38" s="298">
        <f t="shared" si="54"/>
        <v>0</v>
      </c>
      <c r="CB38" s="299" t="e">
        <f t="shared" si="55"/>
        <v>#N/A</v>
      </c>
      <c r="CC38" s="300">
        <f t="shared" si="56"/>
        <v>0</v>
      </c>
      <c r="CD38" s="300">
        <f t="shared" si="57"/>
        <v>0</v>
      </c>
      <c r="CF38" s="296" t="e">
        <f t="shared" si="58"/>
        <v>#N/A</v>
      </c>
      <c r="CG38" s="297" t="e">
        <f t="shared" si="59"/>
        <v>#N/A</v>
      </c>
      <c r="CH38" s="298">
        <f t="shared" si="60"/>
        <v>0</v>
      </c>
      <c r="CI38" s="299" t="e">
        <f t="shared" si="61"/>
        <v>#N/A</v>
      </c>
      <c r="CJ38" s="300">
        <f t="shared" si="62"/>
        <v>0</v>
      </c>
      <c r="CK38" s="300">
        <f t="shared" si="63"/>
        <v>0</v>
      </c>
      <c r="CN38" s="183">
        <f t="shared" si="64"/>
        <v>0</v>
      </c>
      <c r="CO38" s="183">
        <f t="shared" si="12"/>
        <v>0</v>
      </c>
      <c r="CP38" s="183">
        <f t="shared" si="13"/>
        <v>0</v>
      </c>
      <c r="CQ38" s="183">
        <f t="shared" si="14"/>
        <v>0</v>
      </c>
      <c r="CR38" s="183">
        <f t="shared" si="15"/>
        <v>0</v>
      </c>
      <c r="CS38" s="183">
        <f t="shared" si="16"/>
        <v>0</v>
      </c>
      <c r="CT38" s="183">
        <f t="shared" si="17"/>
        <v>0</v>
      </c>
      <c r="CU38" s="183">
        <f t="shared" si="65"/>
        <v>0</v>
      </c>
      <c r="CV38" s="183">
        <f t="shared" si="66"/>
        <v>0</v>
      </c>
      <c r="CW38" s="183">
        <f t="shared" si="67"/>
        <v>0</v>
      </c>
      <c r="CX38" s="183">
        <f t="shared" si="68"/>
        <v>0</v>
      </c>
      <c r="CY38" s="183">
        <f t="shared" si="69"/>
        <v>0</v>
      </c>
      <c r="CZ38" s="183">
        <f t="shared" si="70"/>
        <v>0</v>
      </c>
      <c r="DA38" s="183">
        <f t="shared" si="71"/>
        <v>0</v>
      </c>
      <c r="DB38" s="305" t="str">
        <f t="shared" si="72"/>
        <v/>
      </c>
      <c r="DC38" s="305" t="str">
        <f t="shared" si="73"/>
        <v/>
      </c>
      <c r="DD38" s="305" t="str">
        <f t="shared" si="74"/>
        <v/>
      </c>
      <c r="DF38" s="184"/>
    </row>
    <row r="39" spans="3:111" ht="27" hidden="1" x14ac:dyDescent="0.2">
      <c r="C39" s="264" t="str">
        <f t="shared" si="18"/>
        <v>T</v>
      </c>
      <c r="D39" s="273" t="str">
        <f t="shared" si="19"/>
        <v>T</v>
      </c>
      <c r="E39" s="267" t="s">
        <v>193</v>
      </c>
      <c r="F39" s="22">
        <f t="shared" si="1"/>
        <v>0</v>
      </c>
      <c r="G39" s="22">
        <f t="shared" si="2"/>
        <v>0</v>
      </c>
      <c r="H39" s="22">
        <f t="shared" si="3"/>
        <v>0</v>
      </c>
      <c r="I39" s="63">
        <f t="shared" si="4"/>
        <v>0</v>
      </c>
      <c r="J39" s="63">
        <f t="shared" si="5"/>
        <v>0</v>
      </c>
      <c r="K39" s="64">
        <f t="shared" si="6"/>
        <v>0</v>
      </c>
      <c r="L39" s="16">
        <f t="shared" si="7"/>
        <v>0</v>
      </c>
      <c r="M39" s="23" t="e">
        <f t="shared" si="8"/>
        <v>#N/A</v>
      </c>
      <c r="N39" s="262" t="e">
        <f t="shared" si="20"/>
        <v>#N/A</v>
      </c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  <c r="AG39" s="25"/>
      <c r="AH39" s="25"/>
      <c r="AI39" s="25"/>
      <c r="AJ39" s="289"/>
      <c r="AK39" s="151" t="str">
        <f t="shared" si="21"/>
        <v>0</v>
      </c>
      <c r="AL39" s="111" t="str">
        <f t="shared" si="9"/>
        <v/>
      </c>
      <c r="AM39" s="111">
        <f t="shared" si="10"/>
        <v>0</v>
      </c>
      <c r="AN39" s="151">
        <f t="shared" si="11"/>
        <v>0</v>
      </c>
      <c r="AO39" s="84"/>
      <c r="AP39" s="179" t="e">
        <f t="shared" si="22"/>
        <v>#N/A</v>
      </c>
      <c r="AQ39" s="180" t="e">
        <f t="shared" si="23"/>
        <v>#N/A</v>
      </c>
      <c r="AR39" s="181">
        <f t="shared" si="24"/>
        <v>0</v>
      </c>
      <c r="AS39" s="182" t="e">
        <f t="shared" si="25"/>
        <v>#N/A</v>
      </c>
      <c r="AT39" s="135">
        <f t="shared" si="26"/>
        <v>0</v>
      </c>
      <c r="AU39" s="183">
        <f t="shared" si="27"/>
        <v>0</v>
      </c>
      <c r="AW39" s="296" t="e">
        <f t="shared" si="28"/>
        <v>#N/A</v>
      </c>
      <c r="AX39" s="297" t="e">
        <f t="shared" si="29"/>
        <v>#N/A</v>
      </c>
      <c r="AY39" s="298">
        <f t="shared" si="30"/>
        <v>0</v>
      </c>
      <c r="AZ39" s="299" t="e">
        <f t="shared" si="31"/>
        <v>#N/A</v>
      </c>
      <c r="BA39" s="300">
        <f t="shared" si="32"/>
        <v>0</v>
      </c>
      <c r="BB39" s="300">
        <f t="shared" si="33"/>
        <v>0</v>
      </c>
      <c r="BD39" s="296" t="e">
        <f t="shared" si="34"/>
        <v>#N/A</v>
      </c>
      <c r="BE39" s="297" t="e">
        <f t="shared" si="35"/>
        <v>#N/A</v>
      </c>
      <c r="BF39" s="298">
        <f t="shared" si="36"/>
        <v>0</v>
      </c>
      <c r="BG39" s="299" t="e">
        <f t="shared" si="37"/>
        <v>#N/A</v>
      </c>
      <c r="BH39" s="300">
        <f t="shared" si="38"/>
        <v>0</v>
      </c>
      <c r="BI39" s="300">
        <f t="shared" si="39"/>
        <v>0</v>
      </c>
      <c r="BK39" s="296" t="e">
        <f t="shared" si="40"/>
        <v>#N/A</v>
      </c>
      <c r="BL39" s="297" t="e">
        <f t="shared" si="41"/>
        <v>#N/A</v>
      </c>
      <c r="BM39" s="298">
        <f t="shared" si="42"/>
        <v>0</v>
      </c>
      <c r="BN39" s="299" t="e">
        <f t="shared" si="43"/>
        <v>#N/A</v>
      </c>
      <c r="BO39" s="300">
        <f t="shared" si="44"/>
        <v>0</v>
      </c>
      <c r="BP39" s="300">
        <f t="shared" si="45"/>
        <v>0</v>
      </c>
      <c r="BR39" s="296" t="e">
        <f t="shared" si="46"/>
        <v>#N/A</v>
      </c>
      <c r="BS39" s="297" t="e">
        <f t="shared" si="47"/>
        <v>#N/A</v>
      </c>
      <c r="BT39" s="298">
        <f t="shared" si="48"/>
        <v>0</v>
      </c>
      <c r="BU39" s="299" t="e">
        <f t="shared" si="49"/>
        <v>#N/A</v>
      </c>
      <c r="BV39" s="300">
        <f t="shared" si="50"/>
        <v>0</v>
      </c>
      <c r="BW39" s="300">
        <f t="shared" si="51"/>
        <v>0</v>
      </c>
      <c r="BY39" s="296" t="e">
        <f t="shared" si="52"/>
        <v>#N/A</v>
      </c>
      <c r="BZ39" s="297" t="e">
        <f t="shared" si="53"/>
        <v>#N/A</v>
      </c>
      <c r="CA39" s="298">
        <f t="shared" si="54"/>
        <v>0</v>
      </c>
      <c r="CB39" s="299" t="e">
        <f t="shared" si="55"/>
        <v>#N/A</v>
      </c>
      <c r="CC39" s="300">
        <f t="shared" si="56"/>
        <v>0</v>
      </c>
      <c r="CD39" s="300">
        <f t="shared" si="57"/>
        <v>0</v>
      </c>
      <c r="CF39" s="296" t="e">
        <f t="shared" si="58"/>
        <v>#N/A</v>
      </c>
      <c r="CG39" s="297" t="e">
        <f t="shared" si="59"/>
        <v>#N/A</v>
      </c>
      <c r="CH39" s="298">
        <f t="shared" si="60"/>
        <v>0</v>
      </c>
      <c r="CI39" s="299" t="e">
        <f t="shared" si="61"/>
        <v>#N/A</v>
      </c>
      <c r="CJ39" s="300">
        <f t="shared" si="62"/>
        <v>0</v>
      </c>
      <c r="CK39" s="300">
        <f t="shared" si="63"/>
        <v>0</v>
      </c>
      <c r="CN39" s="183">
        <f t="shared" si="64"/>
        <v>0</v>
      </c>
      <c r="CO39" s="183">
        <f t="shared" si="12"/>
        <v>0</v>
      </c>
      <c r="CP39" s="183">
        <f t="shared" si="13"/>
        <v>0</v>
      </c>
      <c r="CQ39" s="183">
        <f t="shared" si="14"/>
        <v>0</v>
      </c>
      <c r="CR39" s="183">
        <f t="shared" si="15"/>
        <v>0</v>
      </c>
      <c r="CS39" s="183">
        <f t="shared" si="16"/>
        <v>0</v>
      </c>
      <c r="CT39" s="183">
        <f t="shared" si="17"/>
        <v>0</v>
      </c>
      <c r="CU39" s="183">
        <f t="shared" si="65"/>
        <v>0</v>
      </c>
      <c r="CV39" s="183">
        <f t="shared" si="66"/>
        <v>0</v>
      </c>
      <c r="CW39" s="183">
        <f t="shared" si="67"/>
        <v>0</v>
      </c>
      <c r="CX39" s="183">
        <f t="shared" si="68"/>
        <v>0</v>
      </c>
      <c r="CY39" s="183">
        <f t="shared" si="69"/>
        <v>0</v>
      </c>
      <c r="CZ39" s="183">
        <f t="shared" si="70"/>
        <v>0</v>
      </c>
      <c r="DA39" s="183">
        <f t="shared" si="71"/>
        <v>0</v>
      </c>
      <c r="DB39" s="305" t="str">
        <f t="shared" si="72"/>
        <v/>
      </c>
      <c r="DC39" s="305" t="str">
        <f t="shared" si="73"/>
        <v/>
      </c>
      <c r="DD39" s="305" t="str">
        <f t="shared" si="74"/>
        <v/>
      </c>
      <c r="DF39" s="184"/>
    </row>
    <row r="40" spans="3:111" ht="27" hidden="1" x14ac:dyDescent="0.2">
      <c r="C40" s="264" t="str">
        <f t="shared" si="18"/>
        <v>T</v>
      </c>
      <c r="D40" s="273" t="str">
        <f t="shared" si="19"/>
        <v>T</v>
      </c>
      <c r="E40" s="21" t="s">
        <v>24</v>
      </c>
      <c r="F40" s="22"/>
      <c r="G40" s="22"/>
      <c r="H40" s="22"/>
      <c r="I40" s="63"/>
      <c r="J40" s="63"/>
      <c r="K40" s="64"/>
      <c r="L40" s="16"/>
      <c r="M40" s="23" t="e">
        <f t="shared" si="8"/>
        <v>#N/A</v>
      </c>
      <c r="N40" s="262" t="e">
        <f t="shared" si="20"/>
        <v>#N/A</v>
      </c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5"/>
      <c r="AG40" s="25"/>
      <c r="AH40" s="25"/>
      <c r="AI40" s="25"/>
      <c r="AJ40" s="289"/>
      <c r="AK40" s="151" t="str">
        <f t="shared" si="21"/>
        <v>0</v>
      </c>
      <c r="AL40" s="111" t="str">
        <f t="shared" si="9"/>
        <v/>
      </c>
      <c r="AM40" s="111">
        <f t="shared" si="10"/>
        <v>0</v>
      </c>
      <c r="AN40" s="151">
        <f t="shared" si="11"/>
        <v>0</v>
      </c>
      <c r="AO40" s="84"/>
      <c r="AP40" s="179" t="e">
        <f t="shared" si="22"/>
        <v>#N/A</v>
      </c>
      <c r="AQ40" s="180" t="e">
        <f t="shared" si="23"/>
        <v>#N/A</v>
      </c>
      <c r="AR40" s="181">
        <f t="shared" si="24"/>
        <v>0</v>
      </c>
      <c r="AS40" s="182" t="e">
        <f t="shared" si="25"/>
        <v>#N/A</v>
      </c>
      <c r="AT40" s="135">
        <f t="shared" si="26"/>
        <v>0</v>
      </c>
      <c r="AU40" s="183">
        <f t="shared" si="27"/>
        <v>0</v>
      </c>
      <c r="AW40" s="296" t="e">
        <f t="shared" si="28"/>
        <v>#N/A</v>
      </c>
      <c r="AX40" s="297" t="e">
        <f t="shared" si="29"/>
        <v>#N/A</v>
      </c>
      <c r="AY40" s="298">
        <f t="shared" si="30"/>
        <v>0</v>
      </c>
      <c r="AZ40" s="299" t="e">
        <f t="shared" si="31"/>
        <v>#N/A</v>
      </c>
      <c r="BA40" s="300">
        <f t="shared" si="32"/>
        <v>0</v>
      </c>
      <c r="BB40" s="300">
        <f t="shared" si="33"/>
        <v>0</v>
      </c>
      <c r="BD40" s="296" t="e">
        <f t="shared" si="34"/>
        <v>#N/A</v>
      </c>
      <c r="BE40" s="297" t="e">
        <f t="shared" si="35"/>
        <v>#N/A</v>
      </c>
      <c r="BF40" s="298">
        <f t="shared" si="36"/>
        <v>0</v>
      </c>
      <c r="BG40" s="299" t="e">
        <f t="shared" si="37"/>
        <v>#N/A</v>
      </c>
      <c r="BH40" s="300">
        <f t="shared" si="38"/>
        <v>0</v>
      </c>
      <c r="BI40" s="300">
        <f t="shared" si="39"/>
        <v>0</v>
      </c>
      <c r="BK40" s="296" t="e">
        <f t="shared" si="40"/>
        <v>#N/A</v>
      </c>
      <c r="BL40" s="297" t="e">
        <f t="shared" si="41"/>
        <v>#N/A</v>
      </c>
      <c r="BM40" s="298">
        <f t="shared" si="42"/>
        <v>0</v>
      </c>
      <c r="BN40" s="299" t="e">
        <f t="shared" si="43"/>
        <v>#N/A</v>
      </c>
      <c r="BO40" s="300">
        <f t="shared" si="44"/>
        <v>0</v>
      </c>
      <c r="BP40" s="300">
        <f t="shared" si="45"/>
        <v>0</v>
      </c>
      <c r="BR40" s="296" t="e">
        <f t="shared" si="46"/>
        <v>#N/A</v>
      </c>
      <c r="BS40" s="297" t="e">
        <f t="shared" si="47"/>
        <v>#N/A</v>
      </c>
      <c r="BT40" s="298">
        <f t="shared" si="48"/>
        <v>0</v>
      </c>
      <c r="BU40" s="299" t="e">
        <f t="shared" si="49"/>
        <v>#N/A</v>
      </c>
      <c r="BV40" s="300">
        <f t="shared" si="50"/>
        <v>0</v>
      </c>
      <c r="BW40" s="300">
        <f t="shared" si="51"/>
        <v>0</v>
      </c>
      <c r="BY40" s="296" t="e">
        <f t="shared" si="52"/>
        <v>#N/A</v>
      </c>
      <c r="BZ40" s="297" t="e">
        <f t="shared" si="53"/>
        <v>#N/A</v>
      </c>
      <c r="CA40" s="298">
        <f t="shared" si="54"/>
        <v>0</v>
      </c>
      <c r="CB40" s="299" t="e">
        <f t="shared" si="55"/>
        <v>#N/A</v>
      </c>
      <c r="CC40" s="300">
        <f t="shared" si="56"/>
        <v>0</v>
      </c>
      <c r="CD40" s="300">
        <f t="shared" si="57"/>
        <v>0</v>
      </c>
      <c r="CF40" s="296" t="e">
        <f t="shared" si="58"/>
        <v>#N/A</v>
      </c>
      <c r="CG40" s="297" t="e">
        <f t="shared" si="59"/>
        <v>#N/A</v>
      </c>
      <c r="CH40" s="298">
        <f t="shared" si="60"/>
        <v>0</v>
      </c>
      <c r="CI40" s="299" t="e">
        <f t="shared" si="61"/>
        <v>#N/A</v>
      </c>
      <c r="CJ40" s="300">
        <f t="shared" si="62"/>
        <v>0</v>
      </c>
      <c r="CK40" s="300">
        <f t="shared" si="63"/>
        <v>0</v>
      </c>
      <c r="CN40" s="183">
        <f t="shared" si="64"/>
        <v>0</v>
      </c>
      <c r="CO40" s="183">
        <f t="shared" si="12"/>
        <v>0</v>
      </c>
      <c r="CP40" s="183">
        <f t="shared" si="13"/>
        <v>0</v>
      </c>
      <c r="CQ40" s="183">
        <f t="shared" si="14"/>
        <v>0</v>
      </c>
      <c r="CR40" s="183">
        <f t="shared" si="15"/>
        <v>0</v>
      </c>
      <c r="CS40" s="183">
        <f t="shared" si="16"/>
        <v>0</v>
      </c>
      <c r="CT40" s="183">
        <f t="shared" si="17"/>
        <v>0</v>
      </c>
      <c r="CU40" s="183">
        <f t="shared" si="65"/>
        <v>0</v>
      </c>
      <c r="CV40" s="183">
        <f t="shared" si="66"/>
        <v>0</v>
      </c>
      <c r="CW40" s="183">
        <f t="shared" si="67"/>
        <v>0</v>
      </c>
      <c r="CX40" s="183">
        <f t="shared" si="68"/>
        <v>0</v>
      </c>
      <c r="CY40" s="183">
        <f t="shared" si="69"/>
        <v>0</v>
      </c>
      <c r="CZ40" s="183">
        <f t="shared" si="70"/>
        <v>0</v>
      </c>
      <c r="DA40" s="183">
        <f t="shared" si="71"/>
        <v>0</v>
      </c>
      <c r="DB40" s="305" t="str">
        <f t="shared" si="72"/>
        <v/>
      </c>
      <c r="DC40" s="305" t="str">
        <f t="shared" si="73"/>
        <v/>
      </c>
      <c r="DD40" s="305" t="str">
        <f t="shared" si="74"/>
        <v/>
      </c>
      <c r="DF40" s="184"/>
    </row>
    <row r="41" spans="3:111" ht="20.25" customHeight="1" x14ac:dyDescent="0.35">
      <c r="E41" s="26" t="s">
        <v>56</v>
      </c>
      <c r="F41" s="27"/>
      <c r="G41" s="28"/>
      <c r="H41" s="28"/>
      <c r="I41" s="28"/>
      <c r="K41" s="194"/>
      <c r="L41" s="195"/>
      <c r="M41" s="195"/>
      <c r="N41" s="93" t="s">
        <v>17</v>
      </c>
      <c r="O41" s="92">
        <f>SUM(O11:O40)</f>
        <v>480</v>
      </c>
      <c r="Q41" s="32"/>
      <c r="R41" s="92">
        <f>SUM(R11:R40)</f>
        <v>480</v>
      </c>
      <c r="T41" s="32"/>
      <c r="U41" s="92">
        <f>SUM(U11:U40)</f>
        <v>480</v>
      </c>
      <c r="W41" s="32"/>
      <c r="X41" s="92">
        <f>SUM(X11:X40)</f>
        <v>480</v>
      </c>
      <c r="Z41" s="32"/>
      <c r="AA41" s="92">
        <f>SUM(AA11:AA40)</f>
        <v>480</v>
      </c>
      <c r="AC41" s="32"/>
      <c r="AD41" s="92">
        <f>SUM(AD11:AD40)</f>
        <v>0</v>
      </c>
      <c r="AF41" s="32"/>
      <c r="AG41" s="92">
        <f>SUM(AG11:AG40)</f>
        <v>0</v>
      </c>
      <c r="AI41" s="32"/>
      <c r="AJ41" s="290"/>
      <c r="AK41" s="201" t="e">
        <f>SUM(AK11:AK40)</f>
        <v>#N/A</v>
      </c>
      <c r="AL41" s="166" t="e">
        <f>MAXA(AL11:AL40)</f>
        <v>#N/A</v>
      </c>
      <c r="AM41" s="200" t="s">
        <v>265</v>
      </c>
      <c r="AN41" s="200" t="e">
        <f>10*LOG10(SUM(AN11:AN40))</f>
        <v>#N/A</v>
      </c>
      <c r="AO41" s="32"/>
      <c r="AP41" s="32"/>
      <c r="AQ41" s="32"/>
      <c r="AR41" s="32"/>
      <c r="AS41" s="32"/>
      <c r="AT41" s="32"/>
      <c r="AU41" s="32"/>
      <c r="CN41" s="175" t="e">
        <f>IF(SUM(CN11:CN40)=0,0,10*LOG(SUM(CN11:CN40)))</f>
        <v>#N/A</v>
      </c>
      <c r="CO41" s="175" t="e">
        <f t="shared" ref="CO41:DA41" si="75">IF(SUM(CO11:CO40)=0,0,10*LOG(SUM(CO11:CO40)))</f>
        <v>#N/A</v>
      </c>
      <c r="CP41" s="175" t="e">
        <f t="shared" si="75"/>
        <v>#N/A</v>
      </c>
      <c r="CQ41" s="175" t="e">
        <f>IF(SUM(CQ11:CQ40)=0,0,10*LOG(SUM(CQ11:CQ40)))</f>
        <v>#N/A</v>
      </c>
      <c r="CR41" s="175" t="e">
        <f t="shared" si="75"/>
        <v>#N/A</v>
      </c>
      <c r="CS41" s="175" t="e">
        <f t="shared" si="75"/>
        <v>#N/A</v>
      </c>
      <c r="CT41" s="175" t="e">
        <f t="shared" si="75"/>
        <v>#N/A</v>
      </c>
      <c r="CU41" s="175" t="e">
        <f t="shared" si="75"/>
        <v>#N/A</v>
      </c>
      <c r="CV41" s="175" t="e">
        <f t="shared" si="75"/>
        <v>#N/A</v>
      </c>
      <c r="CW41" s="175" t="e">
        <f t="shared" si="75"/>
        <v>#N/A</v>
      </c>
      <c r="CX41" s="175" t="e">
        <f t="shared" si="75"/>
        <v>#N/A</v>
      </c>
      <c r="CY41" s="175" t="e">
        <f t="shared" si="75"/>
        <v>#N/A</v>
      </c>
      <c r="CZ41" s="175" t="e">
        <f t="shared" si="75"/>
        <v>#N/A</v>
      </c>
      <c r="DA41" s="175" t="e">
        <f t="shared" si="75"/>
        <v>#N/A</v>
      </c>
      <c r="DD41" s="20"/>
      <c r="DG41" s="29"/>
    </row>
    <row r="42" spans="3:111" ht="20.25" customHeight="1" x14ac:dyDescent="0.4">
      <c r="E42" s="26"/>
      <c r="F42" s="27"/>
      <c r="G42" s="28"/>
      <c r="H42" s="28"/>
      <c r="I42" s="28"/>
      <c r="K42" s="203"/>
      <c r="L42" s="203"/>
      <c r="N42" s="204" t="s">
        <v>292</v>
      </c>
      <c r="O42" s="226" t="e">
        <f>CN41</f>
        <v>#N/A</v>
      </c>
      <c r="R42" s="226" t="e">
        <f>CO41</f>
        <v>#N/A</v>
      </c>
      <c r="S42" s="204"/>
      <c r="U42" s="226" t="e">
        <f>CP41</f>
        <v>#N/A</v>
      </c>
      <c r="V42" s="204"/>
      <c r="X42" s="226" t="e">
        <f>CQ41</f>
        <v>#N/A</v>
      </c>
      <c r="Y42" s="204"/>
      <c r="AA42" s="226" t="e">
        <f>CR41</f>
        <v>#N/A</v>
      </c>
      <c r="AB42" s="204"/>
      <c r="AD42" s="226" t="e">
        <f>CS41</f>
        <v>#N/A</v>
      </c>
      <c r="AE42" s="204"/>
      <c r="AG42" s="226" t="e">
        <f>CT41</f>
        <v>#N/A</v>
      </c>
      <c r="AH42" s="204"/>
      <c r="AJ42" s="290"/>
      <c r="AK42" s="32"/>
      <c r="AL42" s="32"/>
      <c r="AM42" s="32"/>
      <c r="AN42" s="32"/>
      <c r="AO42" s="32"/>
      <c r="AP42" s="32"/>
      <c r="AQ42" s="32"/>
      <c r="AR42" s="32"/>
      <c r="AS42" s="32"/>
      <c r="AT42" s="32"/>
      <c r="AU42" s="32"/>
      <c r="AV42" s="214"/>
      <c r="AW42" s="166"/>
      <c r="AX42" s="166"/>
      <c r="AY42" s="166"/>
      <c r="BD42" s="166"/>
      <c r="BE42" s="166"/>
      <c r="BF42" s="166"/>
      <c r="BK42" s="166"/>
      <c r="BL42" s="166"/>
      <c r="BM42" s="166"/>
      <c r="BR42" s="166"/>
      <c r="BS42" s="166"/>
      <c r="BT42" s="166"/>
      <c r="BY42" s="166"/>
      <c r="BZ42" s="166"/>
      <c r="CA42" s="166"/>
      <c r="CF42" s="166"/>
      <c r="CG42" s="166"/>
      <c r="CH42" s="166"/>
      <c r="CM42" s="81" t="s">
        <v>320</v>
      </c>
      <c r="CN42" s="81" t="e">
        <f t="shared" ref="CN42:CT42" si="76">IF(SUM(CN11:CN40)=0,0,10^(CN41*0.1))</f>
        <v>#N/A</v>
      </c>
      <c r="CO42" s="81" t="e">
        <f t="shared" si="76"/>
        <v>#N/A</v>
      </c>
      <c r="CP42" s="81" t="e">
        <f t="shared" si="76"/>
        <v>#N/A</v>
      </c>
      <c r="CQ42" s="81" t="e">
        <f t="shared" si="76"/>
        <v>#N/A</v>
      </c>
      <c r="CR42" s="81" t="e">
        <f t="shared" si="76"/>
        <v>#N/A</v>
      </c>
      <c r="CS42" s="81" t="e">
        <f t="shared" si="76"/>
        <v>#N/A</v>
      </c>
      <c r="CT42" s="81" t="e">
        <f t="shared" si="76"/>
        <v>#N/A</v>
      </c>
      <c r="CU42" s="81" t="e">
        <f t="shared" ref="CU42:DA42" si="77">IF(SUM(CU11:CU40)=0,0,10^(CU41*0.1))</f>
        <v>#N/A</v>
      </c>
      <c r="CV42" s="81" t="e">
        <f t="shared" si="77"/>
        <v>#N/A</v>
      </c>
      <c r="CW42" s="81" t="e">
        <f t="shared" si="77"/>
        <v>#N/A</v>
      </c>
      <c r="CX42" s="81" t="e">
        <f t="shared" si="77"/>
        <v>#N/A</v>
      </c>
      <c r="CY42" s="81" t="e">
        <f t="shared" si="77"/>
        <v>#N/A</v>
      </c>
      <c r="CZ42" s="81" t="e">
        <f t="shared" si="77"/>
        <v>#N/A</v>
      </c>
      <c r="DA42" s="81" t="e">
        <f t="shared" si="77"/>
        <v>#N/A</v>
      </c>
      <c r="DD42" s="20"/>
      <c r="DG42" s="29"/>
    </row>
    <row r="43" spans="3:111" ht="21.75" customHeight="1" x14ac:dyDescent="0.35">
      <c r="E43" s="30"/>
      <c r="F43" s="30"/>
      <c r="K43" s="31"/>
      <c r="N43" s="34" t="s">
        <v>291</v>
      </c>
      <c r="O43" s="205" t="e">
        <f>IF(O41=0,0,SUM(AP11:AQ40))</f>
        <v>#N/A</v>
      </c>
      <c r="R43" s="205" t="e">
        <f>IF(R41=0,0,SUM(AW11:AX40))</f>
        <v>#N/A</v>
      </c>
      <c r="S43" s="204"/>
      <c r="U43" s="205" t="e">
        <f>IF(U41=0,0,SUM(BD11:BE40))</f>
        <v>#N/A</v>
      </c>
      <c r="V43" s="204"/>
      <c r="X43" s="205" t="e">
        <f>IF(X41=0,0,SUM(BK11:BL40))</f>
        <v>#N/A</v>
      </c>
      <c r="Y43" s="204"/>
      <c r="AA43" s="205" t="e">
        <f>IF(AA41=0,0,SUM(BY11:BZ40))</f>
        <v>#N/A</v>
      </c>
      <c r="AB43" s="204"/>
      <c r="AD43" s="205">
        <f>IF(AD41=0,0,SUM(BY11:BZ40))</f>
        <v>0</v>
      </c>
      <c r="AE43" s="204"/>
      <c r="AG43" s="205">
        <f>IF(AG41=0,0,SUM(CF11:CG40))</f>
        <v>0</v>
      </c>
      <c r="AH43" s="204"/>
      <c r="AW43" s="32"/>
      <c r="AX43" s="32"/>
      <c r="BD43" s="32"/>
      <c r="BE43" s="32"/>
      <c r="BK43" s="32"/>
      <c r="BL43" s="32"/>
      <c r="BR43" s="32"/>
      <c r="BS43" s="32"/>
      <c r="BY43" s="32"/>
      <c r="BZ43" s="32"/>
      <c r="CF43" s="32"/>
      <c r="CG43" s="32"/>
      <c r="CM43" s="81" t="s">
        <v>322</v>
      </c>
      <c r="CN43" s="81" t="e">
        <f>IF(SUM(CN11:CN40)=0,0,10^(CN41*0.2))</f>
        <v>#N/A</v>
      </c>
      <c r="CO43" s="81" t="e">
        <f t="shared" ref="CO43:CT43" si="78">IF(SUM(CO11:CO40)=0,0,10^(CO41*0.2))</f>
        <v>#N/A</v>
      </c>
      <c r="CP43" s="81" t="e">
        <f t="shared" si="78"/>
        <v>#N/A</v>
      </c>
      <c r="CQ43" s="81" t="e">
        <f t="shared" si="78"/>
        <v>#N/A</v>
      </c>
      <c r="CR43" s="81" t="e">
        <f t="shared" si="78"/>
        <v>#N/A</v>
      </c>
      <c r="CS43" s="81" t="e">
        <f t="shared" si="78"/>
        <v>#N/A</v>
      </c>
      <c r="CT43" s="81" t="e">
        <f t="shared" si="78"/>
        <v>#N/A</v>
      </c>
      <c r="CW43" s="81" t="s">
        <v>300</v>
      </c>
      <c r="CX43" s="81" t="e">
        <f>10*LOG10(SUM(CU42:DA42)/G45)</f>
        <v>#N/A</v>
      </c>
      <c r="DD43" s="20"/>
      <c r="DG43" s="29"/>
    </row>
    <row r="44" spans="3:111" ht="20.100000000000001" customHeight="1" x14ac:dyDescent="0.25">
      <c r="E44" s="30"/>
      <c r="F44" s="30"/>
      <c r="K44" s="31"/>
      <c r="P44" s="34"/>
      <c r="Q44" s="205"/>
      <c r="R44" s="205"/>
      <c r="S44" s="205"/>
      <c r="T44" s="205"/>
      <c r="U44" s="205"/>
      <c r="V44" s="205"/>
      <c r="W44" s="205"/>
      <c r="X44" s="205"/>
      <c r="Y44" s="205"/>
      <c r="Z44" s="205"/>
      <c r="AA44" s="205"/>
      <c r="AB44" s="205"/>
      <c r="AC44" s="205"/>
      <c r="AD44" s="205"/>
      <c r="AE44" s="205"/>
      <c r="AF44" s="205"/>
      <c r="AG44" s="205"/>
      <c r="AH44" s="205"/>
      <c r="AI44" s="205"/>
      <c r="AW44" s="32"/>
      <c r="AX44" s="32"/>
      <c r="BD44" s="32"/>
      <c r="BE44" s="32"/>
      <c r="BK44" s="32"/>
      <c r="BL44" s="32"/>
      <c r="BR44" s="32"/>
      <c r="BS44" s="32"/>
      <c r="BY44" s="32"/>
      <c r="BZ44" s="32"/>
      <c r="CF44" s="32"/>
      <c r="CG44" s="32"/>
      <c r="CM44" s="81" t="s">
        <v>321</v>
      </c>
      <c r="CN44" s="292" t="e">
        <f>O43</f>
        <v>#N/A</v>
      </c>
      <c r="CO44" s="292" t="e">
        <f>U43</f>
        <v>#N/A</v>
      </c>
      <c r="CP44" s="292" t="e">
        <f>X43</f>
        <v>#N/A</v>
      </c>
      <c r="CQ44" s="292" t="e">
        <f>X43</f>
        <v>#N/A</v>
      </c>
      <c r="CR44" s="292" t="e">
        <f>AA43</f>
        <v>#N/A</v>
      </c>
      <c r="CS44" s="292">
        <f>AD43</f>
        <v>0</v>
      </c>
      <c r="CT44" s="292">
        <f>AG43</f>
        <v>0</v>
      </c>
      <c r="DD44" s="20"/>
      <c r="DG44" s="29"/>
    </row>
    <row r="45" spans="3:111" ht="20.100000000000001" customHeight="1" thickBot="1" x14ac:dyDescent="0.35">
      <c r="E45" s="30"/>
      <c r="F45" s="33" t="s">
        <v>288</v>
      </c>
      <c r="G45" s="94">
        <v>5</v>
      </c>
      <c r="K45" s="31"/>
      <c r="O45" s="204"/>
      <c r="AW45" s="32"/>
      <c r="AX45" s="32"/>
      <c r="BD45" s="32"/>
      <c r="BE45" s="32"/>
      <c r="BK45" s="32"/>
      <c r="BL45" s="32"/>
      <c r="BR45" s="32"/>
      <c r="BS45" s="32"/>
      <c r="BY45" s="32"/>
      <c r="BZ45" s="32"/>
      <c r="CF45" s="32"/>
      <c r="CG45" s="32"/>
      <c r="CM45" s="81" t="s">
        <v>323</v>
      </c>
      <c r="CN45" s="81" t="e">
        <f>CN43*CN44^2</f>
        <v>#N/A</v>
      </c>
      <c r="CO45" s="81" t="e">
        <f t="shared" ref="CO45:CT45" si="79">CO43*CO44^2</f>
        <v>#N/A</v>
      </c>
      <c r="CP45" s="81" t="e">
        <f t="shared" si="79"/>
        <v>#N/A</v>
      </c>
      <c r="CQ45" s="81" t="e">
        <f t="shared" si="79"/>
        <v>#N/A</v>
      </c>
      <c r="CR45" s="81" t="e">
        <f t="shared" si="79"/>
        <v>#N/A</v>
      </c>
      <c r="CS45" s="81" t="e">
        <f t="shared" si="79"/>
        <v>#N/A</v>
      </c>
      <c r="CT45" s="81" t="e">
        <f t="shared" si="79"/>
        <v>#N/A</v>
      </c>
      <c r="DD45" s="20"/>
      <c r="DG45" s="29"/>
    </row>
    <row r="46" spans="3:111" ht="20.25" customHeight="1" thickBot="1" x14ac:dyDescent="0.3">
      <c r="F46" s="33" t="s">
        <v>289</v>
      </c>
      <c r="G46" s="94">
        <f>SUM(CN48:CT48)</f>
        <v>5</v>
      </c>
      <c r="H46" s="405" t="str">
        <f>IF(G45=480,"VALUTAZIONE SU BASE GIORNALIERA", "VALUTAZIONE SU BASE SETTIMANALE")</f>
        <v>VALUTAZIONE SU BASE SETTIMANALE</v>
      </c>
      <c r="I46" s="406"/>
      <c r="J46" s="406"/>
      <c r="K46" s="406"/>
      <c r="L46" s="406"/>
      <c r="M46" s="406"/>
      <c r="N46" s="406"/>
      <c r="O46" s="407"/>
      <c r="CK46" s="189" t="s">
        <v>319</v>
      </c>
      <c r="DD46" s="20"/>
      <c r="DG46" s="29"/>
    </row>
    <row r="47" spans="3:111" ht="23.25" customHeight="1" x14ac:dyDescent="0.35">
      <c r="F47" s="97" t="s">
        <v>285</v>
      </c>
      <c r="G47" s="95" t="e">
        <f>10*LOG10(SUM(CN42:CT42)/G45)</f>
        <v>#N/A</v>
      </c>
      <c r="H47" s="55" t="s">
        <v>75</v>
      </c>
      <c r="I47" s="228" t="e">
        <f>G47</f>
        <v>#N/A</v>
      </c>
      <c r="J47" s="229" t="s">
        <v>19</v>
      </c>
      <c r="K47" s="230" t="e">
        <f>G49</f>
        <v>#N/A</v>
      </c>
      <c r="L47" s="231" t="s">
        <v>219</v>
      </c>
      <c r="M47" s="232"/>
      <c r="N47" s="233" t="s">
        <v>66</v>
      </c>
      <c r="O47" s="234" t="e">
        <f>I47+K47</f>
        <v>#N/A</v>
      </c>
      <c r="P47" s="227"/>
      <c r="DD47" s="20"/>
      <c r="DG47" s="29"/>
    </row>
    <row r="48" spans="3:111" ht="24" customHeight="1" thickBot="1" x14ac:dyDescent="0.4">
      <c r="F48" s="34" t="s">
        <v>286</v>
      </c>
      <c r="G48" s="96" t="e">
        <f>(SQRT(SUM(CN45:CT45)))/(SUM(CN42:CT42))</f>
        <v>#N/A</v>
      </c>
      <c r="H48" s="235"/>
      <c r="I48" s="236"/>
      <c r="J48" s="236"/>
      <c r="K48" s="236"/>
      <c r="L48" s="236"/>
      <c r="M48" s="236"/>
      <c r="N48" s="237" t="s">
        <v>258</v>
      </c>
      <c r="O48" s="238" t="e">
        <f>MAX(J11:J40)</f>
        <v>#N/A</v>
      </c>
      <c r="CK48" s="167" t="s">
        <v>324</v>
      </c>
      <c r="CM48" s="42"/>
      <c r="CN48" s="293">
        <f>IF(O41&gt;0,1,"")</f>
        <v>1</v>
      </c>
      <c r="CO48" s="293">
        <f>IF(R41&gt;0,1,"")</f>
        <v>1</v>
      </c>
      <c r="CP48" s="293">
        <f>IF(U41&gt;0,1,"")</f>
        <v>1</v>
      </c>
      <c r="CQ48" s="293">
        <f>IF(X41&gt;0,1,"")</f>
        <v>1</v>
      </c>
      <c r="CR48" s="293">
        <f>IF(AA41&gt;0,1,"")</f>
        <v>1</v>
      </c>
      <c r="CS48" s="293" t="str">
        <f>IF(AD41&gt;0,1,"")</f>
        <v/>
      </c>
      <c r="CT48" s="293" t="str">
        <f>IF(AG41&gt;0,1,"")</f>
        <v/>
      </c>
      <c r="DD48" s="20"/>
    </row>
    <row r="49" spans="2:112" ht="23.25" customHeight="1" x14ac:dyDescent="0.35">
      <c r="F49" s="34" t="s">
        <v>290</v>
      </c>
      <c r="G49" s="96" t="e">
        <f>SQRT(G3^2+G48^2)</f>
        <v>#N/A</v>
      </c>
      <c r="H49" s="408" t="e">
        <f>IF(AND((O42+K47)&lt;80,O48&lt;135),"NON ESPOSTO",IF(AND((O42+K47)&lt;85,O48&lt;137),"SUPERAMENTO LIVELLO INFERIORE DI AZIONE",IF(AND((O42+K47)&lt;87,O48&lt;140),"SUPERAMENTO LIVELLO SUPERIORE DI AZIONE","SUPERAMENTO LIMITE DI ESPOSIZIONE")))</f>
        <v>#N/A</v>
      </c>
      <c r="I49" s="409"/>
      <c r="J49" s="409"/>
      <c r="K49" s="409"/>
      <c r="L49" s="409"/>
      <c r="M49" s="409"/>
      <c r="N49" s="409"/>
      <c r="O49" s="410"/>
      <c r="DD49" s="20"/>
      <c r="DF49" s="187"/>
      <c r="DG49" s="187"/>
      <c r="DH49" s="188"/>
    </row>
    <row r="50" spans="2:112" ht="16.5" customHeight="1" thickBot="1" x14ac:dyDescent="0.25">
      <c r="H50" s="411"/>
      <c r="I50" s="412"/>
      <c r="J50" s="412"/>
      <c r="K50" s="412"/>
      <c r="L50" s="412"/>
      <c r="M50" s="412"/>
      <c r="N50" s="412"/>
      <c r="O50" s="413"/>
      <c r="DD50" s="20"/>
      <c r="DH50" s="31"/>
    </row>
    <row r="51" spans="2:112" ht="20.100000000000001" customHeight="1" thickBot="1" x14ac:dyDescent="0.25">
      <c r="CM51" s="189"/>
      <c r="DB51" s="43"/>
      <c r="DD51" s="43"/>
      <c r="DE51" s="43"/>
    </row>
    <row r="52" spans="2:112" s="167" customFormat="1" ht="39" customHeight="1" x14ac:dyDescent="0.2">
      <c r="B52" s="81"/>
      <c r="C52" s="81"/>
      <c r="D52" s="81"/>
      <c r="E52" s="432" t="e">
        <f>IF(AND((I47+K47)&lt;80,O48&lt;135),"",IF(AND((I47+K47)&lt;85,O48&lt;137),"Il datore di lavoro mette a disposizione dei lavoratori i D.P.I.-art. 193 comma 1-a-",IF(AND((I47+K47)&lt;87,O48&lt;140),"Dal calcolo del LEX8h è emerso il superamento del livello superiore d'azione, ai sensi dell'art. 193 comma 1b -il datore di lavoro esige che i lavoratori utilizzino gli otoprotettori-","Dal calcolo del LEX8h è emerso il superamento del limite di esposizione.")))</f>
        <v>#N/A</v>
      </c>
      <c r="F52" s="433"/>
      <c r="G52" s="433"/>
      <c r="H52" s="433"/>
      <c r="I52" s="433"/>
      <c r="J52" s="433"/>
      <c r="K52" s="433"/>
      <c r="L52" s="433"/>
      <c r="M52" s="433"/>
      <c r="N52" s="433"/>
      <c r="O52" s="433"/>
      <c r="P52" s="434"/>
      <c r="Q52" s="81"/>
      <c r="R52" s="81"/>
      <c r="S52" s="81"/>
      <c r="T52" s="81"/>
      <c r="U52" s="81"/>
      <c r="V52" s="81"/>
      <c r="W52" s="81"/>
      <c r="X52" s="81"/>
      <c r="Y52" s="81"/>
      <c r="Z52" s="81"/>
      <c r="AA52" s="81"/>
      <c r="AB52" s="81"/>
      <c r="AC52" s="81"/>
      <c r="AD52" s="81"/>
      <c r="AE52" s="81"/>
      <c r="AF52" s="81"/>
      <c r="AG52" s="81"/>
      <c r="AH52" s="81"/>
      <c r="AI52" s="81"/>
      <c r="AJ52" s="286"/>
      <c r="AK52" s="81"/>
      <c r="AL52" s="81"/>
      <c r="AM52" s="81"/>
      <c r="AN52" s="81"/>
      <c r="AO52" s="81"/>
      <c r="AP52" s="81"/>
      <c r="AQ52" s="81"/>
      <c r="AR52" s="81"/>
      <c r="AS52" s="81"/>
      <c r="AT52" s="81"/>
      <c r="AU52" s="81"/>
      <c r="AV52" s="213"/>
      <c r="AW52" s="81"/>
      <c r="AX52" s="81"/>
      <c r="AY52" s="81"/>
      <c r="BC52" s="211"/>
      <c r="BD52" s="81"/>
      <c r="BE52" s="81"/>
      <c r="BF52" s="81"/>
      <c r="BJ52" s="211"/>
      <c r="BK52" s="81"/>
      <c r="BL52" s="81"/>
      <c r="BM52" s="81"/>
      <c r="BQ52" s="211"/>
      <c r="BR52" s="81"/>
      <c r="BS52" s="81"/>
      <c r="BT52" s="81"/>
      <c r="BX52" s="213"/>
      <c r="BY52" s="81"/>
      <c r="BZ52" s="81"/>
      <c r="CA52" s="81"/>
      <c r="CE52" s="213"/>
      <c r="CF52" s="81"/>
      <c r="CG52" s="81"/>
      <c r="CH52" s="81"/>
      <c r="CL52" s="81"/>
      <c r="CM52" s="81"/>
      <c r="CN52" s="81"/>
      <c r="CO52" s="81"/>
      <c r="CP52" s="81"/>
      <c r="CQ52" s="81"/>
      <c r="CR52" s="81"/>
      <c r="CS52" s="81"/>
      <c r="CT52" s="81"/>
      <c r="CU52" s="81"/>
      <c r="CV52" s="81"/>
      <c r="CW52" s="81"/>
      <c r="CX52" s="81"/>
      <c r="CY52" s="81"/>
      <c r="CZ52" s="81"/>
      <c r="DA52" s="81"/>
      <c r="DB52" s="81"/>
      <c r="DC52" s="81"/>
      <c r="DD52" s="81"/>
      <c r="DE52" s="81"/>
      <c r="DF52" s="81"/>
      <c r="DG52" s="81"/>
      <c r="DH52" s="81"/>
    </row>
    <row r="53" spans="2:112" s="167" customFormat="1" ht="39" customHeight="1" thickBot="1" x14ac:dyDescent="0.25">
      <c r="B53" s="81"/>
      <c r="C53" s="81"/>
      <c r="D53" s="81"/>
      <c r="E53" s="424" t="e">
        <f>IF(AND((I47+K47)&lt;80,O48&lt;135),"",IF(AND((I47+K47)&lt;87,O48&lt;140),"Si raccomanda dunque l'utilizzo dei D.P.I. ove gli stessi non costituiscano un rischio per la sicurezza del lavoratore e solo per le sorgenti sonore aventi emissione maggiore ad 80 dB(A) e/o 135 dB(C).","E' obbligatorio l'impiego dei D.P.I. per le sorgenti che superano gli 87 dB(A) e/o 135 dB(C), IL LIVELLO DI ESPOSIZIONE CONSEGUENTE E' QUELLO SOTTO RIPORTATO:"))</f>
        <v>#N/A</v>
      </c>
      <c r="F53" s="425"/>
      <c r="G53" s="425"/>
      <c r="H53" s="425"/>
      <c r="I53" s="425"/>
      <c r="J53" s="425"/>
      <c r="K53" s="425"/>
      <c r="L53" s="425"/>
      <c r="M53" s="425"/>
      <c r="N53" s="425"/>
      <c r="O53" s="425"/>
      <c r="P53" s="426"/>
      <c r="Q53" s="81"/>
      <c r="R53" s="81"/>
      <c r="S53" s="81"/>
      <c r="T53" s="81"/>
      <c r="U53" s="81"/>
      <c r="V53" s="81"/>
      <c r="W53" s="81"/>
      <c r="X53" s="81"/>
      <c r="Y53" s="81"/>
      <c r="Z53" s="81"/>
      <c r="AA53" s="81"/>
      <c r="AB53" s="81"/>
      <c r="AC53" s="81"/>
      <c r="AD53" s="81"/>
      <c r="AE53" s="81"/>
      <c r="AF53" s="81"/>
      <c r="AG53" s="81"/>
      <c r="AH53" s="81"/>
      <c r="AI53" s="81"/>
      <c r="AJ53" s="286"/>
      <c r="AK53" s="81"/>
      <c r="AL53" s="81"/>
      <c r="AM53" s="81"/>
      <c r="AN53" s="81"/>
      <c r="AO53" s="81"/>
      <c r="AP53" s="81"/>
      <c r="AQ53" s="81"/>
      <c r="AR53" s="81"/>
      <c r="AS53" s="81"/>
      <c r="AT53" s="81"/>
      <c r="AU53" s="81"/>
      <c r="AV53" s="213"/>
      <c r="AW53" s="81"/>
      <c r="AX53" s="81"/>
      <c r="AY53" s="81"/>
      <c r="BC53" s="211"/>
      <c r="BD53" s="81"/>
      <c r="BE53" s="81"/>
      <c r="BF53" s="81"/>
      <c r="BJ53" s="211"/>
      <c r="BK53" s="81"/>
      <c r="BL53" s="81"/>
      <c r="BM53" s="81"/>
      <c r="BQ53" s="211"/>
      <c r="BR53" s="81"/>
      <c r="BS53" s="81"/>
      <c r="BT53" s="81"/>
      <c r="BX53" s="213"/>
      <c r="BY53" s="81"/>
      <c r="BZ53" s="81"/>
      <c r="CA53" s="81"/>
      <c r="CE53" s="213"/>
      <c r="CF53" s="81"/>
      <c r="CG53" s="81"/>
      <c r="CH53" s="81"/>
      <c r="CL53" s="81"/>
      <c r="CM53" s="81"/>
      <c r="CN53" s="81"/>
      <c r="CO53" s="81"/>
      <c r="CP53" s="81"/>
      <c r="CQ53" s="81"/>
      <c r="CR53" s="81"/>
      <c r="CS53" s="81"/>
      <c r="CT53" s="81"/>
      <c r="CU53" s="81"/>
      <c r="CV53" s="81"/>
      <c r="CW53" s="81"/>
      <c r="CX53" s="81"/>
      <c r="CY53" s="81"/>
      <c r="CZ53" s="81"/>
      <c r="DA53" s="81"/>
      <c r="DB53" s="81"/>
      <c r="DC53" s="81"/>
      <c r="DD53" s="81"/>
      <c r="DE53" s="81"/>
      <c r="DF53" s="81"/>
      <c r="DG53" s="81"/>
      <c r="DH53" s="81"/>
    </row>
    <row r="54" spans="2:112" s="167" customFormat="1" ht="20.100000000000001" customHeight="1" x14ac:dyDescent="0.2">
      <c r="B54" s="81"/>
      <c r="C54" s="81"/>
      <c r="D54" s="81"/>
      <c r="E54" s="81"/>
      <c r="F54" s="81"/>
      <c r="G54" s="81"/>
      <c r="H54" s="81"/>
      <c r="I54" s="81"/>
      <c r="J54" s="81"/>
      <c r="K54" s="81"/>
      <c r="L54" s="81"/>
      <c r="M54" s="81"/>
      <c r="N54" s="81"/>
      <c r="O54" s="81"/>
      <c r="P54" s="81"/>
      <c r="Q54" s="81"/>
      <c r="R54" s="81"/>
      <c r="S54" s="81"/>
      <c r="T54" s="81"/>
      <c r="U54" s="81"/>
      <c r="V54" s="81"/>
      <c r="W54" s="81"/>
      <c r="X54" s="81"/>
      <c r="Y54" s="81"/>
      <c r="Z54" s="81"/>
      <c r="AA54" s="81"/>
      <c r="AB54" s="81"/>
      <c r="AC54" s="81"/>
      <c r="AD54" s="81"/>
      <c r="AE54" s="81"/>
      <c r="AF54" s="81"/>
      <c r="AG54" s="81"/>
      <c r="AH54" s="81"/>
      <c r="AI54" s="81"/>
      <c r="AJ54" s="286"/>
      <c r="AK54" s="81"/>
      <c r="AL54" s="81"/>
      <c r="AM54" s="81"/>
      <c r="AN54" s="81"/>
      <c r="AO54" s="81"/>
      <c r="AP54" s="81"/>
      <c r="AQ54" s="81"/>
      <c r="AR54" s="81"/>
      <c r="AS54" s="81"/>
      <c r="AT54" s="81"/>
      <c r="AU54" s="81"/>
      <c r="AV54" s="213"/>
      <c r="AW54" s="81"/>
      <c r="AX54" s="81"/>
      <c r="AY54" s="81"/>
      <c r="BC54" s="211"/>
      <c r="BD54" s="81"/>
      <c r="BE54" s="81"/>
      <c r="BF54" s="81"/>
      <c r="BJ54" s="211"/>
      <c r="BK54" s="81"/>
      <c r="BL54" s="81"/>
      <c r="BM54" s="81"/>
      <c r="BQ54" s="211"/>
      <c r="BR54" s="81"/>
      <c r="BS54" s="81"/>
      <c r="BT54" s="81"/>
      <c r="BX54" s="213"/>
      <c r="BY54" s="81"/>
      <c r="BZ54" s="81"/>
      <c r="CA54" s="81"/>
      <c r="CE54" s="213"/>
      <c r="CF54" s="81"/>
      <c r="CG54" s="81"/>
      <c r="CH54" s="81"/>
      <c r="CL54" s="81"/>
      <c r="CM54" s="81"/>
      <c r="CN54" s="81"/>
      <c r="CO54" s="81"/>
      <c r="CP54" s="81"/>
      <c r="CQ54" s="81"/>
      <c r="CR54" s="81"/>
      <c r="CS54" s="81"/>
      <c r="CT54" s="81"/>
      <c r="CU54" s="81"/>
      <c r="CV54" s="81"/>
      <c r="CW54" s="81"/>
      <c r="CX54" s="81"/>
      <c r="CY54" s="81"/>
      <c r="CZ54" s="81"/>
      <c r="DA54" s="81"/>
      <c r="DB54" s="81"/>
      <c r="DC54" s="81"/>
      <c r="DD54" s="81"/>
      <c r="DE54" s="81"/>
      <c r="DF54" s="81"/>
      <c r="DG54" s="81"/>
      <c r="DH54" s="81"/>
    </row>
    <row r="55" spans="2:112" s="167" customFormat="1" ht="25.5" customHeight="1" x14ac:dyDescent="0.45">
      <c r="B55" s="81"/>
      <c r="C55" s="81"/>
      <c r="D55" s="81"/>
      <c r="E55" s="81"/>
      <c r="F55" s="414" t="s">
        <v>67</v>
      </c>
      <c r="G55" s="415"/>
      <c r="H55" s="415"/>
      <c r="I55" s="415"/>
      <c r="J55" s="415"/>
      <c r="K55" s="416" t="s">
        <v>187</v>
      </c>
      <c r="L55" s="416"/>
      <c r="M55" s="417" t="e">
        <f>IF(O47&gt;87,CX43,"Non previsto")</f>
        <v>#N/A</v>
      </c>
      <c r="N55" s="418"/>
      <c r="O55" s="418"/>
      <c r="P55" s="81"/>
      <c r="Q55" s="81"/>
      <c r="R55" s="81"/>
      <c r="S55" s="81"/>
      <c r="T55" s="81"/>
      <c r="U55" s="81"/>
      <c r="V55" s="81"/>
      <c r="W55" s="81"/>
      <c r="X55" s="81"/>
      <c r="Y55" s="81"/>
      <c r="Z55" s="81"/>
      <c r="AA55" s="81"/>
      <c r="AB55" s="81"/>
      <c r="AC55" s="81"/>
      <c r="AD55" s="81"/>
      <c r="AE55" s="81"/>
      <c r="AF55" s="81"/>
      <c r="AG55" s="81"/>
      <c r="AH55" s="81"/>
      <c r="AI55" s="81"/>
      <c r="AJ55" s="286"/>
      <c r="AK55" s="81"/>
      <c r="AL55" s="81"/>
      <c r="AM55" s="81"/>
      <c r="AN55" s="81"/>
      <c r="AO55" s="81"/>
      <c r="AP55" s="81"/>
      <c r="AQ55" s="81"/>
      <c r="AR55" s="81"/>
      <c r="AS55" s="81"/>
      <c r="AT55" s="81"/>
      <c r="AU55" s="81"/>
      <c r="AV55" s="213"/>
      <c r="AW55" s="81"/>
      <c r="AX55" s="81"/>
      <c r="AY55" s="81"/>
      <c r="BC55" s="211"/>
      <c r="BD55" s="81"/>
      <c r="BE55" s="81"/>
      <c r="BF55" s="81"/>
      <c r="BJ55" s="211"/>
      <c r="BK55" s="81"/>
      <c r="BL55" s="81"/>
      <c r="BM55" s="81"/>
      <c r="BQ55" s="211"/>
      <c r="BR55" s="81"/>
      <c r="BS55" s="81"/>
      <c r="BT55" s="81"/>
      <c r="BX55" s="213"/>
      <c r="BY55" s="81"/>
      <c r="BZ55" s="81"/>
      <c r="CA55" s="81"/>
      <c r="CE55" s="213"/>
      <c r="CF55" s="81"/>
      <c r="CG55" s="81"/>
      <c r="CH55" s="81"/>
      <c r="CL55" s="81"/>
      <c r="CM55" s="81"/>
      <c r="CN55" s="81"/>
      <c r="CO55" s="81"/>
      <c r="CP55" s="81"/>
      <c r="CQ55" s="81"/>
      <c r="CR55" s="81"/>
      <c r="CS55" s="81"/>
      <c r="CT55" s="81"/>
      <c r="CU55" s="81"/>
      <c r="CV55" s="81"/>
      <c r="CW55" s="81"/>
      <c r="CX55" s="81"/>
      <c r="CY55" s="81"/>
      <c r="CZ55" s="81"/>
      <c r="DA55" s="81"/>
      <c r="DB55" s="81"/>
      <c r="DC55" s="81"/>
      <c r="DD55" s="81"/>
      <c r="DE55" s="81"/>
      <c r="DF55" s="81"/>
      <c r="DG55" s="81"/>
      <c r="DH55" s="81"/>
    </row>
    <row r="56" spans="2:112" s="167" customFormat="1" ht="25.5" customHeight="1" x14ac:dyDescent="0.45">
      <c r="B56" s="81"/>
      <c r="C56" s="81"/>
      <c r="D56" s="81"/>
      <c r="E56" s="82"/>
      <c r="F56" s="415"/>
      <c r="G56" s="415"/>
      <c r="H56" s="415"/>
      <c r="I56" s="415"/>
      <c r="J56" s="415"/>
      <c r="K56" s="416" t="s">
        <v>68</v>
      </c>
      <c r="L56" s="416"/>
      <c r="M56" s="417" t="e">
        <f>IF(O48&gt;140,AL41,"Non previsto")</f>
        <v>#N/A</v>
      </c>
      <c r="N56" s="418"/>
      <c r="O56" s="418"/>
      <c r="P56" s="81"/>
      <c r="Q56" s="81"/>
      <c r="R56" s="81"/>
      <c r="S56" s="81"/>
      <c r="T56" s="81"/>
      <c r="U56" s="81"/>
      <c r="V56" s="81"/>
      <c r="W56" s="81"/>
      <c r="X56" s="81"/>
      <c r="Y56" s="81"/>
      <c r="Z56" s="81"/>
      <c r="AA56" s="81"/>
      <c r="AB56" s="81"/>
      <c r="AC56" s="81"/>
      <c r="AD56" s="81"/>
      <c r="AE56" s="81"/>
      <c r="AF56" s="81"/>
      <c r="AG56" s="81"/>
      <c r="AH56" s="81"/>
      <c r="AI56" s="81"/>
      <c r="AJ56" s="286"/>
      <c r="AK56" s="81"/>
      <c r="AL56" s="81"/>
      <c r="AM56" s="81"/>
      <c r="AN56" s="81"/>
      <c r="AO56" s="81"/>
      <c r="AP56" s="81"/>
      <c r="AQ56" s="81"/>
      <c r="AR56" s="81"/>
      <c r="AS56" s="81"/>
      <c r="AT56" s="81"/>
      <c r="AU56" s="81"/>
      <c r="AV56" s="213"/>
      <c r="AW56" s="81"/>
      <c r="AX56" s="81"/>
      <c r="AY56" s="81"/>
      <c r="AZ56" s="81"/>
      <c r="BC56" s="211"/>
      <c r="BD56" s="81"/>
      <c r="BE56" s="81"/>
      <c r="BF56" s="81"/>
      <c r="BG56" s="81"/>
      <c r="BJ56" s="211"/>
      <c r="BK56" s="81"/>
      <c r="BL56" s="81"/>
      <c r="BM56" s="81"/>
      <c r="BN56" s="81"/>
      <c r="BQ56" s="211"/>
      <c r="BR56" s="81"/>
      <c r="BS56" s="81"/>
      <c r="BT56" s="81"/>
      <c r="BU56" s="81"/>
      <c r="BX56" s="213"/>
      <c r="BY56" s="81"/>
      <c r="BZ56" s="81"/>
      <c r="CA56" s="81"/>
      <c r="CB56" s="81"/>
      <c r="CE56" s="213"/>
      <c r="CF56" s="81"/>
      <c r="CG56" s="81"/>
      <c r="CH56" s="81"/>
      <c r="CI56" s="81"/>
      <c r="CL56" s="81"/>
      <c r="CM56" s="81"/>
      <c r="CN56" s="81"/>
      <c r="CO56" s="81"/>
      <c r="CP56" s="81"/>
      <c r="CQ56" s="81"/>
      <c r="CR56" s="81"/>
      <c r="CS56" s="81"/>
      <c r="CT56" s="81"/>
      <c r="CU56" s="81"/>
      <c r="CV56" s="81"/>
      <c r="CW56" s="81"/>
      <c r="CX56" s="81"/>
      <c r="CY56" s="81"/>
      <c r="CZ56" s="81"/>
      <c r="DA56" s="81"/>
      <c r="DB56" s="81"/>
      <c r="DC56" s="81"/>
      <c r="DD56" s="81"/>
      <c r="DE56" s="81"/>
      <c r="DF56" s="81"/>
      <c r="DG56" s="81"/>
      <c r="DH56" s="81"/>
    </row>
    <row r="57" spans="2:112" s="167" customFormat="1" ht="30" customHeight="1" x14ac:dyDescent="0.2">
      <c r="B57" s="81"/>
      <c r="C57" s="81"/>
      <c r="D57" s="81"/>
      <c r="E57" s="81"/>
      <c r="F57" s="81"/>
      <c r="G57" s="81"/>
      <c r="H57" s="81"/>
      <c r="I57" s="81"/>
      <c r="J57" s="81"/>
      <c r="K57" s="81"/>
      <c r="L57" s="81"/>
      <c r="M57" s="81"/>
      <c r="N57" s="81"/>
      <c r="O57" s="81"/>
      <c r="P57" s="81"/>
      <c r="Q57" s="81"/>
      <c r="R57" s="81"/>
      <c r="S57" s="81"/>
      <c r="T57" s="81"/>
      <c r="U57" s="81"/>
      <c r="V57" s="81"/>
      <c r="W57" s="81"/>
      <c r="X57" s="81"/>
      <c r="Y57" s="81"/>
      <c r="Z57" s="81"/>
      <c r="AA57" s="81"/>
      <c r="AB57" s="81"/>
      <c r="AC57" s="81"/>
      <c r="AD57" s="81"/>
      <c r="AE57" s="81"/>
      <c r="AF57" s="81"/>
      <c r="AG57" s="81"/>
      <c r="AH57" s="81"/>
      <c r="AI57" s="81"/>
      <c r="AJ57" s="286"/>
      <c r="AK57" s="81"/>
      <c r="AL57" s="81"/>
      <c r="AM57" s="81"/>
      <c r="AN57" s="81"/>
      <c r="AO57" s="81"/>
      <c r="AP57" s="81"/>
      <c r="AQ57" s="81"/>
      <c r="AR57" s="81"/>
      <c r="AS57" s="81"/>
      <c r="AT57" s="81"/>
      <c r="AU57" s="81"/>
      <c r="AV57" s="213"/>
      <c r="AW57" s="81"/>
      <c r="AX57" s="81"/>
      <c r="AY57" s="81"/>
      <c r="AZ57" s="81"/>
      <c r="BC57" s="211"/>
      <c r="BD57" s="81"/>
      <c r="BE57" s="81"/>
      <c r="BF57" s="81"/>
      <c r="BG57" s="81"/>
      <c r="BJ57" s="211"/>
      <c r="BK57" s="81"/>
      <c r="BL57" s="81"/>
      <c r="BM57" s="81"/>
      <c r="BN57" s="81"/>
      <c r="BQ57" s="211"/>
      <c r="BR57" s="81"/>
      <c r="BS57" s="81"/>
      <c r="BT57" s="81"/>
      <c r="BU57" s="81"/>
      <c r="BX57" s="213"/>
      <c r="BY57" s="81"/>
      <c r="BZ57" s="81"/>
      <c r="CA57" s="81"/>
      <c r="CB57" s="81"/>
      <c r="CE57" s="213"/>
      <c r="CF57" s="81"/>
      <c r="CG57" s="81"/>
      <c r="CH57" s="81"/>
      <c r="CI57" s="81"/>
      <c r="CL57" s="81"/>
      <c r="CM57" s="81"/>
      <c r="CN57" s="81"/>
      <c r="CO57" s="81"/>
      <c r="CP57" s="81"/>
      <c r="CQ57" s="81"/>
      <c r="CR57" s="81"/>
      <c r="CS57" s="81"/>
      <c r="CT57" s="81"/>
      <c r="CU57" s="81"/>
      <c r="CV57" s="81"/>
      <c r="CW57" s="81"/>
      <c r="CX57" s="81"/>
      <c r="CY57" s="81"/>
      <c r="CZ57" s="81"/>
      <c r="DA57" s="81"/>
      <c r="DB57" s="81"/>
      <c r="DC57" s="81"/>
      <c r="DD57" s="81"/>
      <c r="DE57" s="81"/>
      <c r="DF57" s="81"/>
      <c r="DG57" s="81"/>
      <c r="DH57" s="81"/>
    </row>
    <row r="58" spans="2:112" s="167" customFormat="1" ht="30" customHeight="1" x14ac:dyDescent="0.2">
      <c r="B58" s="81"/>
      <c r="C58" s="81"/>
      <c r="D58" s="81"/>
      <c r="E58" s="419" t="s">
        <v>33</v>
      </c>
      <c r="F58" s="420"/>
      <c r="G58" s="420"/>
      <c r="H58" s="420"/>
      <c r="I58" s="420"/>
      <c r="J58" s="420"/>
      <c r="K58" s="420"/>
      <c r="L58" s="420"/>
      <c r="M58" s="420"/>
      <c r="N58" s="420"/>
      <c r="O58" s="420"/>
      <c r="P58" s="420"/>
      <c r="Q58" s="81"/>
      <c r="R58" s="81"/>
      <c r="S58" s="81"/>
      <c r="T58" s="81"/>
      <c r="U58" s="81"/>
      <c r="V58" s="81"/>
      <c r="W58" s="81"/>
      <c r="X58" s="81"/>
      <c r="Y58" s="81"/>
      <c r="Z58" s="81"/>
      <c r="AA58" s="81"/>
      <c r="AB58" s="81"/>
      <c r="AC58" s="81"/>
      <c r="AD58" s="81"/>
      <c r="AE58" s="81"/>
      <c r="AF58" s="81"/>
      <c r="AG58" s="81"/>
      <c r="AH58" s="81"/>
      <c r="AI58" s="81"/>
      <c r="AJ58" s="286"/>
      <c r="AK58" s="81"/>
      <c r="AL58" s="81"/>
      <c r="AM58" s="81"/>
      <c r="AN58" s="81"/>
      <c r="AO58" s="81"/>
      <c r="AP58" s="81"/>
      <c r="AQ58" s="81"/>
      <c r="AR58" s="81"/>
      <c r="AS58" s="81"/>
      <c r="AT58" s="81"/>
      <c r="AU58" s="81"/>
      <c r="AV58" s="215"/>
      <c r="AW58" s="47"/>
      <c r="AX58" s="47"/>
      <c r="AY58" s="81"/>
      <c r="AZ58" s="81"/>
      <c r="BC58" s="211"/>
      <c r="BD58" s="47"/>
      <c r="BE58" s="47"/>
      <c r="BF58" s="81"/>
      <c r="BG58" s="81"/>
      <c r="BJ58" s="211"/>
      <c r="BK58" s="47"/>
      <c r="BL58" s="47"/>
      <c r="BM58" s="81"/>
      <c r="BN58" s="81"/>
      <c r="BQ58" s="211"/>
      <c r="BR58" s="47"/>
      <c r="BS58" s="47"/>
      <c r="BT58" s="81"/>
      <c r="BU58" s="81"/>
      <c r="BX58" s="213"/>
      <c r="BY58" s="47"/>
      <c r="BZ58" s="47"/>
      <c r="CA58" s="81"/>
      <c r="CB58" s="81"/>
      <c r="CE58" s="213"/>
      <c r="CF58" s="47"/>
      <c r="CG58" s="47"/>
      <c r="CH58" s="81"/>
      <c r="CI58" s="81"/>
      <c r="CL58" s="81"/>
      <c r="CM58" s="81"/>
      <c r="CN58" s="81"/>
      <c r="CO58" s="81"/>
      <c r="CP58" s="81"/>
      <c r="CQ58" s="81"/>
      <c r="CR58" s="81"/>
      <c r="CS58" s="81"/>
      <c r="CT58" s="81"/>
      <c r="CU58" s="81"/>
      <c r="CV58" s="81"/>
      <c r="CW58" s="81"/>
      <c r="CX58" s="81"/>
      <c r="CY58" s="81"/>
      <c r="CZ58" s="81"/>
      <c r="DA58" s="81"/>
      <c r="DB58" s="81"/>
      <c r="DC58" s="81"/>
      <c r="DD58" s="81"/>
      <c r="DE58" s="81"/>
      <c r="DF58" s="81"/>
      <c r="DG58" s="81"/>
      <c r="DH58" s="81"/>
    </row>
    <row r="59" spans="2:112" s="167" customFormat="1" ht="30" customHeight="1" x14ac:dyDescent="0.2">
      <c r="B59" s="81"/>
      <c r="C59" s="81"/>
      <c r="D59" s="81"/>
      <c r="E59" s="47" t="s">
        <v>30</v>
      </c>
      <c r="F59" s="58"/>
      <c r="G59" s="58"/>
      <c r="H59" s="58"/>
      <c r="I59" s="58"/>
      <c r="J59" s="58"/>
      <c r="K59" s="58"/>
      <c r="L59" s="58"/>
      <c r="M59" s="58"/>
      <c r="N59" s="58"/>
      <c r="O59" s="58"/>
      <c r="P59" s="58"/>
      <c r="Q59" s="81"/>
      <c r="R59" s="81"/>
      <c r="S59" s="81"/>
      <c r="T59" s="81"/>
      <c r="U59" s="81"/>
      <c r="V59" s="81"/>
      <c r="W59" s="81"/>
      <c r="X59" s="81"/>
      <c r="Y59" s="81"/>
      <c r="Z59" s="81"/>
      <c r="AA59" s="81"/>
      <c r="AB59" s="81"/>
      <c r="AC59" s="81"/>
      <c r="AD59" s="81"/>
      <c r="AE59" s="81"/>
      <c r="AF59" s="81"/>
      <c r="AG59" s="81"/>
      <c r="AH59" s="81"/>
      <c r="AI59" s="81"/>
      <c r="AJ59" s="286"/>
      <c r="AK59" s="81"/>
      <c r="AL59" s="81"/>
      <c r="AM59" s="81"/>
      <c r="AN59" s="81"/>
      <c r="AO59" s="81"/>
      <c r="AP59" s="81"/>
      <c r="AQ59" s="81"/>
      <c r="AR59" s="81"/>
      <c r="AS59" s="81"/>
      <c r="AT59" s="81"/>
      <c r="AU59" s="81"/>
      <c r="AV59" s="215"/>
      <c r="AW59" s="47"/>
      <c r="AX59" s="47"/>
      <c r="AY59" s="81"/>
      <c r="AZ59" s="81"/>
      <c r="BA59" s="47"/>
      <c r="BB59" s="47"/>
      <c r="BC59" s="212"/>
      <c r="BD59" s="47"/>
      <c r="BE59" s="47"/>
      <c r="BF59" s="81"/>
      <c r="BG59" s="81"/>
      <c r="BH59" s="47"/>
      <c r="BI59" s="47"/>
      <c r="BJ59" s="212"/>
      <c r="BK59" s="47"/>
      <c r="BL59" s="47"/>
      <c r="BM59" s="81"/>
      <c r="BN59" s="81"/>
      <c r="BO59" s="47"/>
      <c r="BP59" s="47"/>
      <c r="BQ59" s="211"/>
      <c r="BR59" s="47"/>
      <c r="BS59" s="47"/>
      <c r="BT59" s="81"/>
      <c r="BU59" s="81"/>
      <c r="BV59" s="47"/>
      <c r="BW59" s="47"/>
      <c r="BX59" s="213"/>
      <c r="BY59" s="47"/>
      <c r="BZ59" s="47"/>
      <c r="CA59" s="81"/>
      <c r="CB59" s="81"/>
      <c r="CC59" s="47"/>
      <c r="CD59" s="47"/>
      <c r="CE59" s="213"/>
      <c r="CF59" s="47"/>
      <c r="CG59" s="47"/>
      <c r="CH59" s="81"/>
      <c r="CI59" s="81"/>
      <c r="CJ59" s="47"/>
      <c r="CK59" s="47"/>
      <c r="CL59" s="81"/>
      <c r="CM59" s="81"/>
      <c r="CN59" s="81"/>
      <c r="CO59" s="81"/>
      <c r="CP59" s="81"/>
      <c r="CQ59" s="81"/>
      <c r="CR59" s="81"/>
      <c r="CS59" s="81"/>
      <c r="CT59" s="81"/>
      <c r="CU59" s="81"/>
      <c r="CV59" s="81"/>
      <c r="CW59" s="81"/>
      <c r="CX59" s="81"/>
      <c r="CY59" s="81"/>
      <c r="CZ59" s="81"/>
      <c r="DA59" s="81"/>
      <c r="DB59" s="81"/>
      <c r="DC59" s="81"/>
      <c r="DD59" s="81"/>
      <c r="DE59" s="81"/>
      <c r="DF59" s="81"/>
      <c r="DG59" s="81"/>
      <c r="DH59" s="81"/>
    </row>
    <row r="60" spans="2:112" s="167" customFormat="1" ht="63.75" customHeight="1" x14ac:dyDescent="0.2">
      <c r="B60" s="81"/>
      <c r="C60" s="81"/>
      <c r="D60" s="81"/>
      <c r="E60" s="384" t="s">
        <v>308</v>
      </c>
      <c r="F60" s="384"/>
      <c r="G60" s="384"/>
      <c r="H60" s="384"/>
      <c r="I60" s="384"/>
      <c r="J60" s="384"/>
      <c r="K60" s="384"/>
      <c r="L60" s="384"/>
      <c r="M60" s="384"/>
      <c r="N60" s="384"/>
      <c r="O60" s="384"/>
      <c r="P60" s="384"/>
      <c r="Q60" s="81"/>
      <c r="R60" s="81"/>
      <c r="S60" s="81"/>
      <c r="T60" s="81"/>
      <c r="U60" s="81"/>
      <c r="V60" s="81"/>
      <c r="W60" s="81"/>
      <c r="X60" s="81"/>
      <c r="Y60" s="81"/>
      <c r="Z60" s="81"/>
      <c r="AA60" s="81"/>
      <c r="AB60" s="81"/>
      <c r="AC60" s="81"/>
      <c r="AD60" s="81"/>
      <c r="AE60" s="81"/>
      <c r="AF60" s="81"/>
      <c r="AG60" s="81"/>
      <c r="AH60" s="81"/>
      <c r="AI60" s="81"/>
      <c r="AJ60" s="286"/>
      <c r="AK60" s="81"/>
      <c r="AL60" s="81"/>
      <c r="AM60" s="81"/>
      <c r="AN60" s="81"/>
      <c r="AO60" s="81"/>
      <c r="AP60" s="81"/>
      <c r="AQ60" s="81"/>
      <c r="AR60" s="81"/>
      <c r="AS60" s="81"/>
      <c r="AT60" s="81"/>
      <c r="AU60" s="81"/>
      <c r="AV60" s="216"/>
      <c r="AW60" s="47"/>
      <c r="AX60" s="47"/>
      <c r="AY60" s="81"/>
      <c r="AZ60" s="81"/>
      <c r="BA60" s="47"/>
      <c r="BB60" s="47"/>
      <c r="BC60" s="212"/>
      <c r="BD60" s="47"/>
      <c r="BE60" s="47"/>
      <c r="BF60" s="81"/>
      <c r="BG60" s="81"/>
      <c r="BH60" s="47"/>
      <c r="BI60" s="47"/>
      <c r="BJ60" s="212"/>
      <c r="BK60" s="47"/>
      <c r="BL60" s="47"/>
      <c r="BM60" s="81"/>
      <c r="BN60" s="81"/>
      <c r="BO60" s="47"/>
      <c r="BP60" s="47"/>
      <c r="BQ60" s="211"/>
      <c r="BR60" s="47"/>
      <c r="BS60" s="47"/>
      <c r="BT60" s="81"/>
      <c r="BU60" s="81"/>
      <c r="BV60" s="47"/>
      <c r="BW60" s="47"/>
      <c r="BX60" s="213"/>
      <c r="BY60" s="47"/>
      <c r="BZ60" s="47"/>
      <c r="CA60" s="81"/>
      <c r="CB60" s="81"/>
      <c r="CC60" s="47"/>
      <c r="CD60" s="47"/>
      <c r="CE60" s="213"/>
      <c r="CF60" s="47"/>
      <c r="CG60" s="47"/>
      <c r="CH60" s="81"/>
      <c r="CI60" s="81"/>
      <c r="CJ60" s="47"/>
      <c r="CK60" s="47"/>
      <c r="CL60" s="81"/>
      <c r="CM60" s="81"/>
      <c r="CN60" s="81"/>
      <c r="CO60" s="81"/>
      <c r="CP60" s="81"/>
      <c r="CQ60" s="81"/>
      <c r="CR60" s="81"/>
      <c r="CS60" s="81"/>
      <c r="CT60" s="81"/>
      <c r="CU60" s="81"/>
      <c r="CV60" s="81"/>
      <c r="CW60" s="81"/>
      <c r="CX60" s="81"/>
      <c r="CY60" s="81"/>
      <c r="CZ60" s="81"/>
      <c r="DA60" s="81"/>
      <c r="DB60" s="81"/>
      <c r="DC60" s="81"/>
      <c r="DD60" s="81"/>
      <c r="DE60" s="81"/>
      <c r="DF60" s="81"/>
      <c r="DG60" s="81"/>
      <c r="DH60" s="81"/>
    </row>
    <row r="61" spans="2:112" s="167" customFormat="1" ht="20.100000000000001" customHeight="1" x14ac:dyDescent="0.2">
      <c r="B61" s="81"/>
      <c r="C61" s="81"/>
      <c r="D61" s="81"/>
      <c r="E61" s="384"/>
      <c r="F61" s="384"/>
      <c r="G61" s="384"/>
      <c r="H61" s="384"/>
      <c r="I61" s="384"/>
      <c r="J61" s="384"/>
      <c r="K61" s="384"/>
      <c r="L61" s="384"/>
      <c r="M61" s="384"/>
      <c r="N61" s="384"/>
      <c r="O61" s="384"/>
      <c r="P61" s="384"/>
      <c r="Q61" s="81"/>
      <c r="R61" s="81"/>
      <c r="S61" s="81"/>
      <c r="T61" s="81"/>
      <c r="U61" s="81"/>
      <c r="V61" s="81"/>
      <c r="W61" s="81"/>
      <c r="X61" s="81"/>
      <c r="Y61" s="81"/>
      <c r="Z61" s="81"/>
      <c r="AA61" s="81"/>
      <c r="AB61" s="81"/>
      <c r="AC61" s="81"/>
      <c r="AD61" s="81"/>
      <c r="AE61" s="81"/>
      <c r="AF61" s="81"/>
      <c r="AG61" s="81"/>
      <c r="AH61" s="81"/>
      <c r="AI61" s="81"/>
      <c r="AJ61" s="286"/>
      <c r="AK61" s="81"/>
      <c r="AL61" s="81"/>
      <c r="AM61" s="81"/>
      <c r="AN61" s="81"/>
      <c r="AO61" s="81"/>
      <c r="AP61" s="81"/>
      <c r="AQ61" s="81"/>
      <c r="AR61" s="81"/>
      <c r="AS61" s="81"/>
      <c r="AT61" s="81"/>
      <c r="AU61" s="81"/>
      <c r="AV61" s="216"/>
      <c r="AW61" s="47"/>
      <c r="AX61" s="47"/>
      <c r="AY61" s="56"/>
      <c r="AZ61" s="52"/>
      <c r="BA61" s="47"/>
      <c r="BB61" s="47"/>
      <c r="BC61" s="212"/>
      <c r="BD61" s="47"/>
      <c r="BE61" s="47"/>
      <c r="BF61" s="56"/>
      <c r="BG61" s="52"/>
      <c r="BH61" s="47"/>
      <c r="BI61" s="47"/>
      <c r="BJ61" s="212"/>
      <c r="BK61" s="47"/>
      <c r="BL61" s="47"/>
      <c r="BM61" s="56"/>
      <c r="BN61" s="52"/>
      <c r="BO61" s="47"/>
      <c r="BP61" s="47"/>
      <c r="BQ61" s="211"/>
      <c r="BR61" s="47"/>
      <c r="BS61" s="47"/>
      <c r="BT61" s="56"/>
      <c r="BU61" s="52"/>
      <c r="BV61" s="47"/>
      <c r="BW61" s="47"/>
      <c r="BX61" s="213"/>
      <c r="BY61" s="47"/>
      <c r="BZ61" s="47"/>
      <c r="CA61" s="56"/>
      <c r="CB61" s="52"/>
      <c r="CC61" s="47"/>
      <c r="CD61" s="47"/>
      <c r="CE61" s="213"/>
      <c r="CF61" s="47"/>
      <c r="CG61" s="47"/>
      <c r="CH61" s="56"/>
      <c r="CI61" s="52"/>
      <c r="CJ61" s="47"/>
      <c r="CK61" s="47"/>
      <c r="CL61" s="81"/>
      <c r="CM61" s="81"/>
      <c r="CN61" s="81"/>
      <c r="CO61" s="81"/>
      <c r="CP61" s="81"/>
      <c r="CQ61" s="81"/>
      <c r="CR61" s="81"/>
      <c r="CS61" s="81"/>
      <c r="CT61" s="81"/>
      <c r="CU61" s="81"/>
      <c r="CV61" s="81"/>
      <c r="CW61" s="81"/>
      <c r="CX61" s="81"/>
      <c r="CY61" s="81"/>
      <c r="CZ61" s="81"/>
      <c r="DA61" s="81"/>
      <c r="DB61" s="81"/>
      <c r="DC61" s="81"/>
      <c r="DD61" s="81"/>
      <c r="DE61" s="81"/>
      <c r="DF61" s="81"/>
      <c r="DG61" s="81"/>
      <c r="DH61" s="81"/>
    </row>
    <row r="62" spans="2:112" s="167" customFormat="1" ht="9.9499999999999993" customHeight="1" thickBot="1" x14ac:dyDescent="0.25">
      <c r="B62" s="81"/>
      <c r="C62" s="81"/>
      <c r="D62" s="81"/>
      <c r="E62" s="81"/>
      <c r="F62" s="81"/>
      <c r="G62" s="81"/>
      <c r="H62" s="81"/>
      <c r="I62" s="81"/>
      <c r="J62" s="81"/>
      <c r="K62" s="81"/>
      <c r="L62" s="81"/>
      <c r="M62" s="81"/>
      <c r="N62" s="81"/>
      <c r="O62" s="81"/>
      <c r="P62" s="81"/>
      <c r="Q62" s="81"/>
      <c r="R62" s="81"/>
      <c r="S62" s="81"/>
      <c r="T62" s="81"/>
      <c r="U62" s="81"/>
      <c r="V62" s="81"/>
      <c r="W62" s="81"/>
      <c r="X62" s="81"/>
      <c r="Y62" s="81"/>
      <c r="Z62" s="81"/>
      <c r="AA62" s="81"/>
      <c r="AB62" s="81"/>
      <c r="AC62" s="81"/>
      <c r="AD62" s="81"/>
      <c r="AE62" s="81"/>
      <c r="AF62" s="81"/>
      <c r="AG62" s="81"/>
      <c r="AH62" s="81"/>
      <c r="AI62" s="81"/>
      <c r="AJ62" s="286"/>
      <c r="AK62" s="81"/>
      <c r="AL62" s="81"/>
      <c r="AM62" s="81"/>
      <c r="AN62" s="81"/>
      <c r="AO62" s="81"/>
      <c r="AP62" s="81"/>
      <c r="AQ62" s="81"/>
      <c r="AR62" s="81"/>
      <c r="AS62" s="81"/>
      <c r="AT62" s="81"/>
      <c r="AU62" s="81"/>
      <c r="AV62" s="213"/>
      <c r="AW62" s="81"/>
      <c r="AX62" s="81"/>
      <c r="AY62" s="56"/>
      <c r="AZ62" s="52"/>
      <c r="BA62" s="47"/>
      <c r="BB62" s="47"/>
      <c r="BC62" s="212"/>
      <c r="BD62" s="81"/>
      <c r="BE62" s="81"/>
      <c r="BF62" s="56"/>
      <c r="BG62" s="52"/>
      <c r="BH62" s="47"/>
      <c r="BI62" s="47"/>
      <c r="BJ62" s="212"/>
      <c r="BK62" s="81"/>
      <c r="BL62" s="81"/>
      <c r="BM62" s="56"/>
      <c r="BN62" s="52"/>
      <c r="BO62" s="47"/>
      <c r="BP62" s="47"/>
      <c r="BQ62" s="211"/>
      <c r="BR62" s="81"/>
      <c r="BS62" s="81"/>
      <c r="BT62" s="56"/>
      <c r="BU62" s="52"/>
      <c r="BV62" s="47"/>
      <c r="BW62" s="47"/>
      <c r="BX62" s="213"/>
      <c r="BY62" s="81"/>
      <c r="BZ62" s="81"/>
      <c r="CA62" s="56"/>
      <c r="CB62" s="52"/>
      <c r="CC62" s="47"/>
      <c r="CD62" s="47"/>
      <c r="CE62" s="213"/>
      <c r="CF62" s="81"/>
      <c r="CG62" s="81"/>
      <c r="CH62" s="56"/>
      <c r="CI62" s="52"/>
      <c r="CJ62" s="47"/>
      <c r="CK62" s="47"/>
      <c r="CL62" s="81"/>
      <c r="CM62" s="81"/>
      <c r="CN62" s="81"/>
      <c r="CO62" s="81"/>
      <c r="CP62" s="81"/>
      <c r="CQ62" s="81"/>
      <c r="CR62" s="81"/>
      <c r="CS62" s="81"/>
      <c r="CT62" s="81"/>
      <c r="CU62" s="81"/>
      <c r="CV62" s="81"/>
      <c r="CW62" s="81"/>
      <c r="CX62" s="81"/>
      <c r="CY62" s="81"/>
      <c r="CZ62" s="81"/>
      <c r="DA62" s="81"/>
      <c r="DB62" s="81"/>
      <c r="DC62" s="81"/>
      <c r="DD62" s="81"/>
      <c r="DE62" s="81"/>
      <c r="DF62" s="81"/>
      <c r="DG62" s="81"/>
      <c r="DH62" s="81"/>
    </row>
    <row r="63" spans="2:112" s="167" customFormat="1" ht="45.75" customHeight="1" x14ac:dyDescent="0.25">
      <c r="B63" s="48"/>
      <c r="C63" s="48"/>
      <c r="D63" s="48"/>
      <c r="E63" s="385" t="s">
        <v>309</v>
      </c>
      <c r="F63" s="386"/>
      <c r="G63" s="386"/>
      <c r="H63" s="386"/>
      <c r="I63" s="386"/>
      <c r="J63" s="386"/>
      <c r="K63" s="386"/>
      <c r="L63" s="386"/>
      <c r="M63" s="386"/>
      <c r="N63" s="386"/>
      <c r="O63" s="386"/>
      <c r="P63" s="387"/>
      <c r="Q63" s="81"/>
      <c r="R63" s="81"/>
      <c r="S63" s="81"/>
      <c r="T63" s="81"/>
      <c r="U63" s="81"/>
      <c r="V63" s="81"/>
      <c r="W63" s="81"/>
      <c r="X63" s="81"/>
      <c r="Y63" s="81"/>
      <c r="Z63" s="81"/>
      <c r="AA63" s="81"/>
      <c r="AB63" s="81"/>
      <c r="AC63" s="81"/>
      <c r="AD63" s="81"/>
      <c r="AE63" s="81"/>
      <c r="AF63" s="81"/>
      <c r="AG63" s="81"/>
      <c r="AH63" s="81"/>
      <c r="AI63" s="81"/>
      <c r="AJ63" s="286"/>
      <c r="AK63" s="81"/>
      <c r="AL63" s="81"/>
      <c r="AM63" s="81"/>
      <c r="AN63" s="81"/>
      <c r="AO63" s="81"/>
      <c r="AP63" s="81"/>
      <c r="AQ63" s="81"/>
      <c r="AR63" s="81"/>
      <c r="AS63" s="81"/>
      <c r="AT63" s="81"/>
      <c r="AU63" s="81"/>
      <c r="AV63" s="217"/>
      <c r="AW63" s="81"/>
      <c r="AX63" s="81"/>
      <c r="AY63" s="56"/>
      <c r="AZ63" s="52"/>
      <c r="BA63" s="47"/>
      <c r="BB63" s="47"/>
      <c r="BC63" s="212"/>
      <c r="BD63" s="81"/>
      <c r="BE63" s="81"/>
      <c r="BF63" s="56"/>
      <c r="BG63" s="52"/>
      <c r="BH63" s="47"/>
      <c r="BI63" s="47"/>
      <c r="BJ63" s="212"/>
      <c r="BK63" s="81"/>
      <c r="BL63" s="81"/>
      <c r="BM63" s="56"/>
      <c r="BN63" s="52"/>
      <c r="BO63" s="47"/>
      <c r="BP63" s="47"/>
      <c r="BQ63" s="211"/>
      <c r="BR63" s="81"/>
      <c r="BS63" s="81"/>
      <c r="BT63" s="56"/>
      <c r="BU63" s="52"/>
      <c r="BV63" s="47"/>
      <c r="BW63" s="47"/>
      <c r="BX63" s="213"/>
      <c r="BY63" s="81"/>
      <c r="BZ63" s="81"/>
      <c r="CA63" s="56"/>
      <c r="CB63" s="52"/>
      <c r="CC63" s="47"/>
      <c r="CD63" s="47"/>
      <c r="CE63" s="213"/>
      <c r="CF63" s="81"/>
      <c r="CG63" s="81"/>
      <c r="CH63" s="56"/>
      <c r="CI63" s="52"/>
      <c r="CJ63" s="47"/>
      <c r="CK63" s="47"/>
      <c r="CL63" s="81"/>
      <c r="CM63" s="81"/>
      <c r="CN63" s="81"/>
      <c r="CO63" s="81"/>
      <c r="CP63" s="81"/>
      <c r="CQ63" s="81"/>
      <c r="CR63" s="81"/>
      <c r="CS63" s="81"/>
      <c r="CT63" s="81"/>
      <c r="CU63" s="81"/>
      <c r="CV63" s="81"/>
      <c r="CW63" s="81"/>
      <c r="CX63" s="81"/>
      <c r="CY63" s="81"/>
      <c r="CZ63" s="81"/>
      <c r="DA63" s="81"/>
      <c r="DB63" s="81"/>
      <c r="DC63" s="81"/>
      <c r="DD63" s="81"/>
      <c r="DE63" s="81"/>
      <c r="DF63" s="81"/>
      <c r="DG63" s="81"/>
      <c r="DH63" s="81"/>
    </row>
    <row r="64" spans="2:112" s="167" customFormat="1" ht="21" customHeight="1" x14ac:dyDescent="0.25">
      <c r="B64" s="48"/>
      <c r="C64" s="48"/>
      <c r="D64" s="48"/>
      <c r="E64" s="193" t="s">
        <v>34</v>
      </c>
      <c r="F64" s="302" t="s">
        <v>26</v>
      </c>
      <c r="G64" s="302" t="s">
        <v>28</v>
      </c>
      <c r="H64" s="373" t="s">
        <v>29</v>
      </c>
      <c r="I64" s="373"/>
      <c r="J64" s="114" t="s">
        <v>64</v>
      </c>
      <c r="K64" s="115" t="s">
        <v>12</v>
      </c>
      <c r="L64" s="116" t="s">
        <v>13</v>
      </c>
      <c r="M64" s="116" t="s">
        <v>14</v>
      </c>
      <c r="N64" s="388" t="s">
        <v>234</v>
      </c>
      <c r="O64" s="362"/>
      <c r="P64" s="377"/>
      <c r="Q64" s="81"/>
      <c r="R64" s="81"/>
      <c r="S64" s="81"/>
      <c r="T64" s="81"/>
      <c r="U64" s="81"/>
      <c r="V64" s="81"/>
      <c r="W64" s="81"/>
      <c r="X64" s="81"/>
      <c r="Y64" s="81"/>
      <c r="Z64" s="81"/>
      <c r="AA64" s="81"/>
      <c r="AB64" s="81"/>
      <c r="AC64" s="81"/>
      <c r="AD64" s="81"/>
      <c r="AE64" s="81"/>
      <c r="AF64" s="81"/>
      <c r="AG64" s="81"/>
      <c r="AH64" s="81"/>
      <c r="AI64" s="81"/>
      <c r="AJ64" s="286"/>
      <c r="AK64" s="81"/>
      <c r="AL64" s="81"/>
      <c r="AM64" s="81"/>
      <c r="AN64" s="81"/>
      <c r="AO64" s="81"/>
      <c r="AP64" s="81"/>
      <c r="AQ64" s="81"/>
      <c r="AR64" s="81"/>
      <c r="AS64" s="81"/>
      <c r="AT64" s="81"/>
      <c r="AU64" s="81"/>
      <c r="AV64" s="218"/>
      <c r="AW64" s="81"/>
      <c r="AX64" s="81"/>
      <c r="AY64" s="56"/>
      <c r="AZ64" s="52"/>
      <c r="BA64" s="47"/>
      <c r="BB64" s="47"/>
      <c r="BC64" s="212"/>
      <c r="BD64" s="81"/>
      <c r="BE64" s="81"/>
      <c r="BF64" s="56"/>
      <c r="BG64" s="52"/>
      <c r="BH64" s="47"/>
      <c r="BI64" s="47"/>
      <c r="BJ64" s="212"/>
      <c r="BK64" s="81"/>
      <c r="BL64" s="81"/>
      <c r="BM64" s="56"/>
      <c r="BN64" s="52"/>
      <c r="BO64" s="47"/>
      <c r="BP64" s="47"/>
      <c r="BQ64" s="211"/>
      <c r="BR64" s="81"/>
      <c r="BS64" s="81"/>
      <c r="BT64" s="56"/>
      <c r="BU64" s="52"/>
      <c r="BV64" s="47"/>
      <c r="BW64" s="47"/>
      <c r="BX64" s="213"/>
      <c r="BY64" s="81"/>
      <c r="BZ64" s="81"/>
      <c r="CA64" s="56"/>
      <c r="CB64" s="52"/>
      <c r="CC64" s="47"/>
      <c r="CD64" s="47"/>
      <c r="CE64" s="213"/>
      <c r="CF64" s="81"/>
      <c r="CG64" s="81"/>
      <c r="CH64" s="56"/>
      <c r="CI64" s="52"/>
      <c r="CJ64" s="47"/>
      <c r="CK64" s="47"/>
      <c r="CL64" s="81"/>
      <c r="CM64" s="81"/>
      <c r="CN64" s="81"/>
      <c r="CO64" s="81"/>
      <c r="CP64" s="81"/>
      <c r="CQ64" s="81"/>
      <c r="CR64" s="81"/>
      <c r="CS64" s="81"/>
      <c r="CT64" s="81"/>
      <c r="CU64" s="81"/>
      <c r="CV64" s="81"/>
      <c r="CW64" s="81"/>
      <c r="CX64" s="81"/>
      <c r="CY64" s="81"/>
      <c r="CZ64" s="81"/>
      <c r="DA64" s="81"/>
      <c r="DB64" s="81"/>
      <c r="DC64" s="81"/>
      <c r="DD64" s="81"/>
      <c r="DE64" s="81"/>
      <c r="DF64" s="81"/>
      <c r="DG64" s="81"/>
      <c r="DH64" s="81"/>
    </row>
    <row r="65" spans="2:112" s="167" customFormat="1" ht="21" customHeight="1" x14ac:dyDescent="0.25">
      <c r="B65" s="48"/>
      <c r="C65" s="48"/>
      <c r="D65" s="48"/>
      <c r="E65" s="193" t="s">
        <v>36</v>
      </c>
      <c r="F65" s="303" t="str">
        <f>VLOOKUP(E65,$E$115:$L$246,2,FALSE)</f>
        <v>Inserti espandibili</v>
      </c>
      <c r="G65" s="303" t="str">
        <f>VLOOKUP($E$65,$E$115:$L$246,3,FALSE)</f>
        <v>3M</v>
      </c>
      <c r="H65" s="374">
        <f>VLOOKUP($E$65,$E$115:$L$246,4,FALSE)</f>
        <v>1271</v>
      </c>
      <c r="I65" s="374"/>
      <c r="J65" s="46">
        <f>VLOOKUP($E$65,$E$115:$L$246,5,FALSE)</f>
        <v>25</v>
      </c>
      <c r="K65" s="46">
        <f>VLOOKUP($E$65,$E$115:$L$246,6,FALSE)</f>
        <v>27</v>
      </c>
      <c r="L65" s="46">
        <f>VLOOKUP($E$65,$E$115:$L$246,7,FALSE)</f>
        <v>22</v>
      </c>
      <c r="M65" s="46">
        <f>VLOOKUP($E$65,$E$115:$L$246,8,FALSE)</f>
        <v>20</v>
      </c>
      <c r="N65" s="392" t="e">
        <f>IF(AK41=0,"Non necessario",AK41/(COUNT(AK11:AK40)))</f>
        <v>#N/A</v>
      </c>
      <c r="O65" s="393"/>
      <c r="P65" s="394"/>
      <c r="Q65" s="81"/>
      <c r="R65" s="81"/>
      <c r="S65" s="81"/>
      <c r="T65" s="81"/>
      <c r="U65" s="81"/>
      <c r="V65" s="81"/>
      <c r="W65" s="81"/>
      <c r="X65" s="81"/>
      <c r="Y65" s="81"/>
      <c r="Z65" s="81"/>
      <c r="AA65" s="81"/>
      <c r="AB65" s="81"/>
      <c r="AC65" s="81"/>
      <c r="AD65" s="81"/>
      <c r="AE65" s="81"/>
      <c r="AF65" s="81"/>
      <c r="AG65" s="81"/>
      <c r="AH65" s="81"/>
      <c r="AI65" s="81"/>
      <c r="AJ65" s="286"/>
      <c r="AK65" s="81"/>
      <c r="AL65" s="81"/>
      <c r="AM65" s="81"/>
      <c r="AN65" s="81"/>
      <c r="AO65" s="81"/>
      <c r="AP65" s="81"/>
      <c r="AQ65" s="81"/>
      <c r="AR65" s="81"/>
      <c r="AS65" s="81"/>
      <c r="AT65" s="81"/>
      <c r="AU65" s="81"/>
      <c r="AV65" s="219"/>
      <c r="AW65" s="81"/>
      <c r="AX65" s="81"/>
      <c r="AY65" s="56"/>
      <c r="AZ65" s="56"/>
      <c r="BA65" s="47"/>
      <c r="BB65" s="47"/>
      <c r="BC65" s="212"/>
      <c r="BD65" s="81"/>
      <c r="BE65" s="81"/>
      <c r="BF65" s="56"/>
      <c r="BG65" s="56"/>
      <c r="BH65" s="47"/>
      <c r="BI65" s="47"/>
      <c r="BJ65" s="212"/>
      <c r="BK65" s="81"/>
      <c r="BL65" s="81"/>
      <c r="BM65" s="56"/>
      <c r="BN65" s="56"/>
      <c r="BO65" s="47"/>
      <c r="BP65" s="47"/>
      <c r="BQ65" s="211"/>
      <c r="BR65" s="81"/>
      <c r="BS65" s="81"/>
      <c r="BT65" s="56"/>
      <c r="BU65" s="56"/>
      <c r="BV65" s="47"/>
      <c r="BW65" s="47"/>
      <c r="BX65" s="213"/>
      <c r="BY65" s="81"/>
      <c r="BZ65" s="81"/>
      <c r="CA65" s="56"/>
      <c r="CB65" s="56"/>
      <c r="CC65" s="47"/>
      <c r="CD65" s="47"/>
      <c r="CE65" s="213"/>
      <c r="CF65" s="81"/>
      <c r="CG65" s="81"/>
      <c r="CH65" s="56"/>
      <c r="CI65" s="56"/>
      <c r="CJ65" s="47"/>
      <c r="CK65" s="47"/>
      <c r="CL65" s="81"/>
      <c r="CM65" s="81"/>
      <c r="CN65" s="81"/>
      <c r="CO65" s="81"/>
      <c r="CP65" s="81"/>
      <c r="CQ65" s="81"/>
      <c r="CR65" s="81"/>
      <c r="CS65" s="81"/>
      <c r="CT65" s="81"/>
      <c r="CU65" s="81"/>
      <c r="CV65" s="81"/>
      <c r="CW65" s="81"/>
      <c r="CX65" s="81"/>
      <c r="CY65" s="81"/>
      <c r="CZ65" s="81"/>
      <c r="DA65" s="81"/>
      <c r="DB65" s="81"/>
      <c r="DC65" s="81"/>
      <c r="DD65" s="81"/>
      <c r="DE65" s="81"/>
      <c r="DF65" s="81"/>
      <c r="DG65" s="81"/>
      <c r="DH65" s="81"/>
    </row>
    <row r="66" spans="2:112" s="167" customFormat="1" ht="21" customHeight="1" x14ac:dyDescent="0.25">
      <c r="B66" s="48"/>
      <c r="C66" s="48"/>
      <c r="D66" s="48"/>
      <c r="E66" s="395" t="s">
        <v>57</v>
      </c>
      <c r="F66" s="396"/>
      <c r="G66" s="396"/>
      <c r="H66" s="379">
        <v>0.65</v>
      </c>
      <c r="I66" s="379"/>
      <c r="J66" s="117">
        <f>H66*J65</f>
        <v>16.25</v>
      </c>
      <c r="K66" s="118">
        <f>K65*$H$66</f>
        <v>17.55</v>
      </c>
      <c r="L66" s="118">
        <f>L65*$H$66</f>
        <v>14.3</v>
      </c>
      <c r="M66" s="118">
        <f>M65*$H$66</f>
        <v>13</v>
      </c>
      <c r="N66" s="393"/>
      <c r="O66" s="393"/>
      <c r="P66" s="394"/>
      <c r="Q66" s="81"/>
      <c r="R66" s="81"/>
      <c r="S66" s="81"/>
      <c r="T66" s="81"/>
      <c r="U66" s="81"/>
      <c r="V66" s="81"/>
      <c r="W66" s="81"/>
      <c r="X66" s="81"/>
      <c r="Y66" s="81"/>
      <c r="Z66" s="81"/>
      <c r="AA66" s="81"/>
      <c r="AB66" s="81"/>
      <c r="AC66" s="81"/>
      <c r="AD66" s="81"/>
      <c r="AE66" s="81"/>
      <c r="AF66" s="81"/>
      <c r="AG66" s="81"/>
      <c r="AH66" s="81"/>
      <c r="AI66" s="81"/>
      <c r="AJ66" s="286"/>
      <c r="AK66" s="81"/>
      <c r="AL66" s="81"/>
      <c r="AM66" s="81"/>
      <c r="AN66" s="81"/>
      <c r="AO66" s="81"/>
      <c r="AP66" s="81"/>
      <c r="AQ66" s="81"/>
      <c r="AR66" s="81"/>
      <c r="AS66" s="81"/>
      <c r="AT66" s="81"/>
      <c r="AU66" s="81"/>
      <c r="AV66" s="211"/>
      <c r="AW66" s="81"/>
      <c r="AX66" s="81"/>
      <c r="AY66" s="56"/>
      <c r="AZ66" s="56"/>
      <c r="BA66" s="47"/>
      <c r="BB66" s="47"/>
      <c r="BC66" s="212"/>
      <c r="BD66" s="81"/>
      <c r="BE66" s="81"/>
      <c r="BF66" s="56"/>
      <c r="BG66" s="56"/>
      <c r="BH66" s="47"/>
      <c r="BI66" s="47"/>
      <c r="BJ66" s="212"/>
      <c r="BK66" s="81"/>
      <c r="BL66" s="81"/>
      <c r="BM66" s="56"/>
      <c r="BN66" s="56"/>
      <c r="BO66" s="47"/>
      <c r="BP66" s="47"/>
      <c r="BQ66" s="211"/>
      <c r="BR66" s="81"/>
      <c r="BS66" s="81"/>
      <c r="BT66" s="56"/>
      <c r="BU66" s="56"/>
      <c r="BV66" s="47"/>
      <c r="BW66" s="47"/>
      <c r="BX66" s="213"/>
      <c r="BY66" s="81"/>
      <c r="BZ66" s="81"/>
      <c r="CA66" s="56"/>
      <c r="CB66" s="56"/>
      <c r="CC66" s="47"/>
      <c r="CD66" s="47"/>
      <c r="CE66" s="213"/>
      <c r="CF66" s="81"/>
      <c r="CG66" s="81"/>
      <c r="CH66" s="56"/>
      <c r="CI66" s="56"/>
      <c r="CJ66" s="47"/>
      <c r="CK66" s="47"/>
      <c r="CL66" s="81"/>
      <c r="CM66" s="81"/>
      <c r="CN66" s="81"/>
      <c r="CO66" s="81"/>
      <c r="CP66" s="81"/>
      <c r="CQ66" s="81"/>
      <c r="CR66" s="81"/>
      <c r="CS66" s="81"/>
      <c r="CT66" s="81"/>
      <c r="CU66" s="81"/>
      <c r="CV66" s="81"/>
      <c r="CW66" s="81"/>
      <c r="CX66" s="81"/>
      <c r="CY66" s="81"/>
      <c r="CZ66" s="81"/>
      <c r="DA66" s="81"/>
      <c r="DB66" s="81"/>
      <c r="DC66" s="81"/>
      <c r="DD66" s="81"/>
      <c r="DE66" s="81"/>
      <c r="DF66" s="81"/>
      <c r="DG66" s="81"/>
      <c r="DH66" s="81"/>
    </row>
    <row r="67" spans="2:112" s="167" customFormat="1" ht="9.75" customHeight="1" x14ac:dyDescent="0.25">
      <c r="B67" s="48"/>
      <c r="C67" s="48"/>
      <c r="D67" s="48"/>
      <c r="E67" s="389"/>
      <c r="F67" s="390"/>
      <c r="G67" s="390"/>
      <c r="H67" s="390"/>
      <c r="I67" s="390"/>
      <c r="J67" s="390"/>
      <c r="K67" s="390"/>
      <c r="L67" s="390"/>
      <c r="M67" s="390"/>
      <c r="N67" s="390"/>
      <c r="O67" s="390"/>
      <c r="P67" s="391"/>
      <c r="Q67" s="81"/>
      <c r="R67" s="81"/>
      <c r="S67" s="81"/>
      <c r="T67" s="81"/>
      <c r="U67" s="81"/>
      <c r="V67" s="81"/>
      <c r="W67" s="81"/>
      <c r="X67" s="81"/>
      <c r="Y67" s="81"/>
      <c r="Z67" s="81"/>
      <c r="AA67" s="81"/>
      <c r="AB67" s="81"/>
      <c r="AC67" s="81"/>
      <c r="AD67" s="81"/>
      <c r="AE67" s="81"/>
      <c r="AF67" s="81"/>
      <c r="AG67" s="81"/>
      <c r="AH67" s="81"/>
      <c r="AI67" s="81"/>
      <c r="AJ67" s="286"/>
      <c r="AK67" s="81"/>
      <c r="AL67" s="81"/>
      <c r="AM67" s="81"/>
      <c r="AN67" s="81"/>
      <c r="AO67" s="81"/>
      <c r="AP67" s="81"/>
      <c r="AQ67" s="81"/>
      <c r="AR67" s="81"/>
      <c r="AS67" s="81"/>
      <c r="AT67" s="81"/>
      <c r="AU67" s="81"/>
      <c r="AV67" s="213"/>
      <c r="AW67" s="81"/>
      <c r="AX67" s="81"/>
      <c r="AY67" s="56"/>
      <c r="AZ67" s="56"/>
      <c r="BA67" s="47"/>
      <c r="BB67" s="47"/>
      <c r="BC67" s="212"/>
      <c r="BD67" s="81"/>
      <c r="BE67" s="81"/>
      <c r="BF67" s="56"/>
      <c r="BG67" s="56"/>
      <c r="BH67" s="47"/>
      <c r="BI67" s="47"/>
      <c r="BJ67" s="212"/>
      <c r="BK67" s="81"/>
      <c r="BL67" s="81"/>
      <c r="BM67" s="56"/>
      <c r="BN67" s="56"/>
      <c r="BO67" s="47"/>
      <c r="BP67" s="47"/>
      <c r="BQ67" s="211"/>
      <c r="BR67" s="81"/>
      <c r="BS67" s="81"/>
      <c r="BT67" s="56"/>
      <c r="BU67" s="56"/>
      <c r="BV67" s="47"/>
      <c r="BW67" s="47"/>
      <c r="BX67" s="213"/>
      <c r="BY67" s="81"/>
      <c r="BZ67" s="81"/>
      <c r="CA67" s="56"/>
      <c r="CB67" s="56"/>
      <c r="CC67" s="47"/>
      <c r="CD67" s="47"/>
      <c r="CE67" s="213"/>
      <c r="CF67" s="81"/>
      <c r="CG67" s="81"/>
      <c r="CH67" s="56"/>
      <c r="CI67" s="56"/>
      <c r="CJ67" s="47"/>
      <c r="CK67" s="47"/>
      <c r="CL67" s="81"/>
      <c r="CM67" s="81"/>
      <c r="CN67" s="81"/>
      <c r="CO67" s="81"/>
      <c r="CP67" s="81"/>
      <c r="CQ67" s="81"/>
      <c r="CR67" s="81"/>
      <c r="CS67" s="81"/>
      <c r="CT67" s="81"/>
      <c r="CU67" s="81"/>
      <c r="CV67" s="81"/>
      <c r="CW67" s="81"/>
      <c r="CX67" s="81"/>
      <c r="CY67" s="81"/>
      <c r="CZ67" s="81"/>
      <c r="DA67" s="81"/>
      <c r="DB67" s="81"/>
      <c r="DC67" s="81"/>
      <c r="DD67" s="81"/>
      <c r="DE67" s="81"/>
      <c r="DF67" s="81"/>
      <c r="DG67" s="81"/>
      <c r="DH67" s="81"/>
    </row>
    <row r="68" spans="2:112" s="167" customFormat="1" ht="24" customHeight="1" x14ac:dyDescent="0.25">
      <c r="B68" s="48"/>
      <c r="C68" s="48"/>
      <c r="D68" s="48"/>
      <c r="E68" s="361" t="s">
        <v>37</v>
      </c>
      <c r="F68" s="397"/>
      <c r="G68" s="398" t="s">
        <v>74</v>
      </c>
      <c r="H68" s="304" t="s">
        <v>325</v>
      </c>
      <c r="I68" s="119" t="s">
        <v>326</v>
      </c>
      <c r="J68" s="133" t="e">
        <f>IF(O47&lt;87,CX43,CX43)</f>
        <v>#N/A</v>
      </c>
      <c r="K68" s="119" t="s">
        <v>238</v>
      </c>
      <c r="L68" s="119">
        <v>80</v>
      </c>
      <c r="M68" s="365" t="e">
        <f>IF(J68&lt;65,"IPERPROTEZIONE",IF(J68&lt;70,"ACCETTABILE",IF(J68&lt;75,"BUONA",IF(J68&lt;80,"ACCETTABILE","INSUFFICIENTE"))))</f>
        <v>#N/A</v>
      </c>
      <c r="N68" s="365"/>
      <c r="O68" s="365"/>
      <c r="P68" s="366"/>
      <c r="Q68" s="81"/>
      <c r="R68" s="81"/>
      <c r="S68" s="81"/>
      <c r="T68" s="81"/>
      <c r="U68" s="81"/>
      <c r="V68" s="81"/>
      <c r="W68" s="81"/>
      <c r="X68" s="81"/>
      <c r="Y68" s="81"/>
      <c r="Z68" s="81"/>
      <c r="AA68" s="81"/>
      <c r="AB68" s="81"/>
      <c r="AC68" s="81"/>
      <c r="AD68" s="81"/>
      <c r="AE68" s="81"/>
      <c r="AF68" s="81"/>
      <c r="AG68" s="81"/>
      <c r="AH68" s="81"/>
      <c r="AI68" s="81"/>
      <c r="AJ68" s="286"/>
      <c r="AK68" s="81"/>
      <c r="AL68" s="81"/>
      <c r="AM68" s="81"/>
      <c r="AN68" s="81"/>
      <c r="AO68" s="81"/>
      <c r="AP68" s="81"/>
      <c r="AQ68" s="81"/>
      <c r="AR68" s="81"/>
      <c r="AS68" s="81"/>
      <c r="AT68" s="81"/>
      <c r="AU68" s="81"/>
      <c r="AV68" s="220"/>
      <c r="AW68" s="81"/>
      <c r="AX68" s="81"/>
      <c r="AY68" s="56"/>
      <c r="AZ68" s="56"/>
      <c r="BA68" s="47"/>
      <c r="BB68" s="47"/>
      <c r="BC68" s="212"/>
      <c r="BD68" s="81"/>
      <c r="BE68" s="81"/>
      <c r="BF68" s="56"/>
      <c r="BG68" s="56"/>
      <c r="BH68" s="47"/>
      <c r="BI68" s="47"/>
      <c r="BJ68" s="212"/>
      <c r="BK68" s="81"/>
      <c r="BL68" s="81"/>
      <c r="BM68" s="56"/>
      <c r="BN68" s="56"/>
      <c r="BO68" s="47"/>
      <c r="BP68" s="47"/>
      <c r="BQ68" s="211"/>
      <c r="BR68" s="81"/>
      <c r="BS68" s="81"/>
      <c r="BT68" s="56"/>
      <c r="BU68" s="56"/>
      <c r="BV68" s="47"/>
      <c r="BW68" s="47"/>
      <c r="BX68" s="213"/>
      <c r="BY68" s="81"/>
      <c r="BZ68" s="81"/>
      <c r="CA68" s="56"/>
      <c r="CB68" s="56"/>
      <c r="CC68" s="47"/>
      <c r="CD68" s="47"/>
      <c r="CE68" s="213"/>
      <c r="CF68" s="81"/>
      <c r="CG68" s="81"/>
      <c r="CH68" s="56"/>
      <c r="CI68" s="56"/>
      <c r="CJ68" s="47"/>
      <c r="CK68" s="47"/>
      <c r="CL68" s="81"/>
      <c r="CM68" s="81"/>
      <c r="CN68" s="81"/>
      <c r="CO68" s="81"/>
      <c r="CP68" s="81"/>
      <c r="CQ68" s="81"/>
      <c r="CR68" s="81"/>
      <c r="CS68" s="81"/>
      <c r="CT68" s="81"/>
      <c r="CU68" s="81"/>
      <c r="CV68" s="81"/>
      <c r="CW68" s="81"/>
      <c r="CX68" s="81"/>
      <c r="CY68" s="81"/>
      <c r="CZ68" s="81"/>
      <c r="DA68" s="81"/>
      <c r="DB68" s="81"/>
      <c r="DC68" s="81"/>
      <c r="DD68" s="81"/>
      <c r="DE68" s="81"/>
      <c r="DF68" s="81"/>
      <c r="DG68" s="81"/>
      <c r="DH68" s="81"/>
    </row>
    <row r="69" spans="2:112" s="167" customFormat="1" ht="37.5" customHeight="1" thickBot="1" x14ac:dyDescent="0.3">
      <c r="B69" s="48"/>
      <c r="C69" s="48"/>
      <c r="D69" s="48"/>
      <c r="E69" s="367" t="s">
        <v>31</v>
      </c>
      <c r="F69" s="364"/>
      <c r="G69" s="399"/>
      <c r="H69" s="113" t="s">
        <v>241</v>
      </c>
      <c r="I69" s="112" t="s">
        <v>239</v>
      </c>
      <c r="J69" s="112">
        <f>M66-5</f>
        <v>8</v>
      </c>
      <c r="K69" s="112" t="s">
        <v>238</v>
      </c>
      <c r="L69" s="112">
        <v>135</v>
      </c>
      <c r="M69" s="368" t="e">
        <f>IF($O$48&lt;135,"VERIFICA NON NECESSARIA",IF(($O$48-J69)&lt;135,"IDONEO","INSUFFICIENTE"))</f>
        <v>#N/A</v>
      </c>
      <c r="N69" s="368"/>
      <c r="O69" s="368"/>
      <c r="P69" s="369"/>
      <c r="Q69" s="81"/>
      <c r="R69" s="81"/>
      <c r="S69" s="81"/>
      <c r="T69" s="81"/>
      <c r="U69" s="81"/>
      <c r="V69" s="81"/>
      <c r="W69" s="81"/>
      <c r="X69" s="81"/>
      <c r="Y69" s="81"/>
      <c r="Z69" s="81"/>
      <c r="AA69" s="81"/>
      <c r="AB69" s="81"/>
      <c r="AC69" s="81"/>
      <c r="AD69" s="81"/>
      <c r="AE69" s="81"/>
      <c r="AF69" s="81"/>
      <c r="AG69" s="81"/>
      <c r="AH69" s="81"/>
      <c r="AI69" s="81"/>
      <c r="AJ69" s="286"/>
      <c r="AK69" s="81"/>
      <c r="AL69" s="81"/>
      <c r="AM69" s="81"/>
      <c r="AN69" s="81"/>
      <c r="AO69" s="81"/>
      <c r="AP69" s="81"/>
      <c r="AQ69" s="81"/>
      <c r="AR69" s="81"/>
      <c r="AS69" s="81"/>
      <c r="AT69" s="81"/>
      <c r="AU69" s="81"/>
      <c r="AV69" s="220"/>
      <c r="AW69" s="81"/>
      <c r="AX69" s="81"/>
      <c r="AY69" s="56"/>
      <c r="AZ69" s="56"/>
      <c r="BA69" s="47"/>
      <c r="BB69" s="47"/>
      <c r="BC69" s="212"/>
      <c r="BD69" s="81"/>
      <c r="BE69" s="81"/>
      <c r="BF69" s="56"/>
      <c r="BG69" s="56"/>
      <c r="BH69" s="47"/>
      <c r="BI69" s="47"/>
      <c r="BJ69" s="212"/>
      <c r="BK69" s="81"/>
      <c r="BL69" s="81"/>
      <c r="BM69" s="56"/>
      <c r="BN69" s="56"/>
      <c r="BO69" s="47"/>
      <c r="BP69" s="47"/>
      <c r="BQ69" s="211"/>
      <c r="BR69" s="81"/>
      <c r="BS69" s="81"/>
      <c r="BT69" s="56"/>
      <c r="BU69" s="56"/>
      <c r="BV69" s="47"/>
      <c r="BW69" s="47"/>
      <c r="BX69" s="213"/>
      <c r="BY69" s="81"/>
      <c r="BZ69" s="81"/>
      <c r="CA69" s="56"/>
      <c r="CB69" s="56"/>
      <c r="CC69" s="47"/>
      <c r="CD69" s="47"/>
      <c r="CE69" s="213"/>
      <c r="CF69" s="81"/>
      <c r="CG69" s="81"/>
      <c r="CH69" s="56"/>
      <c r="CI69" s="56"/>
      <c r="CJ69" s="47"/>
      <c r="CK69" s="47"/>
      <c r="CL69" s="81"/>
      <c r="CM69" s="81"/>
      <c r="CN69" s="81"/>
      <c r="CO69" s="81"/>
      <c r="CP69" s="81"/>
      <c r="CQ69" s="81"/>
      <c r="CR69" s="81"/>
      <c r="CS69" s="81"/>
      <c r="CT69" s="81"/>
      <c r="CU69" s="81"/>
      <c r="CV69" s="81"/>
      <c r="CW69" s="81"/>
      <c r="CX69" s="81"/>
      <c r="CY69" s="81"/>
      <c r="CZ69" s="81"/>
      <c r="DA69" s="81"/>
      <c r="DB69" s="81"/>
      <c r="DC69" s="81"/>
      <c r="DD69" s="81"/>
      <c r="DE69" s="81"/>
      <c r="DF69" s="81"/>
      <c r="DG69" s="81"/>
      <c r="DH69" s="81"/>
    </row>
    <row r="70" spans="2:112" s="167" customFormat="1" ht="12.6" customHeight="1" x14ac:dyDescent="0.3">
      <c r="B70" s="48"/>
      <c r="C70" s="48"/>
      <c r="D70" s="48"/>
      <c r="E70" s="81"/>
      <c r="F70" s="81"/>
      <c r="G70" s="81"/>
      <c r="H70" s="81"/>
      <c r="I70" s="61"/>
      <c r="J70" s="61"/>
      <c r="K70" s="50"/>
      <c r="L70" s="51"/>
      <c r="M70" s="51"/>
      <c r="N70" s="52"/>
      <c r="O70" s="53"/>
      <c r="P70" s="53"/>
      <c r="Q70" s="81"/>
      <c r="R70" s="81"/>
      <c r="S70" s="81"/>
      <c r="T70" s="81"/>
      <c r="U70" s="81"/>
      <c r="V70" s="81"/>
      <c r="W70" s="81"/>
      <c r="X70" s="81"/>
      <c r="Y70" s="81"/>
      <c r="Z70" s="81"/>
      <c r="AA70" s="81"/>
      <c r="AB70" s="81"/>
      <c r="AC70" s="81"/>
      <c r="AD70" s="81"/>
      <c r="AE70" s="81"/>
      <c r="AF70" s="81"/>
      <c r="AG70" s="81"/>
      <c r="AH70" s="81"/>
      <c r="AI70" s="81"/>
      <c r="AJ70" s="286"/>
      <c r="AK70" s="81"/>
      <c r="AL70" s="81"/>
      <c r="AM70" s="81"/>
      <c r="AN70" s="81"/>
      <c r="AO70" s="81"/>
      <c r="AP70" s="81"/>
      <c r="AQ70" s="81"/>
      <c r="AR70" s="81"/>
      <c r="AS70" s="81"/>
      <c r="AT70" s="81"/>
      <c r="AU70" s="81"/>
      <c r="AV70" s="221"/>
      <c r="AW70" s="81"/>
      <c r="AX70" s="81"/>
      <c r="AY70" s="56"/>
      <c r="AZ70" s="56"/>
      <c r="BA70" s="47"/>
      <c r="BB70" s="47"/>
      <c r="BC70" s="212"/>
      <c r="BD70" s="81"/>
      <c r="BE70" s="81"/>
      <c r="BF70" s="56"/>
      <c r="BG70" s="56"/>
      <c r="BH70" s="47"/>
      <c r="BI70" s="47"/>
      <c r="BJ70" s="212"/>
      <c r="BK70" s="81"/>
      <c r="BL70" s="81"/>
      <c r="BM70" s="56"/>
      <c r="BN70" s="56"/>
      <c r="BO70" s="47"/>
      <c r="BP70" s="47"/>
      <c r="BQ70" s="211"/>
      <c r="BR70" s="81"/>
      <c r="BS70" s="81"/>
      <c r="BT70" s="56"/>
      <c r="BU70" s="56"/>
      <c r="BV70" s="47"/>
      <c r="BW70" s="47"/>
      <c r="BX70" s="213"/>
      <c r="BY70" s="81"/>
      <c r="BZ70" s="81"/>
      <c r="CA70" s="56"/>
      <c r="CB70" s="56"/>
      <c r="CC70" s="47"/>
      <c r="CD70" s="47"/>
      <c r="CE70" s="213"/>
      <c r="CF70" s="81"/>
      <c r="CG70" s="81"/>
      <c r="CH70" s="56"/>
      <c r="CI70" s="56"/>
      <c r="CJ70" s="47"/>
      <c r="CK70" s="47"/>
      <c r="CL70" s="81"/>
      <c r="CM70" s="81"/>
      <c r="CN70" s="81"/>
      <c r="CO70" s="81"/>
      <c r="CP70" s="81"/>
      <c r="CQ70" s="81"/>
      <c r="CR70" s="81"/>
      <c r="CS70" s="81"/>
      <c r="CT70" s="81"/>
      <c r="CU70" s="81"/>
      <c r="CV70" s="81"/>
      <c r="CW70" s="81"/>
      <c r="CX70" s="81"/>
      <c r="CY70" s="81"/>
      <c r="CZ70" s="81"/>
      <c r="DA70" s="81"/>
      <c r="DB70" s="81"/>
      <c r="DC70" s="81"/>
      <c r="DD70" s="81"/>
      <c r="DE70" s="81"/>
      <c r="DF70" s="81"/>
      <c r="DG70" s="81"/>
      <c r="DH70" s="81"/>
    </row>
    <row r="71" spans="2:112" s="167" customFormat="1" ht="12.6" customHeight="1" thickBot="1" x14ac:dyDescent="0.35">
      <c r="B71" s="48"/>
      <c r="C71" s="48"/>
      <c r="D71" s="48"/>
      <c r="E71" s="49"/>
      <c r="F71" s="49"/>
      <c r="G71" s="49"/>
      <c r="H71" s="49"/>
      <c r="I71" s="49"/>
      <c r="J71" s="49"/>
      <c r="K71" s="50"/>
      <c r="L71" s="51"/>
      <c r="M71" s="51"/>
      <c r="N71" s="52"/>
      <c r="O71" s="53"/>
      <c r="P71" s="53"/>
      <c r="Q71" s="81"/>
      <c r="R71" s="81"/>
      <c r="S71" s="81"/>
      <c r="T71" s="81"/>
      <c r="U71" s="81"/>
      <c r="V71" s="81"/>
      <c r="W71" s="81"/>
      <c r="X71" s="81"/>
      <c r="Y71" s="81"/>
      <c r="Z71" s="81"/>
      <c r="AA71" s="81"/>
      <c r="AB71" s="81"/>
      <c r="AC71" s="81"/>
      <c r="AD71" s="81"/>
      <c r="AE71" s="81"/>
      <c r="AF71" s="81"/>
      <c r="AG71" s="81"/>
      <c r="AH71" s="81"/>
      <c r="AI71" s="81"/>
      <c r="AJ71" s="286"/>
      <c r="AK71" s="81"/>
      <c r="AL71" s="81"/>
      <c r="AM71" s="81"/>
      <c r="AN71" s="81"/>
      <c r="AO71" s="81"/>
      <c r="AP71" s="81"/>
      <c r="AQ71" s="81"/>
      <c r="AR71" s="81"/>
      <c r="AS71" s="81"/>
      <c r="AT71" s="81"/>
      <c r="AU71" s="81"/>
      <c r="AV71" s="221"/>
      <c r="AW71" s="81"/>
      <c r="AX71" s="81"/>
      <c r="AY71" s="56"/>
      <c r="AZ71" s="56"/>
      <c r="BA71" s="47"/>
      <c r="BB71" s="47"/>
      <c r="BC71" s="212"/>
      <c r="BD71" s="81"/>
      <c r="BE71" s="81"/>
      <c r="BF71" s="56"/>
      <c r="BG71" s="56"/>
      <c r="BH71" s="47"/>
      <c r="BI71" s="47"/>
      <c r="BJ71" s="212"/>
      <c r="BK71" s="81"/>
      <c r="BL71" s="81"/>
      <c r="BM71" s="56"/>
      <c r="BN71" s="56"/>
      <c r="BO71" s="47"/>
      <c r="BP71" s="47"/>
      <c r="BQ71" s="211"/>
      <c r="BR71" s="81"/>
      <c r="BS71" s="81"/>
      <c r="BT71" s="56"/>
      <c r="BU71" s="56"/>
      <c r="BV71" s="47"/>
      <c r="BW71" s="47"/>
      <c r="BX71" s="213"/>
      <c r="BY71" s="81"/>
      <c r="BZ71" s="81"/>
      <c r="CA71" s="56"/>
      <c r="CB71" s="56"/>
      <c r="CC71" s="47"/>
      <c r="CD71" s="47"/>
      <c r="CE71" s="213"/>
      <c r="CF71" s="81"/>
      <c r="CG71" s="81"/>
      <c r="CH71" s="56"/>
      <c r="CI71" s="56"/>
      <c r="CJ71" s="47"/>
      <c r="CK71" s="47"/>
      <c r="CL71" s="81"/>
      <c r="CM71" s="81"/>
      <c r="CN71" s="81"/>
      <c r="CO71" s="81"/>
      <c r="CP71" s="81"/>
      <c r="CQ71" s="81"/>
      <c r="CR71" s="81"/>
      <c r="CS71" s="81"/>
      <c r="CT71" s="81"/>
      <c r="CU71" s="81"/>
      <c r="CV71" s="81"/>
      <c r="CW71" s="81"/>
      <c r="CX71" s="81"/>
      <c r="CY71" s="81"/>
      <c r="CZ71" s="81"/>
      <c r="DA71" s="81"/>
      <c r="DB71" s="81"/>
      <c r="DC71" s="81"/>
      <c r="DD71" s="81"/>
      <c r="DE71" s="81"/>
      <c r="DF71" s="81"/>
      <c r="DG71" s="81"/>
      <c r="DH71" s="81"/>
    </row>
    <row r="72" spans="2:112" s="167" customFormat="1" ht="27" customHeight="1" x14ac:dyDescent="0.3">
      <c r="B72" s="48"/>
      <c r="C72" s="48"/>
      <c r="D72" s="48"/>
      <c r="E72" s="370" t="s">
        <v>263</v>
      </c>
      <c r="F72" s="371"/>
      <c r="G72" s="371"/>
      <c r="H72" s="371"/>
      <c r="I72" s="371"/>
      <c r="J72" s="371"/>
      <c r="K72" s="371"/>
      <c r="L72" s="371"/>
      <c r="M72" s="371"/>
      <c r="N72" s="371"/>
      <c r="O72" s="371"/>
      <c r="P72" s="372"/>
      <c r="Q72" s="81"/>
      <c r="R72" s="81"/>
      <c r="S72" s="81"/>
      <c r="T72" s="81"/>
      <c r="U72" s="81"/>
      <c r="V72" s="81"/>
      <c r="W72" s="81"/>
      <c r="X72" s="81"/>
      <c r="Y72" s="81"/>
      <c r="Z72" s="81"/>
      <c r="AA72" s="81"/>
      <c r="AB72" s="81"/>
      <c r="AC72" s="81"/>
      <c r="AD72" s="81"/>
      <c r="AE72" s="81"/>
      <c r="AF72" s="81"/>
      <c r="AG72" s="81"/>
      <c r="AH72" s="81"/>
      <c r="AI72" s="81"/>
      <c r="AJ72" s="286"/>
      <c r="AK72" s="81"/>
      <c r="AL72" s="81"/>
      <c r="AM72" s="81"/>
      <c r="AN72" s="81"/>
      <c r="AO72" s="81"/>
      <c r="AP72" s="81"/>
      <c r="AQ72" s="81"/>
      <c r="AR72" s="81"/>
      <c r="AS72" s="81"/>
      <c r="AT72" s="81"/>
      <c r="AU72" s="81"/>
      <c r="AV72" s="221"/>
      <c r="AW72" s="81"/>
      <c r="AX72" s="81"/>
      <c r="AY72" s="56"/>
      <c r="AZ72" s="56"/>
      <c r="BA72" s="47"/>
      <c r="BB72" s="47"/>
      <c r="BC72" s="212"/>
      <c r="BD72" s="81"/>
      <c r="BE72" s="81"/>
      <c r="BF72" s="56"/>
      <c r="BG72" s="56"/>
      <c r="BH72" s="47"/>
      <c r="BI72" s="47"/>
      <c r="BJ72" s="212"/>
      <c r="BK72" s="81"/>
      <c r="BL72" s="81"/>
      <c r="BM72" s="56"/>
      <c r="BN72" s="56"/>
      <c r="BO72" s="47"/>
      <c r="BP72" s="47"/>
      <c r="BQ72" s="211"/>
      <c r="BR72" s="81"/>
      <c r="BS72" s="81"/>
      <c r="BT72" s="56"/>
      <c r="BU72" s="56"/>
      <c r="BV72" s="47"/>
      <c r="BW72" s="47"/>
      <c r="BX72" s="213"/>
      <c r="BY72" s="81"/>
      <c r="BZ72" s="81"/>
      <c r="CA72" s="56"/>
      <c r="CB72" s="56"/>
      <c r="CC72" s="47"/>
      <c r="CD72" s="47"/>
      <c r="CE72" s="213"/>
      <c r="CF72" s="81"/>
      <c r="CG72" s="81"/>
      <c r="CH72" s="56"/>
      <c r="CI72" s="56"/>
      <c r="CJ72" s="47"/>
      <c r="CK72" s="47"/>
      <c r="CL72" s="81"/>
      <c r="CM72" s="81"/>
      <c r="CN72" s="81"/>
      <c r="CO72" s="81"/>
      <c r="CP72" s="81"/>
      <c r="CQ72" s="81"/>
      <c r="CR72" s="81"/>
      <c r="CS72" s="81"/>
      <c r="CT72" s="81"/>
      <c r="CU72" s="81"/>
      <c r="CV72" s="81"/>
      <c r="CW72" s="81"/>
      <c r="CX72" s="81"/>
      <c r="CY72" s="81"/>
      <c r="CZ72" s="81"/>
      <c r="DA72" s="81"/>
      <c r="DB72" s="81"/>
      <c r="DC72" s="81"/>
      <c r="DD72" s="81"/>
      <c r="DE72" s="81"/>
      <c r="DF72" s="81"/>
      <c r="DG72" s="81"/>
      <c r="DH72" s="81"/>
    </row>
    <row r="73" spans="2:112" s="167" customFormat="1" ht="21" customHeight="1" x14ac:dyDescent="0.25">
      <c r="B73" s="48"/>
      <c r="C73" s="48"/>
      <c r="D73" s="48"/>
      <c r="E73" s="193" t="s">
        <v>34</v>
      </c>
      <c r="F73" s="302" t="s">
        <v>26</v>
      </c>
      <c r="G73" s="302" t="s">
        <v>28</v>
      </c>
      <c r="H73" s="373" t="s">
        <v>29</v>
      </c>
      <c r="I73" s="373"/>
      <c r="J73" s="114" t="s">
        <v>64</v>
      </c>
      <c r="K73" s="115" t="s">
        <v>12</v>
      </c>
      <c r="L73" s="116" t="s">
        <v>13</v>
      </c>
      <c r="M73" s="116" t="s">
        <v>14</v>
      </c>
      <c r="N73" s="305" t="s">
        <v>69</v>
      </c>
      <c r="O73" s="305" t="s">
        <v>70</v>
      </c>
      <c r="P73" s="132" t="s">
        <v>15</v>
      </c>
      <c r="Q73" s="81"/>
      <c r="R73" s="81"/>
      <c r="S73" s="81"/>
      <c r="T73" s="81"/>
      <c r="U73" s="81"/>
      <c r="V73" s="81"/>
      <c r="W73" s="81"/>
      <c r="X73" s="81"/>
      <c r="Y73" s="81"/>
      <c r="Z73" s="81"/>
      <c r="AA73" s="81"/>
      <c r="AB73" s="81"/>
      <c r="AC73" s="81"/>
      <c r="AD73" s="81"/>
      <c r="AE73" s="81"/>
      <c r="AF73" s="81"/>
      <c r="AG73" s="81"/>
      <c r="AH73" s="81"/>
      <c r="AI73" s="81"/>
      <c r="AJ73" s="286"/>
      <c r="AK73" s="81"/>
      <c r="AL73" s="81"/>
      <c r="AM73" s="81"/>
      <c r="AN73" s="81"/>
      <c r="AO73" s="81"/>
      <c r="AP73" s="81"/>
      <c r="AQ73" s="81"/>
      <c r="AR73" s="81"/>
      <c r="AS73" s="81"/>
      <c r="AT73" s="81"/>
      <c r="AU73" s="81"/>
      <c r="AV73" s="218"/>
      <c r="AW73" s="81"/>
      <c r="AX73" s="81"/>
      <c r="AY73" s="56"/>
      <c r="AZ73" s="52"/>
      <c r="BA73" s="47"/>
      <c r="BB73" s="47"/>
      <c r="BC73" s="212"/>
      <c r="BD73" s="81"/>
      <c r="BE73" s="81"/>
      <c r="BF73" s="56"/>
      <c r="BG73" s="52"/>
      <c r="BH73" s="47"/>
      <c r="BI73" s="47"/>
      <c r="BJ73" s="212"/>
      <c r="BK73" s="81"/>
      <c r="BL73" s="81"/>
      <c r="BM73" s="56"/>
      <c r="BN73" s="52"/>
      <c r="BO73" s="47"/>
      <c r="BP73" s="47"/>
      <c r="BQ73" s="211"/>
      <c r="BR73" s="81"/>
      <c r="BS73" s="81"/>
      <c r="BT73" s="56"/>
      <c r="BU73" s="52"/>
      <c r="BV73" s="47"/>
      <c r="BW73" s="47"/>
      <c r="BX73" s="213"/>
      <c r="BY73" s="81"/>
      <c r="BZ73" s="81"/>
      <c r="CA73" s="56"/>
      <c r="CB73" s="52"/>
      <c r="CC73" s="47"/>
      <c r="CD73" s="47"/>
      <c r="CE73" s="213"/>
      <c r="CF73" s="81"/>
      <c r="CG73" s="81"/>
      <c r="CH73" s="56"/>
      <c r="CI73" s="52"/>
      <c r="CJ73" s="47"/>
      <c r="CK73" s="47"/>
      <c r="CL73" s="81"/>
      <c r="CM73" s="81"/>
      <c r="CN73" s="81"/>
      <c r="CO73" s="81"/>
      <c r="CP73" s="81"/>
      <c r="CQ73" s="81"/>
      <c r="CR73" s="81"/>
      <c r="CS73" s="81"/>
      <c r="CT73" s="81"/>
      <c r="CU73" s="81"/>
      <c r="CV73" s="81"/>
      <c r="CW73" s="81"/>
      <c r="CX73" s="81"/>
      <c r="CY73" s="81"/>
      <c r="CZ73" s="81"/>
      <c r="DA73" s="81"/>
      <c r="DB73" s="81"/>
      <c r="DC73" s="81"/>
      <c r="DD73" s="81"/>
      <c r="DE73" s="81"/>
      <c r="DF73" s="81"/>
      <c r="DG73" s="81"/>
      <c r="DH73" s="81"/>
    </row>
    <row r="74" spans="2:112" s="167" customFormat="1" ht="21" customHeight="1" x14ac:dyDescent="0.25">
      <c r="B74" s="48"/>
      <c r="C74" s="48"/>
      <c r="D74" s="48"/>
      <c r="E74" s="303" t="s">
        <v>38</v>
      </c>
      <c r="F74" s="303" t="str">
        <f>VLOOKUP(E74,$E$115:$L$246,2,FALSE)</f>
        <v>Inserti con archetto</v>
      </c>
      <c r="G74" s="303" t="str">
        <f>VLOOKUP($E$74,$E$115:$L$246,3,FALSE)</f>
        <v>AEARO</v>
      </c>
      <c r="H74" s="374" t="str">
        <f>VLOOKUP($E$74,$E$115:$L$246,4,FALSE)</f>
        <v>EAR CAPS</v>
      </c>
      <c r="I74" s="374"/>
      <c r="J74" s="46">
        <f>VLOOKUP(E74,$E$115:$L$246,5,FALSE)</f>
        <v>21</v>
      </c>
      <c r="K74" s="46">
        <f>VLOOKUP($E$74,$E$115:$L$246,6,FALSE)</f>
        <v>25</v>
      </c>
      <c r="L74" s="46">
        <f>VLOOKUP($E$74,$E$115:$L$246,7,FALSE)</f>
        <v>17</v>
      </c>
      <c r="M74" s="46">
        <f>VLOOKUP($E$74,$E$115:$L$246,8,FALSE)</f>
        <v>14</v>
      </c>
      <c r="N74" s="375" t="e">
        <f>$DE$11</f>
        <v>#N/A</v>
      </c>
      <c r="O74" s="375" t="e">
        <f>$DF$11</f>
        <v>#N/A</v>
      </c>
      <c r="P74" s="376" t="e">
        <f>IF(($DF$11-$DE$11)&lt;=2,(L75-((K75-L75)/4)*($DF$11-$DE$11-2)),(L75-((L75-M75)/8)*($DF$11-$DE$11-2)))</f>
        <v>#N/A</v>
      </c>
      <c r="Q74" s="81"/>
      <c r="R74" s="81"/>
      <c r="S74" s="81"/>
      <c r="T74" s="81"/>
      <c r="U74" s="81"/>
      <c r="V74" s="81"/>
      <c r="W74" s="81"/>
      <c r="X74" s="81"/>
      <c r="Y74" s="81"/>
      <c r="Z74" s="81"/>
      <c r="AA74" s="81"/>
      <c r="AB74" s="81"/>
      <c r="AC74" s="81"/>
      <c r="AD74" s="81"/>
      <c r="AE74" s="81"/>
      <c r="AF74" s="81"/>
      <c r="AG74" s="81"/>
      <c r="AH74" s="81"/>
      <c r="AI74" s="81"/>
      <c r="AJ74" s="286"/>
      <c r="AK74" s="81"/>
      <c r="AL74" s="81"/>
      <c r="AM74" s="81"/>
      <c r="AN74" s="81"/>
      <c r="AO74" s="81"/>
      <c r="AP74" s="81"/>
      <c r="AQ74" s="81"/>
      <c r="AR74" s="81"/>
      <c r="AS74" s="81"/>
      <c r="AT74" s="81"/>
      <c r="AU74" s="81"/>
      <c r="AV74" s="219"/>
      <c r="AW74" s="81"/>
      <c r="AX74" s="81"/>
      <c r="AY74" s="56"/>
      <c r="AZ74" s="56"/>
      <c r="BA74" s="47"/>
      <c r="BB74" s="47"/>
      <c r="BC74" s="212"/>
      <c r="BD74" s="81"/>
      <c r="BE74" s="81"/>
      <c r="BF74" s="56"/>
      <c r="BG74" s="56"/>
      <c r="BH74" s="47"/>
      <c r="BI74" s="47"/>
      <c r="BJ74" s="212"/>
      <c r="BK74" s="81"/>
      <c r="BL74" s="81"/>
      <c r="BM74" s="56"/>
      <c r="BN74" s="56"/>
      <c r="BO74" s="47"/>
      <c r="BP74" s="47"/>
      <c r="BQ74" s="211"/>
      <c r="BR74" s="81"/>
      <c r="BS74" s="81"/>
      <c r="BT74" s="56"/>
      <c r="BU74" s="56"/>
      <c r="BV74" s="47"/>
      <c r="BW74" s="47"/>
      <c r="BX74" s="213"/>
      <c r="BY74" s="81"/>
      <c r="BZ74" s="81"/>
      <c r="CA74" s="56"/>
      <c r="CB74" s="56"/>
      <c r="CC74" s="47"/>
      <c r="CD74" s="47"/>
      <c r="CE74" s="213"/>
      <c r="CF74" s="81"/>
      <c r="CG74" s="81"/>
      <c r="CH74" s="56"/>
      <c r="CI74" s="56"/>
      <c r="CJ74" s="47"/>
      <c r="CK74" s="47"/>
      <c r="CL74" s="81"/>
      <c r="CM74" s="81"/>
      <c r="CN74" s="81"/>
      <c r="CO74" s="81"/>
      <c r="CP74" s="81"/>
      <c r="CQ74" s="81"/>
      <c r="CR74" s="81"/>
      <c r="CS74" s="81"/>
      <c r="CT74" s="81"/>
      <c r="CU74" s="81"/>
      <c r="CV74" s="81"/>
      <c r="CW74" s="81"/>
      <c r="CX74" s="81"/>
      <c r="CY74" s="81"/>
      <c r="CZ74" s="81"/>
      <c r="DA74" s="81"/>
      <c r="DB74" s="81"/>
      <c r="DC74" s="81"/>
      <c r="DD74" s="81"/>
      <c r="DE74" s="81"/>
      <c r="DF74" s="81"/>
      <c r="DG74" s="81"/>
      <c r="DH74" s="81"/>
    </row>
    <row r="75" spans="2:112" s="167" customFormat="1" ht="21" customHeight="1" x14ac:dyDescent="0.25">
      <c r="B75" s="48"/>
      <c r="C75" s="48"/>
      <c r="D75" s="48"/>
      <c r="E75" s="191"/>
      <c r="F75" s="127"/>
      <c r="G75" s="128" t="s">
        <v>57</v>
      </c>
      <c r="H75" s="378">
        <v>0.65</v>
      </c>
      <c r="I75" s="379"/>
      <c r="J75" s="117">
        <f>H75*J74</f>
        <v>13.65</v>
      </c>
      <c r="K75" s="118">
        <f>K74*$H$75</f>
        <v>16.25</v>
      </c>
      <c r="L75" s="118">
        <f>L74*$H$75</f>
        <v>11.05</v>
      </c>
      <c r="M75" s="118">
        <f>M74*$H$75</f>
        <v>9.1</v>
      </c>
      <c r="N75" s="362"/>
      <c r="O75" s="362"/>
      <c r="P75" s="377"/>
      <c r="Q75" s="81"/>
      <c r="R75" s="81"/>
      <c r="S75" s="81"/>
      <c r="T75" s="81"/>
      <c r="U75" s="81"/>
      <c r="V75" s="81"/>
      <c r="W75" s="81"/>
      <c r="X75" s="81"/>
      <c r="Y75" s="81"/>
      <c r="Z75" s="81"/>
      <c r="AA75" s="81"/>
      <c r="AB75" s="81"/>
      <c r="AC75" s="81"/>
      <c r="AD75" s="81"/>
      <c r="AE75" s="81"/>
      <c r="AF75" s="81"/>
      <c r="AG75" s="81"/>
      <c r="AH75" s="81"/>
      <c r="AI75" s="81"/>
      <c r="AJ75" s="286"/>
      <c r="AK75" s="81"/>
      <c r="AL75" s="81"/>
      <c r="AM75" s="81"/>
      <c r="AN75" s="81"/>
      <c r="AO75" s="81"/>
      <c r="AP75" s="81"/>
      <c r="AQ75" s="81"/>
      <c r="AR75" s="81"/>
      <c r="AS75" s="81"/>
      <c r="AT75" s="81"/>
      <c r="AU75" s="81"/>
      <c r="AV75" s="211"/>
      <c r="AW75" s="81"/>
      <c r="AX75" s="81"/>
      <c r="AY75" s="56"/>
      <c r="AZ75" s="56"/>
      <c r="BA75" s="47"/>
      <c r="BB75" s="47"/>
      <c r="BC75" s="212"/>
      <c r="BD75" s="81"/>
      <c r="BE75" s="81"/>
      <c r="BF75" s="56"/>
      <c r="BG75" s="56"/>
      <c r="BH75" s="47"/>
      <c r="BI75" s="47"/>
      <c r="BJ75" s="212"/>
      <c r="BK75" s="81"/>
      <c r="BL75" s="81"/>
      <c r="BM75" s="56"/>
      <c r="BN75" s="56"/>
      <c r="BO75" s="47"/>
      <c r="BP75" s="47"/>
      <c r="BQ75" s="211"/>
      <c r="BR75" s="81"/>
      <c r="BS75" s="81"/>
      <c r="BT75" s="56"/>
      <c r="BU75" s="56"/>
      <c r="BV75" s="47"/>
      <c r="BW75" s="47"/>
      <c r="BX75" s="213"/>
      <c r="BY75" s="81"/>
      <c r="BZ75" s="81"/>
      <c r="CA75" s="56"/>
      <c r="CB75" s="56"/>
      <c r="CC75" s="47"/>
      <c r="CD75" s="47"/>
      <c r="CE75" s="213"/>
      <c r="CF75" s="81"/>
      <c r="CG75" s="81"/>
      <c r="CH75" s="56"/>
      <c r="CI75" s="56"/>
      <c r="CJ75" s="47"/>
      <c r="CK75" s="47"/>
      <c r="CL75" s="81"/>
      <c r="CM75" s="81"/>
      <c r="CN75" s="81"/>
      <c r="CO75" s="81"/>
      <c r="CP75" s="81"/>
      <c r="CQ75" s="81"/>
      <c r="CR75" s="81"/>
      <c r="CS75" s="81"/>
      <c r="CT75" s="81"/>
      <c r="CU75" s="81"/>
      <c r="CV75" s="81"/>
      <c r="CW75" s="81"/>
      <c r="CX75" s="81"/>
      <c r="CY75" s="81"/>
      <c r="CZ75" s="81"/>
      <c r="DA75" s="81"/>
      <c r="DB75" s="81"/>
      <c r="DC75" s="81"/>
      <c r="DD75" s="81"/>
      <c r="DE75" s="81"/>
      <c r="DF75" s="81"/>
      <c r="DG75" s="81"/>
      <c r="DH75" s="81"/>
    </row>
    <row r="76" spans="2:112" s="167" customFormat="1" ht="9" customHeight="1" x14ac:dyDescent="0.25">
      <c r="B76" s="48"/>
      <c r="C76" s="48"/>
      <c r="D76" s="48"/>
      <c r="E76" s="358"/>
      <c r="F76" s="359"/>
      <c r="G76" s="359"/>
      <c r="H76" s="359"/>
      <c r="I76" s="359"/>
      <c r="J76" s="359"/>
      <c r="K76" s="359"/>
      <c r="L76" s="359"/>
      <c r="M76" s="359"/>
      <c r="N76" s="359"/>
      <c r="O76" s="359"/>
      <c r="P76" s="360"/>
      <c r="Q76" s="81"/>
      <c r="R76" s="81"/>
      <c r="S76" s="81"/>
      <c r="T76" s="81"/>
      <c r="U76" s="81"/>
      <c r="V76" s="81"/>
      <c r="W76" s="81"/>
      <c r="X76" s="81"/>
      <c r="Y76" s="81"/>
      <c r="Z76" s="81"/>
      <c r="AA76" s="81"/>
      <c r="AB76" s="81"/>
      <c r="AC76" s="81"/>
      <c r="AD76" s="81"/>
      <c r="AE76" s="81"/>
      <c r="AF76" s="81"/>
      <c r="AG76" s="81"/>
      <c r="AH76" s="81"/>
      <c r="AI76" s="81"/>
      <c r="AJ76" s="286"/>
      <c r="AK76" s="81"/>
      <c r="AL76" s="81"/>
      <c r="AM76" s="81"/>
      <c r="AN76" s="81"/>
      <c r="AO76" s="81"/>
      <c r="AP76" s="81"/>
      <c r="AQ76" s="81"/>
      <c r="AR76" s="81"/>
      <c r="AS76" s="81"/>
      <c r="AT76" s="81"/>
      <c r="AU76" s="81"/>
      <c r="AV76" s="211"/>
      <c r="AW76" s="81"/>
      <c r="AX76" s="81"/>
      <c r="AY76" s="56"/>
      <c r="AZ76" s="56"/>
      <c r="BA76" s="47"/>
      <c r="BB76" s="47"/>
      <c r="BC76" s="212"/>
      <c r="BD76" s="81"/>
      <c r="BE76" s="81"/>
      <c r="BF76" s="56"/>
      <c r="BG76" s="56"/>
      <c r="BH76" s="47"/>
      <c r="BI76" s="47"/>
      <c r="BJ76" s="212"/>
      <c r="BK76" s="81"/>
      <c r="BL76" s="81"/>
      <c r="BM76" s="56"/>
      <c r="BN76" s="56"/>
      <c r="BO76" s="47"/>
      <c r="BP76" s="47"/>
      <c r="BQ76" s="211"/>
      <c r="BR76" s="81"/>
      <c r="BS76" s="81"/>
      <c r="BT76" s="56"/>
      <c r="BU76" s="56"/>
      <c r="BV76" s="47"/>
      <c r="BW76" s="47"/>
      <c r="BX76" s="213"/>
      <c r="BY76" s="81"/>
      <c r="BZ76" s="81"/>
      <c r="CA76" s="56"/>
      <c r="CB76" s="56"/>
      <c r="CC76" s="47"/>
      <c r="CD76" s="47"/>
      <c r="CE76" s="213"/>
      <c r="CF76" s="81"/>
      <c r="CG76" s="81"/>
      <c r="CH76" s="56"/>
      <c r="CI76" s="56"/>
      <c r="CJ76" s="47"/>
      <c r="CK76" s="47"/>
      <c r="CL76" s="81"/>
      <c r="CM76" s="81"/>
      <c r="CN76" s="81"/>
      <c r="CO76" s="81"/>
      <c r="CP76" s="81"/>
      <c r="CQ76" s="81"/>
      <c r="CR76" s="81"/>
      <c r="CS76" s="81"/>
      <c r="CT76" s="81"/>
      <c r="CU76" s="81"/>
      <c r="CV76" s="81"/>
      <c r="CW76" s="81"/>
      <c r="CX76" s="81"/>
      <c r="CY76" s="81"/>
      <c r="CZ76" s="81"/>
      <c r="DA76" s="81"/>
      <c r="DB76" s="81"/>
      <c r="DC76" s="81"/>
      <c r="DD76" s="81"/>
      <c r="DE76" s="81"/>
      <c r="DF76" s="81"/>
      <c r="DG76" s="81"/>
      <c r="DH76" s="81"/>
    </row>
    <row r="77" spans="2:112" s="167" customFormat="1" ht="21" customHeight="1" x14ac:dyDescent="0.25">
      <c r="B77" s="48"/>
      <c r="C77" s="48"/>
      <c r="D77" s="48"/>
      <c r="E77" s="361" t="s">
        <v>37</v>
      </c>
      <c r="F77" s="362"/>
      <c r="G77" s="363" t="s">
        <v>74</v>
      </c>
      <c r="H77" s="130" t="s">
        <v>185</v>
      </c>
      <c r="I77" s="131" t="s">
        <v>71</v>
      </c>
      <c r="J77" s="133" t="e">
        <f>$DE$11-P74</f>
        <v>#N/A</v>
      </c>
      <c r="K77" s="131" t="s">
        <v>72</v>
      </c>
      <c r="L77" s="131">
        <v>80</v>
      </c>
      <c r="M77" s="365" t="e">
        <f>IF(J77&lt;65,"IPERPROTEZIONE",IF(J77&lt;70,"ACCETTABILE",IF(J77&lt;75,"BUONA",IF(J77&lt;80,"ACCETTABILE","INSUFFICIENTE"))))</f>
        <v>#N/A</v>
      </c>
      <c r="N77" s="365"/>
      <c r="O77" s="365"/>
      <c r="P77" s="366"/>
      <c r="Q77" s="81"/>
      <c r="R77" s="81"/>
      <c r="S77" s="81"/>
      <c r="T77" s="81"/>
      <c r="U77" s="81"/>
      <c r="V77" s="81"/>
      <c r="W77" s="81"/>
      <c r="X77" s="81"/>
      <c r="Y77" s="81"/>
      <c r="Z77" s="81"/>
      <c r="AA77" s="81"/>
      <c r="AB77" s="81"/>
      <c r="AC77" s="81"/>
      <c r="AD77" s="81"/>
      <c r="AE77" s="81"/>
      <c r="AF77" s="81"/>
      <c r="AG77" s="81"/>
      <c r="AH77" s="81"/>
      <c r="AI77" s="81"/>
      <c r="AJ77" s="286"/>
      <c r="AK77" s="81"/>
      <c r="AL77" s="81"/>
      <c r="AM77" s="81"/>
      <c r="AN77" s="81"/>
      <c r="AO77" s="81"/>
      <c r="AP77" s="81"/>
      <c r="AQ77" s="81"/>
      <c r="AR77" s="81"/>
      <c r="AS77" s="81"/>
      <c r="AT77" s="81"/>
      <c r="AU77" s="81"/>
      <c r="AV77" s="220"/>
      <c r="AW77" s="81"/>
      <c r="AX77" s="81"/>
      <c r="AY77" s="56"/>
      <c r="AZ77" s="56"/>
      <c r="BA77" s="47"/>
      <c r="BB77" s="47"/>
      <c r="BC77" s="212"/>
      <c r="BD77" s="81"/>
      <c r="BE77" s="81"/>
      <c r="BF77" s="56"/>
      <c r="BG77" s="56"/>
      <c r="BH77" s="47"/>
      <c r="BI77" s="47"/>
      <c r="BJ77" s="212"/>
      <c r="BK77" s="81"/>
      <c r="BL77" s="81"/>
      <c r="BM77" s="56"/>
      <c r="BN77" s="56"/>
      <c r="BO77" s="47"/>
      <c r="BP77" s="47"/>
      <c r="BQ77" s="211"/>
      <c r="BR77" s="81"/>
      <c r="BS77" s="81"/>
      <c r="BT77" s="56"/>
      <c r="BU77" s="56"/>
      <c r="BV77" s="47"/>
      <c r="BW77" s="47"/>
      <c r="BX77" s="213"/>
      <c r="BY77" s="81"/>
      <c r="BZ77" s="81"/>
      <c r="CA77" s="56"/>
      <c r="CB77" s="56"/>
      <c r="CC77" s="47"/>
      <c r="CD77" s="47"/>
      <c r="CE77" s="213"/>
      <c r="CF77" s="81"/>
      <c r="CG77" s="81"/>
      <c r="CH77" s="56"/>
      <c r="CI77" s="56"/>
      <c r="CJ77" s="47"/>
      <c r="CK77" s="47"/>
      <c r="CL77" s="81"/>
      <c r="CM77" s="81"/>
      <c r="CN77" s="81"/>
      <c r="CO77" s="81"/>
      <c r="CP77" s="81"/>
      <c r="CQ77" s="81"/>
      <c r="CR77" s="81"/>
      <c r="CS77" s="81"/>
      <c r="CT77" s="81"/>
      <c r="CU77" s="81"/>
      <c r="CV77" s="81"/>
      <c r="CW77" s="81"/>
      <c r="CX77" s="81"/>
      <c r="CY77" s="81"/>
      <c r="CZ77" s="81"/>
      <c r="DA77" s="81"/>
      <c r="DB77" s="81"/>
      <c r="DC77" s="81"/>
      <c r="DD77" s="81"/>
      <c r="DE77" s="81"/>
      <c r="DF77" s="81"/>
      <c r="DG77" s="81"/>
      <c r="DH77" s="81"/>
    </row>
    <row r="78" spans="2:112" s="167" customFormat="1" ht="37.5" customHeight="1" thickBot="1" x14ac:dyDescent="0.3">
      <c r="B78" s="48"/>
      <c r="C78" s="48"/>
      <c r="D78" s="48"/>
      <c r="E78" s="367" t="s">
        <v>31</v>
      </c>
      <c r="F78" s="364"/>
      <c r="G78" s="364"/>
      <c r="H78" s="59" t="s">
        <v>186</v>
      </c>
      <c r="I78" s="60" t="s">
        <v>73</v>
      </c>
      <c r="J78" s="60">
        <f>M75-5</f>
        <v>4.0999999999999996</v>
      </c>
      <c r="K78" s="60" t="s">
        <v>72</v>
      </c>
      <c r="L78" s="60">
        <v>135</v>
      </c>
      <c r="M78" s="368" t="e">
        <f>IF($O$48&lt;135,"VERIFICA NON NECESSARIA",IF(($O$48-J78)&lt;135,"IDONEO","INSUFFICIENTE"))</f>
        <v>#N/A</v>
      </c>
      <c r="N78" s="368"/>
      <c r="O78" s="368"/>
      <c r="P78" s="369"/>
      <c r="Q78" s="81"/>
      <c r="R78" s="81"/>
      <c r="S78" s="81"/>
      <c r="T78" s="81"/>
      <c r="U78" s="81"/>
      <c r="V78" s="81"/>
      <c r="W78" s="81"/>
      <c r="X78" s="81"/>
      <c r="Y78" s="81"/>
      <c r="Z78" s="81"/>
      <c r="AA78" s="81"/>
      <c r="AB78" s="81"/>
      <c r="AC78" s="81"/>
      <c r="AD78" s="81"/>
      <c r="AE78" s="81"/>
      <c r="AF78" s="81"/>
      <c r="AG78" s="81"/>
      <c r="AH78" s="81"/>
      <c r="AI78" s="81"/>
      <c r="AJ78" s="286"/>
      <c r="AK78" s="81"/>
      <c r="AL78" s="81"/>
      <c r="AM78" s="81"/>
      <c r="AN78" s="81"/>
      <c r="AO78" s="81"/>
      <c r="AP78" s="81"/>
      <c r="AQ78" s="81"/>
      <c r="AR78" s="81"/>
      <c r="AS78" s="81"/>
      <c r="AT78" s="81"/>
      <c r="AU78" s="81"/>
      <c r="AV78" s="220"/>
      <c r="AW78" s="81"/>
      <c r="AX78" s="81"/>
      <c r="AY78" s="56"/>
      <c r="AZ78" s="56"/>
      <c r="BA78" s="47"/>
      <c r="BB78" s="47"/>
      <c r="BC78" s="212"/>
      <c r="BD78" s="81"/>
      <c r="BE78" s="81"/>
      <c r="BF78" s="56"/>
      <c r="BG78" s="56"/>
      <c r="BH78" s="47"/>
      <c r="BI78" s="47"/>
      <c r="BJ78" s="212"/>
      <c r="BK78" s="81"/>
      <c r="BL78" s="81"/>
      <c r="BM78" s="56"/>
      <c r="BN78" s="56"/>
      <c r="BO78" s="47"/>
      <c r="BP78" s="47"/>
      <c r="BQ78" s="211"/>
      <c r="BR78" s="81"/>
      <c r="BS78" s="81"/>
      <c r="BT78" s="56"/>
      <c r="BU78" s="56"/>
      <c r="BV78" s="47"/>
      <c r="BW78" s="47"/>
      <c r="BX78" s="213"/>
      <c r="BY78" s="81"/>
      <c r="BZ78" s="81"/>
      <c r="CA78" s="56"/>
      <c r="CB78" s="56"/>
      <c r="CC78" s="47"/>
      <c r="CD78" s="47"/>
      <c r="CE78" s="213"/>
      <c r="CF78" s="81"/>
      <c r="CG78" s="81"/>
      <c r="CH78" s="56"/>
      <c r="CI78" s="56"/>
      <c r="CJ78" s="47"/>
      <c r="CK78" s="47"/>
      <c r="CL78" s="81"/>
      <c r="CM78" s="81"/>
      <c r="CN78" s="81"/>
      <c r="CO78" s="81"/>
      <c r="CP78" s="81"/>
      <c r="CQ78" s="81"/>
      <c r="CR78" s="81"/>
      <c r="CS78" s="81"/>
      <c r="CT78" s="81"/>
      <c r="CU78" s="81"/>
      <c r="CV78" s="81"/>
      <c r="CW78" s="81"/>
      <c r="CX78" s="81"/>
      <c r="CY78" s="81"/>
      <c r="CZ78" s="81"/>
      <c r="DA78" s="81"/>
      <c r="DB78" s="81"/>
      <c r="DC78" s="81"/>
      <c r="DD78" s="81"/>
      <c r="DE78" s="81"/>
      <c r="DF78" s="81"/>
      <c r="DG78" s="81"/>
      <c r="DH78" s="81"/>
    </row>
    <row r="79" spans="2:112" s="167" customFormat="1" ht="25.5" customHeight="1" thickBot="1" x14ac:dyDescent="0.25">
      <c r="B79" s="81"/>
      <c r="C79" s="81"/>
      <c r="D79" s="81"/>
      <c r="E79" s="81"/>
      <c r="F79" s="81"/>
      <c r="G79" s="81"/>
      <c r="H79" s="81"/>
      <c r="I79" s="81"/>
      <c r="J79" s="81"/>
      <c r="K79" s="81"/>
      <c r="L79" s="81"/>
      <c r="M79" s="81"/>
      <c r="N79" s="81"/>
      <c r="O79" s="81"/>
      <c r="P79" s="81"/>
      <c r="Q79" s="81"/>
      <c r="R79" s="81"/>
      <c r="S79" s="81"/>
      <c r="T79" s="81"/>
      <c r="U79" s="81"/>
      <c r="V79" s="81"/>
      <c r="W79" s="81"/>
      <c r="X79" s="81"/>
      <c r="Y79" s="81"/>
      <c r="Z79" s="81"/>
      <c r="AA79" s="81"/>
      <c r="AB79" s="81"/>
      <c r="AC79" s="81"/>
      <c r="AD79" s="81"/>
      <c r="AE79" s="81"/>
      <c r="AF79" s="81"/>
      <c r="AG79" s="81"/>
      <c r="AH79" s="81"/>
      <c r="AI79" s="81"/>
      <c r="AJ79" s="286"/>
      <c r="AK79" s="81"/>
      <c r="AL79" s="81"/>
      <c r="AM79" s="81"/>
      <c r="AN79" s="81"/>
      <c r="AO79" s="81"/>
      <c r="AP79" s="81"/>
      <c r="AQ79" s="81"/>
      <c r="AR79" s="81"/>
      <c r="AS79" s="81"/>
      <c r="AT79" s="81"/>
      <c r="AU79" s="81"/>
      <c r="AV79" s="213"/>
      <c r="AW79" s="81"/>
      <c r="AX79" s="81"/>
      <c r="AY79" s="56"/>
      <c r="AZ79" s="52"/>
      <c r="BA79" s="47"/>
      <c r="BB79" s="47"/>
      <c r="BC79" s="212"/>
      <c r="BD79" s="81"/>
      <c r="BE79" s="81"/>
      <c r="BF79" s="56"/>
      <c r="BG79" s="52"/>
      <c r="BH79" s="47"/>
      <c r="BI79" s="47"/>
      <c r="BJ79" s="212"/>
      <c r="BK79" s="81"/>
      <c r="BL79" s="81"/>
      <c r="BM79" s="56"/>
      <c r="BN79" s="52"/>
      <c r="BO79" s="47"/>
      <c r="BP79" s="47"/>
      <c r="BQ79" s="211"/>
      <c r="BR79" s="81"/>
      <c r="BS79" s="81"/>
      <c r="BT79" s="56"/>
      <c r="BU79" s="52"/>
      <c r="BV79" s="47"/>
      <c r="BW79" s="47"/>
      <c r="BX79" s="213"/>
      <c r="BY79" s="81"/>
      <c r="BZ79" s="81"/>
      <c r="CA79" s="56"/>
      <c r="CB79" s="52"/>
      <c r="CC79" s="47"/>
      <c r="CD79" s="47"/>
      <c r="CE79" s="213"/>
      <c r="CF79" s="81"/>
      <c r="CG79" s="81"/>
      <c r="CH79" s="56"/>
      <c r="CI79" s="52"/>
      <c r="CJ79" s="47"/>
      <c r="CK79" s="47"/>
      <c r="CL79" s="81"/>
      <c r="CM79" s="81"/>
      <c r="CN79" s="81"/>
      <c r="CO79" s="81"/>
      <c r="CP79" s="81"/>
      <c r="CQ79" s="81"/>
      <c r="CR79" s="81"/>
      <c r="CS79" s="81"/>
      <c r="CT79" s="81"/>
      <c r="CU79" s="81"/>
      <c r="CV79" s="81"/>
      <c r="CW79" s="81"/>
      <c r="CX79" s="81"/>
      <c r="CY79" s="81"/>
      <c r="CZ79" s="81"/>
      <c r="DA79" s="81"/>
      <c r="DB79" s="81"/>
      <c r="DC79" s="81"/>
      <c r="DD79" s="81"/>
      <c r="DE79" s="81"/>
      <c r="DF79" s="81"/>
      <c r="DG79" s="81"/>
      <c r="DH79" s="81"/>
    </row>
    <row r="80" spans="2:112" s="167" customFormat="1" ht="27" customHeight="1" x14ac:dyDescent="0.3">
      <c r="B80" s="48"/>
      <c r="C80" s="48"/>
      <c r="D80" s="48"/>
      <c r="E80" s="370" t="s">
        <v>264</v>
      </c>
      <c r="F80" s="371"/>
      <c r="G80" s="371"/>
      <c r="H80" s="371"/>
      <c r="I80" s="371"/>
      <c r="J80" s="371"/>
      <c r="K80" s="371"/>
      <c r="L80" s="371"/>
      <c r="M80" s="371"/>
      <c r="N80" s="371"/>
      <c r="O80" s="371"/>
      <c r="P80" s="372"/>
      <c r="Q80" s="81"/>
      <c r="R80" s="81"/>
      <c r="S80" s="81"/>
      <c r="T80" s="81"/>
      <c r="U80" s="81"/>
      <c r="V80" s="81"/>
      <c r="W80" s="81"/>
      <c r="X80" s="81"/>
      <c r="Y80" s="81"/>
      <c r="Z80" s="81"/>
      <c r="AA80" s="81"/>
      <c r="AB80" s="81"/>
      <c r="AC80" s="81"/>
      <c r="AD80" s="81"/>
      <c r="AE80" s="81"/>
      <c r="AF80" s="81"/>
      <c r="AG80" s="81"/>
      <c r="AH80" s="81"/>
      <c r="AI80" s="81"/>
      <c r="AJ80" s="286"/>
      <c r="AK80" s="81"/>
      <c r="AL80" s="81"/>
      <c r="AM80" s="81"/>
      <c r="AN80" s="81"/>
      <c r="AO80" s="81"/>
      <c r="AP80" s="81"/>
      <c r="AQ80" s="81"/>
      <c r="AR80" s="81"/>
      <c r="AS80" s="81"/>
      <c r="AT80" s="81"/>
      <c r="AU80" s="81"/>
      <c r="AV80" s="221"/>
      <c r="AW80" s="81"/>
      <c r="AX80" s="81"/>
      <c r="AY80" s="56"/>
      <c r="AZ80" s="56"/>
      <c r="BA80" s="47"/>
      <c r="BB80" s="47"/>
      <c r="BC80" s="212"/>
      <c r="BD80" s="81"/>
      <c r="BE80" s="81"/>
      <c r="BF80" s="56"/>
      <c r="BG80" s="56"/>
      <c r="BH80" s="47"/>
      <c r="BI80" s="47"/>
      <c r="BJ80" s="212"/>
      <c r="BK80" s="81"/>
      <c r="BL80" s="81"/>
      <c r="BM80" s="56"/>
      <c r="BN80" s="56"/>
      <c r="BO80" s="47"/>
      <c r="BP80" s="47"/>
      <c r="BQ80" s="211"/>
      <c r="BR80" s="81"/>
      <c r="BS80" s="81"/>
      <c r="BT80" s="56"/>
      <c r="BU80" s="56"/>
      <c r="BV80" s="47"/>
      <c r="BW80" s="47"/>
      <c r="BX80" s="213"/>
      <c r="BY80" s="81"/>
      <c r="BZ80" s="81"/>
      <c r="CA80" s="56"/>
      <c r="CB80" s="56"/>
      <c r="CC80" s="47"/>
      <c r="CD80" s="47"/>
      <c r="CE80" s="213"/>
      <c r="CF80" s="81"/>
      <c r="CG80" s="81"/>
      <c r="CH80" s="56"/>
      <c r="CI80" s="56"/>
      <c r="CJ80" s="47"/>
      <c r="CK80" s="47"/>
      <c r="CL80" s="81"/>
      <c r="CM80" s="81"/>
      <c r="CN80" s="81"/>
      <c r="CO80" s="81"/>
      <c r="CP80" s="81"/>
      <c r="CQ80" s="81"/>
      <c r="CR80" s="81"/>
      <c r="CS80" s="81"/>
      <c r="CT80" s="81"/>
      <c r="CU80" s="81"/>
      <c r="CV80" s="81"/>
      <c r="CW80" s="81"/>
      <c r="CX80" s="81"/>
      <c r="CY80" s="81"/>
      <c r="CZ80" s="81"/>
      <c r="DA80" s="81"/>
      <c r="DB80" s="81"/>
      <c r="DC80" s="81"/>
      <c r="DD80" s="81"/>
      <c r="DE80" s="81"/>
      <c r="DF80" s="81"/>
      <c r="DG80" s="81"/>
      <c r="DH80" s="81"/>
    </row>
    <row r="81" spans="2:112" s="167" customFormat="1" ht="21" customHeight="1" x14ac:dyDescent="0.25">
      <c r="B81" s="48"/>
      <c r="C81" s="48"/>
      <c r="D81" s="48"/>
      <c r="E81" s="193" t="s">
        <v>34</v>
      </c>
      <c r="F81" s="302" t="s">
        <v>26</v>
      </c>
      <c r="G81" s="302" t="s">
        <v>28</v>
      </c>
      <c r="H81" s="373" t="s">
        <v>29</v>
      </c>
      <c r="I81" s="373"/>
      <c r="J81" s="114" t="s">
        <v>64</v>
      </c>
      <c r="K81" s="115" t="s">
        <v>12</v>
      </c>
      <c r="L81" s="116" t="s">
        <v>13</v>
      </c>
      <c r="M81" s="116" t="s">
        <v>14</v>
      </c>
      <c r="N81" s="305" t="s">
        <v>69</v>
      </c>
      <c r="O81" s="305" t="s">
        <v>70</v>
      </c>
      <c r="P81" s="132" t="s">
        <v>15</v>
      </c>
      <c r="Q81" s="81"/>
      <c r="R81" s="81"/>
      <c r="S81" s="81"/>
      <c r="T81" s="81"/>
      <c r="U81" s="81"/>
      <c r="V81" s="81"/>
      <c r="W81" s="81"/>
      <c r="X81" s="81"/>
      <c r="Y81" s="81"/>
      <c r="Z81" s="81"/>
      <c r="AA81" s="81"/>
      <c r="AB81" s="81"/>
      <c r="AC81" s="81"/>
      <c r="AD81" s="81"/>
      <c r="AE81" s="81"/>
      <c r="AF81" s="81"/>
      <c r="AG81" s="81"/>
      <c r="AH81" s="81"/>
      <c r="AI81" s="81"/>
      <c r="AJ81" s="286"/>
      <c r="AK81" s="81"/>
      <c r="AL81" s="81"/>
      <c r="AM81" s="81"/>
      <c r="AN81" s="81"/>
      <c r="AO81" s="81"/>
      <c r="AP81" s="81"/>
      <c r="AQ81" s="81"/>
      <c r="AR81" s="81"/>
      <c r="AS81" s="81"/>
      <c r="AT81" s="81"/>
      <c r="AU81" s="81"/>
      <c r="AV81" s="218"/>
      <c r="AW81" s="81"/>
      <c r="AX81" s="81"/>
      <c r="AY81" s="56"/>
      <c r="AZ81" s="52"/>
      <c r="BA81" s="47"/>
      <c r="BB81" s="47"/>
      <c r="BC81" s="212"/>
      <c r="BD81" s="81"/>
      <c r="BE81" s="81"/>
      <c r="BF81" s="56"/>
      <c r="BG81" s="52"/>
      <c r="BH81" s="47"/>
      <c r="BI81" s="47"/>
      <c r="BJ81" s="212"/>
      <c r="BK81" s="81"/>
      <c r="BL81" s="81"/>
      <c r="BM81" s="56"/>
      <c r="BN81" s="52"/>
      <c r="BO81" s="47"/>
      <c r="BP81" s="47"/>
      <c r="BQ81" s="211"/>
      <c r="BR81" s="81"/>
      <c r="BS81" s="81"/>
      <c r="BT81" s="56"/>
      <c r="BU81" s="52"/>
      <c r="BV81" s="47"/>
      <c r="BW81" s="47"/>
      <c r="BX81" s="213"/>
      <c r="BY81" s="81"/>
      <c r="BZ81" s="81"/>
      <c r="CA81" s="56"/>
      <c r="CB81" s="52"/>
      <c r="CC81" s="47"/>
      <c r="CD81" s="47"/>
      <c r="CE81" s="213"/>
      <c r="CF81" s="81"/>
      <c r="CG81" s="81"/>
      <c r="CH81" s="56"/>
      <c r="CI81" s="52"/>
      <c r="CJ81" s="47"/>
      <c r="CK81" s="47"/>
      <c r="CL81" s="81"/>
      <c r="CM81" s="81"/>
      <c r="CN81" s="81"/>
      <c r="CO81" s="81"/>
      <c r="CP81" s="81"/>
      <c r="CQ81" s="81"/>
      <c r="CR81" s="81"/>
      <c r="CS81" s="81"/>
      <c r="CT81" s="81"/>
      <c r="CU81" s="81"/>
      <c r="CV81" s="81"/>
      <c r="CW81" s="81"/>
      <c r="CX81" s="81"/>
      <c r="CY81" s="81"/>
      <c r="CZ81" s="81"/>
      <c r="DA81" s="81"/>
      <c r="DB81" s="81"/>
      <c r="DC81" s="81"/>
      <c r="DD81" s="81"/>
      <c r="DE81" s="81"/>
      <c r="DF81" s="81"/>
      <c r="DG81" s="81"/>
      <c r="DH81" s="81"/>
    </row>
    <row r="82" spans="2:112" s="167" customFormat="1" ht="21" customHeight="1" x14ac:dyDescent="0.25">
      <c r="B82" s="48"/>
      <c r="C82" s="48"/>
      <c r="D82" s="48"/>
      <c r="E82" s="129" t="s">
        <v>40</v>
      </c>
      <c r="F82" s="126" t="str">
        <f>VLOOKUP(E82,$E$115:$L$246,2,FALSE)</f>
        <v>Cuffie auricolari</v>
      </c>
      <c r="G82" s="126" t="str">
        <f>VLOOKUP($E$82,$E$115:$L$246,3,FALSE)</f>
        <v>3M</v>
      </c>
      <c r="H82" s="374">
        <f>VLOOKUP($E$82,$E$115:$L$246,4,FALSE)</f>
        <v>1435</v>
      </c>
      <c r="I82" s="374"/>
      <c r="J82" s="46">
        <f>VLOOKUP(E82,$E$115:$L$246,5,FALSE)</f>
        <v>27</v>
      </c>
      <c r="K82" s="46">
        <f>VLOOKUP($E$82,$E$115:$L$246,6,FALSE)</f>
        <v>22</v>
      </c>
      <c r="L82" s="46">
        <f>VLOOKUP($E$82,$E$115:$L$246,7,FALSE)</f>
        <v>15</v>
      </c>
      <c r="M82" s="46">
        <f>VLOOKUP($E$82,$E$115:$L$246,8,FALSE)</f>
        <v>25</v>
      </c>
      <c r="N82" s="375" t="e">
        <f>$DE$11</f>
        <v>#N/A</v>
      </c>
      <c r="O82" s="375" t="e">
        <f>$DF$11</f>
        <v>#N/A</v>
      </c>
      <c r="P82" s="376" t="e">
        <f>IF(($DF$11-$DE$11)&lt;=2,(L83-((K83-L83)/4)*($DF$11-$DE$11-2)),(L83-((L83-M83)/8)*($DF$11-$DE$11-2)))</f>
        <v>#N/A</v>
      </c>
      <c r="Q82" s="81"/>
      <c r="R82" s="81"/>
      <c r="S82" s="81"/>
      <c r="T82" s="81"/>
      <c r="U82" s="81"/>
      <c r="V82" s="81"/>
      <c r="W82" s="81"/>
      <c r="X82" s="81"/>
      <c r="Y82" s="81"/>
      <c r="Z82" s="81"/>
      <c r="AA82" s="81"/>
      <c r="AB82" s="81"/>
      <c r="AC82" s="81"/>
      <c r="AD82" s="81"/>
      <c r="AE82" s="81"/>
      <c r="AF82" s="81"/>
      <c r="AG82" s="81"/>
      <c r="AH82" s="81"/>
      <c r="AI82" s="81"/>
      <c r="AJ82" s="286"/>
      <c r="AK82" s="81"/>
      <c r="AL82" s="81"/>
      <c r="AM82" s="81"/>
      <c r="AN82" s="81"/>
      <c r="AO82" s="81"/>
      <c r="AP82" s="81"/>
      <c r="AQ82" s="81"/>
      <c r="AR82" s="81"/>
      <c r="AS82" s="81"/>
      <c r="AT82" s="81"/>
      <c r="AU82" s="81"/>
      <c r="AV82" s="219"/>
      <c r="AW82" s="81"/>
      <c r="AX82" s="81"/>
      <c r="AY82" s="56"/>
      <c r="AZ82" s="56"/>
      <c r="BA82" s="47"/>
      <c r="BB82" s="47"/>
      <c r="BC82" s="212"/>
      <c r="BD82" s="81"/>
      <c r="BE82" s="81"/>
      <c r="BF82" s="56"/>
      <c r="BG82" s="56"/>
      <c r="BH82" s="47"/>
      <c r="BI82" s="47"/>
      <c r="BJ82" s="212"/>
      <c r="BK82" s="81"/>
      <c r="BL82" s="81"/>
      <c r="BM82" s="56"/>
      <c r="BN82" s="56"/>
      <c r="BO82" s="47"/>
      <c r="BP82" s="47"/>
      <c r="BQ82" s="211"/>
      <c r="BR82" s="81"/>
      <c r="BS82" s="81"/>
      <c r="BT82" s="56"/>
      <c r="BU82" s="56"/>
      <c r="BV82" s="47"/>
      <c r="BW82" s="47"/>
      <c r="BX82" s="213"/>
      <c r="BY82" s="81"/>
      <c r="BZ82" s="81"/>
      <c r="CA82" s="56"/>
      <c r="CB82" s="56"/>
      <c r="CC82" s="47"/>
      <c r="CD82" s="47"/>
      <c r="CE82" s="213"/>
      <c r="CF82" s="81"/>
      <c r="CG82" s="81"/>
      <c r="CH82" s="56"/>
      <c r="CI82" s="56"/>
      <c r="CJ82" s="47"/>
      <c r="CK82" s="47"/>
      <c r="CL82" s="81"/>
      <c r="CM82" s="81"/>
      <c r="CN82" s="81"/>
      <c r="CO82" s="81"/>
      <c r="CP82" s="81"/>
      <c r="CQ82" s="81"/>
      <c r="CR82" s="81"/>
      <c r="CS82" s="81"/>
      <c r="CT82" s="81"/>
      <c r="CU82" s="81"/>
      <c r="CV82" s="81"/>
      <c r="CW82" s="81"/>
      <c r="CX82" s="81"/>
      <c r="CY82" s="81"/>
      <c r="CZ82" s="81"/>
      <c r="DA82" s="81"/>
      <c r="DB82" s="81"/>
      <c r="DC82" s="81"/>
      <c r="DD82" s="81"/>
      <c r="DE82" s="81"/>
      <c r="DF82" s="81"/>
      <c r="DG82" s="81"/>
      <c r="DH82" s="81"/>
    </row>
    <row r="83" spans="2:112" s="167" customFormat="1" ht="21" customHeight="1" x14ac:dyDescent="0.25">
      <c r="B83" s="48"/>
      <c r="C83" s="48"/>
      <c r="D83" s="48"/>
      <c r="E83" s="191"/>
      <c r="F83" s="127"/>
      <c r="G83" s="128" t="s">
        <v>57</v>
      </c>
      <c r="H83" s="378">
        <v>0.85</v>
      </c>
      <c r="I83" s="379"/>
      <c r="J83" s="117">
        <f>H83*J82</f>
        <v>22.95</v>
      </c>
      <c r="K83" s="118">
        <f>K82*$H$83</f>
        <v>18.7</v>
      </c>
      <c r="L83" s="118">
        <f>L82*$H$83</f>
        <v>12.75</v>
      </c>
      <c r="M83" s="118">
        <f>M82*$H$83</f>
        <v>21.25</v>
      </c>
      <c r="N83" s="362"/>
      <c r="O83" s="362"/>
      <c r="P83" s="377"/>
      <c r="Q83" s="81"/>
      <c r="R83" s="81"/>
      <c r="S83" s="81"/>
      <c r="T83" s="81"/>
      <c r="U83" s="81"/>
      <c r="V83" s="81"/>
      <c r="W83" s="81"/>
      <c r="X83" s="81"/>
      <c r="Y83" s="81"/>
      <c r="Z83" s="81"/>
      <c r="AA83" s="81"/>
      <c r="AB83" s="81"/>
      <c r="AC83" s="81"/>
      <c r="AD83" s="81"/>
      <c r="AE83" s="81"/>
      <c r="AF83" s="81"/>
      <c r="AG83" s="81"/>
      <c r="AH83" s="81"/>
      <c r="AI83" s="81"/>
      <c r="AJ83" s="286"/>
      <c r="AK83" s="81"/>
      <c r="AL83" s="81"/>
      <c r="AM83" s="81"/>
      <c r="AN83" s="81"/>
      <c r="AO83" s="81"/>
      <c r="AP83" s="81"/>
      <c r="AQ83" s="81"/>
      <c r="AR83" s="81"/>
      <c r="AS83" s="81"/>
      <c r="AT83" s="81"/>
      <c r="AU83" s="81"/>
      <c r="AV83" s="211"/>
      <c r="AW83" s="81"/>
      <c r="AX83" s="81"/>
      <c r="AY83" s="56"/>
      <c r="AZ83" s="56"/>
      <c r="BA83" s="47"/>
      <c r="BB83" s="47"/>
      <c r="BC83" s="212"/>
      <c r="BD83" s="81"/>
      <c r="BE83" s="81"/>
      <c r="BF83" s="56"/>
      <c r="BG83" s="56"/>
      <c r="BH83" s="47"/>
      <c r="BI83" s="47"/>
      <c r="BJ83" s="212"/>
      <c r="BK83" s="81"/>
      <c r="BL83" s="81"/>
      <c r="BM83" s="56"/>
      <c r="BN83" s="56"/>
      <c r="BO83" s="47"/>
      <c r="BP83" s="47"/>
      <c r="BQ83" s="211"/>
      <c r="BR83" s="81"/>
      <c r="BS83" s="81"/>
      <c r="BT83" s="56"/>
      <c r="BU83" s="56"/>
      <c r="BV83" s="47"/>
      <c r="BW83" s="47"/>
      <c r="BX83" s="213"/>
      <c r="BY83" s="81"/>
      <c r="BZ83" s="81"/>
      <c r="CA83" s="56"/>
      <c r="CB83" s="56"/>
      <c r="CC83" s="47"/>
      <c r="CD83" s="47"/>
      <c r="CE83" s="213"/>
      <c r="CF83" s="81"/>
      <c r="CG83" s="81"/>
      <c r="CH83" s="56"/>
      <c r="CI83" s="56"/>
      <c r="CJ83" s="47"/>
      <c r="CK83" s="47"/>
      <c r="CL83" s="81"/>
      <c r="CM83" s="81"/>
      <c r="CN83" s="81"/>
      <c r="CO83" s="81"/>
      <c r="CP83" s="81"/>
      <c r="CQ83" s="81"/>
      <c r="CR83" s="81"/>
      <c r="CS83" s="81"/>
      <c r="CT83" s="81"/>
      <c r="CU83" s="81"/>
      <c r="CV83" s="81"/>
      <c r="CW83" s="81"/>
      <c r="CX83" s="81"/>
      <c r="CY83" s="81"/>
      <c r="CZ83" s="81"/>
      <c r="DA83" s="81"/>
      <c r="DB83" s="81"/>
      <c r="DC83" s="81"/>
      <c r="DD83" s="81"/>
      <c r="DE83" s="81"/>
      <c r="DF83" s="81"/>
      <c r="DG83" s="81"/>
      <c r="DH83" s="81"/>
    </row>
    <row r="84" spans="2:112" s="167" customFormat="1" ht="9" customHeight="1" x14ac:dyDescent="0.25">
      <c r="B84" s="48"/>
      <c r="C84" s="48"/>
      <c r="D84" s="48"/>
      <c r="E84" s="358"/>
      <c r="F84" s="359"/>
      <c r="G84" s="359"/>
      <c r="H84" s="359"/>
      <c r="I84" s="359"/>
      <c r="J84" s="359"/>
      <c r="K84" s="359"/>
      <c r="L84" s="359"/>
      <c r="M84" s="359"/>
      <c r="N84" s="359"/>
      <c r="O84" s="359"/>
      <c r="P84" s="360"/>
      <c r="Q84" s="81"/>
      <c r="R84" s="81"/>
      <c r="S84" s="81"/>
      <c r="T84" s="81"/>
      <c r="U84" s="81"/>
      <c r="V84" s="81"/>
      <c r="W84" s="81"/>
      <c r="X84" s="81"/>
      <c r="Y84" s="81"/>
      <c r="Z84" s="81"/>
      <c r="AA84" s="81"/>
      <c r="AB84" s="81"/>
      <c r="AC84" s="81"/>
      <c r="AD84" s="81"/>
      <c r="AE84" s="81"/>
      <c r="AF84" s="81"/>
      <c r="AG84" s="81"/>
      <c r="AH84" s="81"/>
      <c r="AI84" s="81"/>
      <c r="AJ84" s="286"/>
      <c r="AK84" s="81"/>
      <c r="AL84" s="81"/>
      <c r="AM84" s="81"/>
      <c r="AN84" s="81"/>
      <c r="AO84" s="81"/>
      <c r="AP84" s="81"/>
      <c r="AQ84" s="81"/>
      <c r="AR84" s="81"/>
      <c r="AS84" s="81"/>
      <c r="AT84" s="81"/>
      <c r="AU84" s="81"/>
      <c r="AV84" s="211"/>
      <c r="AW84" s="81"/>
      <c r="AX84" s="81"/>
      <c r="AY84" s="56"/>
      <c r="AZ84" s="56"/>
      <c r="BA84" s="47"/>
      <c r="BB84" s="47"/>
      <c r="BC84" s="212"/>
      <c r="BD84" s="81"/>
      <c r="BE84" s="81"/>
      <c r="BF84" s="56"/>
      <c r="BG84" s="56"/>
      <c r="BH84" s="47"/>
      <c r="BI84" s="47"/>
      <c r="BJ84" s="212"/>
      <c r="BK84" s="81"/>
      <c r="BL84" s="81"/>
      <c r="BM84" s="56"/>
      <c r="BN84" s="56"/>
      <c r="BO84" s="47"/>
      <c r="BP84" s="47"/>
      <c r="BQ84" s="211"/>
      <c r="BR84" s="81"/>
      <c r="BS84" s="81"/>
      <c r="BT84" s="56"/>
      <c r="BU84" s="56"/>
      <c r="BV84" s="47"/>
      <c r="BW84" s="47"/>
      <c r="BX84" s="213"/>
      <c r="BY84" s="81"/>
      <c r="BZ84" s="81"/>
      <c r="CA84" s="56"/>
      <c r="CB84" s="56"/>
      <c r="CC84" s="47"/>
      <c r="CD84" s="47"/>
      <c r="CE84" s="213"/>
      <c r="CF84" s="81"/>
      <c r="CG84" s="81"/>
      <c r="CH84" s="56"/>
      <c r="CI84" s="56"/>
      <c r="CJ84" s="47"/>
      <c r="CK84" s="47"/>
      <c r="CL84" s="81"/>
      <c r="CM84" s="81"/>
      <c r="CN84" s="81"/>
      <c r="CO84" s="81"/>
      <c r="CP84" s="81"/>
      <c r="CQ84" s="81"/>
      <c r="CR84" s="81"/>
      <c r="CS84" s="81"/>
      <c r="CT84" s="81"/>
      <c r="CU84" s="81"/>
      <c r="CV84" s="81"/>
      <c r="CW84" s="81"/>
      <c r="CX84" s="81"/>
      <c r="CY84" s="81"/>
      <c r="CZ84" s="81"/>
      <c r="DA84" s="81"/>
      <c r="DB84" s="81"/>
      <c r="DC84" s="81"/>
      <c r="DD84" s="81"/>
      <c r="DE84" s="81"/>
      <c r="DF84" s="81"/>
      <c r="DG84" s="81"/>
      <c r="DH84" s="81"/>
    </row>
    <row r="85" spans="2:112" s="167" customFormat="1" ht="21" customHeight="1" x14ac:dyDescent="0.25">
      <c r="B85" s="48"/>
      <c r="C85" s="48"/>
      <c r="D85" s="48"/>
      <c r="E85" s="361" t="s">
        <v>37</v>
      </c>
      <c r="F85" s="362"/>
      <c r="G85" s="363" t="s">
        <v>74</v>
      </c>
      <c r="H85" s="130" t="s">
        <v>185</v>
      </c>
      <c r="I85" s="131" t="s">
        <v>71</v>
      </c>
      <c r="J85" s="133" t="e">
        <f>$DE$11-P82</f>
        <v>#N/A</v>
      </c>
      <c r="K85" s="131" t="s">
        <v>72</v>
      </c>
      <c r="L85" s="131">
        <v>80</v>
      </c>
      <c r="M85" s="365" t="e">
        <f>IF(J85&lt;65,"IPERPROTEZIONE",IF(J85&lt;70,"ACCETTABILE",IF(J85&lt;75,"BUONA",IF(J85&lt;80,"ACCETTABILE","INSUFFICIENTE"))))</f>
        <v>#N/A</v>
      </c>
      <c r="N85" s="365"/>
      <c r="O85" s="365"/>
      <c r="P85" s="366"/>
      <c r="Q85" s="81"/>
      <c r="R85" s="81"/>
      <c r="S85" s="81"/>
      <c r="T85" s="81"/>
      <c r="U85" s="81"/>
      <c r="V85" s="81"/>
      <c r="W85" s="81"/>
      <c r="X85" s="81"/>
      <c r="Y85" s="81"/>
      <c r="Z85" s="81"/>
      <c r="AA85" s="81"/>
      <c r="AB85" s="81"/>
      <c r="AC85" s="81"/>
      <c r="AD85" s="81"/>
      <c r="AE85" s="81"/>
      <c r="AF85" s="81"/>
      <c r="AG85" s="81"/>
      <c r="AH85" s="81"/>
      <c r="AI85" s="81"/>
      <c r="AJ85" s="286"/>
      <c r="AK85" s="81"/>
      <c r="AL85" s="81"/>
      <c r="AM85" s="81"/>
      <c r="AN85" s="81"/>
      <c r="AO85" s="81"/>
      <c r="AP85" s="81"/>
      <c r="AQ85" s="81"/>
      <c r="AR85" s="81"/>
      <c r="AS85" s="81"/>
      <c r="AT85" s="81"/>
      <c r="AU85" s="81"/>
      <c r="AV85" s="220"/>
      <c r="AW85" s="81"/>
      <c r="AX85" s="81"/>
      <c r="AY85" s="56"/>
      <c r="AZ85" s="56"/>
      <c r="BA85" s="47"/>
      <c r="BB85" s="47"/>
      <c r="BC85" s="212"/>
      <c r="BD85" s="81"/>
      <c r="BE85" s="81"/>
      <c r="BF85" s="56"/>
      <c r="BG85" s="56"/>
      <c r="BH85" s="47"/>
      <c r="BI85" s="47"/>
      <c r="BJ85" s="212"/>
      <c r="BK85" s="81"/>
      <c r="BL85" s="81"/>
      <c r="BM85" s="56"/>
      <c r="BN85" s="56"/>
      <c r="BO85" s="47"/>
      <c r="BP85" s="47"/>
      <c r="BQ85" s="211"/>
      <c r="BR85" s="81"/>
      <c r="BS85" s="81"/>
      <c r="BT85" s="56"/>
      <c r="BU85" s="56"/>
      <c r="BV85" s="47"/>
      <c r="BW85" s="47"/>
      <c r="BX85" s="213"/>
      <c r="BY85" s="81"/>
      <c r="BZ85" s="81"/>
      <c r="CA85" s="56"/>
      <c r="CB85" s="56"/>
      <c r="CC85" s="47"/>
      <c r="CD85" s="47"/>
      <c r="CE85" s="213"/>
      <c r="CF85" s="81"/>
      <c r="CG85" s="81"/>
      <c r="CH85" s="56"/>
      <c r="CI85" s="56"/>
      <c r="CJ85" s="47"/>
      <c r="CK85" s="47"/>
      <c r="CL85" s="81"/>
      <c r="CM85" s="81"/>
      <c r="CN85" s="81"/>
      <c r="CO85" s="81"/>
      <c r="CP85" s="81"/>
      <c r="CQ85" s="81"/>
      <c r="CR85" s="81"/>
      <c r="CS85" s="81"/>
      <c r="CT85" s="81"/>
      <c r="CU85" s="81"/>
      <c r="CV85" s="81"/>
      <c r="CW85" s="81"/>
      <c r="CX85" s="81"/>
      <c r="CY85" s="81"/>
      <c r="CZ85" s="81"/>
      <c r="DA85" s="81"/>
      <c r="DB85" s="81"/>
      <c r="DC85" s="81"/>
      <c r="DD85" s="81"/>
      <c r="DE85" s="81"/>
      <c r="DF85" s="81"/>
      <c r="DG85" s="81"/>
      <c r="DH85" s="81"/>
    </row>
    <row r="86" spans="2:112" s="167" customFormat="1" ht="43.5" customHeight="1" thickBot="1" x14ac:dyDescent="0.3">
      <c r="B86" s="48"/>
      <c r="C86" s="48"/>
      <c r="D86" s="48"/>
      <c r="E86" s="367" t="s">
        <v>31</v>
      </c>
      <c r="F86" s="364"/>
      <c r="G86" s="364"/>
      <c r="H86" s="59" t="s">
        <v>186</v>
      </c>
      <c r="I86" s="60" t="s">
        <v>73</v>
      </c>
      <c r="J86" s="60">
        <f>M83-5</f>
        <v>16.25</v>
      </c>
      <c r="K86" s="60" t="s">
        <v>72</v>
      </c>
      <c r="L86" s="60">
        <v>135</v>
      </c>
      <c r="M86" s="368" t="e">
        <f>IF($O$48&lt;135,"VERIFICA NON NECESSARIA",IF(($O$48-J86)&lt;135,"IDONEO","INSUFFICIENTE"))</f>
        <v>#N/A</v>
      </c>
      <c r="N86" s="368"/>
      <c r="O86" s="368"/>
      <c r="P86" s="369"/>
      <c r="Q86" s="81"/>
      <c r="R86" s="81"/>
      <c r="S86" s="81"/>
      <c r="T86" s="81"/>
      <c r="U86" s="81"/>
      <c r="V86" s="81"/>
      <c r="W86" s="81"/>
      <c r="X86" s="81"/>
      <c r="Y86" s="81"/>
      <c r="Z86" s="81"/>
      <c r="AA86" s="81"/>
      <c r="AB86" s="81"/>
      <c r="AC86" s="81"/>
      <c r="AD86" s="81"/>
      <c r="AE86" s="81"/>
      <c r="AF86" s="81"/>
      <c r="AG86" s="81"/>
      <c r="AH86" s="81"/>
      <c r="AI86" s="81"/>
      <c r="AJ86" s="286"/>
      <c r="AK86" s="81"/>
      <c r="AL86" s="81"/>
      <c r="AM86" s="81"/>
      <c r="AN86" s="81"/>
      <c r="AO86" s="81"/>
      <c r="AP86" s="81"/>
      <c r="AQ86" s="81"/>
      <c r="AR86" s="81"/>
      <c r="AS86" s="81"/>
      <c r="AT86" s="81"/>
      <c r="AU86" s="81"/>
      <c r="AV86" s="220"/>
      <c r="AW86" s="81"/>
      <c r="AX86" s="81"/>
      <c r="AY86" s="56"/>
      <c r="AZ86" s="56"/>
      <c r="BA86" s="47"/>
      <c r="BB86" s="47"/>
      <c r="BC86" s="212"/>
      <c r="BD86" s="81"/>
      <c r="BE86" s="81"/>
      <c r="BF86" s="56"/>
      <c r="BG86" s="56"/>
      <c r="BH86" s="47"/>
      <c r="BI86" s="47"/>
      <c r="BJ86" s="212"/>
      <c r="BK86" s="81"/>
      <c r="BL86" s="81"/>
      <c r="BM86" s="56"/>
      <c r="BN86" s="56"/>
      <c r="BO86" s="47"/>
      <c r="BP86" s="47"/>
      <c r="BQ86" s="211"/>
      <c r="BR86" s="81"/>
      <c r="BS86" s="81"/>
      <c r="BT86" s="56"/>
      <c r="BU86" s="56"/>
      <c r="BV86" s="47"/>
      <c r="BW86" s="47"/>
      <c r="BX86" s="213"/>
      <c r="BY86" s="81"/>
      <c r="BZ86" s="81"/>
      <c r="CA86" s="56"/>
      <c r="CB86" s="56"/>
      <c r="CC86" s="47"/>
      <c r="CD86" s="47"/>
      <c r="CE86" s="213"/>
      <c r="CF86" s="81"/>
      <c r="CG86" s="81"/>
      <c r="CH86" s="56"/>
      <c r="CI86" s="56"/>
      <c r="CJ86" s="47"/>
      <c r="CK86" s="47"/>
      <c r="CL86" s="81"/>
      <c r="CM86" s="81"/>
      <c r="CN86" s="81"/>
      <c r="CO86" s="81"/>
      <c r="CP86" s="81"/>
      <c r="CQ86" s="81"/>
      <c r="CR86" s="81"/>
      <c r="CS86" s="81"/>
      <c r="CT86" s="81"/>
      <c r="CU86" s="81"/>
      <c r="CV86" s="81"/>
      <c r="CW86" s="81"/>
      <c r="CX86" s="81"/>
      <c r="CY86" s="81"/>
      <c r="CZ86" s="81"/>
      <c r="DA86" s="81"/>
      <c r="DB86" s="81"/>
      <c r="DC86" s="81"/>
      <c r="DD86" s="81"/>
      <c r="DE86" s="81"/>
      <c r="DF86" s="81"/>
      <c r="DG86" s="81"/>
      <c r="DH86" s="81"/>
    </row>
    <row r="87" spans="2:112" s="167" customFormat="1" ht="26.25" customHeight="1" thickBot="1" x14ac:dyDescent="0.25">
      <c r="B87" s="81"/>
      <c r="C87" s="81"/>
      <c r="D87" s="81"/>
      <c r="E87" s="81"/>
      <c r="F87" s="81"/>
      <c r="G87" s="81"/>
      <c r="H87" s="81"/>
      <c r="I87" s="81"/>
      <c r="J87" s="81"/>
      <c r="K87" s="81"/>
      <c r="L87" s="81"/>
      <c r="M87" s="81"/>
      <c r="N87" s="81"/>
      <c r="O87" s="81"/>
      <c r="P87" s="81"/>
      <c r="Q87" s="81"/>
      <c r="R87" s="81"/>
      <c r="S87" s="81"/>
      <c r="T87" s="81"/>
      <c r="U87" s="81"/>
      <c r="V87" s="81"/>
      <c r="W87" s="81"/>
      <c r="X87" s="81"/>
      <c r="Y87" s="81"/>
      <c r="Z87" s="81"/>
      <c r="AA87" s="81"/>
      <c r="AB87" s="81"/>
      <c r="AC87" s="81"/>
      <c r="AD87" s="81"/>
      <c r="AE87" s="81"/>
      <c r="AF87" s="81"/>
      <c r="AG87" s="81"/>
      <c r="AH87" s="81"/>
      <c r="AI87" s="81"/>
      <c r="AJ87" s="286"/>
      <c r="AK87" s="81"/>
      <c r="AL87" s="81"/>
      <c r="AM87" s="81"/>
      <c r="AN87" s="81"/>
      <c r="AO87" s="81"/>
      <c r="AP87" s="81"/>
      <c r="AQ87" s="81"/>
      <c r="AR87" s="81"/>
      <c r="AS87" s="81"/>
      <c r="AT87" s="81"/>
      <c r="AU87" s="81"/>
      <c r="AV87" s="213"/>
      <c r="AW87" s="81"/>
      <c r="AX87" s="81"/>
      <c r="AY87" s="81"/>
      <c r="BC87" s="211"/>
      <c r="BD87" s="81"/>
      <c r="BE87" s="81"/>
      <c r="BF87" s="81"/>
      <c r="BJ87" s="211"/>
      <c r="BK87" s="81"/>
      <c r="BL87" s="81"/>
      <c r="BM87" s="81"/>
      <c r="BQ87" s="211"/>
      <c r="BR87" s="81"/>
      <c r="BS87" s="81"/>
      <c r="BT87" s="81"/>
      <c r="BX87" s="213"/>
      <c r="BY87" s="81"/>
      <c r="BZ87" s="81"/>
      <c r="CA87" s="81"/>
      <c r="CE87" s="213"/>
      <c r="CF87" s="81"/>
      <c r="CG87" s="81"/>
      <c r="CH87" s="81"/>
      <c r="CL87" s="81"/>
      <c r="CM87" s="81"/>
      <c r="CN87" s="81"/>
      <c r="CO87" s="81"/>
      <c r="CP87" s="81"/>
      <c r="CQ87" s="81"/>
      <c r="CR87" s="81"/>
      <c r="CS87" s="81"/>
      <c r="CT87" s="81"/>
      <c r="CU87" s="81"/>
      <c r="CV87" s="81"/>
      <c r="CW87" s="81"/>
      <c r="CX87" s="81"/>
      <c r="CY87" s="81"/>
      <c r="CZ87" s="81"/>
      <c r="DA87" s="81"/>
      <c r="DB87" s="81"/>
      <c r="DC87" s="81"/>
      <c r="DD87" s="81"/>
      <c r="DE87" s="81"/>
      <c r="DF87" s="81"/>
      <c r="DG87" s="81"/>
      <c r="DH87" s="81"/>
    </row>
    <row r="88" spans="2:112" s="167" customFormat="1" ht="27" customHeight="1" x14ac:dyDescent="0.3">
      <c r="B88" s="48"/>
      <c r="C88" s="48"/>
      <c r="D88" s="48"/>
      <c r="E88" s="370" t="s">
        <v>264</v>
      </c>
      <c r="F88" s="371"/>
      <c r="G88" s="371"/>
      <c r="H88" s="371"/>
      <c r="I88" s="371"/>
      <c r="J88" s="371"/>
      <c r="K88" s="371"/>
      <c r="L88" s="371"/>
      <c r="M88" s="371"/>
      <c r="N88" s="371"/>
      <c r="O88" s="371"/>
      <c r="P88" s="372"/>
      <c r="Q88" s="81"/>
      <c r="R88" s="81"/>
      <c r="S88" s="81"/>
      <c r="T88" s="81"/>
      <c r="U88" s="81"/>
      <c r="V88" s="81"/>
      <c r="W88" s="81"/>
      <c r="X88" s="81"/>
      <c r="Y88" s="81"/>
      <c r="Z88" s="81"/>
      <c r="AA88" s="81"/>
      <c r="AB88" s="81"/>
      <c r="AC88" s="81"/>
      <c r="AD88" s="81"/>
      <c r="AE88" s="81"/>
      <c r="AF88" s="81"/>
      <c r="AG88" s="81"/>
      <c r="AH88" s="81"/>
      <c r="AI88" s="81"/>
      <c r="AJ88" s="286"/>
      <c r="AK88" s="81"/>
      <c r="AL88" s="81"/>
      <c r="AM88" s="81"/>
      <c r="AN88" s="81"/>
      <c r="AO88" s="81"/>
      <c r="AP88" s="81"/>
      <c r="AQ88" s="81"/>
      <c r="AR88" s="81"/>
      <c r="AS88" s="81"/>
      <c r="AT88" s="81"/>
      <c r="AU88" s="81"/>
      <c r="AV88" s="221"/>
      <c r="AW88" s="81"/>
      <c r="AX88" s="81"/>
      <c r="AY88" s="56"/>
      <c r="AZ88" s="56"/>
      <c r="BA88" s="47"/>
      <c r="BB88" s="47"/>
      <c r="BC88" s="212"/>
      <c r="BD88" s="81"/>
      <c r="BE88" s="81"/>
      <c r="BF88" s="56"/>
      <c r="BG88" s="56"/>
      <c r="BH88" s="47"/>
      <c r="BI88" s="47"/>
      <c r="BJ88" s="212"/>
      <c r="BK88" s="81"/>
      <c r="BL88" s="81"/>
      <c r="BM88" s="56"/>
      <c r="BN88" s="56"/>
      <c r="BO88" s="47"/>
      <c r="BP88" s="47"/>
      <c r="BQ88" s="211"/>
      <c r="BR88" s="81"/>
      <c r="BS88" s="81"/>
      <c r="BT88" s="56"/>
      <c r="BU88" s="56"/>
      <c r="BV88" s="47"/>
      <c r="BW88" s="47"/>
      <c r="BX88" s="213"/>
      <c r="BY88" s="81"/>
      <c r="BZ88" s="81"/>
      <c r="CA88" s="56"/>
      <c r="CB88" s="56"/>
      <c r="CC88" s="47"/>
      <c r="CD88" s="47"/>
      <c r="CE88" s="213"/>
      <c r="CF88" s="81"/>
      <c r="CG88" s="81"/>
      <c r="CH88" s="56"/>
      <c r="CI88" s="56"/>
      <c r="CJ88" s="47"/>
      <c r="CK88" s="47"/>
      <c r="CL88" s="81"/>
      <c r="CM88" s="81"/>
      <c r="CN88" s="81"/>
      <c r="CO88" s="81"/>
      <c r="CP88" s="81"/>
      <c r="CQ88" s="81"/>
      <c r="CR88" s="81"/>
      <c r="CS88" s="81"/>
      <c r="CT88" s="81"/>
      <c r="CU88" s="81"/>
      <c r="CV88" s="81"/>
      <c r="CW88" s="81"/>
      <c r="CX88" s="81"/>
      <c r="CY88" s="81"/>
      <c r="CZ88" s="81"/>
      <c r="DA88" s="81"/>
      <c r="DB88" s="81"/>
      <c r="DC88" s="81"/>
      <c r="DD88" s="81"/>
      <c r="DE88" s="81"/>
      <c r="DF88" s="81"/>
      <c r="DG88" s="81"/>
      <c r="DH88" s="81"/>
    </row>
    <row r="89" spans="2:112" s="167" customFormat="1" ht="21" customHeight="1" x14ac:dyDescent="0.25">
      <c r="B89" s="48"/>
      <c r="C89" s="48"/>
      <c r="D89" s="48"/>
      <c r="E89" s="193" t="s">
        <v>34</v>
      </c>
      <c r="F89" s="302" t="s">
        <v>26</v>
      </c>
      <c r="G89" s="302" t="s">
        <v>28</v>
      </c>
      <c r="H89" s="373" t="s">
        <v>29</v>
      </c>
      <c r="I89" s="373"/>
      <c r="J89" s="114" t="s">
        <v>64</v>
      </c>
      <c r="K89" s="115" t="s">
        <v>12</v>
      </c>
      <c r="L89" s="116" t="s">
        <v>13</v>
      </c>
      <c r="M89" s="116" t="s">
        <v>14</v>
      </c>
      <c r="N89" s="305" t="s">
        <v>69</v>
      </c>
      <c r="O89" s="305" t="s">
        <v>70</v>
      </c>
      <c r="P89" s="132" t="s">
        <v>15</v>
      </c>
      <c r="Q89" s="81"/>
      <c r="R89" s="81"/>
      <c r="S89" s="81"/>
      <c r="T89" s="81"/>
      <c r="U89" s="81"/>
      <c r="V89" s="81"/>
      <c r="W89" s="81"/>
      <c r="X89" s="81"/>
      <c r="Y89" s="81"/>
      <c r="Z89" s="81"/>
      <c r="AA89" s="81"/>
      <c r="AB89" s="81"/>
      <c r="AC89" s="81"/>
      <c r="AD89" s="81"/>
      <c r="AE89" s="81"/>
      <c r="AF89" s="81"/>
      <c r="AG89" s="81"/>
      <c r="AH89" s="81"/>
      <c r="AI89" s="81"/>
      <c r="AJ89" s="286"/>
      <c r="AK89" s="81"/>
      <c r="AL89" s="81"/>
      <c r="AM89" s="81"/>
      <c r="AN89" s="81"/>
      <c r="AO89" s="81"/>
      <c r="AP89" s="81"/>
      <c r="AQ89" s="81"/>
      <c r="AR89" s="81"/>
      <c r="AS89" s="81"/>
      <c r="AT89" s="81"/>
      <c r="AU89" s="81"/>
      <c r="AV89" s="218"/>
      <c r="AW89" s="81"/>
      <c r="AX89" s="81"/>
      <c r="AY89" s="56"/>
      <c r="AZ89" s="52"/>
      <c r="BA89" s="47"/>
      <c r="BB89" s="47"/>
      <c r="BC89" s="212"/>
      <c r="BD89" s="81"/>
      <c r="BE89" s="81"/>
      <c r="BF89" s="56"/>
      <c r="BG89" s="52"/>
      <c r="BH89" s="47"/>
      <c r="BI89" s="47"/>
      <c r="BJ89" s="212"/>
      <c r="BK89" s="81"/>
      <c r="BL89" s="81"/>
      <c r="BM89" s="56"/>
      <c r="BN89" s="52"/>
      <c r="BO89" s="47"/>
      <c r="BP89" s="47"/>
      <c r="BQ89" s="211"/>
      <c r="BR89" s="81"/>
      <c r="BS89" s="81"/>
      <c r="BT89" s="56"/>
      <c r="BU89" s="52"/>
      <c r="BV89" s="47"/>
      <c r="BW89" s="47"/>
      <c r="BX89" s="213"/>
      <c r="BY89" s="81"/>
      <c r="BZ89" s="81"/>
      <c r="CA89" s="56"/>
      <c r="CB89" s="52"/>
      <c r="CC89" s="47"/>
      <c r="CD89" s="47"/>
      <c r="CE89" s="213"/>
      <c r="CF89" s="81"/>
      <c r="CG89" s="81"/>
      <c r="CH89" s="56"/>
      <c r="CI89" s="52"/>
      <c r="CJ89" s="47"/>
      <c r="CK89" s="47"/>
      <c r="CL89" s="81"/>
      <c r="CM89" s="81"/>
      <c r="CN89" s="81"/>
      <c r="CO89" s="81"/>
      <c r="CP89" s="81"/>
      <c r="CQ89" s="81"/>
      <c r="CR89" s="81"/>
      <c r="CS89" s="81"/>
      <c r="CT89" s="81"/>
      <c r="CU89" s="81"/>
      <c r="CV89" s="81"/>
      <c r="CW89" s="81"/>
      <c r="CX89" s="81"/>
      <c r="CY89" s="81"/>
      <c r="CZ89" s="81"/>
      <c r="DA89" s="81"/>
      <c r="DB89" s="81"/>
      <c r="DC89" s="81"/>
      <c r="DD89" s="81"/>
      <c r="DE89" s="81"/>
      <c r="DF89" s="81"/>
      <c r="DG89" s="81"/>
      <c r="DH89" s="81"/>
    </row>
    <row r="90" spans="2:112" s="167" customFormat="1" ht="21" customHeight="1" x14ac:dyDescent="0.25">
      <c r="B90" s="48"/>
      <c r="C90" s="48"/>
      <c r="D90" s="48"/>
      <c r="E90" s="129" t="s">
        <v>40</v>
      </c>
      <c r="F90" s="126" t="str">
        <f>VLOOKUP(E90,$E$115:$L$246,2,FALSE)</f>
        <v>Cuffie auricolari</v>
      </c>
      <c r="G90" s="126" t="str">
        <f>VLOOKUP($E$90,$E$115:$L$246,3,FALSE)</f>
        <v>3M</v>
      </c>
      <c r="H90" s="374">
        <f>VLOOKUP($E$90,$E$115:$L$246,4,FALSE)</f>
        <v>1435</v>
      </c>
      <c r="I90" s="374"/>
      <c r="J90" s="46">
        <f>VLOOKUP(E90,$E$115:$L$246,5,FALSE)</f>
        <v>27</v>
      </c>
      <c r="K90" s="46">
        <f>VLOOKUP($E$90,$E$115:$L$246,6,FALSE)</f>
        <v>22</v>
      </c>
      <c r="L90" s="46">
        <f>VLOOKUP($E$90,$E$115:$L$246,7,FALSE)</f>
        <v>15</v>
      </c>
      <c r="M90" s="46">
        <f>VLOOKUP($E$90,$E$115:$L$246,8,FALSE)</f>
        <v>25</v>
      </c>
      <c r="N90" s="375" t="e">
        <f>$DE$11</f>
        <v>#N/A</v>
      </c>
      <c r="O90" s="375" t="e">
        <f>$DF$11</f>
        <v>#N/A</v>
      </c>
      <c r="P90" s="376" t="e">
        <f>IF(($DF$11-$DE$11)&lt;=2,(L91-((K91-L91)/4)*($DF$11-$DE$11-2)),(L91-((L91-M91)/8)*($DF$11-$DE$11-2)))</f>
        <v>#N/A</v>
      </c>
      <c r="Q90" s="81"/>
      <c r="R90" s="81"/>
      <c r="S90" s="81"/>
      <c r="T90" s="81"/>
      <c r="U90" s="81"/>
      <c r="V90" s="81"/>
      <c r="W90" s="81"/>
      <c r="X90" s="81"/>
      <c r="Y90" s="81"/>
      <c r="Z90" s="81"/>
      <c r="AA90" s="81"/>
      <c r="AB90" s="81"/>
      <c r="AC90" s="81"/>
      <c r="AD90" s="81"/>
      <c r="AE90" s="81"/>
      <c r="AF90" s="81"/>
      <c r="AG90" s="81"/>
      <c r="AH90" s="81"/>
      <c r="AI90" s="81"/>
      <c r="AJ90" s="286"/>
      <c r="AK90" s="81"/>
      <c r="AL90" s="81"/>
      <c r="AM90" s="81"/>
      <c r="AN90" s="81"/>
      <c r="AO90" s="81"/>
      <c r="AP90" s="81"/>
      <c r="AQ90" s="81"/>
      <c r="AR90" s="81"/>
      <c r="AS90" s="81"/>
      <c r="AT90" s="81"/>
      <c r="AU90" s="81"/>
      <c r="AV90" s="219"/>
      <c r="AW90" s="81"/>
      <c r="AX90" s="81"/>
      <c r="AY90" s="56"/>
      <c r="AZ90" s="56"/>
      <c r="BA90" s="47"/>
      <c r="BB90" s="47"/>
      <c r="BC90" s="212"/>
      <c r="BD90" s="81"/>
      <c r="BE90" s="81"/>
      <c r="BF90" s="56"/>
      <c r="BG90" s="56"/>
      <c r="BH90" s="47"/>
      <c r="BI90" s="47"/>
      <c r="BJ90" s="212"/>
      <c r="BK90" s="81"/>
      <c r="BL90" s="81"/>
      <c r="BM90" s="56"/>
      <c r="BN90" s="56"/>
      <c r="BO90" s="47"/>
      <c r="BP90" s="47"/>
      <c r="BQ90" s="211"/>
      <c r="BR90" s="81"/>
      <c r="BS90" s="81"/>
      <c r="BT90" s="56"/>
      <c r="BU90" s="56"/>
      <c r="BV90" s="47"/>
      <c r="BW90" s="47"/>
      <c r="BX90" s="213"/>
      <c r="BY90" s="81"/>
      <c r="BZ90" s="81"/>
      <c r="CA90" s="56"/>
      <c r="CB90" s="56"/>
      <c r="CC90" s="47"/>
      <c r="CD90" s="47"/>
      <c r="CE90" s="213"/>
      <c r="CF90" s="81"/>
      <c r="CG90" s="81"/>
      <c r="CH90" s="56"/>
      <c r="CI90" s="56"/>
      <c r="CJ90" s="47"/>
      <c r="CK90" s="47"/>
      <c r="CL90" s="81"/>
      <c r="CM90" s="81"/>
      <c r="CN90" s="81"/>
      <c r="CO90" s="81"/>
      <c r="CP90" s="81"/>
      <c r="CQ90" s="81"/>
      <c r="CR90" s="81"/>
      <c r="CS90" s="81"/>
      <c r="CT90" s="81"/>
      <c r="CU90" s="81"/>
      <c r="CV90" s="81"/>
      <c r="CW90" s="81"/>
      <c r="CX90" s="81"/>
      <c r="CY90" s="81"/>
      <c r="CZ90" s="81"/>
      <c r="DA90" s="81"/>
      <c r="DB90" s="81"/>
      <c r="DC90" s="81"/>
      <c r="DD90" s="81"/>
      <c r="DE90" s="81"/>
      <c r="DF90" s="81"/>
      <c r="DG90" s="81"/>
      <c r="DH90" s="81"/>
    </row>
    <row r="91" spans="2:112" s="167" customFormat="1" ht="21" customHeight="1" x14ac:dyDescent="0.25">
      <c r="B91" s="48"/>
      <c r="C91" s="48"/>
      <c r="D91" s="48"/>
      <c r="E91" s="191"/>
      <c r="F91" s="127"/>
      <c r="G91" s="128" t="s">
        <v>57</v>
      </c>
      <c r="H91" s="378">
        <v>0.85</v>
      </c>
      <c r="I91" s="379"/>
      <c r="J91" s="117">
        <f>H91*J90</f>
        <v>22.95</v>
      </c>
      <c r="K91" s="118">
        <f>K90*$H$91</f>
        <v>18.7</v>
      </c>
      <c r="L91" s="118">
        <f>L90*$H$91</f>
        <v>12.75</v>
      </c>
      <c r="M91" s="118">
        <f>M90*$H$91</f>
        <v>21.25</v>
      </c>
      <c r="N91" s="362"/>
      <c r="O91" s="362"/>
      <c r="P91" s="377"/>
      <c r="Q91" s="81"/>
      <c r="R91" s="81"/>
      <c r="S91" s="81"/>
      <c r="T91" s="81"/>
      <c r="U91" s="81"/>
      <c r="V91" s="81"/>
      <c r="W91" s="81"/>
      <c r="X91" s="81"/>
      <c r="Y91" s="81"/>
      <c r="Z91" s="81"/>
      <c r="AA91" s="81"/>
      <c r="AB91" s="81"/>
      <c r="AC91" s="81"/>
      <c r="AD91" s="81"/>
      <c r="AE91" s="81"/>
      <c r="AF91" s="81"/>
      <c r="AG91" s="81"/>
      <c r="AH91" s="81"/>
      <c r="AI91" s="81"/>
      <c r="AJ91" s="286"/>
      <c r="AK91" s="81"/>
      <c r="AL91" s="81"/>
      <c r="AM91" s="81"/>
      <c r="AN91" s="81"/>
      <c r="AO91" s="81"/>
      <c r="AP91" s="81"/>
      <c r="AQ91" s="81"/>
      <c r="AR91" s="81"/>
      <c r="AS91" s="81"/>
      <c r="AT91" s="81"/>
      <c r="AU91" s="81"/>
      <c r="AV91" s="211"/>
      <c r="AW91" s="81"/>
      <c r="AX91" s="81"/>
      <c r="AY91" s="56"/>
      <c r="AZ91" s="56"/>
      <c r="BA91" s="47"/>
      <c r="BB91" s="47"/>
      <c r="BC91" s="212"/>
      <c r="BD91" s="81"/>
      <c r="BE91" s="81"/>
      <c r="BF91" s="56"/>
      <c r="BG91" s="56"/>
      <c r="BH91" s="47"/>
      <c r="BI91" s="47"/>
      <c r="BJ91" s="212"/>
      <c r="BK91" s="81"/>
      <c r="BL91" s="81"/>
      <c r="BM91" s="56"/>
      <c r="BN91" s="56"/>
      <c r="BO91" s="47"/>
      <c r="BP91" s="47"/>
      <c r="BQ91" s="211"/>
      <c r="BR91" s="81"/>
      <c r="BS91" s="81"/>
      <c r="BT91" s="56"/>
      <c r="BU91" s="56"/>
      <c r="BV91" s="47"/>
      <c r="BW91" s="47"/>
      <c r="BX91" s="213"/>
      <c r="BY91" s="81"/>
      <c r="BZ91" s="81"/>
      <c r="CA91" s="56"/>
      <c r="CB91" s="56"/>
      <c r="CC91" s="47"/>
      <c r="CD91" s="47"/>
      <c r="CE91" s="213"/>
      <c r="CF91" s="81"/>
      <c r="CG91" s="81"/>
      <c r="CH91" s="56"/>
      <c r="CI91" s="56"/>
      <c r="CJ91" s="47"/>
      <c r="CK91" s="47"/>
      <c r="CL91" s="81"/>
      <c r="CM91" s="81"/>
      <c r="CN91" s="81"/>
      <c r="CO91" s="81"/>
      <c r="CP91" s="81"/>
      <c r="CQ91" s="81"/>
      <c r="CR91" s="81"/>
      <c r="CS91" s="81"/>
      <c r="CT91" s="81"/>
      <c r="CU91" s="81"/>
      <c r="CV91" s="81"/>
      <c r="CW91" s="81"/>
      <c r="CX91" s="81"/>
      <c r="CY91" s="81"/>
      <c r="CZ91" s="81"/>
      <c r="DA91" s="81"/>
      <c r="DB91" s="81"/>
      <c r="DC91" s="81"/>
      <c r="DD91" s="81"/>
      <c r="DE91" s="81"/>
      <c r="DF91" s="81"/>
      <c r="DG91" s="81"/>
      <c r="DH91" s="81"/>
    </row>
    <row r="92" spans="2:112" s="167" customFormat="1" ht="9" customHeight="1" x14ac:dyDescent="0.25">
      <c r="B92" s="48"/>
      <c r="C92" s="48"/>
      <c r="D92" s="48"/>
      <c r="E92" s="358"/>
      <c r="F92" s="359"/>
      <c r="G92" s="359"/>
      <c r="H92" s="359"/>
      <c r="I92" s="359"/>
      <c r="J92" s="359"/>
      <c r="K92" s="359"/>
      <c r="L92" s="359"/>
      <c r="M92" s="359"/>
      <c r="N92" s="359"/>
      <c r="O92" s="359"/>
      <c r="P92" s="360"/>
      <c r="Q92" s="81"/>
      <c r="R92" s="81"/>
      <c r="S92" s="81"/>
      <c r="T92" s="81"/>
      <c r="U92" s="81"/>
      <c r="V92" s="81"/>
      <c r="W92" s="81"/>
      <c r="X92" s="81"/>
      <c r="Y92" s="81"/>
      <c r="Z92" s="81"/>
      <c r="AA92" s="81"/>
      <c r="AB92" s="81"/>
      <c r="AC92" s="81"/>
      <c r="AD92" s="81"/>
      <c r="AE92" s="81"/>
      <c r="AF92" s="81"/>
      <c r="AG92" s="81"/>
      <c r="AH92" s="81"/>
      <c r="AI92" s="81"/>
      <c r="AJ92" s="286"/>
      <c r="AK92" s="81"/>
      <c r="AL92" s="81"/>
      <c r="AM92" s="81"/>
      <c r="AN92" s="81"/>
      <c r="AO92" s="81"/>
      <c r="AP92" s="81"/>
      <c r="AQ92" s="81"/>
      <c r="AR92" s="81"/>
      <c r="AS92" s="81"/>
      <c r="AT92" s="81"/>
      <c r="AU92" s="81"/>
      <c r="AV92" s="211"/>
      <c r="AW92" s="81"/>
      <c r="AX92" s="81"/>
      <c r="AY92" s="56"/>
      <c r="AZ92" s="56"/>
      <c r="BA92" s="47"/>
      <c r="BB92" s="47"/>
      <c r="BC92" s="212"/>
      <c r="BD92" s="81"/>
      <c r="BE92" s="81"/>
      <c r="BF92" s="56"/>
      <c r="BG92" s="56"/>
      <c r="BH92" s="47"/>
      <c r="BI92" s="47"/>
      <c r="BJ92" s="212"/>
      <c r="BK92" s="81"/>
      <c r="BL92" s="81"/>
      <c r="BM92" s="56"/>
      <c r="BN92" s="56"/>
      <c r="BO92" s="47"/>
      <c r="BP92" s="47"/>
      <c r="BQ92" s="211"/>
      <c r="BR92" s="81"/>
      <c r="BS92" s="81"/>
      <c r="BT92" s="56"/>
      <c r="BU92" s="56"/>
      <c r="BV92" s="47"/>
      <c r="BW92" s="47"/>
      <c r="BX92" s="213"/>
      <c r="BY92" s="81"/>
      <c r="BZ92" s="81"/>
      <c r="CA92" s="56"/>
      <c r="CB92" s="56"/>
      <c r="CC92" s="47"/>
      <c r="CD92" s="47"/>
      <c r="CE92" s="213"/>
      <c r="CF92" s="81"/>
      <c r="CG92" s="81"/>
      <c r="CH92" s="56"/>
      <c r="CI92" s="56"/>
      <c r="CJ92" s="47"/>
      <c r="CK92" s="47"/>
      <c r="CL92" s="81"/>
      <c r="CM92" s="81"/>
      <c r="CN92" s="81"/>
      <c r="CO92" s="81"/>
      <c r="CP92" s="81"/>
      <c r="CQ92" s="81"/>
      <c r="CR92" s="81"/>
      <c r="CS92" s="81"/>
      <c r="CT92" s="81"/>
      <c r="CU92" s="81"/>
      <c r="CV92" s="81"/>
      <c r="CW92" s="81"/>
      <c r="CX92" s="81"/>
      <c r="CY92" s="81"/>
      <c r="CZ92" s="81"/>
      <c r="DA92" s="81"/>
      <c r="DB92" s="81"/>
      <c r="DC92" s="81"/>
      <c r="DD92" s="81"/>
      <c r="DE92" s="81"/>
      <c r="DF92" s="81"/>
      <c r="DG92" s="81"/>
      <c r="DH92" s="81"/>
    </row>
    <row r="93" spans="2:112" s="167" customFormat="1" ht="21" customHeight="1" x14ac:dyDescent="0.25">
      <c r="B93" s="48"/>
      <c r="C93" s="48"/>
      <c r="D93" s="48"/>
      <c r="E93" s="361" t="s">
        <v>37</v>
      </c>
      <c r="F93" s="362"/>
      <c r="G93" s="363" t="s">
        <v>74</v>
      </c>
      <c r="H93" s="130" t="s">
        <v>185</v>
      </c>
      <c r="I93" s="131" t="s">
        <v>71</v>
      </c>
      <c r="J93" s="133" t="e">
        <f>$DE$11-P90</f>
        <v>#N/A</v>
      </c>
      <c r="K93" s="131" t="s">
        <v>72</v>
      </c>
      <c r="L93" s="131">
        <v>80</v>
      </c>
      <c r="M93" s="365" t="e">
        <f>IF(J93&lt;65,"IPERPROTEZIONE",IF(J93&lt;70,"ACCETTABILE",IF(J93&lt;75,"BUONA",IF(J93&lt;80,"ACCETTABILE","INSUFFICIENTE"))))</f>
        <v>#N/A</v>
      </c>
      <c r="N93" s="365"/>
      <c r="O93" s="365"/>
      <c r="P93" s="366"/>
      <c r="Q93" s="81"/>
      <c r="R93" s="81"/>
      <c r="S93" s="81"/>
      <c r="T93" s="81"/>
      <c r="U93" s="81"/>
      <c r="V93" s="81"/>
      <c r="W93" s="81"/>
      <c r="X93" s="81"/>
      <c r="Y93" s="81"/>
      <c r="Z93" s="81"/>
      <c r="AA93" s="81"/>
      <c r="AB93" s="81"/>
      <c r="AC93" s="81"/>
      <c r="AD93" s="81"/>
      <c r="AE93" s="81"/>
      <c r="AF93" s="81"/>
      <c r="AG93" s="81"/>
      <c r="AH93" s="81"/>
      <c r="AI93" s="81"/>
      <c r="AJ93" s="286"/>
      <c r="AK93" s="81"/>
      <c r="AL93" s="81"/>
      <c r="AM93" s="81"/>
      <c r="AN93" s="81"/>
      <c r="AO93" s="81"/>
      <c r="AP93" s="81"/>
      <c r="AQ93" s="81"/>
      <c r="AR93" s="81"/>
      <c r="AS93" s="81"/>
      <c r="AT93" s="81"/>
      <c r="AU93" s="81"/>
      <c r="AV93" s="220"/>
      <c r="AW93" s="81"/>
      <c r="AX93" s="81"/>
      <c r="AY93" s="56"/>
      <c r="AZ93" s="56"/>
      <c r="BA93" s="47"/>
      <c r="BB93" s="47"/>
      <c r="BC93" s="212"/>
      <c r="BD93" s="81"/>
      <c r="BE93" s="81"/>
      <c r="BF93" s="56"/>
      <c r="BG93" s="56"/>
      <c r="BH93" s="47"/>
      <c r="BI93" s="47"/>
      <c r="BJ93" s="212"/>
      <c r="BK93" s="81"/>
      <c r="BL93" s="81"/>
      <c r="BM93" s="56"/>
      <c r="BN93" s="56"/>
      <c r="BO93" s="47"/>
      <c r="BP93" s="47"/>
      <c r="BQ93" s="211"/>
      <c r="BR93" s="81"/>
      <c r="BS93" s="81"/>
      <c r="BT93" s="56"/>
      <c r="BU93" s="56"/>
      <c r="BV93" s="47"/>
      <c r="BW93" s="47"/>
      <c r="BX93" s="213"/>
      <c r="BY93" s="81"/>
      <c r="BZ93" s="81"/>
      <c r="CA93" s="56"/>
      <c r="CB93" s="56"/>
      <c r="CC93" s="47"/>
      <c r="CD93" s="47"/>
      <c r="CE93" s="213"/>
      <c r="CF93" s="81"/>
      <c r="CG93" s="81"/>
      <c r="CH93" s="56"/>
      <c r="CI93" s="56"/>
      <c r="CJ93" s="47"/>
      <c r="CK93" s="47"/>
      <c r="CL93" s="81"/>
      <c r="CM93" s="81"/>
      <c r="CN93" s="81"/>
      <c r="CO93" s="81"/>
      <c r="CP93" s="81"/>
      <c r="CQ93" s="81"/>
      <c r="CR93" s="81"/>
      <c r="CS93" s="81"/>
      <c r="CT93" s="81"/>
      <c r="CU93" s="81"/>
      <c r="CV93" s="81"/>
      <c r="CW93" s="81"/>
      <c r="CX93" s="81"/>
      <c r="CY93" s="81"/>
      <c r="CZ93" s="81"/>
      <c r="DA93" s="81"/>
      <c r="DB93" s="81"/>
      <c r="DC93" s="81"/>
      <c r="DD93" s="81"/>
      <c r="DE93" s="81"/>
      <c r="DF93" s="81"/>
      <c r="DG93" s="81"/>
      <c r="DH93" s="81"/>
    </row>
    <row r="94" spans="2:112" s="167" customFormat="1" ht="39" customHeight="1" thickBot="1" x14ac:dyDescent="0.3">
      <c r="B94" s="48"/>
      <c r="C94" s="48"/>
      <c r="D94" s="48"/>
      <c r="E94" s="367" t="s">
        <v>32</v>
      </c>
      <c r="F94" s="364"/>
      <c r="G94" s="364"/>
      <c r="H94" s="59" t="s">
        <v>186</v>
      </c>
      <c r="I94" s="60" t="s">
        <v>73</v>
      </c>
      <c r="J94" s="60">
        <f>M91-5</f>
        <v>16.25</v>
      </c>
      <c r="K94" s="60" t="s">
        <v>72</v>
      </c>
      <c r="L94" s="60">
        <v>135</v>
      </c>
      <c r="M94" s="368" t="e">
        <f>IF($O$48&lt;135,"VERIFICA NON NECESSARIA",IF(($O$48-J94)&lt;135,"IDONEO","INSUFFICIENTE"))</f>
        <v>#N/A</v>
      </c>
      <c r="N94" s="368"/>
      <c r="O94" s="368"/>
      <c r="P94" s="369"/>
      <c r="Q94" s="81"/>
      <c r="R94" s="81"/>
      <c r="S94" s="81"/>
      <c r="T94" s="81"/>
      <c r="U94" s="81"/>
      <c r="V94" s="81"/>
      <c r="W94" s="81"/>
      <c r="X94" s="81"/>
      <c r="Y94" s="81"/>
      <c r="Z94" s="81"/>
      <c r="AA94" s="81"/>
      <c r="AB94" s="81"/>
      <c r="AC94" s="81"/>
      <c r="AD94" s="81"/>
      <c r="AE94" s="81"/>
      <c r="AF94" s="81"/>
      <c r="AG94" s="81"/>
      <c r="AH94" s="81"/>
      <c r="AI94" s="81"/>
      <c r="AJ94" s="286"/>
      <c r="AK94" s="81"/>
      <c r="AL94" s="81"/>
      <c r="AM94" s="81"/>
      <c r="AN94" s="81"/>
      <c r="AO94" s="81"/>
      <c r="AP94" s="81"/>
      <c r="AQ94" s="81"/>
      <c r="AR94" s="81"/>
      <c r="AS94" s="81"/>
      <c r="AT94" s="81"/>
      <c r="AU94" s="81"/>
      <c r="AV94" s="220"/>
      <c r="AW94" s="81"/>
      <c r="AX94" s="81"/>
      <c r="AY94" s="56"/>
      <c r="AZ94" s="56"/>
      <c r="BA94" s="47"/>
      <c r="BB94" s="47"/>
      <c r="BC94" s="212"/>
      <c r="BD94" s="81"/>
      <c r="BE94" s="81"/>
      <c r="BF94" s="56"/>
      <c r="BG94" s="56"/>
      <c r="BH94" s="47"/>
      <c r="BI94" s="47"/>
      <c r="BJ94" s="212"/>
      <c r="BK94" s="81"/>
      <c r="BL94" s="81"/>
      <c r="BM94" s="56"/>
      <c r="BN94" s="56"/>
      <c r="BO94" s="47"/>
      <c r="BP94" s="47"/>
      <c r="BQ94" s="211"/>
      <c r="BR94" s="81"/>
      <c r="BS94" s="81"/>
      <c r="BT94" s="56"/>
      <c r="BU94" s="56"/>
      <c r="BV94" s="47"/>
      <c r="BW94" s="47"/>
      <c r="BX94" s="213"/>
      <c r="BY94" s="81"/>
      <c r="BZ94" s="81"/>
      <c r="CA94" s="56"/>
      <c r="CB94" s="56"/>
      <c r="CC94" s="47"/>
      <c r="CD94" s="47"/>
      <c r="CE94" s="213"/>
      <c r="CF94" s="81"/>
      <c r="CG94" s="81"/>
      <c r="CH94" s="56"/>
      <c r="CI94" s="56"/>
      <c r="CJ94" s="47"/>
      <c r="CK94" s="47"/>
      <c r="CL94" s="81"/>
      <c r="CM94" s="81"/>
      <c r="CN94" s="81"/>
      <c r="CO94" s="81"/>
      <c r="CP94" s="81"/>
      <c r="CQ94" s="81"/>
      <c r="CR94" s="81"/>
      <c r="CS94" s="81"/>
      <c r="CT94" s="81"/>
      <c r="CU94" s="81"/>
      <c r="CV94" s="81"/>
      <c r="CW94" s="81"/>
      <c r="CX94" s="81"/>
      <c r="CY94" s="81"/>
      <c r="CZ94" s="81"/>
      <c r="DA94" s="81"/>
      <c r="DB94" s="81"/>
      <c r="DC94" s="81"/>
      <c r="DD94" s="81"/>
      <c r="DE94" s="81"/>
      <c r="DF94" s="81"/>
      <c r="DG94" s="81"/>
      <c r="DH94" s="81"/>
    </row>
    <row r="95" spans="2:112" s="167" customFormat="1" ht="13.5" thickBot="1" x14ac:dyDescent="0.25">
      <c r="B95" s="81"/>
      <c r="C95" s="81"/>
      <c r="D95" s="81"/>
      <c r="E95" s="81"/>
      <c r="F95" s="81"/>
      <c r="G95" s="81"/>
      <c r="H95" s="81"/>
      <c r="I95" s="81"/>
      <c r="J95" s="81"/>
      <c r="K95" s="81"/>
      <c r="L95" s="81"/>
      <c r="M95" s="81"/>
      <c r="N95" s="81"/>
      <c r="O95" s="81"/>
      <c r="P95" s="81"/>
      <c r="Q95" s="81"/>
      <c r="R95" s="81"/>
      <c r="S95" s="81"/>
      <c r="T95" s="81"/>
      <c r="U95" s="81"/>
      <c r="V95" s="81"/>
      <c r="W95" s="81"/>
      <c r="X95" s="81"/>
      <c r="Y95" s="81"/>
      <c r="Z95" s="81"/>
      <c r="AA95" s="81"/>
      <c r="AB95" s="81"/>
      <c r="AC95" s="81"/>
      <c r="AD95" s="81"/>
      <c r="AE95" s="81"/>
      <c r="AF95" s="81"/>
      <c r="AG95" s="81"/>
      <c r="AH95" s="81"/>
      <c r="AI95" s="81"/>
      <c r="AJ95" s="286"/>
      <c r="AK95" s="81"/>
      <c r="AL95" s="81"/>
      <c r="AM95" s="81"/>
      <c r="AN95" s="81"/>
      <c r="AO95" s="81"/>
      <c r="AP95" s="81"/>
      <c r="AQ95" s="81"/>
      <c r="AR95" s="81"/>
      <c r="AS95" s="81"/>
      <c r="AT95" s="81"/>
      <c r="AU95" s="81"/>
      <c r="AV95" s="213"/>
      <c r="AW95" s="81"/>
      <c r="AX95" s="81"/>
      <c r="AY95" s="81"/>
      <c r="BC95" s="211"/>
      <c r="BD95" s="81"/>
      <c r="BE95" s="81"/>
      <c r="BF95" s="81"/>
      <c r="BJ95" s="211"/>
      <c r="BK95" s="81"/>
      <c r="BL95" s="81"/>
      <c r="BM95" s="81"/>
      <c r="BQ95" s="211"/>
      <c r="BR95" s="81"/>
      <c r="BS95" s="81"/>
      <c r="BT95" s="81"/>
      <c r="BX95" s="213"/>
      <c r="BY95" s="81"/>
      <c r="BZ95" s="81"/>
      <c r="CA95" s="81"/>
      <c r="CE95" s="213"/>
      <c r="CF95" s="81"/>
      <c r="CG95" s="81"/>
      <c r="CH95" s="81"/>
      <c r="CL95" s="81"/>
      <c r="CM95" s="81"/>
      <c r="CN95" s="81"/>
      <c r="CO95" s="81"/>
      <c r="CP95" s="81"/>
      <c r="CQ95" s="81"/>
      <c r="CR95" s="81"/>
      <c r="CS95" s="81"/>
      <c r="CT95" s="81"/>
      <c r="CU95" s="81"/>
      <c r="CV95" s="81"/>
      <c r="CW95" s="81"/>
      <c r="CX95" s="81"/>
      <c r="CY95" s="81"/>
      <c r="CZ95" s="81"/>
      <c r="DA95" s="81"/>
      <c r="DB95" s="81"/>
      <c r="DC95" s="81"/>
      <c r="DD95" s="81"/>
      <c r="DE95" s="81"/>
      <c r="DF95" s="81"/>
      <c r="DG95" s="81"/>
      <c r="DH95" s="81"/>
    </row>
    <row r="96" spans="2:112" s="167" customFormat="1" ht="27" customHeight="1" x14ac:dyDescent="0.3">
      <c r="B96" s="48"/>
      <c r="C96" s="48"/>
      <c r="D96" s="48"/>
      <c r="E96" s="370" t="s">
        <v>264</v>
      </c>
      <c r="F96" s="371"/>
      <c r="G96" s="371"/>
      <c r="H96" s="371"/>
      <c r="I96" s="371"/>
      <c r="J96" s="371"/>
      <c r="K96" s="371"/>
      <c r="L96" s="371"/>
      <c r="M96" s="371"/>
      <c r="N96" s="371"/>
      <c r="O96" s="371"/>
      <c r="P96" s="372"/>
      <c r="Q96" s="81"/>
      <c r="R96" s="81"/>
      <c r="S96" s="81"/>
      <c r="T96" s="81"/>
      <c r="U96" s="81"/>
      <c r="V96" s="81"/>
      <c r="W96" s="81"/>
      <c r="X96" s="81"/>
      <c r="Y96" s="81"/>
      <c r="Z96" s="81"/>
      <c r="AA96" s="81"/>
      <c r="AB96" s="81"/>
      <c r="AC96" s="81"/>
      <c r="AD96" s="81"/>
      <c r="AE96" s="81"/>
      <c r="AF96" s="81"/>
      <c r="AG96" s="81"/>
      <c r="AH96" s="81"/>
      <c r="AI96" s="81"/>
      <c r="AJ96" s="286"/>
      <c r="AK96" s="81"/>
      <c r="AL96" s="81"/>
      <c r="AM96" s="81"/>
      <c r="AN96" s="81"/>
      <c r="AO96" s="81"/>
      <c r="AP96" s="81"/>
      <c r="AQ96" s="81"/>
      <c r="AR96" s="81"/>
      <c r="AS96" s="81"/>
      <c r="AT96" s="81"/>
      <c r="AU96" s="81"/>
      <c r="AV96" s="221"/>
      <c r="AW96" s="81"/>
      <c r="AX96" s="81"/>
      <c r="AY96" s="56"/>
      <c r="AZ96" s="56"/>
      <c r="BA96" s="47"/>
      <c r="BB96" s="47"/>
      <c r="BC96" s="212"/>
      <c r="BD96" s="81"/>
      <c r="BE96" s="81"/>
      <c r="BF96" s="56"/>
      <c r="BG96" s="56"/>
      <c r="BH96" s="47"/>
      <c r="BI96" s="47"/>
      <c r="BJ96" s="212"/>
      <c r="BK96" s="81"/>
      <c r="BL96" s="81"/>
      <c r="BM96" s="56"/>
      <c r="BN96" s="56"/>
      <c r="BO96" s="47"/>
      <c r="BP96" s="47"/>
      <c r="BQ96" s="211"/>
      <c r="BR96" s="81"/>
      <c r="BS96" s="81"/>
      <c r="BT96" s="56"/>
      <c r="BU96" s="56"/>
      <c r="BV96" s="47"/>
      <c r="BW96" s="47"/>
      <c r="BX96" s="213"/>
      <c r="BY96" s="81"/>
      <c r="BZ96" s="81"/>
      <c r="CA96" s="56"/>
      <c r="CB96" s="56"/>
      <c r="CC96" s="47"/>
      <c r="CD96" s="47"/>
      <c r="CE96" s="213"/>
      <c r="CF96" s="81"/>
      <c r="CG96" s="81"/>
      <c r="CH96" s="56"/>
      <c r="CI96" s="56"/>
      <c r="CJ96" s="47"/>
      <c r="CK96" s="47"/>
      <c r="CL96" s="81"/>
      <c r="CM96" s="81"/>
      <c r="CN96" s="81"/>
      <c r="CO96" s="81"/>
      <c r="CP96" s="81"/>
      <c r="CQ96" s="81"/>
      <c r="CR96" s="81"/>
      <c r="CS96" s="81"/>
      <c r="CT96" s="81"/>
      <c r="CU96" s="81"/>
      <c r="CV96" s="81"/>
      <c r="CW96" s="81"/>
      <c r="CX96" s="81"/>
      <c r="CY96" s="81"/>
      <c r="CZ96" s="81"/>
      <c r="DA96" s="81"/>
      <c r="DB96" s="81"/>
      <c r="DC96" s="81"/>
      <c r="DD96" s="81"/>
      <c r="DE96" s="81"/>
      <c r="DF96" s="81"/>
      <c r="DG96" s="81"/>
      <c r="DH96" s="81"/>
    </row>
    <row r="97" spans="2:112" s="167" customFormat="1" ht="21" customHeight="1" x14ac:dyDescent="0.25">
      <c r="B97" s="48"/>
      <c r="C97" s="48"/>
      <c r="D97" s="48"/>
      <c r="E97" s="193" t="s">
        <v>34</v>
      </c>
      <c r="F97" s="302" t="s">
        <v>26</v>
      </c>
      <c r="G97" s="302" t="s">
        <v>28</v>
      </c>
      <c r="H97" s="373" t="s">
        <v>29</v>
      </c>
      <c r="I97" s="373"/>
      <c r="J97" s="114" t="s">
        <v>64</v>
      </c>
      <c r="K97" s="115" t="s">
        <v>12</v>
      </c>
      <c r="L97" s="116" t="s">
        <v>13</v>
      </c>
      <c r="M97" s="116" t="s">
        <v>14</v>
      </c>
      <c r="N97" s="305" t="s">
        <v>69</v>
      </c>
      <c r="O97" s="305" t="s">
        <v>70</v>
      </c>
      <c r="P97" s="132" t="s">
        <v>15</v>
      </c>
      <c r="Q97" s="81"/>
      <c r="R97" s="81"/>
      <c r="S97" s="81"/>
      <c r="T97" s="81"/>
      <c r="U97" s="81"/>
      <c r="V97" s="81"/>
      <c r="W97" s="81"/>
      <c r="X97" s="81"/>
      <c r="Y97" s="81"/>
      <c r="Z97" s="81"/>
      <c r="AA97" s="81"/>
      <c r="AB97" s="81"/>
      <c r="AC97" s="81"/>
      <c r="AD97" s="81"/>
      <c r="AE97" s="81"/>
      <c r="AF97" s="81"/>
      <c r="AG97" s="81"/>
      <c r="AH97" s="81"/>
      <c r="AI97" s="81"/>
      <c r="AJ97" s="286"/>
      <c r="AK97" s="81"/>
      <c r="AL97" s="81"/>
      <c r="AM97" s="81"/>
      <c r="AN97" s="81"/>
      <c r="AO97" s="81"/>
      <c r="AP97" s="81"/>
      <c r="AQ97" s="81"/>
      <c r="AR97" s="81"/>
      <c r="AS97" s="81"/>
      <c r="AT97" s="81"/>
      <c r="AU97" s="81"/>
      <c r="AV97" s="218"/>
      <c r="AW97" s="81"/>
      <c r="AX97" s="81"/>
      <c r="AY97" s="56"/>
      <c r="AZ97" s="52"/>
      <c r="BA97" s="47"/>
      <c r="BB97" s="47"/>
      <c r="BC97" s="212"/>
      <c r="BD97" s="81"/>
      <c r="BE97" s="81"/>
      <c r="BF97" s="56"/>
      <c r="BG97" s="52"/>
      <c r="BH97" s="47"/>
      <c r="BI97" s="47"/>
      <c r="BJ97" s="212"/>
      <c r="BK97" s="81"/>
      <c r="BL97" s="81"/>
      <c r="BM97" s="56"/>
      <c r="BN97" s="52"/>
      <c r="BO97" s="47"/>
      <c r="BP97" s="47"/>
      <c r="BQ97" s="211"/>
      <c r="BR97" s="81"/>
      <c r="BS97" s="81"/>
      <c r="BT97" s="56"/>
      <c r="BU97" s="52"/>
      <c r="BV97" s="47"/>
      <c r="BW97" s="47"/>
      <c r="BX97" s="213"/>
      <c r="BY97" s="81"/>
      <c r="BZ97" s="81"/>
      <c r="CA97" s="56"/>
      <c r="CB97" s="52"/>
      <c r="CC97" s="47"/>
      <c r="CD97" s="47"/>
      <c r="CE97" s="213"/>
      <c r="CF97" s="81"/>
      <c r="CG97" s="81"/>
      <c r="CH97" s="56"/>
      <c r="CI97" s="52"/>
      <c r="CJ97" s="47"/>
      <c r="CK97" s="47"/>
      <c r="CL97" s="81"/>
      <c r="CM97" s="81"/>
      <c r="CN97" s="81"/>
      <c r="CO97" s="81"/>
      <c r="CP97" s="81"/>
      <c r="CQ97" s="81"/>
      <c r="CR97" s="81"/>
      <c r="CS97" s="81"/>
      <c r="CT97" s="81"/>
      <c r="CU97" s="81"/>
      <c r="CV97" s="81"/>
      <c r="CW97" s="81"/>
      <c r="CX97" s="81"/>
      <c r="CY97" s="81"/>
      <c r="CZ97" s="81"/>
      <c r="DA97" s="81"/>
      <c r="DB97" s="81"/>
      <c r="DC97" s="81"/>
      <c r="DD97" s="81"/>
      <c r="DE97" s="81"/>
      <c r="DF97" s="81"/>
      <c r="DG97" s="81"/>
      <c r="DH97" s="81"/>
    </row>
    <row r="98" spans="2:112" s="167" customFormat="1" ht="21" customHeight="1" x14ac:dyDescent="0.25">
      <c r="B98" s="48"/>
      <c r="C98" s="48"/>
      <c r="D98" s="48"/>
      <c r="E98" s="129" t="s">
        <v>43</v>
      </c>
      <c r="F98" s="126">
        <f>VLOOKUP(E98,$E$115:$L$246,2,FALSE)</f>
        <v>0</v>
      </c>
      <c r="G98" s="126">
        <f>VLOOKUP($E$98,$E$115:$L$246,3,FALSE)</f>
        <v>0</v>
      </c>
      <c r="H98" s="374">
        <f>VLOOKUP($E$98,$E$115:$L$246,4,FALSE)</f>
        <v>0</v>
      </c>
      <c r="I98" s="374"/>
      <c r="J98" s="46">
        <f>VLOOKUP(E98,$E$115:$L$246,5,FALSE)</f>
        <v>0</v>
      </c>
      <c r="K98" s="46">
        <f>VLOOKUP($E$98,$E$115:$L$246,6,FALSE)</f>
        <v>0</v>
      </c>
      <c r="L98" s="46">
        <f>VLOOKUP($E$98,$E$115:$L$246,7,FALSE)</f>
        <v>0</v>
      </c>
      <c r="M98" s="46">
        <f>VLOOKUP($E$98,$E$115:$L$246,8,FALSE)</f>
        <v>0</v>
      </c>
      <c r="N98" s="375" t="e">
        <f>$DE$11</f>
        <v>#N/A</v>
      </c>
      <c r="O98" s="375" t="e">
        <f>$DF$11</f>
        <v>#N/A</v>
      </c>
      <c r="P98" s="376" t="e">
        <f>IF(($DF$11-$DE$11)&lt;=2,(L99-((K99-L99)/4)*($DF$11-$DE$11-2)),(L99-((L99-M99)/8)*($DF$11-$DE$11-2)))</f>
        <v>#N/A</v>
      </c>
      <c r="Q98" s="81"/>
      <c r="R98" s="81"/>
      <c r="S98" s="81"/>
      <c r="T98" s="81"/>
      <c r="U98" s="81"/>
      <c r="V98" s="81"/>
      <c r="W98" s="81"/>
      <c r="X98" s="81"/>
      <c r="Y98" s="81"/>
      <c r="Z98" s="81"/>
      <c r="AA98" s="81"/>
      <c r="AB98" s="81"/>
      <c r="AC98" s="81"/>
      <c r="AD98" s="81"/>
      <c r="AE98" s="81"/>
      <c r="AF98" s="81"/>
      <c r="AG98" s="81"/>
      <c r="AH98" s="81"/>
      <c r="AI98" s="81"/>
      <c r="AJ98" s="286"/>
      <c r="AK98" s="81"/>
      <c r="AL98" s="81"/>
      <c r="AM98" s="81"/>
      <c r="AN98" s="81"/>
      <c r="AO98" s="81"/>
      <c r="AP98" s="81"/>
      <c r="AQ98" s="81"/>
      <c r="AR98" s="81"/>
      <c r="AS98" s="81"/>
      <c r="AT98" s="81"/>
      <c r="AU98" s="81"/>
      <c r="AV98" s="219"/>
      <c r="AW98" s="81"/>
      <c r="AX98" s="81"/>
      <c r="AY98" s="56"/>
      <c r="AZ98" s="56"/>
      <c r="BA98" s="47"/>
      <c r="BB98" s="47"/>
      <c r="BC98" s="212"/>
      <c r="BD98" s="81"/>
      <c r="BE98" s="81"/>
      <c r="BF98" s="56"/>
      <c r="BG98" s="56"/>
      <c r="BH98" s="47"/>
      <c r="BI98" s="47"/>
      <c r="BJ98" s="212"/>
      <c r="BK98" s="81"/>
      <c r="BL98" s="81"/>
      <c r="BM98" s="56"/>
      <c r="BN98" s="56"/>
      <c r="BO98" s="47"/>
      <c r="BP98" s="47"/>
      <c r="BQ98" s="211"/>
      <c r="BR98" s="81"/>
      <c r="BS98" s="81"/>
      <c r="BT98" s="56"/>
      <c r="BU98" s="56"/>
      <c r="BV98" s="47"/>
      <c r="BW98" s="47"/>
      <c r="BX98" s="213"/>
      <c r="BY98" s="81"/>
      <c r="BZ98" s="81"/>
      <c r="CA98" s="56"/>
      <c r="CB98" s="56"/>
      <c r="CC98" s="47"/>
      <c r="CD98" s="47"/>
      <c r="CE98" s="213"/>
      <c r="CF98" s="81"/>
      <c r="CG98" s="81"/>
      <c r="CH98" s="56"/>
      <c r="CI98" s="56"/>
      <c r="CJ98" s="47"/>
      <c r="CK98" s="47"/>
      <c r="CL98" s="81"/>
      <c r="CM98" s="81"/>
      <c r="CN98" s="81"/>
      <c r="CO98" s="81"/>
      <c r="CP98" s="81"/>
      <c r="CQ98" s="81"/>
      <c r="CR98" s="81"/>
      <c r="CS98" s="81"/>
      <c r="CT98" s="81"/>
      <c r="CU98" s="81"/>
      <c r="CV98" s="81"/>
      <c r="CW98" s="81"/>
      <c r="CX98" s="81"/>
      <c r="CY98" s="81"/>
      <c r="CZ98" s="81"/>
      <c r="DA98" s="81"/>
      <c r="DB98" s="81"/>
      <c r="DC98" s="81"/>
      <c r="DD98" s="81"/>
      <c r="DE98" s="81"/>
      <c r="DF98" s="81"/>
      <c r="DG98" s="81"/>
      <c r="DH98" s="81"/>
    </row>
    <row r="99" spans="2:112" s="167" customFormat="1" ht="21" customHeight="1" x14ac:dyDescent="0.25">
      <c r="B99" s="48"/>
      <c r="C99" s="48"/>
      <c r="D99" s="48"/>
      <c r="E99" s="191"/>
      <c r="F99" s="127"/>
      <c r="G99" s="128" t="s">
        <v>57</v>
      </c>
      <c r="H99" s="378">
        <v>0.85</v>
      </c>
      <c r="I99" s="379"/>
      <c r="J99" s="117">
        <f>H99*J98</f>
        <v>0</v>
      </c>
      <c r="K99" s="118">
        <f>K98*$H$99</f>
        <v>0</v>
      </c>
      <c r="L99" s="118">
        <f>L98*$H$99</f>
        <v>0</v>
      </c>
      <c r="M99" s="118">
        <f>M98*$H$99</f>
        <v>0</v>
      </c>
      <c r="N99" s="362"/>
      <c r="O99" s="362"/>
      <c r="P99" s="377"/>
      <c r="Q99" s="81"/>
      <c r="R99" s="81"/>
      <c r="S99" s="81"/>
      <c r="T99" s="81"/>
      <c r="U99" s="81"/>
      <c r="V99" s="81"/>
      <c r="W99" s="81"/>
      <c r="X99" s="81"/>
      <c r="Y99" s="81"/>
      <c r="Z99" s="81"/>
      <c r="AA99" s="81"/>
      <c r="AB99" s="81"/>
      <c r="AC99" s="81"/>
      <c r="AD99" s="81"/>
      <c r="AE99" s="81"/>
      <c r="AF99" s="81"/>
      <c r="AG99" s="81"/>
      <c r="AH99" s="81"/>
      <c r="AI99" s="81"/>
      <c r="AJ99" s="286"/>
      <c r="AK99" s="81"/>
      <c r="AL99" s="81"/>
      <c r="AM99" s="81"/>
      <c r="AN99" s="81"/>
      <c r="AO99" s="81"/>
      <c r="AP99" s="81"/>
      <c r="AQ99" s="81"/>
      <c r="AR99" s="81"/>
      <c r="AS99" s="81"/>
      <c r="AT99" s="81"/>
      <c r="AU99" s="81"/>
      <c r="AV99" s="211"/>
      <c r="AW99" s="81"/>
      <c r="AX99" s="81"/>
      <c r="AY99" s="56"/>
      <c r="AZ99" s="56"/>
      <c r="BA99" s="47"/>
      <c r="BB99" s="47"/>
      <c r="BC99" s="212"/>
      <c r="BD99" s="81"/>
      <c r="BE99" s="81"/>
      <c r="BF99" s="56"/>
      <c r="BG99" s="56"/>
      <c r="BH99" s="47"/>
      <c r="BI99" s="47"/>
      <c r="BJ99" s="212"/>
      <c r="BK99" s="81"/>
      <c r="BL99" s="81"/>
      <c r="BM99" s="56"/>
      <c r="BN99" s="56"/>
      <c r="BO99" s="47"/>
      <c r="BP99" s="47"/>
      <c r="BQ99" s="211"/>
      <c r="BR99" s="81"/>
      <c r="BS99" s="81"/>
      <c r="BT99" s="56"/>
      <c r="BU99" s="56"/>
      <c r="BV99" s="47"/>
      <c r="BW99" s="47"/>
      <c r="BX99" s="213"/>
      <c r="BY99" s="81"/>
      <c r="BZ99" s="81"/>
      <c r="CA99" s="56"/>
      <c r="CB99" s="56"/>
      <c r="CC99" s="47"/>
      <c r="CD99" s="47"/>
      <c r="CE99" s="213"/>
      <c r="CF99" s="81"/>
      <c r="CG99" s="81"/>
      <c r="CH99" s="56"/>
      <c r="CI99" s="56"/>
      <c r="CJ99" s="47"/>
      <c r="CK99" s="47"/>
      <c r="CL99" s="81"/>
      <c r="CM99" s="81"/>
      <c r="CN99" s="81"/>
      <c r="CO99" s="81"/>
      <c r="CP99" s="81"/>
      <c r="CQ99" s="81"/>
      <c r="CR99" s="81"/>
      <c r="CS99" s="81"/>
      <c r="CT99" s="81"/>
      <c r="CU99" s="81"/>
      <c r="CV99" s="81"/>
      <c r="CW99" s="81"/>
      <c r="CX99" s="81"/>
      <c r="CY99" s="81"/>
      <c r="CZ99" s="81"/>
      <c r="DA99" s="81"/>
      <c r="DB99" s="81"/>
      <c r="DC99" s="81"/>
      <c r="DD99" s="81"/>
      <c r="DE99" s="81"/>
      <c r="DF99" s="81"/>
      <c r="DG99" s="81"/>
      <c r="DH99" s="81"/>
    </row>
    <row r="100" spans="2:112" s="167" customFormat="1" ht="9" customHeight="1" x14ac:dyDescent="0.25">
      <c r="B100" s="48"/>
      <c r="C100" s="48"/>
      <c r="D100" s="48"/>
      <c r="E100" s="358"/>
      <c r="F100" s="359"/>
      <c r="G100" s="359"/>
      <c r="H100" s="359"/>
      <c r="I100" s="359"/>
      <c r="J100" s="359"/>
      <c r="K100" s="359"/>
      <c r="L100" s="359"/>
      <c r="M100" s="359"/>
      <c r="N100" s="359"/>
      <c r="O100" s="359"/>
      <c r="P100" s="360"/>
      <c r="Q100" s="81"/>
      <c r="R100" s="81"/>
      <c r="S100" s="81"/>
      <c r="T100" s="81"/>
      <c r="U100" s="81"/>
      <c r="V100" s="81"/>
      <c r="W100" s="81"/>
      <c r="X100" s="81"/>
      <c r="Y100" s="81"/>
      <c r="Z100" s="81"/>
      <c r="AA100" s="81"/>
      <c r="AB100" s="81"/>
      <c r="AC100" s="81"/>
      <c r="AD100" s="81"/>
      <c r="AE100" s="81"/>
      <c r="AF100" s="81"/>
      <c r="AG100" s="81"/>
      <c r="AH100" s="81"/>
      <c r="AI100" s="81"/>
      <c r="AJ100" s="286"/>
      <c r="AK100" s="81"/>
      <c r="AL100" s="81"/>
      <c r="AM100" s="81"/>
      <c r="AN100" s="81"/>
      <c r="AO100" s="81"/>
      <c r="AP100" s="81"/>
      <c r="AQ100" s="81"/>
      <c r="AR100" s="81"/>
      <c r="AS100" s="81"/>
      <c r="AT100" s="81"/>
      <c r="AU100" s="81"/>
      <c r="AV100" s="211"/>
      <c r="AW100" s="81"/>
      <c r="AX100" s="81"/>
      <c r="AY100" s="56"/>
      <c r="AZ100" s="56"/>
      <c r="BA100" s="47"/>
      <c r="BB100" s="47"/>
      <c r="BC100" s="212"/>
      <c r="BD100" s="81"/>
      <c r="BE100" s="81"/>
      <c r="BF100" s="56"/>
      <c r="BG100" s="56"/>
      <c r="BH100" s="47"/>
      <c r="BI100" s="47"/>
      <c r="BJ100" s="212"/>
      <c r="BK100" s="81"/>
      <c r="BL100" s="81"/>
      <c r="BM100" s="56"/>
      <c r="BN100" s="56"/>
      <c r="BO100" s="47"/>
      <c r="BP100" s="47"/>
      <c r="BQ100" s="211"/>
      <c r="BR100" s="81"/>
      <c r="BS100" s="81"/>
      <c r="BT100" s="56"/>
      <c r="BU100" s="56"/>
      <c r="BV100" s="47"/>
      <c r="BW100" s="47"/>
      <c r="BX100" s="213"/>
      <c r="BY100" s="81"/>
      <c r="BZ100" s="81"/>
      <c r="CA100" s="56"/>
      <c r="CB100" s="56"/>
      <c r="CC100" s="47"/>
      <c r="CD100" s="47"/>
      <c r="CE100" s="213"/>
      <c r="CF100" s="81"/>
      <c r="CG100" s="81"/>
      <c r="CH100" s="56"/>
      <c r="CI100" s="56"/>
      <c r="CJ100" s="47"/>
      <c r="CK100" s="47"/>
      <c r="CL100" s="81"/>
      <c r="CM100" s="81"/>
      <c r="CN100" s="81"/>
      <c r="CO100" s="81"/>
      <c r="CP100" s="81"/>
      <c r="CQ100" s="81"/>
      <c r="CR100" s="81"/>
      <c r="CS100" s="81"/>
      <c r="CT100" s="81"/>
      <c r="CU100" s="81"/>
      <c r="CV100" s="81"/>
      <c r="CW100" s="81"/>
      <c r="CX100" s="81"/>
      <c r="CY100" s="81"/>
      <c r="CZ100" s="81"/>
      <c r="DA100" s="81"/>
      <c r="DB100" s="81"/>
      <c r="DC100" s="81"/>
      <c r="DD100" s="81"/>
      <c r="DE100" s="81"/>
      <c r="DF100" s="81"/>
      <c r="DG100" s="81"/>
      <c r="DH100" s="81"/>
    </row>
    <row r="101" spans="2:112" s="167" customFormat="1" ht="21" customHeight="1" x14ac:dyDescent="0.25">
      <c r="B101" s="48"/>
      <c r="C101" s="48"/>
      <c r="D101" s="48"/>
      <c r="E101" s="361" t="s">
        <v>37</v>
      </c>
      <c r="F101" s="362"/>
      <c r="G101" s="363" t="s">
        <v>74</v>
      </c>
      <c r="H101" s="130" t="s">
        <v>185</v>
      </c>
      <c r="I101" s="131" t="s">
        <v>71</v>
      </c>
      <c r="J101" s="133" t="e">
        <f>$DE$11-P98</f>
        <v>#N/A</v>
      </c>
      <c r="K101" s="131" t="s">
        <v>72</v>
      </c>
      <c r="L101" s="131">
        <v>80</v>
      </c>
      <c r="M101" s="365" t="e">
        <f>IF(J101&lt;65,"IPERPROTEZIONE",IF(J101&lt;70,"ACCETTABILE",IF(J101&lt;75,"BUONA",IF(J101&lt;80,"ACCETTABILE","INSUFFICIENTE"))))</f>
        <v>#N/A</v>
      </c>
      <c r="N101" s="365"/>
      <c r="O101" s="365"/>
      <c r="P101" s="366"/>
      <c r="Q101" s="81"/>
      <c r="R101" s="81"/>
      <c r="S101" s="81"/>
      <c r="T101" s="81"/>
      <c r="U101" s="81"/>
      <c r="V101" s="81"/>
      <c r="W101" s="81"/>
      <c r="X101" s="81"/>
      <c r="Y101" s="81"/>
      <c r="Z101" s="81"/>
      <c r="AA101" s="81"/>
      <c r="AB101" s="81"/>
      <c r="AC101" s="81"/>
      <c r="AD101" s="81"/>
      <c r="AE101" s="81"/>
      <c r="AF101" s="81"/>
      <c r="AG101" s="81"/>
      <c r="AH101" s="81"/>
      <c r="AI101" s="81"/>
      <c r="AJ101" s="286"/>
      <c r="AK101" s="81"/>
      <c r="AL101" s="81"/>
      <c r="AM101" s="81"/>
      <c r="AN101" s="81"/>
      <c r="AO101" s="81"/>
      <c r="AP101" s="81"/>
      <c r="AQ101" s="81"/>
      <c r="AR101" s="81"/>
      <c r="AS101" s="81"/>
      <c r="AT101" s="81"/>
      <c r="AU101" s="81"/>
      <c r="AV101" s="220"/>
      <c r="AW101" s="81"/>
      <c r="AX101" s="81"/>
      <c r="AY101" s="56"/>
      <c r="AZ101" s="56"/>
      <c r="BA101" s="47"/>
      <c r="BB101" s="47"/>
      <c r="BC101" s="212"/>
      <c r="BD101" s="81"/>
      <c r="BE101" s="81"/>
      <c r="BF101" s="56"/>
      <c r="BG101" s="56"/>
      <c r="BH101" s="47"/>
      <c r="BI101" s="47"/>
      <c r="BJ101" s="212"/>
      <c r="BK101" s="81"/>
      <c r="BL101" s="81"/>
      <c r="BM101" s="56"/>
      <c r="BN101" s="56"/>
      <c r="BO101" s="47"/>
      <c r="BP101" s="47"/>
      <c r="BQ101" s="211"/>
      <c r="BR101" s="81"/>
      <c r="BS101" s="81"/>
      <c r="BT101" s="56"/>
      <c r="BU101" s="56"/>
      <c r="BV101" s="47"/>
      <c r="BW101" s="47"/>
      <c r="BX101" s="213"/>
      <c r="BY101" s="81"/>
      <c r="BZ101" s="81"/>
      <c r="CA101" s="56"/>
      <c r="CB101" s="56"/>
      <c r="CC101" s="47"/>
      <c r="CD101" s="47"/>
      <c r="CE101" s="213"/>
      <c r="CF101" s="81"/>
      <c r="CG101" s="81"/>
      <c r="CH101" s="56"/>
      <c r="CI101" s="56"/>
      <c r="CJ101" s="47"/>
      <c r="CK101" s="47"/>
      <c r="CL101" s="81"/>
      <c r="CM101" s="81"/>
      <c r="CN101" s="81"/>
      <c r="CO101" s="81"/>
      <c r="CP101" s="81"/>
      <c r="CQ101" s="81"/>
      <c r="CR101" s="81"/>
      <c r="CS101" s="81"/>
      <c r="CT101" s="81"/>
      <c r="CU101" s="81"/>
      <c r="CV101" s="81"/>
      <c r="CW101" s="81"/>
      <c r="CX101" s="81"/>
      <c r="CY101" s="81"/>
      <c r="CZ101" s="81"/>
      <c r="DA101" s="81"/>
      <c r="DB101" s="81"/>
      <c r="DC101" s="81"/>
      <c r="DD101" s="81"/>
      <c r="DE101" s="81"/>
      <c r="DF101" s="81"/>
      <c r="DG101" s="81"/>
      <c r="DH101" s="81"/>
    </row>
    <row r="102" spans="2:112" s="167" customFormat="1" ht="29.25" customHeight="1" thickBot="1" x14ac:dyDescent="0.3">
      <c r="B102" s="48"/>
      <c r="C102" s="48"/>
      <c r="D102" s="48"/>
      <c r="E102" s="367" t="s">
        <v>32</v>
      </c>
      <c r="F102" s="364"/>
      <c r="G102" s="364"/>
      <c r="H102" s="59" t="s">
        <v>186</v>
      </c>
      <c r="I102" s="60" t="s">
        <v>73</v>
      </c>
      <c r="J102" s="60">
        <f>M99-5</f>
        <v>-5</v>
      </c>
      <c r="K102" s="60" t="s">
        <v>72</v>
      </c>
      <c r="L102" s="60">
        <v>135</v>
      </c>
      <c r="M102" s="368" t="e">
        <f>IF($O$48&lt;135,"VERIFICA NON NECESSARIA",IF(($O$48-J102)&lt;135,"IDONEO","INSUFFICIENTE"))</f>
        <v>#N/A</v>
      </c>
      <c r="N102" s="368"/>
      <c r="O102" s="368"/>
      <c r="P102" s="369"/>
      <c r="Q102" s="81"/>
      <c r="R102" s="81"/>
      <c r="S102" s="81"/>
      <c r="T102" s="81"/>
      <c r="U102" s="81"/>
      <c r="V102" s="81"/>
      <c r="W102" s="81"/>
      <c r="X102" s="81"/>
      <c r="Y102" s="81"/>
      <c r="Z102" s="81"/>
      <c r="AA102" s="81"/>
      <c r="AB102" s="81"/>
      <c r="AC102" s="81"/>
      <c r="AD102" s="81"/>
      <c r="AE102" s="81"/>
      <c r="AF102" s="81"/>
      <c r="AG102" s="81"/>
      <c r="AH102" s="81"/>
      <c r="AI102" s="81"/>
      <c r="AJ102" s="286"/>
      <c r="AK102" s="81"/>
      <c r="AL102" s="81"/>
      <c r="AM102" s="81"/>
      <c r="AN102" s="81"/>
      <c r="AO102" s="81"/>
      <c r="AP102" s="81"/>
      <c r="AQ102" s="81"/>
      <c r="AR102" s="81"/>
      <c r="AS102" s="81"/>
      <c r="AT102" s="81"/>
      <c r="AU102" s="81"/>
      <c r="AV102" s="220"/>
      <c r="AW102" s="81"/>
      <c r="AX102" s="81"/>
      <c r="AY102" s="56"/>
      <c r="AZ102" s="56"/>
      <c r="BA102" s="47"/>
      <c r="BB102" s="47"/>
      <c r="BC102" s="212"/>
      <c r="BD102" s="81"/>
      <c r="BE102" s="81"/>
      <c r="BF102" s="56"/>
      <c r="BG102" s="56"/>
      <c r="BH102" s="47"/>
      <c r="BI102" s="47"/>
      <c r="BJ102" s="212"/>
      <c r="BK102" s="81"/>
      <c r="BL102" s="81"/>
      <c r="BM102" s="56"/>
      <c r="BN102" s="56"/>
      <c r="BO102" s="47"/>
      <c r="BP102" s="47"/>
      <c r="BQ102" s="211"/>
      <c r="BR102" s="81"/>
      <c r="BS102" s="81"/>
      <c r="BT102" s="56"/>
      <c r="BU102" s="56"/>
      <c r="BV102" s="47"/>
      <c r="BW102" s="47"/>
      <c r="BX102" s="213"/>
      <c r="BY102" s="81"/>
      <c r="BZ102" s="81"/>
      <c r="CA102" s="56"/>
      <c r="CB102" s="56"/>
      <c r="CC102" s="47"/>
      <c r="CD102" s="47"/>
      <c r="CE102" s="213"/>
      <c r="CF102" s="81"/>
      <c r="CG102" s="81"/>
      <c r="CH102" s="56"/>
      <c r="CI102" s="56"/>
      <c r="CJ102" s="47"/>
      <c r="CK102" s="47"/>
      <c r="CL102" s="81"/>
      <c r="CM102" s="81"/>
      <c r="CN102" s="81"/>
      <c r="CO102" s="81"/>
      <c r="CP102" s="81"/>
      <c r="CQ102" s="81"/>
      <c r="CR102" s="81"/>
      <c r="CS102" s="81"/>
      <c r="CT102" s="81"/>
      <c r="CU102" s="81"/>
      <c r="CV102" s="81"/>
      <c r="CW102" s="81"/>
      <c r="CX102" s="81"/>
      <c r="CY102" s="81"/>
      <c r="CZ102" s="81"/>
      <c r="DA102" s="81"/>
      <c r="DB102" s="81"/>
      <c r="DC102" s="81"/>
      <c r="DD102" s="81"/>
      <c r="DE102" s="81"/>
      <c r="DF102" s="81"/>
      <c r="DG102" s="81"/>
      <c r="DH102" s="81"/>
    </row>
    <row r="103" spans="2:112" s="167" customFormat="1" ht="13.5" thickBot="1" x14ac:dyDescent="0.25">
      <c r="B103" s="81"/>
      <c r="C103" s="81"/>
      <c r="D103" s="81"/>
      <c r="E103" s="81"/>
      <c r="F103" s="81"/>
      <c r="G103" s="81"/>
      <c r="H103" s="81"/>
      <c r="I103" s="81"/>
      <c r="J103" s="81"/>
      <c r="K103" s="81"/>
      <c r="L103" s="81"/>
      <c r="M103" s="81"/>
      <c r="N103" s="81"/>
      <c r="O103" s="81"/>
      <c r="P103" s="81"/>
      <c r="Q103" s="81"/>
      <c r="R103" s="81"/>
      <c r="S103" s="81"/>
      <c r="T103" s="81"/>
      <c r="U103" s="81"/>
      <c r="V103" s="81"/>
      <c r="W103" s="81"/>
      <c r="X103" s="81"/>
      <c r="Y103" s="81"/>
      <c r="Z103" s="81"/>
      <c r="AA103" s="81"/>
      <c r="AB103" s="81"/>
      <c r="AC103" s="81"/>
      <c r="AD103" s="81"/>
      <c r="AE103" s="81"/>
      <c r="AF103" s="81"/>
      <c r="AG103" s="81"/>
      <c r="AH103" s="81"/>
      <c r="AI103" s="81"/>
      <c r="AJ103" s="286"/>
      <c r="AK103" s="81"/>
      <c r="AL103" s="81"/>
      <c r="AM103" s="81"/>
      <c r="AN103" s="81"/>
      <c r="AO103" s="81"/>
      <c r="AP103" s="81"/>
      <c r="AQ103" s="81"/>
      <c r="AR103" s="81"/>
      <c r="AS103" s="81"/>
      <c r="AT103" s="81"/>
      <c r="AU103" s="81"/>
      <c r="AV103" s="213"/>
      <c r="AW103" s="81"/>
      <c r="AX103" s="81"/>
      <c r="AY103" s="81"/>
      <c r="BC103" s="211"/>
      <c r="BD103" s="81"/>
      <c r="BE103" s="81"/>
      <c r="BF103" s="81"/>
      <c r="BJ103" s="211"/>
      <c r="BK103" s="81"/>
      <c r="BL103" s="81"/>
      <c r="BM103" s="81"/>
      <c r="BQ103" s="211"/>
      <c r="BR103" s="81"/>
      <c r="BS103" s="81"/>
      <c r="BT103" s="81"/>
      <c r="BX103" s="213"/>
      <c r="BY103" s="81"/>
      <c r="BZ103" s="81"/>
      <c r="CA103" s="81"/>
      <c r="CE103" s="213"/>
      <c r="CF103" s="81"/>
      <c r="CG103" s="81"/>
      <c r="CH103" s="81"/>
      <c r="CL103" s="81"/>
      <c r="CM103" s="81"/>
      <c r="CN103" s="81"/>
      <c r="CO103" s="81"/>
      <c r="CP103" s="81"/>
      <c r="CQ103" s="81"/>
      <c r="CR103" s="81"/>
      <c r="CS103" s="81"/>
      <c r="CT103" s="81"/>
      <c r="CU103" s="81"/>
      <c r="CV103" s="81"/>
      <c r="CW103" s="81"/>
      <c r="CX103" s="81"/>
      <c r="CY103" s="81"/>
      <c r="CZ103" s="81"/>
      <c r="DA103" s="81"/>
      <c r="DB103" s="81"/>
      <c r="DC103" s="81"/>
      <c r="DD103" s="81"/>
      <c r="DE103" s="81"/>
      <c r="DF103" s="81"/>
      <c r="DG103" s="81"/>
      <c r="DH103" s="81"/>
    </row>
    <row r="104" spans="2:112" s="167" customFormat="1" ht="27" customHeight="1" x14ac:dyDescent="0.3">
      <c r="B104" s="48"/>
      <c r="C104" s="48"/>
      <c r="D104" s="48"/>
      <c r="E104" s="370" t="s">
        <v>264</v>
      </c>
      <c r="F104" s="371"/>
      <c r="G104" s="371"/>
      <c r="H104" s="371"/>
      <c r="I104" s="371"/>
      <c r="J104" s="371"/>
      <c r="K104" s="371"/>
      <c r="L104" s="371"/>
      <c r="M104" s="371"/>
      <c r="N104" s="371"/>
      <c r="O104" s="371"/>
      <c r="P104" s="372"/>
      <c r="AJ104" s="291"/>
      <c r="AU104" s="53"/>
      <c r="AV104" s="221"/>
      <c r="AW104" s="81"/>
      <c r="AX104" s="81"/>
      <c r="AY104" s="56"/>
      <c r="AZ104" s="56"/>
      <c r="BA104" s="47"/>
      <c r="BB104" s="47"/>
      <c r="BC104" s="212"/>
      <c r="BD104" s="81"/>
      <c r="BE104" s="81"/>
      <c r="BF104" s="56"/>
      <c r="BG104" s="56"/>
      <c r="BH104" s="47"/>
      <c r="BI104" s="47"/>
      <c r="BJ104" s="212"/>
      <c r="BK104" s="81"/>
      <c r="BL104" s="81"/>
      <c r="BM104" s="56"/>
      <c r="BN104" s="56"/>
      <c r="BO104" s="47"/>
      <c r="BP104" s="47"/>
      <c r="BQ104" s="211"/>
      <c r="BR104" s="81"/>
      <c r="BS104" s="81"/>
      <c r="BT104" s="56"/>
      <c r="BU104" s="56"/>
      <c r="BV104" s="47"/>
      <c r="BW104" s="47"/>
      <c r="BX104" s="213"/>
      <c r="BY104" s="81"/>
      <c r="BZ104" s="81"/>
      <c r="CA104" s="56"/>
      <c r="CB104" s="56"/>
      <c r="CC104" s="47"/>
      <c r="CD104" s="47"/>
      <c r="CE104" s="213"/>
      <c r="CF104" s="81"/>
      <c r="CG104" s="81"/>
      <c r="CH104" s="56"/>
      <c r="CI104" s="56"/>
      <c r="CJ104" s="47"/>
      <c r="CK104" s="47"/>
      <c r="CL104" s="81"/>
      <c r="CM104" s="81"/>
      <c r="CN104" s="81"/>
      <c r="CO104" s="81"/>
      <c r="CP104" s="81"/>
      <c r="CQ104" s="81"/>
      <c r="CR104" s="81"/>
      <c r="CS104" s="81"/>
      <c r="CT104" s="81"/>
      <c r="CU104" s="81"/>
      <c r="CV104" s="81"/>
      <c r="CW104" s="81"/>
      <c r="CX104" s="81"/>
      <c r="CY104" s="81"/>
      <c r="CZ104" s="81"/>
      <c r="DA104" s="81"/>
      <c r="DB104" s="81"/>
      <c r="DC104" s="81"/>
      <c r="DD104" s="81"/>
      <c r="DE104" s="81"/>
      <c r="DF104" s="81"/>
      <c r="DG104" s="81"/>
      <c r="DH104" s="81"/>
    </row>
    <row r="105" spans="2:112" s="167" customFormat="1" ht="21" customHeight="1" x14ac:dyDescent="0.25">
      <c r="B105" s="48"/>
      <c r="C105" s="48"/>
      <c r="D105" s="48"/>
      <c r="E105" s="193" t="s">
        <v>34</v>
      </c>
      <c r="F105" s="302" t="s">
        <v>26</v>
      </c>
      <c r="G105" s="302" t="s">
        <v>28</v>
      </c>
      <c r="H105" s="373" t="s">
        <v>29</v>
      </c>
      <c r="I105" s="373"/>
      <c r="J105" s="114" t="s">
        <v>64</v>
      </c>
      <c r="K105" s="115" t="s">
        <v>12</v>
      </c>
      <c r="L105" s="116" t="s">
        <v>13</v>
      </c>
      <c r="M105" s="116" t="s">
        <v>14</v>
      </c>
      <c r="N105" s="305" t="s">
        <v>69</v>
      </c>
      <c r="O105" s="305" t="s">
        <v>70</v>
      </c>
      <c r="P105" s="132" t="s">
        <v>15</v>
      </c>
      <c r="AJ105" s="291"/>
      <c r="AU105" s="54"/>
      <c r="AV105" s="218"/>
      <c r="AW105" s="81"/>
      <c r="AX105" s="81"/>
      <c r="AY105" s="56"/>
      <c r="AZ105" s="52"/>
      <c r="BA105" s="47"/>
      <c r="BB105" s="47"/>
      <c r="BC105" s="212"/>
      <c r="BD105" s="81"/>
      <c r="BE105" s="81"/>
      <c r="BF105" s="56"/>
      <c r="BG105" s="52"/>
      <c r="BH105" s="47"/>
      <c r="BI105" s="47"/>
      <c r="BJ105" s="212"/>
      <c r="BK105" s="81"/>
      <c r="BL105" s="81"/>
      <c r="BM105" s="56"/>
      <c r="BN105" s="52"/>
      <c r="BO105" s="47"/>
      <c r="BP105" s="47"/>
      <c r="BQ105" s="211"/>
      <c r="BR105" s="81"/>
      <c r="BS105" s="81"/>
      <c r="BT105" s="56"/>
      <c r="BU105" s="52"/>
      <c r="BV105" s="47"/>
      <c r="BW105" s="47"/>
      <c r="BX105" s="213"/>
      <c r="BY105" s="81"/>
      <c r="BZ105" s="81"/>
      <c r="CA105" s="56"/>
      <c r="CB105" s="52"/>
      <c r="CC105" s="47"/>
      <c r="CD105" s="47"/>
      <c r="CE105" s="213"/>
      <c r="CF105" s="81"/>
      <c r="CG105" s="81"/>
      <c r="CH105" s="56"/>
      <c r="CI105" s="52"/>
      <c r="CJ105" s="47"/>
      <c r="CK105" s="47"/>
      <c r="CL105" s="81"/>
      <c r="CM105" s="81"/>
      <c r="CN105" s="81"/>
      <c r="CO105" s="81"/>
      <c r="CP105" s="81"/>
      <c r="CQ105" s="81"/>
      <c r="CR105" s="81"/>
      <c r="CS105" s="81"/>
      <c r="CT105" s="81"/>
      <c r="CU105" s="81"/>
      <c r="CV105" s="81"/>
      <c r="CW105" s="81"/>
      <c r="CX105" s="81"/>
      <c r="CY105" s="81"/>
      <c r="CZ105" s="81"/>
      <c r="DA105" s="81"/>
      <c r="DB105" s="81"/>
      <c r="DC105" s="81"/>
      <c r="DD105" s="81"/>
      <c r="DE105" s="81"/>
      <c r="DF105" s="81"/>
      <c r="DG105" s="81"/>
      <c r="DH105" s="81"/>
    </row>
    <row r="106" spans="2:112" s="167" customFormat="1" ht="21" customHeight="1" x14ac:dyDescent="0.25">
      <c r="B106" s="48"/>
      <c r="C106" s="48"/>
      <c r="D106" s="48"/>
      <c r="E106" s="129" t="s">
        <v>44</v>
      </c>
      <c r="F106" s="126">
        <f>VLOOKUP(E106,$E$115:$L$246,2,FALSE)</f>
        <v>0</v>
      </c>
      <c r="G106" s="126">
        <f>VLOOKUP($E$106,$E$115:$L$246,3,FALSE)</f>
        <v>0</v>
      </c>
      <c r="H106" s="374">
        <f>VLOOKUP($E$106,$E$115:$L$246,4,FALSE)</f>
        <v>0</v>
      </c>
      <c r="I106" s="374"/>
      <c r="J106" s="46">
        <f>VLOOKUP(E106,$E$115:$L$246,5,FALSE)</f>
        <v>0</v>
      </c>
      <c r="K106" s="46">
        <f>VLOOKUP($E$106,$E$115:$L$246,6,FALSE)</f>
        <v>0</v>
      </c>
      <c r="L106" s="46">
        <f>VLOOKUP($E$106,$E$115:$L$246,7,FALSE)</f>
        <v>0</v>
      </c>
      <c r="M106" s="46">
        <f>VLOOKUP($E$106,$E$115:$L$246,8,FALSE)</f>
        <v>0</v>
      </c>
      <c r="N106" s="375" t="e">
        <f>$DE$11</f>
        <v>#N/A</v>
      </c>
      <c r="O106" s="375" t="e">
        <f>$DF$11</f>
        <v>#N/A</v>
      </c>
      <c r="P106" s="376" t="e">
        <f>IF(($DF$11-$DE$11)&lt;=2,(L107-((K107-L107)/4)*($DF$11-$DE$11-2)),(L107-((L107-M107)/8)*($DF$11-$DE$11-2)))</f>
        <v>#N/A</v>
      </c>
      <c r="AJ106" s="291"/>
      <c r="AU106" s="196"/>
      <c r="AV106" s="219"/>
      <c r="AW106" s="81"/>
      <c r="AX106" s="81"/>
      <c r="AY106" s="56"/>
      <c r="AZ106" s="56"/>
      <c r="BA106" s="47"/>
      <c r="BB106" s="47"/>
      <c r="BC106" s="212"/>
      <c r="BD106" s="81"/>
      <c r="BE106" s="81"/>
      <c r="BF106" s="56"/>
      <c r="BG106" s="56"/>
      <c r="BH106" s="47"/>
      <c r="BI106" s="47"/>
      <c r="BJ106" s="212"/>
      <c r="BK106" s="81"/>
      <c r="BL106" s="81"/>
      <c r="BM106" s="56"/>
      <c r="BN106" s="56"/>
      <c r="BO106" s="47"/>
      <c r="BP106" s="47"/>
      <c r="BQ106" s="211"/>
      <c r="BR106" s="81"/>
      <c r="BS106" s="81"/>
      <c r="BT106" s="56"/>
      <c r="BU106" s="56"/>
      <c r="BV106" s="47"/>
      <c r="BW106" s="47"/>
      <c r="BX106" s="213"/>
      <c r="BY106" s="81"/>
      <c r="BZ106" s="81"/>
      <c r="CA106" s="56"/>
      <c r="CB106" s="56"/>
      <c r="CC106" s="47"/>
      <c r="CD106" s="47"/>
      <c r="CE106" s="213"/>
      <c r="CF106" s="81"/>
      <c r="CG106" s="81"/>
      <c r="CH106" s="56"/>
      <c r="CI106" s="56"/>
      <c r="CJ106" s="47"/>
      <c r="CK106" s="47"/>
      <c r="CL106" s="81"/>
      <c r="CM106" s="81"/>
      <c r="CN106" s="81"/>
      <c r="CO106" s="81"/>
      <c r="CP106" s="81"/>
      <c r="CQ106" s="81"/>
      <c r="CR106" s="81"/>
      <c r="CS106" s="81"/>
      <c r="CT106" s="81"/>
      <c r="CU106" s="81"/>
      <c r="CV106" s="81"/>
      <c r="CW106" s="81"/>
      <c r="CX106" s="81"/>
      <c r="CY106" s="81"/>
      <c r="CZ106" s="81"/>
      <c r="DA106" s="81"/>
      <c r="DB106" s="81"/>
      <c r="DC106" s="81"/>
      <c r="DD106" s="81"/>
      <c r="DE106" s="81"/>
      <c r="DF106" s="81"/>
      <c r="DG106" s="81"/>
      <c r="DH106" s="81"/>
    </row>
    <row r="107" spans="2:112" s="167" customFormat="1" ht="21" customHeight="1" x14ac:dyDescent="0.25">
      <c r="B107" s="48"/>
      <c r="C107" s="48"/>
      <c r="D107" s="48"/>
      <c r="E107" s="191"/>
      <c r="F107" s="127"/>
      <c r="G107" s="128" t="s">
        <v>57</v>
      </c>
      <c r="H107" s="378">
        <v>0.85</v>
      </c>
      <c r="I107" s="379"/>
      <c r="J107" s="117">
        <f>H107*J106</f>
        <v>0</v>
      </c>
      <c r="K107" s="118">
        <f>K106*$H$107</f>
        <v>0</v>
      </c>
      <c r="L107" s="118">
        <f>L106*$H$107</f>
        <v>0</v>
      </c>
      <c r="M107" s="118">
        <f>M106*$H$107</f>
        <v>0</v>
      </c>
      <c r="N107" s="362"/>
      <c r="O107" s="362"/>
      <c r="P107" s="377"/>
      <c r="AJ107" s="291"/>
      <c r="AV107" s="211"/>
      <c r="AW107" s="81"/>
      <c r="AX107" s="81"/>
      <c r="AY107" s="56"/>
      <c r="AZ107" s="56"/>
      <c r="BA107" s="47"/>
      <c r="BB107" s="47"/>
      <c r="BC107" s="212"/>
      <c r="BD107" s="81"/>
      <c r="BE107" s="81"/>
      <c r="BF107" s="56"/>
      <c r="BG107" s="56"/>
      <c r="BH107" s="47"/>
      <c r="BI107" s="47"/>
      <c r="BJ107" s="212"/>
      <c r="BK107" s="81"/>
      <c r="BL107" s="81"/>
      <c r="BM107" s="56"/>
      <c r="BN107" s="56"/>
      <c r="BO107" s="47"/>
      <c r="BP107" s="47"/>
      <c r="BQ107" s="211"/>
      <c r="BR107" s="81"/>
      <c r="BS107" s="81"/>
      <c r="BT107" s="56"/>
      <c r="BU107" s="56"/>
      <c r="BV107" s="47"/>
      <c r="BW107" s="47"/>
      <c r="BX107" s="213"/>
      <c r="BY107" s="81"/>
      <c r="BZ107" s="81"/>
      <c r="CA107" s="56"/>
      <c r="CB107" s="56"/>
      <c r="CC107" s="47"/>
      <c r="CD107" s="47"/>
      <c r="CE107" s="213"/>
      <c r="CF107" s="81"/>
      <c r="CG107" s="81"/>
      <c r="CH107" s="56"/>
      <c r="CI107" s="56"/>
      <c r="CJ107" s="47"/>
      <c r="CK107" s="47"/>
      <c r="CL107" s="81"/>
      <c r="CM107" s="81"/>
      <c r="CN107" s="81"/>
      <c r="CO107" s="81"/>
      <c r="CP107" s="81"/>
      <c r="CQ107" s="81"/>
      <c r="CR107" s="81"/>
      <c r="CS107" s="81"/>
      <c r="CT107" s="81"/>
      <c r="CU107" s="81"/>
      <c r="CV107" s="81"/>
      <c r="CW107" s="81"/>
      <c r="CX107" s="81"/>
      <c r="CY107" s="81"/>
      <c r="CZ107" s="81"/>
      <c r="DA107" s="81"/>
      <c r="DB107" s="81"/>
      <c r="DC107" s="81"/>
      <c r="DD107" s="81"/>
      <c r="DE107" s="81"/>
      <c r="DF107" s="81"/>
      <c r="DG107" s="81"/>
      <c r="DH107" s="81"/>
    </row>
    <row r="108" spans="2:112" s="167" customFormat="1" ht="9" customHeight="1" x14ac:dyDescent="0.25">
      <c r="B108" s="48"/>
      <c r="C108" s="48"/>
      <c r="D108" s="48"/>
      <c r="E108" s="358"/>
      <c r="F108" s="359"/>
      <c r="G108" s="359"/>
      <c r="H108" s="359"/>
      <c r="I108" s="359"/>
      <c r="J108" s="359"/>
      <c r="K108" s="359"/>
      <c r="L108" s="359"/>
      <c r="M108" s="359"/>
      <c r="N108" s="359"/>
      <c r="O108" s="359"/>
      <c r="P108" s="360"/>
      <c r="AJ108" s="291"/>
      <c r="AV108" s="211"/>
      <c r="AW108" s="81"/>
      <c r="AX108" s="81"/>
      <c r="AY108" s="56"/>
      <c r="AZ108" s="56"/>
      <c r="BA108" s="47"/>
      <c r="BB108" s="47"/>
      <c r="BC108" s="212"/>
      <c r="BD108" s="81"/>
      <c r="BE108" s="81"/>
      <c r="BF108" s="56"/>
      <c r="BG108" s="56"/>
      <c r="BH108" s="47"/>
      <c r="BI108" s="47"/>
      <c r="BJ108" s="212"/>
      <c r="BK108" s="81"/>
      <c r="BL108" s="81"/>
      <c r="BM108" s="56"/>
      <c r="BN108" s="56"/>
      <c r="BO108" s="47"/>
      <c r="BP108" s="47"/>
      <c r="BQ108" s="211"/>
      <c r="BR108" s="81"/>
      <c r="BS108" s="81"/>
      <c r="BT108" s="56"/>
      <c r="BU108" s="56"/>
      <c r="BV108" s="47"/>
      <c r="BW108" s="47"/>
      <c r="BX108" s="213"/>
      <c r="BY108" s="81"/>
      <c r="BZ108" s="81"/>
      <c r="CA108" s="56"/>
      <c r="CB108" s="56"/>
      <c r="CC108" s="47"/>
      <c r="CD108" s="47"/>
      <c r="CE108" s="213"/>
      <c r="CF108" s="81"/>
      <c r="CG108" s="81"/>
      <c r="CH108" s="56"/>
      <c r="CI108" s="56"/>
      <c r="CJ108" s="47"/>
      <c r="CK108" s="47"/>
      <c r="CL108" s="81"/>
      <c r="CM108" s="81"/>
      <c r="CN108" s="81"/>
      <c r="CO108" s="81"/>
      <c r="CP108" s="81"/>
      <c r="CQ108" s="81"/>
      <c r="CR108" s="81"/>
      <c r="CS108" s="81"/>
      <c r="CT108" s="81"/>
      <c r="CU108" s="81"/>
      <c r="CV108" s="81"/>
      <c r="CW108" s="81"/>
      <c r="CX108" s="81"/>
      <c r="CY108" s="81"/>
      <c r="CZ108" s="81"/>
      <c r="DA108" s="81"/>
      <c r="DB108" s="81"/>
      <c r="DC108" s="81"/>
      <c r="DD108" s="81"/>
      <c r="DE108" s="81"/>
      <c r="DF108" s="81"/>
      <c r="DG108" s="81"/>
      <c r="DH108" s="81"/>
    </row>
    <row r="109" spans="2:112" s="167" customFormat="1" ht="21" customHeight="1" x14ac:dyDescent="0.25">
      <c r="B109" s="48"/>
      <c r="C109" s="48"/>
      <c r="D109" s="48"/>
      <c r="E109" s="361" t="s">
        <v>37</v>
      </c>
      <c r="F109" s="362"/>
      <c r="G109" s="363" t="s">
        <v>74</v>
      </c>
      <c r="H109" s="130" t="s">
        <v>185</v>
      </c>
      <c r="I109" s="131" t="s">
        <v>71</v>
      </c>
      <c r="J109" s="133" t="e">
        <f>$DE$11-P106</f>
        <v>#N/A</v>
      </c>
      <c r="K109" s="131" t="s">
        <v>72</v>
      </c>
      <c r="L109" s="131">
        <v>80</v>
      </c>
      <c r="M109" s="365" t="e">
        <f>IF(J109&lt;65,"IPERPROTEZIONE",IF(J109&lt;70,"ACCETTABILE",IF(J109&lt;75,"BUONA",IF(J109&lt;80,"ACCETTABILE","INSUFFICIENTE"))))</f>
        <v>#N/A</v>
      </c>
      <c r="N109" s="365"/>
      <c r="O109" s="365"/>
      <c r="P109" s="366"/>
      <c r="AJ109" s="291"/>
      <c r="AU109" s="85"/>
      <c r="AV109" s="220"/>
      <c r="AW109" s="81"/>
      <c r="AX109" s="81"/>
      <c r="AY109" s="56"/>
      <c r="AZ109" s="56"/>
      <c r="BA109" s="47"/>
      <c r="BB109" s="47"/>
      <c r="BC109" s="212"/>
      <c r="BD109" s="81"/>
      <c r="BE109" s="81"/>
      <c r="BF109" s="56"/>
      <c r="BG109" s="56"/>
      <c r="BH109" s="47"/>
      <c r="BI109" s="47"/>
      <c r="BJ109" s="212"/>
      <c r="BK109" s="81"/>
      <c r="BL109" s="81"/>
      <c r="BM109" s="56"/>
      <c r="BN109" s="56"/>
      <c r="BO109" s="47"/>
      <c r="BP109" s="47"/>
      <c r="BQ109" s="211"/>
      <c r="BR109" s="81"/>
      <c r="BS109" s="81"/>
      <c r="BT109" s="56"/>
      <c r="BU109" s="56"/>
      <c r="BV109" s="47"/>
      <c r="BW109" s="47"/>
      <c r="BX109" s="213"/>
      <c r="BY109" s="81"/>
      <c r="BZ109" s="81"/>
      <c r="CA109" s="56"/>
      <c r="CB109" s="56"/>
      <c r="CC109" s="47"/>
      <c r="CD109" s="47"/>
      <c r="CE109" s="213"/>
      <c r="CF109" s="81"/>
      <c r="CG109" s="81"/>
      <c r="CH109" s="56"/>
      <c r="CI109" s="56"/>
      <c r="CJ109" s="47"/>
      <c r="CK109" s="47"/>
      <c r="CL109" s="81"/>
      <c r="CM109" s="81"/>
      <c r="CN109" s="81"/>
      <c r="CO109" s="81"/>
      <c r="CP109" s="81"/>
      <c r="CQ109" s="81"/>
      <c r="CR109" s="81"/>
      <c r="CS109" s="81"/>
      <c r="CT109" s="81"/>
      <c r="CU109" s="81"/>
      <c r="CV109" s="81"/>
      <c r="CW109" s="81"/>
      <c r="CX109" s="81"/>
      <c r="CY109" s="81"/>
      <c r="CZ109" s="81"/>
      <c r="DA109" s="81"/>
      <c r="DB109" s="81"/>
      <c r="DC109" s="81"/>
      <c r="DD109" s="81"/>
      <c r="DE109" s="81"/>
      <c r="DF109" s="81"/>
      <c r="DG109" s="81"/>
      <c r="DH109" s="81"/>
    </row>
    <row r="110" spans="2:112" s="167" customFormat="1" ht="29.25" customHeight="1" thickBot="1" x14ac:dyDescent="0.3">
      <c r="B110" s="48"/>
      <c r="C110" s="48"/>
      <c r="D110" s="48"/>
      <c r="E110" s="367" t="s">
        <v>32</v>
      </c>
      <c r="F110" s="364"/>
      <c r="G110" s="364"/>
      <c r="H110" s="59" t="s">
        <v>186</v>
      </c>
      <c r="I110" s="60" t="s">
        <v>73</v>
      </c>
      <c r="J110" s="60">
        <f>M107-5</f>
        <v>-5</v>
      </c>
      <c r="K110" s="60" t="s">
        <v>72</v>
      </c>
      <c r="L110" s="60">
        <v>135</v>
      </c>
      <c r="M110" s="368" t="e">
        <f>IF($O$48&lt;135,"VERIFICA NON NECESSARIA",IF(($O$48-J110)&lt;135,"IDONEO","INSUFFICIENTE"))</f>
        <v>#N/A</v>
      </c>
      <c r="N110" s="368"/>
      <c r="O110" s="368"/>
      <c r="P110" s="369"/>
      <c r="AJ110" s="291"/>
      <c r="AU110" s="86"/>
      <c r="AV110" s="220"/>
      <c r="AW110" s="81"/>
      <c r="AX110" s="81"/>
      <c r="AY110" s="56"/>
      <c r="AZ110" s="56"/>
      <c r="BA110" s="47"/>
      <c r="BB110" s="47"/>
      <c r="BC110" s="212"/>
      <c r="BD110" s="81"/>
      <c r="BE110" s="81"/>
      <c r="BF110" s="56"/>
      <c r="BG110" s="56"/>
      <c r="BH110" s="47"/>
      <c r="BI110" s="47"/>
      <c r="BJ110" s="212"/>
      <c r="BK110" s="81"/>
      <c r="BL110" s="81"/>
      <c r="BM110" s="56"/>
      <c r="BN110" s="56"/>
      <c r="BO110" s="47"/>
      <c r="BP110" s="47"/>
      <c r="BQ110" s="211"/>
      <c r="BR110" s="81"/>
      <c r="BS110" s="81"/>
      <c r="BT110" s="56"/>
      <c r="BU110" s="56"/>
      <c r="BV110" s="47"/>
      <c r="BW110" s="47"/>
      <c r="BX110" s="213"/>
      <c r="BY110" s="81"/>
      <c r="BZ110" s="81"/>
      <c r="CA110" s="56"/>
      <c r="CB110" s="56"/>
      <c r="CC110" s="47"/>
      <c r="CD110" s="47"/>
      <c r="CE110" s="213"/>
      <c r="CF110" s="81"/>
      <c r="CG110" s="81"/>
      <c r="CH110" s="56"/>
      <c r="CI110" s="56"/>
      <c r="CJ110" s="47"/>
      <c r="CK110" s="47"/>
      <c r="CL110" s="81"/>
      <c r="CM110" s="81"/>
      <c r="CN110" s="81"/>
      <c r="CO110" s="81"/>
      <c r="CP110" s="81"/>
      <c r="CQ110" s="81"/>
      <c r="CR110" s="81"/>
      <c r="CS110" s="81"/>
      <c r="CT110" s="81"/>
      <c r="CU110" s="81"/>
      <c r="CV110" s="81"/>
      <c r="CW110" s="81"/>
      <c r="CX110" s="81"/>
      <c r="CY110" s="81"/>
      <c r="CZ110" s="81"/>
      <c r="DA110" s="81"/>
      <c r="DB110" s="81"/>
      <c r="DC110" s="81"/>
      <c r="DD110" s="81"/>
      <c r="DE110" s="81"/>
      <c r="DF110" s="81"/>
      <c r="DG110" s="81"/>
      <c r="DH110" s="81"/>
    </row>
    <row r="114" spans="2:112" s="167" customFormat="1" ht="35.25" customHeight="1" x14ac:dyDescent="0.2">
      <c r="B114" s="81"/>
      <c r="C114" s="81"/>
      <c r="D114" s="81"/>
      <c r="E114" s="305" t="s">
        <v>0</v>
      </c>
      <c r="F114" s="305" t="s">
        <v>184</v>
      </c>
      <c r="G114" s="305" t="s">
        <v>1</v>
      </c>
      <c r="H114" s="305" t="s">
        <v>2</v>
      </c>
      <c r="I114" s="305" t="s">
        <v>64</v>
      </c>
      <c r="J114" s="305" t="s">
        <v>12</v>
      </c>
      <c r="K114" s="305" t="s">
        <v>13</v>
      </c>
      <c r="L114" s="305" t="s">
        <v>14</v>
      </c>
      <c r="M114" s="81"/>
      <c r="N114" s="81"/>
      <c r="O114" s="81"/>
      <c r="P114" s="81"/>
      <c r="Q114" s="81"/>
      <c r="R114" s="81"/>
      <c r="S114" s="81"/>
      <c r="T114" s="81"/>
      <c r="U114" s="81"/>
      <c r="V114" s="81"/>
      <c r="W114" s="81"/>
      <c r="X114" s="81"/>
      <c r="Y114" s="81"/>
      <c r="Z114" s="81"/>
      <c r="AA114" s="81"/>
      <c r="AB114" s="81"/>
      <c r="AC114" s="81"/>
      <c r="AD114" s="81"/>
      <c r="AE114" s="81"/>
      <c r="AF114" s="81"/>
      <c r="AG114" s="81"/>
      <c r="AH114" s="81"/>
      <c r="AI114" s="81"/>
      <c r="AJ114" s="286"/>
      <c r="AK114" s="81"/>
      <c r="AL114" s="81"/>
      <c r="AM114" s="81"/>
      <c r="AN114" s="81"/>
      <c r="AO114" s="81"/>
      <c r="AP114" s="81"/>
      <c r="AQ114" s="81"/>
      <c r="AR114" s="81"/>
      <c r="AS114" s="81"/>
      <c r="AT114" s="81"/>
      <c r="AU114" s="81"/>
      <c r="AV114" s="213"/>
      <c r="AW114" s="81"/>
      <c r="AX114" s="81"/>
      <c r="AY114" s="81"/>
      <c r="BC114" s="211"/>
      <c r="BD114" s="81"/>
      <c r="BE114" s="81"/>
      <c r="BF114" s="81"/>
      <c r="BJ114" s="211"/>
      <c r="BK114" s="81"/>
      <c r="BL114" s="81"/>
      <c r="BM114" s="81"/>
      <c r="BQ114" s="211"/>
      <c r="BR114" s="81"/>
      <c r="BS114" s="81"/>
      <c r="BT114" s="81"/>
      <c r="BX114" s="213"/>
      <c r="BY114" s="81"/>
      <c r="BZ114" s="81"/>
      <c r="CA114" s="81"/>
      <c r="CE114" s="213"/>
      <c r="CF114" s="81"/>
      <c r="CG114" s="81"/>
      <c r="CH114" s="81"/>
      <c r="CL114" s="81"/>
      <c r="CM114" s="81"/>
      <c r="CN114" s="81"/>
      <c r="CO114" s="81"/>
      <c r="CP114" s="81"/>
      <c r="CQ114" s="81"/>
      <c r="CR114" s="81"/>
      <c r="CS114" s="81"/>
      <c r="CT114" s="81"/>
      <c r="CU114" s="81"/>
      <c r="CV114" s="81"/>
      <c r="CW114" s="81"/>
      <c r="CX114" s="81"/>
      <c r="CY114" s="81"/>
      <c r="CZ114" s="81"/>
      <c r="DA114" s="81"/>
      <c r="DB114" s="81"/>
      <c r="DC114" s="81"/>
      <c r="DD114" s="81"/>
      <c r="DE114" s="81"/>
      <c r="DF114" s="81"/>
      <c r="DG114" s="81"/>
      <c r="DH114" s="81"/>
    </row>
    <row r="115" spans="2:112" s="167" customFormat="1" ht="20.25" customHeight="1" x14ac:dyDescent="0.2">
      <c r="B115" s="81"/>
      <c r="C115" s="81"/>
      <c r="D115" s="81"/>
      <c r="E115" s="45" t="s">
        <v>36</v>
      </c>
      <c r="F115" s="45" t="s">
        <v>243</v>
      </c>
      <c r="G115" s="45" t="s">
        <v>39</v>
      </c>
      <c r="H115" s="45">
        <v>1271</v>
      </c>
      <c r="I115" s="46">
        <v>25</v>
      </c>
      <c r="J115" s="46">
        <v>27</v>
      </c>
      <c r="K115" s="46">
        <v>22</v>
      </c>
      <c r="L115" s="46">
        <v>20</v>
      </c>
      <c r="M115" s="81"/>
      <c r="N115" s="81"/>
      <c r="O115" s="81"/>
      <c r="P115" s="81"/>
      <c r="Q115" s="81"/>
      <c r="R115" s="81"/>
      <c r="S115" s="81"/>
      <c r="T115" s="81"/>
      <c r="U115" s="81"/>
      <c r="V115" s="81"/>
      <c r="W115" s="81"/>
      <c r="X115" s="81"/>
      <c r="Y115" s="81"/>
      <c r="Z115" s="81"/>
      <c r="AA115" s="81"/>
      <c r="AB115" s="81"/>
      <c r="AC115" s="81"/>
      <c r="AD115" s="81"/>
      <c r="AE115" s="81"/>
      <c r="AF115" s="81"/>
      <c r="AG115" s="81"/>
      <c r="AH115" s="81"/>
      <c r="AI115" s="81"/>
      <c r="AJ115" s="286"/>
      <c r="AK115" s="81"/>
      <c r="AL115" s="81"/>
      <c r="AM115" s="81"/>
      <c r="AN115" s="81"/>
      <c r="AO115" s="81"/>
      <c r="AP115" s="81"/>
      <c r="AQ115" s="81"/>
      <c r="AR115" s="81"/>
      <c r="AS115" s="81"/>
      <c r="AT115" s="81"/>
      <c r="AU115" s="81"/>
      <c r="AV115" s="213"/>
      <c r="AW115" s="81"/>
      <c r="AX115" s="81"/>
      <c r="AY115" s="81"/>
      <c r="BC115" s="211"/>
      <c r="BD115" s="81"/>
      <c r="BE115" s="81"/>
      <c r="BF115" s="81"/>
      <c r="BJ115" s="211"/>
      <c r="BK115" s="81"/>
      <c r="BL115" s="81"/>
      <c r="BM115" s="81"/>
      <c r="BQ115" s="211"/>
      <c r="BR115" s="81"/>
      <c r="BS115" s="81"/>
      <c r="BT115" s="81"/>
      <c r="BX115" s="213"/>
      <c r="BY115" s="81"/>
      <c r="BZ115" s="81"/>
      <c r="CA115" s="81"/>
      <c r="CE115" s="213"/>
      <c r="CF115" s="81"/>
      <c r="CG115" s="81"/>
      <c r="CH115" s="81"/>
      <c r="CL115" s="81"/>
      <c r="CM115" s="81"/>
      <c r="CN115" s="81"/>
      <c r="CO115" s="81"/>
      <c r="CP115" s="81"/>
      <c r="CQ115" s="81"/>
      <c r="CR115" s="81"/>
      <c r="CS115" s="81"/>
      <c r="CT115" s="81"/>
      <c r="CU115" s="81"/>
      <c r="CV115" s="81"/>
      <c r="CW115" s="81"/>
      <c r="CX115" s="81"/>
      <c r="CY115" s="81"/>
      <c r="CZ115" s="81"/>
      <c r="DA115" s="81"/>
      <c r="DB115" s="81"/>
      <c r="DC115" s="81"/>
      <c r="DD115" s="81"/>
      <c r="DE115" s="81"/>
      <c r="DF115" s="81"/>
      <c r="DG115" s="81"/>
      <c r="DH115" s="81"/>
    </row>
    <row r="116" spans="2:112" ht="20.25" customHeight="1" x14ac:dyDescent="0.2">
      <c r="E116" s="45" t="s">
        <v>38</v>
      </c>
      <c r="F116" s="45" t="s">
        <v>242</v>
      </c>
      <c r="G116" s="45" t="s">
        <v>194</v>
      </c>
      <c r="H116" s="45" t="s">
        <v>195</v>
      </c>
      <c r="I116" s="46">
        <v>21</v>
      </c>
      <c r="J116" s="46">
        <v>25</v>
      </c>
      <c r="K116" s="46">
        <v>17</v>
      </c>
      <c r="L116" s="46">
        <v>14</v>
      </c>
    </row>
    <row r="117" spans="2:112" ht="20.25" customHeight="1" x14ac:dyDescent="0.2">
      <c r="E117" s="45" t="s">
        <v>40</v>
      </c>
      <c r="F117" s="45" t="s">
        <v>27</v>
      </c>
      <c r="G117" s="45" t="s">
        <v>39</v>
      </c>
      <c r="H117" s="45">
        <v>1435</v>
      </c>
      <c r="I117" s="46">
        <v>27</v>
      </c>
      <c r="J117" s="46">
        <v>22</v>
      </c>
      <c r="K117" s="46">
        <v>15</v>
      </c>
      <c r="L117" s="46">
        <v>25</v>
      </c>
    </row>
    <row r="118" spans="2:112" ht="20.25" customHeight="1" x14ac:dyDescent="0.2">
      <c r="E118" s="45" t="s">
        <v>41</v>
      </c>
      <c r="F118" s="45"/>
      <c r="G118" s="45"/>
      <c r="H118" s="45"/>
      <c r="I118" s="46"/>
      <c r="J118" s="46"/>
      <c r="K118" s="46"/>
      <c r="L118" s="46"/>
    </row>
    <row r="119" spans="2:112" ht="20.25" customHeight="1" x14ac:dyDescent="0.2">
      <c r="E119" s="45" t="s">
        <v>42</v>
      </c>
      <c r="F119" s="45"/>
      <c r="G119" s="45"/>
      <c r="H119" s="45"/>
      <c r="I119" s="46"/>
      <c r="J119" s="46"/>
      <c r="K119" s="46"/>
      <c r="L119" s="46"/>
    </row>
    <row r="120" spans="2:112" ht="20.25" customHeight="1" x14ac:dyDescent="0.2">
      <c r="E120" s="45" t="s">
        <v>43</v>
      </c>
      <c r="F120" s="45"/>
      <c r="G120" s="45"/>
      <c r="H120" s="45"/>
      <c r="I120" s="46"/>
      <c r="J120" s="46"/>
      <c r="K120" s="46"/>
      <c r="L120" s="46"/>
    </row>
    <row r="121" spans="2:112" ht="20.25" customHeight="1" x14ac:dyDescent="0.2">
      <c r="E121" s="45" t="s">
        <v>44</v>
      </c>
      <c r="F121" s="45"/>
      <c r="G121" s="45"/>
      <c r="H121" s="45"/>
      <c r="I121" s="46"/>
      <c r="J121" s="46"/>
      <c r="K121" s="46"/>
      <c r="L121" s="46"/>
    </row>
    <row r="122" spans="2:112" ht="20.25" customHeight="1" x14ac:dyDescent="0.2">
      <c r="E122" s="45" t="s">
        <v>45</v>
      </c>
      <c r="F122" s="45"/>
      <c r="G122" s="45"/>
      <c r="H122" s="45"/>
      <c r="I122" s="46"/>
      <c r="J122" s="46"/>
      <c r="K122" s="46"/>
      <c r="L122" s="46"/>
    </row>
    <row r="123" spans="2:112" ht="20.25" customHeight="1" x14ac:dyDescent="0.2">
      <c r="E123" s="45" t="s">
        <v>46</v>
      </c>
      <c r="F123" s="45"/>
      <c r="G123" s="45"/>
      <c r="H123" s="45"/>
      <c r="I123" s="46"/>
      <c r="J123" s="46"/>
      <c r="K123" s="46"/>
      <c r="L123" s="46"/>
    </row>
    <row r="124" spans="2:112" ht="20.25" customHeight="1" x14ac:dyDescent="0.2">
      <c r="E124" s="45" t="s">
        <v>47</v>
      </c>
      <c r="F124" s="45"/>
      <c r="G124" s="45"/>
      <c r="H124" s="45"/>
      <c r="I124" s="46"/>
      <c r="J124" s="46"/>
      <c r="K124" s="46"/>
      <c r="L124" s="46"/>
    </row>
    <row r="125" spans="2:112" ht="20.25" customHeight="1" x14ac:dyDescent="0.2">
      <c r="E125" s="45" t="s">
        <v>48</v>
      </c>
      <c r="F125" s="45"/>
      <c r="G125" s="45"/>
      <c r="H125" s="45"/>
      <c r="I125" s="46"/>
      <c r="J125" s="46"/>
      <c r="K125" s="46"/>
      <c r="L125" s="46"/>
    </row>
    <row r="126" spans="2:112" ht="20.25" customHeight="1" x14ac:dyDescent="0.2">
      <c r="E126" s="45" t="s">
        <v>49</v>
      </c>
      <c r="F126" s="45"/>
      <c r="G126" s="45"/>
      <c r="H126" s="45"/>
      <c r="I126" s="46"/>
      <c r="J126" s="46"/>
      <c r="K126" s="46"/>
      <c r="L126" s="46"/>
    </row>
    <row r="127" spans="2:112" ht="20.25" customHeight="1" x14ac:dyDescent="0.2">
      <c r="E127" s="45" t="s">
        <v>50</v>
      </c>
      <c r="F127" s="45"/>
      <c r="G127" s="45"/>
      <c r="H127" s="45"/>
      <c r="I127" s="46"/>
      <c r="J127" s="46"/>
      <c r="K127" s="46"/>
      <c r="L127" s="46"/>
    </row>
    <row r="128" spans="2:112" ht="20.25" customHeight="1" x14ac:dyDescent="0.2">
      <c r="E128" s="45" t="s">
        <v>51</v>
      </c>
      <c r="F128" s="45"/>
      <c r="G128" s="45"/>
      <c r="H128" s="45"/>
      <c r="I128" s="46"/>
      <c r="J128" s="46"/>
      <c r="K128" s="46"/>
      <c r="L128" s="46"/>
    </row>
    <row r="129" spans="5:12" ht="20.25" customHeight="1" x14ac:dyDescent="0.2">
      <c r="E129" s="45" t="s">
        <v>35</v>
      </c>
      <c r="F129" s="45"/>
      <c r="G129" s="45"/>
      <c r="H129" s="45"/>
      <c r="I129" s="46"/>
      <c r="J129" s="46"/>
      <c r="K129" s="46"/>
      <c r="L129" s="46"/>
    </row>
    <row r="130" spans="5:12" ht="20.25" customHeight="1" x14ac:dyDescent="0.2">
      <c r="E130" s="45" t="s">
        <v>52</v>
      </c>
      <c r="F130" s="45"/>
      <c r="G130" s="45"/>
      <c r="H130" s="45"/>
      <c r="I130" s="46"/>
      <c r="J130" s="46"/>
      <c r="K130" s="46"/>
      <c r="L130" s="46"/>
    </row>
    <row r="131" spans="5:12" ht="20.25" customHeight="1" x14ac:dyDescent="0.2">
      <c r="E131" s="45" t="s">
        <v>53</v>
      </c>
      <c r="F131" s="45"/>
      <c r="G131" s="45"/>
      <c r="H131" s="45"/>
      <c r="I131" s="46"/>
      <c r="J131" s="46"/>
      <c r="K131" s="46"/>
      <c r="L131" s="46"/>
    </row>
    <row r="132" spans="5:12" ht="20.25" customHeight="1" x14ac:dyDescent="0.2">
      <c r="E132" s="45" t="s">
        <v>54</v>
      </c>
      <c r="F132" s="45"/>
      <c r="G132" s="45"/>
      <c r="H132" s="45"/>
      <c r="I132" s="46"/>
      <c r="J132" s="46"/>
      <c r="K132" s="46"/>
      <c r="L132" s="46"/>
    </row>
    <row r="133" spans="5:12" ht="20.25" x14ac:dyDescent="0.2">
      <c r="E133" s="45" t="s">
        <v>55</v>
      </c>
      <c r="F133" s="45"/>
      <c r="G133" s="45"/>
      <c r="H133" s="45"/>
      <c r="I133" s="46"/>
      <c r="J133" s="46"/>
      <c r="K133" s="46"/>
      <c r="L133" s="46"/>
    </row>
    <row r="134" spans="5:12" ht="20.25" x14ac:dyDescent="0.2">
      <c r="E134" s="45" t="s">
        <v>58</v>
      </c>
      <c r="F134" s="45"/>
      <c r="G134" s="45"/>
      <c r="H134" s="45"/>
      <c r="I134" s="46"/>
      <c r="J134" s="46"/>
      <c r="K134" s="46"/>
      <c r="L134" s="46"/>
    </row>
    <row r="135" spans="5:12" ht="20.25" x14ac:dyDescent="0.2">
      <c r="E135" s="45" t="s">
        <v>59</v>
      </c>
      <c r="F135" s="45"/>
      <c r="G135" s="45"/>
      <c r="H135" s="45"/>
      <c r="I135" s="46"/>
      <c r="J135" s="46"/>
      <c r="K135" s="46"/>
      <c r="L135" s="46"/>
    </row>
    <row r="136" spans="5:12" ht="20.25" x14ac:dyDescent="0.2">
      <c r="E136" s="45" t="s">
        <v>60</v>
      </c>
      <c r="F136" s="45"/>
      <c r="G136" s="45"/>
      <c r="H136" s="45"/>
      <c r="I136" s="46"/>
      <c r="J136" s="46"/>
      <c r="K136" s="46"/>
      <c r="L136" s="46"/>
    </row>
    <row r="137" spans="5:12" ht="20.25" x14ac:dyDescent="0.2">
      <c r="E137" s="45" t="s">
        <v>61</v>
      </c>
      <c r="F137" s="45"/>
      <c r="G137" s="45"/>
      <c r="H137" s="45"/>
      <c r="I137" s="46"/>
      <c r="J137" s="46"/>
      <c r="K137" s="46"/>
      <c r="L137" s="46"/>
    </row>
    <row r="138" spans="5:12" ht="20.25" x14ac:dyDescent="0.2">
      <c r="E138" s="45" t="s">
        <v>62</v>
      </c>
      <c r="F138" s="45"/>
      <c r="G138" s="45"/>
      <c r="H138" s="45"/>
      <c r="I138" s="46"/>
      <c r="J138" s="46"/>
      <c r="K138" s="46"/>
      <c r="L138" s="46"/>
    </row>
    <row r="139" spans="5:12" ht="20.25" x14ac:dyDescent="0.2">
      <c r="E139" s="45" t="s">
        <v>63</v>
      </c>
      <c r="F139" s="45"/>
      <c r="G139" s="45"/>
      <c r="H139" s="45"/>
      <c r="I139" s="46"/>
      <c r="J139" s="46"/>
      <c r="K139" s="46"/>
      <c r="L139" s="46"/>
    </row>
    <row r="140" spans="5:12" ht="20.25" x14ac:dyDescent="0.2">
      <c r="E140" s="45" t="s">
        <v>76</v>
      </c>
      <c r="F140" s="45"/>
      <c r="G140" s="45"/>
      <c r="H140" s="45"/>
      <c r="I140" s="46"/>
      <c r="J140" s="46"/>
      <c r="K140" s="46"/>
      <c r="L140" s="46"/>
    </row>
    <row r="141" spans="5:12" ht="20.25" x14ac:dyDescent="0.2">
      <c r="E141" s="45" t="s">
        <v>77</v>
      </c>
      <c r="F141" s="45"/>
      <c r="G141" s="45"/>
      <c r="H141" s="45"/>
      <c r="I141" s="46"/>
      <c r="J141" s="46"/>
      <c r="K141" s="46"/>
      <c r="L141" s="46"/>
    </row>
    <row r="142" spans="5:12" ht="20.25" x14ac:dyDescent="0.2">
      <c r="E142" s="45" t="s">
        <v>78</v>
      </c>
      <c r="F142" s="45"/>
      <c r="G142" s="45"/>
      <c r="H142" s="45"/>
      <c r="I142" s="46"/>
      <c r="J142" s="46"/>
      <c r="K142" s="46"/>
      <c r="L142" s="46"/>
    </row>
    <row r="143" spans="5:12" ht="20.25" x14ac:dyDescent="0.2">
      <c r="E143" s="45" t="s">
        <v>79</v>
      </c>
      <c r="F143" s="45"/>
      <c r="G143" s="45"/>
      <c r="H143" s="45"/>
      <c r="I143" s="46"/>
      <c r="J143" s="46"/>
      <c r="K143" s="46"/>
      <c r="L143" s="46"/>
    </row>
    <row r="144" spans="5:12" ht="20.25" x14ac:dyDescent="0.2">
      <c r="E144" s="45" t="s">
        <v>80</v>
      </c>
      <c r="F144" s="45"/>
      <c r="G144" s="45"/>
      <c r="H144" s="45"/>
      <c r="I144" s="46"/>
      <c r="J144" s="46"/>
      <c r="K144" s="46"/>
      <c r="L144" s="46"/>
    </row>
    <row r="145" spans="5:12" ht="20.25" x14ac:dyDescent="0.2">
      <c r="E145" s="45" t="s">
        <v>81</v>
      </c>
      <c r="F145" s="45"/>
      <c r="G145" s="45"/>
      <c r="H145" s="45"/>
      <c r="I145" s="46"/>
      <c r="J145" s="46"/>
      <c r="K145" s="46"/>
      <c r="L145" s="46"/>
    </row>
    <row r="146" spans="5:12" ht="20.25" x14ac:dyDescent="0.2">
      <c r="E146" s="45" t="s">
        <v>82</v>
      </c>
      <c r="F146" s="45"/>
      <c r="G146" s="45"/>
      <c r="H146" s="45"/>
      <c r="I146" s="46"/>
      <c r="J146" s="46"/>
      <c r="K146" s="46"/>
      <c r="L146" s="46"/>
    </row>
    <row r="147" spans="5:12" ht="20.25" x14ac:dyDescent="0.2">
      <c r="E147" s="45" t="s">
        <v>83</v>
      </c>
      <c r="F147" s="45"/>
      <c r="G147" s="45"/>
      <c r="H147" s="45"/>
      <c r="I147" s="46"/>
      <c r="J147" s="46"/>
      <c r="K147" s="46"/>
      <c r="L147" s="46"/>
    </row>
    <row r="148" spans="5:12" ht="20.25" x14ac:dyDescent="0.2">
      <c r="E148" s="45" t="s">
        <v>84</v>
      </c>
      <c r="F148" s="45"/>
      <c r="G148" s="45"/>
      <c r="H148" s="45"/>
      <c r="I148" s="46"/>
      <c r="J148" s="46"/>
      <c r="K148" s="46"/>
      <c r="L148" s="46"/>
    </row>
    <row r="149" spans="5:12" ht="20.25" x14ac:dyDescent="0.2">
      <c r="E149" s="45" t="s">
        <v>85</v>
      </c>
      <c r="F149" s="45"/>
      <c r="G149" s="45"/>
      <c r="H149" s="45"/>
      <c r="I149" s="46"/>
      <c r="J149" s="46"/>
      <c r="K149" s="46"/>
      <c r="L149" s="46"/>
    </row>
    <row r="150" spans="5:12" ht="20.25" x14ac:dyDescent="0.2">
      <c r="E150" s="45" t="s">
        <v>86</v>
      </c>
      <c r="F150" s="45"/>
      <c r="G150" s="45"/>
      <c r="H150" s="45"/>
      <c r="I150" s="46"/>
      <c r="J150" s="46"/>
      <c r="K150" s="46"/>
      <c r="L150" s="46"/>
    </row>
    <row r="151" spans="5:12" ht="20.25" x14ac:dyDescent="0.2">
      <c r="E151" s="45" t="s">
        <v>87</v>
      </c>
      <c r="F151" s="45"/>
      <c r="G151" s="45"/>
      <c r="H151" s="45"/>
      <c r="I151" s="46"/>
      <c r="J151" s="46"/>
      <c r="K151" s="46"/>
      <c r="L151" s="46"/>
    </row>
    <row r="152" spans="5:12" ht="20.25" x14ac:dyDescent="0.2">
      <c r="E152" s="45" t="s">
        <v>88</v>
      </c>
      <c r="F152" s="45"/>
      <c r="G152" s="45"/>
      <c r="H152" s="45"/>
      <c r="I152" s="46"/>
      <c r="J152" s="46"/>
      <c r="K152" s="46"/>
      <c r="L152" s="46"/>
    </row>
    <row r="153" spans="5:12" ht="20.25" x14ac:dyDescent="0.2">
      <c r="E153" s="45" t="s">
        <v>89</v>
      </c>
      <c r="F153" s="45"/>
      <c r="G153" s="45"/>
      <c r="H153" s="45"/>
      <c r="I153" s="46"/>
      <c r="J153" s="46"/>
      <c r="K153" s="46"/>
      <c r="L153" s="46"/>
    </row>
    <row r="154" spans="5:12" ht="20.25" x14ac:dyDescent="0.2">
      <c r="E154" s="45" t="s">
        <v>90</v>
      </c>
      <c r="F154" s="45"/>
      <c r="G154" s="45"/>
      <c r="H154" s="45"/>
      <c r="I154" s="46"/>
      <c r="J154" s="46"/>
      <c r="K154" s="46"/>
      <c r="L154" s="46"/>
    </row>
    <row r="155" spans="5:12" ht="20.25" x14ac:dyDescent="0.2">
      <c r="E155" s="45" t="s">
        <v>91</v>
      </c>
      <c r="F155" s="45"/>
      <c r="G155" s="45"/>
      <c r="H155" s="45"/>
      <c r="I155" s="46"/>
      <c r="J155" s="46"/>
      <c r="K155" s="46"/>
      <c r="L155" s="46"/>
    </row>
    <row r="156" spans="5:12" ht="20.25" x14ac:dyDescent="0.2">
      <c r="E156" s="45" t="s">
        <v>92</v>
      </c>
      <c r="F156" s="45"/>
      <c r="G156" s="45"/>
      <c r="H156" s="45"/>
      <c r="I156" s="46"/>
      <c r="J156" s="46"/>
      <c r="K156" s="46"/>
      <c r="L156" s="46"/>
    </row>
    <row r="157" spans="5:12" ht="20.25" x14ac:dyDescent="0.2">
      <c r="E157" s="45" t="s">
        <v>93</v>
      </c>
      <c r="F157" s="45"/>
      <c r="G157" s="45"/>
      <c r="H157" s="45"/>
      <c r="I157" s="46"/>
      <c r="J157" s="46"/>
      <c r="K157" s="46"/>
      <c r="L157" s="46"/>
    </row>
    <row r="158" spans="5:12" ht="20.25" x14ac:dyDescent="0.2">
      <c r="E158" s="45" t="s">
        <v>94</v>
      </c>
      <c r="F158" s="45"/>
      <c r="G158" s="45"/>
      <c r="H158" s="45"/>
      <c r="I158" s="46"/>
      <c r="J158" s="46"/>
      <c r="K158" s="46"/>
      <c r="L158" s="46"/>
    </row>
    <row r="159" spans="5:12" ht="20.25" x14ac:dyDescent="0.2">
      <c r="E159" s="45" t="s">
        <v>95</v>
      </c>
      <c r="F159" s="45"/>
      <c r="G159" s="45"/>
      <c r="H159" s="45"/>
      <c r="I159" s="46"/>
      <c r="J159" s="46"/>
      <c r="K159" s="46"/>
      <c r="L159" s="46"/>
    </row>
    <row r="160" spans="5:12" ht="20.25" x14ac:dyDescent="0.2">
      <c r="E160" s="45" t="s">
        <v>96</v>
      </c>
      <c r="F160" s="45"/>
      <c r="G160" s="45"/>
      <c r="H160" s="45"/>
      <c r="I160" s="46"/>
      <c r="J160" s="46"/>
      <c r="K160" s="46"/>
      <c r="L160" s="46"/>
    </row>
    <row r="161" spans="5:12" ht="20.25" x14ac:dyDescent="0.2">
      <c r="E161" s="45" t="s">
        <v>97</v>
      </c>
      <c r="F161" s="45"/>
      <c r="G161" s="45"/>
      <c r="H161" s="45"/>
      <c r="I161" s="46"/>
      <c r="J161" s="46"/>
      <c r="K161" s="46"/>
      <c r="L161" s="46"/>
    </row>
    <row r="162" spans="5:12" ht="20.25" x14ac:dyDescent="0.2">
      <c r="E162" s="45" t="s">
        <v>98</v>
      </c>
      <c r="F162" s="45"/>
      <c r="G162" s="45"/>
      <c r="H162" s="45"/>
      <c r="I162" s="46"/>
      <c r="J162" s="46"/>
      <c r="K162" s="46"/>
      <c r="L162" s="46"/>
    </row>
    <row r="163" spans="5:12" ht="20.25" x14ac:dyDescent="0.2">
      <c r="E163" s="45" t="s">
        <v>99</v>
      </c>
      <c r="F163" s="45"/>
      <c r="G163" s="45"/>
      <c r="H163" s="45"/>
      <c r="I163" s="46"/>
      <c r="J163" s="46"/>
      <c r="K163" s="46"/>
      <c r="L163" s="46"/>
    </row>
    <row r="164" spans="5:12" ht="20.25" x14ac:dyDescent="0.2">
      <c r="E164" s="45" t="s">
        <v>100</v>
      </c>
      <c r="F164" s="45"/>
      <c r="G164" s="45"/>
      <c r="H164" s="45"/>
      <c r="I164" s="46"/>
      <c r="J164" s="46"/>
      <c r="K164" s="46"/>
      <c r="L164" s="46"/>
    </row>
    <row r="165" spans="5:12" ht="20.25" x14ac:dyDescent="0.2">
      <c r="E165" s="45" t="s">
        <v>101</v>
      </c>
      <c r="F165" s="45"/>
      <c r="G165" s="45"/>
      <c r="H165" s="45"/>
      <c r="I165" s="46"/>
      <c r="J165" s="46"/>
      <c r="K165" s="46"/>
      <c r="L165" s="46"/>
    </row>
    <row r="166" spans="5:12" ht="20.25" x14ac:dyDescent="0.2">
      <c r="E166" s="45" t="s">
        <v>102</v>
      </c>
      <c r="F166" s="45"/>
      <c r="G166" s="45"/>
      <c r="H166" s="45"/>
      <c r="I166" s="46"/>
      <c r="J166" s="46"/>
      <c r="K166" s="46"/>
      <c r="L166" s="46"/>
    </row>
    <row r="167" spans="5:12" ht="20.25" x14ac:dyDescent="0.2">
      <c r="E167" s="45" t="s">
        <v>103</v>
      </c>
      <c r="F167" s="45"/>
      <c r="G167" s="45"/>
      <c r="H167" s="45"/>
      <c r="I167" s="46"/>
      <c r="J167" s="46"/>
      <c r="K167" s="46"/>
      <c r="L167" s="46"/>
    </row>
    <row r="168" spans="5:12" ht="20.25" x14ac:dyDescent="0.2">
      <c r="E168" s="45" t="s">
        <v>104</v>
      </c>
      <c r="F168" s="45"/>
      <c r="G168" s="45"/>
      <c r="H168" s="45"/>
      <c r="I168" s="46"/>
      <c r="J168" s="46"/>
      <c r="K168" s="46"/>
      <c r="L168" s="46"/>
    </row>
    <row r="169" spans="5:12" ht="20.25" x14ac:dyDescent="0.2">
      <c r="E169" s="45" t="s">
        <v>105</v>
      </c>
      <c r="F169" s="45"/>
      <c r="G169" s="45"/>
      <c r="H169" s="45"/>
      <c r="I169" s="46"/>
      <c r="J169" s="46"/>
      <c r="K169" s="46"/>
      <c r="L169" s="46"/>
    </row>
    <row r="170" spans="5:12" ht="20.25" x14ac:dyDescent="0.2">
      <c r="E170" s="45" t="s">
        <v>106</v>
      </c>
      <c r="F170" s="45"/>
      <c r="G170" s="45"/>
      <c r="H170" s="45"/>
      <c r="I170" s="46"/>
      <c r="J170" s="46"/>
      <c r="K170" s="46"/>
      <c r="L170" s="46"/>
    </row>
    <row r="171" spans="5:12" ht="20.25" x14ac:dyDescent="0.2">
      <c r="E171" s="45" t="s">
        <v>107</v>
      </c>
      <c r="F171" s="45"/>
      <c r="G171" s="45"/>
      <c r="H171" s="45"/>
      <c r="I171" s="46"/>
      <c r="J171" s="46"/>
      <c r="K171" s="46"/>
      <c r="L171" s="46"/>
    </row>
    <row r="172" spans="5:12" ht="20.25" x14ac:dyDescent="0.2">
      <c r="E172" s="45" t="s">
        <v>108</v>
      </c>
      <c r="F172" s="45"/>
      <c r="G172" s="45"/>
      <c r="H172" s="45"/>
      <c r="I172" s="46"/>
      <c r="J172" s="46"/>
      <c r="K172" s="46"/>
      <c r="L172" s="46"/>
    </row>
    <row r="173" spans="5:12" ht="20.25" x14ac:dyDescent="0.2">
      <c r="E173" s="45" t="s">
        <v>109</v>
      </c>
      <c r="F173" s="45"/>
      <c r="G173" s="45"/>
      <c r="H173" s="45"/>
      <c r="I173" s="46"/>
      <c r="J173" s="46"/>
      <c r="K173" s="46"/>
      <c r="L173" s="46"/>
    </row>
    <row r="174" spans="5:12" ht="20.25" x14ac:dyDescent="0.2">
      <c r="E174" s="45" t="s">
        <v>110</v>
      </c>
      <c r="F174" s="45"/>
      <c r="G174" s="45"/>
      <c r="H174" s="45"/>
      <c r="I174" s="46"/>
      <c r="J174" s="46"/>
      <c r="K174" s="46"/>
      <c r="L174" s="46"/>
    </row>
    <row r="175" spans="5:12" ht="20.25" x14ac:dyDescent="0.2">
      <c r="E175" s="45" t="s">
        <v>111</v>
      </c>
      <c r="F175" s="45"/>
      <c r="G175" s="45"/>
      <c r="H175" s="45"/>
      <c r="I175" s="46"/>
      <c r="J175" s="46"/>
      <c r="K175" s="46"/>
      <c r="L175" s="46"/>
    </row>
    <row r="176" spans="5:12" ht="20.25" x14ac:dyDescent="0.2">
      <c r="E176" s="45" t="s">
        <v>112</v>
      </c>
      <c r="F176" s="45"/>
      <c r="G176" s="45"/>
      <c r="H176" s="45"/>
      <c r="I176" s="46"/>
      <c r="J176" s="46"/>
      <c r="K176" s="46"/>
      <c r="L176" s="46"/>
    </row>
    <row r="177" spans="5:12" ht="20.25" x14ac:dyDescent="0.2">
      <c r="E177" s="45" t="s">
        <v>113</v>
      </c>
      <c r="F177" s="45"/>
      <c r="G177" s="45"/>
      <c r="H177" s="45"/>
      <c r="I177" s="46"/>
      <c r="J177" s="46"/>
      <c r="K177" s="46"/>
      <c r="L177" s="46"/>
    </row>
    <row r="178" spans="5:12" ht="20.25" x14ac:dyDescent="0.2">
      <c r="E178" s="45" t="s">
        <v>114</v>
      </c>
      <c r="F178" s="45"/>
      <c r="G178" s="45"/>
      <c r="H178" s="45"/>
      <c r="I178" s="46"/>
      <c r="J178" s="46"/>
      <c r="K178" s="46"/>
      <c r="L178" s="46"/>
    </row>
    <row r="179" spans="5:12" ht="20.25" x14ac:dyDescent="0.2">
      <c r="E179" s="45" t="s">
        <v>115</v>
      </c>
      <c r="F179" s="45"/>
      <c r="G179" s="45"/>
      <c r="H179" s="45"/>
      <c r="I179" s="46"/>
      <c r="J179" s="46"/>
      <c r="K179" s="46"/>
      <c r="L179" s="46"/>
    </row>
    <row r="180" spans="5:12" ht="20.25" x14ac:dyDescent="0.2">
      <c r="E180" s="45" t="s">
        <v>116</v>
      </c>
      <c r="F180" s="45"/>
      <c r="G180" s="45"/>
      <c r="H180" s="45"/>
      <c r="I180" s="46"/>
      <c r="J180" s="46"/>
      <c r="K180" s="46"/>
      <c r="L180" s="46"/>
    </row>
    <row r="181" spans="5:12" ht="20.25" x14ac:dyDescent="0.2">
      <c r="E181" s="45" t="s">
        <v>117</v>
      </c>
      <c r="F181" s="45"/>
      <c r="G181" s="45"/>
      <c r="H181" s="45"/>
      <c r="I181" s="46"/>
      <c r="J181" s="46"/>
      <c r="K181" s="46"/>
      <c r="L181" s="46"/>
    </row>
    <row r="182" spans="5:12" ht="20.25" x14ac:dyDescent="0.2">
      <c r="E182" s="45" t="s">
        <v>118</v>
      </c>
      <c r="F182" s="45"/>
      <c r="G182" s="45"/>
      <c r="H182" s="45"/>
      <c r="I182" s="46"/>
      <c r="J182" s="46"/>
      <c r="K182" s="46"/>
      <c r="L182" s="46"/>
    </row>
    <row r="183" spans="5:12" ht="20.25" x14ac:dyDescent="0.2">
      <c r="E183" s="45" t="s">
        <v>119</v>
      </c>
      <c r="F183" s="45"/>
      <c r="G183" s="45"/>
      <c r="H183" s="45"/>
      <c r="I183" s="46"/>
      <c r="J183" s="46"/>
      <c r="K183" s="46"/>
      <c r="L183" s="46"/>
    </row>
    <row r="184" spans="5:12" ht="20.25" x14ac:dyDescent="0.2">
      <c r="E184" s="45" t="s">
        <v>120</v>
      </c>
      <c r="F184" s="45"/>
      <c r="G184" s="45"/>
      <c r="H184" s="45"/>
      <c r="I184" s="46"/>
      <c r="J184" s="46"/>
      <c r="K184" s="46"/>
      <c r="L184" s="46"/>
    </row>
    <row r="185" spans="5:12" ht="20.25" x14ac:dyDescent="0.2">
      <c r="E185" s="45" t="s">
        <v>121</v>
      </c>
      <c r="F185" s="45"/>
      <c r="G185" s="45"/>
      <c r="H185" s="45"/>
      <c r="I185" s="46"/>
      <c r="J185" s="46"/>
      <c r="K185" s="46"/>
      <c r="L185" s="46"/>
    </row>
    <row r="186" spans="5:12" ht="20.25" x14ac:dyDescent="0.2">
      <c r="E186" s="45" t="s">
        <v>122</v>
      </c>
      <c r="F186" s="45"/>
      <c r="G186" s="45"/>
      <c r="H186" s="45"/>
      <c r="I186" s="46"/>
      <c r="J186" s="46"/>
      <c r="K186" s="46"/>
      <c r="L186" s="46"/>
    </row>
    <row r="187" spans="5:12" ht="20.25" x14ac:dyDescent="0.2">
      <c r="E187" s="45" t="s">
        <v>123</v>
      </c>
      <c r="F187" s="45"/>
      <c r="G187" s="45"/>
      <c r="H187" s="45"/>
      <c r="I187" s="46"/>
      <c r="J187" s="46"/>
      <c r="K187" s="46"/>
      <c r="L187" s="46"/>
    </row>
    <row r="188" spans="5:12" ht="20.25" x14ac:dyDescent="0.2">
      <c r="E188" s="45" t="s">
        <v>124</v>
      </c>
      <c r="F188" s="45"/>
      <c r="G188" s="45"/>
      <c r="H188" s="45"/>
      <c r="I188" s="46"/>
      <c r="J188" s="46"/>
      <c r="K188" s="46"/>
      <c r="L188" s="46"/>
    </row>
    <row r="189" spans="5:12" ht="20.25" x14ac:dyDescent="0.2">
      <c r="E189" s="45" t="s">
        <v>125</v>
      </c>
      <c r="F189" s="45"/>
      <c r="G189" s="45"/>
      <c r="H189" s="45"/>
      <c r="I189" s="46"/>
      <c r="J189" s="46"/>
      <c r="K189" s="46"/>
      <c r="L189" s="46"/>
    </row>
    <row r="190" spans="5:12" ht="20.25" x14ac:dyDescent="0.2">
      <c r="E190" s="45" t="s">
        <v>126</v>
      </c>
      <c r="F190" s="45"/>
      <c r="G190" s="45"/>
      <c r="H190" s="45"/>
      <c r="I190" s="46"/>
      <c r="J190" s="46"/>
      <c r="K190" s="46"/>
      <c r="L190" s="46"/>
    </row>
    <row r="191" spans="5:12" ht="20.25" x14ac:dyDescent="0.2">
      <c r="E191" s="45" t="s">
        <v>127</v>
      </c>
      <c r="F191" s="45"/>
      <c r="G191" s="45"/>
      <c r="H191" s="45"/>
      <c r="I191" s="46"/>
      <c r="J191" s="46"/>
      <c r="K191" s="46"/>
      <c r="L191" s="46"/>
    </row>
    <row r="192" spans="5:12" ht="20.25" x14ac:dyDescent="0.2">
      <c r="E192" s="45" t="s">
        <v>128</v>
      </c>
      <c r="F192" s="45"/>
      <c r="G192" s="45"/>
      <c r="H192" s="45"/>
      <c r="I192" s="46"/>
      <c r="J192" s="46"/>
      <c r="K192" s="46"/>
      <c r="L192" s="46"/>
    </row>
    <row r="193" spans="5:12" ht="20.25" x14ac:dyDescent="0.2">
      <c r="E193" s="45" t="s">
        <v>129</v>
      </c>
      <c r="F193" s="45"/>
      <c r="G193" s="45"/>
      <c r="H193" s="45"/>
      <c r="I193" s="46"/>
      <c r="J193" s="46"/>
      <c r="K193" s="46"/>
      <c r="L193" s="46"/>
    </row>
    <row r="194" spans="5:12" ht="20.25" x14ac:dyDescent="0.2">
      <c r="E194" s="45" t="s">
        <v>130</v>
      </c>
      <c r="F194" s="45"/>
      <c r="G194" s="45"/>
      <c r="H194" s="45"/>
      <c r="I194" s="46"/>
      <c r="J194" s="46"/>
      <c r="K194" s="46"/>
      <c r="L194" s="46"/>
    </row>
    <row r="195" spans="5:12" ht="20.25" x14ac:dyDescent="0.2">
      <c r="E195" s="45" t="s">
        <v>131</v>
      </c>
      <c r="F195" s="45"/>
      <c r="G195" s="45"/>
      <c r="H195" s="45"/>
      <c r="I195" s="46"/>
      <c r="J195" s="46"/>
      <c r="K195" s="46"/>
      <c r="L195" s="46"/>
    </row>
    <row r="196" spans="5:12" ht="20.25" x14ac:dyDescent="0.2">
      <c r="E196" s="45" t="s">
        <v>132</v>
      </c>
      <c r="F196" s="45"/>
      <c r="G196" s="45"/>
      <c r="H196" s="45"/>
      <c r="I196" s="46"/>
      <c r="J196" s="46"/>
      <c r="K196" s="46"/>
      <c r="L196" s="46"/>
    </row>
    <row r="197" spans="5:12" ht="20.25" x14ac:dyDescent="0.2">
      <c r="E197" s="45" t="s">
        <v>133</v>
      </c>
      <c r="F197" s="45"/>
      <c r="G197" s="45"/>
      <c r="H197" s="45"/>
      <c r="I197" s="46"/>
      <c r="J197" s="46"/>
      <c r="K197" s="46"/>
      <c r="L197" s="46"/>
    </row>
    <row r="198" spans="5:12" ht="20.25" x14ac:dyDescent="0.2">
      <c r="E198" s="45" t="s">
        <v>134</v>
      </c>
      <c r="F198" s="45"/>
      <c r="G198" s="45"/>
      <c r="H198" s="45"/>
      <c r="I198" s="46"/>
      <c r="J198" s="46"/>
      <c r="K198" s="46"/>
      <c r="L198" s="46"/>
    </row>
    <row r="199" spans="5:12" ht="20.25" x14ac:dyDescent="0.2">
      <c r="E199" s="45" t="s">
        <v>135</v>
      </c>
      <c r="F199" s="45"/>
      <c r="G199" s="45"/>
      <c r="H199" s="45"/>
      <c r="I199" s="46"/>
      <c r="J199" s="46"/>
      <c r="K199" s="46"/>
      <c r="L199" s="46"/>
    </row>
    <row r="200" spans="5:12" ht="20.25" x14ac:dyDescent="0.2">
      <c r="E200" s="45" t="s">
        <v>136</v>
      </c>
      <c r="F200" s="45"/>
      <c r="G200" s="45"/>
      <c r="H200" s="45"/>
      <c r="I200" s="46"/>
      <c r="J200" s="46"/>
      <c r="K200" s="46"/>
      <c r="L200" s="46"/>
    </row>
    <row r="201" spans="5:12" ht="20.25" x14ac:dyDescent="0.2">
      <c r="E201" s="45" t="s">
        <v>137</v>
      </c>
      <c r="F201" s="45"/>
      <c r="G201" s="45"/>
      <c r="H201" s="45"/>
      <c r="I201" s="46"/>
      <c r="J201" s="46"/>
      <c r="K201" s="46"/>
      <c r="L201" s="46"/>
    </row>
    <row r="202" spans="5:12" ht="20.25" x14ac:dyDescent="0.2">
      <c r="E202" s="45" t="s">
        <v>138</v>
      </c>
      <c r="F202" s="45"/>
      <c r="G202" s="45"/>
      <c r="H202" s="45"/>
      <c r="I202" s="46"/>
      <c r="J202" s="46"/>
      <c r="K202" s="46"/>
      <c r="L202" s="46"/>
    </row>
    <row r="203" spans="5:12" ht="20.25" x14ac:dyDescent="0.2">
      <c r="E203" s="45" t="s">
        <v>139</v>
      </c>
      <c r="F203" s="45"/>
      <c r="G203" s="45"/>
      <c r="H203" s="45"/>
      <c r="I203" s="46"/>
      <c r="J203" s="46"/>
      <c r="K203" s="46"/>
      <c r="L203" s="46"/>
    </row>
    <row r="204" spans="5:12" ht="20.25" x14ac:dyDescent="0.2">
      <c r="E204" s="45" t="s">
        <v>140</v>
      </c>
      <c r="F204" s="45"/>
      <c r="G204" s="45"/>
      <c r="H204" s="45"/>
      <c r="I204" s="46"/>
      <c r="J204" s="46"/>
      <c r="K204" s="46"/>
      <c r="L204" s="46"/>
    </row>
    <row r="205" spans="5:12" ht="20.25" x14ac:dyDescent="0.2">
      <c r="E205" s="45" t="s">
        <v>141</v>
      </c>
      <c r="F205" s="45"/>
      <c r="G205" s="45"/>
      <c r="H205" s="45"/>
      <c r="I205" s="46"/>
      <c r="J205" s="46"/>
      <c r="K205" s="46"/>
      <c r="L205" s="46"/>
    </row>
    <row r="206" spans="5:12" ht="20.25" x14ac:dyDescent="0.2">
      <c r="E206" s="45" t="s">
        <v>142</v>
      </c>
      <c r="F206" s="45"/>
      <c r="G206" s="45"/>
      <c r="H206" s="45"/>
      <c r="I206" s="46"/>
      <c r="J206" s="46"/>
      <c r="K206" s="46"/>
      <c r="L206" s="46"/>
    </row>
    <row r="207" spans="5:12" ht="20.25" x14ac:dyDescent="0.2">
      <c r="E207" s="45" t="s">
        <v>143</v>
      </c>
      <c r="F207" s="45"/>
      <c r="G207" s="45"/>
      <c r="H207" s="45"/>
      <c r="I207" s="46"/>
      <c r="J207" s="46"/>
      <c r="K207" s="46"/>
      <c r="L207" s="46"/>
    </row>
    <row r="208" spans="5:12" ht="20.25" x14ac:dyDescent="0.2">
      <c r="E208" s="45" t="s">
        <v>144</v>
      </c>
      <c r="F208" s="45"/>
      <c r="G208" s="45"/>
      <c r="H208" s="45"/>
      <c r="I208" s="46"/>
      <c r="J208" s="46"/>
      <c r="K208" s="46"/>
      <c r="L208" s="46"/>
    </row>
    <row r="209" spans="5:12" ht="20.25" x14ac:dyDescent="0.2">
      <c r="E209" s="45" t="s">
        <v>145</v>
      </c>
      <c r="F209" s="45"/>
      <c r="G209" s="45"/>
      <c r="H209" s="45"/>
      <c r="I209" s="46"/>
      <c r="J209" s="46"/>
      <c r="K209" s="46"/>
      <c r="L209" s="46"/>
    </row>
    <row r="210" spans="5:12" ht="20.25" x14ac:dyDescent="0.2">
      <c r="E210" s="45" t="s">
        <v>146</v>
      </c>
      <c r="F210" s="45"/>
      <c r="G210" s="45"/>
      <c r="H210" s="45"/>
      <c r="I210" s="46"/>
      <c r="J210" s="46"/>
      <c r="K210" s="46"/>
      <c r="L210" s="46"/>
    </row>
    <row r="211" spans="5:12" ht="20.25" x14ac:dyDescent="0.2">
      <c r="E211" s="45" t="s">
        <v>147</v>
      </c>
      <c r="F211" s="45"/>
      <c r="G211" s="45"/>
      <c r="H211" s="45"/>
      <c r="I211" s="46"/>
      <c r="J211" s="46"/>
      <c r="K211" s="46"/>
      <c r="L211" s="46"/>
    </row>
    <row r="212" spans="5:12" ht="20.25" x14ac:dyDescent="0.2">
      <c r="E212" s="45" t="s">
        <v>148</v>
      </c>
      <c r="F212" s="45"/>
      <c r="G212" s="45"/>
      <c r="H212" s="45"/>
      <c r="I212" s="46"/>
      <c r="J212" s="46"/>
      <c r="K212" s="46"/>
      <c r="L212" s="46"/>
    </row>
    <row r="213" spans="5:12" ht="20.25" x14ac:dyDescent="0.2">
      <c r="E213" s="45" t="s">
        <v>149</v>
      </c>
      <c r="F213" s="45"/>
      <c r="G213" s="45"/>
      <c r="H213" s="45"/>
      <c r="I213" s="46"/>
      <c r="J213" s="46"/>
      <c r="K213" s="46"/>
      <c r="L213" s="46"/>
    </row>
    <row r="214" spans="5:12" ht="20.25" x14ac:dyDescent="0.2">
      <c r="E214" s="45" t="s">
        <v>150</v>
      </c>
      <c r="F214" s="45"/>
      <c r="G214" s="45"/>
      <c r="H214" s="45"/>
      <c r="I214" s="46"/>
      <c r="J214" s="46"/>
      <c r="K214" s="46"/>
      <c r="L214" s="46"/>
    </row>
    <row r="215" spans="5:12" ht="20.25" x14ac:dyDescent="0.2">
      <c r="E215" s="45" t="s">
        <v>151</v>
      </c>
      <c r="F215" s="45"/>
      <c r="G215" s="45"/>
      <c r="H215" s="45"/>
      <c r="I215" s="46"/>
      <c r="J215" s="46"/>
      <c r="K215" s="46"/>
      <c r="L215" s="46"/>
    </row>
    <row r="216" spans="5:12" ht="20.25" x14ac:dyDescent="0.2">
      <c r="E216" s="45" t="s">
        <v>152</v>
      </c>
      <c r="F216" s="45"/>
      <c r="G216" s="45"/>
      <c r="H216" s="45"/>
      <c r="I216" s="46"/>
      <c r="J216" s="46"/>
      <c r="K216" s="46"/>
      <c r="L216" s="46"/>
    </row>
    <row r="217" spans="5:12" ht="20.25" x14ac:dyDescent="0.2">
      <c r="E217" s="45" t="s">
        <v>153</v>
      </c>
      <c r="F217" s="45"/>
      <c r="G217" s="45"/>
      <c r="H217" s="45"/>
      <c r="I217" s="46"/>
      <c r="J217" s="46"/>
      <c r="K217" s="46"/>
      <c r="L217" s="46"/>
    </row>
    <row r="218" spans="5:12" ht="20.25" x14ac:dyDescent="0.2">
      <c r="E218" s="45" t="s">
        <v>154</v>
      </c>
      <c r="F218" s="45"/>
      <c r="G218" s="45"/>
      <c r="H218" s="45"/>
      <c r="I218" s="46"/>
      <c r="J218" s="46"/>
      <c r="K218" s="46"/>
      <c r="L218" s="46"/>
    </row>
    <row r="219" spans="5:12" ht="20.25" x14ac:dyDescent="0.2">
      <c r="E219" s="45" t="s">
        <v>155</v>
      </c>
      <c r="F219" s="45"/>
      <c r="G219" s="45"/>
      <c r="H219" s="45"/>
      <c r="I219" s="46"/>
      <c r="J219" s="46"/>
      <c r="K219" s="46"/>
      <c r="L219" s="46"/>
    </row>
    <row r="220" spans="5:12" ht="20.25" x14ac:dyDescent="0.2">
      <c r="E220" s="45" t="s">
        <v>156</v>
      </c>
      <c r="F220" s="45"/>
      <c r="G220" s="45"/>
      <c r="H220" s="45"/>
      <c r="I220" s="46"/>
      <c r="J220" s="46"/>
      <c r="K220" s="46"/>
      <c r="L220" s="46"/>
    </row>
    <row r="221" spans="5:12" ht="20.25" x14ac:dyDescent="0.2">
      <c r="E221" s="45" t="s">
        <v>157</v>
      </c>
      <c r="F221" s="45"/>
      <c r="G221" s="45"/>
      <c r="H221" s="45"/>
      <c r="I221" s="46"/>
      <c r="J221" s="46"/>
      <c r="K221" s="46"/>
      <c r="L221" s="46"/>
    </row>
    <row r="222" spans="5:12" ht="20.25" x14ac:dyDescent="0.2">
      <c r="E222" s="45" t="s">
        <v>158</v>
      </c>
      <c r="F222" s="45"/>
      <c r="G222" s="45"/>
      <c r="H222" s="45"/>
      <c r="I222" s="46"/>
      <c r="J222" s="46"/>
      <c r="K222" s="46"/>
      <c r="L222" s="46"/>
    </row>
    <row r="223" spans="5:12" ht="20.25" x14ac:dyDescent="0.2">
      <c r="E223" s="45" t="s">
        <v>159</v>
      </c>
      <c r="F223" s="45"/>
      <c r="G223" s="45"/>
      <c r="H223" s="45"/>
      <c r="I223" s="46"/>
      <c r="J223" s="46"/>
      <c r="K223" s="46"/>
      <c r="L223" s="46"/>
    </row>
    <row r="224" spans="5:12" ht="20.25" x14ac:dyDescent="0.2">
      <c r="E224" s="45" t="s">
        <v>160</v>
      </c>
      <c r="F224" s="45"/>
      <c r="G224" s="45"/>
      <c r="H224" s="45"/>
      <c r="I224" s="46"/>
      <c r="J224" s="46"/>
      <c r="K224" s="46"/>
      <c r="L224" s="46"/>
    </row>
    <row r="225" spans="5:12" ht="20.25" x14ac:dyDescent="0.2">
      <c r="E225" s="45" t="s">
        <v>161</v>
      </c>
      <c r="F225" s="45"/>
      <c r="G225" s="45"/>
      <c r="H225" s="45"/>
      <c r="I225" s="46"/>
      <c r="J225" s="46"/>
      <c r="K225" s="46"/>
      <c r="L225" s="46"/>
    </row>
    <row r="226" spans="5:12" ht="20.25" x14ac:dyDescent="0.2">
      <c r="E226" s="45" t="s">
        <v>162</v>
      </c>
      <c r="F226" s="45"/>
      <c r="G226" s="45"/>
      <c r="H226" s="45"/>
      <c r="I226" s="46"/>
      <c r="J226" s="46"/>
      <c r="K226" s="46"/>
      <c r="L226" s="46"/>
    </row>
    <row r="227" spans="5:12" ht="20.25" x14ac:dyDescent="0.2">
      <c r="E227" s="45" t="s">
        <v>163</v>
      </c>
      <c r="F227" s="45"/>
      <c r="G227" s="45"/>
      <c r="H227" s="45"/>
      <c r="I227" s="46"/>
      <c r="J227" s="46"/>
      <c r="K227" s="46"/>
      <c r="L227" s="46"/>
    </row>
    <row r="228" spans="5:12" ht="20.25" x14ac:dyDescent="0.2">
      <c r="E228" s="45" t="s">
        <v>164</v>
      </c>
      <c r="F228" s="45"/>
      <c r="G228" s="45"/>
      <c r="H228" s="45"/>
      <c r="I228" s="46"/>
      <c r="J228" s="46"/>
      <c r="K228" s="46"/>
      <c r="L228" s="46"/>
    </row>
    <row r="229" spans="5:12" ht="20.25" x14ac:dyDescent="0.2">
      <c r="E229" s="45" t="s">
        <v>165</v>
      </c>
      <c r="F229" s="45"/>
      <c r="G229" s="45"/>
      <c r="H229" s="45"/>
      <c r="I229" s="46"/>
      <c r="J229" s="46"/>
      <c r="K229" s="46"/>
      <c r="L229" s="46"/>
    </row>
    <row r="230" spans="5:12" ht="20.25" x14ac:dyDescent="0.2">
      <c r="E230" s="45" t="s">
        <v>166</v>
      </c>
      <c r="F230" s="45"/>
      <c r="G230" s="45"/>
      <c r="H230" s="45"/>
      <c r="I230" s="46"/>
      <c r="J230" s="46"/>
      <c r="K230" s="46"/>
      <c r="L230" s="46"/>
    </row>
    <row r="231" spans="5:12" ht="20.25" x14ac:dyDescent="0.2">
      <c r="E231" s="45" t="s">
        <v>167</v>
      </c>
      <c r="F231" s="45"/>
      <c r="G231" s="45"/>
      <c r="H231" s="45"/>
      <c r="I231" s="46"/>
      <c r="J231" s="46"/>
      <c r="K231" s="46"/>
      <c r="L231" s="46"/>
    </row>
    <row r="232" spans="5:12" ht="20.25" x14ac:dyDescent="0.2">
      <c r="E232" s="45" t="s">
        <v>168</v>
      </c>
      <c r="F232" s="45"/>
      <c r="G232" s="45"/>
      <c r="H232" s="45"/>
      <c r="I232" s="46"/>
      <c r="J232" s="46"/>
      <c r="K232" s="46"/>
      <c r="L232" s="46"/>
    </row>
    <row r="233" spans="5:12" ht="20.25" x14ac:dyDescent="0.2">
      <c r="E233" s="45" t="s">
        <v>169</v>
      </c>
      <c r="F233" s="45"/>
      <c r="G233" s="45"/>
      <c r="H233" s="45"/>
      <c r="I233" s="46"/>
      <c r="J233" s="46"/>
      <c r="K233" s="46"/>
      <c r="L233" s="46"/>
    </row>
    <row r="234" spans="5:12" ht="20.25" x14ac:dyDescent="0.2">
      <c r="E234" s="45" t="s">
        <v>170</v>
      </c>
      <c r="F234" s="45"/>
      <c r="G234" s="45"/>
      <c r="H234" s="45"/>
      <c r="I234" s="46"/>
      <c r="J234" s="46"/>
      <c r="K234" s="46"/>
      <c r="L234" s="46"/>
    </row>
    <row r="235" spans="5:12" ht="20.25" x14ac:dyDescent="0.2">
      <c r="E235" s="45" t="s">
        <v>171</v>
      </c>
      <c r="F235" s="45"/>
      <c r="G235" s="45"/>
      <c r="H235" s="45"/>
      <c r="I235" s="46"/>
      <c r="J235" s="46"/>
      <c r="K235" s="46"/>
      <c r="L235" s="46"/>
    </row>
    <row r="236" spans="5:12" ht="20.25" x14ac:dyDescent="0.2">
      <c r="E236" s="45" t="s">
        <v>172</v>
      </c>
      <c r="F236" s="45"/>
      <c r="G236" s="45"/>
      <c r="H236" s="45"/>
      <c r="I236" s="46"/>
      <c r="J236" s="46"/>
      <c r="K236" s="46"/>
      <c r="L236" s="46"/>
    </row>
    <row r="237" spans="5:12" ht="20.25" x14ac:dyDescent="0.2">
      <c r="E237" s="45" t="s">
        <v>173</v>
      </c>
      <c r="F237" s="45"/>
      <c r="G237" s="45"/>
      <c r="H237" s="45"/>
      <c r="I237" s="46"/>
      <c r="J237" s="46"/>
      <c r="K237" s="46"/>
      <c r="L237" s="46"/>
    </row>
    <row r="238" spans="5:12" ht="20.25" x14ac:dyDescent="0.2">
      <c r="E238" s="45" t="s">
        <v>174</v>
      </c>
      <c r="F238" s="45"/>
      <c r="G238" s="45"/>
      <c r="H238" s="45"/>
      <c r="I238" s="46"/>
      <c r="J238" s="46"/>
      <c r="K238" s="46"/>
      <c r="L238" s="46"/>
    </row>
    <row r="239" spans="5:12" ht="20.25" x14ac:dyDescent="0.2">
      <c r="E239" s="45" t="s">
        <v>175</v>
      </c>
      <c r="F239" s="45"/>
      <c r="G239" s="45"/>
      <c r="H239" s="45"/>
      <c r="I239" s="46"/>
      <c r="J239" s="46"/>
      <c r="K239" s="46"/>
      <c r="L239" s="46"/>
    </row>
    <row r="240" spans="5:12" ht="20.25" x14ac:dyDescent="0.2">
      <c r="E240" s="45" t="s">
        <v>176</v>
      </c>
      <c r="F240" s="45"/>
      <c r="G240" s="45"/>
      <c r="H240" s="45"/>
      <c r="I240" s="46"/>
      <c r="J240" s="46"/>
      <c r="K240" s="46"/>
      <c r="L240" s="46"/>
    </row>
    <row r="241" spans="5:12" ht="20.25" x14ac:dyDescent="0.2">
      <c r="E241" s="45" t="s">
        <v>177</v>
      </c>
      <c r="F241" s="45"/>
      <c r="G241" s="45"/>
      <c r="H241" s="45"/>
      <c r="I241" s="46"/>
      <c r="J241" s="46"/>
      <c r="K241" s="46"/>
      <c r="L241" s="46"/>
    </row>
    <row r="242" spans="5:12" ht="20.25" x14ac:dyDescent="0.2">
      <c r="E242" s="45" t="s">
        <v>178</v>
      </c>
      <c r="F242" s="45"/>
      <c r="G242" s="45"/>
      <c r="H242" s="45"/>
      <c r="I242" s="46"/>
      <c r="J242" s="46"/>
      <c r="K242" s="46"/>
      <c r="L242" s="46"/>
    </row>
    <row r="243" spans="5:12" ht="20.25" x14ac:dyDescent="0.2">
      <c r="E243" s="45" t="s">
        <v>179</v>
      </c>
      <c r="F243" s="45"/>
      <c r="G243" s="45"/>
      <c r="H243" s="45"/>
      <c r="I243" s="46"/>
      <c r="J243" s="46"/>
      <c r="K243" s="46"/>
      <c r="L243" s="46"/>
    </row>
    <row r="244" spans="5:12" ht="20.25" x14ac:dyDescent="0.2">
      <c r="E244" s="45" t="s">
        <v>180</v>
      </c>
      <c r="F244" s="45"/>
      <c r="G244" s="45"/>
      <c r="H244" s="45"/>
      <c r="I244" s="46"/>
      <c r="J244" s="46"/>
      <c r="K244" s="46"/>
      <c r="L244" s="46"/>
    </row>
    <row r="245" spans="5:12" ht="20.25" x14ac:dyDescent="0.2">
      <c r="E245" s="45" t="s">
        <v>181</v>
      </c>
      <c r="F245" s="45"/>
      <c r="G245" s="45"/>
      <c r="H245" s="45"/>
      <c r="I245" s="46"/>
      <c r="J245" s="46"/>
      <c r="K245" s="46"/>
      <c r="L245" s="46"/>
    </row>
    <row r="246" spans="5:12" ht="20.25" x14ac:dyDescent="0.2">
      <c r="E246" s="45" t="s">
        <v>182</v>
      </c>
      <c r="F246" s="45"/>
      <c r="G246" s="45"/>
      <c r="H246" s="45"/>
      <c r="I246" s="46"/>
      <c r="J246" s="46"/>
      <c r="K246" s="46"/>
      <c r="L246" s="46"/>
    </row>
  </sheetData>
  <dataConsolidate/>
  <mergeCells count="118">
    <mergeCell ref="E104:P104"/>
    <mergeCell ref="H105:I105"/>
    <mergeCell ref="H106:I106"/>
    <mergeCell ref="N106:N107"/>
    <mergeCell ref="O106:O107"/>
    <mergeCell ref="P106:P107"/>
    <mergeCell ref="H107:I107"/>
    <mergeCell ref="E108:P108"/>
    <mergeCell ref="E109:F109"/>
    <mergeCell ref="G109:G110"/>
    <mergeCell ref="M109:P109"/>
    <mergeCell ref="E110:F110"/>
    <mergeCell ref="M110:P110"/>
    <mergeCell ref="E96:P96"/>
    <mergeCell ref="H97:I97"/>
    <mergeCell ref="H98:I98"/>
    <mergeCell ref="N98:N99"/>
    <mergeCell ref="O98:O99"/>
    <mergeCell ref="P98:P99"/>
    <mergeCell ref="H99:I99"/>
    <mergeCell ref="E100:P100"/>
    <mergeCell ref="E101:F101"/>
    <mergeCell ref="G101:G102"/>
    <mergeCell ref="M101:P101"/>
    <mergeCell ref="E102:F102"/>
    <mergeCell ref="M102:P102"/>
    <mergeCell ref="E88:P88"/>
    <mergeCell ref="H89:I89"/>
    <mergeCell ref="H90:I90"/>
    <mergeCell ref="N90:N91"/>
    <mergeCell ref="O90:O91"/>
    <mergeCell ref="P90:P91"/>
    <mergeCell ref="H91:I91"/>
    <mergeCell ref="E92:P92"/>
    <mergeCell ref="E93:F93"/>
    <mergeCell ref="G93:G94"/>
    <mergeCell ref="M93:P93"/>
    <mergeCell ref="E94:F94"/>
    <mergeCell ref="M94:P94"/>
    <mergeCell ref="E80:P80"/>
    <mergeCell ref="H81:I81"/>
    <mergeCell ref="H82:I82"/>
    <mergeCell ref="N82:N83"/>
    <mergeCell ref="O82:O83"/>
    <mergeCell ref="P82:P83"/>
    <mergeCell ref="H83:I83"/>
    <mergeCell ref="E84:P84"/>
    <mergeCell ref="E85:F85"/>
    <mergeCell ref="G85:G86"/>
    <mergeCell ref="M85:P85"/>
    <mergeCell ref="E86:F86"/>
    <mergeCell ref="M86:P86"/>
    <mergeCell ref="E72:P72"/>
    <mergeCell ref="H73:I73"/>
    <mergeCell ref="H74:I74"/>
    <mergeCell ref="N74:N75"/>
    <mergeCell ref="O74:O75"/>
    <mergeCell ref="P74:P75"/>
    <mergeCell ref="H75:I75"/>
    <mergeCell ref="E76:P76"/>
    <mergeCell ref="E77:F77"/>
    <mergeCell ref="G77:G78"/>
    <mergeCell ref="M77:P77"/>
    <mergeCell ref="E78:F78"/>
    <mergeCell ref="M78:P78"/>
    <mergeCell ref="E67:P67"/>
    <mergeCell ref="E68:F68"/>
    <mergeCell ref="G68:G69"/>
    <mergeCell ref="M68:P68"/>
    <mergeCell ref="E69:F69"/>
    <mergeCell ref="M69:P69"/>
    <mergeCell ref="E58:P58"/>
    <mergeCell ref="AE10:AF10"/>
    <mergeCell ref="AH10:AI10"/>
    <mergeCell ref="H46:O46"/>
    <mergeCell ref="H49:O50"/>
    <mergeCell ref="E52:P52"/>
    <mergeCell ref="E53:P53"/>
    <mergeCell ref="F55:J56"/>
    <mergeCell ref="K55:L55"/>
    <mergeCell ref="M55:O55"/>
    <mergeCell ref="E60:P60"/>
    <mergeCell ref="E61:P61"/>
    <mergeCell ref="E63:P63"/>
    <mergeCell ref="H64:I64"/>
    <mergeCell ref="N64:P64"/>
    <mergeCell ref="H65:I65"/>
    <mergeCell ref="N65:P66"/>
    <mergeCell ref="E66:G66"/>
    <mergeCell ref="H66:I66"/>
    <mergeCell ref="CN9:CT9"/>
    <mergeCell ref="CU9:DA9"/>
    <mergeCell ref="F10:H10"/>
    <mergeCell ref="S10:T10"/>
    <mergeCell ref="V10:W10"/>
    <mergeCell ref="Y10:Z10"/>
    <mergeCell ref="AB10:AC10"/>
    <mergeCell ref="BY9:BZ9"/>
    <mergeCell ref="CF9:CG9"/>
    <mergeCell ref="K56:L56"/>
    <mergeCell ref="M56:O56"/>
    <mergeCell ref="F2:G2"/>
    <mergeCell ref="H2:I2"/>
    <mergeCell ref="J2:K2"/>
    <mergeCell ref="AK8:AN8"/>
    <mergeCell ref="AP8:AU8"/>
    <mergeCell ref="AW8:BB8"/>
    <mergeCell ref="BY8:CD8"/>
    <mergeCell ref="CF8:CK8"/>
    <mergeCell ref="C9:D9"/>
    <mergeCell ref="AP9:AQ9"/>
    <mergeCell ref="AW9:AX9"/>
    <mergeCell ref="BD9:BE9"/>
    <mergeCell ref="BK9:BL9"/>
    <mergeCell ref="BR9:BS9"/>
    <mergeCell ref="BD8:BI8"/>
    <mergeCell ref="BK8:BP8"/>
    <mergeCell ref="BR8:BW8"/>
  </mergeCells>
  <conditionalFormatting sqref="C11:C40">
    <cfRule type="containsText" dxfId="21" priority="1" operator="containsText" text="I">
      <formula>NOT(ISERROR(SEARCH("I",C11)))</formula>
    </cfRule>
    <cfRule type="containsText" dxfId="20" priority="2" operator="containsText" text="K">
      <formula>NOT(ISERROR(SEARCH("K",C11)))</formula>
    </cfRule>
  </conditionalFormatting>
  <conditionalFormatting sqref="C11:D40">
    <cfRule type="containsText" dxfId="19" priority="3" operator="containsText" text="T">
      <formula>NOT(ISERROR(SEARCH("T",C11)))</formula>
    </cfRule>
    <cfRule type="containsText" dxfId="18" priority="10" operator="containsText" text="J">
      <formula>NOT(ISERROR(SEARCH("J",C11)))</formula>
    </cfRule>
    <cfRule type="containsText" dxfId="17" priority="11" operator="containsText" text="L">
      <formula>NOT(ISERROR(SEARCH("L",C11)))</formula>
    </cfRule>
  </conditionalFormatting>
  <conditionalFormatting sqref="N11:N40">
    <cfRule type="cellIs" dxfId="16" priority="4" operator="between">
      <formula>75.0000001</formula>
      <formula>79.99999999999</formula>
    </cfRule>
    <cfRule type="cellIs" dxfId="15" priority="5" operator="between">
      <formula>65.00000001</formula>
      <formula>69.999999</formula>
    </cfRule>
    <cfRule type="cellIs" dxfId="14" priority="6" operator="between">
      <formula>70</formula>
      <formula>75</formula>
    </cfRule>
    <cfRule type="cellIs" dxfId="13" priority="7" operator="greaterThan">
      <formula>80</formula>
    </cfRule>
    <cfRule type="containsBlanks" dxfId="12" priority="8">
      <formula>LEN(TRIM(N11))=0</formula>
    </cfRule>
    <cfRule type="cellIs" dxfId="11" priority="9" operator="lessThan">
      <formula>65</formula>
    </cfRule>
  </conditionalFormatting>
  <dataValidations count="6">
    <dataValidation type="list" allowBlank="1" showInputMessage="1" showErrorMessage="1" sqref="E11:E39" xr:uid="{00000000-0002-0000-2E00-000000000000}">
      <formula1>Elenco_Misure</formula1>
    </dataValidation>
    <dataValidation type="list" allowBlank="1" showInputMessage="1" showErrorMessage="1" sqref="F115:F246" xr:uid="{00000000-0002-0000-2E00-000001000000}">
      <formula1>$L$3:$L$7</formula1>
    </dataValidation>
    <dataValidation type="list" allowBlank="1" showInputMessage="1" showErrorMessage="1" sqref="E78 E110 E102 E94 E86 E69:F69" xr:uid="{00000000-0002-0000-2E00-000002000000}">
      <formula1>$K$3:$K$4</formula1>
    </dataValidation>
    <dataValidation type="list" allowBlank="1" showInputMessage="1" showErrorMessage="1" sqref="AV96 AU104:AV104 AV88 AV80 O70:P71 AV70:AV72" xr:uid="{00000000-0002-0000-2E00-000003000000}">
      <formula1>$BJ$5:$BJ$7</formula1>
    </dataValidation>
    <dataValidation type="list" allowBlank="1" showInputMessage="1" showErrorMessage="1" sqref="E65 E74 E76 E82 E84 E90 E92 E98 E100 E106 E108" xr:uid="{00000000-0002-0000-2E00-000004000000}">
      <formula1>$E$115:$E$246</formula1>
    </dataValidation>
    <dataValidation type="list" allowBlank="1" showInputMessage="1" showErrorMessage="1" sqref="H66:I66 H107:I107 H99:I99 H91:I91 H83:I83 H75:I75" xr:uid="{00000000-0002-0000-2E00-000005000000}">
      <formula1>$I$3:$I$5</formula1>
    </dataValidation>
  </dataValidations>
  <printOptions horizontalCentered="1" verticalCentered="1"/>
  <pageMargins left="0.74803149606299213" right="0.74803149606299213" top="0.98425196850393704" bottom="0.98425196850393704" header="0.51181102362204722" footer="0.51181102362204722"/>
  <pageSetup paperSize="9" scale="11" orientation="portrait" r:id="rId1"/>
  <headerFooter alignWithMargins="0"/>
  <legacy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tabColor rgb="FF0070C0"/>
    <pageSetUpPr fitToPage="1"/>
  </sheetPr>
  <dimension ref="B1:DH246"/>
  <sheetViews>
    <sheetView zoomScale="70" zoomScaleNormal="70" zoomScaleSheetLayoutView="55" workbookViewId="0">
      <pane xSplit="2" ySplit="10" topLeftCell="C11" activePane="bottomRight" state="frozen"/>
      <selection activeCell="S75" sqref="S75"/>
      <selection pane="topRight" activeCell="S75" sqref="S75"/>
      <selection pane="bottomLeft" activeCell="S75" sqref="S75"/>
      <selection pane="bottomRight" activeCell="F8" sqref="F8"/>
    </sheetView>
  </sheetViews>
  <sheetFormatPr defaultRowHeight="12.75" x14ac:dyDescent="0.2"/>
  <cols>
    <col min="1" max="1" width="4.5703125" style="81" customWidth="1"/>
    <col min="2" max="2" width="7.5703125" style="81" customWidth="1"/>
    <col min="3" max="3" width="8.5703125" style="81" customWidth="1"/>
    <col min="4" max="4" width="8.85546875" style="81" customWidth="1"/>
    <col min="5" max="5" width="8.28515625" style="81" customWidth="1"/>
    <col min="6" max="6" width="35" style="81" customWidth="1"/>
    <col min="7" max="7" width="22.85546875" style="81" customWidth="1"/>
    <col min="8" max="8" width="20.140625" style="81" customWidth="1"/>
    <col min="9" max="9" width="9.42578125" style="81" customWidth="1"/>
    <col min="10" max="10" width="11.42578125" style="81" customWidth="1"/>
    <col min="11" max="11" width="11.7109375" style="81" customWidth="1"/>
    <col min="12" max="12" width="11" style="81" customWidth="1"/>
    <col min="13" max="13" width="11.42578125" style="81" customWidth="1"/>
    <col min="14" max="14" width="13.85546875" style="81" customWidth="1"/>
    <col min="15" max="15" width="9.28515625" style="81" customWidth="1"/>
    <col min="16" max="16" width="9.140625" style="81" customWidth="1"/>
    <col min="17" max="17" width="15.42578125" style="81" customWidth="1"/>
    <col min="18" max="22" width="9.140625" style="81" customWidth="1"/>
    <col min="23" max="23" width="12.28515625" style="81" customWidth="1"/>
    <col min="24" max="25" width="9.140625" style="81" customWidth="1"/>
    <col min="26" max="26" width="15" style="81" bestFit="1" customWidth="1"/>
    <col min="27" max="28" width="9.140625" style="81" customWidth="1"/>
    <col min="29" max="29" width="11.42578125" style="81" customWidth="1"/>
    <col min="30" max="34" width="9.140625" style="81" customWidth="1"/>
    <col min="35" max="35" width="11.42578125" style="81" customWidth="1"/>
    <col min="36" max="36" width="2" style="286" customWidth="1"/>
    <col min="37" max="37" width="15.42578125" style="81" customWidth="1"/>
    <col min="38" max="38" width="11.28515625" style="81" bestFit="1" customWidth="1"/>
    <col min="39" max="39" width="18.140625" style="81" customWidth="1"/>
    <col min="40" max="40" width="19" style="81" customWidth="1"/>
    <col min="41" max="41" width="12.5703125" style="81" customWidth="1"/>
    <col min="42" max="43" width="9.140625" style="81" customWidth="1"/>
    <col min="44" max="44" width="13" style="81" customWidth="1"/>
    <col min="45" max="46" width="9.140625" style="81" customWidth="1"/>
    <col min="47" max="47" width="7.85546875" style="81" customWidth="1"/>
    <col min="48" max="48" width="2.140625" style="213" customWidth="1"/>
    <col min="49" max="49" width="9.42578125" style="81" bestFit="1" customWidth="1"/>
    <col min="50" max="50" width="9.5703125" style="81" customWidth="1"/>
    <col min="51" max="51" width="10.140625" style="81" bestFit="1" customWidth="1"/>
    <col min="52" max="52" width="8" style="167" bestFit="1" customWidth="1"/>
    <col min="53" max="53" width="8.5703125" style="167" customWidth="1"/>
    <col min="54" max="54" width="11.85546875" style="167" customWidth="1"/>
    <col min="55" max="55" width="1.85546875" style="211" customWidth="1"/>
    <col min="56" max="56" width="9.42578125" style="81" bestFit="1" customWidth="1"/>
    <col min="57" max="57" width="9.5703125" style="81" customWidth="1"/>
    <col min="58" max="58" width="10.140625" style="81" bestFit="1" customWidth="1"/>
    <col min="59" max="59" width="8" style="167" bestFit="1" customWidth="1"/>
    <col min="60" max="60" width="8.5703125" style="167" customWidth="1"/>
    <col min="61" max="61" width="11.85546875" style="167" customWidth="1"/>
    <col min="62" max="62" width="2.42578125" style="211" customWidth="1"/>
    <col min="63" max="63" width="10" style="81" bestFit="1" customWidth="1"/>
    <col min="64" max="64" width="9.5703125" style="81" customWidth="1"/>
    <col min="65" max="65" width="10.140625" style="81" bestFit="1" customWidth="1"/>
    <col min="66" max="66" width="8" style="167" bestFit="1" customWidth="1"/>
    <col min="67" max="67" width="8.5703125" style="167" customWidth="1"/>
    <col min="68" max="68" width="11.85546875" style="167" customWidth="1"/>
    <col min="69" max="69" width="1.7109375" style="211" customWidth="1"/>
    <col min="70" max="70" width="9.42578125" style="81" bestFit="1" customWidth="1"/>
    <col min="71" max="71" width="9.5703125" style="81" customWidth="1"/>
    <col min="72" max="72" width="10.140625" style="81" bestFit="1" customWidth="1"/>
    <col min="73" max="73" width="8" style="167" bestFit="1" customWidth="1"/>
    <col min="74" max="74" width="8.5703125" style="167" customWidth="1"/>
    <col min="75" max="75" width="11.85546875" style="167" customWidth="1"/>
    <col min="76" max="76" width="2" style="213" customWidth="1"/>
    <col min="77" max="77" width="10.140625" style="81" bestFit="1" customWidth="1"/>
    <col min="78" max="78" width="9.5703125" style="81" customWidth="1"/>
    <col min="79" max="79" width="10.140625" style="81" bestFit="1" customWidth="1"/>
    <col min="80" max="80" width="8" style="167" bestFit="1" customWidth="1"/>
    <col min="81" max="81" width="8.5703125" style="167" customWidth="1"/>
    <col min="82" max="82" width="11.85546875" style="167" customWidth="1"/>
    <col min="83" max="83" width="2.85546875" style="213" customWidth="1"/>
    <col min="84" max="84" width="9.42578125" style="81" bestFit="1" customWidth="1"/>
    <col min="85" max="85" width="9.5703125" style="81" customWidth="1"/>
    <col min="86" max="86" width="10.140625" style="81" bestFit="1" customWidth="1"/>
    <col min="87" max="87" width="8" style="167" bestFit="1" customWidth="1"/>
    <col min="88" max="88" width="8.5703125" style="167" customWidth="1"/>
    <col min="89" max="89" width="11.85546875" style="167" customWidth="1"/>
    <col min="90" max="90" width="6" style="81" customWidth="1"/>
    <col min="91" max="91" width="13" style="81" customWidth="1"/>
    <col min="92" max="98" width="10.42578125" style="81" customWidth="1"/>
    <col min="99" max="105" width="16.140625" style="81" customWidth="1"/>
    <col min="106" max="106" width="22.42578125" style="81" customWidth="1"/>
    <col min="107" max="107" width="13.28515625" style="81" customWidth="1"/>
    <col min="108" max="108" width="16.140625" style="81" customWidth="1"/>
    <col min="109" max="109" width="9.7109375" style="81" bestFit="1" customWidth="1"/>
    <col min="110" max="110" width="9.28515625" style="81" bestFit="1" customWidth="1"/>
    <col min="111" max="16384" width="9.140625" style="81"/>
  </cols>
  <sheetData>
    <row r="1" spans="3:111" ht="38.25" customHeight="1" x14ac:dyDescent="0.2"/>
    <row r="2" spans="3:111" ht="30.75" customHeight="1" x14ac:dyDescent="0.35">
      <c r="F2" s="427" t="s">
        <v>220</v>
      </c>
      <c r="G2" s="428"/>
      <c r="H2" s="429" t="s">
        <v>221</v>
      </c>
      <c r="I2" s="430"/>
      <c r="J2" s="431" t="s">
        <v>236</v>
      </c>
      <c r="K2" s="431" t="s">
        <v>31</v>
      </c>
      <c r="L2" s="168"/>
      <c r="M2" s="168"/>
      <c r="N2" s="169"/>
      <c r="W2" s="265"/>
      <c r="X2" s="265"/>
      <c r="Y2" s="265"/>
      <c r="Z2" s="265"/>
      <c r="AA2" s="265"/>
      <c r="AB2" s="265"/>
      <c r="AC2" s="265"/>
      <c r="AD2" s="265"/>
      <c r="AE2" s="265"/>
      <c r="AF2" s="265"/>
      <c r="AG2" s="265"/>
      <c r="AH2" s="265"/>
      <c r="AI2" s="265"/>
      <c r="AJ2" s="287"/>
      <c r="AK2" s="265"/>
      <c r="AL2" s="265"/>
      <c r="AM2" s="265"/>
    </row>
    <row r="3" spans="3:111" ht="15.75" customHeight="1" x14ac:dyDescent="0.35">
      <c r="F3" s="98" t="s">
        <v>215</v>
      </c>
      <c r="G3" s="241">
        <v>0.7</v>
      </c>
      <c r="H3" s="102" t="s">
        <v>222</v>
      </c>
      <c r="I3" s="103">
        <v>0.65</v>
      </c>
      <c r="J3" s="170"/>
      <c r="K3" s="122" t="s">
        <v>32</v>
      </c>
      <c r="L3" s="121" t="s">
        <v>242</v>
      </c>
      <c r="M3" s="122"/>
      <c r="N3" s="171"/>
    </row>
    <row r="4" spans="3:111" ht="19.5" x14ac:dyDescent="0.35">
      <c r="F4" s="99" t="s">
        <v>216</v>
      </c>
      <c r="G4" s="242">
        <v>1</v>
      </c>
      <c r="H4" s="102" t="s">
        <v>223</v>
      </c>
      <c r="I4" s="103">
        <v>0.85</v>
      </c>
      <c r="J4" s="172"/>
      <c r="K4" s="125" t="s">
        <v>31</v>
      </c>
      <c r="L4" s="123" t="s">
        <v>243</v>
      </c>
      <c r="M4" s="120"/>
      <c r="N4" s="173"/>
    </row>
    <row r="5" spans="3:111" ht="22.5" x14ac:dyDescent="0.3">
      <c r="C5" s="263"/>
      <c r="D5" s="263"/>
      <c r="F5" s="240" t="s">
        <v>310</v>
      </c>
      <c r="G5" s="243">
        <v>480</v>
      </c>
      <c r="H5" s="104" t="s">
        <v>224</v>
      </c>
      <c r="I5" s="105">
        <v>0.5</v>
      </c>
      <c r="J5" s="82"/>
      <c r="K5" s="82"/>
      <c r="L5" s="123" t="s">
        <v>244</v>
      </c>
      <c r="M5" s="120"/>
      <c r="N5" s="173"/>
    </row>
    <row r="6" spans="3:111" ht="22.5" x14ac:dyDescent="0.3">
      <c r="C6" s="263"/>
      <c r="D6" s="263"/>
      <c r="G6" s="82"/>
      <c r="I6" s="82"/>
      <c r="J6" s="82"/>
      <c r="K6" s="82"/>
      <c r="L6" s="123" t="s">
        <v>27</v>
      </c>
      <c r="M6" s="120"/>
      <c r="N6" s="173"/>
    </row>
    <row r="7" spans="3:111" ht="24" thickBot="1" x14ac:dyDescent="0.4">
      <c r="C7" s="263"/>
      <c r="D7" s="263"/>
      <c r="F7" s="198" t="s">
        <v>25</v>
      </c>
      <c r="G7" s="18"/>
      <c r="L7" s="124" t="s">
        <v>183</v>
      </c>
      <c r="M7" s="172"/>
      <c r="N7" s="174"/>
      <c r="AW7" s="175"/>
      <c r="AX7" s="175"/>
      <c r="BD7" s="175"/>
      <c r="BE7" s="175"/>
      <c r="BK7" s="175"/>
      <c r="BL7" s="175"/>
      <c r="BR7" s="175"/>
      <c r="BS7" s="175"/>
      <c r="BY7" s="175"/>
      <c r="BZ7" s="175"/>
      <c r="CF7" s="175"/>
      <c r="CG7" s="175"/>
    </row>
    <row r="8" spans="3:111" ht="21.75" customHeight="1" x14ac:dyDescent="0.35">
      <c r="C8" s="263"/>
      <c r="D8" s="263"/>
      <c r="E8" s="18"/>
      <c r="F8" s="199"/>
      <c r="G8" s="82"/>
      <c r="S8" s="81" t="str">
        <f t="shared" ref="S8:AF8" si="0">IF(S41&gt;0,"x","")</f>
        <v/>
      </c>
      <c r="T8" s="81" t="str">
        <f t="shared" si="0"/>
        <v/>
      </c>
      <c r="V8" s="81" t="str">
        <f t="shared" si="0"/>
        <v/>
      </c>
      <c r="W8" s="81" t="str">
        <f t="shared" si="0"/>
        <v/>
      </c>
      <c r="Y8" s="81" t="str">
        <f t="shared" si="0"/>
        <v/>
      </c>
      <c r="Z8" s="81" t="str">
        <f t="shared" si="0"/>
        <v/>
      </c>
      <c r="AB8" s="81" t="str">
        <f t="shared" si="0"/>
        <v/>
      </c>
      <c r="AC8" s="81" t="str">
        <f t="shared" si="0"/>
        <v/>
      </c>
      <c r="AE8" s="81" t="str">
        <f t="shared" si="0"/>
        <v/>
      </c>
      <c r="AF8" s="81" t="str">
        <f t="shared" si="0"/>
        <v/>
      </c>
      <c r="AK8" s="440" t="s">
        <v>270</v>
      </c>
      <c r="AL8" s="441"/>
      <c r="AM8" s="441"/>
      <c r="AN8" s="442"/>
      <c r="AP8" s="443" t="s">
        <v>271</v>
      </c>
      <c r="AQ8" s="444"/>
      <c r="AR8" s="444"/>
      <c r="AS8" s="444"/>
      <c r="AT8" s="444"/>
      <c r="AU8" s="444"/>
      <c r="AW8" s="443" t="s">
        <v>272</v>
      </c>
      <c r="AX8" s="444"/>
      <c r="AY8" s="444"/>
      <c r="AZ8" s="444"/>
      <c r="BA8" s="444"/>
      <c r="BB8" s="444"/>
      <c r="BD8" s="443" t="s">
        <v>280</v>
      </c>
      <c r="BE8" s="444"/>
      <c r="BF8" s="444"/>
      <c r="BG8" s="444"/>
      <c r="BH8" s="444"/>
      <c r="BI8" s="444"/>
      <c r="BK8" s="443" t="s">
        <v>281</v>
      </c>
      <c r="BL8" s="444"/>
      <c r="BM8" s="444"/>
      <c r="BN8" s="444"/>
      <c r="BO8" s="444"/>
      <c r="BP8" s="444"/>
      <c r="BR8" s="443" t="s">
        <v>282</v>
      </c>
      <c r="BS8" s="444"/>
      <c r="BT8" s="444"/>
      <c r="BU8" s="444"/>
      <c r="BV8" s="444"/>
      <c r="BW8" s="444"/>
      <c r="BY8" s="443" t="s">
        <v>283</v>
      </c>
      <c r="BZ8" s="444"/>
      <c r="CA8" s="444"/>
      <c r="CB8" s="444"/>
      <c r="CC8" s="444"/>
      <c r="CD8" s="444"/>
      <c r="CF8" s="443" t="s">
        <v>284</v>
      </c>
      <c r="CG8" s="444"/>
      <c r="CH8" s="444"/>
      <c r="CI8" s="444"/>
      <c r="CJ8" s="444"/>
      <c r="CK8" s="444"/>
    </row>
    <row r="9" spans="3:111" ht="34.5" customHeight="1" thickBot="1" x14ac:dyDescent="0.4">
      <c r="C9" s="400" t="s">
        <v>307</v>
      </c>
      <c r="D9" s="401"/>
      <c r="O9" s="282" t="s">
        <v>311</v>
      </c>
      <c r="R9" s="282" t="s">
        <v>312</v>
      </c>
      <c r="U9" s="282" t="s">
        <v>313</v>
      </c>
      <c r="X9" s="282" t="s">
        <v>314</v>
      </c>
      <c r="AA9" s="282" t="s">
        <v>315</v>
      </c>
      <c r="AD9" s="282" t="s">
        <v>316</v>
      </c>
      <c r="AG9" s="282" t="s">
        <v>317</v>
      </c>
      <c r="AK9" s="206" t="s">
        <v>235</v>
      </c>
      <c r="AL9" s="197" t="s">
        <v>235</v>
      </c>
      <c r="AM9" s="19"/>
      <c r="AN9" s="207"/>
      <c r="AP9" s="421" t="s">
        <v>261</v>
      </c>
      <c r="AQ9" s="422"/>
      <c r="AR9" s="285" t="e">
        <f>SUM(AP11:AQ40)</f>
        <v>#N/A</v>
      </c>
      <c r="AS9" s="177"/>
      <c r="AT9" s="177"/>
      <c r="AU9" s="167"/>
      <c r="AW9" s="421" t="s">
        <v>261</v>
      </c>
      <c r="AX9" s="422"/>
      <c r="AY9" s="176"/>
      <c r="AZ9" s="177"/>
      <c r="BA9" s="177"/>
      <c r="BD9" s="421" t="s">
        <v>261</v>
      </c>
      <c r="BE9" s="422"/>
      <c r="BF9" s="176"/>
      <c r="BG9" s="177"/>
      <c r="BH9" s="177"/>
      <c r="BK9" s="445" t="s">
        <v>261</v>
      </c>
      <c r="BL9" s="446"/>
      <c r="BM9" s="176"/>
      <c r="BN9" s="177"/>
      <c r="BO9" s="177"/>
      <c r="BR9" s="421" t="s">
        <v>261</v>
      </c>
      <c r="BS9" s="422"/>
      <c r="BT9" s="176"/>
      <c r="BU9" s="177"/>
      <c r="BV9" s="177"/>
      <c r="BY9" s="421" t="s">
        <v>261</v>
      </c>
      <c r="BZ9" s="422"/>
      <c r="CA9" s="176"/>
      <c r="CB9" s="177"/>
      <c r="CC9" s="177"/>
      <c r="CF9" s="421" t="s">
        <v>261</v>
      </c>
      <c r="CG9" s="422"/>
      <c r="CH9" s="176"/>
      <c r="CI9" s="177"/>
      <c r="CJ9" s="177"/>
      <c r="CN9" s="400" t="s">
        <v>228</v>
      </c>
      <c r="CO9" s="447"/>
      <c r="CP9" s="447"/>
      <c r="CQ9" s="447"/>
      <c r="CR9" s="447"/>
      <c r="CS9" s="447"/>
      <c r="CT9" s="448"/>
      <c r="CU9" s="449" t="s">
        <v>318</v>
      </c>
      <c r="CV9" s="449"/>
      <c r="CW9" s="449"/>
      <c r="CX9" s="449"/>
      <c r="CY9" s="449"/>
      <c r="CZ9" s="449"/>
      <c r="DA9" s="449"/>
      <c r="DB9" s="178" t="s">
        <v>262</v>
      </c>
    </row>
    <row r="10" spans="3:111" ht="60" customHeight="1" thickBot="1" x14ac:dyDescent="0.25">
      <c r="C10" s="277" t="s">
        <v>305</v>
      </c>
      <c r="D10" s="278" t="s">
        <v>306</v>
      </c>
      <c r="E10" s="279" t="s">
        <v>0</v>
      </c>
      <c r="F10" s="450" t="s">
        <v>23</v>
      </c>
      <c r="G10" s="450"/>
      <c r="H10" s="450"/>
      <c r="I10" s="275" t="s">
        <v>301</v>
      </c>
      <c r="J10" s="276" t="s">
        <v>302</v>
      </c>
      <c r="K10" s="276" t="s">
        <v>303</v>
      </c>
      <c r="L10" s="276" t="s">
        <v>304</v>
      </c>
      <c r="M10" s="271" t="s">
        <v>18</v>
      </c>
      <c r="N10" s="272" t="s">
        <v>209</v>
      </c>
      <c r="O10" s="283" t="s">
        <v>214</v>
      </c>
      <c r="P10" s="266" t="s">
        <v>268</v>
      </c>
      <c r="Q10" s="306" t="s">
        <v>269</v>
      </c>
      <c r="R10" s="284" t="s">
        <v>214</v>
      </c>
      <c r="S10" s="403" t="s">
        <v>213</v>
      </c>
      <c r="T10" s="404"/>
      <c r="U10" s="284" t="s">
        <v>214</v>
      </c>
      <c r="V10" s="403" t="s">
        <v>213</v>
      </c>
      <c r="W10" s="404"/>
      <c r="X10" s="284" t="s">
        <v>214</v>
      </c>
      <c r="Y10" s="403" t="s">
        <v>213</v>
      </c>
      <c r="Z10" s="404"/>
      <c r="AA10" s="284" t="s">
        <v>214</v>
      </c>
      <c r="AB10" s="403" t="s">
        <v>213</v>
      </c>
      <c r="AC10" s="404"/>
      <c r="AD10" s="284" t="s">
        <v>214</v>
      </c>
      <c r="AE10" s="403" t="s">
        <v>213</v>
      </c>
      <c r="AF10" s="404"/>
      <c r="AG10" s="284" t="s">
        <v>214</v>
      </c>
      <c r="AH10" s="403" t="s">
        <v>213</v>
      </c>
      <c r="AI10" s="404"/>
      <c r="AJ10" s="288"/>
      <c r="AK10" s="208" t="s">
        <v>15</v>
      </c>
      <c r="AL10" s="209" t="s">
        <v>233</v>
      </c>
      <c r="AM10" s="209" t="s">
        <v>266</v>
      </c>
      <c r="AN10" s="210" t="s">
        <v>16</v>
      </c>
      <c r="AO10" s="202"/>
      <c r="AP10" s="2" t="s">
        <v>212</v>
      </c>
      <c r="AQ10" s="2" t="s">
        <v>211</v>
      </c>
      <c r="AR10" s="2" t="s">
        <v>225</v>
      </c>
      <c r="AS10" s="2" t="s">
        <v>226</v>
      </c>
      <c r="AT10" s="2" t="s">
        <v>227</v>
      </c>
      <c r="AU10" s="109" t="s">
        <v>210</v>
      </c>
      <c r="AW10" s="2" t="s">
        <v>212</v>
      </c>
      <c r="AX10" s="2" t="s">
        <v>211</v>
      </c>
      <c r="AY10" s="2" t="s">
        <v>225</v>
      </c>
      <c r="AZ10" s="2" t="s">
        <v>226</v>
      </c>
      <c r="BA10" s="2" t="s">
        <v>227</v>
      </c>
      <c r="BB10" s="109" t="s">
        <v>210</v>
      </c>
      <c r="BD10" s="2" t="s">
        <v>212</v>
      </c>
      <c r="BE10" s="2" t="s">
        <v>211</v>
      </c>
      <c r="BF10" s="2" t="s">
        <v>225</v>
      </c>
      <c r="BG10" s="2" t="s">
        <v>226</v>
      </c>
      <c r="BH10" s="2" t="s">
        <v>227</v>
      </c>
      <c r="BI10" s="109" t="s">
        <v>210</v>
      </c>
      <c r="BK10" s="2" t="s">
        <v>212</v>
      </c>
      <c r="BL10" s="2" t="s">
        <v>211</v>
      </c>
      <c r="BM10" s="2" t="s">
        <v>225</v>
      </c>
      <c r="BN10" s="2" t="s">
        <v>226</v>
      </c>
      <c r="BO10" s="2" t="s">
        <v>227</v>
      </c>
      <c r="BP10" s="109" t="s">
        <v>210</v>
      </c>
      <c r="BR10" s="2" t="s">
        <v>212</v>
      </c>
      <c r="BS10" s="2" t="s">
        <v>211</v>
      </c>
      <c r="BT10" s="2" t="s">
        <v>225</v>
      </c>
      <c r="BU10" s="2" t="s">
        <v>226</v>
      </c>
      <c r="BV10" s="2" t="s">
        <v>227</v>
      </c>
      <c r="BW10" s="109" t="s">
        <v>210</v>
      </c>
      <c r="BY10" s="2" t="s">
        <v>212</v>
      </c>
      <c r="BZ10" s="2" t="s">
        <v>211</v>
      </c>
      <c r="CA10" s="2" t="s">
        <v>225</v>
      </c>
      <c r="CB10" s="2" t="s">
        <v>226</v>
      </c>
      <c r="CC10" s="2" t="s">
        <v>227</v>
      </c>
      <c r="CD10" s="109" t="s">
        <v>210</v>
      </c>
      <c r="CF10" s="2" t="s">
        <v>212</v>
      </c>
      <c r="CG10" s="2" t="s">
        <v>211</v>
      </c>
      <c r="CH10" s="2" t="s">
        <v>225</v>
      </c>
      <c r="CI10" s="2" t="s">
        <v>226</v>
      </c>
      <c r="CJ10" s="2" t="s">
        <v>227</v>
      </c>
      <c r="CK10" s="109" t="s">
        <v>210</v>
      </c>
      <c r="CN10" s="223" t="s">
        <v>273</v>
      </c>
      <c r="CO10" s="223" t="s">
        <v>274</v>
      </c>
      <c r="CP10" s="223" t="s">
        <v>275</v>
      </c>
      <c r="CQ10" s="223" t="s">
        <v>276</v>
      </c>
      <c r="CR10" s="223" t="s">
        <v>277</v>
      </c>
      <c r="CS10" s="223" t="s">
        <v>278</v>
      </c>
      <c r="CT10" s="223" t="s">
        <v>279</v>
      </c>
      <c r="CU10" s="239" t="s">
        <v>293</v>
      </c>
      <c r="CV10" s="239" t="s">
        <v>294</v>
      </c>
      <c r="CW10" s="239" t="s">
        <v>295</v>
      </c>
      <c r="CX10" s="239" t="s">
        <v>296</v>
      </c>
      <c r="CY10" s="239" t="s">
        <v>297</v>
      </c>
      <c r="CZ10" s="239" t="s">
        <v>298</v>
      </c>
      <c r="DA10" s="239" t="s">
        <v>299</v>
      </c>
      <c r="DB10" s="305" t="e">
        <f>SUM(DB11:DB40)</f>
        <v>#N/A</v>
      </c>
      <c r="DC10" s="305" t="s">
        <v>21</v>
      </c>
      <c r="DD10" s="305" t="s">
        <v>20</v>
      </c>
      <c r="DE10" s="305" t="s">
        <v>230</v>
      </c>
      <c r="DF10" s="305" t="s">
        <v>231</v>
      </c>
      <c r="DG10" s="305" t="s">
        <v>232</v>
      </c>
    </row>
    <row r="11" spans="3:111" ht="27" x14ac:dyDescent="0.2">
      <c r="C11" s="264" t="e">
        <f>IF(AK11="0","T",IF((K11-AK11)&lt;65,"I",IF((K11-AK11)&lt;70,"K",IF((K11-AK11)&lt;75,"J",IF((K11-AK11)&lt;80,"K","L")))))</f>
        <v>#N/A</v>
      </c>
      <c r="D11" s="273" t="e">
        <f>IF(J11&lt;135,"T",IF((J11-$J$69)&lt;135,"J","L"))</f>
        <v>#N/A</v>
      </c>
      <c r="E11" s="267">
        <v>1</v>
      </c>
      <c r="F11" s="22" t="e">
        <f t="shared" ref="F11:F39" si="1">VLOOKUP(E11,Misure_Campionate,2,FALSE)</f>
        <v>#N/A</v>
      </c>
      <c r="G11" s="22" t="e">
        <f t="shared" ref="G11:G39" si="2">VLOOKUP(E11,Misure_Campionate,3,FALSE)</f>
        <v>#N/A</v>
      </c>
      <c r="H11" s="22" t="e">
        <f t="shared" ref="H11:H39" si="3">VLOOKUP(E11,Misure_Campionate,4,FALSE)</f>
        <v>#N/A</v>
      </c>
      <c r="I11" s="268" t="e">
        <f t="shared" ref="I11:I39" si="4">VLOOKUP(E11,Misure_Campionate,12,FALSE)</f>
        <v>#N/A</v>
      </c>
      <c r="J11" s="268" t="e">
        <f t="shared" ref="J11:J39" si="5">VLOOKUP(E11,Misure_Campionate,13,FALSE)</f>
        <v>#N/A</v>
      </c>
      <c r="K11" s="269" t="e">
        <f t="shared" ref="K11:K39" si="6">VLOOKUP(E11,Misure_Campionate,14,FALSE)</f>
        <v>#N/A</v>
      </c>
      <c r="L11" s="274" t="e">
        <f t="shared" ref="L11:L39" si="7">VLOOKUP(E11,Misure_Campionate,15,FALSE)</f>
        <v>#N/A</v>
      </c>
      <c r="M11" s="270" t="e">
        <f t="shared" ref="M11:M40" si="8">IF(AND($O$47&gt;87,K11&gt;80),AK11,0)</f>
        <v>#N/A</v>
      </c>
      <c r="N11" s="262" t="e">
        <f>IF(M11=0,"",K11-M11)</f>
        <v>#N/A</v>
      </c>
      <c r="O11" s="224">
        <v>240</v>
      </c>
      <c r="P11" s="294"/>
      <c r="Q11" s="294"/>
      <c r="R11" s="224">
        <v>240</v>
      </c>
      <c r="S11" s="294"/>
      <c r="T11" s="294"/>
      <c r="U11" s="224">
        <v>240</v>
      </c>
      <c r="V11" s="294"/>
      <c r="W11" s="294"/>
      <c r="X11" s="224">
        <v>240</v>
      </c>
      <c r="Y11" s="294"/>
      <c r="Z11" s="294"/>
      <c r="AA11" s="224"/>
      <c r="AB11" s="294"/>
      <c r="AC11" s="294"/>
      <c r="AD11" s="224"/>
      <c r="AE11" s="294"/>
      <c r="AF11" s="294"/>
      <c r="AG11" s="224"/>
      <c r="AH11" s="294"/>
      <c r="AI11" s="294"/>
      <c r="AJ11" s="289"/>
      <c r="AK11" s="151" t="e">
        <f>IF(K11&lt;80,"0",IF((L11-K11)&lt;=2,($L$66-(($K$66-$L$66)/4)*(L11-K11-2)),($L$66-(($L$66-$M$66)/8)*(L11-K11-2))))</f>
        <v>#N/A</v>
      </c>
      <c r="AL11" s="151" t="e">
        <f t="shared" ref="AL11:AL40" si="9">IF(J11&lt;135,"",J11-$J$69)</f>
        <v>#N/A</v>
      </c>
      <c r="AM11" s="111" t="e">
        <f t="shared" ref="AM11:AM40" si="10">K11-AK11</f>
        <v>#N/A</v>
      </c>
      <c r="AN11" s="151" t="e">
        <f t="shared" ref="AN11:AN40" si="11">O11/$G$5*10^(AM11/10)</f>
        <v>#N/A</v>
      </c>
      <c r="AO11" s="84"/>
      <c r="AP11" s="179" t="e">
        <f>IF((AS11^2*(I11^2+$G$3^2+$G$4^2)&gt;0),(AS11^2*(I11^2+$G$3^2+$G$4^2)),0)</f>
        <v>#N/A</v>
      </c>
      <c r="AQ11" s="180" t="e">
        <f>IF(AP11=0,0,(AT11*AR11)^2)</f>
        <v>#N/A</v>
      </c>
      <c r="AR11" s="181">
        <f>0.5*((P11-Q11)/60)</f>
        <v>0</v>
      </c>
      <c r="AS11" s="182" t="e">
        <f>O11/$G$5*10^((K11-$O$42)/10)</f>
        <v>#N/A</v>
      </c>
      <c r="AT11" s="135" t="e">
        <f>IF(AU11=0,0,4.34*(AS11/AU11))</f>
        <v>#N/A</v>
      </c>
      <c r="AU11" s="183">
        <f>O11/60</f>
        <v>4</v>
      </c>
      <c r="AW11" s="296" t="e">
        <f>IF((AZ11^2*(I11^2+$G$3^2+$G$4^2)&gt;0),(AZ11^2*(I11^2+$G$3^2+$G$4^2)),0)</f>
        <v>#N/A</v>
      </c>
      <c r="AX11" s="297" t="e">
        <f>IF(AW11=0,0,(BA11*AY11)^2)</f>
        <v>#N/A</v>
      </c>
      <c r="AY11" s="298">
        <f>0.5*((S11-T11)/60)</f>
        <v>0</v>
      </c>
      <c r="AZ11" s="299" t="e">
        <f>R11/$G$5*10^((K11-$R$42)/10)</f>
        <v>#N/A</v>
      </c>
      <c r="BA11" s="300" t="e">
        <f>IF(BB11=0,0,4.34*(AZ11/BB11))</f>
        <v>#N/A</v>
      </c>
      <c r="BB11" s="300">
        <f>R11/60</f>
        <v>4</v>
      </c>
      <c r="BD11" s="296" t="e">
        <f>IF((BG11^2*(I11^2+$G$3^2+$G$4^2)&gt;0),(BG11^2*(I11^2+$G$3^2+$G$4^2)),0)</f>
        <v>#N/A</v>
      </c>
      <c r="BE11" s="297" t="e">
        <f>IF(BD11=0,0,(BH11*BF11)^2)</f>
        <v>#N/A</v>
      </c>
      <c r="BF11" s="298">
        <f>0.5*((V11-W11)/60)</f>
        <v>0</v>
      </c>
      <c r="BG11" s="299" t="e">
        <f>U11/$G$5*10^((K11-$U$42)/10)</f>
        <v>#N/A</v>
      </c>
      <c r="BH11" s="300" t="e">
        <f>IF(BI11=0,0,4.34*(BG11/BI11))</f>
        <v>#N/A</v>
      </c>
      <c r="BI11" s="300">
        <f>U11/60</f>
        <v>4</v>
      </c>
      <c r="BK11" s="296" t="e">
        <f>IF((BN11^2*(I11^2+$G$3^2+$G$4^2)&gt;0),(BN11^2*(I11^2+$G$3^2+$G$4^2)),0)</f>
        <v>#N/A</v>
      </c>
      <c r="BL11" s="297" t="e">
        <f>IF(BK11=0,0,(BO11*BM11)^2)</f>
        <v>#N/A</v>
      </c>
      <c r="BM11" s="298">
        <f>0.5*((Y11-Z11)/60)</f>
        <v>0</v>
      </c>
      <c r="BN11" s="299" t="e">
        <f>(X11/$G$5)*(10^((K11-$X$42)*0.1))</f>
        <v>#N/A</v>
      </c>
      <c r="BO11" s="300" t="e">
        <f>IF(BP11=0,0,(4.34*(BN11/BP11)))</f>
        <v>#N/A</v>
      </c>
      <c r="BP11" s="300">
        <f>X11/60</f>
        <v>4</v>
      </c>
      <c r="BR11" s="296" t="e">
        <f>IF((BU11^2*(I11^2+$G$3^2+$G$4^2)&gt;0),(BU11^2*(I11^2+$G$3^2+$G$4^2)),0)</f>
        <v>#N/A</v>
      </c>
      <c r="BS11" s="297" t="e">
        <f>IF(BR11=0,0,(BV11*BT11)^2)</f>
        <v>#N/A</v>
      </c>
      <c r="BT11" s="298">
        <f>0.5*((AB11-AC11)/60)</f>
        <v>0</v>
      </c>
      <c r="BU11" s="299" t="e">
        <f>AA11/$G$5*10^((K11-$AA$42)/10)</f>
        <v>#N/A</v>
      </c>
      <c r="BV11" s="300">
        <f>IF(BW11=0,0,4.34*(BU11/BW11))</f>
        <v>0</v>
      </c>
      <c r="BW11" s="300">
        <f>AA11/60</f>
        <v>0</v>
      </c>
      <c r="BY11" s="296" t="e">
        <f>IF((CB11^2*(I11^2+$G$3^2+$G$4^2)&gt;0),(CB11^2*(I11^2+$G$3^2+$G$4^2)),0)</f>
        <v>#N/A</v>
      </c>
      <c r="BZ11" s="297" t="e">
        <f>IF(BY11=0,0,(CC11*CA11)^2)</f>
        <v>#N/A</v>
      </c>
      <c r="CA11" s="298">
        <f>0.5*((AE11-AF11)/60)</f>
        <v>0</v>
      </c>
      <c r="CB11" s="299" t="e">
        <f>AD11/$G$5*10^((K11-$AD$42)/10)</f>
        <v>#N/A</v>
      </c>
      <c r="CC11" s="300">
        <f>IF(CD11=0,0,4.34*(CB11/CD11))</f>
        <v>0</v>
      </c>
      <c r="CD11" s="300">
        <f>AD11/60</f>
        <v>0</v>
      </c>
      <c r="CF11" s="296" t="e">
        <f>IF((CI11^2*(I11^2+$G$3^2+$G$4^2)&gt;0),(CI11^2*(I11^2+$G$3^2+$G$4^2)),0)</f>
        <v>#N/A</v>
      </c>
      <c r="CG11" s="297" t="e">
        <f>IF(CF11=0,0,(CJ11*CH11)^2)</f>
        <v>#N/A</v>
      </c>
      <c r="CH11" s="298">
        <f>0.5*((AH11-AI11)/60)</f>
        <v>0</v>
      </c>
      <c r="CI11" s="299" t="e">
        <f>AG11/$G$5*10^((K11-$AG$42)/10)</f>
        <v>#N/A</v>
      </c>
      <c r="CJ11" s="300">
        <f>IF(CK11=0,0,4.34*(CI11/CK11))</f>
        <v>0</v>
      </c>
      <c r="CK11" s="300">
        <f>AG11/60</f>
        <v>0</v>
      </c>
      <c r="CN11" s="183" t="e">
        <f>O11/$G$5*10^(K11/10)</f>
        <v>#N/A</v>
      </c>
      <c r="CO11" s="183" t="e">
        <f t="shared" ref="CO11:CO40" si="12">R11/$G$5*10^(K11/10)</f>
        <v>#N/A</v>
      </c>
      <c r="CP11" s="183" t="e">
        <f t="shared" ref="CP11:CP40" si="13">U11/$G$5*10^(K11/10)</f>
        <v>#N/A</v>
      </c>
      <c r="CQ11" s="183" t="e">
        <f t="shared" ref="CQ11:CQ40" si="14">X11/$G$5*10^(K11/10)</f>
        <v>#N/A</v>
      </c>
      <c r="CR11" s="183" t="e">
        <f t="shared" ref="CR11:CR40" si="15">AA11/$G$5*10^(K11/10)</f>
        <v>#N/A</v>
      </c>
      <c r="CS11" s="183" t="e">
        <f t="shared" ref="CS11:CS40" si="16">AD11/$G$5*10^(K11/10)</f>
        <v>#N/A</v>
      </c>
      <c r="CT11" s="183" t="e">
        <f t="shared" ref="CT11:CT40" si="17">AG11/$G$5*10^(K11/10)</f>
        <v>#N/A</v>
      </c>
      <c r="CU11" s="183" t="e">
        <f>O11/$G$5*10^(AM11/10)</f>
        <v>#N/A</v>
      </c>
      <c r="CV11" s="183" t="e">
        <f>R11/$G$5*10^(AM11/10)</f>
        <v>#N/A</v>
      </c>
      <c r="CW11" s="183" t="e">
        <f>U11/$G$5*10^(AM11/10)</f>
        <v>#N/A</v>
      </c>
      <c r="CX11" s="183" t="e">
        <f>X11/$G$5*10^(AM11/10)</f>
        <v>#N/A</v>
      </c>
      <c r="CY11" s="183" t="e">
        <f>AA11/$G$5*10^(AM11/10)</f>
        <v>#N/A</v>
      </c>
      <c r="CZ11" s="183" t="e">
        <f>AD11/$G$5*10^(AM11/10)</f>
        <v>#N/A</v>
      </c>
      <c r="DA11" s="183" t="e">
        <f>AG11/$G$5*10^(AM11/10)</f>
        <v>#N/A</v>
      </c>
      <c r="DB11" s="305" t="e">
        <f>IF(K11&gt;80,O11,"")</f>
        <v>#N/A</v>
      </c>
      <c r="DC11" s="305" t="e">
        <f>IF(K11&gt;80,O11/$DB$10*10^(L11/10),"")</f>
        <v>#N/A</v>
      </c>
      <c r="DD11" s="305" t="e">
        <f>IF(K11&gt;80,O11/$DB$10*10^(K11/10),"")</f>
        <v>#N/A</v>
      </c>
      <c r="DE11" s="302" t="e">
        <f>IF((MAX(K11:K40)&gt;80),10*LOG(SUM($DD$11:$DD$40)),"")</f>
        <v>#N/A</v>
      </c>
      <c r="DF11" s="302" t="e">
        <f>IF((MAX(K11:K40)&gt;80),10*LOG(SUM($DC$11:$DC$40)),"")</f>
        <v>#N/A</v>
      </c>
      <c r="DG11" s="110" t="e">
        <f>10*LOG(SUM(CM11:CM40))</f>
        <v>#NUM!</v>
      </c>
    </row>
    <row r="12" spans="3:111" ht="27" x14ac:dyDescent="0.2">
      <c r="C12" s="264" t="e">
        <f t="shared" ref="C12:C40" si="18">IF(AK12="0","T",IF((K12-AK12)&lt;65,"I",IF((K12-AK12)&lt;70,"K",IF((K12-AK12)&lt;75,"J",IF((K12-AK12)&lt;80,"K","L")))))</f>
        <v>#N/A</v>
      </c>
      <c r="D12" s="273" t="e">
        <f t="shared" ref="D12:D40" si="19">IF(J12&lt;135,"T",IF((J12-$J$69)&lt;135,"J","L"))</f>
        <v>#N/A</v>
      </c>
      <c r="E12" s="267">
        <v>3</v>
      </c>
      <c r="F12" s="22" t="e">
        <f t="shared" si="1"/>
        <v>#N/A</v>
      </c>
      <c r="G12" s="22" t="e">
        <f t="shared" si="2"/>
        <v>#N/A</v>
      </c>
      <c r="H12" s="22" t="e">
        <f t="shared" si="3"/>
        <v>#N/A</v>
      </c>
      <c r="I12" s="63" t="e">
        <f t="shared" si="4"/>
        <v>#N/A</v>
      </c>
      <c r="J12" s="63" t="e">
        <f t="shared" si="5"/>
        <v>#N/A</v>
      </c>
      <c r="K12" s="64" t="e">
        <f t="shared" si="6"/>
        <v>#N/A</v>
      </c>
      <c r="L12" s="16" t="e">
        <f t="shared" si="7"/>
        <v>#N/A</v>
      </c>
      <c r="M12" s="23" t="e">
        <f t="shared" si="8"/>
        <v>#N/A</v>
      </c>
      <c r="N12" s="262" t="e">
        <f t="shared" ref="N12:N40" si="20">IF(M12=0,"",K12-M12)</f>
        <v>#N/A</v>
      </c>
      <c r="O12" s="225">
        <v>240</v>
      </c>
      <c r="P12" s="295"/>
      <c r="Q12" s="295"/>
      <c r="R12" s="225">
        <v>240</v>
      </c>
      <c r="S12" s="295"/>
      <c r="T12" s="295"/>
      <c r="U12" s="225">
        <v>240</v>
      </c>
      <c r="V12" s="295"/>
      <c r="W12" s="295"/>
      <c r="X12" s="225">
        <v>240</v>
      </c>
      <c r="Y12" s="295"/>
      <c r="Z12" s="295"/>
      <c r="AA12" s="225"/>
      <c r="AB12" s="295"/>
      <c r="AC12" s="295"/>
      <c r="AD12" s="225"/>
      <c r="AE12" s="295"/>
      <c r="AF12" s="295"/>
      <c r="AG12" s="225"/>
      <c r="AH12" s="295"/>
      <c r="AI12" s="295"/>
      <c r="AJ12" s="289"/>
      <c r="AK12" s="151" t="e">
        <f t="shared" ref="AK12:AK40" si="21">IF(K12&lt;80,"0",IF((L12-K12)&lt;=2,($L$66-(($K$66-$L$66)/4)*(L12-K12-2)),($L$66-(($L$66-$M$66)/8)*(L12-K12-2))))</f>
        <v>#N/A</v>
      </c>
      <c r="AL12" s="111" t="e">
        <f t="shared" si="9"/>
        <v>#N/A</v>
      </c>
      <c r="AM12" s="111" t="e">
        <f t="shared" si="10"/>
        <v>#N/A</v>
      </c>
      <c r="AN12" s="151" t="e">
        <f t="shared" si="11"/>
        <v>#N/A</v>
      </c>
      <c r="AO12" s="84"/>
      <c r="AP12" s="179" t="e">
        <f t="shared" ref="AP12:AP40" si="22">IF((AS12^2*(I12^2+$G$3^2+$G$4^2)&gt;0),(AS12^2*(I12^2+$G$3^2+$G$4^2)),0)</f>
        <v>#N/A</v>
      </c>
      <c r="AQ12" s="180" t="e">
        <f t="shared" ref="AQ12:AQ40" si="23">IF(AP12=0,0,(AT12*AR12)^2)</f>
        <v>#N/A</v>
      </c>
      <c r="AR12" s="181">
        <f t="shared" ref="AR12:AR40" si="24">0.5*((P12-Q12)/60)</f>
        <v>0</v>
      </c>
      <c r="AS12" s="182" t="e">
        <f t="shared" ref="AS12:AS40" si="25">O12/$G$5*10^((K12-$O$42)/10)</f>
        <v>#N/A</v>
      </c>
      <c r="AT12" s="135" t="e">
        <f t="shared" ref="AT12:AT40" si="26">IF(AU12=0,0,4.34*(AS12/AU12))</f>
        <v>#N/A</v>
      </c>
      <c r="AU12" s="183">
        <f t="shared" ref="AU12:AU40" si="27">O12/60</f>
        <v>4</v>
      </c>
      <c r="AW12" s="296" t="e">
        <f t="shared" ref="AW12:AW40" si="28">IF((AZ12^2*(I12^2+$G$3^2+$G$4^2)&gt;0),(AZ12^2*(I12^2+$G$3^2+$G$4^2)),0)</f>
        <v>#N/A</v>
      </c>
      <c r="AX12" s="297" t="e">
        <f t="shared" ref="AX12:AX40" si="29">IF(AW12=0,0,(BA12*AY12)^2)</f>
        <v>#N/A</v>
      </c>
      <c r="AY12" s="298">
        <f t="shared" ref="AY12:AY40" si="30">0.5*((S12-T12)/60)</f>
        <v>0</v>
      </c>
      <c r="AZ12" s="299" t="e">
        <f t="shared" ref="AZ12:AZ40" si="31">R12/$G$5*10^((K12-$R$42)/10)</f>
        <v>#N/A</v>
      </c>
      <c r="BA12" s="300" t="e">
        <f t="shared" ref="BA12:BA40" si="32">IF(BB12=0,0,4.34*(AZ12/BB12))</f>
        <v>#N/A</v>
      </c>
      <c r="BB12" s="300">
        <f t="shared" ref="BB12:BB40" si="33">R12/60</f>
        <v>4</v>
      </c>
      <c r="BD12" s="296" t="e">
        <f t="shared" ref="BD12:BD40" si="34">IF((BG12^2*(I12^2+$G$3^2+$G$4^2)&gt;0),(BG12^2*(I12^2+$G$3^2+$G$4^2)),0)</f>
        <v>#N/A</v>
      </c>
      <c r="BE12" s="297" t="e">
        <f t="shared" ref="BE12:BE40" si="35">IF(BD12=0,0,(BH12*BF12)^2)</f>
        <v>#N/A</v>
      </c>
      <c r="BF12" s="298">
        <f t="shared" ref="BF12:BF40" si="36">0.5*((V12-W12)/60)</f>
        <v>0</v>
      </c>
      <c r="BG12" s="299" t="e">
        <f t="shared" ref="BG12:BG40" si="37">U12/$G$5*10^((K12-$U$42)/10)</f>
        <v>#N/A</v>
      </c>
      <c r="BH12" s="300" t="e">
        <f t="shared" ref="BH12:BH40" si="38">IF(BI12=0,0,4.34*(BG12/BI12))</f>
        <v>#N/A</v>
      </c>
      <c r="BI12" s="300">
        <f t="shared" ref="BI12:BI40" si="39">U12/60</f>
        <v>4</v>
      </c>
      <c r="BK12" s="296" t="e">
        <f t="shared" ref="BK12:BK40" si="40">IF((BN12^2*(I12^2+$G$3^2+$G$4^2)&gt;0),(BN12^2*(I12^2+$G$3^2+$G$4^2)),0)</f>
        <v>#N/A</v>
      </c>
      <c r="BL12" s="297" t="e">
        <f t="shared" ref="BL12:BL40" si="41">IF(BK12=0,0,(BO12*BM12)^2)</f>
        <v>#N/A</v>
      </c>
      <c r="BM12" s="298">
        <f t="shared" ref="BM12:BM40" si="42">0.5*((Y12-Z12)/60)</f>
        <v>0</v>
      </c>
      <c r="BN12" s="299" t="e">
        <f t="shared" ref="BN12:BN40" si="43">(X12/$G$5)*(10^((K12-$X$42)*0.1))</f>
        <v>#N/A</v>
      </c>
      <c r="BO12" s="300" t="e">
        <f t="shared" ref="BO12:BO40" si="44">IF(BP12=0,0,(4.34*(BN12/BP12)))</f>
        <v>#N/A</v>
      </c>
      <c r="BP12" s="300">
        <f t="shared" ref="BP12:BP40" si="45">X12/60</f>
        <v>4</v>
      </c>
      <c r="BR12" s="296" t="e">
        <f t="shared" ref="BR12:BR40" si="46">IF((BU12^2*(I12^2+$G$3^2+$G$4^2)&gt;0),(BU12^2*(I12^2+$G$3^2+$G$4^2)),0)</f>
        <v>#N/A</v>
      </c>
      <c r="BS12" s="297" t="e">
        <f t="shared" ref="BS12:BS40" si="47">IF(BR12=0,0,(BV12*BT12)^2)</f>
        <v>#N/A</v>
      </c>
      <c r="BT12" s="298">
        <f t="shared" ref="BT12:BT40" si="48">0.5*((AB12-AC12)/60)</f>
        <v>0</v>
      </c>
      <c r="BU12" s="299" t="e">
        <f t="shared" ref="BU12:BU40" si="49">AA12/$G$5*10^((K12-$AA$42)/10)</f>
        <v>#N/A</v>
      </c>
      <c r="BV12" s="300">
        <f t="shared" ref="BV12:BV40" si="50">IF(BW12=0,0,4.34*(BU12/BW12))</f>
        <v>0</v>
      </c>
      <c r="BW12" s="300">
        <f t="shared" ref="BW12:BW40" si="51">AA12/60</f>
        <v>0</v>
      </c>
      <c r="BY12" s="296" t="e">
        <f t="shared" ref="BY12:BY40" si="52">IF((CB12^2*(I12^2+$G$3^2+$G$4^2)&gt;0),(CB12^2*(I12^2+$G$3^2+$G$4^2)),0)</f>
        <v>#N/A</v>
      </c>
      <c r="BZ12" s="297" t="e">
        <f t="shared" ref="BZ12:BZ40" si="53">IF(BY12=0,0,(CC12*CA12)^2)</f>
        <v>#N/A</v>
      </c>
      <c r="CA12" s="298">
        <f t="shared" ref="CA12:CA40" si="54">0.5*((AE12-AF12)/60)</f>
        <v>0</v>
      </c>
      <c r="CB12" s="299" t="e">
        <f t="shared" ref="CB12:CB40" si="55">AD12/$G$5*10^((K12-$AD$42)/10)</f>
        <v>#N/A</v>
      </c>
      <c r="CC12" s="300">
        <f t="shared" ref="CC12:CC40" si="56">IF(CD12=0,0,4.34*(CB12/CD12))</f>
        <v>0</v>
      </c>
      <c r="CD12" s="300">
        <f t="shared" ref="CD12:CD40" si="57">AD12/60</f>
        <v>0</v>
      </c>
      <c r="CF12" s="296" t="e">
        <f t="shared" ref="CF12:CF40" si="58">IF((CI12^2*(I12^2+$G$3^2+$G$4^2)&gt;0),(CI12^2*(I12^2+$G$3^2+$G$4^2)),0)</f>
        <v>#N/A</v>
      </c>
      <c r="CG12" s="297" t="e">
        <f t="shared" ref="CG12:CG40" si="59">IF(CF12=0,0,(CJ12*CH12)^2)</f>
        <v>#N/A</v>
      </c>
      <c r="CH12" s="298">
        <f t="shared" ref="CH12:CH40" si="60">0.5*((AH12-AI12)/60)</f>
        <v>0</v>
      </c>
      <c r="CI12" s="299" t="e">
        <f t="shared" ref="CI12:CI40" si="61">AG12/$G$5*10^((K12-$AG$42)/10)</f>
        <v>#N/A</v>
      </c>
      <c r="CJ12" s="300">
        <f t="shared" ref="CJ12:CJ40" si="62">IF(CK12=0,0,4.34*(CI12/CK12))</f>
        <v>0</v>
      </c>
      <c r="CK12" s="300">
        <f t="shared" ref="CK12:CK40" si="63">AG12/60</f>
        <v>0</v>
      </c>
      <c r="CN12" s="183" t="e">
        <f t="shared" ref="CN12:CN40" si="64">O12/$G$5*10^(K12/10)</f>
        <v>#N/A</v>
      </c>
      <c r="CO12" s="183" t="e">
        <f t="shared" si="12"/>
        <v>#N/A</v>
      </c>
      <c r="CP12" s="183" t="e">
        <f t="shared" si="13"/>
        <v>#N/A</v>
      </c>
      <c r="CQ12" s="183" t="e">
        <f t="shared" si="14"/>
        <v>#N/A</v>
      </c>
      <c r="CR12" s="183" t="e">
        <f t="shared" si="15"/>
        <v>#N/A</v>
      </c>
      <c r="CS12" s="183" t="e">
        <f t="shared" si="16"/>
        <v>#N/A</v>
      </c>
      <c r="CT12" s="183" t="e">
        <f t="shared" si="17"/>
        <v>#N/A</v>
      </c>
      <c r="CU12" s="183" t="e">
        <f t="shared" ref="CU12:CU40" si="65">O12/$G$5*10^(AM12/10)</f>
        <v>#N/A</v>
      </c>
      <c r="CV12" s="183" t="e">
        <f t="shared" ref="CV12:CV40" si="66">R12/$G$5*10^(AM12/10)</f>
        <v>#N/A</v>
      </c>
      <c r="CW12" s="183" t="e">
        <f t="shared" ref="CW12:CW40" si="67">U12/$G$5*10^(AM12/10)</f>
        <v>#N/A</v>
      </c>
      <c r="CX12" s="183" t="e">
        <f t="shared" ref="CX12:CX40" si="68">X12/$G$5*10^(AM12/10)</f>
        <v>#N/A</v>
      </c>
      <c r="CY12" s="183" t="e">
        <f t="shared" ref="CY12:CY40" si="69">AA12/$G$5*10^(AM12/10)</f>
        <v>#N/A</v>
      </c>
      <c r="CZ12" s="183" t="e">
        <f t="shared" ref="CZ12:CZ40" si="70">AD12/$G$5*10^(AM12/10)</f>
        <v>#N/A</v>
      </c>
      <c r="DA12" s="183" t="e">
        <f t="shared" ref="DA12:DA40" si="71">AG12/$G$5*10^(AM12/10)</f>
        <v>#N/A</v>
      </c>
      <c r="DB12" s="305" t="e">
        <f>IF(K12&gt;80,O12,"")</f>
        <v>#N/A</v>
      </c>
      <c r="DC12" s="305" t="e">
        <f>IF(K12&gt;80,O12/$DB$10*10^(L12/10),"")</f>
        <v>#N/A</v>
      </c>
      <c r="DD12" s="305" t="e">
        <f>IF(K12&gt;80,O12/$DB$10*10^(K12/10),"")</f>
        <v>#N/A</v>
      </c>
      <c r="DF12" s="184"/>
    </row>
    <row r="13" spans="3:111" ht="27" x14ac:dyDescent="0.2">
      <c r="C13" s="264" t="e">
        <f t="shared" si="18"/>
        <v>#N/A</v>
      </c>
      <c r="D13" s="273" t="e">
        <f t="shared" si="19"/>
        <v>#N/A</v>
      </c>
      <c r="E13" s="267">
        <v>65</v>
      </c>
      <c r="F13" s="22" t="e">
        <f t="shared" si="1"/>
        <v>#N/A</v>
      </c>
      <c r="G13" s="22" t="e">
        <f t="shared" si="2"/>
        <v>#N/A</v>
      </c>
      <c r="H13" s="22" t="e">
        <f t="shared" si="3"/>
        <v>#N/A</v>
      </c>
      <c r="I13" s="63" t="e">
        <f t="shared" si="4"/>
        <v>#N/A</v>
      </c>
      <c r="J13" s="63" t="e">
        <f t="shared" si="5"/>
        <v>#N/A</v>
      </c>
      <c r="K13" s="64" t="e">
        <f t="shared" si="6"/>
        <v>#N/A</v>
      </c>
      <c r="L13" s="16" t="e">
        <f t="shared" si="7"/>
        <v>#N/A</v>
      </c>
      <c r="M13" s="23" t="e">
        <f t="shared" si="8"/>
        <v>#N/A</v>
      </c>
      <c r="N13" s="262" t="e">
        <f t="shared" si="20"/>
        <v>#N/A</v>
      </c>
      <c r="O13" s="225"/>
      <c r="P13" s="295"/>
      <c r="Q13" s="295"/>
      <c r="R13" s="225"/>
      <c r="S13" s="295"/>
      <c r="T13" s="295"/>
      <c r="U13" s="225"/>
      <c r="V13" s="295"/>
      <c r="W13" s="295"/>
      <c r="X13" s="225"/>
      <c r="Y13" s="295"/>
      <c r="Z13" s="295"/>
      <c r="AA13" s="225">
        <v>100</v>
      </c>
      <c r="AB13" s="295"/>
      <c r="AC13" s="295"/>
      <c r="AD13" s="225"/>
      <c r="AE13" s="295"/>
      <c r="AF13" s="295"/>
      <c r="AG13" s="225"/>
      <c r="AH13" s="295"/>
      <c r="AI13" s="295"/>
      <c r="AJ13" s="289"/>
      <c r="AK13" s="151" t="e">
        <f t="shared" si="21"/>
        <v>#N/A</v>
      </c>
      <c r="AL13" s="111" t="e">
        <f t="shared" si="9"/>
        <v>#N/A</v>
      </c>
      <c r="AM13" s="111" t="e">
        <f t="shared" si="10"/>
        <v>#N/A</v>
      </c>
      <c r="AN13" s="151" t="e">
        <f t="shared" si="11"/>
        <v>#N/A</v>
      </c>
      <c r="AO13" s="84"/>
      <c r="AP13" s="179" t="e">
        <f t="shared" si="22"/>
        <v>#N/A</v>
      </c>
      <c r="AQ13" s="180" t="e">
        <f t="shared" si="23"/>
        <v>#N/A</v>
      </c>
      <c r="AR13" s="181">
        <f t="shared" si="24"/>
        <v>0</v>
      </c>
      <c r="AS13" s="182" t="e">
        <f t="shared" si="25"/>
        <v>#N/A</v>
      </c>
      <c r="AT13" s="135">
        <f t="shared" si="26"/>
        <v>0</v>
      </c>
      <c r="AU13" s="183">
        <f t="shared" si="27"/>
        <v>0</v>
      </c>
      <c r="AW13" s="296" t="e">
        <f t="shared" si="28"/>
        <v>#N/A</v>
      </c>
      <c r="AX13" s="297" t="e">
        <f t="shared" si="29"/>
        <v>#N/A</v>
      </c>
      <c r="AY13" s="298">
        <f t="shared" si="30"/>
        <v>0</v>
      </c>
      <c r="AZ13" s="299" t="e">
        <f t="shared" si="31"/>
        <v>#N/A</v>
      </c>
      <c r="BA13" s="300">
        <f t="shared" si="32"/>
        <v>0</v>
      </c>
      <c r="BB13" s="300">
        <f t="shared" si="33"/>
        <v>0</v>
      </c>
      <c r="BD13" s="296" t="e">
        <f t="shared" si="34"/>
        <v>#N/A</v>
      </c>
      <c r="BE13" s="297" t="e">
        <f t="shared" si="35"/>
        <v>#N/A</v>
      </c>
      <c r="BF13" s="298">
        <f t="shared" si="36"/>
        <v>0</v>
      </c>
      <c r="BG13" s="299" t="e">
        <f t="shared" si="37"/>
        <v>#N/A</v>
      </c>
      <c r="BH13" s="300">
        <f t="shared" si="38"/>
        <v>0</v>
      </c>
      <c r="BI13" s="300">
        <f t="shared" si="39"/>
        <v>0</v>
      </c>
      <c r="BK13" s="296" t="e">
        <f t="shared" si="40"/>
        <v>#N/A</v>
      </c>
      <c r="BL13" s="297" t="e">
        <f t="shared" si="41"/>
        <v>#N/A</v>
      </c>
      <c r="BM13" s="298">
        <f t="shared" si="42"/>
        <v>0</v>
      </c>
      <c r="BN13" s="299" t="e">
        <f t="shared" si="43"/>
        <v>#N/A</v>
      </c>
      <c r="BO13" s="300">
        <f t="shared" si="44"/>
        <v>0</v>
      </c>
      <c r="BP13" s="300">
        <f t="shared" si="45"/>
        <v>0</v>
      </c>
      <c r="BR13" s="296" t="e">
        <f t="shared" si="46"/>
        <v>#N/A</v>
      </c>
      <c r="BS13" s="297" t="e">
        <f t="shared" si="47"/>
        <v>#N/A</v>
      </c>
      <c r="BT13" s="298">
        <f t="shared" si="48"/>
        <v>0</v>
      </c>
      <c r="BU13" s="299" t="e">
        <f t="shared" si="49"/>
        <v>#N/A</v>
      </c>
      <c r="BV13" s="300" t="e">
        <f t="shared" si="50"/>
        <v>#N/A</v>
      </c>
      <c r="BW13" s="300">
        <f t="shared" si="51"/>
        <v>1.6666666666666667</v>
      </c>
      <c r="BY13" s="296" t="e">
        <f t="shared" si="52"/>
        <v>#N/A</v>
      </c>
      <c r="BZ13" s="297" t="e">
        <f t="shared" si="53"/>
        <v>#N/A</v>
      </c>
      <c r="CA13" s="298">
        <f t="shared" si="54"/>
        <v>0</v>
      </c>
      <c r="CB13" s="299" t="e">
        <f t="shared" si="55"/>
        <v>#N/A</v>
      </c>
      <c r="CC13" s="300">
        <f t="shared" si="56"/>
        <v>0</v>
      </c>
      <c r="CD13" s="300">
        <f t="shared" si="57"/>
        <v>0</v>
      </c>
      <c r="CF13" s="296" t="e">
        <f t="shared" si="58"/>
        <v>#N/A</v>
      </c>
      <c r="CG13" s="297" t="e">
        <f t="shared" si="59"/>
        <v>#N/A</v>
      </c>
      <c r="CH13" s="298">
        <f t="shared" si="60"/>
        <v>0</v>
      </c>
      <c r="CI13" s="299" t="e">
        <f t="shared" si="61"/>
        <v>#N/A</v>
      </c>
      <c r="CJ13" s="300">
        <f t="shared" si="62"/>
        <v>0</v>
      </c>
      <c r="CK13" s="300">
        <f t="shared" si="63"/>
        <v>0</v>
      </c>
      <c r="CN13" s="183" t="e">
        <f t="shared" si="64"/>
        <v>#N/A</v>
      </c>
      <c r="CO13" s="183" t="e">
        <f t="shared" si="12"/>
        <v>#N/A</v>
      </c>
      <c r="CP13" s="183" t="e">
        <f t="shared" si="13"/>
        <v>#N/A</v>
      </c>
      <c r="CQ13" s="183" t="e">
        <f t="shared" si="14"/>
        <v>#N/A</v>
      </c>
      <c r="CR13" s="183" t="e">
        <f t="shared" si="15"/>
        <v>#N/A</v>
      </c>
      <c r="CS13" s="183" t="e">
        <f t="shared" si="16"/>
        <v>#N/A</v>
      </c>
      <c r="CT13" s="183" t="e">
        <f t="shared" si="17"/>
        <v>#N/A</v>
      </c>
      <c r="CU13" s="183" t="e">
        <f t="shared" si="65"/>
        <v>#N/A</v>
      </c>
      <c r="CV13" s="183" t="e">
        <f t="shared" si="66"/>
        <v>#N/A</v>
      </c>
      <c r="CW13" s="183" t="e">
        <f t="shared" si="67"/>
        <v>#N/A</v>
      </c>
      <c r="CX13" s="183" t="e">
        <f t="shared" si="68"/>
        <v>#N/A</v>
      </c>
      <c r="CY13" s="183" t="e">
        <f t="shared" si="69"/>
        <v>#N/A</v>
      </c>
      <c r="CZ13" s="183" t="e">
        <f t="shared" si="70"/>
        <v>#N/A</v>
      </c>
      <c r="DA13" s="183" t="e">
        <f t="shared" si="71"/>
        <v>#N/A</v>
      </c>
      <c r="DB13" s="305" t="e">
        <f>IF(K13&gt;80,O13,"")</f>
        <v>#N/A</v>
      </c>
      <c r="DC13" s="305" t="e">
        <f>IF(K13&gt;80,O13/$DB$10*10^(L13/10),"")</f>
        <v>#N/A</v>
      </c>
      <c r="DD13" s="305" t="e">
        <f>IF(K13&gt;80,O13/$DB$10*10^(K13/10),"")</f>
        <v>#N/A</v>
      </c>
      <c r="DF13" s="184"/>
    </row>
    <row r="14" spans="3:111" ht="27" x14ac:dyDescent="0.2">
      <c r="C14" s="264" t="e">
        <f t="shared" si="18"/>
        <v>#N/A</v>
      </c>
      <c r="D14" s="273" t="e">
        <f t="shared" si="19"/>
        <v>#N/A</v>
      </c>
      <c r="E14" s="267">
        <v>82</v>
      </c>
      <c r="F14" s="22" t="e">
        <f t="shared" si="1"/>
        <v>#N/A</v>
      </c>
      <c r="G14" s="22" t="e">
        <f t="shared" si="2"/>
        <v>#N/A</v>
      </c>
      <c r="H14" s="22" t="e">
        <f t="shared" si="3"/>
        <v>#N/A</v>
      </c>
      <c r="I14" s="63" t="e">
        <f t="shared" si="4"/>
        <v>#N/A</v>
      </c>
      <c r="J14" s="63" t="e">
        <f t="shared" si="5"/>
        <v>#N/A</v>
      </c>
      <c r="K14" s="64" t="e">
        <f t="shared" si="6"/>
        <v>#N/A</v>
      </c>
      <c r="L14" s="16" t="e">
        <f t="shared" si="7"/>
        <v>#N/A</v>
      </c>
      <c r="M14" s="23" t="e">
        <f t="shared" si="8"/>
        <v>#N/A</v>
      </c>
      <c r="N14" s="262" t="e">
        <f t="shared" si="20"/>
        <v>#N/A</v>
      </c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>
        <v>100</v>
      </c>
      <c r="AB14" s="25"/>
      <c r="AC14" s="25"/>
      <c r="AD14" s="25"/>
      <c r="AE14" s="25"/>
      <c r="AF14" s="25"/>
      <c r="AG14" s="25"/>
      <c r="AH14" s="25"/>
      <c r="AI14" s="25"/>
      <c r="AJ14" s="289"/>
      <c r="AK14" s="151" t="e">
        <f t="shared" si="21"/>
        <v>#N/A</v>
      </c>
      <c r="AL14" s="111" t="e">
        <f t="shared" si="9"/>
        <v>#N/A</v>
      </c>
      <c r="AM14" s="111" t="e">
        <f t="shared" si="10"/>
        <v>#N/A</v>
      </c>
      <c r="AN14" s="151" t="e">
        <f t="shared" si="11"/>
        <v>#N/A</v>
      </c>
      <c r="AO14" s="84"/>
      <c r="AP14" s="179" t="e">
        <f t="shared" si="22"/>
        <v>#N/A</v>
      </c>
      <c r="AQ14" s="180" t="e">
        <f t="shared" si="23"/>
        <v>#N/A</v>
      </c>
      <c r="AR14" s="181">
        <f t="shared" si="24"/>
        <v>0</v>
      </c>
      <c r="AS14" s="182" t="e">
        <f t="shared" si="25"/>
        <v>#N/A</v>
      </c>
      <c r="AT14" s="135">
        <f t="shared" si="26"/>
        <v>0</v>
      </c>
      <c r="AU14" s="183">
        <f t="shared" si="27"/>
        <v>0</v>
      </c>
      <c r="AW14" s="296" t="e">
        <f t="shared" si="28"/>
        <v>#N/A</v>
      </c>
      <c r="AX14" s="297" t="e">
        <f t="shared" si="29"/>
        <v>#N/A</v>
      </c>
      <c r="AY14" s="298">
        <f t="shared" si="30"/>
        <v>0</v>
      </c>
      <c r="AZ14" s="299" t="e">
        <f t="shared" si="31"/>
        <v>#N/A</v>
      </c>
      <c r="BA14" s="300">
        <f t="shared" si="32"/>
        <v>0</v>
      </c>
      <c r="BB14" s="300">
        <f t="shared" si="33"/>
        <v>0</v>
      </c>
      <c r="BD14" s="296" t="e">
        <f t="shared" si="34"/>
        <v>#N/A</v>
      </c>
      <c r="BE14" s="297" t="e">
        <f t="shared" si="35"/>
        <v>#N/A</v>
      </c>
      <c r="BF14" s="298">
        <f t="shared" si="36"/>
        <v>0</v>
      </c>
      <c r="BG14" s="299" t="e">
        <f t="shared" si="37"/>
        <v>#N/A</v>
      </c>
      <c r="BH14" s="300">
        <f t="shared" si="38"/>
        <v>0</v>
      </c>
      <c r="BI14" s="300">
        <f t="shared" si="39"/>
        <v>0</v>
      </c>
      <c r="BK14" s="296" t="e">
        <f t="shared" si="40"/>
        <v>#N/A</v>
      </c>
      <c r="BL14" s="297" t="e">
        <f t="shared" si="41"/>
        <v>#N/A</v>
      </c>
      <c r="BM14" s="298">
        <f t="shared" si="42"/>
        <v>0</v>
      </c>
      <c r="BN14" s="299" t="e">
        <f t="shared" si="43"/>
        <v>#N/A</v>
      </c>
      <c r="BO14" s="300">
        <f t="shared" si="44"/>
        <v>0</v>
      </c>
      <c r="BP14" s="300">
        <f t="shared" si="45"/>
        <v>0</v>
      </c>
      <c r="BR14" s="296" t="e">
        <f t="shared" si="46"/>
        <v>#N/A</v>
      </c>
      <c r="BS14" s="297" t="e">
        <f t="shared" si="47"/>
        <v>#N/A</v>
      </c>
      <c r="BT14" s="298">
        <f t="shared" si="48"/>
        <v>0</v>
      </c>
      <c r="BU14" s="299" t="e">
        <f t="shared" si="49"/>
        <v>#N/A</v>
      </c>
      <c r="BV14" s="300" t="e">
        <f t="shared" si="50"/>
        <v>#N/A</v>
      </c>
      <c r="BW14" s="300">
        <f t="shared" si="51"/>
        <v>1.6666666666666667</v>
      </c>
      <c r="BY14" s="296" t="e">
        <f t="shared" si="52"/>
        <v>#N/A</v>
      </c>
      <c r="BZ14" s="297" t="e">
        <f t="shared" si="53"/>
        <v>#N/A</v>
      </c>
      <c r="CA14" s="298">
        <f t="shared" si="54"/>
        <v>0</v>
      </c>
      <c r="CB14" s="299" t="e">
        <f t="shared" si="55"/>
        <v>#N/A</v>
      </c>
      <c r="CC14" s="300">
        <f t="shared" si="56"/>
        <v>0</v>
      </c>
      <c r="CD14" s="300">
        <f t="shared" si="57"/>
        <v>0</v>
      </c>
      <c r="CF14" s="296" t="e">
        <f t="shared" si="58"/>
        <v>#N/A</v>
      </c>
      <c r="CG14" s="297" t="e">
        <f t="shared" si="59"/>
        <v>#N/A</v>
      </c>
      <c r="CH14" s="298">
        <f t="shared" si="60"/>
        <v>0</v>
      </c>
      <c r="CI14" s="299" t="e">
        <f t="shared" si="61"/>
        <v>#N/A</v>
      </c>
      <c r="CJ14" s="300">
        <f t="shared" si="62"/>
        <v>0</v>
      </c>
      <c r="CK14" s="300">
        <f t="shared" si="63"/>
        <v>0</v>
      </c>
      <c r="CN14" s="183" t="e">
        <f t="shared" si="64"/>
        <v>#N/A</v>
      </c>
      <c r="CO14" s="183" t="e">
        <f t="shared" si="12"/>
        <v>#N/A</v>
      </c>
      <c r="CP14" s="183" t="e">
        <f t="shared" si="13"/>
        <v>#N/A</v>
      </c>
      <c r="CQ14" s="183" t="e">
        <f t="shared" si="14"/>
        <v>#N/A</v>
      </c>
      <c r="CR14" s="183" t="e">
        <f t="shared" si="15"/>
        <v>#N/A</v>
      </c>
      <c r="CS14" s="183" t="e">
        <f t="shared" si="16"/>
        <v>#N/A</v>
      </c>
      <c r="CT14" s="183" t="e">
        <f t="shared" si="17"/>
        <v>#N/A</v>
      </c>
      <c r="CU14" s="183" t="e">
        <f t="shared" si="65"/>
        <v>#N/A</v>
      </c>
      <c r="CV14" s="183" t="e">
        <f t="shared" si="66"/>
        <v>#N/A</v>
      </c>
      <c r="CW14" s="183" t="e">
        <f t="shared" si="67"/>
        <v>#N/A</v>
      </c>
      <c r="CX14" s="183" t="e">
        <f t="shared" si="68"/>
        <v>#N/A</v>
      </c>
      <c r="CY14" s="183" t="e">
        <f t="shared" si="69"/>
        <v>#N/A</v>
      </c>
      <c r="CZ14" s="183" t="e">
        <f t="shared" si="70"/>
        <v>#N/A</v>
      </c>
      <c r="DA14" s="183" t="e">
        <f t="shared" si="71"/>
        <v>#N/A</v>
      </c>
      <c r="DB14" s="305" t="e">
        <f t="shared" ref="DB14:DB40" si="72">IF(K14&gt;80,O14,"")</f>
        <v>#N/A</v>
      </c>
      <c r="DC14" s="305" t="e">
        <f t="shared" ref="DC14:DC40" si="73">IF(K14&gt;80,O14/$DB$10*10^(L14/10),"")</f>
        <v>#N/A</v>
      </c>
      <c r="DD14" s="305" t="e">
        <f t="shared" ref="DD14:DD40" si="74">IF(K14&gt;80,O14/$DB$10*10^(K14/10),"")</f>
        <v>#N/A</v>
      </c>
      <c r="DF14" s="184"/>
    </row>
    <row r="15" spans="3:111" ht="27" x14ac:dyDescent="0.2">
      <c r="C15" s="264" t="e">
        <f t="shared" si="18"/>
        <v>#N/A</v>
      </c>
      <c r="D15" s="273" t="e">
        <f t="shared" si="19"/>
        <v>#N/A</v>
      </c>
      <c r="E15" s="267">
        <v>80</v>
      </c>
      <c r="F15" s="22" t="e">
        <f t="shared" si="1"/>
        <v>#N/A</v>
      </c>
      <c r="G15" s="22" t="e">
        <f t="shared" si="2"/>
        <v>#N/A</v>
      </c>
      <c r="H15" s="22" t="e">
        <f t="shared" si="3"/>
        <v>#N/A</v>
      </c>
      <c r="I15" s="63" t="e">
        <f t="shared" si="4"/>
        <v>#N/A</v>
      </c>
      <c r="J15" s="63" t="e">
        <f t="shared" si="5"/>
        <v>#N/A</v>
      </c>
      <c r="K15" s="64" t="e">
        <f t="shared" si="6"/>
        <v>#N/A</v>
      </c>
      <c r="L15" s="16" t="e">
        <f t="shared" si="7"/>
        <v>#N/A</v>
      </c>
      <c r="M15" s="23" t="e">
        <f t="shared" si="8"/>
        <v>#N/A</v>
      </c>
      <c r="N15" s="262" t="e">
        <f t="shared" si="20"/>
        <v>#N/A</v>
      </c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>
        <v>100</v>
      </c>
      <c r="AB15" s="25"/>
      <c r="AC15" s="25"/>
      <c r="AD15" s="25"/>
      <c r="AE15" s="25"/>
      <c r="AF15" s="25"/>
      <c r="AG15" s="25"/>
      <c r="AH15" s="25"/>
      <c r="AI15" s="25"/>
      <c r="AJ15" s="289"/>
      <c r="AK15" s="151" t="e">
        <f t="shared" si="21"/>
        <v>#N/A</v>
      </c>
      <c r="AL15" s="111" t="e">
        <f t="shared" si="9"/>
        <v>#N/A</v>
      </c>
      <c r="AM15" s="111" t="e">
        <f t="shared" si="10"/>
        <v>#N/A</v>
      </c>
      <c r="AN15" s="151" t="e">
        <f t="shared" si="11"/>
        <v>#N/A</v>
      </c>
      <c r="AO15" s="84"/>
      <c r="AP15" s="179" t="e">
        <f t="shared" si="22"/>
        <v>#N/A</v>
      </c>
      <c r="AQ15" s="180" t="e">
        <f t="shared" si="23"/>
        <v>#N/A</v>
      </c>
      <c r="AR15" s="181">
        <f t="shared" si="24"/>
        <v>0</v>
      </c>
      <c r="AS15" s="182" t="e">
        <f t="shared" si="25"/>
        <v>#N/A</v>
      </c>
      <c r="AT15" s="135">
        <f t="shared" si="26"/>
        <v>0</v>
      </c>
      <c r="AU15" s="183">
        <f t="shared" si="27"/>
        <v>0</v>
      </c>
      <c r="AW15" s="296" t="e">
        <f t="shared" si="28"/>
        <v>#N/A</v>
      </c>
      <c r="AX15" s="297" t="e">
        <f t="shared" si="29"/>
        <v>#N/A</v>
      </c>
      <c r="AY15" s="298">
        <f t="shared" si="30"/>
        <v>0</v>
      </c>
      <c r="AZ15" s="299" t="e">
        <f t="shared" si="31"/>
        <v>#N/A</v>
      </c>
      <c r="BA15" s="300">
        <f t="shared" si="32"/>
        <v>0</v>
      </c>
      <c r="BB15" s="300">
        <f t="shared" si="33"/>
        <v>0</v>
      </c>
      <c r="BD15" s="296" t="e">
        <f t="shared" si="34"/>
        <v>#N/A</v>
      </c>
      <c r="BE15" s="297" t="e">
        <f t="shared" si="35"/>
        <v>#N/A</v>
      </c>
      <c r="BF15" s="298">
        <f t="shared" si="36"/>
        <v>0</v>
      </c>
      <c r="BG15" s="299" t="e">
        <f t="shared" si="37"/>
        <v>#N/A</v>
      </c>
      <c r="BH15" s="300">
        <f t="shared" si="38"/>
        <v>0</v>
      </c>
      <c r="BI15" s="300">
        <f t="shared" si="39"/>
        <v>0</v>
      </c>
      <c r="BK15" s="296" t="e">
        <f t="shared" si="40"/>
        <v>#N/A</v>
      </c>
      <c r="BL15" s="297" t="e">
        <f t="shared" si="41"/>
        <v>#N/A</v>
      </c>
      <c r="BM15" s="298">
        <f t="shared" si="42"/>
        <v>0</v>
      </c>
      <c r="BN15" s="299" t="e">
        <f t="shared" si="43"/>
        <v>#N/A</v>
      </c>
      <c r="BO15" s="300">
        <f t="shared" si="44"/>
        <v>0</v>
      </c>
      <c r="BP15" s="300">
        <f t="shared" si="45"/>
        <v>0</v>
      </c>
      <c r="BR15" s="296" t="e">
        <f t="shared" si="46"/>
        <v>#N/A</v>
      </c>
      <c r="BS15" s="297" t="e">
        <f t="shared" si="47"/>
        <v>#N/A</v>
      </c>
      <c r="BT15" s="298">
        <f t="shared" si="48"/>
        <v>0</v>
      </c>
      <c r="BU15" s="299" t="e">
        <f t="shared" si="49"/>
        <v>#N/A</v>
      </c>
      <c r="BV15" s="300" t="e">
        <f t="shared" si="50"/>
        <v>#N/A</v>
      </c>
      <c r="BW15" s="300">
        <f t="shared" si="51"/>
        <v>1.6666666666666667</v>
      </c>
      <c r="BY15" s="296" t="e">
        <f t="shared" si="52"/>
        <v>#N/A</v>
      </c>
      <c r="BZ15" s="297" t="e">
        <f t="shared" si="53"/>
        <v>#N/A</v>
      </c>
      <c r="CA15" s="298">
        <f t="shared" si="54"/>
        <v>0</v>
      </c>
      <c r="CB15" s="299" t="e">
        <f t="shared" si="55"/>
        <v>#N/A</v>
      </c>
      <c r="CC15" s="300">
        <f t="shared" si="56"/>
        <v>0</v>
      </c>
      <c r="CD15" s="300">
        <f t="shared" si="57"/>
        <v>0</v>
      </c>
      <c r="CF15" s="296" t="e">
        <f t="shared" si="58"/>
        <v>#N/A</v>
      </c>
      <c r="CG15" s="297" t="e">
        <f t="shared" si="59"/>
        <v>#N/A</v>
      </c>
      <c r="CH15" s="298">
        <f t="shared" si="60"/>
        <v>0</v>
      </c>
      <c r="CI15" s="299" t="e">
        <f t="shared" si="61"/>
        <v>#N/A</v>
      </c>
      <c r="CJ15" s="300">
        <f t="shared" si="62"/>
        <v>0</v>
      </c>
      <c r="CK15" s="300">
        <f t="shared" si="63"/>
        <v>0</v>
      </c>
      <c r="CN15" s="183" t="e">
        <f t="shared" si="64"/>
        <v>#N/A</v>
      </c>
      <c r="CO15" s="183" t="e">
        <f t="shared" si="12"/>
        <v>#N/A</v>
      </c>
      <c r="CP15" s="183" t="e">
        <f t="shared" si="13"/>
        <v>#N/A</v>
      </c>
      <c r="CQ15" s="183" t="e">
        <f t="shared" si="14"/>
        <v>#N/A</v>
      </c>
      <c r="CR15" s="183" t="e">
        <f t="shared" si="15"/>
        <v>#N/A</v>
      </c>
      <c r="CS15" s="183" t="e">
        <f t="shared" si="16"/>
        <v>#N/A</v>
      </c>
      <c r="CT15" s="183" t="e">
        <f t="shared" si="17"/>
        <v>#N/A</v>
      </c>
      <c r="CU15" s="183" t="e">
        <f t="shared" si="65"/>
        <v>#N/A</v>
      </c>
      <c r="CV15" s="183" t="e">
        <f t="shared" si="66"/>
        <v>#N/A</v>
      </c>
      <c r="CW15" s="183" t="e">
        <f t="shared" si="67"/>
        <v>#N/A</v>
      </c>
      <c r="CX15" s="183" t="e">
        <f t="shared" si="68"/>
        <v>#N/A</v>
      </c>
      <c r="CY15" s="183" t="e">
        <f t="shared" si="69"/>
        <v>#N/A</v>
      </c>
      <c r="CZ15" s="183" t="e">
        <f t="shared" si="70"/>
        <v>#N/A</v>
      </c>
      <c r="DA15" s="183" t="e">
        <f t="shared" si="71"/>
        <v>#N/A</v>
      </c>
      <c r="DB15" s="305" t="e">
        <f t="shared" si="72"/>
        <v>#N/A</v>
      </c>
      <c r="DC15" s="305" t="e">
        <f t="shared" si="73"/>
        <v>#N/A</v>
      </c>
      <c r="DD15" s="305" t="e">
        <f t="shared" si="74"/>
        <v>#N/A</v>
      </c>
      <c r="DF15" s="184"/>
    </row>
    <row r="16" spans="3:111" ht="27" x14ac:dyDescent="0.2">
      <c r="C16" s="264" t="e">
        <f t="shared" si="18"/>
        <v>#N/A</v>
      </c>
      <c r="D16" s="273" t="e">
        <f t="shared" si="19"/>
        <v>#N/A</v>
      </c>
      <c r="E16" s="267">
        <v>14</v>
      </c>
      <c r="F16" s="22" t="e">
        <f t="shared" si="1"/>
        <v>#N/A</v>
      </c>
      <c r="G16" s="22" t="e">
        <f t="shared" si="2"/>
        <v>#N/A</v>
      </c>
      <c r="H16" s="22" t="e">
        <f t="shared" si="3"/>
        <v>#N/A</v>
      </c>
      <c r="I16" s="63" t="e">
        <f t="shared" si="4"/>
        <v>#N/A</v>
      </c>
      <c r="J16" s="63" t="e">
        <f t="shared" si="5"/>
        <v>#N/A</v>
      </c>
      <c r="K16" s="64" t="e">
        <f t="shared" si="6"/>
        <v>#N/A</v>
      </c>
      <c r="L16" s="16" t="e">
        <f t="shared" si="7"/>
        <v>#N/A</v>
      </c>
      <c r="M16" s="23" t="e">
        <f t="shared" si="8"/>
        <v>#N/A</v>
      </c>
      <c r="N16" s="262" t="e">
        <f t="shared" si="20"/>
        <v>#N/A</v>
      </c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>
        <v>30</v>
      </c>
      <c r="AB16" s="25"/>
      <c r="AC16" s="25"/>
      <c r="AD16" s="25"/>
      <c r="AE16" s="25"/>
      <c r="AF16" s="25"/>
      <c r="AG16" s="25"/>
      <c r="AH16" s="25"/>
      <c r="AI16" s="25"/>
      <c r="AJ16" s="289"/>
      <c r="AK16" s="151" t="e">
        <f t="shared" si="21"/>
        <v>#N/A</v>
      </c>
      <c r="AL16" s="111" t="e">
        <f t="shared" si="9"/>
        <v>#N/A</v>
      </c>
      <c r="AM16" s="111" t="e">
        <f t="shared" si="10"/>
        <v>#N/A</v>
      </c>
      <c r="AN16" s="151" t="e">
        <f t="shared" si="11"/>
        <v>#N/A</v>
      </c>
      <c r="AO16" s="84"/>
      <c r="AP16" s="179" t="e">
        <f t="shared" si="22"/>
        <v>#N/A</v>
      </c>
      <c r="AQ16" s="180" t="e">
        <f t="shared" si="23"/>
        <v>#N/A</v>
      </c>
      <c r="AR16" s="181">
        <f t="shared" si="24"/>
        <v>0</v>
      </c>
      <c r="AS16" s="182" t="e">
        <f t="shared" si="25"/>
        <v>#N/A</v>
      </c>
      <c r="AT16" s="135">
        <f t="shared" si="26"/>
        <v>0</v>
      </c>
      <c r="AU16" s="183">
        <f t="shared" si="27"/>
        <v>0</v>
      </c>
      <c r="AW16" s="296" t="e">
        <f t="shared" si="28"/>
        <v>#N/A</v>
      </c>
      <c r="AX16" s="297" t="e">
        <f t="shared" si="29"/>
        <v>#N/A</v>
      </c>
      <c r="AY16" s="298">
        <f t="shared" si="30"/>
        <v>0</v>
      </c>
      <c r="AZ16" s="299" t="e">
        <f t="shared" si="31"/>
        <v>#N/A</v>
      </c>
      <c r="BA16" s="300">
        <f t="shared" si="32"/>
        <v>0</v>
      </c>
      <c r="BB16" s="300">
        <f t="shared" si="33"/>
        <v>0</v>
      </c>
      <c r="BD16" s="296" t="e">
        <f t="shared" si="34"/>
        <v>#N/A</v>
      </c>
      <c r="BE16" s="297" t="e">
        <f t="shared" si="35"/>
        <v>#N/A</v>
      </c>
      <c r="BF16" s="298">
        <f t="shared" si="36"/>
        <v>0</v>
      </c>
      <c r="BG16" s="299" t="e">
        <f t="shared" si="37"/>
        <v>#N/A</v>
      </c>
      <c r="BH16" s="300">
        <f t="shared" si="38"/>
        <v>0</v>
      </c>
      <c r="BI16" s="300">
        <f t="shared" si="39"/>
        <v>0</v>
      </c>
      <c r="BK16" s="296" t="e">
        <f t="shared" si="40"/>
        <v>#N/A</v>
      </c>
      <c r="BL16" s="297" t="e">
        <f t="shared" si="41"/>
        <v>#N/A</v>
      </c>
      <c r="BM16" s="298">
        <f t="shared" si="42"/>
        <v>0</v>
      </c>
      <c r="BN16" s="299" t="e">
        <f t="shared" si="43"/>
        <v>#N/A</v>
      </c>
      <c r="BO16" s="300">
        <f t="shared" si="44"/>
        <v>0</v>
      </c>
      <c r="BP16" s="300">
        <f t="shared" si="45"/>
        <v>0</v>
      </c>
      <c r="BR16" s="296" t="e">
        <f t="shared" si="46"/>
        <v>#N/A</v>
      </c>
      <c r="BS16" s="297" t="e">
        <f t="shared" si="47"/>
        <v>#N/A</v>
      </c>
      <c r="BT16" s="298">
        <f t="shared" si="48"/>
        <v>0</v>
      </c>
      <c r="BU16" s="299" t="e">
        <f t="shared" si="49"/>
        <v>#N/A</v>
      </c>
      <c r="BV16" s="300" t="e">
        <f t="shared" si="50"/>
        <v>#N/A</v>
      </c>
      <c r="BW16" s="300">
        <f t="shared" si="51"/>
        <v>0.5</v>
      </c>
      <c r="BY16" s="296" t="e">
        <f t="shared" si="52"/>
        <v>#N/A</v>
      </c>
      <c r="BZ16" s="297" t="e">
        <f t="shared" si="53"/>
        <v>#N/A</v>
      </c>
      <c r="CA16" s="298">
        <f t="shared" si="54"/>
        <v>0</v>
      </c>
      <c r="CB16" s="299" t="e">
        <f t="shared" si="55"/>
        <v>#N/A</v>
      </c>
      <c r="CC16" s="300">
        <f t="shared" si="56"/>
        <v>0</v>
      </c>
      <c r="CD16" s="300">
        <f t="shared" si="57"/>
        <v>0</v>
      </c>
      <c r="CF16" s="296" t="e">
        <f t="shared" si="58"/>
        <v>#N/A</v>
      </c>
      <c r="CG16" s="297" t="e">
        <f t="shared" si="59"/>
        <v>#N/A</v>
      </c>
      <c r="CH16" s="298">
        <f t="shared" si="60"/>
        <v>0</v>
      </c>
      <c r="CI16" s="299" t="e">
        <f t="shared" si="61"/>
        <v>#N/A</v>
      </c>
      <c r="CJ16" s="300">
        <f t="shared" si="62"/>
        <v>0</v>
      </c>
      <c r="CK16" s="300">
        <f t="shared" si="63"/>
        <v>0</v>
      </c>
      <c r="CN16" s="183" t="e">
        <f t="shared" si="64"/>
        <v>#N/A</v>
      </c>
      <c r="CO16" s="183" t="e">
        <f t="shared" si="12"/>
        <v>#N/A</v>
      </c>
      <c r="CP16" s="183" t="e">
        <f t="shared" si="13"/>
        <v>#N/A</v>
      </c>
      <c r="CQ16" s="183" t="e">
        <f t="shared" si="14"/>
        <v>#N/A</v>
      </c>
      <c r="CR16" s="183" t="e">
        <f t="shared" si="15"/>
        <v>#N/A</v>
      </c>
      <c r="CS16" s="183" t="e">
        <f t="shared" si="16"/>
        <v>#N/A</v>
      </c>
      <c r="CT16" s="183" t="e">
        <f t="shared" si="17"/>
        <v>#N/A</v>
      </c>
      <c r="CU16" s="183" t="e">
        <f t="shared" si="65"/>
        <v>#N/A</v>
      </c>
      <c r="CV16" s="183" t="e">
        <f t="shared" si="66"/>
        <v>#N/A</v>
      </c>
      <c r="CW16" s="183" t="e">
        <f t="shared" si="67"/>
        <v>#N/A</v>
      </c>
      <c r="CX16" s="183" t="e">
        <f t="shared" si="68"/>
        <v>#N/A</v>
      </c>
      <c r="CY16" s="183" t="e">
        <f t="shared" si="69"/>
        <v>#N/A</v>
      </c>
      <c r="CZ16" s="183" t="e">
        <f t="shared" si="70"/>
        <v>#N/A</v>
      </c>
      <c r="DA16" s="183" t="e">
        <f t="shared" si="71"/>
        <v>#N/A</v>
      </c>
      <c r="DB16" s="305" t="e">
        <f t="shared" si="72"/>
        <v>#N/A</v>
      </c>
      <c r="DC16" s="305" t="e">
        <f t="shared" si="73"/>
        <v>#N/A</v>
      </c>
      <c r="DD16" s="305" t="e">
        <f t="shared" si="74"/>
        <v>#N/A</v>
      </c>
      <c r="DF16" s="184"/>
    </row>
    <row r="17" spans="3:110" ht="27" x14ac:dyDescent="0.2">
      <c r="C17" s="264" t="e">
        <f t="shared" si="18"/>
        <v>#N/A</v>
      </c>
      <c r="D17" s="273" t="e">
        <f t="shared" si="19"/>
        <v>#N/A</v>
      </c>
      <c r="E17" s="267">
        <v>52</v>
      </c>
      <c r="F17" s="22" t="e">
        <f t="shared" si="1"/>
        <v>#N/A</v>
      </c>
      <c r="G17" s="22" t="e">
        <f t="shared" si="2"/>
        <v>#N/A</v>
      </c>
      <c r="H17" s="22" t="e">
        <f t="shared" si="3"/>
        <v>#N/A</v>
      </c>
      <c r="I17" s="63" t="e">
        <f t="shared" si="4"/>
        <v>#N/A</v>
      </c>
      <c r="J17" s="63" t="e">
        <f t="shared" si="5"/>
        <v>#N/A</v>
      </c>
      <c r="K17" s="64" t="e">
        <f t="shared" si="6"/>
        <v>#N/A</v>
      </c>
      <c r="L17" s="16" t="e">
        <f t="shared" si="7"/>
        <v>#N/A</v>
      </c>
      <c r="M17" s="23" t="e">
        <f t="shared" si="8"/>
        <v>#N/A</v>
      </c>
      <c r="N17" s="262" t="e">
        <f t="shared" si="20"/>
        <v>#N/A</v>
      </c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>
        <v>30</v>
      </c>
      <c r="AB17" s="25"/>
      <c r="AC17" s="25"/>
      <c r="AD17" s="25"/>
      <c r="AE17" s="25"/>
      <c r="AF17" s="25"/>
      <c r="AG17" s="25"/>
      <c r="AH17" s="25"/>
      <c r="AI17" s="25"/>
      <c r="AJ17" s="289"/>
      <c r="AK17" s="151" t="e">
        <f t="shared" si="21"/>
        <v>#N/A</v>
      </c>
      <c r="AL17" s="111" t="e">
        <f t="shared" si="9"/>
        <v>#N/A</v>
      </c>
      <c r="AM17" s="111" t="e">
        <f t="shared" si="10"/>
        <v>#N/A</v>
      </c>
      <c r="AN17" s="151" t="e">
        <f t="shared" si="11"/>
        <v>#N/A</v>
      </c>
      <c r="AO17" s="84"/>
      <c r="AP17" s="179" t="e">
        <f t="shared" si="22"/>
        <v>#N/A</v>
      </c>
      <c r="AQ17" s="180" t="e">
        <f t="shared" si="23"/>
        <v>#N/A</v>
      </c>
      <c r="AR17" s="181">
        <f t="shared" si="24"/>
        <v>0</v>
      </c>
      <c r="AS17" s="182" t="e">
        <f t="shared" si="25"/>
        <v>#N/A</v>
      </c>
      <c r="AT17" s="135">
        <f t="shared" si="26"/>
        <v>0</v>
      </c>
      <c r="AU17" s="183">
        <f t="shared" si="27"/>
        <v>0</v>
      </c>
      <c r="AW17" s="296" t="e">
        <f t="shared" si="28"/>
        <v>#N/A</v>
      </c>
      <c r="AX17" s="297" t="e">
        <f t="shared" si="29"/>
        <v>#N/A</v>
      </c>
      <c r="AY17" s="298">
        <f t="shared" si="30"/>
        <v>0</v>
      </c>
      <c r="AZ17" s="299" t="e">
        <f t="shared" si="31"/>
        <v>#N/A</v>
      </c>
      <c r="BA17" s="300">
        <f t="shared" si="32"/>
        <v>0</v>
      </c>
      <c r="BB17" s="300">
        <f t="shared" si="33"/>
        <v>0</v>
      </c>
      <c r="BD17" s="296" t="e">
        <f t="shared" si="34"/>
        <v>#N/A</v>
      </c>
      <c r="BE17" s="297" t="e">
        <f t="shared" si="35"/>
        <v>#N/A</v>
      </c>
      <c r="BF17" s="298">
        <f t="shared" si="36"/>
        <v>0</v>
      </c>
      <c r="BG17" s="299" t="e">
        <f t="shared" si="37"/>
        <v>#N/A</v>
      </c>
      <c r="BH17" s="300">
        <f t="shared" si="38"/>
        <v>0</v>
      </c>
      <c r="BI17" s="300">
        <f t="shared" si="39"/>
        <v>0</v>
      </c>
      <c r="BK17" s="296" t="e">
        <f t="shared" si="40"/>
        <v>#N/A</v>
      </c>
      <c r="BL17" s="297" t="e">
        <f t="shared" si="41"/>
        <v>#N/A</v>
      </c>
      <c r="BM17" s="298">
        <f t="shared" si="42"/>
        <v>0</v>
      </c>
      <c r="BN17" s="299" t="e">
        <f t="shared" si="43"/>
        <v>#N/A</v>
      </c>
      <c r="BO17" s="300">
        <f t="shared" si="44"/>
        <v>0</v>
      </c>
      <c r="BP17" s="300">
        <f t="shared" si="45"/>
        <v>0</v>
      </c>
      <c r="BR17" s="296" t="e">
        <f t="shared" si="46"/>
        <v>#N/A</v>
      </c>
      <c r="BS17" s="297" t="e">
        <f t="shared" si="47"/>
        <v>#N/A</v>
      </c>
      <c r="BT17" s="298">
        <f t="shared" si="48"/>
        <v>0</v>
      </c>
      <c r="BU17" s="299" t="e">
        <f t="shared" si="49"/>
        <v>#N/A</v>
      </c>
      <c r="BV17" s="300" t="e">
        <f t="shared" si="50"/>
        <v>#N/A</v>
      </c>
      <c r="BW17" s="300">
        <f t="shared" si="51"/>
        <v>0.5</v>
      </c>
      <c r="BY17" s="296" t="e">
        <f t="shared" si="52"/>
        <v>#N/A</v>
      </c>
      <c r="BZ17" s="297" t="e">
        <f t="shared" si="53"/>
        <v>#N/A</v>
      </c>
      <c r="CA17" s="298">
        <f t="shared" si="54"/>
        <v>0</v>
      </c>
      <c r="CB17" s="299" t="e">
        <f t="shared" si="55"/>
        <v>#N/A</v>
      </c>
      <c r="CC17" s="300">
        <f t="shared" si="56"/>
        <v>0</v>
      </c>
      <c r="CD17" s="300">
        <f t="shared" si="57"/>
        <v>0</v>
      </c>
      <c r="CF17" s="296" t="e">
        <f t="shared" si="58"/>
        <v>#N/A</v>
      </c>
      <c r="CG17" s="297" t="e">
        <f t="shared" si="59"/>
        <v>#N/A</v>
      </c>
      <c r="CH17" s="298">
        <f t="shared" si="60"/>
        <v>0</v>
      </c>
      <c r="CI17" s="299" t="e">
        <f t="shared" si="61"/>
        <v>#N/A</v>
      </c>
      <c r="CJ17" s="300">
        <f t="shared" si="62"/>
        <v>0</v>
      </c>
      <c r="CK17" s="300">
        <f t="shared" si="63"/>
        <v>0</v>
      </c>
      <c r="CN17" s="183" t="e">
        <f t="shared" si="64"/>
        <v>#N/A</v>
      </c>
      <c r="CO17" s="183" t="e">
        <f t="shared" si="12"/>
        <v>#N/A</v>
      </c>
      <c r="CP17" s="183" t="e">
        <f t="shared" si="13"/>
        <v>#N/A</v>
      </c>
      <c r="CQ17" s="183" t="e">
        <f t="shared" si="14"/>
        <v>#N/A</v>
      </c>
      <c r="CR17" s="183" t="e">
        <f t="shared" si="15"/>
        <v>#N/A</v>
      </c>
      <c r="CS17" s="183" t="e">
        <f t="shared" si="16"/>
        <v>#N/A</v>
      </c>
      <c r="CT17" s="183" t="e">
        <f t="shared" si="17"/>
        <v>#N/A</v>
      </c>
      <c r="CU17" s="183" t="e">
        <f t="shared" si="65"/>
        <v>#N/A</v>
      </c>
      <c r="CV17" s="183" t="e">
        <f t="shared" si="66"/>
        <v>#N/A</v>
      </c>
      <c r="CW17" s="183" t="e">
        <f t="shared" si="67"/>
        <v>#N/A</v>
      </c>
      <c r="CX17" s="183" t="e">
        <f t="shared" si="68"/>
        <v>#N/A</v>
      </c>
      <c r="CY17" s="183" t="e">
        <f t="shared" si="69"/>
        <v>#N/A</v>
      </c>
      <c r="CZ17" s="183" t="e">
        <f t="shared" si="70"/>
        <v>#N/A</v>
      </c>
      <c r="DA17" s="183" t="e">
        <f t="shared" si="71"/>
        <v>#N/A</v>
      </c>
      <c r="DB17" s="305" t="e">
        <f t="shared" si="72"/>
        <v>#N/A</v>
      </c>
      <c r="DC17" s="305" t="e">
        <f t="shared" si="73"/>
        <v>#N/A</v>
      </c>
      <c r="DD17" s="305" t="e">
        <f t="shared" si="74"/>
        <v>#N/A</v>
      </c>
      <c r="DF17" s="184"/>
    </row>
    <row r="18" spans="3:110" ht="27" x14ac:dyDescent="0.2">
      <c r="C18" s="264" t="e">
        <f t="shared" si="18"/>
        <v>#N/A</v>
      </c>
      <c r="D18" s="273" t="e">
        <f t="shared" si="19"/>
        <v>#N/A</v>
      </c>
      <c r="E18" s="267">
        <v>23</v>
      </c>
      <c r="F18" s="22" t="e">
        <f t="shared" si="1"/>
        <v>#N/A</v>
      </c>
      <c r="G18" s="22" t="e">
        <f t="shared" si="2"/>
        <v>#N/A</v>
      </c>
      <c r="H18" s="22" t="e">
        <f t="shared" si="3"/>
        <v>#N/A</v>
      </c>
      <c r="I18" s="63" t="e">
        <f t="shared" si="4"/>
        <v>#N/A</v>
      </c>
      <c r="J18" s="63" t="e">
        <f t="shared" si="5"/>
        <v>#N/A</v>
      </c>
      <c r="K18" s="64" t="e">
        <f t="shared" si="6"/>
        <v>#N/A</v>
      </c>
      <c r="L18" s="16" t="e">
        <f t="shared" si="7"/>
        <v>#N/A</v>
      </c>
      <c r="M18" s="23" t="e">
        <f t="shared" si="8"/>
        <v>#N/A</v>
      </c>
      <c r="N18" s="262" t="e">
        <f t="shared" si="20"/>
        <v>#N/A</v>
      </c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>
        <v>30</v>
      </c>
      <c r="AB18" s="25"/>
      <c r="AC18" s="25"/>
      <c r="AD18" s="25"/>
      <c r="AE18" s="25"/>
      <c r="AF18" s="25"/>
      <c r="AG18" s="25"/>
      <c r="AH18" s="25"/>
      <c r="AI18" s="25"/>
      <c r="AJ18" s="289"/>
      <c r="AK18" s="151" t="e">
        <f t="shared" si="21"/>
        <v>#N/A</v>
      </c>
      <c r="AL18" s="111" t="e">
        <f t="shared" si="9"/>
        <v>#N/A</v>
      </c>
      <c r="AM18" s="111" t="e">
        <f t="shared" si="10"/>
        <v>#N/A</v>
      </c>
      <c r="AN18" s="151" t="e">
        <f t="shared" si="11"/>
        <v>#N/A</v>
      </c>
      <c r="AO18" s="84"/>
      <c r="AP18" s="179" t="e">
        <f t="shared" si="22"/>
        <v>#N/A</v>
      </c>
      <c r="AQ18" s="180" t="e">
        <f t="shared" si="23"/>
        <v>#N/A</v>
      </c>
      <c r="AR18" s="181">
        <f t="shared" si="24"/>
        <v>0</v>
      </c>
      <c r="AS18" s="182" t="e">
        <f t="shared" si="25"/>
        <v>#N/A</v>
      </c>
      <c r="AT18" s="135">
        <f t="shared" si="26"/>
        <v>0</v>
      </c>
      <c r="AU18" s="183">
        <f t="shared" si="27"/>
        <v>0</v>
      </c>
      <c r="AW18" s="296" t="e">
        <f t="shared" si="28"/>
        <v>#N/A</v>
      </c>
      <c r="AX18" s="297" t="e">
        <f t="shared" si="29"/>
        <v>#N/A</v>
      </c>
      <c r="AY18" s="298">
        <f t="shared" si="30"/>
        <v>0</v>
      </c>
      <c r="AZ18" s="299" t="e">
        <f t="shared" si="31"/>
        <v>#N/A</v>
      </c>
      <c r="BA18" s="300">
        <f t="shared" si="32"/>
        <v>0</v>
      </c>
      <c r="BB18" s="300">
        <f t="shared" si="33"/>
        <v>0</v>
      </c>
      <c r="BD18" s="296" t="e">
        <f t="shared" si="34"/>
        <v>#N/A</v>
      </c>
      <c r="BE18" s="297" t="e">
        <f t="shared" si="35"/>
        <v>#N/A</v>
      </c>
      <c r="BF18" s="298">
        <f t="shared" si="36"/>
        <v>0</v>
      </c>
      <c r="BG18" s="299" t="e">
        <f t="shared" si="37"/>
        <v>#N/A</v>
      </c>
      <c r="BH18" s="300">
        <f t="shared" si="38"/>
        <v>0</v>
      </c>
      <c r="BI18" s="300">
        <f t="shared" si="39"/>
        <v>0</v>
      </c>
      <c r="BK18" s="296" t="e">
        <f t="shared" si="40"/>
        <v>#N/A</v>
      </c>
      <c r="BL18" s="297" t="e">
        <f t="shared" si="41"/>
        <v>#N/A</v>
      </c>
      <c r="BM18" s="298">
        <f t="shared" si="42"/>
        <v>0</v>
      </c>
      <c r="BN18" s="299" t="e">
        <f t="shared" si="43"/>
        <v>#N/A</v>
      </c>
      <c r="BO18" s="300">
        <f t="shared" si="44"/>
        <v>0</v>
      </c>
      <c r="BP18" s="300">
        <f t="shared" si="45"/>
        <v>0</v>
      </c>
      <c r="BR18" s="296" t="e">
        <f t="shared" si="46"/>
        <v>#N/A</v>
      </c>
      <c r="BS18" s="297" t="e">
        <f t="shared" si="47"/>
        <v>#N/A</v>
      </c>
      <c r="BT18" s="298">
        <f t="shared" si="48"/>
        <v>0</v>
      </c>
      <c r="BU18" s="299" t="e">
        <f t="shared" si="49"/>
        <v>#N/A</v>
      </c>
      <c r="BV18" s="300" t="e">
        <f t="shared" si="50"/>
        <v>#N/A</v>
      </c>
      <c r="BW18" s="300">
        <f t="shared" si="51"/>
        <v>0.5</v>
      </c>
      <c r="BY18" s="296" t="e">
        <f t="shared" si="52"/>
        <v>#N/A</v>
      </c>
      <c r="BZ18" s="297" t="e">
        <f t="shared" si="53"/>
        <v>#N/A</v>
      </c>
      <c r="CA18" s="298">
        <f t="shared" si="54"/>
        <v>0</v>
      </c>
      <c r="CB18" s="299" t="e">
        <f t="shared" si="55"/>
        <v>#N/A</v>
      </c>
      <c r="CC18" s="300">
        <f t="shared" si="56"/>
        <v>0</v>
      </c>
      <c r="CD18" s="300">
        <f t="shared" si="57"/>
        <v>0</v>
      </c>
      <c r="CF18" s="296" t="e">
        <f t="shared" si="58"/>
        <v>#N/A</v>
      </c>
      <c r="CG18" s="297" t="e">
        <f t="shared" si="59"/>
        <v>#N/A</v>
      </c>
      <c r="CH18" s="298">
        <f t="shared" si="60"/>
        <v>0</v>
      </c>
      <c r="CI18" s="299" t="e">
        <f t="shared" si="61"/>
        <v>#N/A</v>
      </c>
      <c r="CJ18" s="300">
        <f t="shared" si="62"/>
        <v>0</v>
      </c>
      <c r="CK18" s="300">
        <f t="shared" si="63"/>
        <v>0</v>
      </c>
      <c r="CN18" s="183" t="e">
        <f t="shared" si="64"/>
        <v>#N/A</v>
      </c>
      <c r="CO18" s="183" t="e">
        <f t="shared" si="12"/>
        <v>#N/A</v>
      </c>
      <c r="CP18" s="183" t="e">
        <f t="shared" si="13"/>
        <v>#N/A</v>
      </c>
      <c r="CQ18" s="183" t="e">
        <f t="shared" si="14"/>
        <v>#N/A</v>
      </c>
      <c r="CR18" s="183" t="e">
        <f t="shared" si="15"/>
        <v>#N/A</v>
      </c>
      <c r="CS18" s="183" t="e">
        <f t="shared" si="16"/>
        <v>#N/A</v>
      </c>
      <c r="CT18" s="183" t="e">
        <f t="shared" si="17"/>
        <v>#N/A</v>
      </c>
      <c r="CU18" s="183" t="e">
        <f t="shared" si="65"/>
        <v>#N/A</v>
      </c>
      <c r="CV18" s="183" t="e">
        <f t="shared" si="66"/>
        <v>#N/A</v>
      </c>
      <c r="CW18" s="183" t="e">
        <f t="shared" si="67"/>
        <v>#N/A</v>
      </c>
      <c r="CX18" s="183" t="e">
        <f t="shared" si="68"/>
        <v>#N/A</v>
      </c>
      <c r="CY18" s="183" t="e">
        <f t="shared" si="69"/>
        <v>#N/A</v>
      </c>
      <c r="CZ18" s="183" t="e">
        <f t="shared" si="70"/>
        <v>#N/A</v>
      </c>
      <c r="DA18" s="183" t="e">
        <f t="shared" si="71"/>
        <v>#N/A</v>
      </c>
      <c r="DB18" s="305" t="e">
        <f t="shared" si="72"/>
        <v>#N/A</v>
      </c>
      <c r="DC18" s="305" t="e">
        <f t="shared" si="73"/>
        <v>#N/A</v>
      </c>
      <c r="DD18" s="305" t="e">
        <f t="shared" si="74"/>
        <v>#N/A</v>
      </c>
      <c r="DF18" s="184"/>
    </row>
    <row r="19" spans="3:110" ht="27" x14ac:dyDescent="0.2">
      <c r="C19" s="264" t="e">
        <f t="shared" si="18"/>
        <v>#N/A</v>
      </c>
      <c r="D19" s="273" t="e">
        <f t="shared" si="19"/>
        <v>#N/A</v>
      </c>
      <c r="E19" s="267">
        <v>66</v>
      </c>
      <c r="F19" s="22" t="e">
        <f t="shared" si="1"/>
        <v>#N/A</v>
      </c>
      <c r="G19" s="22" t="e">
        <f t="shared" si="2"/>
        <v>#N/A</v>
      </c>
      <c r="H19" s="22" t="e">
        <f t="shared" si="3"/>
        <v>#N/A</v>
      </c>
      <c r="I19" s="63" t="e">
        <f t="shared" si="4"/>
        <v>#N/A</v>
      </c>
      <c r="J19" s="63" t="e">
        <f t="shared" si="5"/>
        <v>#N/A</v>
      </c>
      <c r="K19" s="64" t="e">
        <f t="shared" si="6"/>
        <v>#N/A</v>
      </c>
      <c r="L19" s="16" t="e">
        <f t="shared" si="7"/>
        <v>#N/A</v>
      </c>
      <c r="M19" s="23" t="e">
        <f t="shared" si="8"/>
        <v>#N/A</v>
      </c>
      <c r="N19" s="262" t="e">
        <f t="shared" si="20"/>
        <v>#N/A</v>
      </c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>
        <v>30</v>
      </c>
      <c r="AB19" s="25"/>
      <c r="AC19" s="25"/>
      <c r="AD19" s="25"/>
      <c r="AE19" s="25"/>
      <c r="AF19" s="25"/>
      <c r="AG19" s="25"/>
      <c r="AH19" s="25"/>
      <c r="AI19" s="25"/>
      <c r="AJ19" s="289"/>
      <c r="AK19" s="151" t="e">
        <f t="shared" si="21"/>
        <v>#N/A</v>
      </c>
      <c r="AL19" s="111" t="e">
        <f t="shared" si="9"/>
        <v>#N/A</v>
      </c>
      <c r="AM19" s="111" t="e">
        <f t="shared" si="10"/>
        <v>#N/A</v>
      </c>
      <c r="AN19" s="151" t="e">
        <f t="shared" si="11"/>
        <v>#N/A</v>
      </c>
      <c r="AO19" s="84"/>
      <c r="AP19" s="179" t="e">
        <f t="shared" si="22"/>
        <v>#N/A</v>
      </c>
      <c r="AQ19" s="180" t="e">
        <f t="shared" si="23"/>
        <v>#N/A</v>
      </c>
      <c r="AR19" s="181">
        <f t="shared" si="24"/>
        <v>0</v>
      </c>
      <c r="AS19" s="182" t="e">
        <f t="shared" si="25"/>
        <v>#N/A</v>
      </c>
      <c r="AT19" s="135">
        <f t="shared" si="26"/>
        <v>0</v>
      </c>
      <c r="AU19" s="183">
        <f t="shared" si="27"/>
        <v>0</v>
      </c>
      <c r="AW19" s="296" t="e">
        <f t="shared" si="28"/>
        <v>#N/A</v>
      </c>
      <c r="AX19" s="297" t="e">
        <f t="shared" si="29"/>
        <v>#N/A</v>
      </c>
      <c r="AY19" s="298">
        <f t="shared" si="30"/>
        <v>0</v>
      </c>
      <c r="AZ19" s="299" t="e">
        <f t="shared" si="31"/>
        <v>#N/A</v>
      </c>
      <c r="BA19" s="300">
        <f t="shared" si="32"/>
        <v>0</v>
      </c>
      <c r="BB19" s="300">
        <f t="shared" si="33"/>
        <v>0</v>
      </c>
      <c r="BD19" s="296" t="e">
        <f t="shared" si="34"/>
        <v>#N/A</v>
      </c>
      <c r="BE19" s="297" t="e">
        <f t="shared" si="35"/>
        <v>#N/A</v>
      </c>
      <c r="BF19" s="298">
        <f t="shared" si="36"/>
        <v>0</v>
      </c>
      <c r="BG19" s="299" t="e">
        <f t="shared" si="37"/>
        <v>#N/A</v>
      </c>
      <c r="BH19" s="300">
        <f t="shared" si="38"/>
        <v>0</v>
      </c>
      <c r="BI19" s="300">
        <f t="shared" si="39"/>
        <v>0</v>
      </c>
      <c r="BK19" s="296" t="e">
        <f t="shared" si="40"/>
        <v>#N/A</v>
      </c>
      <c r="BL19" s="297" t="e">
        <f t="shared" si="41"/>
        <v>#N/A</v>
      </c>
      <c r="BM19" s="298">
        <f t="shared" si="42"/>
        <v>0</v>
      </c>
      <c r="BN19" s="299" t="e">
        <f t="shared" si="43"/>
        <v>#N/A</v>
      </c>
      <c r="BO19" s="300">
        <f t="shared" si="44"/>
        <v>0</v>
      </c>
      <c r="BP19" s="300">
        <f t="shared" si="45"/>
        <v>0</v>
      </c>
      <c r="BR19" s="296" t="e">
        <f t="shared" si="46"/>
        <v>#N/A</v>
      </c>
      <c r="BS19" s="297" t="e">
        <f t="shared" si="47"/>
        <v>#N/A</v>
      </c>
      <c r="BT19" s="298">
        <f t="shared" si="48"/>
        <v>0</v>
      </c>
      <c r="BU19" s="299" t="e">
        <f t="shared" si="49"/>
        <v>#N/A</v>
      </c>
      <c r="BV19" s="300" t="e">
        <f t="shared" si="50"/>
        <v>#N/A</v>
      </c>
      <c r="BW19" s="300">
        <f t="shared" si="51"/>
        <v>0.5</v>
      </c>
      <c r="BY19" s="296" t="e">
        <f t="shared" si="52"/>
        <v>#N/A</v>
      </c>
      <c r="BZ19" s="297" t="e">
        <f t="shared" si="53"/>
        <v>#N/A</v>
      </c>
      <c r="CA19" s="298">
        <f t="shared" si="54"/>
        <v>0</v>
      </c>
      <c r="CB19" s="299" t="e">
        <f t="shared" si="55"/>
        <v>#N/A</v>
      </c>
      <c r="CC19" s="300">
        <f t="shared" si="56"/>
        <v>0</v>
      </c>
      <c r="CD19" s="300">
        <f t="shared" si="57"/>
        <v>0</v>
      </c>
      <c r="CF19" s="296" t="e">
        <f t="shared" si="58"/>
        <v>#N/A</v>
      </c>
      <c r="CG19" s="297" t="e">
        <f t="shared" si="59"/>
        <v>#N/A</v>
      </c>
      <c r="CH19" s="298">
        <f t="shared" si="60"/>
        <v>0</v>
      </c>
      <c r="CI19" s="299" t="e">
        <f t="shared" si="61"/>
        <v>#N/A</v>
      </c>
      <c r="CJ19" s="300">
        <f t="shared" si="62"/>
        <v>0</v>
      </c>
      <c r="CK19" s="300">
        <f t="shared" si="63"/>
        <v>0</v>
      </c>
      <c r="CN19" s="183" t="e">
        <f t="shared" si="64"/>
        <v>#N/A</v>
      </c>
      <c r="CO19" s="183" t="e">
        <f t="shared" si="12"/>
        <v>#N/A</v>
      </c>
      <c r="CP19" s="183" t="e">
        <f t="shared" si="13"/>
        <v>#N/A</v>
      </c>
      <c r="CQ19" s="183" t="e">
        <f t="shared" si="14"/>
        <v>#N/A</v>
      </c>
      <c r="CR19" s="183" t="e">
        <f t="shared" si="15"/>
        <v>#N/A</v>
      </c>
      <c r="CS19" s="183" t="e">
        <f t="shared" si="16"/>
        <v>#N/A</v>
      </c>
      <c r="CT19" s="183" t="e">
        <f t="shared" si="17"/>
        <v>#N/A</v>
      </c>
      <c r="CU19" s="183" t="e">
        <f t="shared" si="65"/>
        <v>#N/A</v>
      </c>
      <c r="CV19" s="183" t="e">
        <f t="shared" si="66"/>
        <v>#N/A</v>
      </c>
      <c r="CW19" s="183" t="e">
        <f t="shared" si="67"/>
        <v>#N/A</v>
      </c>
      <c r="CX19" s="183" t="e">
        <f t="shared" si="68"/>
        <v>#N/A</v>
      </c>
      <c r="CY19" s="183" t="e">
        <f t="shared" si="69"/>
        <v>#N/A</v>
      </c>
      <c r="CZ19" s="183" t="e">
        <f t="shared" si="70"/>
        <v>#N/A</v>
      </c>
      <c r="DA19" s="183" t="e">
        <f t="shared" si="71"/>
        <v>#N/A</v>
      </c>
      <c r="DB19" s="305" t="e">
        <f t="shared" si="72"/>
        <v>#N/A</v>
      </c>
      <c r="DC19" s="305" t="e">
        <f t="shared" si="73"/>
        <v>#N/A</v>
      </c>
      <c r="DD19" s="305" t="e">
        <f t="shared" si="74"/>
        <v>#N/A</v>
      </c>
      <c r="DF19" s="184"/>
    </row>
    <row r="20" spans="3:110" ht="27" x14ac:dyDescent="0.2">
      <c r="C20" s="264" t="e">
        <f t="shared" si="18"/>
        <v>#N/A</v>
      </c>
      <c r="D20" s="273" t="e">
        <f t="shared" si="19"/>
        <v>#N/A</v>
      </c>
      <c r="E20" s="267">
        <v>73</v>
      </c>
      <c r="F20" s="22" t="e">
        <f t="shared" si="1"/>
        <v>#N/A</v>
      </c>
      <c r="G20" s="22" t="e">
        <f t="shared" si="2"/>
        <v>#N/A</v>
      </c>
      <c r="H20" s="22" t="e">
        <f t="shared" si="3"/>
        <v>#N/A</v>
      </c>
      <c r="I20" s="63" t="e">
        <f t="shared" si="4"/>
        <v>#N/A</v>
      </c>
      <c r="J20" s="63" t="e">
        <f t="shared" si="5"/>
        <v>#N/A</v>
      </c>
      <c r="K20" s="64" t="e">
        <f t="shared" si="6"/>
        <v>#N/A</v>
      </c>
      <c r="L20" s="16" t="e">
        <f t="shared" si="7"/>
        <v>#N/A</v>
      </c>
      <c r="M20" s="23" t="e">
        <f t="shared" si="8"/>
        <v>#N/A</v>
      </c>
      <c r="N20" s="262" t="e">
        <f t="shared" si="20"/>
        <v>#N/A</v>
      </c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>
        <v>30</v>
      </c>
      <c r="AB20" s="25"/>
      <c r="AC20" s="25"/>
      <c r="AD20" s="25"/>
      <c r="AE20" s="25"/>
      <c r="AF20" s="25"/>
      <c r="AG20" s="25"/>
      <c r="AH20" s="25"/>
      <c r="AI20" s="25"/>
      <c r="AJ20" s="289"/>
      <c r="AK20" s="151" t="e">
        <f t="shared" si="21"/>
        <v>#N/A</v>
      </c>
      <c r="AL20" s="111" t="e">
        <f t="shared" si="9"/>
        <v>#N/A</v>
      </c>
      <c r="AM20" s="111" t="e">
        <f t="shared" si="10"/>
        <v>#N/A</v>
      </c>
      <c r="AN20" s="151" t="e">
        <f t="shared" si="11"/>
        <v>#N/A</v>
      </c>
      <c r="AO20" s="84"/>
      <c r="AP20" s="179" t="e">
        <f t="shared" si="22"/>
        <v>#N/A</v>
      </c>
      <c r="AQ20" s="180" t="e">
        <f t="shared" si="23"/>
        <v>#N/A</v>
      </c>
      <c r="AR20" s="181">
        <f t="shared" si="24"/>
        <v>0</v>
      </c>
      <c r="AS20" s="182" t="e">
        <f t="shared" si="25"/>
        <v>#N/A</v>
      </c>
      <c r="AT20" s="135">
        <f t="shared" si="26"/>
        <v>0</v>
      </c>
      <c r="AU20" s="183">
        <f t="shared" si="27"/>
        <v>0</v>
      </c>
      <c r="AW20" s="296" t="e">
        <f t="shared" si="28"/>
        <v>#N/A</v>
      </c>
      <c r="AX20" s="297" t="e">
        <f t="shared" si="29"/>
        <v>#N/A</v>
      </c>
      <c r="AY20" s="298">
        <f t="shared" si="30"/>
        <v>0</v>
      </c>
      <c r="AZ20" s="299" t="e">
        <f t="shared" si="31"/>
        <v>#N/A</v>
      </c>
      <c r="BA20" s="300">
        <f t="shared" si="32"/>
        <v>0</v>
      </c>
      <c r="BB20" s="300">
        <f t="shared" si="33"/>
        <v>0</v>
      </c>
      <c r="BD20" s="296" t="e">
        <f t="shared" si="34"/>
        <v>#N/A</v>
      </c>
      <c r="BE20" s="297" t="e">
        <f t="shared" si="35"/>
        <v>#N/A</v>
      </c>
      <c r="BF20" s="298">
        <f t="shared" si="36"/>
        <v>0</v>
      </c>
      <c r="BG20" s="299" t="e">
        <f t="shared" si="37"/>
        <v>#N/A</v>
      </c>
      <c r="BH20" s="300">
        <f t="shared" si="38"/>
        <v>0</v>
      </c>
      <c r="BI20" s="300">
        <f t="shared" si="39"/>
        <v>0</v>
      </c>
      <c r="BK20" s="296" t="e">
        <f t="shared" si="40"/>
        <v>#N/A</v>
      </c>
      <c r="BL20" s="297" t="e">
        <f t="shared" si="41"/>
        <v>#N/A</v>
      </c>
      <c r="BM20" s="298">
        <f t="shared" si="42"/>
        <v>0</v>
      </c>
      <c r="BN20" s="299" t="e">
        <f t="shared" si="43"/>
        <v>#N/A</v>
      </c>
      <c r="BO20" s="300">
        <f t="shared" si="44"/>
        <v>0</v>
      </c>
      <c r="BP20" s="300">
        <f t="shared" si="45"/>
        <v>0</v>
      </c>
      <c r="BR20" s="296" t="e">
        <f t="shared" si="46"/>
        <v>#N/A</v>
      </c>
      <c r="BS20" s="297" t="e">
        <f t="shared" si="47"/>
        <v>#N/A</v>
      </c>
      <c r="BT20" s="298">
        <f t="shared" si="48"/>
        <v>0</v>
      </c>
      <c r="BU20" s="299" t="e">
        <f t="shared" si="49"/>
        <v>#N/A</v>
      </c>
      <c r="BV20" s="300" t="e">
        <f t="shared" si="50"/>
        <v>#N/A</v>
      </c>
      <c r="BW20" s="300">
        <f t="shared" si="51"/>
        <v>0.5</v>
      </c>
      <c r="BY20" s="296" t="e">
        <f t="shared" si="52"/>
        <v>#N/A</v>
      </c>
      <c r="BZ20" s="297" t="e">
        <f t="shared" si="53"/>
        <v>#N/A</v>
      </c>
      <c r="CA20" s="298">
        <f t="shared" si="54"/>
        <v>0</v>
      </c>
      <c r="CB20" s="299" t="e">
        <f t="shared" si="55"/>
        <v>#N/A</v>
      </c>
      <c r="CC20" s="300">
        <f t="shared" si="56"/>
        <v>0</v>
      </c>
      <c r="CD20" s="300">
        <f t="shared" si="57"/>
        <v>0</v>
      </c>
      <c r="CF20" s="296" t="e">
        <f t="shared" si="58"/>
        <v>#N/A</v>
      </c>
      <c r="CG20" s="297" t="e">
        <f t="shared" si="59"/>
        <v>#N/A</v>
      </c>
      <c r="CH20" s="298">
        <f t="shared" si="60"/>
        <v>0</v>
      </c>
      <c r="CI20" s="299" t="e">
        <f t="shared" si="61"/>
        <v>#N/A</v>
      </c>
      <c r="CJ20" s="300">
        <f t="shared" si="62"/>
        <v>0</v>
      </c>
      <c r="CK20" s="300">
        <f t="shared" si="63"/>
        <v>0</v>
      </c>
      <c r="CN20" s="183" t="e">
        <f t="shared" si="64"/>
        <v>#N/A</v>
      </c>
      <c r="CO20" s="183" t="e">
        <f t="shared" si="12"/>
        <v>#N/A</v>
      </c>
      <c r="CP20" s="183" t="e">
        <f t="shared" si="13"/>
        <v>#N/A</v>
      </c>
      <c r="CQ20" s="183" t="e">
        <f t="shared" si="14"/>
        <v>#N/A</v>
      </c>
      <c r="CR20" s="183" t="e">
        <f t="shared" si="15"/>
        <v>#N/A</v>
      </c>
      <c r="CS20" s="183" t="e">
        <f t="shared" si="16"/>
        <v>#N/A</v>
      </c>
      <c r="CT20" s="183" t="e">
        <f t="shared" si="17"/>
        <v>#N/A</v>
      </c>
      <c r="CU20" s="183" t="e">
        <f t="shared" si="65"/>
        <v>#N/A</v>
      </c>
      <c r="CV20" s="183" t="e">
        <f t="shared" si="66"/>
        <v>#N/A</v>
      </c>
      <c r="CW20" s="183" t="e">
        <f t="shared" si="67"/>
        <v>#N/A</v>
      </c>
      <c r="CX20" s="183" t="e">
        <f t="shared" si="68"/>
        <v>#N/A</v>
      </c>
      <c r="CY20" s="183" t="e">
        <f t="shared" si="69"/>
        <v>#N/A</v>
      </c>
      <c r="CZ20" s="183" t="e">
        <f t="shared" si="70"/>
        <v>#N/A</v>
      </c>
      <c r="DA20" s="183" t="e">
        <f t="shared" si="71"/>
        <v>#N/A</v>
      </c>
      <c r="DB20" s="305" t="e">
        <f t="shared" si="72"/>
        <v>#N/A</v>
      </c>
      <c r="DC20" s="305" t="e">
        <f t="shared" si="73"/>
        <v>#N/A</v>
      </c>
      <c r="DD20" s="305" t="e">
        <f t="shared" si="74"/>
        <v>#N/A</v>
      </c>
      <c r="DF20" s="184"/>
    </row>
    <row r="21" spans="3:110" ht="27" x14ac:dyDescent="0.2">
      <c r="C21" s="264" t="e">
        <f t="shared" si="18"/>
        <v>#N/A</v>
      </c>
      <c r="D21" s="273" t="e">
        <f t="shared" si="19"/>
        <v>#N/A</v>
      </c>
      <c r="E21" s="267">
        <v>87</v>
      </c>
      <c r="F21" s="22" t="e">
        <f t="shared" si="1"/>
        <v>#N/A</v>
      </c>
      <c r="G21" s="22" t="e">
        <f t="shared" si="2"/>
        <v>#N/A</v>
      </c>
      <c r="H21" s="22" t="e">
        <f t="shared" si="3"/>
        <v>#N/A</v>
      </c>
      <c r="I21" s="63" t="e">
        <f t="shared" si="4"/>
        <v>#N/A</v>
      </c>
      <c r="J21" s="63" t="e">
        <f t="shared" si="5"/>
        <v>#N/A</v>
      </c>
      <c r="K21" s="64" t="e">
        <f t="shared" si="6"/>
        <v>#N/A</v>
      </c>
      <c r="L21" s="16" t="e">
        <f t="shared" si="7"/>
        <v>#N/A</v>
      </c>
      <c r="M21" s="23" t="e">
        <f t="shared" si="8"/>
        <v>#N/A</v>
      </c>
      <c r="N21" s="262" t="e">
        <f t="shared" si="20"/>
        <v>#N/A</v>
      </c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>
        <v>30</v>
      </c>
      <c r="AB21" s="25"/>
      <c r="AC21" s="25"/>
      <c r="AD21" s="25"/>
      <c r="AE21" s="25"/>
      <c r="AF21" s="25"/>
      <c r="AG21" s="25"/>
      <c r="AH21" s="25"/>
      <c r="AI21" s="25"/>
      <c r="AJ21" s="289"/>
      <c r="AK21" s="151" t="e">
        <f t="shared" si="21"/>
        <v>#N/A</v>
      </c>
      <c r="AL21" s="111" t="e">
        <f t="shared" si="9"/>
        <v>#N/A</v>
      </c>
      <c r="AM21" s="111" t="e">
        <f t="shared" si="10"/>
        <v>#N/A</v>
      </c>
      <c r="AN21" s="151" t="e">
        <f t="shared" si="11"/>
        <v>#N/A</v>
      </c>
      <c r="AO21" s="84"/>
      <c r="AP21" s="179" t="e">
        <f t="shared" si="22"/>
        <v>#N/A</v>
      </c>
      <c r="AQ21" s="180" t="e">
        <f t="shared" si="23"/>
        <v>#N/A</v>
      </c>
      <c r="AR21" s="181">
        <f t="shared" si="24"/>
        <v>0</v>
      </c>
      <c r="AS21" s="182" t="e">
        <f t="shared" si="25"/>
        <v>#N/A</v>
      </c>
      <c r="AT21" s="135">
        <f t="shared" si="26"/>
        <v>0</v>
      </c>
      <c r="AU21" s="183">
        <f t="shared" si="27"/>
        <v>0</v>
      </c>
      <c r="AW21" s="296" t="e">
        <f t="shared" si="28"/>
        <v>#N/A</v>
      </c>
      <c r="AX21" s="297" t="e">
        <f t="shared" si="29"/>
        <v>#N/A</v>
      </c>
      <c r="AY21" s="298">
        <f t="shared" si="30"/>
        <v>0</v>
      </c>
      <c r="AZ21" s="299" t="e">
        <f t="shared" si="31"/>
        <v>#N/A</v>
      </c>
      <c r="BA21" s="300">
        <f t="shared" si="32"/>
        <v>0</v>
      </c>
      <c r="BB21" s="300">
        <f t="shared" si="33"/>
        <v>0</v>
      </c>
      <c r="BD21" s="296" t="e">
        <f t="shared" si="34"/>
        <v>#N/A</v>
      </c>
      <c r="BE21" s="297" t="e">
        <f t="shared" si="35"/>
        <v>#N/A</v>
      </c>
      <c r="BF21" s="298">
        <f t="shared" si="36"/>
        <v>0</v>
      </c>
      <c r="BG21" s="299" t="e">
        <f t="shared" si="37"/>
        <v>#N/A</v>
      </c>
      <c r="BH21" s="300">
        <f t="shared" si="38"/>
        <v>0</v>
      </c>
      <c r="BI21" s="300">
        <f t="shared" si="39"/>
        <v>0</v>
      </c>
      <c r="BK21" s="296" t="e">
        <f t="shared" si="40"/>
        <v>#N/A</v>
      </c>
      <c r="BL21" s="297" t="e">
        <f t="shared" si="41"/>
        <v>#N/A</v>
      </c>
      <c r="BM21" s="298">
        <f t="shared" si="42"/>
        <v>0</v>
      </c>
      <c r="BN21" s="299" t="e">
        <f t="shared" si="43"/>
        <v>#N/A</v>
      </c>
      <c r="BO21" s="300">
        <f t="shared" si="44"/>
        <v>0</v>
      </c>
      <c r="BP21" s="300">
        <f t="shared" si="45"/>
        <v>0</v>
      </c>
      <c r="BR21" s="296" t="e">
        <f t="shared" si="46"/>
        <v>#N/A</v>
      </c>
      <c r="BS21" s="297" t="e">
        <f t="shared" si="47"/>
        <v>#N/A</v>
      </c>
      <c r="BT21" s="298">
        <f t="shared" si="48"/>
        <v>0</v>
      </c>
      <c r="BU21" s="299" t="e">
        <f t="shared" si="49"/>
        <v>#N/A</v>
      </c>
      <c r="BV21" s="300" t="e">
        <f t="shared" si="50"/>
        <v>#N/A</v>
      </c>
      <c r="BW21" s="300">
        <f t="shared" si="51"/>
        <v>0.5</v>
      </c>
      <c r="BY21" s="296" t="e">
        <f t="shared" si="52"/>
        <v>#N/A</v>
      </c>
      <c r="BZ21" s="297" t="e">
        <f t="shared" si="53"/>
        <v>#N/A</v>
      </c>
      <c r="CA21" s="298">
        <f t="shared" si="54"/>
        <v>0</v>
      </c>
      <c r="CB21" s="299" t="e">
        <f t="shared" si="55"/>
        <v>#N/A</v>
      </c>
      <c r="CC21" s="300">
        <f t="shared" si="56"/>
        <v>0</v>
      </c>
      <c r="CD21" s="300">
        <f t="shared" si="57"/>
        <v>0</v>
      </c>
      <c r="CF21" s="296" t="e">
        <f t="shared" si="58"/>
        <v>#N/A</v>
      </c>
      <c r="CG21" s="297" t="e">
        <f t="shared" si="59"/>
        <v>#N/A</v>
      </c>
      <c r="CH21" s="298">
        <f t="shared" si="60"/>
        <v>0</v>
      </c>
      <c r="CI21" s="299" t="e">
        <f t="shared" si="61"/>
        <v>#N/A</v>
      </c>
      <c r="CJ21" s="300">
        <f t="shared" si="62"/>
        <v>0</v>
      </c>
      <c r="CK21" s="300">
        <f t="shared" si="63"/>
        <v>0</v>
      </c>
      <c r="CN21" s="183" t="e">
        <f t="shared" si="64"/>
        <v>#N/A</v>
      </c>
      <c r="CO21" s="183" t="e">
        <f t="shared" si="12"/>
        <v>#N/A</v>
      </c>
      <c r="CP21" s="183" t="e">
        <f t="shared" si="13"/>
        <v>#N/A</v>
      </c>
      <c r="CQ21" s="183" t="e">
        <f t="shared" si="14"/>
        <v>#N/A</v>
      </c>
      <c r="CR21" s="183" t="e">
        <f t="shared" si="15"/>
        <v>#N/A</v>
      </c>
      <c r="CS21" s="183" t="e">
        <f t="shared" si="16"/>
        <v>#N/A</v>
      </c>
      <c r="CT21" s="183" t="e">
        <f t="shared" si="17"/>
        <v>#N/A</v>
      </c>
      <c r="CU21" s="183" t="e">
        <f t="shared" si="65"/>
        <v>#N/A</v>
      </c>
      <c r="CV21" s="183" t="e">
        <f t="shared" si="66"/>
        <v>#N/A</v>
      </c>
      <c r="CW21" s="183" t="e">
        <f t="shared" si="67"/>
        <v>#N/A</v>
      </c>
      <c r="CX21" s="183" t="e">
        <f t="shared" si="68"/>
        <v>#N/A</v>
      </c>
      <c r="CY21" s="183" t="e">
        <f t="shared" si="69"/>
        <v>#N/A</v>
      </c>
      <c r="CZ21" s="183" t="e">
        <f t="shared" si="70"/>
        <v>#N/A</v>
      </c>
      <c r="DA21" s="183" t="e">
        <f t="shared" si="71"/>
        <v>#N/A</v>
      </c>
      <c r="DB21" s="305" t="e">
        <f t="shared" si="72"/>
        <v>#N/A</v>
      </c>
      <c r="DC21" s="305" t="e">
        <f t="shared" si="73"/>
        <v>#N/A</v>
      </c>
      <c r="DD21" s="305" t="e">
        <f t="shared" si="74"/>
        <v>#N/A</v>
      </c>
      <c r="DF21" s="184"/>
    </row>
    <row r="22" spans="3:110" ht="27" x14ac:dyDescent="0.2">
      <c r="C22" s="264" t="str">
        <f t="shared" si="18"/>
        <v>T</v>
      </c>
      <c r="D22" s="273" t="str">
        <f t="shared" si="19"/>
        <v>T</v>
      </c>
      <c r="E22" s="267" t="s">
        <v>193</v>
      </c>
      <c r="F22" s="22">
        <f t="shared" si="1"/>
        <v>0</v>
      </c>
      <c r="G22" s="22">
        <f t="shared" si="2"/>
        <v>0</v>
      </c>
      <c r="H22" s="22">
        <f t="shared" si="3"/>
        <v>0</v>
      </c>
      <c r="I22" s="63">
        <f t="shared" si="4"/>
        <v>0</v>
      </c>
      <c r="J22" s="63">
        <f t="shared" si="5"/>
        <v>0</v>
      </c>
      <c r="K22" s="64">
        <f t="shared" si="6"/>
        <v>0</v>
      </c>
      <c r="L22" s="16">
        <f t="shared" si="7"/>
        <v>0</v>
      </c>
      <c r="M22" s="23" t="e">
        <f t="shared" si="8"/>
        <v>#N/A</v>
      </c>
      <c r="N22" s="262" t="e">
        <f t="shared" si="20"/>
        <v>#N/A</v>
      </c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89"/>
      <c r="AK22" s="151" t="str">
        <f t="shared" si="21"/>
        <v>0</v>
      </c>
      <c r="AL22" s="111" t="str">
        <f t="shared" si="9"/>
        <v/>
      </c>
      <c r="AM22" s="111">
        <f t="shared" si="10"/>
        <v>0</v>
      </c>
      <c r="AN22" s="151">
        <f t="shared" si="11"/>
        <v>0</v>
      </c>
      <c r="AO22" s="84"/>
      <c r="AP22" s="179" t="e">
        <f t="shared" si="22"/>
        <v>#N/A</v>
      </c>
      <c r="AQ22" s="180" t="e">
        <f t="shared" si="23"/>
        <v>#N/A</v>
      </c>
      <c r="AR22" s="181">
        <f t="shared" si="24"/>
        <v>0</v>
      </c>
      <c r="AS22" s="182" t="e">
        <f t="shared" si="25"/>
        <v>#N/A</v>
      </c>
      <c r="AT22" s="135">
        <f t="shared" si="26"/>
        <v>0</v>
      </c>
      <c r="AU22" s="183">
        <f t="shared" si="27"/>
        <v>0</v>
      </c>
      <c r="AW22" s="296" t="e">
        <f t="shared" si="28"/>
        <v>#N/A</v>
      </c>
      <c r="AX22" s="297" t="e">
        <f t="shared" si="29"/>
        <v>#N/A</v>
      </c>
      <c r="AY22" s="298">
        <f t="shared" si="30"/>
        <v>0</v>
      </c>
      <c r="AZ22" s="299" t="e">
        <f t="shared" si="31"/>
        <v>#N/A</v>
      </c>
      <c r="BA22" s="300">
        <f t="shared" si="32"/>
        <v>0</v>
      </c>
      <c r="BB22" s="300">
        <f t="shared" si="33"/>
        <v>0</v>
      </c>
      <c r="BD22" s="296" t="e">
        <f t="shared" si="34"/>
        <v>#N/A</v>
      </c>
      <c r="BE22" s="297" t="e">
        <f t="shared" si="35"/>
        <v>#N/A</v>
      </c>
      <c r="BF22" s="298">
        <f t="shared" si="36"/>
        <v>0</v>
      </c>
      <c r="BG22" s="299" t="e">
        <f t="shared" si="37"/>
        <v>#N/A</v>
      </c>
      <c r="BH22" s="300">
        <f t="shared" si="38"/>
        <v>0</v>
      </c>
      <c r="BI22" s="300">
        <f t="shared" si="39"/>
        <v>0</v>
      </c>
      <c r="BK22" s="296" t="e">
        <f t="shared" si="40"/>
        <v>#N/A</v>
      </c>
      <c r="BL22" s="297" t="e">
        <f t="shared" si="41"/>
        <v>#N/A</v>
      </c>
      <c r="BM22" s="298">
        <f t="shared" si="42"/>
        <v>0</v>
      </c>
      <c r="BN22" s="299" t="e">
        <f t="shared" si="43"/>
        <v>#N/A</v>
      </c>
      <c r="BO22" s="300">
        <f t="shared" si="44"/>
        <v>0</v>
      </c>
      <c r="BP22" s="300">
        <f t="shared" si="45"/>
        <v>0</v>
      </c>
      <c r="BR22" s="296" t="e">
        <f t="shared" si="46"/>
        <v>#N/A</v>
      </c>
      <c r="BS22" s="297" t="e">
        <f t="shared" si="47"/>
        <v>#N/A</v>
      </c>
      <c r="BT22" s="298">
        <f t="shared" si="48"/>
        <v>0</v>
      </c>
      <c r="BU22" s="299" t="e">
        <f t="shared" si="49"/>
        <v>#N/A</v>
      </c>
      <c r="BV22" s="300">
        <f t="shared" si="50"/>
        <v>0</v>
      </c>
      <c r="BW22" s="300">
        <f t="shared" si="51"/>
        <v>0</v>
      </c>
      <c r="BY22" s="296" t="e">
        <f t="shared" si="52"/>
        <v>#N/A</v>
      </c>
      <c r="BZ22" s="297" t="e">
        <f t="shared" si="53"/>
        <v>#N/A</v>
      </c>
      <c r="CA22" s="298">
        <f t="shared" si="54"/>
        <v>0</v>
      </c>
      <c r="CB22" s="299" t="e">
        <f t="shared" si="55"/>
        <v>#N/A</v>
      </c>
      <c r="CC22" s="300">
        <f t="shared" si="56"/>
        <v>0</v>
      </c>
      <c r="CD22" s="300">
        <f t="shared" si="57"/>
        <v>0</v>
      </c>
      <c r="CF22" s="296" t="e">
        <f t="shared" si="58"/>
        <v>#N/A</v>
      </c>
      <c r="CG22" s="297" t="e">
        <f t="shared" si="59"/>
        <v>#N/A</v>
      </c>
      <c r="CH22" s="298">
        <f t="shared" si="60"/>
        <v>0</v>
      </c>
      <c r="CI22" s="299" t="e">
        <f t="shared" si="61"/>
        <v>#N/A</v>
      </c>
      <c r="CJ22" s="300">
        <f t="shared" si="62"/>
        <v>0</v>
      </c>
      <c r="CK22" s="300">
        <f t="shared" si="63"/>
        <v>0</v>
      </c>
      <c r="CN22" s="183">
        <f t="shared" si="64"/>
        <v>0</v>
      </c>
      <c r="CO22" s="183">
        <f t="shared" si="12"/>
        <v>0</v>
      </c>
      <c r="CP22" s="183">
        <f t="shared" si="13"/>
        <v>0</v>
      </c>
      <c r="CQ22" s="183">
        <f t="shared" si="14"/>
        <v>0</v>
      </c>
      <c r="CR22" s="183">
        <f t="shared" si="15"/>
        <v>0</v>
      </c>
      <c r="CS22" s="183">
        <f t="shared" si="16"/>
        <v>0</v>
      </c>
      <c r="CT22" s="183">
        <f t="shared" si="17"/>
        <v>0</v>
      </c>
      <c r="CU22" s="183">
        <f t="shared" si="65"/>
        <v>0</v>
      </c>
      <c r="CV22" s="183">
        <f t="shared" si="66"/>
        <v>0</v>
      </c>
      <c r="CW22" s="183">
        <f t="shared" si="67"/>
        <v>0</v>
      </c>
      <c r="CX22" s="183">
        <f t="shared" si="68"/>
        <v>0</v>
      </c>
      <c r="CY22" s="183">
        <f t="shared" si="69"/>
        <v>0</v>
      </c>
      <c r="CZ22" s="183">
        <f t="shared" si="70"/>
        <v>0</v>
      </c>
      <c r="DA22" s="183">
        <f t="shared" si="71"/>
        <v>0</v>
      </c>
      <c r="DB22" s="305" t="str">
        <f t="shared" si="72"/>
        <v/>
      </c>
      <c r="DC22" s="305" t="str">
        <f t="shared" si="73"/>
        <v/>
      </c>
      <c r="DD22" s="305" t="str">
        <f t="shared" si="74"/>
        <v/>
      </c>
      <c r="DF22" s="184"/>
    </row>
    <row r="23" spans="3:110" ht="27" x14ac:dyDescent="0.2">
      <c r="C23" s="264" t="str">
        <f t="shared" si="18"/>
        <v>T</v>
      </c>
      <c r="D23" s="273" t="str">
        <f t="shared" si="19"/>
        <v>T</v>
      </c>
      <c r="E23" s="267" t="s">
        <v>193</v>
      </c>
      <c r="F23" s="22">
        <f t="shared" si="1"/>
        <v>0</v>
      </c>
      <c r="G23" s="22">
        <f t="shared" si="2"/>
        <v>0</v>
      </c>
      <c r="H23" s="22">
        <f t="shared" si="3"/>
        <v>0</v>
      </c>
      <c r="I23" s="63">
        <f t="shared" si="4"/>
        <v>0</v>
      </c>
      <c r="J23" s="63">
        <f t="shared" si="5"/>
        <v>0</v>
      </c>
      <c r="K23" s="64">
        <f t="shared" si="6"/>
        <v>0</v>
      </c>
      <c r="L23" s="16">
        <f t="shared" si="7"/>
        <v>0</v>
      </c>
      <c r="M23" s="23" t="e">
        <f t="shared" si="8"/>
        <v>#N/A</v>
      </c>
      <c r="N23" s="262" t="e">
        <f t="shared" si="20"/>
        <v>#N/A</v>
      </c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  <c r="AI23" s="25"/>
      <c r="AJ23" s="289"/>
      <c r="AK23" s="151" t="str">
        <f t="shared" si="21"/>
        <v>0</v>
      </c>
      <c r="AL23" s="111" t="str">
        <f t="shared" si="9"/>
        <v/>
      </c>
      <c r="AM23" s="111">
        <f t="shared" si="10"/>
        <v>0</v>
      </c>
      <c r="AN23" s="151">
        <f t="shared" si="11"/>
        <v>0</v>
      </c>
      <c r="AO23" s="84"/>
      <c r="AP23" s="179" t="e">
        <f t="shared" si="22"/>
        <v>#N/A</v>
      </c>
      <c r="AQ23" s="180" t="e">
        <f t="shared" si="23"/>
        <v>#N/A</v>
      </c>
      <c r="AR23" s="181">
        <f t="shared" si="24"/>
        <v>0</v>
      </c>
      <c r="AS23" s="182" t="e">
        <f t="shared" si="25"/>
        <v>#N/A</v>
      </c>
      <c r="AT23" s="135">
        <f t="shared" si="26"/>
        <v>0</v>
      </c>
      <c r="AU23" s="183">
        <f t="shared" si="27"/>
        <v>0</v>
      </c>
      <c r="AW23" s="296" t="e">
        <f t="shared" si="28"/>
        <v>#N/A</v>
      </c>
      <c r="AX23" s="297" t="e">
        <f t="shared" si="29"/>
        <v>#N/A</v>
      </c>
      <c r="AY23" s="298">
        <f t="shared" si="30"/>
        <v>0</v>
      </c>
      <c r="AZ23" s="299" t="e">
        <f t="shared" si="31"/>
        <v>#N/A</v>
      </c>
      <c r="BA23" s="300">
        <f t="shared" si="32"/>
        <v>0</v>
      </c>
      <c r="BB23" s="300">
        <f t="shared" si="33"/>
        <v>0</v>
      </c>
      <c r="BD23" s="296" t="e">
        <f t="shared" si="34"/>
        <v>#N/A</v>
      </c>
      <c r="BE23" s="297" t="e">
        <f t="shared" si="35"/>
        <v>#N/A</v>
      </c>
      <c r="BF23" s="298">
        <f t="shared" si="36"/>
        <v>0</v>
      </c>
      <c r="BG23" s="299" t="e">
        <f t="shared" si="37"/>
        <v>#N/A</v>
      </c>
      <c r="BH23" s="300">
        <f t="shared" si="38"/>
        <v>0</v>
      </c>
      <c r="BI23" s="300">
        <f t="shared" si="39"/>
        <v>0</v>
      </c>
      <c r="BK23" s="296" t="e">
        <f t="shared" si="40"/>
        <v>#N/A</v>
      </c>
      <c r="BL23" s="297" t="e">
        <f t="shared" si="41"/>
        <v>#N/A</v>
      </c>
      <c r="BM23" s="298">
        <f t="shared" si="42"/>
        <v>0</v>
      </c>
      <c r="BN23" s="299" t="e">
        <f t="shared" si="43"/>
        <v>#N/A</v>
      </c>
      <c r="BO23" s="300">
        <f t="shared" si="44"/>
        <v>0</v>
      </c>
      <c r="BP23" s="300">
        <f t="shared" si="45"/>
        <v>0</v>
      </c>
      <c r="BR23" s="296" t="e">
        <f t="shared" si="46"/>
        <v>#N/A</v>
      </c>
      <c r="BS23" s="297" t="e">
        <f t="shared" si="47"/>
        <v>#N/A</v>
      </c>
      <c r="BT23" s="298">
        <f t="shared" si="48"/>
        <v>0</v>
      </c>
      <c r="BU23" s="299" t="e">
        <f t="shared" si="49"/>
        <v>#N/A</v>
      </c>
      <c r="BV23" s="300">
        <f t="shared" si="50"/>
        <v>0</v>
      </c>
      <c r="BW23" s="300">
        <f t="shared" si="51"/>
        <v>0</v>
      </c>
      <c r="BY23" s="296" t="e">
        <f t="shared" si="52"/>
        <v>#N/A</v>
      </c>
      <c r="BZ23" s="297" t="e">
        <f t="shared" si="53"/>
        <v>#N/A</v>
      </c>
      <c r="CA23" s="298">
        <f t="shared" si="54"/>
        <v>0</v>
      </c>
      <c r="CB23" s="299" t="e">
        <f t="shared" si="55"/>
        <v>#N/A</v>
      </c>
      <c r="CC23" s="300">
        <f t="shared" si="56"/>
        <v>0</v>
      </c>
      <c r="CD23" s="300">
        <f t="shared" si="57"/>
        <v>0</v>
      </c>
      <c r="CF23" s="296" t="e">
        <f t="shared" si="58"/>
        <v>#N/A</v>
      </c>
      <c r="CG23" s="297" t="e">
        <f t="shared" si="59"/>
        <v>#N/A</v>
      </c>
      <c r="CH23" s="298">
        <f t="shared" si="60"/>
        <v>0</v>
      </c>
      <c r="CI23" s="299" t="e">
        <f t="shared" si="61"/>
        <v>#N/A</v>
      </c>
      <c r="CJ23" s="300">
        <f t="shared" si="62"/>
        <v>0</v>
      </c>
      <c r="CK23" s="300">
        <f t="shared" si="63"/>
        <v>0</v>
      </c>
      <c r="CN23" s="183">
        <f t="shared" si="64"/>
        <v>0</v>
      </c>
      <c r="CO23" s="183">
        <f t="shared" si="12"/>
        <v>0</v>
      </c>
      <c r="CP23" s="183">
        <f t="shared" si="13"/>
        <v>0</v>
      </c>
      <c r="CQ23" s="183">
        <f t="shared" si="14"/>
        <v>0</v>
      </c>
      <c r="CR23" s="183">
        <f t="shared" si="15"/>
        <v>0</v>
      </c>
      <c r="CS23" s="183">
        <f t="shared" si="16"/>
        <v>0</v>
      </c>
      <c r="CT23" s="183">
        <f t="shared" si="17"/>
        <v>0</v>
      </c>
      <c r="CU23" s="183">
        <f t="shared" si="65"/>
        <v>0</v>
      </c>
      <c r="CV23" s="183">
        <f t="shared" si="66"/>
        <v>0</v>
      </c>
      <c r="CW23" s="183">
        <f t="shared" si="67"/>
        <v>0</v>
      </c>
      <c r="CX23" s="183">
        <f t="shared" si="68"/>
        <v>0</v>
      </c>
      <c r="CY23" s="183">
        <f t="shared" si="69"/>
        <v>0</v>
      </c>
      <c r="CZ23" s="183">
        <f t="shared" si="70"/>
        <v>0</v>
      </c>
      <c r="DA23" s="183">
        <f t="shared" si="71"/>
        <v>0</v>
      </c>
      <c r="DB23" s="305" t="str">
        <f t="shared" si="72"/>
        <v/>
      </c>
      <c r="DC23" s="305" t="str">
        <f t="shared" si="73"/>
        <v/>
      </c>
      <c r="DD23" s="305" t="str">
        <f t="shared" si="74"/>
        <v/>
      </c>
      <c r="DF23" s="184"/>
    </row>
    <row r="24" spans="3:110" ht="27" x14ac:dyDescent="0.2">
      <c r="C24" s="264" t="str">
        <f t="shared" si="18"/>
        <v>T</v>
      </c>
      <c r="D24" s="273" t="str">
        <f t="shared" si="19"/>
        <v>T</v>
      </c>
      <c r="E24" s="267" t="s">
        <v>193</v>
      </c>
      <c r="F24" s="22">
        <f t="shared" si="1"/>
        <v>0</v>
      </c>
      <c r="G24" s="22">
        <f t="shared" si="2"/>
        <v>0</v>
      </c>
      <c r="H24" s="22">
        <f t="shared" si="3"/>
        <v>0</v>
      </c>
      <c r="I24" s="63">
        <f t="shared" si="4"/>
        <v>0</v>
      </c>
      <c r="J24" s="63">
        <f t="shared" si="5"/>
        <v>0</v>
      </c>
      <c r="K24" s="64">
        <f t="shared" si="6"/>
        <v>0</v>
      </c>
      <c r="L24" s="16">
        <f t="shared" si="7"/>
        <v>0</v>
      </c>
      <c r="M24" s="23" t="e">
        <f t="shared" si="8"/>
        <v>#N/A</v>
      </c>
      <c r="N24" s="262" t="e">
        <f t="shared" si="20"/>
        <v>#N/A</v>
      </c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89"/>
      <c r="AK24" s="151" t="str">
        <f t="shared" si="21"/>
        <v>0</v>
      </c>
      <c r="AL24" s="111" t="str">
        <f t="shared" si="9"/>
        <v/>
      </c>
      <c r="AM24" s="111">
        <f t="shared" si="10"/>
        <v>0</v>
      </c>
      <c r="AN24" s="151">
        <f t="shared" si="11"/>
        <v>0</v>
      </c>
      <c r="AO24" s="84"/>
      <c r="AP24" s="179" t="e">
        <f t="shared" si="22"/>
        <v>#N/A</v>
      </c>
      <c r="AQ24" s="180" t="e">
        <f t="shared" si="23"/>
        <v>#N/A</v>
      </c>
      <c r="AR24" s="181">
        <f t="shared" si="24"/>
        <v>0</v>
      </c>
      <c r="AS24" s="182" t="e">
        <f t="shared" si="25"/>
        <v>#N/A</v>
      </c>
      <c r="AT24" s="135">
        <f t="shared" si="26"/>
        <v>0</v>
      </c>
      <c r="AU24" s="183">
        <f t="shared" si="27"/>
        <v>0</v>
      </c>
      <c r="AW24" s="296" t="e">
        <f t="shared" si="28"/>
        <v>#N/A</v>
      </c>
      <c r="AX24" s="297" t="e">
        <f t="shared" si="29"/>
        <v>#N/A</v>
      </c>
      <c r="AY24" s="298">
        <f t="shared" si="30"/>
        <v>0</v>
      </c>
      <c r="AZ24" s="299" t="e">
        <f t="shared" si="31"/>
        <v>#N/A</v>
      </c>
      <c r="BA24" s="300">
        <f t="shared" si="32"/>
        <v>0</v>
      </c>
      <c r="BB24" s="300">
        <f t="shared" si="33"/>
        <v>0</v>
      </c>
      <c r="BD24" s="296" t="e">
        <f t="shared" si="34"/>
        <v>#N/A</v>
      </c>
      <c r="BE24" s="297" t="e">
        <f t="shared" si="35"/>
        <v>#N/A</v>
      </c>
      <c r="BF24" s="298">
        <f t="shared" si="36"/>
        <v>0</v>
      </c>
      <c r="BG24" s="299" t="e">
        <f t="shared" si="37"/>
        <v>#N/A</v>
      </c>
      <c r="BH24" s="300">
        <f t="shared" si="38"/>
        <v>0</v>
      </c>
      <c r="BI24" s="300">
        <f t="shared" si="39"/>
        <v>0</v>
      </c>
      <c r="BK24" s="296" t="e">
        <f t="shared" si="40"/>
        <v>#N/A</v>
      </c>
      <c r="BL24" s="297" t="e">
        <f t="shared" si="41"/>
        <v>#N/A</v>
      </c>
      <c r="BM24" s="298">
        <f t="shared" si="42"/>
        <v>0</v>
      </c>
      <c r="BN24" s="299" t="e">
        <f t="shared" si="43"/>
        <v>#N/A</v>
      </c>
      <c r="BO24" s="300">
        <f t="shared" si="44"/>
        <v>0</v>
      </c>
      <c r="BP24" s="300">
        <f t="shared" si="45"/>
        <v>0</v>
      </c>
      <c r="BR24" s="296" t="e">
        <f t="shared" si="46"/>
        <v>#N/A</v>
      </c>
      <c r="BS24" s="297" t="e">
        <f t="shared" si="47"/>
        <v>#N/A</v>
      </c>
      <c r="BT24" s="298">
        <f t="shared" si="48"/>
        <v>0</v>
      </c>
      <c r="BU24" s="299" t="e">
        <f t="shared" si="49"/>
        <v>#N/A</v>
      </c>
      <c r="BV24" s="300">
        <f t="shared" si="50"/>
        <v>0</v>
      </c>
      <c r="BW24" s="300">
        <f t="shared" si="51"/>
        <v>0</v>
      </c>
      <c r="BY24" s="296" t="e">
        <f t="shared" si="52"/>
        <v>#N/A</v>
      </c>
      <c r="BZ24" s="297" t="e">
        <f t="shared" si="53"/>
        <v>#N/A</v>
      </c>
      <c r="CA24" s="298">
        <f t="shared" si="54"/>
        <v>0</v>
      </c>
      <c r="CB24" s="299" t="e">
        <f t="shared" si="55"/>
        <v>#N/A</v>
      </c>
      <c r="CC24" s="300">
        <f t="shared" si="56"/>
        <v>0</v>
      </c>
      <c r="CD24" s="300">
        <f t="shared" si="57"/>
        <v>0</v>
      </c>
      <c r="CF24" s="296" t="e">
        <f t="shared" si="58"/>
        <v>#N/A</v>
      </c>
      <c r="CG24" s="297" t="e">
        <f t="shared" si="59"/>
        <v>#N/A</v>
      </c>
      <c r="CH24" s="298">
        <f t="shared" si="60"/>
        <v>0</v>
      </c>
      <c r="CI24" s="299" t="e">
        <f t="shared" si="61"/>
        <v>#N/A</v>
      </c>
      <c r="CJ24" s="300">
        <f t="shared" si="62"/>
        <v>0</v>
      </c>
      <c r="CK24" s="300">
        <f t="shared" si="63"/>
        <v>0</v>
      </c>
      <c r="CN24" s="183">
        <f t="shared" si="64"/>
        <v>0</v>
      </c>
      <c r="CO24" s="183">
        <f t="shared" si="12"/>
        <v>0</v>
      </c>
      <c r="CP24" s="183">
        <f t="shared" si="13"/>
        <v>0</v>
      </c>
      <c r="CQ24" s="183">
        <f t="shared" si="14"/>
        <v>0</v>
      </c>
      <c r="CR24" s="183">
        <f t="shared" si="15"/>
        <v>0</v>
      </c>
      <c r="CS24" s="183">
        <f t="shared" si="16"/>
        <v>0</v>
      </c>
      <c r="CT24" s="183">
        <f t="shared" si="17"/>
        <v>0</v>
      </c>
      <c r="CU24" s="183">
        <f t="shared" si="65"/>
        <v>0</v>
      </c>
      <c r="CV24" s="183">
        <f t="shared" si="66"/>
        <v>0</v>
      </c>
      <c r="CW24" s="183">
        <f t="shared" si="67"/>
        <v>0</v>
      </c>
      <c r="CX24" s="183">
        <f t="shared" si="68"/>
        <v>0</v>
      </c>
      <c r="CY24" s="183">
        <f t="shared" si="69"/>
        <v>0</v>
      </c>
      <c r="CZ24" s="183">
        <f t="shared" si="70"/>
        <v>0</v>
      </c>
      <c r="DA24" s="183">
        <f t="shared" si="71"/>
        <v>0</v>
      </c>
      <c r="DB24" s="305" t="str">
        <f t="shared" si="72"/>
        <v/>
      </c>
      <c r="DC24" s="305" t="str">
        <f t="shared" si="73"/>
        <v/>
      </c>
      <c r="DD24" s="305" t="str">
        <f t="shared" si="74"/>
        <v/>
      </c>
      <c r="DF24" s="184"/>
    </row>
    <row r="25" spans="3:110" ht="27" x14ac:dyDescent="0.2">
      <c r="C25" s="264" t="str">
        <f t="shared" si="18"/>
        <v>T</v>
      </c>
      <c r="D25" s="273" t="str">
        <f t="shared" si="19"/>
        <v>T</v>
      </c>
      <c r="E25" s="267" t="s">
        <v>193</v>
      </c>
      <c r="F25" s="22">
        <f t="shared" si="1"/>
        <v>0</v>
      </c>
      <c r="G25" s="22">
        <f t="shared" si="2"/>
        <v>0</v>
      </c>
      <c r="H25" s="22">
        <f t="shared" si="3"/>
        <v>0</v>
      </c>
      <c r="I25" s="63">
        <f t="shared" si="4"/>
        <v>0</v>
      </c>
      <c r="J25" s="63">
        <f t="shared" si="5"/>
        <v>0</v>
      </c>
      <c r="K25" s="64">
        <f t="shared" si="6"/>
        <v>0</v>
      </c>
      <c r="L25" s="16">
        <f t="shared" si="7"/>
        <v>0</v>
      </c>
      <c r="M25" s="23" t="e">
        <f t="shared" si="8"/>
        <v>#N/A</v>
      </c>
      <c r="N25" s="262" t="e">
        <f t="shared" si="20"/>
        <v>#N/A</v>
      </c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  <c r="AI25" s="25"/>
      <c r="AJ25" s="289"/>
      <c r="AK25" s="151" t="str">
        <f t="shared" si="21"/>
        <v>0</v>
      </c>
      <c r="AL25" s="111" t="str">
        <f t="shared" si="9"/>
        <v/>
      </c>
      <c r="AM25" s="111">
        <f t="shared" si="10"/>
        <v>0</v>
      </c>
      <c r="AN25" s="151">
        <f t="shared" si="11"/>
        <v>0</v>
      </c>
      <c r="AO25" s="84"/>
      <c r="AP25" s="179" t="e">
        <f t="shared" si="22"/>
        <v>#N/A</v>
      </c>
      <c r="AQ25" s="180" t="e">
        <f t="shared" si="23"/>
        <v>#N/A</v>
      </c>
      <c r="AR25" s="181">
        <f t="shared" si="24"/>
        <v>0</v>
      </c>
      <c r="AS25" s="182" t="e">
        <f t="shared" si="25"/>
        <v>#N/A</v>
      </c>
      <c r="AT25" s="135">
        <f t="shared" si="26"/>
        <v>0</v>
      </c>
      <c r="AU25" s="183">
        <f t="shared" si="27"/>
        <v>0</v>
      </c>
      <c r="AW25" s="296" t="e">
        <f t="shared" si="28"/>
        <v>#N/A</v>
      </c>
      <c r="AX25" s="297" t="e">
        <f t="shared" si="29"/>
        <v>#N/A</v>
      </c>
      <c r="AY25" s="298">
        <f t="shared" si="30"/>
        <v>0</v>
      </c>
      <c r="AZ25" s="299" t="e">
        <f t="shared" si="31"/>
        <v>#N/A</v>
      </c>
      <c r="BA25" s="300">
        <f t="shared" si="32"/>
        <v>0</v>
      </c>
      <c r="BB25" s="300">
        <f t="shared" si="33"/>
        <v>0</v>
      </c>
      <c r="BD25" s="296" t="e">
        <f t="shared" si="34"/>
        <v>#N/A</v>
      </c>
      <c r="BE25" s="297" t="e">
        <f t="shared" si="35"/>
        <v>#N/A</v>
      </c>
      <c r="BF25" s="298">
        <f t="shared" si="36"/>
        <v>0</v>
      </c>
      <c r="BG25" s="299" t="e">
        <f t="shared" si="37"/>
        <v>#N/A</v>
      </c>
      <c r="BH25" s="300">
        <f t="shared" si="38"/>
        <v>0</v>
      </c>
      <c r="BI25" s="300">
        <f t="shared" si="39"/>
        <v>0</v>
      </c>
      <c r="BK25" s="296" t="e">
        <f t="shared" si="40"/>
        <v>#N/A</v>
      </c>
      <c r="BL25" s="297" t="e">
        <f t="shared" si="41"/>
        <v>#N/A</v>
      </c>
      <c r="BM25" s="298">
        <f t="shared" si="42"/>
        <v>0</v>
      </c>
      <c r="BN25" s="299" t="e">
        <f t="shared" si="43"/>
        <v>#N/A</v>
      </c>
      <c r="BO25" s="300">
        <f t="shared" si="44"/>
        <v>0</v>
      </c>
      <c r="BP25" s="300">
        <f t="shared" si="45"/>
        <v>0</v>
      </c>
      <c r="BR25" s="296" t="e">
        <f t="shared" si="46"/>
        <v>#N/A</v>
      </c>
      <c r="BS25" s="297" t="e">
        <f t="shared" si="47"/>
        <v>#N/A</v>
      </c>
      <c r="BT25" s="298">
        <f t="shared" si="48"/>
        <v>0</v>
      </c>
      <c r="BU25" s="299" t="e">
        <f t="shared" si="49"/>
        <v>#N/A</v>
      </c>
      <c r="BV25" s="300">
        <f t="shared" si="50"/>
        <v>0</v>
      </c>
      <c r="BW25" s="300">
        <f t="shared" si="51"/>
        <v>0</v>
      </c>
      <c r="BY25" s="296" t="e">
        <f t="shared" si="52"/>
        <v>#N/A</v>
      </c>
      <c r="BZ25" s="297" t="e">
        <f t="shared" si="53"/>
        <v>#N/A</v>
      </c>
      <c r="CA25" s="298">
        <f t="shared" si="54"/>
        <v>0</v>
      </c>
      <c r="CB25" s="299" t="e">
        <f t="shared" si="55"/>
        <v>#N/A</v>
      </c>
      <c r="CC25" s="300">
        <f t="shared" si="56"/>
        <v>0</v>
      </c>
      <c r="CD25" s="300">
        <f t="shared" si="57"/>
        <v>0</v>
      </c>
      <c r="CF25" s="296" t="e">
        <f t="shared" si="58"/>
        <v>#N/A</v>
      </c>
      <c r="CG25" s="297" t="e">
        <f t="shared" si="59"/>
        <v>#N/A</v>
      </c>
      <c r="CH25" s="298">
        <f t="shared" si="60"/>
        <v>0</v>
      </c>
      <c r="CI25" s="299" t="e">
        <f t="shared" si="61"/>
        <v>#N/A</v>
      </c>
      <c r="CJ25" s="300">
        <f t="shared" si="62"/>
        <v>0</v>
      </c>
      <c r="CK25" s="300">
        <f t="shared" si="63"/>
        <v>0</v>
      </c>
      <c r="CN25" s="183">
        <f t="shared" si="64"/>
        <v>0</v>
      </c>
      <c r="CO25" s="183">
        <f t="shared" si="12"/>
        <v>0</v>
      </c>
      <c r="CP25" s="183">
        <f t="shared" si="13"/>
        <v>0</v>
      </c>
      <c r="CQ25" s="183">
        <f t="shared" si="14"/>
        <v>0</v>
      </c>
      <c r="CR25" s="183">
        <f t="shared" si="15"/>
        <v>0</v>
      </c>
      <c r="CS25" s="183">
        <f t="shared" si="16"/>
        <v>0</v>
      </c>
      <c r="CT25" s="183">
        <f t="shared" si="17"/>
        <v>0</v>
      </c>
      <c r="CU25" s="183">
        <f t="shared" si="65"/>
        <v>0</v>
      </c>
      <c r="CV25" s="183">
        <f t="shared" si="66"/>
        <v>0</v>
      </c>
      <c r="CW25" s="183">
        <f t="shared" si="67"/>
        <v>0</v>
      </c>
      <c r="CX25" s="183">
        <f t="shared" si="68"/>
        <v>0</v>
      </c>
      <c r="CY25" s="183">
        <f t="shared" si="69"/>
        <v>0</v>
      </c>
      <c r="CZ25" s="183">
        <f t="shared" si="70"/>
        <v>0</v>
      </c>
      <c r="DA25" s="183">
        <f t="shared" si="71"/>
        <v>0</v>
      </c>
      <c r="DB25" s="305" t="str">
        <f t="shared" si="72"/>
        <v/>
      </c>
      <c r="DC25" s="305" t="str">
        <f t="shared" si="73"/>
        <v/>
      </c>
      <c r="DD25" s="305" t="str">
        <f t="shared" si="74"/>
        <v/>
      </c>
      <c r="DF25" s="184"/>
    </row>
    <row r="26" spans="3:110" ht="27" x14ac:dyDescent="0.2">
      <c r="C26" s="264" t="str">
        <f t="shared" si="18"/>
        <v>T</v>
      </c>
      <c r="D26" s="273" t="str">
        <f t="shared" si="19"/>
        <v>T</v>
      </c>
      <c r="E26" s="267" t="s">
        <v>193</v>
      </c>
      <c r="F26" s="22">
        <f t="shared" si="1"/>
        <v>0</v>
      </c>
      <c r="G26" s="22">
        <f t="shared" si="2"/>
        <v>0</v>
      </c>
      <c r="H26" s="22">
        <f t="shared" si="3"/>
        <v>0</v>
      </c>
      <c r="I26" s="63">
        <f t="shared" si="4"/>
        <v>0</v>
      </c>
      <c r="J26" s="63">
        <f t="shared" si="5"/>
        <v>0</v>
      </c>
      <c r="K26" s="64">
        <f t="shared" si="6"/>
        <v>0</v>
      </c>
      <c r="L26" s="16">
        <f t="shared" si="7"/>
        <v>0</v>
      </c>
      <c r="M26" s="23" t="e">
        <f t="shared" si="8"/>
        <v>#N/A</v>
      </c>
      <c r="N26" s="262" t="e">
        <f>IF(M26=0,"",K26-M26)</f>
        <v>#N/A</v>
      </c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25"/>
      <c r="AJ26" s="289"/>
      <c r="AK26" s="151" t="str">
        <f t="shared" si="21"/>
        <v>0</v>
      </c>
      <c r="AL26" s="111" t="str">
        <f t="shared" si="9"/>
        <v/>
      </c>
      <c r="AM26" s="111">
        <f t="shared" si="10"/>
        <v>0</v>
      </c>
      <c r="AN26" s="151">
        <f t="shared" si="11"/>
        <v>0</v>
      </c>
      <c r="AO26" s="84"/>
      <c r="AP26" s="179" t="e">
        <f t="shared" si="22"/>
        <v>#N/A</v>
      </c>
      <c r="AQ26" s="180" t="e">
        <f t="shared" si="23"/>
        <v>#N/A</v>
      </c>
      <c r="AR26" s="181">
        <f t="shared" si="24"/>
        <v>0</v>
      </c>
      <c r="AS26" s="182" t="e">
        <f t="shared" si="25"/>
        <v>#N/A</v>
      </c>
      <c r="AT26" s="135">
        <f t="shared" si="26"/>
        <v>0</v>
      </c>
      <c r="AU26" s="183">
        <f t="shared" si="27"/>
        <v>0</v>
      </c>
      <c r="AW26" s="296" t="e">
        <f t="shared" si="28"/>
        <v>#N/A</v>
      </c>
      <c r="AX26" s="297" t="e">
        <f t="shared" si="29"/>
        <v>#N/A</v>
      </c>
      <c r="AY26" s="298">
        <f t="shared" si="30"/>
        <v>0</v>
      </c>
      <c r="AZ26" s="299" t="e">
        <f t="shared" si="31"/>
        <v>#N/A</v>
      </c>
      <c r="BA26" s="300">
        <f t="shared" si="32"/>
        <v>0</v>
      </c>
      <c r="BB26" s="300">
        <f t="shared" si="33"/>
        <v>0</v>
      </c>
      <c r="BD26" s="296" t="e">
        <f t="shared" si="34"/>
        <v>#N/A</v>
      </c>
      <c r="BE26" s="297" t="e">
        <f t="shared" si="35"/>
        <v>#N/A</v>
      </c>
      <c r="BF26" s="298">
        <f t="shared" si="36"/>
        <v>0</v>
      </c>
      <c r="BG26" s="299" t="e">
        <f t="shared" si="37"/>
        <v>#N/A</v>
      </c>
      <c r="BH26" s="300">
        <f t="shared" si="38"/>
        <v>0</v>
      </c>
      <c r="BI26" s="300">
        <f t="shared" si="39"/>
        <v>0</v>
      </c>
      <c r="BK26" s="296" t="e">
        <f t="shared" si="40"/>
        <v>#N/A</v>
      </c>
      <c r="BL26" s="297" t="e">
        <f t="shared" si="41"/>
        <v>#N/A</v>
      </c>
      <c r="BM26" s="298">
        <f t="shared" si="42"/>
        <v>0</v>
      </c>
      <c r="BN26" s="299" t="e">
        <f t="shared" si="43"/>
        <v>#N/A</v>
      </c>
      <c r="BO26" s="300">
        <f t="shared" si="44"/>
        <v>0</v>
      </c>
      <c r="BP26" s="300">
        <f t="shared" si="45"/>
        <v>0</v>
      </c>
      <c r="BR26" s="296" t="e">
        <f t="shared" si="46"/>
        <v>#N/A</v>
      </c>
      <c r="BS26" s="297" t="e">
        <f t="shared" si="47"/>
        <v>#N/A</v>
      </c>
      <c r="BT26" s="298">
        <f t="shared" si="48"/>
        <v>0</v>
      </c>
      <c r="BU26" s="299" t="e">
        <f t="shared" si="49"/>
        <v>#N/A</v>
      </c>
      <c r="BV26" s="300">
        <f t="shared" si="50"/>
        <v>0</v>
      </c>
      <c r="BW26" s="300">
        <f t="shared" si="51"/>
        <v>0</v>
      </c>
      <c r="BY26" s="296" t="e">
        <f t="shared" si="52"/>
        <v>#N/A</v>
      </c>
      <c r="BZ26" s="297" t="e">
        <f t="shared" si="53"/>
        <v>#N/A</v>
      </c>
      <c r="CA26" s="298">
        <f t="shared" si="54"/>
        <v>0</v>
      </c>
      <c r="CB26" s="299" t="e">
        <f t="shared" si="55"/>
        <v>#N/A</v>
      </c>
      <c r="CC26" s="300">
        <f t="shared" si="56"/>
        <v>0</v>
      </c>
      <c r="CD26" s="300">
        <f t="shared" si="57"/>
        <v>0</v>
      </c>
      <c r="CF26" s="296" t="e">
        <f t="shared" si="58"/>
        <v>#N/A</v>
      </c>
      <c r="CG26" s="297" t="e">
        <f t="shared" si="59"/>
        <v>#N/A</v>
      </c>
      <c r="CH26" s="298">
        <f t="shared" si="60"/>
        <v>0</v>
      </c>
      <c r="CI26" s="299" t="e">
        <f t="shared" si="61"/>
        <v>#N/A</v>
      </c>
      <c r="CJ26" s="300">
        <f t="shared" si="62"/>
        <v>0</v>
      </c>
      <c r="CK26" s="300">
        <f t="shared" si="63"/>
        <v>0</v>
      </c>
      <c r="CN26" s="183">
        <f t="shared" si="64"/>
        <v>0</v>
      </c>
      <c r="CO26" s="183">
        <f t="shared" si="12"/>
        <v>0</v>
      </c>
      <c r="CP26" s="183">
        <f t="shared" si="13"/>
        <v>0</v>
      </c>
      <c r="CQ26" s="183">
        <f t="shared" si="14"/>
        <v>0</v>
      </c>
      <c r="CR26" s="183">
        <f t="shared" si="15"/>
        <v>0</v>
      </c>
      <c r="CS26" s="183">
        <f t="shared" si="16"/>
        <v>0</v>
      </c>
      <c r="CT26" s="183">
        <f t="shared" si="17"/>
        <v>0</v>
      </c>
      <c r="CU26" s="183">
        <f t="shared" si="65"/>
        <v>0</v>
      </c>
      <c r="CV26" s="183">
        <f t="shared" si="66"/>
        <v>0</v>
      </c>
      <c r="CW26" s="183">
        <f t="shared" si="67"/>
        <v>0</v>
      </c>
      <c r="CX26" s="183">
        <f t="shared" si="68"/>
        <v>0</v>
      </c>
      <c r="CY26" s="183">
        <f t="shared" si="69"/>
        <v>0</v>
      </c>
      <c r="CZ26" s="183">
        <f t="shared" si="70"/>
        <v>0</v>
      </c>
      <c r="DA26" s="183">
        <f t="shared" si="71"/>
        <v>0</v>
      </c>
      <c r="DB26" s="305" t="str">
        <f t="shared" si="72"/>
        <v/>
      </c>
      <c r="DC26" s="305" t="str">
        <f t="shared" si="73"/>
        <v/>
      </c>
      <c r="DD26" s="305" t="str">
        <f t="shared" si="74"/>
        <v/>
      </c>
      <c r="DF26" s="184"/>
    </row>
    <row r="27" spans="3:110" ht="27" x14ac:dyDescent="0.2">
      <c r="C27" s="264" t="str">
        <f t="shared" si="18"/>
        <v>T</v>
      </c>
      <c r="D27" s="273" t="str">
        <f t="shared" si="19"/>
        <v>T</v>
      </c>
      <c r="E27" s="267" t="s">
        <v>193</v>
      </c>
      <c r="F27" s="22">
        <f t="shared" si="1"/>
        <v>0</v>
      </c>
      <c r="G27" s="22">
        <f t="shared" si="2"/>
        <v>0</v>
      </c>
      <c r="H27" s="22">
        <f t="shared" si="3"/>
        <v>0</v>
      </c>
      <c r="I27" s="63">
        <f t="shared" si="4"/>
        <v>0</v>
      </c>
      <c r="J27" s="63">
        <f t="shared" si="5"/>
        <v>0</v>
      </c>
      <c r="K27" s="64">
        <f t="shared" si="6"/>
        <v>0</v>
      </c>
      <c r="L27" s="16">
        <f t="shared" si="7"/>
        <v>0</v>
      </c>
      <c r="M27" s="23" t="e">
        <f t="shared" si="8"/>
        <v>#N/A</v>
      </c>
      <c r="N27" s="262" t="e">
        <f t="shared" si="20"/>
        <v>#N/A</v>
      </c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  <c r="AI27" s="25"/>
      <c r="AJ27" s="289"/>
      <c r="AK27" s="151" t="str">
        <f t="shared" si="21"/>
        <v>0</v>
      </c>
      <c r="AL27" s="111" t="str">
        <f t="shared" si="9"/>
        <v/>
      </c>
      <c r="AM27" s="111">
        <f t="shared" si="10"/>
        <v>0</v>
      </c>
      <c r="AN27" s="151">
        <f t="shared" si="11"/>
        <v>0</v>
      </c>
      <c r="AO27" s="84"/>
      <c r="AP27" s="179" t="e">
        <f t="shared" si="22"/>
        <v>#N/A</v>
      </c>
      <c r="AQ27" s="180" t="e">
        <f t="shared" si="23"/>
        <v>#N/A</v>
      </c>
      <c r="AR27" s="181">
        <f t="shared" si="24"/>
        <v>0</v>
      </c>
      <c r="AS27" s="182" t="e">
        <f t="shared" si="25"/>
        <v>#N/A</v>
      </c>
      <c r="AT27" s="135">
        <f t="shared" si="26"/>
        <v>0</v>
      </c>
      <c r="AU27" s="183">
        <f t="shared" si="27"/>
        <v>0</v>
      </c>
      <c r="AW27" s="296" t="e">
        <f t="shared" si="28"/>
        <v>#N/A</v>
      </c>
      <c r="AX27" s="297" t="e">
        <f t="shared" si="29"/>
        <v>#N/A</v>
      </c>
      <c r="AY27" s="298">
        <f t="shared" si="30"/>
        <v>0</v>
      </c>
      <c r="AZ27" s="299" t="e">
        <f t="shared" si="31"/>
        <v>#N/A</v>
      </c>
      <c r="BA27" s="300">
        <f t="shared" si="32"/>
        <v>0</v>
      </c>
      <c r="BB27" s="300">
        <f t="shared" si="33"/>
        <v>0</v>
      </c>
      <c r="BD27" s="296" t="e">
        <f t="shared" si="34"/>
        <v>#N/A</v>
      </c>
      <c r="BE27" s="297" t="e">
        <f t="shared" si="35"/>
        <v>#N/A</v>
      </c>
      <c r="BF27" s="298">
        <f t="shared" si="36"/>
        <v>0</v>
      </c>
      <c r="BG27" s="299" t="e">
        <f t="shared" si="37"/>
        <v>#N/A</v>
      </c>
      <c r="BH27" s="300">
        <f t="shared" si="38"/>
        <v>0</v>
      </c>
      <c r="BI27" s="300">
        <f t="shared" si="39"/>
        <v>0</v>
      </c>
      <c r="BK27" s="296" t="e">
        <f t="shared" si="40"/>
        <v>#N/A</v>
      </c>
      <c r="BL27" s="297" t="e">
        <f t="shared" si="41"/>
        <v>#N/A</v>
      </c>
      <c r="BM27" s="298">
        <f t="shared" si="42"/>
        <v>0</v>
      </c>
      <c r="BN27" s="299" t="e">
        <f t="shared" si="43"/>
        <v>#N/A</v>
      </c>
      <c r="BO27" s="300">
        <f t="shared" si="44"/>
        <v>0</v>
      </c>
      <c r="BP27" s="300">
        <f t="shared" si="45"/>
        <v>0</v>
      </c>
      <c r="BR27" s="296" t="e">
        <f t="shared" si="46"/>
        <v>#N/A</v>
      </c>
      <c r="BS27" s="297" t="e">
        <f t="shared" si="47"/>
        <v>#N/A</v>
      </c>
      <c r="BT27" s="298">
        <f t="shared" si="48"/>
        <v>0</v>
      </c>
      <c r="BU27" s="299" t="e">
        <f t="shared" si="49"/>
        <v>#N/A</v>
      </c>
      <c r="BV27" s="300">
        <f t="shared" si="50"/>
        <v>0</v>
      </c>
      <c r="BW27" s="300">
        <f t="shared" si="51"/>
        <v>0</v>
      </c>
      <c r="BY27" s="296" t="e">
        <f t="shared" si="52"/>
        <v>#N/A</v>
      </c>
      <c r="BZ27" s="297" t="e">
        <f t="shared" si="53"/>
        <v>#N/A</v>
      </c>
      <c r="CA27" s="298">
        <f t="shared" si="54"/>
        <v>0</v>
      </c>
      <c r="CB27" s="299" t="e">
        <f t="shared" si="55"/>
        <v>#N/A</v>
      </c>
      <c r="CC27" s="300">
        <f t="shared" si="56"/>
        <v>0</v>
      </c>
      <c r="CD27" s="300">
        <f t="shared" si="57"/>
        <v>0</v>
      </c>
      <c r="CF27" s="296" t="e">
        <f t="shared" si="58"/>
        <v>#N/A</v>
      </c>
      <c r="CG27" s="297" t="e">
        <f t="shared" si="59"/>
        <v>#N/A</v>
      </c>
      <c r="CH27" s="298">
        <f t="shared" si="60"/>
        <v>0</v>
      </c>
      <c r="CI27" s="299" t="e">
        <f t="shared" si="61"/>
        <v>#N/A</v>
      </c>
      <c r="CJ27" s="300">
        <f t="shared" si="62"/>
        <v>0</v>
      </c>
      <c r="CK27" s="300">
        <f t="shared" si="63"/>
        <v>0</v>
      </c>
      <c r="CN27" s="183">
        <f t="shared" si="64"/>
        <v>0</v>
      </c>
      <c r="CO27" s="183">
        <f t="shared" si="12"/>
        <v>0</v>
      </c>
      <c r="CP27" s="183">
        <f t="shared" si="13"/>
        <v>0</v>
      </c>
      <c r="CQ27" s="183">
        <f t="shared" si="14"/>
        <v>0</v>
      </c>
      <c r="CR27" s="183">
        <f t="shared" si="15"/>
        <v>0</v>
      </c>
      <c r="CS27" s="183">
        <f t="shared" si="16"/>
        <v>0</v>
      </c>
      <c r="CT27" s="183">
        <f t="shared" si="17"/>
        <v>0</v>
      </c>
      <c r="CU27" s="183">
        <f t="shared" si="65"/>
        <v>0</v>
      </c>
      <c r="CV27" s="183">
        <f t="shared" si="66"/>
        <v>0</v>
      </c>
      <c r="CW27" s="183">
        <f t="shared" si="67"/>
        <v>0</v>
      </c>
      <c r="CX27" s="183">
        <f t="shared" si="68"/>
        <v>0</v>
      </c>
      <c r="CY27" s="183">
        <f t="shared" si="69"/>
        <v>0</v>
      </c>
      <c r="CZ27" s="183">
        <f t="shared" si="70"/>
        <v>0</v>
      </c>
      <c r="DA27" s="183">
        <f t="shared" si="71"/>
        <v>0</v>
      </c>
      <c r="DB27" s="305" t="str">
        <f t="shared" si="72"/>
        <v/>
      </c>
      <c r="DC27" s="305" t="str">
        <f t="shared" si="73"/>
        <v/>
      </c>
      <c r="DD27" s="305" t="str">
        <f t="shared" si="74"/>
        <v/>
      </c>
      <c r="DF27" s="184"/>
    </row>
    <row r="28" spans="3:110" ht="27" x14ac:dyDescent="0.2">
      <c r="C28" s="264" t="str">
        <f t="shared" si="18"/>
        <v>T</v>
      </c>
      <c r="D28" s="273" t="str">
        <f t="shared" si="19"/>
        <v>T</v>
      </c>
      <c r="E28" s="267" t="s">
        <v>193</v>
      </c>
      <c r="F28" s="22">
        <f t="shared" si="1"/>
        <v>0</v>
      </c>
      <c r="G28" s="22">
        <f t="shared" si="2"/>
        <v>0</v>
      </c>
      <c r="H28" s="22">
        <f t="shared" si="3"/>
        <v>0</v>
      </c>
      <c r="I28" s="63">
        <f t="shared" si="4"/>
        <v>0</v>
      </c>
      <c r="J28" s="63">
        <f t="shared" si="5"/>
        <v>0</v>
      </c>
      <c r="K28" s="64">
        <f t="shared" si="6"/>
        <v>0</v>
      </c>
      <c r="L28" s="16">
        <f t="shared" si="7"/>
        <v>0</v>
      </c>
      <c r="M28" s="23" t="e">
        <f t="shared" si="8"/>
        <v>#N/A</v>
      </c>
      <c r="N28" s="262" t="e">
        <f t="shared" si="20"/>
        <v>#N/A</v>
      </c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25"/>
      <c r="AJ28" s="289"/>
      <c r="AK28" s="151" t="str">
        <f t="shared" si="21"/>
        <v>0</v>
      </c>
      <c r="AL28" s="111" t="str">
        <f t="shared" si="9"/>
        <v/>
      </c>
      <c r="AM28" s="111">
        <f t="shared" si="10"/>
        <v>0</v>
      </c>
      <c r="AN28" s="151">
        <f t="shared" si="11"/>
        <v>0</v>
      </c>
      <c r="AO28" s="84"/>
      <c r="AP28" s="179" t="e">
        <f t="shared" si="22"/>
        <v>#N/A</v>
      </c>
      <c r="AQ28" s="180" t="e">
        <f t="shared" si="23"/>
        <v>#N/A</v>
      </c>
      <c r="AR28" s="181">
        <f t="shared" si="24"/>
        <v>0</v>
      </c>
      <c r="AS28" s="182" t="e">
        <f t="shared" si="25"/>
        <v>#N/A</v>
      </c>
      <c r="AT28" s="135">
        <f t="shared" si="26"/>
        <v>0</v>
      </c>
      <c r="AU28" s="183">
        <f t="shared" si="27"/>
        <v>0</v>
      </c>
      <c r="AW28" s="296" t="e">
        <f t="shared" si="28"/>
        <v>#N/A</v>
      </c>
      <c r="AX28" s="297" t="e">
        <f t="shared" si="29"/>
        <v>#N/A</v>
      </c>
      <c r="AY28" s="298">
        <f t="shared" si="30"/>
        <v>0</v>
      </c>
      <c r="AZ28" s="299" t="e">
        <f t="shared" si="31"/>
        <v>#N/A</v>
      </c>
      <c r="BA28" s="300">
        <f t="shared" si="32"/>
        <v>0</v>
      </c>
      <c r="BB28" s="300">
        <f t="shared" si="33"/>
        <v>0</v>
      </c>
      <c r="BD28" s="296" t="e">
        <f t="shared" si="34"/>
        <v>#N/A</v>
      </c>
      <c r="BE28" s="297" t="e">
        <f t="shared" si="35"/>
        <v>#N/A</v>
      </c>
      <c r="BF28" s="298">
        <f t="shared" si="36"/>
        <v>0</v>
      </c>
      <c r="BG28" s="299" t="e">
        <f t="shared" si="37"/>
        <v>#N/A</v>
      </c>
      <c r="BH28" s="300">
        <f t="shared" si="38"/>
        <v>0</v>
      </c>
      <c r="BI28" s="300">
        <f t="shared" si="39"/>
        <v>0</v>
      </c>
      <c r="BK28" s="296" t="e">
        <f t="shared" si="40"/>
        <v>#N/A</v>
      </c>
      <c r="BL28" s="297" t="e">
        <f t="shared" si="41"/>
        <v>#N/A</v>
      </c>
      <c r="BM28" s="298">
        <f t="shared" si="42"/>
        <v>0</v>
      </c>
      <c r="BN28" s="299" t="e">
        <f t="shared" si="43"/>
        <v>#N/A</v>
      </c>
      <c r="BO28" s="300">
        <f t="shared" si="44"/>
        <v>0</v>
      </c>
      <c r="BP28" s="300">
        <f t="shared" si="45"/>
        <v>0</v>
      </c>
      <c r="BR28" s="296" t="e">
        <f t="shared" si="46"/>
        <v>#N/A</v>
      </c>
      <c r="BS28" s="297" t="e">
        <f t="shared" si="47"/>
        <v>#N/A</v>
      </c>
      <c r="BT28" s="298">
        <f t="shared" si="48"/>
        <v>0</v>
      </c>
      <c r="BU28" s="299" t="e">
        <f t="shared" si="49"/>
        <v>#N/A</v>
      </c>
      <c r="BV28" s="300">
        <f t="shared" si="50"/>
        <v>0</v>
      </c>
      <c r="BW28" s="300">
        <f t="shared" si="51"/>
        <v>0</v>
      </c>
      <c r="BY28" s="296" t="e">
        <f t="shared" si="52"/>
        <v>#N/A</v>
      </c>
      <c r="BZ28" s="297" t="e">
        <f t="shared" si="53"/>
        <v>#N/A</v>
      </c>
      <c r="CA28" s="298">
        <f t="shared" si="54"/>
        <v>0</v>
      </c>
      <c r="CB28" s="299" t="e">
        <f t="shared" si="55"/>
        <v>#N/A</v>
      </c>
      <c r="CC28" s="300">
        <f t="shared" si="56"/>
        <v>0</v>
      </c>
      <c r="CD28" s="300">
        <f t="shared" si="57"/>
        <v>0</v>
      </c>
      <c r="CF28" s="296" t="e">
        <f t="shared" si="58"/>
        <v>#N/A</v>
      </c>
      <c r="CG28" s="297" t="e">
        <f t="shared" si="59"/>
        <v>#N/A</v>
      </c>
      <c r="CH28" s="298">
        <f t="shared" si="60"/>
        <v>0</v>
      </c>
      <c r="CI28" s="299" t="e">
        <f t="shared" si="61"/>
        <v>#N/A</v>
      </c>
      <c r="CJ28" s="300">
        <f t="shared" si="62"/>
        <v>0</v>
      </c>
      <c r="CK28" s="300">
        <f t="shared" si="63"/>
        <v>0</v>
      </c>
      <c r="CN28" s="183">
        <f t="shared" si="64"/>
        <v>0</v>
      </c>
      <c r="CO28" s="183">
        <f t="shared" si="12"/>
        <v>0</v>
      </c>
      <c r="CP28" s="183">
        <f t="shared" si="13"/>
        <v>0</v>
      </c>
      <c r="CQ28" s="183">
        <f t="shared" si="14"/>
        <v>0</v>
      </c>
      <c r="CR28" s="183">
        <f t="shared" si="15"/>
        <v>0</v>
      </c>
      <c r="CS28" s="183">
        <f t="shared" si="16"/>
        <v>0</v>
      </c>
      <c r="CT28" s="183">
        <f t="shared" si="17"/>
        <v>0</v>
      </c>
      <c r="CU28" s="183">
        <f t="shared" si="65"/>
        <v>0</v>
      </c>
      <c r="CV28" s="183">
        <f t="shared" si="66"/>
        <v>0</v>
      </c>
      <c r="CW28" s="183">
        <f t="shared" si="67"/>
        <v>0</v>
      </c>
      <c r="CX28" s="183">
        <f t="shared" si="68"/>
        <v>0</v>
      </c>
      <c r="CY28" s="183">
        <f t="shared" si="69"/>
        <v>0</v>
      </c>
      <c r="CZ28" s="183">
        <f t="shared" si="70"/>
        <v>0</v>
      </c>
      <c r="DA28" s="183">
        <f t="shared" si="71"/>
        <v>0</v>
      </c>
      <c r="DB28" s="305" t="str">
        <f t="shared" si="72"/>
        <v/>
      </c>
      <c r="DC28" s="305" t="str">
        <f t="shared" si="73"/>
        <v/>
      </c>
      <c r="DD28" s="305" t="str">
        <f t="shared" si="74"/>
        <v/>
      </c>
      <c r="DF28" s="184"/>
    </row>
    <row r="29" spans="3:110" ht="27" x14ac:dyDescent="0.2">
      <c r="C29" s="264" t="str">
        <f t="shared" si="18"/>
        <v>T</v>
      </c>
      <c r="D29" s="273" t="str">
        <f t="shared" si="19"/>
        <v>T</v>
      </c>
      <c r="E29" s="267" t="s">
        <v>193</v>
      </c>
      <c r="F29" s="22">
        <f t="shared" si="1"/>
        <v>0</v>
      </c>
      <c r="G29" s="22">
        <f t="shared" si="2"/>
        <v>0</v>
      </c>
      <c r="H29" s="22">
        <f t="shared" si="3"/>
        <v>0</v>
      </c>
      <c r="I29" s="63">
        <f t="shared" si="4"/>
        <v>0</v>
      </c>
      <c r="J29" s="63">
        <f t="shared" si="5"/>
        <v>0</v>
      </c>
      <c r="K29" s="64">
        <f t="shared" si="6"/>
        <v>0</v>
      </c>
      <c r="L29" s="16">
        <f t="shared" si="7"/>
        <v>0</v>
      </c>
      <c r="M29" s="23" t="e">
        <f t="shared" si="8"/>
        <v>#N/A</v>
      </c>
      <c r="N29" s="262" t="e">
        <f t="shared" si="20"/>
        <v>#N/A</v>
      </c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  <c r="AG29" s="25"/>
      <c r="AH29" s="25"/>
      <c r="AI29" s="25"/>
      <c r="AJ29" s="289"/>
      <c r="AK29" s="151" t="str">
        <f t="shared" si="21"/>
        <v>0</v>
      </c>
      <c r="AL29" s="111" t="str">
        <f t="shared" si="9"/>
        <v/>
      </c>
      <c r="AM29" s="111">
        <f t="shared" si="10"/>
        <v>0</v>
      </c>
      <c r="AN29" s="151">
        <f t="shared" si="11"/>
        <v>0</v>
      </c>
      <c r="AO29" s="84"/>
      <c r="AP29" s="179" t="e">
        <f t="shared" si="22"/>
        <v>#N/A</v>
      </c>
      <c r="AQ29" s="180" t="e">
        <f t="shared" si="23"/>
        <v>#N/A</v>
      </c>
      <c r="AR29" s="181">
        <f t="shared" si="24"/>
        <v>0</v>
      </c>
      <c r="AS29" s="182" t="e">
        <f t="shared" si="25"/>
        <v>#N/A</v>
      </c>
      <c r="AT29" s="135">
        <f t="shared" si="26"/>
        <v>0</v>
      </c>
      <c r="AU29" s="183">
        <f t="shared" si="27"/>
        <v>0</v>
      </c>
      <c r="AW29" s="296" t="e">
        <f t="shared" si="28"/>
        <v>#N/A</v>
      </c>
      <c r="AX29" s="297" t="e">
        <f t="shared" si="29"/>
        <v>#N/A</v>
      </c>
      <c r="AY29" s="298">
        <f t="shared" si="30"/>
        <v>0</v>
      </c>
      <c r="AZ29" s="299" t="e">
        <f t="shared" si="31"/>
        <v>#N/A</v>
      </c>
      <c r="BA29" s="300">
        <f t="shared" si="32"/>
        <v>0</v>
      </c>
      <c r="BB29" s="300">
        <f t="shared" si="33"/>
        <v>0</v>
      </c>
      <c r="BD29" s="296" t="e">
        <f t="shared" si="34"/>
        <v>#N/A</v>
      </c>
      <c r="BE29" s="297" t="e">
        <f t="shared" si="35"/>
        <v>#N/A</v>
      </c>
      <c r="BF29" s="298">
        <f t="shared" si="36"/>
        <v>0</v>
      </c>
      <c r="BG29" s="299" t="e">
        <f t="shared" si="37"/>
        <v>#N/A</v>
      </c>
      <c r="BH29" s="300">
        <f t="shared" si="38"/>
        <v>0</v>
      </c>
      <c r="BI29" s="300">
        <f t="shared" si="39"/>
        <v>0</v>
      </c>
      <c r="BK29" s="296" t="e">
        <f t="shared" si="40"/>
        <v>#N/A</v>
      </c>
      <c r="BL29" s="297" t="e">
        <f t="shared" si="41"/>
        <v>#N/A</v>
      </c>
      <c r="BM29" s="298">
        <f t="shared" si="42"/>
        <v>0</v>
      </c>
      <c r="BN29" s="299" t="e">
        <f t="shared" si="43"/>
        <v>#N/A</v>
      </c>
      <c r="BO29" s="300">
        <f t="shared" si="44"/>
        <v>0</v>
      </c>
      <c r="BP29" s="300">
        <f t="shared" si="45"/>
        <v>0</v>
      </c>
      <c r="BR29" s="296" t="e">
        <f t="shared" si="46"/>
        <v>#N/A</v>
      </c>
      <c r="BS29" s="297" t="e">
        <f t="shared" si="47"/>
        <v>#N/A</v>
      </c>
      <c r="BT29" s="298">
        <f t="shared" si="48"/>
        <v>0</v>
      </c>
      <c r="BU29" s="299" t="e">
        <f t="shared" si="49"/>
        <v>#N/A</v>
      </c>
      <c r="BV29" s="300">
        <f t="shared" si="50"/>
        <v>0</v>
      </c>
      <c r="BW29" s="300">
        <f t="shared" si="51"/>
        <v>0</v>
      </c>
      <c r="BY29" s="296" t="e">
        <f t="shared" si="52"/>
        <v>#N/A</v>
      </c>
      <c r="BZ29" s="297" t="e">
        <f t="shared" si="53"/>
        <v>#N/A</v>
      </c>
      <c r="CA29" s="298">
        <f t="shared" si="54"/>
        <v>0</v>
      </c>
      <c r="CB29" s="299" t="e">
        <f t="shared" si="55"/>
        <v>#N/A</v>
      </c>
      <c r="CC29" s="300">
        <f t="shared" si="56"/>
        <v>0</v>
      </c>
      <c r="CD29" s="300">
        <f t="shared" si="57"/>
        <v>0</v>
      </c>
      <c r="CF29" s="296" t="e">
        <f t="shared" si="58"/>
        <v>#N/A</v>
      </c>
      <c r="CG29" s="297" t="e">
        <f t="shared" si="59"/>
        <v>#N/A</v>
      </c>
      <c r="CH29" s="298">
        <f t="shared" si="60"/>
        <v>0</v>
      </c>
      <c r="CI29" s="299" t="e">
        <f t="shared" si="61"/>
        <v>#N/A</v>
      </c>
      <c r="CJ29" s="300">
        <f t="shared" si="62"/>
        <v>0</v>
      </c>
      <c r="CK29" s="300">
        <f t="shared" si="63"/>
        <v>0</v>
      </c>
      <c r="CN29" s="183">
        <f t="shared" si="64"/>
        <v>0</v>
      </c>
      <c r="CO29" s="183">
        <f t="shared" si="12"/>
        <v>0</v>
      </c>
      <c r="CP29" s="183">
        <f t="shared" si="13"/>
        <v>0</v>
      </c>
      <c r="CQ29" s="183">
        <f t="shared" si="14"/>
        <v>0</v>
      </c>
      <c r="CR29" s="183">
        <f t="shared" si="15"/>
        <v>0</v>
      </c>
      <c r="CS29" s="183">
        <f t="shared" si="16"/>
        <v>0</v>
      </c>
      <c r="CT29" s="183">
        <f t="shared" si="17"/>
        <v>0</v>
      </c>
      <c r="CU29" s="183">
        <f t="shared" si="65"/>
        <v>0</v>
      </c>
      <c r="CV29" s="183">
        <f t="shared" si="66"/>
        <v>0</v>
      </c>
      <c r="CW29" s="183">
        <f t="shared" si="67"/>
        <v>0</v>
      </c>
      <c r="CX29" s="183">
        <f t="shared" si="68"/>
        <v>0</v>
      </c>
      <c r="CY29" s="183">
        <f t="shared" si="69"/>
        <v>0</v>
      </c>
      <c r="CZ29" s="183">
        <f t="shared" si="70"/>
        <v>0</v>
      </c>
      <c r="DA29" s="183">
        <f t="shared" si="71"/>
        <v>0</v>
      </c>
      <c r="DB29" s="305" t="str">
        <f t="shared" si="72"/>
        <v/>
      </c>
      <c r="DC29" s="305" t="str">
        <f t="shared" si="73"/>
        <v/>
      </c>
      <c r="DD29" s="305" t="str">
        <f t="shared" si="74"/>
        <v/>
      </c>
      <c r="DF29" s="184"/>
    </row>
    <row r="30" spans="3:110" ht="27" x14ac:dyDescent="0.2">
      <c r="C30" s="264" t="str">
        <f t="shared" si="18"/>
        <v>T</v>
      </c>
      <c r="D30" s="273" t="str">
        <f t="shared" si="19"/>
        <v>T</v>
      </c>
      <c r="E30" s="267" t="s">
        <v>193</v>
      </c>
      <c r="F30" s="22">
        <f t="shared" si="1"/>
        <v>0</v>
      </c>
      <c r="G30" s="22">
        <f t="shared" si="2"/>
        <v>0</v>
      </c>
      <c r="H30" s="22">
        <f t="shared" si="3"/>
        <v>0</v>
      </c>
      <c r="I30" s="63">
        <f t="shared" si="4"/>
        <v>0</v>
      </c>
      <c r="J30" s="63">
        <f t="shared" si="5"/>
        <v>0</v>
      </c>
      <c r="K30" s="64">
        <f t="shared" si="6"/>
        <v>0</v>
      </c>
      <c r="L30" s="16">
        <f t="shared" si="7"/>
        <v>0</v>
      </c>
      <c r="M30" s="23" t="e">
        <f t="shared" si="8"/>
        <v>#N/A</v>
      </c>
      <c r="N30" s="262" t="e">
        <f t="shared" si="20"/>
        <v>#N/A</v>
      </c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89"/>
      <c r="AK30" s="151" t="str">
        <f t="shared" si="21"/>
        <v>0</v>
      </c>
      <c r="AL30" s="111" t="str">
        <f t="shared" si="9"/>
        <v/>
      </c>
      <c r="AM30" s="111">
        <f t="shared" si="10"/>
        <v>0</v>
      </c>
      <c r="AN30" s="151">
        <f t="shared" si="11"/>
        <v>0</v>
      </c>
      <c r="AO30" s="84"/>
      <c r="AP30" s="179" t="e">
        <f t="shared" si="22"/>
        <v>#N/A</v>
      </c>
      <c r="AQ30" s="180" t="e">
        <f t="shared" si="23"/>
        <v>#N/A</v>
      </c>
      <c r="AR30" s="181">
        <f t="shared" si="24"/>
        <v>0</v>
      </c>
      <c r="AS30" s="182" t="e">
        <f t="shared" si="25"/>
        <v>#N/A</v>
      </c>
      <c r="AT30" s="135">
        <f t="shared" si="26"/>
        <v>0</v>
      </c>
      <c r="AU30" s="183">
        <f t="shared" si="27"/>
        <v>0</v>
      </c>
      <c r="AW30" s="296" t="e">
        <f t="shared" si="28"/>
        <v>#N/A</v>
      </c>
      <c r="AX30" s="297" t="e">
        <f t="shared" si="29"/>
        <v>#N/A</v>
      </c>
      <c r="AY30" s="298">
        <f t="shared" si="30"/>
        <v>0</v>
      </c>
      <c r="AZ30" s="299" t="e">
        <f t="shared" si="31"/>
        <v>#N/A</v>
      </c>
      <c r="BA30" s="300">
        <f t="shared" si="32"/>
        <v>0</v>
      </c>
      <c r="BB30" s="300">
        <f t="shared" si="33"/>
        <v>0</v>
      </c>
      <c r="BD30" s="296" t="e">
        <f t="shared" si="34"/>
        <v>#N/A</v>
      </c>
      <c r="BE30" s="297" t="e">
        <f t="shared" si="35"/>
        <v>#N/A</v>
      </c>
      <c r="BF30" s="298">
        <f t="shared" si="36"/>
        <v>0</v>
      </c>
      <c r="BG30" s="299" t="e">
        <f t="shared" si="37"/>
        <v>#N/A</v>
      </c>
      <c r="BH30" s="300">
        <f t="shared" si="38"/>
        <v>0</v>
      </c>
      <c r="BI30" s="300">
        <f t="shared" si="39"/>
        <v>0</v>
      </c>
      <c r="BK30" s="296" t="e">
        <f t="shared" si="40"/>
        <v>#N/A</v>
      </c>
      <c r="BL30" s="297" t="e">
        <f t="shared" si="41"/>
        <v>#N/A</v>
      </c>
      <c r="BM30" s="298">
        <f t="shared" si="42"/>
        <v>0</v>
      </c>
      <c r="BN30" s="299" t="e">
        <f t="shared" si="43"/>
        <v>#N/A</v>
      </c>
      <c r="BO30" s="300">
        <f t="shared" si="44"/>
        <v>0</v>
      </c>
      <c r="BP30" s="300">
        <f t="shared" si="45"/>
        <v>0</v>
      </c>
      <c r="BR30" s="296" t="e">
        <f t="shared" si="46"/>
        <v>#N/A</v>
      </c>
      <c r="BS30" s="297" t="e">
        <f t="shared" si="47"/>
        <v>#N/A</v>
      </c>
      <c r="BT30" s="298">
        <f t="shared" si="48"/>
        <v>0</v>
      </c>
      <c r="BU30" s="299" t="e">
        <f t="shared" si="49"/>
        <v>#N/A</v>
      </c>
      <c r="BV30" s="300">
        <f t="shared" si="50"/>
        <v>0</v>
      </c>
      <c r="BW30" s="300">
        <f t="shared" si="51"/>
        <v>0</v>
      </c>
      <c r="BY30" s="296" t="e">
        <f t="shared" si="52"/>
        <v>#N/A</v>
      </c>
      <c r="BZ30" s="297" t="e">
        <f t="shared" si="53"/>
        <v>#N/A</v>
      </c>
      <c r="CA30" s="298">
        <f t="shared" si="54"/>
        <v>0</v>
      </c>
      <c r="CB30" s="299" t="e">
        <f t="shared" si="55"/>
        <v>#N/A</v>
      </c>
      <c r="CC30" s="300">
        <f t="shared" si="56"/>
        <v>0</v>
      </c>
      <c r="CD30" s="300">
        <f t="shared" si="57"/>
        <v>0</v>
      </c>
      <c r="CF30" s="296" t="e">
        <f t="shared" si="58"/>
        <v>#N/A</v>
      </c>
      <c r="CG30" s="297" t="e">
        <f t="shared" si="59"/>
        <v>#N/A</v>
      </c>
      <c r="CH30" s="298">
        <f t="shared" si="60"/>
        <v>0</v>
      </c>
      <c r="CI30" s="299" t="e">
        <f t="shared" si="61"/>
        <v>#N/A</v>
      </c>
      <c r="CJ30" s="300">
        <f t="shared" si="62"/>
        <v>0</v>
      </c>
      <c r="CK30" s="300">
        <f t="shared" si="63"/>
        <v>0</v>
      </c>
      <c r="CN30" s="183">
        <f t="shared" si="64"/>
        <v>0</v>
      </c>
      <c r="CO30" s="183">
        <f t="shared" si="12"/>
        <v>0</v>
      </c>
      <c r="CP30" s="183">
        <f t="shared" si="13"/>
        <v>0</v>
      </c>
      <c r="CQ30" s="183">
        <f t="shared" si="14"/>
        <v>0</v>
      </c>
      <c r="CR30" s="183">
        <f t="shared" si="15"/>
        <v>0</v>
      </c>
      <c r="CS30" s="183">
        <f t="shared" si="16"/>
        <v>0</v>
      </c>
      <c r="CT30" s="183">
        <f t="shared" si="17"/>
        <v>0</v>
      </c>
      <c r="CU30" s="183">
        <f t="shared" si="65"/>
        <v>0</v>
      </c>
      <c r="CV30" s="183">
        <f t="shared" si="66"/>
        <v>0</v>
      </c>
      <c r="CW30" s="183">
        <f t="shared" si="67"/>
        <v>0</v>
      </c>
      <c r="CX30" s="183">
        <f t="shared" si="68"/>
        <v>0</v>
      </c>
      <c r="CY30" s="183">
        <f t="shared" si="69"/>
        <v>0</v>
      </c>
      <c r="CZ30" s="183">
        <f t="shared" si="70"/>
        <v>0</v>
      </c>
      <c r="DA30" s="183">
        <f t="shared" si="71"/>
        <v>0</v>
      </c>
      <c r="DB30" s="305" t="str">
        <f t="shared" si="72"/>
        <v/>
      </c>
      <c r="DC30" s="305" t="str">
        <f t="shared" si="73"/>
        <v/>
      </c>
      <c r="DD30" s="305" t="str">
        <f t="shared" si="74"/>
        <v/>
      </c>
      <c r="DF30" s="184"/>
    </row>
    <row r="31" spans="3:110" ht="27" x14ac:dyDescent="0.2">
      <c r="C31" s="264" t="str">
        <f t="shared" si="18"/>
        <v>T</v>
      </c>
      <c r="D31" s="273" t="str">
        <f t="shared" si="19"/>
        <v>T</v>
      </c>
      <c r="E31" s="267" t="s">
        <v>193</v>
      </c>
      <c r="F31" s="22">
        <f t="shared" si="1"/>
        <v>0</v>
      </c>
      <c r="G31" s="22">
        <f t="shared" si="2"/>
        <v>0</v>
      </c>
      <c r="H31" s="22">
        <f t="shared" si="3"/>
        <v>0</v>
      </c>
      <c r="I31" s="63">
        <f t="shared" si="4"/>
        <v>0</v>
      </c>
      <c r="J31" s="63">
        <f t="shared" si="5"/>
        <v>0</v>
      </c>
      <c r="K31" s="64">
        <f t="shared" si="6"/>
        <v>0</v>
      </c>
      <c r="L31" s="16">
        <f t="shared" si="7"/>
        <v>0</v>
      </c>
      <c r="M31" s="23" t="e">
        <f t="shared" si="8"/>
        <v>#N/A</v>
      </c>
      <c r="N31" s="262" t="e">
        <f t="shared" si="20"/>
        <v>#N/A</v>
      </c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5"/>
      <c r="AI31" s="25"/>
      <c r="AJ31" s="289"/>
      <c r="AK31" s="151" t="str">
        <f t="shared" si="21"/>
        <v>0</v>
      </c>
      <c r="AL31" s="111" t="str">
        <f t="shared" si="9"/>
        <v/>
      </c>
      <c r="AM31" s="111">
        <f t="shared" si="10"/>
        <v>0</v>
      </c>
      <c r="AN31" s="151">
        <f t="shared" si="11"/>
        <v>0</v>
      </c>
      <c r="AO31" s="84"/>
      <c r="AP31" s="179" t="e">
        <f t="shared" si="22"/>
        <v>#N/A</v>
      </c>
      <c r="AQ31" s="180" t="e">
        <f t="shared" si="23"/>
        <v>#N/A</v>
      </c>
      <c r="AR31" s="181">
        <f t="shared" si="24"/>
        <v>0</v>
      </c>
      <c r="AS31" s="182" t="e">
        <f t="shared" si="25"/>
        <v>#N/A</v>
      </c>
      <c r="AT31" s="135">
        <f t="shared" si="26"/>
        <v>0</v>
      </c>
      <c r="AU31" s="183">
        <f t="shared" si="27"/>
        <v>0</v>
      </c>
      <c r="AW31" s="296" t="e">
        <f t="shared" si="28"/>
        <v>#N/A</v>
      </c>
      <c r="AX31" s="297" t="e">
        <f t="shared" si="29"/>
        <v>#N/A</v>
      </c>
      <c r="AY31" s="298">
        <f t="shared" si="30"/>
        <v>0</v>
      </c>
      <c r="AZ31" s="299" t="e">
        <f t="shared" si="31"/>
        <v>#N/A</v>
      </c>
      <c r="BA31" s="300">
        <f t="shared" si="32"/>
        <v>0</v>
      </c>
      <c r="BB31" s="300">
        <f t="shared" si="33"/>
        <v>0</v>
      </c>
      <c r="BD31" s="296" t="e">
        <f t="shared" si="34"/>
        <v>#N/A</v>
      </c>
      <c r="BE31" s="297" t="e">
        <f t="shared" si="35"/>
        <v>#N/A</v>
      </c>
      <c r="BF31" s="298">
        <f t="shared" si="36"/>
        <v>0</v>
      </c>
      <c r="BG31" s="299" t="e">
        <f t="shared" si="37"/>
        <v>#N/A</v>
      </c>
      <c r="BH31" s="300">
        <f t="shared" si="38"/>
        <v>0</v>
      </c>
      <c r="BI31" s="300">
        <f t="shared" si="39"/>
        <v>0</v>
      </c>
      <c r="BK31" s="296" t="e">
        <f t="shared" si="40"/>
        <v>#N/A</v>
      </c>
      <c r="BL31" s="297" t="e">
        <f t="shared" si="41"/>
        <v>#N/A</v>
      </c>
      <c r="BM31" s="298">
        <f t="shared" si="42"/>
        <v>0</v>
      </c>
      <c r="BN31" s="299" t="e">
        <f t="shared" si="43"/>
        <v>#N/A</v>
      </c>
      <c r="BO31" s="300">
        <f t="shared" si="44"/>
        <v>0</v>
      </c>
      <c r="BP31" s="300">
        <f t="shared" si="45"/>
        <v>0</v>
      </c>
      <c r="BR31" s="296" t="e">
        <f t="shared" si="46"/>
        <v>#N/A</v>
      </c>
      <c r="BS31" s="297" t="e">
        <f t="shared" si="47"/>
        <v>#N/A</v>
      </c>
      <c r="BT31" s="298">
        <f t="shared" si="48"/>
        <v>0</v>
      </c>
      <c r="BU31" s="299" t="e">
        <f t="shared" si="49"/>
        <v>#N/A</v>
      </c>
      <c r="BV31" s="300">
        <f t="shared" si="50"/>
        <v>0</v>
      </c>
      <c r="BW31" s="300">
        <f t="shared" si="51"/>
        <v>0</v>
      </c>
      <c r="BY31" s="296" t="e">
        <f t="shared" si="52"/>
        <v>#N/A</v>
      </c>
      <c r="BZ31" s="297" t="e">
        <f t="shared" si="53"/>
        <v>#N/A</v>
      </c>
      <c r="CA31" s="298">
        <f t="shared" si="54"/>
        <v>0</v>
      </c>
      <c r="CB31" s="299" t="e">
        <f t="shared" si="55"/>
        <v>#N/A</v>
      </c>
      <c r="CC31" s="300">
        <f t="shared" si="56"/>
        <v>0</v>
      </c>
      <c r="CD31" s="300">
        <f t="shared" si="57"/>
        <v>0</v>
      </c>
      <c r="CF31" s="296" t="e">
        <f t="shared" si="58"/>
        <v>#N/A</v>
      </c>
      <c r="CG31" s="297" t="e">
        <f t="shared" si="59"/>
        <v>#N/A</v>
      </c>
      <c r="CH31" s="298">
        <f t="shared" si="60"/>
        <v>0</v>
      </c>
      <c r="CI31" s="299" t="e">
        <f t="shared" si="61"/>
        <v>#N/A</v>
      </c>
      <c r="CJ31" s="300">
        <f t="shared" si="62"/>
        <v>0</v>
      </c>
      <c r="CK31" s="300">
        <f t="shared" si="63"/>
        <v>0</v>
      </c>
      <c r="CN31" s="183">
        <f t="shared" si="64"/>
        <v>0</v>
      </c>
      <c r="CO31" s="183">
        <f t="shared" si="12"/>
        <v>0</v>
      </c>
      <c r="CP31" s="183">
        <f t="shared" si="13"/>
        <v>0</v>
      </c>
      <c r="CQ31" s="183">
        <f t="shared" si="14"/>
        <v>0</v>
      </c>
      <c r="CR31" s="183">
        <f t="shared" si="15"/>
        <v>0</v>
      </c>
      <c r="CS31" s="183">
        <f t="shared" si="16"/>
        <v>0</v>
      </c>
      <c r="CT31" s="183">
        <f t="shared" si="17"/>
        <v>0</v>
      </c>
      <c r="CU31" s="183">
        <f t="shared" si="65"/>
        <v>0</v>
      </c>
      <c r="CV31" s="183">
        <f t="shared" si="66"/>
        <v>0</v>
      </c>
      <c r="CW31" s="183">
        <f t="shared" si="67"/>
        <v>0</v>
      </c>
      <c r="CX31" s="183">
        <f t="shared" si="68"/>
        <v>0</v>
      </c>
      <c r="CY31" s="183">
        <f t="shared" si="69"/>
        <v>0</v>
      </c>
      <c r="CZ31" s="183">
        <f t="shared" si="70"/>
        <v>0</v>
      </c>
      <c r="DA31" s="183">
        <f t="shared" si="71"/>
        <v>0</v>
      </c>
      <c r="DB31" s="305" t="str">
        <f t="shared" si="72"/>
        <v/>
      </c>
      <c r="DC31" s="305" t="str">
        <f t="shared" si="73"/>
        <v/>
      </c>
      <c r="DD31" s="305" t="str">
        <f t="shared" si="74"/>
        <v/>
      </c>
      <c r="DF31" s="184"/>
    </row>
    <row r="32" spans="3:110" ht="27" x14ac:dyDescent="0.2">
      <c r="C32" s="264" t="str">
        <f t="shared" si="18"/>
        <v>T</v>
      </c>
      <c r="D32" s="273" t="str">
        <f t="shared" si="19"/>
        <v>T</v>
      </c>
      <c r="E32" s="267" t="s">
        <v>193</v>
      </c>
      <c r="F32" s="22">
        <f t="shared" si="1"/>
        <v>0</v>
      </c>
      <c r="G32" s="22">
        <f t="shared" si="2"/>
        <v>0</v>
      </c>
      <c r="H32" s="22">
        <f t="shared" si="3"/>
        <v>0</v>
      </c>
      <c r="I32" s="63">
        <f t="shared" si="4"/>
        <v>0</v>
      </c>
      <c r="J32" s="63">
        <f t="shared" si="5"/>
        <v>0</v>
      </c>
      <c r="K32" s="64">
        <f t="shared" si="6"/>
        <v>0</v>
      </c>
      <c r="L32" s="16">
        <f t="shared" si="7"/>
        <v>0</v>
      </c>
      <c r="M32" s="23" t="e">
        <f t="shared" si="8"/>
        <v>#N/A</v>
      </c>
      <c r="N32" s="262" t="e">
        <f t="shared" si="20"/>
        <v>#N/A</v>
      </c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25"/>
      <c r="AH32" s="25"/>
      <c r="AI32" s="25"/>
      <c r="AJ32" s="289"/>
      <c r="AK32" s="151" t="str">
        <f t="shared" si="21"/>
        <v>0</v>
      </c>
      <c r="AL32" s="111" t="str">
        <f t="shared" si="9"/>
        <v/>
      </c>
      <c r="AM32" s="111">
        <f t="shared" si="10"/>
        <v>0</v>
      </c>
      <c r="AN32" s="151">
        <f t="shared" si="11"/>
        <v>0</v>
      </c>
      <c r="AO32" s="84"/>
      <c r="AP32" s="179" t="e">
        <f t="shared" si="22"/>
        <v>#N/A</v>
      </c>
      <c r="AQ32" s="180" t="e">
        <f t="shared" si="23"/>
        <v>#N/A</v>
      </c>
      <c r="AR32" s="181">
        <f t="shared" si="24"/>
        <v>0</v>
      </c>
      <c r="AS32" s="182" t="e">
        <f t="shared" si="25"/>
        <v>#N/A</v>
      </c>
      <c r="AT32" s="135">
        <f t="shared" si="26"/>
        <v>0</v>
      </c>
      <c r="AU32" s="183">
        <f t="shared" si="27"/>
        <v>0</v>
      </c>
      <c r="AW32" s="296" t="e">
        <f t="shared" si="28"/>
        <v>#N/A</v>
      </c>
      <c r="AX32" s="297" t="e">
        <f t="shared" si="29"/>
        <v>#N/A</v>
      </c>
      <c r="AY32" s="298">
        <f t="shared" si="30"/>
        <v>0</v>
      </c>
      <c r="AZ32" s="299" t="e">
        <f t="shared" si="31"/>
        <v>#N/A</v>
      </c>
      <c r="BA32" s="300">
        <f t="shared" si="32"/>
        <v>0</v>
      </c>
      <c r="BB32" s="300">
        <f t="shared" si="33"/>
        <v>0</v>
      </c>
      <c r="BD32" s="296" t="e">
        <f t="shared" si="34"/>
        <v>#N/A</v>
      </c>
      <c r="BE32" s="297" t="e">
        <f t="shared" si="35"/>
        <v>#N/A</v>
      </c>
      <c r="BF32" s="298">
        <f t="shared" si="36"/>
        <v>0</v>
      </c>
      <c r="BG32" s="299" t="e">
        <f t="shared" si="37"/>
        <v>#N/A</v>
      </c>
      <c r="BH32" s="300">
        <f t="shared" si="38"/>
        <v>0</v>
      </c>
      <c r="BI32" s="300">
        <f t="shared" si="39"/>
        <v>0</v>
      </c>
      <c r="BK32" s="296" t="e">
        <f t="shared" si="40"/>
        <v>#N/A</v>
      </c>
      <c r="BL32" s="297" t="e">
        <f t="shared" si="41"/>
        <v>#N/A</v>
      </c>
      <c r="BM32" s="298">
        <f t="shared" si="42"/>
        <v>0</v>
      </c>
      <c r="BN32" s="299" t="e">
        <f t="shared" si="43"/>
        <v>#N/A</v>
      </c>
      <c r="BO32" s="300">
        <f t="shared" si="44"/>
        <v>0</v>
      </c>
      <c r="BP32" s="300">
        <f t="shared" si="45"/>
        <v>0</v>
      </c>
      <c r="BR32" s="296" t="e">
        <f t="shared" si="46"/>
        <v>#N/A</v>
      </c>
      <c r="BS32" s="297" t="e">
        <f t="shared" si="47"/>
        <v>#N/A</v>
      </c>
      <c r="BT32" s="298">
        <f t="shared" si="48"/>
        <v>0</v>
      </c>
      <c r="BU32" s="299" t="e">
        <f t="shared" si="49"/>
        <v>#N/A</v>
      </c>
      <c r="BV32" s="300">
        <f t="shared" si="50"/>
        <v>0</v>
      </c>
      <c r="BW32" s="300">
        <f t="shared" si="51"/>
        <v>0</v>
      </c>
      <c r="BY32" s="296" t="e">
        <f t="shared" si="52"/>
        <v>#N/A</v>
      </c>
      <c r="BZ32" s="297" t="e">
        <f t="shared" si="53"/>
        <v>#N/A</v>
      </c>
      <c r="CA32" s="298">
        <f t="shared" si="54"/>
        <v>0</v>
      </c>
      <c r="CB32" s="299" t="e">
        <f t="shared" si="55"/>
        <v>#N/A</v>
      </c>
      <c r="CC32" s="300">
        <f t="shared" si="56"/>
        <v>0</v>
      </c>
      <c r="CD32" s="300">
        <f t="shared" si="57"/>
        <v>0</v>
      </c>
      <c r="CF32" s="296" t="e">
        <f t="shared" si="58"/>
        <v>#N/A</v>
      </c>
      <c r="CG32" s="297" t="e">
        <f t="shared" si="59"/>
        <v>#N/A</v>
      </c>
      <c r="CH32" s="298">
        <f t="shared" si="60"/>
        <v>0</v>
      </c>
      <c r="CI32" s="299" t="e">
        <f t="shared" si="61"/>
        <v>#N/A</v>
      </c>
      <c r="CJ32" s="300">
        <f t="shared" si="62"/>
        <v>0</v>
      </c>
      <c r="CK32" s="300">
        <f t="shared" si="63"/>
        <v>0</v>
      </c>
      <c r="CN32" s="183">
        <f t="shared" si="64"/>
        <v>0</v>
      </c>
      <c r="CO32" s="183">
        <f t="shared" si="12"/>
        <v>0</v>
      </c>
      <c r="CP32" s="183">
        <f t="shared" si="13"/>
        <v>0</v>
      </c>
      <c r="CQ32" s="183">
        <f t="shared" si="14"/>
        <v>0</v>
      </c>
      <c r="CR32" s="183">
        <f t="shared" si="15"/>
        <v>0</v>
      </c>
      <c r="CS32" s="183">
        <f t="shared" si="16"/>
        <v>0</v>
      </c>
      <c r="CT32" s="183">
        <f t="shared" si="17"/>
        <v>0</v>
      </c>
      <c r="CU32" s="183">
        <f t="shared" si="65"/>
        <v>0</v>
      </c>
      <c r="CV32" s="183">
        <f t="shared" si="66"/>
        <v>0</v>
      </c>
      <c r="CW32" s="183">
        <f t="shared" si="67"/>
        <v>0</v>
      </c>
      <c r="CX32" s="183">
        <f t="shared" si="68"/>
        <v>0</v>
      </c>
      <c r="CY32" s="183">
        <f t="shared" si="69"/>
        <v>0</v>
      </c>
      <c r="CZ32" s="183">
        <f t="shared" si="70"/>
        <v>0</v>
      </c>
      <c r="DA32" s="183">
        <f t="shared" si="71"/>
        <v>0</v>
      </c>
      <c r="DB32" s="305" t="str">
        <f t="shared" si="72"/>
        <v/>
      </c>
      <c r="DC32" s="305" t="str">
        <f t="shared" si="73"/>
        <v/>
      </c>
      <c r="DD32" s="305" t="str">
        <f t="shared" si="74"/>
        <v/>
      </c>
      <c r="DF32" s="184"/>
    </row>
    <row r="33" spans="3:111" ht="27" x14ac:dyDescent="0.2">
      <c r="C33" s="264" t="str">
        <f t="shared" si="18"/>
        <v>T</v>
      </c>
      <c r="D33" s="273" t="str">
        <f t="shared" si="19"/>
        <v>T</v>
      </c>
      <c r="E33" s="267" t="s">
        <v>193</v>
      </c>
      <c r="F33" s="22">
        <f t="shared" si="1"/>
        <v>0</v>
      </c>
      <c r="G33" s="22">
        <f t="shared" si="2"/>
        <v>0</v>
      </c>
      <c r="H33" s="22">
        <f t="shared" si="3"/>
        <v>0</v>
      </c>
      <c r="I33" s="63">
        <f t="shared" si="4"/>
        <v>0</v>
      </c>
      <c r="J33" s="63">
        <f t="shared" si="5"/>
        <v>0</v>
      </c>
      <c r="K33" s="64">
        <f t="shared" si="6"/>
        <v>0</v>
      </c>
      <c r="L33" s="16">
        <f t="shared" si="7"/>
        <v>0</v>
      </c>
      <c r="M33" s="23" t="e">
        <f t="shared" si="8"/>
        <v>#N/A</v>
      </c>
      <c r="N33" s="262" t="e">
        <f t="shared" si="20"/>
        <v>#N/A</v>
      </c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25"/>
      <c r="AH33" s="25"/>
      <c r="AI33" s="25"/>
      <c r="AJ33" s="289"/>
      <c r="AK33" s="151" t="str">
        <f t="shared" si="21"/>
        <v>0</v>
      </c>
      <c r="AL33" s="111" t="str">
        <f t="shared" si="9"/>
        <v/>
      </c>
      <c r="AM33" s="111">
        <f t="shared" si="10"/>
        <v>0</v>
      </c>
      <c r="AN33" s="151">
        <f t="shared" si="11"/>
        <v>0</v>
      </c>
      <c r="AO33" s="84"/>
      <c r="AP33" s="179" t="e">
        <f t="shared" si="22"/>
        <v>#N/A</v>
      </c>
      <c r="AQ33" s="180" t="e">
        <f t="shared" si="23"/>
        <v>#N/A</v>
      </c>
      <c r="AR33" s="181">
        <f t="shared" si="24"/>
        <v>0</v>
      </c>
      <c r="AS33" s="182" t="e">
        <f t="shared" si="25"/>
        <v>#N/A</v>
      </c>
      <c r="AT33" s="135">
        <f t="shared" si="26"/>
        <v>0</v>
      </c>
      <c r="AU33" s="183">
        <f t="shared" si="27"/>
        <v>0</v>
      </c>
      <c r="AW33" s="296" t="e">
        <f t="shared" si="28"/>
        <v>#N/A</v>
      </c>
      <c r="AX33" s="297" t="e">
        <f t="shared" si="29"/>
        <v>#N/A</v>
      </c>
      <c r="AY33" s="298">
        <f t="shared" si="30"/>
        <v>0</v>
      </c>
      <c r="AZ33" s="299" t="e">
        <f t="shared" si="31"/>
        <v>#N/A</v>
      </c>
      <c r="BA33" s="300">
        <f t="shared" si="32"/>
        <v>0</v>
      </c>
      <c r="BB33" s="300">
        <f t="shared" si="33"/>
        <v>0</v>
      </c>
      <c r="BD33" s="296" t="e">
        <f t="shared" si="34"/>
        <v>#N/A</v>
      </c>
      <c r="BE33" s="297" t="e">
        <f t="shared" si="35"/>
        <v>#N/A</v>
      </c>
      <c r="BF33" s="298">
        <f t="shared" si="36"/>
        <v>0</v>
      </c>
      <c r="BG33" s="299" t="e">
        <f t="shared" si="37"/>
        <v>#N/A</v>
      </c>
      <c r="BH33" s="300">
        <f t="shared" si="38"/>
        <v>0</v>
      </c>
      <c r="BI33" s="300">
        <f t="shared" si="39"/>
        <v>0</v>
      </c>
      <c r="BK33" s="296" t="e">
        <f t="shared" si="40"/>
        <v>#N/A</v>
      </c>
      <c r="BL33" s="297" t="e">
        <f t="shared" si="41"/>
        <v>#N/A</v>
      </c>
      <c r="BM33" s="298">
        <f t="shared" si="42"/>
        <v>0</v>
      </c>
      <c r="BN33" s="299" t="e">
        <f t="shared" si="43"/>
        <v>#N/A</v>
      </c>
      <c r="BO33" s="300">
        <f t="shared" si="44"/>
        <v>0</v>
      </c>
      <c r="BP33" s="300">
        <f t="shared" si="45"/>
        <v>0</v>
      </c>
      <c r="BR33" s="296" t="e">
        <f t="shared" si="46"/>
        <v>#N/A</v>
      </c>
      <c r="BS33" s="297" t="e">
        <f t="shared" si="47"/>
        <v>#N/A</v>
      </c>
      <c r="BT33" s="298">
        <f t="shared" si="48"/>
        <v>0</v>
      </c>
      <c r="BU33" s="299" t="e">
        <f t="shared" si="49"/>
        <v>#N/A</v>
      </c>
      <c r="BV33" s="300">
        <f t="shared" si="50"/>
        <v>0</v>
      </c>
      <c r="BW33" s="300">
        <f t="shared" si="51"/>
        <v>0</v>
      </c>
      <c r="BY33" s="296" t="e">
        <f t="shared" si="52"/>
        <v>#N/A</v>
      </c>
      <c r="BZ33" s="297" t="e">
        <f t="shared" si="53"/>
        <v>#N/A</v>
      </c>
      <c r="CA33" s="298">
        <f t="shared" si="54"/>
        <v>0</v>
      </c>
      <c r="CB33" s="299" t="e">
        <f t="shared" si="55"/>
        <v>#N/A</v>
      </c>
      <c r="CC33" s="300">
        <f t="shared" si="56"/>
        <v>0</v>
      </c>
      <c r="CD33" s="300">
        <f t="shared" si="57"/>
        <v>0</v>
      </c>
      <c r="CF33" s="296" t="e">
        <f t="shared" si="58"/>
        <v>#N/A</v>
      </c>
      <c r="CG33" s="297" t="e">
        <f t="shared" si="59"/>
        <v>#N/A</v>
      </c>
      <c r="CH33" s="298">
        <f t="shared" si="60"/>
        <v>0</v>
      </c>
      <c r="CI33" s="299" t="e">
        <f t="shared" si="61"/>
        <v>#N/A</v>
      </c>
      <c r="CJ33" s="300">
        <f t="shared" si="62"/>
        <v>0</v>
      </c>
      <c r="CK33" s="300">
        <f t="shared" si="63"/>
        <v>0</v>
      </c>
      <c r="CN33" s="183">
        <f t="shared" si="64"/>
        <v>0</v>
      </c>
      <c r="CO33" s="183">
        <f t="shared" si="12"/>
        <v>0</v>
      </c>
      <c r="CP33" s="183">
        <f t="shared" si="13"/>
        <v>0</v>
      </c>
      <c r="CQ33" s="183">
        <f t="shared" si="14"/>
        <v>0</v>
      </c>
      <c r="CR33" s="183">
        <f t="shared" si="15"/>
        <v>0</v>
      </c>
      <c r="CS33" s="183">
        <f t="shared" si="16"/>
        <v>0</v>
      </c>
      <c r="CT33" s="183">
        <f t="shared" si="17"/>
        <v>0</v>
      </c>
      <c r="CU33" s="183">
        <f t="shared" si="65"/>
        <v>0</v>
      </c>
      <c r="CV33" s="183">
        <f t="shared" si="66"/>
        <v>0</v>
      </c>
      <c r="CW33" s="183">
        <f t="shared" si="67"/>
        <v>0</v>
      </c>
      <c r="CX33" s="183">
        <f t="shared" si="68"/>
        <v>0</v>
      </c>
      <c r="CY33" s="183">
        <f t="shared" si="69"/>
        <v>0</v>
      </c>
      <c r="CZ33" s="183">
        <f t="shared" si="70"/>
        <v>0</v>
      </c>
      <c r="DA33" s="183">
        <f t="shared" si="71"/>
        <v>0</v>
      </c>
      <c r="DB33" s="305" t="str">
        <f t="shared" si="72"/>
        <v/>
      </c>
      <c r="DC33" s="305" t="str">
        <f t="shared" si="73"/>
        <v/>
      </c>
      <c r="DD33" s="305" t="str">
        <f t="shared" si="74"/>
        <v/>
      </c>
      <c r="DF33" s="184"/>
    </row>
    <row r="34" spans="3:111" ht="27" x14ac:dyDescent="0.2">
      <c r="C34" s="264" t="str">
        <f t="shared" si="18"/>
        <v>T</v>
      </c>
      <c r="D34" s="273" t="str">
        <f t="shared" si="19"/>
        <v>T</v>
      </c>
      <c r="E34" s="267" t="s">
        <v>193</v>
      </c>
      <c r="F34" s="22">
        <f t="shared" si="1"/>
        <v>0</v>
      </c>
      <c r="G34" s="22">
        <f t="shared" si="2"/>
        <v>0</v>
      </c>
      <c r="H34" s="22">
        <f t="shared" si="3"/>
        <v>0</v>
      </c>
      <c r="I34" s="63">
        <f t="shared" si="4"/>
        <v>0</v>
      </c>
      <c r="J34" s="63">
        <f t="shared" si="5"/>
        <v>0</v>
      </c>
      <c r="K34" s="64">
        <f t="shared" si="6"/>
        <v>0</v>
      </c>
      <c r="L34" s="16">
        <f t="shared" si="7"/>
        <v>0</v>
      </c>
      <c r="M34" s="23" t="e">
        <f t="shared" si="8"/>
        <v>#N/A</v>
      </c>
      <c r="N34" s="262" t="e">
        <f t="shared" si="20"/>
        <v>#N/A</v>
      </c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  <c r="AG34" s="25"/>
      <c r="AH34" s="25"/>
      <c r="AI34" s="25"/>
      <c r="AJ34" s="289"/>
      <c r="AK34" s="151" t="str">
        <f t="shared" si="21"/>
        <v>0</v>
      </c>
      <c r="AL34" s="111" t="str">
        <f t="shared" si="9"/>
        <v/>
      </c>
      <c r="AM34" s="111">
        <f t="shared" si="10"/>
        <v>0</v>
      </c>
      <c r="AN34" s="151">
        <f t="shared" si="11"/>
        <v>0</v>
      </c>
      <c r="AO34" s="84"/>
      <c r="AP34" s="179" t="e">
        <f t="shared" si="22"/>
        <v>#N/A</v>
      </c>
      <c r="AQ34" s="180" t="e">
        <f t="shared" si="23"/>
        <v>#N/A</v>
      </c>
      <c r="AR34" s="181">
        <f t="shared" si="24"/>
        <v>0</v>
      </c>
      <c r="AS34" s="182" t="e">
        <f t="shared" si="25"/>
        <v>#N/A</v>
      </c>
      <c r="AT34" s="135">
        <f t="shared" si="26"/>
        <v>0</v>
      </c>
      <c r="AU34" s="183">
        <f t="shared" si="27"/>
        <v>0</v>
      </c>
      <c r="AW34" s="296" t="e">
        <f t="shared" si="28"/>
        <v>#N/A</v>
      </c>
      <c r="AX34" s="297" t="e">
        <f t="shared" si="29"/>
        <v>#N/A</v>
      </c>
      <c r="AY34" s="298">
        <f t="shared" si="30"/>
        <v>0</v>
      </c>
      <c r="AZ34" s="299" t="e">
        <f t="shared" si="31"/>
        <v>#N/A</v>
      </c>
      <c r="BA34" s="300">
        <f t="shared" si="32"/>
        <v>0</v>
      </c>
      <c r="BB34" s="300">
        <f t="shared" si="33"/>
        <v>0</v>
      </c>
      <c r="BD34" s="296" t="e">
        <f t="shared" si="34"/>
        <v>#N/A</v>
      </c>
      <c r="BE34" s="297" t="e">
        <f t="shared" si="35"/>
        <v>#N/A</v>
      </c>
      <c r="BF34" s="298">
        <f t="shared" si="36"/>
        <v>0</v>
      </c>
      <c r="BG34" s="299" t="e">
        <f t="shared" si="37"/>
        <v>#N/A</v>
      </c>
      <c r="BH34" s="300">
        <f t="shared" si="38"/>
        <v>0</v>
      </c>
      <c r="BI34" s="300">
        <f t="shared" si="39"/>
        <v>0</v>
      </c>
      <c r="BK34" s="296" t="e">
        <f t="shared" si="40"/>
        <v>#N/A</v>
      </c>
      <c r="BL34" s="297" t="e">
        <f t="shared" si="41"/>
        <v>#N/A</v>
      </c>
      <c r="BM34" s="298">
        <f t="shared" si="42"/>
        <v>0</v>
      </c>
      <c r="BN34" s="299" t="e">
        <f t="shared" si="43"/>
        <v>#N/A</v>
      </c>
      <c r="BO34" s="300">
        <f t="shared" si="44"/>
        <v>0</v>
      </c>
      <c r="BP34" s="300">
        <f t="shared" si="45"/>
        <v>0</v>
      </c>
      <c r="BR34" s="296" t="e">
        <f t="shared" si="46"/>
        <v>#N/A</v>
      </c>
      <c r="BS34" s="297" t="e">
        <f t="shared" si="47"/>
        <v>#N/A</v>
      </c>
      <c r="BT34" s="298">
        <f t="shared" si="48"/>
        <v>0</v>
      </c>
      <c r="BU34" s="299" t="e">
        <f t="shared" si="49"/>
        <v>#N/A</v>
      </c>
      <c r="BV34" s="300">
        <f t="shared" si="50"/>
        <v>0</v>
      </c>
      <c r="BW34" s="300">
        <f t="shared" si="51"/>
        <v>0</v>
      </c>
      <c r="BY34" s="296" t="e">
        <f t="shared" si="52"/>
        <v>#N/A</v>
      </c>
      <c r="BZ34" s="297" t="e">
        <f t="shared" si="53"/>
        <v>#N/A</v>
      </c>
      <c r="CA34" s="298">
        <f t="shared" si="54"/>
        <v>0</v>
      </c>
      <c r="CB34" s="299" t="e">
        <f t="shared" si="55"/>
        <v>#N/A</v>
      </c>
      <c r="CC34" s="300">
        <f t="shared" si="56"/>
        <v>0</v>
      </c>
      <c r="CD34" s="300">
        <f t="shared" si="57"/>
        <v>0</v>
      </c>
      <c r="CF34" s="296" t="e">
        <f t="shared" si="58"/>
        <v>#N/A</v>
      </c>
      <c r="CG34" s="297" t="e">
        <f t="shared" si="59"/>
        <v>#N/A</v>
      </c>
      <c r="CH34" s="298">
        <f t="shared" si="60"/>
        <v>0</v>
      </c>
      <c r="CI34" s="299" t="e">
        <f t="shared" si="61"/>
        <v>#N/A</v>
      </c>
      <c r="CJ34" s="300">
        <f t="shared" si="62"/>
        <v>0</v>
      </c>
      <c r="CK34" s="300">
        <f t="shared" si="63"/>
        <v>0</v>
      </c>
      <c r="CN34" s="183">
        <f t="shared" si="64"/>
        <v>0</v>
      </c>
      <c r="CO34" s="183">
        <f t="shared" si="12"/>
        <v>0</v>
      </c>
      <c r="CP34" s="183">
        <f t="shared" si="13"/>
        <v>0</v>
      </c>
      <c r="CQ34" s="183">
        <f t="shared" si="14"/>
        <v>0</v>
      </c>
      <c r="CR34" s="183">
        <f t="shared" si="15"/>
        <v>0</v>
      </c>
      <c r="CS34" s="183">
        <f t="shared" si="16"/>
        <v>0</v>
      </c>
      <c r="CT34" s="183">
        <f t="shared" si="17"/>
        <v>0</v>
      </c>
      <c r="CU34" s="183">
        <f t="shared" si="65"/>
        <v>0</v>
      </c>
      <c r="CV34" s="183">
        <f t="shared" si="66"/>
        <v>0</v>
      </c>
      <c r="CW34" s="183">
        <f t="shared" si="67"/>
        <v>0</v>
      </c>
      <c r="CX34" s="183">
        <f t="shared" si="68"/>
        <v>0</v>
      </c>
      <c r="CY34" s="183">
        <f t="shared" si="69"/>
        <v>0</v>
      </c>
      <c r="CZ34" s="183">
        <f t="shared" si="70"/>
        <v>0</v>
      </c>
      <c r="DA34" s="183">
        <f t="shared" si="71"/>
        <v>0</v>
      </c>
      <c r="DB34" s="305" t="str">
        <f t="shared" si="72"/>
        <v/>
      </c>
      <c r="DC34" s="305" t="str">
        <f t="shared" si="73"/>
        <v/>
      </c>
      <c r="DD34" s="305" t="str">
        <f t="shared" si="74"/>
        <v/>
      </c>
      <c r="DF34" s="184"/>
    </row>
    <row r="35" spans="3:111" ht="27" x14ac:dyDescent="0.2">
      <c r="C35" s="264" t="str">
        <f t="shared" si="18"/>
        <v>T</v>
      </c>
      <c r="D35" s="273" t="str">
        <f t="shared" si="19"/>
        <v>T</v>
      </c>
      <c r="E35" s="267" t="s">
        <v>193</v>
      </c>
      <c r="F35" s="22">
        <f t="shared" si="1"/>
        <v>0</v>
      </c>
      <c r="G35" s="22">
        <f t="shared" si="2"/>
        <v>0</v>
      </c>
      <c r="H35" s="22">
        <f t="shared" si="3"/>
        <v>0</v>
      </c>
      <c r="I35" s="63">
        <f t="shared" si="4"/>
        <v>0</v>
      </c>
      <c r="J35" s="63">
        <f t="shared" si="5"/>
        <v>0</v>
      </c>
      <c r="K35" s="64">
        <f t="shared" si="6"/>
        <v>0</v>
      </c>
      <c r="L35" s="16">
        <f t="shared" si="7"/>
        <v>0</v>
      </c>
      <c r="M35" s="23" t="e">
        <f t="shared" si="8"/>
        <v>#N/A</v>
      </c>
      <c r="N35" s="262" t="e">
        <f t="shared" si="20"/>
        <v>#N/A</v>
      </c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5"/>
      <c r="AI35" s="25"/>
      <c r="AJ35" s="289"/>
      <c r="AK35" s="151" t="str">
        <f t="shared" si="21"/>
        <v>0</v>
      </c>
      <c r="AL35" s="111" t="str">
        <f t="shared" si="9"/>
        <v/>
      </c>
      <c r="AM35" s="111">
        <f t="shared" si="10"/>
        <v>0</v>
      </c>
      <c r="AN35" s="151">
        <f t="shared" si="11"/>
        <v>0</v>
      </c>
      <c r="AO35" s="84"/>
      <c r="AP35" s="179" t="e">
        <f t="shared" si="22"/>
        <v>#N/A</v>
      </c>
      <c r="AQ35" s="180" t="e">
        <f t="shared" si="23"/>
        <v>#N/A</v>
      </c>
      <c r="AR35" s="181">
        <f t="shared" si="24"/>
        <v>0</v>
      </c>
      <c r="AS35" s="182" t="e">
        <f t="shared" si="25"/>
        <v>#N/A</v>
      </c>
      <c r="AT35" s="135">
        <f t="shared" si="26"/>
        <v>0</v>
      </c>
      <c r="AU35" s="183">
        <f t="shared" si="27"/>
        <v>0</v>
      </c>
      <c r="AW35" s="296" t="e">
        <f t="shared" si="28"/>
        <v>#N/A</v>
      </c>
      <c r="AX35" s="297" t="e">
        <f t="shared" si="29"/>
        <v>#N/A</v>
      </c>
      <c r="AY35" s="298">
        <f t="shared" si="30"/>
        <v>0</v>
      </c>
      <c r="AZ35" s="299" t="e">
        <f t="shared" si="31"/>
        <v>#N/A</v>
      </c>
      <c r="BA35" s="300">
        <f t="shared" si="32"/>
        <v>0</v>
      </c>
      <c r="BB35" s="300">
        <f t="shared" si="33"/>
        <v>0</v>
      </c>
      <c r="BD35" s="296" t="e">
        <f t="shared" si="34"/>
        <v>#N/A</v>
      </c>
      <c r="BE35" s="297" t="e">
        <f t="shared" si="35"/>
        <v>#N/A</v>
      </c>
      <c r="BF35" s="298">
        <f t="shared" si="36"/>
        <v>0</v>
      </c>
      <c r="BG35" s="299" t="e">
        <f t="shared" si="37"/>
        <v>#N/A</v>
      </c>
      <c r="BH35" s="300">
        <f t="shared" si="38"/>
        <v>0</v>
      </c>
      <c r="BI35" s="300">
        <f t="shared" si="39"/>
        <v>0</v>
      </c>
      <c r="BK35" s="296" t="e">
        <f t="shared" si="40"/>
        <v>#N/A</v>
      </c>
      <c r="BL35" s="297" t="e">
        <f t="shared" si="41"/>
        <v>#N/A</v>
      </c>
      <c r="BM35" s="298">
        <f t="shared" si="42"/>
        <v>0</v>
      </c>
      <c r="BN35" s="299" t="e">
        <f t="shared" si="43"/>
        <v>#N/A</v>
      </c>
      <c r="BO35" s="300">
        <f t="shared" si="44"/>
        <v>0</v>
      </c>
      <c r="BP35" s="300">
        <f t="shared" si="45"/>
        <v>0</v>
      </c>
      <c r="BR35" s="296" t="e">
        <f t="shared" si="46"/>
        <v>#N/A</v>
      </c>
      <c r="BS35" s="297" t="e">
        <f t="shared" si="47"/>
        <v>#N/A</v>
      </c>
      <c r="BT35" s="298">
        <f t="shared" si="48"/>
        <v>0</v>
      </c>
      <c r="BU35" s="299" t="e">
        <f t="shared" si="49"/>
        <v>#N/A</v>
      </c>
      <c r="BV35" s="300">
        <f t="shared" si="50"/>
        <v>0</v>
      </c>
      <c r="BW35" s="300">
        <f t="shared" si="51"/>
        <v>0</v>
      </c>
      <c r="BY35" s="296" t="e">
        <f t="shared" si="52"/>
        <v>#N/A</v>
      </c>
      <c r="BZ35" s="297" t="e">
        <f t="shared" si="53"/>
        <v>#N/A</v>
      </c>
      <c r="CA35" s="298">
        <f t="shared" si="54"/>
        <v>0</v>
      </c>
      <c r="CB35" s="299" t="e">
        <f t="shared" si="55"/>
        <v>#N/A</v>
      </c>
      <c r="CC35" s="300">
        <f t="shared" si="56"/>
        <v>0</v>
      </c>
      <c r="CD35" s="300">
        <f t="shared" si="57"/>
        <v>0</v>
      </c>
      <c r="CF35" s="296" t="e">
        <f t="shared" si="58"/>
        <v>#N/A</v>
      </c>
      <c r="CG35" s="297" t="e">
        <f t="shared" si="59"/>
        <v>#N/A</v>
      </c>
      <c r="CH35" s="298">
        <f t="shared" si="60"/>
        <v>0</v>
      </c>
      <c r="CI35" s="299" t="e">
        <f t="shared" si="61"/>
        <v>#N/A</v>
      </c>
      <c r="CJ35" s="300">
        <f t="shared" si="62"/>
        <v>0</v>
      </c>
      <c r="CK35" s="300">
        <f t="shared" si="63"/>
        <v>0</v>
      </c>
      <c r="CN35" s="183">
        <f t="shared" si="64"/>
        <v>0</v>
      </c>
      <c r="CO35" s="183">
        <f t="shared" si="12"/>
        <v>0</v>
      </c>
      <c r="CP35" s="183">
        <f t="shared" si="13"/>
        <v>0</v>
      </c>
      <c r="CQ35" s="183">
        <f t="shared" si="14"/>
        <v>0</v>
      </c>
      <c r="CR35" s="183">
        <f t="shared" si="15"/>
        <v>0</v>
      </c>
      <c r="CS35" s="183">
        <f t="shared" si="16"/>
        <v>0</v>
      </c>
      <c r="CT35" s="183">
        <f t="shared" si="17"/>
        <v>0</v>
      </c>
      <c r="CU35" s="183">
        <f t="shared" si="65"/>
        <v>0</v>
      </c>
      <c r="CV35" s="183">
        <f t="shared" si="66"/>
        <v>0</v>
      </c>
      <c r="CW35" s="183">
        <f t="shared" si="67"/>
        <v>0</v>
      </c>
      <c r="CX35" s="183">
        <f t="shared" si="68"/>
        <v>0</v>
      </c>
      <c r="CY35" s="183">
        <f t="shared" si="69"/>
        <v>0</v>
      </c>
      <c r="CZ35" s="183">
        <f t="shared" si="70"/>
        <v>0</v>
      </c>
      <c r="DA35" s="183">
        <f t="shared" si="71"/>
        <v>0</v>
      </c>
      <c r="DB35" s="305" t="str">
        <f t="shared" si="72"/>
        <v/>
      </c>
      <c r="DC35" s="305" t="str">
        <f t="shared" si="73"/>
        <v/>
      </c>
      <c r="DD35" s="305" t="str">
        <f t="shared" si="74"/>
        <v/>
      </c>
      <c r="DF35" s="184"/>
    </row>
    <row r="36" spans="3:111" ht="27" x14ac:dyDescent="0.2">
      <c r="C36" s="264" t="str">
        <f t="shared" si="18"/>
        <v>T</v>
      </c>
      <c r="D36" s="273" t="str">
        <f t="shared" si="19"/>
        <v>T</v>
      </c>
      <c r="E36" s="267" t="s">
        <v>193</v>
      </c>
      <c r="F36" s="22">
        <f t="shared" si="1"/>
        <v>0</v>
      </c>
      <c r="G36" s="22">
        <f t="shared" si="2"/>
        <v>0</v>
      </c>
      <c r="H36" s="22">
        <f t="shared" si="3"/>
        <v>0</v>
      </c>
      <c r="I36" s="63">
        <f t="shared" si="4"/>
        <v>0</v>
      </c>
      <c r="J36" s="63">
        <f t="shared" si="5"/>
        <v>0</v>
      </c>
      <c r="K36" s="64">
        <f t="shared" si="6"/>
        <v>0</v>
      </c>
      <c r="L36" s="16">
        <f t="shared" si="7"/>
        <v>0</v>
      </c>
      <c r="M36" s="23" t="e">
        <f t="shared" si="8"/>
        <v>#N/A</v>
      </c>
      <c r="N36" s="262" t="e">
        <f t="shared" si="20"/>
        <v>#N/A</v>
      </c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  <c r="AG36" s="25"/>
      <c r="AH36" s="25"/>
      <c r="AI36" s="25"/>
      <c r="AJ36" s="289"/>
      <c r="AK36" s="151" t="str">
        <f t="shared" si="21"/>
        <v>0</v>
      </c>
      <c r="AL36" s="111" t="str">
        <f t="shared" si="9"/>
        <v/>
      </c>
      <c r="AM36" s="111">
        <f t="shared" si="10"/>
        <v>0</v>
      </c>
      <c r="AN36" s="151">
        <f t="shared" si="11"/>
        <v>0</v>
      </c>
      <c r="AO36" s="84"/>
      <c r="AP36" s="179" t="e">
        <f t="shared" si="22"/>
        <v>#N/A</v>
      </c>
      <c r="AQ36" s="180" t="e">
        <f t="shared" si="23"/>
        <v>#N/A</v>
      </c>
      <c r="AR36" s="181">
        <f t="shared" si="24"/>
        <v>0</v>
      </c>
      <c r="AS36" s="182" t="e">
        <f t="shared" si="25"/>
        <v>#N/A</v>
      </c>
      <c r="AT36" s="135">
        <f t="shared" si="26"/>
        <v>0</v>
      </c>
      <c r="AU36" s="183">
        <f t="shared" si="27"/>
        <v>0</v>
      </c>
      <c r="AW36" s="296" t="e">
        <f t="shared" si="28"/>
        <v>#N/A</v>
      </c>
      <c r="AX36" s="297" t="e">
        <f t="shared" si="29"/>
        <v>#N/A</v>
      </c>
      <c r="AY36" s="298">
        <f t="shared" si="30"/>
        <v>0</v>
      </c>
      <c r="AZ36" s="299" t="e">
        <f t="shared" si="31"/>
        <v>#N/A</v>
      </c>
      <c r="BA36" s="300">
        <f t="shared" si="32"/>
        <v>0</v>
      </c>
      <c r="BB36" s="300">
        <f t="shared" si="33"/>
        <v>0</v>
      </c>
      <c r="BD36" s="296" t="e">
        <f t="shared" si="34"/>
        <v>#N/A</v>
      </c>
      <c r="BE36" s="297" t="e">
        <f t="shared" si="35"/>
        <v>#N/A</v>
      </c>
      <c r="BF36" s="298">
        <f t="shared" si="36"/>
        <v>0</v>
      </c>
      <c r="BG36" s="299" t="e">
        <f t="shared" si="37"/>
        <v>#N/A</v>
      </c>
      <c r="BH36" s="300">
        <f t="shared" si="38"/>
        <v>0</v>
      </c>
      <c r="BI36" s="300">
        <f t="shared" si="39"/>
        <v>0</v>
      </c>
      <c r="BK36" s="296" t="e">
        <f t="shared" si="40"/>
        <v>#N/A</v>
      </c>
      <c r="BL36" s="297" t="e">
        <f t="shared" si="41"/>
        <v>#N/A</v>
      </c>
      <c r="BM36" s="298">
        <f t="shared" si="42"/>
        <v>0</v>
      </c>
      <c r="BN36" s="299" t="e">
        <f t="shared" si="43"/>
        <v>#N/A</v>
      </c>
      <c r="BO36" s="300">
        <f t="shared" si="44"/>
        <v>0</v>
      </c>
      <c r="BP36" s="300">
        <f t="shared" si="45"/>
        <v>0</v>
      </c>
      <c r="BR36" s="296" t="e">
        <f t="shared" si="46"/>
        <v>#N/A</v>
      </c>
      <c r="BS36" s="297" t="e">
        <f t="shared" si="47"/>
        <v>#N/A</v>
      </c>
      <c r="BT36" s="298">
        <f t="shared" si="48"/>
        <v>0</v>
      </c>
      <c r="BU36" s="299" t="e">
        <f t="shared" si="49"/>
        <v>#N/A</v>
      </c>
      <c r="BV36" s="300">
        <f t="shared" si="50"/>
        <v>0</v>
      </c>
      <c r="BW36" s="300">
        <f t="shared" si="51"/>
        <v>0</v>
      </c>
      <c r="BY36" s="296" t="e">
        <f t="shared" si="52"/>
        <v>#N/A</v>
      </c>
      <c r="BZ36" s="297" t="e">
        <f t="shared" si="53"/>
        <v>#N/A</v>
      </c>
      <c r="CA36" s="298">
        <f t="shared" si="54"/>
        <v>0</v>
      </c>
      <c r="CB36" s="299" t="e">
        <f t="shared" si="55"/>
        <v>#N/A</v>
      </c>
      <c r="CC36" s="300">
        <f t="shared" si="56"/>
        <v>0</v>
      </c>
      <c r="CD36" s="300">
        <f t="shared" si="57"/>
        <v>0</v>
      </c>
      <c r="CF36" s="296" t="e">
        <f t="shared" si="58"/>
        <v>#N/A</v>
      </c>
      <c r="CG36" s="297" t="e">
        <f t="shared" si="59"/>
        <v>#N/A</v>
      </c>
      <c r="CH36" s="298">
        <f t="shared" si="60"/>
        <v>0</v>
      </c>
      <c r="CI36" s="299" t="e">
        <f t="shared" si="61"/>
        <v>#N/A</v>
      </c>
      <c r="CJ36" s="300">
        <f t="shared" si="62"/>
        <v>0</v>
      </c>
      <c r="CK36" s="300">
        <f t="shared" si="63"/>
        <v>0</v>
      </c>
      <c r="CN36" s="183">
        <f t="shared" si="64"/>
        <v>0</v>
      </c>
      <c r="CO36" s="183">
        <f t="shared" si="12"/>
        <v>0</v>
      </c>
      <c r="CP36" s="183">
        <f t="shared" si="13"/>
        <v>0</v>
      </c>
      <c r="CQ36" s="183">
        <f t="shared" si="14"/>
        <v>0</v>
      </c>
      <c r="CR36" s="183">
        <f t="shared" si="15"/>
        <v>0</v>
      </c>
      <c r="CS36" s="183">
        <f t="shared" si="16"/>
        <v>0</v>
      </c>
      <c r="CT36" s="183">
        <f t="shared" si="17"/>
        <v>0</v>
      </c>
      <c r="CU36" s="183">
        <f t="shared" si="65"/>
        <v>0</v>
      </c>
      <c r="CV36" s="183">
        <f t="shared" si="66"/>
        <v>0</v>
      </c>
      <c r="CW36" s="183">
        <f t="shared" si="67"/>
        <v>0</v>
      </c>
      <c r="CX36" s="183">
        <f t="shared" si="68"/>
        <v>0</v>
      </c>
      <c r="CY36" s="183">
        <f t="shared" si="69"/>
        <v>0</v>
      </c>
      <c r="CZ36" s="183">
        <f t="shared" si="70"/>
        <v>0</v>
      </c>
      <c r="DA36" s="183">
        <f t="shared" si="71"/>
        <v>0</v>
      </c>
      <c r="DB36" s="305" t="str">
        <f t="shared" si="72"/>
        <v/>
      </c>
      <c r="DC36" s="305" t="str">
        <f t="shared" si="73"/>
        <v/>
      </c>
      <c r="DD36" s="305" t="str">
        <f t="shared" si="74"/>
        <v/>
      </c>
      <c r="DF36" s="184"/>
    </row>
    <row r="37" spans="3:111" ht="27" x14ac:dyDescent="0.2">
      <c r="C37" s="264" t="str">
        <f t="shared" si="18"/>
        <v>T</v>
      </c>
      <c r="D37" s="273" t="str">
        <f t="shared" si="19"/>
        <v>T</v>
      </c>
      <c r="E37" s="267" t="s">
        <v>193</v>
      </c>
      <c r="F37" s="22">
        <f t="shared" si="1"/>
        <v>0</v>
      </c>
      <c r="G37" s="22">
        <f t="shared" si="2"/>
        <v>0</v>
      </c>
      <c r="H37" s="22">
        <f t="shared" si="3"/>
        <v>0</v>
      </c>
      <c r="I37" s="63">
        <f t="shared" si="4"/>
        <v>0</v>
      </c>
      <c r="J37" s="63">
        <f t="shared" si="5"/>
        <v>0</v>
      </c>
      <c r="K37" s="64">
        <f t="shared" si="6"/>
        <v>0</v>
      </c>
      <c r="L37" s="16">
        <f t="shared" si="7"/>
        <v>0</v>
      </c>
      <c r="M37" s="23" t="e">
        <f t="shared" si="8"/>
        <v>#N/A</v>
      </c>
      <c r="N37" s="262" t="e">
        <f t="shared" si="20"/>
        <v>#N/A</v>
      </c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  <c r="AG37" s="25"/>
      <c r="AH37" s="25"/>
      <c r="AI37" s="25"/>
      <c r="AJ37" s="289"/>
      <c r="AK37" s="151" t="str">
        <f t="shared" si="21"/>
        <v>0</v>
      </c>
      <c r="AL37" s="111" t="str">
        <f t="shared" si="9"/>
        <v/>
      </c>
      <c r="AM37" s="111">
        <f t="shared" si="10"/>
        <v>0</v>
      </c>
      <c r="AN37" s="151">
        <f t="shared" si="11"/>
        <v>0</v>
      </c>
      <c r="AO37" s="84"/>
      <c r="AP37" s="179" t="e">
        <f t="shared" si="22"/>
        <v>#N/A</v>
      </c>
      <c r="AQ37" s="180" t="e">
        <f t="shared" si="23"/>
        <v>#N/A</v>
      </c>
      <c r="AR37" s="181">
        <f t="shared" si="24"/>
        <v>0</v>
      </c>
      <c r="AS37" s="182" t="e">
        <f t="shared" si="25"/>
        <v>#N/A</v>
      </c>
      <c r="AT37" s="135">
        <f t="shared" si="26"/>
        <v>0</v>
      </c>
      <c r="AU37" s="183">
        <f t="shared" si="27"/>
        <v>0</v>
      </c>
      <c r="AW37" s="296" t="e">
        <f t="shared" si="28"/>
        <v>#N/A</v>
      </c>
      <c r="AX37" s="297" t="e">
        <f t="shared" si="29"/>
        <v>#N/A</v>
      </c>
      <c r="AY37" s="298">
        <f t="shared" si="30"/>
        <v>0</v>
      </c>
      <c r="AZ37" s="299" t="e">
        <f t="shared" si="31"/>
        <v>#N/A</v>
      </c>
      <c r="BA37" s="300">
        <f t="shared" si="32"/>
        <v>0</v>
      </c>
      <c r="BB37" s="300">
        <f t="shared" si="33"/>
        <v>0</v>
      </c>
      <c r="BD37" s="296" t="e">
        <f t="shared" si="34"/>
        <v>#N/A</v>
      </c>
      <c r="BE37" s="297" t="e">
        <f t="shared" si="35"/>
        <v>#N/A</v>
      </c>
      <c r="BF37" s="298">
        <f t="shared" si="36"/>
        <v>0</v>
      </c>
      <c r="BG37" s="299" t="e">
        <f t="shared" si="37"/>
        <v>#N/A</v>
      </c>
      <c r="BH37" s="300">
        <f t="shared" si="38"/>
        <v>0</v>
      </c>
      <c r="BI37" s="300">
        <f t="shared" si="39"/>
        <v>0</v>
      </c>
      <c r="BK37" s="296" t="e">
        <f t="shared" si="40"/>
        <v>#N/A</v>
      </c>
      <c r="BL37" s="297" t="e">
        <f t="shared" si="41"/>
        <v>#N/A</v>
      </c>
      <c r="BM37" s="298">
        <f t="shared" si="42"/>
        <v>0</v>
      </c>
      <c r="BN37" s="299" t="e">
        <f t="shared" si="43"/>
        <v>#N/A</v>
      </c>
      <c r="BO37" s="300">
        <f t="shared" si="44"/>
        <v>0</v>
      </c>
      <c r="BP37" s="300">
        <f t="shared" si="45"/>
        <v>0</v>
      </c>
      <c r="BR37" s="296" t="e">
        <f t="shared" si="46"/>
        <v>#N/A</v>
      </c>
      <c r="BS37" s="297" t="e">
        <f t="shared" si="47"/>
        <v>#N/A</v>
      </c>
      <c r="BT37" s="298">
        <f t="shared" si="48"/>
        <v>0</v>
      </c>
      <c r="BU37" s="299" t="e">
        <f t="shared" si="49"/>
        <v>#N/A</v>
      </c>
      <c r="BV37" s="300">
        <f t="shared" si="50"/>
        <v>0</v>
      </c>
      <c r="BW37" s="300">
        <f t="shared" si="51"/>
        <v>0</v>
      </c>
      <c r="BY37" s="296" t="e">
        <f t="shared" si="52"/>
        <v>#N/A</v>
      </c>
      <c r="BZ37" s="297" t="e">
        <f t="shared" si="53"/>
        <v>#N/A</v>
      </c>
      <c r="CA37" s="298">
        <f t="shared" si="54"/>
        <v>0</v>
      </c>
      <c r="CB37" s="299" t="e">
        <f t="shared" si="55"/>
        <v>#N/A</v>
      </c>
      <c r="CC37" s="300">
        <f t="shared" si="56"/>
        <v>0</v>
      </c>
      <c r="CD37" s="300">
        <f t="shared" si="57"/>
        <v>0</v>
      </c>
      <c r="CF37" s="296" t="e">
        <f t="shared" si="58"/>
        <v>#N/A</v>
      </c>
      <c r="CG37" s="297" t="e">
        <f t="shared" si="59"/>
        <v>#N/A</v>
      </c>
      <c r="CH37" s="298">
        <f t="shared" si="60"/>
        <v>0</v>
      </c>
      <c r="CI37" s="299" t="e">
        <f t="shared" si="61"/>
        <v>#N/A</v>
      </c>
      <c r="CJ37" s="300">
        <f t="shared" si="62"/>
        <v>0</v>
      </c>
      <c r="CK37" s="300">
        <f t="shared" si="63"/>
        <v>0</v>
      </c>
      <c r="CN37" s="183">
        <f t="shared" si="64"/>
        <v>0</v>
      </c>
      <c r="CO37" s="183">
        <f t="shared" si="12"/>
        <v>0</v>
      </c>
      <c r="CP37" s="183">
        <f t="shared" si="13"/>
        <v>0</v>
      </c>
      <c r="CQ37" s="183">
        <f t="shared" si="14"/>
        <v>0</v>
      </c>
      <c r="CR37" s="183">
        <f t="shared" si="15"/>
        <v>0</v>
      </c>
      <c r="CS37" s="183">
        <f t="shared" si="16"/>
        <v>0</v>
      </c>
      <c r="CT37" s="183">
        <f t="shared" si="17"/>
        <v>0</v>
      </c>
      <c r="CU37" s="183">
        <f t="shared" si="65"/>
        <v>0</v>
      </c>
      <c r="CV37" s="183">
        <f t="shared" si="66"/>
        <v>0</v>
      </c>
      <c r="CW37" s="183">
        <f t="shared" si="67"/>
        <v>0</v>
      </c>
      <c r="CX37" s="183">
        <f t="shared" si="68"/>
        <v>0</v>
      </c>
      <c r="CY37" s="183">
        <f t="shared" si="69"/>
        <v>0</v>
      </c>
      <c r="CZ37" s="183">
        <f t="shared" si="70"/>
        <v>0</v>
      </c>
      <c r="DA37" s="183">
        <f t="shared" si="71"/>
        <v>0</v>
      </c>
      <c r="DB37" s="305" t="str">
        <f t="shared" si="72"/>
        <v/>
      </c>
      <c r="DC37" s="305" t="str">
        <f t="shared" si="73"/>
        <v/>
      </c>
      <c r="DD37" s="305" t="str">
        <f t="shared" si="74"/>
        <v/>
      </c>
      <c r="DF37" s="184"/>
    </row>
    <row r="38" spans="3:111" ht="27" x14ac:dyDescent="0.2">
      <c r="C38" s="264" t="str">
        <f t="shared" si="18"/>
        <v>T</v>
      </c>
      <c r="D38" s="273" t="str">
        <f t="shared" si="19"/>
        <v>T</v>
      </c>
      <c r="E38" s="267" t="s">
        <v>193</v>
      </c>
      <c r="F38" s="22">
        <f t="shared" si="1"/>
        <v>0</v>
      </c>
      <c r="G38" s="22">
        <f t="shared" si="2"/>
        <v>0</v>
      </c>
      <c r="H38" s="22">
        <f t="shared" si="3"/>
        <v>0</v>
      </c>
      <c r="I38" s="63">
        <f t="shared" si="4"/>
        <v>0</v>
      </c>
      <c r="J38" s="63">
        <f t="shared" si="5"/>
        <v>0</v>
      </c>
      <c r="K38" s="64">
        <f t="shared" si="6"/>
        <v>0</v>
      </c>
      <c r="L38" s="16">
        <f t="shared" si="7"/>
        <v>0</v>
      </c>
      <c r="M38" s="23" t="e">
        <f t="shared" si="8"/>
        <v>#N/A</v>
      </c>
      <c r="N38" s="262" t="e">
        <f t="shared" si="20"/>
        <v>#N/A</v>
      </c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5"/>
      <c r="AG38" s="25"/>
      <c r="AH38" s="25"/>
      <c r="AI38" s="25"/>
      <c r="AJ38" s="289"/>
      <c r="AK38" s="151" t="str">
        <f t="shared" si="21"/>
        <v>0</v>
      </c>
      <c r="AL38" s="111" t="str">
        <f t="shared" si="9"/>
        <v/>
      </c>
      <c r="AM38" s="111">
        <f t="shared" si="10"/>
        <v>0</v>
      </c>
      <c r="AN38" s="151">
        <f t="shared" si="11"/>
        <v>0</v>
      </c>
      <c r="AO38" s="84"/>
      <c r="AP38" s="179" t="e">
        <f t="shared" si="22"/>
        <v>#N/A</v>
      </c>
      <c r="AQ38" s="180" t="e">
        <f t="shared" si="23"/>
        <v>#N/A</v>
      </c>
      <c r="AR38" s="181">
        <f t="shared" si="24"/>
        <v>0</v>
      </c>
      <c r="AS38" s="182" t="e">
        <f t="shared" si="25"/>
        <v>#N/A</v>
      </c>
      <c r="AT38" s="135">
        <f t="shared" si="26"/>
        <v>0</v>
      </c>
      <c r="AU38" s="183">
        <f t="shared" si="27"/>
        <v>0</v>
      </c>
      <c r="AW38" s="296" t="e">
        <f t="shared" si="28"/>
        <v>#N/A</v>
      </c>
      <c r="AX38" s="297" t="e">
        <f t="shared" si="29"/>
        <v>#N/A</v>
      </c>
      <c r="AY38" s="298">
        <f t="shared" si="30"/>
        <v>0</v>
      </c>
      <c r="AZ38" s="299" t="e">
        <f t="shared" si="31"/>
        <v>#N/A</v>
      </c>
      <c r="BA38" s="300">
        <f t="shared" si="32"/>
        <v>0</v>
      </c>
      <c r="BB38" s="300">
        <f t="shared" si="33"/>
        <v>0</v>
      </c>
      <c r="BD38" s="296" t="e">
        <f t="shared" si="34"/>
        <v>#N/A</v>
      </c>
      <c r="BE38" s="297" t="e">
        <f t="shared" si="35"/>
        <v>#N/A</v>
      </c>
      <c r="BF38" s="298">
        <f t="shared" si="36"/>
        <v>0</v>
      </c>
      <c r="BG38" s="299" t="e">
        <f t="shared" si="37"/>
        <v>#N/A</v>
      </c>
      <c r="BH38" s="300">
        <f t="shared" si="38"/>
        <v>0</v>
      </c>
      <c r="BI38" s="300">
        <f t="shared" si="39"/>
        <v>0</v>
      </c>
      <c r="BK38" s="296" t="e">
        <f t="shared" si="40"/>
        <v>#N/A</v>
      </c>
      <c r="BL38" s="297" t="e">
        <f t="shared" si="41"/>
        <v>#N/A</v>
      </c>
      <c r="BM38" s="298">
        <f t="shared" si="42"/>
        <v>0</v>
      </c>
      <c r="BN38" s="299" t="e">
        <f t="shared" si="43"/>
        <v>#N/A</v>
      </c>
      <c r="BO38" s="300">
        <f t="shared" si="44"/>
        <v>0</v>
      </c>
      <c r="BP38" s="300">
        <f t="shared" si="45"/>
        <v>0</v>
      </c>
      <c r="BR38" s="296" t="e">
        <f t="shared" si="46"/>
        <v>#N/A</v>
      </c>
      <c r="BS38" s="297" t="e">
        <f t="shared" si="47"/>
        <v>#N/A</v>
      </c>
      <c r="BT38" s="298">
        <f t="shared" si="48"/>
        <v>0</v>
      </c>
      <c r="BU38" s="299" t="e">
        <f t="shared" si="49"/>
        <v>#N/A</v>
      </c>
      <c r="BV38" s="300">
        <f t="shared" si="50"/>
        <v>0</v>
      </c>
      <c r="BW38" s="300">
        <f t="shared" si="51"/>
        <v>0</v>
      </c>
      <c r="BY38" s="296" t="e">
        <f t="shared" si="52"/>
        <v>#N/A</v>
      </c>
      <c r="BZ38" s="297" t="e">
        <f t="shared" si="53"/>
        <v>#N/A</v>
      </c>
      <c r="CA38" s="298">
        <f t="shared" si="54"/>
        <v>0</v>
      </c>
      <c r="CB38" s="299" t="e">
        <f t="shared" si="55"/>
        <v>#N/A</v>
      </c>
      <c r="CC38" s="300">
        <f t="shared" si="56"/>
        <v>0</v>
      </c>
      <c r="CD38" s="300">
        <f t="shared" si="57"/>
        <v>0</v>
      </c>
      <c r="CF38" s="296" t="e">
        <f t="shared" si="58"/>
        <v>#N/A</v>
      </c>
      <c r="CG38" s="297" t="e">
        <f t="shared" si="59"/>
        <v>#N/A</v>
      </c>
      <c r="CH38" s="298">
        <f t="shared" si="60"/>
        <v>0</v>
      </c>
      <c r="CI38" s="299" t="e">
        <f t="shared" si="61"/>
        <v>#N/A</v>
      </c>
      <c r="CJ38" s="300">
        <f t="shared" si="62"/>
        <v>0</v>
      </c>
      <c r="CK38" s="300">
        <f t="shared" si="63"/>
        <v>0</v>
      </c>
      <c r="CN38" s="183">
        <f t="shared" si="64"/>
        <v>0</v>
      </c>
      <c r="CO38" s="183">
        <f t="shared" si="12"/>
        <v>0</v>
      </c>
      <c r="CP38" s="183">
        <f t="shared" si="13"/>
        <v>0</v>
      </c>
      <c r="CQ38" s="183">
        <f t="shared" si="14"/>
        <v>0</v>
      </c>
      <c r="CR38" s="183">
        <f t="shared" si="15"/>
        <v>0</v>
      </c>
      <c r="CS38" s="183">
        <f t="shared" si="16"/>
        <v>0</v>
      </c>
      <c r="CT38" s="183">
        <f t="shared" si="17"/>
        <v>0</v>
      </c>
      <c r="CU38" s="183">
        <f t="shared" si="65"/>
        <v>0</v>
      </c>
      <c r="CV38" s="183">
        <f t="shared" si="66"/>
        <v>0</v>
      </c>
      <c r="CW38" s="183">
        <f t="shared" si="67"/>
        <v>0</v>
      </c>
      <c r="CX38" s="183">
        <f t="shared" si="68"/>
        <v>0</v>
      </c>
      <c r="CY38" s="183">
        <f t="shared" si="69"/>
        <v>0</v>
      </c>
      <c r="CZ38" s="183">
        <f t="shared" si="70"/>
        <v>0</v>
      </c>
      <c r="DA38" s="183">
        <f t="shared" si="71"/>
        <v>0</v>
      </c>
      <c r="DB38" s="305" t="str">
        <f t="shared" si="72"/>
        <v/>
      </c>
      <c r="DC38" s="305" t="str">
        <f t="shared" si="73"/>
        <v/>
      </c>
      <c r="DD38" s="305" t="str">
        <f t="shared" si="74"/>
        <v/>
      </c>
      <c r="DF38" s="184"/>
    </row>
    <row r="39" spans="3:111" ht="27" x14ac:dyDescent="0.2">
      <c r="C39" s="264" t="str">
        <f t="shared" si="18"/>
        <v>T</v>
      </c>
      <c r="D39" s="273" t="str">
        <f t="shared" si="19"/>
        <v>T</v>
      </c>
      <c r="E39" s="267" t="s">
        <v>193</v>
      </c>
      <c r="F39" s="22">
        <f t="shared" si="1"/>
        <v>0</v>
      </c>
      <c r="G39" s="22">
        <f t="shared" si="2"/>
        <v>0</v>
      </c>
      <c r="H39" s="22">
        <f t="shared" si="3"/>
        <v>0</v>
      </c>
      <c r="I39" s="63">
        <f t="shared" si="4"/>
        <v>0</v>
      </c>
      <c r="J39" s="63">
        <f t="shared" si="5"/>
        <v>0</v>
      </c>
      <c r="K39" s="64">
        <f t="shared" si="6"/>
        <v>0</v>
      </c>
      <c r="L39" s="16">
        <f t="shared" si="7"/>
        <v>0</v>
      </c>
      <c r="M39" s="23" t="e">
        <f t="shared" si="8"/>
        <v>#N/A</v>
      </c>
      <c r="N39" s="262" t="e">
        <f t="shared" si="20"/>
        <v>#N/A</v>
      </c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  <c r="AG39" s="25"/>
      <c r="AH39" s="25"/>
      <c r="AI39" s="25"/>
      <c r="AJ39" s="289"/>
      <c r="AK39" s="151" t="str">
        <f t="shared" si="21"/>
        <v>0</v>
      </c>
      <c r="AL39" s="111" t="str">
        <f t="shared" si="9"/>
        <v/>
      </c>
      <c r="AM39" s="111">
        <f t="shared" si="10"/>
        <v>0</v>
      </c>
      <c r="AN39" s="151">
        <f t="shared" si="11"/>
        <v>0</v>
      </c>
      <c r="AO39" s="84"/>
      <c r="AP39" s="179" t="e">
        <f t="shared" si="22"/>
        <v>#N/A</v>
      </c>
      <c r="AQ39" s="180" t="e">
        <f t="shared" si="23"/>
        <v>#N/A</v>
      </c>
      <c r="AR39" s="181">
        <f t="shared" si="24"/>
        <v>0</v>
      </c>
      <c r="AS39" s="182" t="e">
        <f t="shared" si="25"/>
        <v>#N/A</v>
      </c>
      <c r="AT39" s="135">
        <f t="shared" si="26"/>
        <v>0</v>
      </c>
      <c r="AU39" s="183">
        <f t="shared" si="27"/>
        <v>0</v>
      </c>
      <c r="AW39" s="296" t="e">
        <f t="shared" si="28"/>
        <v>#N/A</v>
      </c>
      <c r="AX39" s="297" t="e">
        <f t="shared" si="29"/>
        <v>#N/A</v>
      </c>
      <c r="AY39" s="298">
        <f t="shared" si="30"/>
        <v>0</v>
      </c>
      <c r="AZ39" s="299" t="e">
        <f t="shared" si="31"/>
        <v>#N/A</v>
      </c>
      <c r="BA39" s="300">
        <f t="shared" si="32"/>
        <v>0</v>
      </c>
      <c r="BB39" s="300">
        <f t="shared" si="33"/>
        <v>0</v>
      </c>
      <c r="BD39" s="296" t="e">
        <f t="shared" si="34"/>
        <v>#N/A</v>
      </c>
      <c r="BE39" s="297" t="e">
        <f t="shared" si="35"/>
        <v>#N/A</v>
      </c>
      <c r="BF39" s="298">
        <f t="shared" si="36"/>
        <v>0</v>
      </c>
      <c r="BG39" s="299" t="e">
        <f t="shared" si="37"/>
        <v>#N/A</v>
      </c>
      <c r="BH39" s="300">
        <f t="shared" si="38"/>
        <v>0</v>
      </c>
      <c r="BI39" s="300">
        <f t="shared" si="39"/>
        <v>0</v>
      </c>
      <c r="BK39" s="296" t="e">
        <f t="shared" si="40"/>
        <v>#N/A</v>
      </c>
      <c r="BL39" s="297" t="e">
        <f t="shared" si="41"/>
        <v>#N/A</v>
      </c>
      <c r="BM39" s="298">
        <f t="shared" si="42"/>
        <v>0</v>
      </c>
      <c r="BN39" s="299" t="e">
        <f t="shared" si="43"/>
        <v>#N/A</v>
      </c>
      <c r="BO39" s="300">
        <f t="shared" si="44"/>
        <v>0</v>
      </c>
      <c r="BP39" s="300">
        <f t="shared" si="45"/>
        <v>0</v>
      </c>
      <c r="BR39" s="296" t="e">
        <f t="shared" si="46"/>
        <v>#N/A</v>
      </c>
      <c r="BS39" s="297" t="e">
        <f t="shared" si="47"/>
        <v>#N/A</v>
      </c>
      <c r="BT39" s="298">
        <f t="shared" si="48"/>
        <v>0</v>
      </c>
      <c r="BU39" s="299" t="e">
        <f t="shared" si="49"/>
        <v>#N/A</v>
      </c>
      <c r="BV39" s="300">
        <f t="shared" si="50"/>
        <v>0</v>
      </c>
      <c r="BW39" s="300">
        <f t="shared" si="51"/>
        <v>0</v>
      </c>
      <c r="BY39" s="296" t="e">
        <f t="shared" si="52"/>
        <v>#N/A</v>
      </c>
      <c r="BZ39" s="297" t="e">
        <f t="shared" si="53"/>
        <v>#N/A</v>
      </c>
      <c r="CA39" s="298">
        <f t="shared" si="54"/>
        <v>0</v>
      </c>
      <c r="CB39" s="299" t="e">
        <f t="shared" si="55"/>
        <v>#N/A</v>
      </c>
      <c r="CC39" s="300">
        <f t="shared" si="56"/>
        <v>0</v>
      </c>
      <c r="CD39" s="300">
        <f t="shared" si="57"/>
        <v>0</v>
      </c>
      <c r="CF39" s="296" t="e">
        <f t="shared" si="58"/>
        <v>#N/A</v>
      </c>
      <c r="CG39" s="297" t="e">
        <f t="shared" si="59"/>
        <v>#N/A</v>
      </c>
      <c r="CH39" s="298">
        <f t="shared" si="60"/>
        <v>0</v>
      </c>
      <c r="CI39" s="299" t="e">
        <f t="shared" si="61"/>
        <v>#N/A</v>
      </c>
      <c r="CJ39" s="300">
        <f t="shared" si="62"/>
        <v>0</v>
      </c>
      <c r="CK39" s="300">
        <f t="shared" si="63"/>
        <v>0</v>
      </c>
      <c r="CN39" s="183">
        <f t="shared" si="64"/>
        <v>0</v>
      </c>
      <c r="CO39" s="183">
        <f t="shared" si="12"/>
        <v>0</v>
      </c>
      <c r="CP39" s="183">
        <f t="shared" si="13"/>
        <v>0</v>
      </c>
      <c r="CQ39" s="183">
        <f t="shared" si="14"/>
        <v>0</v>
      </c>
      <c r="CR39" s="183">
        <f t="shared" si="15"/>
        <v>0</v>
      </c>
      <c r="CS39" s="183">
        <f t="shared" si="16"/>
        <v>0</v>
      </c>
      <c r="CT39" s="183">
        <f t="shared" si="17"/>
        <v>0</v>
      </c>
      <c r="CU39" s="183">
        <f t="shared" si="65"/>
        <v>0</v>
      </c>
      <c r="CV39" s="183">
        <f t="shared" si="66"/>
        <v>0</v>
      </c>
      <c r="CW39" s="183">
        <f t="shared" si="67"/>
        <v>0</v>
      </c>
      <c r="CX39" s="183">
        <f t="shared" si="68"/>
        <v>0</v>
      </c>
      <c r="CY39" s="183">
        <f t="shared" si="69"/>
        <v>0</v>
      </c>
      <c r="CZ39" s="183">
        <f t="shared" si="70"/>
        <v>0</v>
      </c>
      <c r="DA39" s="183">
        <f t="shared" si="71"/>
        <v>0</v>
      </c>
      <c r="DB39" s="305" t="str">
        <f t="shared" si="72"/>
        <v/>
      </c>
      <c r="DC39" s="305" t="str">
        <f t="shared" si="73"/>
        <v/>
      </c>
      <c r="DD39" s="305" t="str">
        <f t="shared" si="74"/>
        <v/>
      </c>
      <c r="DF39" s="184"/>
    </row>
    <row r="40" spans="3:111" ht="27" x14ac:dyDescent="0.2">
      <c r="C40" s="264" t="str">
        <f t="shared" si="18"/>
        <v>T</v>
      </c>
      <c r="D40" s="273" t="str">
        <f t="shared" si="19"/>
        <v>T</v>
      </c>
      <c r="E40" s="21" t="s">
        <v>24</v>
      </c>
      <c r="F40" s="22"/>
      <c r="G40" s="22"/>
      <c r="H40" s="22"/>
      <c r="I40" s="63"/>
      <c r="J40" s="63"/>
      <c r="K40" s="64"/>
      <c r="L40" s="16"/>
      <c r="M40" s="23" t="e">
        <f t="shared" si="8"/>
        <v>#N/A</v>
      </c>
      <c r="N40" s="262" t="e">
        <f t="shared" si="20"/>
        <v>#N/A</v>
      </c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5"/>
      <c r="AG40" s="25"/>
      <c r="AH40" s="25"/>
      <c r="AI40" s="25"/>
      <c r="AJ40" s="289"/>
      <c r="AK40" s="151" t="str">
        <f t="shared" si="21"/>
        <v>0</v>
      </c>
      <c r="AL40" s="111" t="str">
        <f t="shared" si="9"/>
        <v/>
      </c>
      <c r="AM40" s="111">
        <f t="shared" si="10"/>
        <v>0</v>
      </c>
      <c r="AN40" s="151">
        <f t="shared" si="11"/>
        <v>0</v>
      </c>
      <c r="AO40" s="84"/>
      <c r="AP40" s="179" t="e">
        <f t="shared" si="22"/>
        <v>#N/A</v>
      </c>
      <c r="AQ40" s="180" t="e">
        <f t="shared" si="23"/>
        <v>#N/A</v>
      </c>
      <c r="AR40" s="181">
        <f t="shared" si="24"/>
        <v>0</v>
      </c>
      <c r="AS40" s="182" t="e">
        <f t="shared" si="25"/>
        <v>#N/A</v>
      </c>
      <c r="AT40" s="135">
        <f t="shared" si="26"/>
        <v>0</v>
      </c>
      <c r="AU40" s="183">
        <f t="shared" si="27"/>
        <v>0</v>
      </c>
      <c r="AW40" s="296" t="e">
        <f t="shared" si="28"/>
        <v>#N/A</v>
      </c>
      <c r="AX40" s="297" t="e">
        <f t="shared" si="29"/>
        <v>#N/A</v>
      </c>
      <c r="AY40" s="298">
        <f t="shared" si="30"/>
        <v>0</v>
      </c>
      <c r="AZ40" s="299" t="e">
        <f t="shared" si="31"/>
        <v>#N/A</v>
      </c>
      <c r="BA40" s="300">
        <f t="shared" si="32"/>
        <v>0</v>
      </c>
      <c r="BB40" s="300">
        <f t="shared" si="33"/>
        <v>0</v>
      </c>
      <c r="BD40" s="296" t="e">
        <f t="shared" si="34"/>
        <v>#N/A</v>
      </c>
      <c r="BE40" s="297" t="e">
        <f t="shared" si="35"/>
        <v>#N/A</v>
      </c>
      <c r="BF40" s="298">
        <f t="shared" si="36"/>
        <v>0</v>
      </c>
      <c r="BG40" s="299" t="e">
        <f t="shared" si="37"/>
        <v>#N/A</v>
      </c>
      <c r="BH40" s="300">
        <f t="shared" si="38"/>
        <v>0</v>
      </c>
      <c r="BI40" s="300">
        <f t="shared" si="39"/>
        <v>0</v>
      </c>
      <c r="BK40" s="296" t="e">
        <f t="shared" si="40"/>
        <v>#N/A</v>
      </c>
      <c r="BL40" s="297" t="e">
        <f t="shared" si="41"/>
        <v>#N/A</v>
      </c>
      <c r="BM40" s="298">
        <f t="shared" si="42"/>
        <v>0</v>
      </c>
      <c r="BN40" s="299" t="e">
        <f t="shared" si="43"/>
        <v>#N/A</v>
      </c>
      <c r="BO40" s="300">
        <f t="shared" si="44"/>
        <v>0</v>
      </c>
      <c r="BP40" s="300">
        <f t="shared" si="45"/>
        <v>0</v>
      </c>
      <c r="BR40" s="296" t="e">
        <f t="shared" si="46"/>
        <v>#N/A</v>
      </c>
      <c r="BS40" s="297" t="e">
        <f t="shared" si="47"/>
        <v>#N/A</v>
      </c>
      <c r="BT40" s="298">
        <f t="shared" si="48"/>
        <v>0</v>
      </c>
      <c r="BU40" s="299" t="e">
        <f t="shared" si="49"/>
        <v>#N/A</v>
      </c>
      <c r="BV40" s="300">
        <f t="shared" si="50"/>
        <v>0</v>
      </c>
      <c r="BW40" s="300">
        <f t="shared" si="51"/>
        <v>0</v>
      </c>
      <c r="BY40" s="296" t="e">
        <f t="shared" si="52"/>
        <v>#N/A</v>
      </c>
      <c r="BZ40" s="297" t="e">
        <f t="shared" si="53"/>
        <v>#N/A</v>
      </c>
      <c r="CA40" s="298">
        <f t="shared" si="54"/>
        <v>0</v>
      </c>
      <c r="CB40" s="299" t="e">
        <f t="shared" si="55"/>
        <v>#N/A</v>
      </c>
      <c r="CC40" s="300">
        <f t="shared" si="56"/>
        <v>0</v>
      </c>
      <c r="CD40" s="300">
        <f t="shared" si="57"/>
        <v>0</v>
      </c>
      <c r="CF40" s="296" t="e">
        <f t="shared" si="58"/>
        <v>#N/A</v>
      </c>
      <c r="CG40" s="297" t="e">
        <f t="shared" si="59"/>
        <v>#N/A</v>
      </c>
      <c r="CH40" s="298">
        <f t="shared" si="60"/>
        <v>0</v>
      </c>
      <c r="CI40" s="299" t="e">
        <f t="shared" si="61"/>
        <v>#N/A</v>
      </c>
      <c r="CJ40" s="300">
        <f t="shared" si="62"/>
        <v>0</v>
      </c>
      <c r="CK40" s="300">
        <f t="shared" si="63"/>
        <v>0</v>
      </c>
      <c r="CN40" s="183">
        <f t="shared" si="64"/>
        <v>0</v>
      </c>
      <c r="CO40" s="183">
        <f t="shared" si="12"/>
        <v>0</v>
      </c>
      <c r="CP40" s="183">
        <f t="shared" si="13"/>
        <v>0</v>
      </c>
      <c r="CQ40" s="183">
        <f t="shared" si="14"/>
        <v>0</v>
      </c>
      <c r="CR40" s="183">
        <f t="shared" si="15"/>
        <v>0</v>
      </c>
      <c r="CS40" s="183">
        <f t="shared" si="16"/>
        <v>0</v>
      </c>
      <c r="CT40" s="183">
        <f t="shared" si="17"/>
        <v>0</v>
      </c>
      <c r="CU40" s="183">
        <f t="shared" si="65"/>
        <v>0</v>
      </c>
      <c r="CV40" s="183">
        <f t="shared" si="66"/>
        <v>0</v>
      </c>
      <c r="CW40" s="183">
        <f t="shared" si="67"/>
        <v>0</v>
      </c>
      <c r="CX40" s="183">
        <f t="shared" si="68"/>
        <v>0</v>
      </c>
      <c r="CY40" s="183">
        <f t="shared" si="69"/>
        <v>0</v>
      </c>
      <c r="CZ40" s="183">
        <f t="shared" si="70"/>
        <v>0</v>
      </c>
      <c r="DA40" s="183">
        <f t="shared" si="71"/>
        <v>0</v>
      </c>
      <c r="DB40" s="305" t="str">
        <f t="shared" si="72"/>
        <v/>
      </c>
      <c r="DC40" s="305" t="str">
        <f t="shared" si="73"/>
        <v/>
      </c>
      <c r="DD40" s="305" t="str">
        <f t="shared" si="74"/>
        <v/>
      </c>
      <c r="DF40" s="184"/>
    </row>
    <row r="41" spans="3:111" ht="20.25" customHeight="1" x14ac:dyDescent="0.35">
      <c r="E41" s="26" t="s">
        <v>56</v>
      </c>
      <c r="F41" s="27"/>
      <c r="G41" s="28"/>
      <c r="H41" s="28"/>
      <c r="I41" s="28"/>
      <c r="K41" s="194"/>
      <c r="L41" s="195"/>
      <c r="M41" s="195"/>
      <c r="N41" s="93" t="s">
        <v>17</v>
      </c>
      <c r="O41" s="92">
        <f>SUM(O11:O40)</f>
        <v>480</v>
      </c>
      <c r="Q41" s="32"/>
      <c r="R41" s="92">
        <f>SUM(R11:R40)</f>
        <v>480</v>
      </c>
      <c r="T41" s="32"/>
      <c r="U41" s="92">
        <f>SUM(U11:U40)</f>
        <v>480</v>
      </c>
      <c r="W41" s="32"/>
      <c r="X41" s="92">
        <f>SUM(X11:X40)</f>
        <v>480</v>
      </c>
      <c r="Z41" s="32"/>
      <c r="AA41" s="92">
        <f>SUM(AA11:AA40)</f>
        <v>480</v>
      </c>
      <c r="AC41" s="32"/>
      <c r="AD41" s="92">
        <f>SUM(AD11:AD40)</f>
        <v>0</v>
      </c>
      <c r="AF41" s="32"/>
      <c r="AG41" s="92">
        <f>SUM(AG11:AG40)</f>
        <v>0</v>
      </c>
      <c r="AI41" s="32"/>
      <c r="AJ41" s="290"/>
      <c r="AK41" s="201" t="e">
        <f>SUM(AK11:AK40)</f>
        <v>#N/A</v>
      </c>
      <c r="AL41" s="166" t="e">
        <f>MAXA(AL11:AL40)</f>
        <v>#N/A</v>
      </c>
      <c r="AM41" s="200" t="s">
        <v>265</v>
      </c>
      <c r="AN41" s="200" t="e">
        <f>10*LOG10(SUM(AN11:AN40))</f>
        <v>#N/A</v>
      </c>
      <c r="AO41" s="32"/>
      <c r="AP41" s="32"/>
      <c r="AQ41" s="32"/>
      <c r="AR41" s="32"/>
      <c r="AS41" s="32"/>
      <c r="AT41" s="32"/>
      <c r="AU41" s="32"/>
      <c r="CN41" s="175" t="e">
        <f>IF(SUM(CN11:CN40)=0,0,10*LOG(SUM(CN11:CN40)))</f>
        <v>#N/A</v>
      </c>
      <c r="CO41" s="175" t="e">
        <f t="shared" ref="CO41:DA41" si="75">IF(SUM(CO11:CO40)=0,0,10*LOG(SUM(CO11:CO40)))</f>
        <v>#N/A</v>
      </c>
      <c r="CP41" s="175" t="e">
        <f t="shared" si="75"/>
        <v>#N/A</v>
      </c>
      <c r="CQ41" s="175" t="e">
        <f>IF(SUM(CQ11:CQ40)=0,0,10*LOG(SUM(CQ11:CQ40)))</f>
        <v>#N/A</v>
      </c>
      <c r="CR41" s="175" t="e">
        <f t="shared" si="75"/>
        <v>#N/A</v>
      </c>
      <c r="CS41" s="175" t="e">
        <f t="shared" si="75"/>
        <v>#N/A</v>
      </c>
      <c r="CT41" s="175" t="e">
        <f t="shared" si="75"/>
        <v>#N/A</v>
      </c>
      <c r="CU41" s="175" t="e">
        <f t="shared" si="75"/>
        <v>#N/A</v>
      </c>
      <c r="CV41" s="175" t="e">
        <f t="shared" si="75"/>
        <v>#N/A</v>
      </c>
      <c r="CW41" s="175" t="e">
        <f t="shared" si="75"/>
        <v>#N/A</v>
      </c>
      <c r="CX41" s="175" t="e">
        <f t="shared" si="75"/>
        <v>#N/A</v>
      </c>
      <c r="CY41" s="175" t="e">
        <f t="shared" si="75"/>
        <v>#N/A</v>
      </c>
      <c r="CZ41" s="175" t="e">
        <f t="shared" si="75"/>
        <v>#N/A</v>
      </c>
      <c r="DA41" s="175" t="e">
        <f t="shared" si="75"/>
        <v>#N/A</v>
      </c>
      <c r="DD41" s="20"/>
      <c r="DG41" s="29"/>
    </row>
    <row r="42" spans="3:111" ht="20.25" customHeight="1" x14ac:dyDescent="0.4">
      <c r="E42" s="26"/>
      <c r="F42" s="27"/>
      <c r="G42" s="28"/>
      <c r="H42" s="28"/>
      <c r="I42" s="28"/>
      <c r="K42" s="203"/>
      <c r="L42" s="203"/>
      <c r="N42" s="204" t="s">
        <v>292</v>
      </c>
      <c r="O42" s="226" t="e">
        <f>CN41</f>
        <v>#N/A</v>
      </c>
      <c r="R42" s="226" t="e">
        <f>CO41</f>
        <v>#N/A</v>
      </c>
      <c r="S42" s="204"/>
      <c r="U42" s="226" t="e">
        <f>CP41</f>
        <v>#N/A</v>
      </c>
      <c r="V42" s="204"/>
      <c r="X42" s="226" t="e">
        <f>CQ41</f>
        <v>#N/A</v>
      </c>
      <c r="Y42" s="204"/>
      <c r="AA42" s="226" t="e">
        <f>CR41</f>
        <v>#N/A</v>
      </c>
      <c r="AB42" s="204"/>
      <c r="AD42" s="226" t="e">
        <f>CS41</f>
        <v>#N/A</v>
      </c>
      <c r="AE42" s="204"/>
      <c r="AG42" s="226" t="e">
        <f>CT41</f>
        <v>#N/A</v>
      </c>
      <c r="AH42" s="204"/>
      <c r="AJ42" s="290"/>
      <c r="AK42" s="32"/>
      <c r="AL42" s="32"/>
      <c r="AM42" s="32"/>
      <c r="AN42" s="32"/>
      <c r="AO42" s="32"/>
      <c r="AP42" s="32"/>
      <c r="AQ42" s="32"/>
      <c r="AR42" s="32"/>
      <c r="AS42" s="32"/>
      <c r="AT42" s="32"/>
      <c r="AU42" s="32"/>
      <c r="AV42" s="214"/>
      <c r="AW42" s="166"/>
      <c r="AX42" s="166"/>
      <c r="AY42" s="166"/>
      <c r="BD42" s="166"/>
      <c r="BE42" s="166"/>
      <c r="BF42" s="166"/>
      <c r="BK42" s="166"/>
      <c r="BL42" s="166"/>
      <c r="BM42" s="166"/>
      <c r="BR42" s="166"/>
      <c r="BS42" s="166"/>
      <c r="BT42" s="166"/>
      <c r="BY42" s="166"/>
      <c r="BZ42" s="166"/>
      <c r="CA42" s="166"/>
      <c r="CF42" s="166"/>
      <c r="CG42" s="166"/>
      <c r="CH42" s="166"/>
      <c r="CM42" s="81" t="s">
        <v>320</v>
      </c>
      <c r="CN42" s="81" t="e">
        <f t="shared" ref="CN42:CT42" si="76">IF(SUM(CN11:CN40)=0,0,10^(CN41*0.1))</f>
        <v>#N/A</v>
      </c>
      <c r="CO42" s="81" t="e">
        <f t="shared" si="76"/>
        <v>#N/A</v>
      </c>
      <c r="CP42" s="81" t="e">
        <f t="shared" si="76"/>
        <v>#N/A</v>
      </c>
      <c r="CQ42" s="81" t="e">
        <f t="shared" si="76"/>
        <v>#N/A</v>
      </c>
      <c r="CR42" s="81" t="e">
        <f t="shared" si="76"/>
        <v>#N/A</v>
      </c>
      <c r="CS42" s="81" t="e">
        <f t="shared" si="76"/>
        <v>#N/A</v>
      </c>
      <c r="CT42" s="81" t="e">
        <f t="shared" si="76"/>
        <v>#N/A</v>
      </c>
      <c r="CU42" s="81" t="e">
        <f t="shared" ref="CU42:DA42" si="77">IF(SUM(CU11:CU40)=0,0,10^(CU41*0.1))</f>
        <v>#N/A</v>
      </c>
      <c r="CV42" s="81" t="e">
        <f t="shared" si="77"/>
        <v>#N/A</v>
      </c>
      <c r="CW42" s="81" t="e">
        <f t="shared" si="77"/>
        <v>#N/A</v>
      </c>
      <c r="CX42" s="81" t="e">
        <f t="shared" si="77"/>
        <v>#N/A</v>
      </c>
      <c r="CY42" s="81" t="e">
        <f t="shared" si="77"/>
        <v>#N/A</v>
      </c>
      <c r="CZ42" s="81" t="e">
        <f t="shared" si="77"/>
        <v>#N/A</v>
      </c>
      <c r="DA42" s="81" t="e">
        <f t="shared" si="77"/>
        <v>#N/A</v>
      </c>
      <c r="DD42" s="20"/>
      <c r="DG42" s="29"/>
    </row>
    <row r="43" spans="3:111" ht="21.75" customHeight="1" x14ac:dyDescent="0.35">
      <c r="E43" s="30"/>
      <c r="F43" s="30"/>
      <c r="K43" s="31"/>
      <c r="N43" s="34" t="s">
        <v>291</v>
      </c>
      <c r="O43" s="205" t="e">
        <f>IF(O41=0,0,SUM(AP11:AQ40))</f>
        <v>#N/A</v>
      </c>
      <c r="R43" s="205" t="e">
        <f>IF(R41=0,0,SUM(AW11:AX40))</f>
        <v>#N/A</v>
      </c>
      <c r="S43" s="204"/>
      <c r="U43" s="205" t="e">
        <f>IF(U41=0,0,SUM(BD11:BE40))</f>
        <v>#N/A</v>
      </c>
      <c r="V43" s="204"/>
      <c r="X43" s="205" t="e">
        <f>IF(X41=0,0,SUM(BK11:BL40))</f>
        <v>#N/A</v>
      </c>
      <c r="Y43" s="204"/>
      <c r="AA43" s="205" t="e">
        <f>IF(AA41=0,0,SUM(BY11:BZ40))</f>
        <v>#N/A</v>
      </c>
      <c r="AB43" s="204"/>
      <c r="AD43" s="205">
        <f>IF(AD41=0,0,SUM(BY11:BZ40))</f>
        <v>0</v>
      </c>
      <c r="AE43" s="204"/>
      <c r="AG43" s="205">
        <f>IF(AG41=0,0,SUM(CF11:CG40))</f>
        <v>0</v>
      </c>
      <c r="AH43" s="204"/>
      <c r="AW43" s="32"/>
      <c r="AX43" s="32"/>
      <c r="BD43" s="32"/>
      <c r="BE43" s="32"/>
      <c r="BK43" s="32"/>
      <c r="BL43" s="32"/>
      <c r="BR43" s="32"/>
      <c r="BS43" s="32"/>
      <c r="BY43" s="32"/>
      <c r="BZ43" s="32"/>
      <c r="CF43" s="32"/>
      <c r="CG43" s="32"/>
      <c r="CM43" s="81" t="s">
        <v>322</v>
      </c>
      <c r="CN43" s="81" t="e">
        <f>IF(SUM(CN11:CN40)=0,0,10^(CN41*0.2))</f>
        <v>#N/A</v>
      </c>
      <c r="CO43" s="81" t="e">
        <f t="shared" ref="CO43:CT43" si="78">IF(SUM(CO11:CO40)=0,0,10^(CO41*0.2))</f>
        <v>#N/A</v>
      </c>
      <c r="CP43" s="81" t="e">
        <f t="shared" si="78"/>
        <v>#N/A</v>
      </c>
      <c r="CQ43" s="81" t="e">
        <f t="shared" si="78"/>
        <v>#N/A</v>
      </c>
      <c r="CR43" s="81" t="e">
        <f t="shared" si="78"/>
        <v>#N/A</v>
      </c>
      <c r="CS43" s="81" t="e">
        <f t="shared" si="78"/>
        <v>#N/A</v>
      </c>
      <c r="CT43" s="81" t="e">
        <f t="shared" si="78"/>
        <v>#N/A</v>
      </c>
      <c r="CW43" s="81" t="s">
        <v>300</v>
      </c>
      <c r="CX43" s="81" t="e">
        <f>10*LOG10(SUM(CU42:DA42)/G45)</f>
        <v>#N/A</v>
      </c>
      <c r="DD43" s="20"/>
      <c r="DG43" s="29"/>
    </row>
    <row r="44" spans="3:111" ht="20.100000000000001" customHeight="1" x14ac:dyDescent="0.25">
      <c r="E44" s="30"/>
      <c r="F44" s="30"/>
      <c r="K44" s="31"/>
      <c r="P44" s="34"/>
      <c r="Q44" s="205"/>
      <c r="R44" s="205"/>
      <c r="S44" s="205"/>
      <c r="T44" s="205"/>
      <c r="U44" s="205"/>
      <c r="V44" s="205"/>
      <c r="W44" s="205"/>
      <c r="X44" s="205"/>
      <c r="Y44" s="205"/>
      <c r="Z44" s="205"/>
      <c r="AA44" s="205"/>
      <c r="AB44" s="205"/>
      <c r="AC44" s="205"/>
      <c r="AD44" s="205"/>
      <c r="AE44" s="205"/>
      <c r="AF44" s="205"/>
      <c r="AG44" s="205"/>
      <c r="AH44" s="205"/>
      <c r="AI44" s="205"/>
      <c r="AW44" s="32"/>
      <c r="AX44" s="32"/>
      <c r="BD44" s="32"/>
      <c r="BE44" s="32"/>
      <c r="BK44" s="32"/>
      <c r="BL44" s="32"/>
      <c r="BR44" s="32"/>
      <c r="BS44" s="32"/>
      <c r="BY44" s="32"/>
      <c r="BZ44" s="32"/>
      <c r="CF44" s="32"/>
      <c r="CG44" s="32"/>
      <c r="CM44" s="81" t="s">
        <v>321</v>
      </c>
      <c r="CN44" s="292" t="e">
        <f>O43</f>
        <v>#N/A</v>
      </c>
      <c r="CO44" s="292" t="e">
        <f>U43</f>
        <v>#N/A</v>
      </c>
      <c r="CP44" s="292" t="e">
        <f>X43</f>
        <v>#N/A</v>
      </c>
      <c r="CQ44" s="292" t="e">
        <f>X43</f>
        <v>#N/A</v>
      </c>
      <c r="CR44" s="292" t="e">
        <f>AA43</f>
        <v>#N/A</v>
      </c>
      <c r="CS44" s="292">
        <f>AD43</f>
        <v>0</v>
      </c>
      <c r="CT44" s="292">
        <f>AG43</f>
        <v>0</v>
      </c>
      <c r="DD44" s="20"/>
      <c r="DG44" s="29"/>
    </row>
    <row r="45" spans="3:111" ht="20.100000000000001" customHeight="1" thickBot="1" x14ac:dyDescent="0.35">
      <c r="E45" s="30"/>
      <c r="F45" s="33" t="s">
        <v>288</v>
      </c>
      <c r="G45" s="94">
        <v>5</v>
      </c>
      <c r="K45" s="31"/>
      <c r="O45" s="204"/>
      <c r="AW45" s="32"/>
      <c r="AX45" s="32"/>
      <c r="BD45" s="32"/>
      <c r="BE45" s="32"/>
      <c r="BK45" s="32"/>
      <c r="BL45" s="32"/>
      <c r="BR45" s="32"/>
      <c r="BS45" s="32"/>
      <c r="BY45" s="32"/>
      <c r="BZ45" s="32"/>
      <c r="CF45" s="32"/>
      <c r="CG45" s="32"/>
      <c r="CM45" s="81" t="s">
        <v>323</v>
      </c>
      <c r="CN45" s="81" t="e">
        <f>CN43*CN44^2</f>
        <v>#N/A</v>
      </c>
      <c r="CO45" s="81" t="e">
        <f t="shared" ref="CO45:CT45" si="79">CO43*CO44^2</f>
        <v>#N/A</v>
      </c>
      <c r="CP45" s="81" t="e">
        <f t="shared" si="79"/>
        <v>#N/A</v>
      </c>
      <c r="CQ45" s="81" t="e">
        <f t="shared" si="79"/>
        <v>#N/A</v>
      </c>
      <c r="CR45" s="81" t="e">
        <f t="shared" si="79"/>
        <v>#N/A</v>
      </c>
      <c r="CS45" s="81" t="e">
        <f t="shared" si="79"/>
        <v>#N/A</v>
      </c>
      <c r="CT45" s="81" t="e">
        <f t="shared" si="79"/>
        <v>#N/A</v>
      </c>
      <c r="DD45" s="20"/>
      <c r="DG45" s="29"/>
    </row>
    <row r="46" spans="3:111" ht="20.25" customHeight="1" thickBot="1" x14ac:dyDescent="0.3">
      <c r="F46" s="33" t="s">
        <v>289</v>
      </c>
      <c r="G46" s="94">
        <f>SUM(CN48:CT48)</f>
        <v>5</v>
      </c>
      <c r="H46" s="405" t="str">
        <f>IF(G45=480,"VALUTAZIONE SU BASE GIORNALIERA", "VALUTAZIONE SU BASE SETTIMANALE")</f>
        <v>VALUTAZIONE SU BASE SETTIMANALE</v>
      </c>
      <c r="I46" s="406"/>
      <c r="J46" s="406"/>
      <c r="K46" s="406"/>
      <c r="L46" s="406"/>
      <c r="M46" s="406"/>
      <c r="N46" s="406"/>
      <c r="O46" s="407"/>
      <c r="CK46" s="189" t="s">
        <v>319</v>
      </c>
      <c r="DD46" s="20"/>
      <c r="DG46" s="29"/>
    </row>
    <row r="47" spans="3:111" ht="23.25" customHeight="1" x14ac:dyDescent="0.35">
      <c r="F47" s="97" t="s">
        <v>285</v>
      </c>
      <c r="G47" s="95" t="e">
        <f>10*LOG10(SUM(CN42:CT42)/G45)</f>
        <v>#N/A</v>
      </c>
      <c r="H47" s="55" t="s">
        <v>75</v>
      </c>
      <c r="I47" s="228" t="e">
        <f>G47</f>
        <v>#N/A</v>
      </c>
      <c r="J47" s="229" t="s">
        <v>19</v>
      </c>
      <c r="K47" s="230" t="e">
        <f>G49</f>
        <v>#N/A</v>
      </c>
      <c r="L47" s="231" t="s">
        <v>219</v>
      </c>
      <c r="M47" s="232"/>
      <c r="N47" s="233" t="s">
        <v>66</v>
      </c>
      <c r="O47" s="234" t="e">
        <f>I47+K47</f>
        <v>#N/A</v>
      </c>
      <c r="P47" s="227"/>
      <c r="DD47" s="20"/>
      <c r="DG47" s="29"/>
    </row>
    <row r="48" spans="3:111" ht="24" customHeight="1" thickBot="1" x14ac:dyDescent="0.4">
      <c r="F48" s="34" t="s">
        <v>286</v>
      </c>
      <c r="G48" s="96" t="e">
        <f>(SQRT(SUM(CN45:CT45)))/(SUM(CN42:CT42))</f>
        <v>#N/A</v>
      </c>
      <c r="H48" s="235"/>
      <c r="I48" s="236"/>
      <c r="J48" s="236"/>
      <c r="K48" s="236"/>
      <c r="L48" s="236"/>
      <c r="M48" s="236"/>
      <c r="N48" s="237" t="s">
        <v>258</v>
      </c>
      <c r="O48" s="238" t="e">
        <f>MAX(J11:J40)</f>
        <v>#N/A</v>
      </c>
      <c r="CK48" s="167" t="s">
        <v>324</v>
      </c>
      <c r="CM48" s="42"/>
      <c r="CN48" s="293">
        <f>IF(O41&gt;0,1,"")</f>
        <v>1</v>
      </c>
      <c r="CO48" s="293">
        <f>IF(R41&gt;0,1,"")</f>
        <v>1</v>
      </c>
      <c r="CP48" s="293">
        <f>IF(U41&gt;0,1,"")</f>
        <v>1</v>
      </c>
      <c r="CQ48" s="293">
        <f>IF(X41&gt;0,1,"")</f>
        <v>1</v>
      </c>
      <c r="CR48" s="293">
        <f>IF(AA41&gt;0,1,"")</f>
        <v>1</v>
      </c>
      <c r="CS48" s="293" t="str">
        <f>IF(AD41&gt;0,1,"")</f>
        <v/>
      </c>
      <c r="CT48" s="293" t="str">
        <f>IF(AG41&gt;0,1,"")</f>
        <v/>
      </c>
      <c r="DD48" s="20"/>
    </row>
    <row r="49" spans="2:112" ht="23.25" customHeight="1" x14ac:dyDescent="0.35">
      <c r="F49" s="34" t="s">
        <v>290</v>
      </c>
      <c r="G49" s="96" t="e">
        <f>SQRT(G3^2+G48^2)</f>
        <v>#N/A</v>
      </c>
      <c r="H49" s="408" t="e">
        <f>IF(AND((O42+K47)&lt;80,O48&lt;135),"NON ESPOSTO",IF(AND((O42+K47)&lt;85,O48&lt;137),"SUPERAMENTO LIVELLO INFERIORE DI AZIONE",IF(AND((O42+K47)&lt;87,O48&lt;140),"SUPERAMENTO LIVELLO SUPERIORE DI AZIONE","SUPERAMENTO LIMITE DI ESPOSIZIONE")))</f>
        <v>#N/A</v>
      </c>
      <c r="I49" s="409"/>
      <c r="J49" s="409"/>
      <c r="K49" s="409"/>
      <c r="L49" s="409"/>
      <c r="M49" s="409"/>
      <c r="N49" s="409"/>
      <c r="O49" s="410"/>
      <c r="DD49" s="20"/>
      <c r="DF49" s="187"/>
      <c r="DG49" s="187"/>
      <c r="DH49" s="188"/>
    </row>
    <row r="50" spans="2:112" ht="16.5" customHeight="1" thickBot="1" x14ac:dyDescent="0.25">
      <c r="H50" s="411"/>
      <c r="I50" s="412"/>
      <c r="J50" s="412"/>
      <c r="K50" s="412"/>
      <c r="L50" s="412"/>
      <c r="M50" s="412"/>
      <c r="N50" s="412"/>
      <c r="O50" s="413"/>
      <c r="DD50" s="20"/>
      <c r="DH50" s="31"/>
    </row>
    <row r="51" spans="2:112" ht="20.100000000000001" customHeight="1" thickBot="1" x14ac:dyDescent="0.25">
      <c r="CM51" s="189"/>
      <c r="DB51" s="43"/>
      <c r="DD51" s="43"/>
      <c r="DE51" s="43"/>
    </row>
    <row r="52" spans="2:112" s="167" customFormat="1" ht="39" customHeight="1" x14ac:dyDescent="0.2">
      <c r="B52" s="81"/>
      <c r="C52" s="81"/>
      <c r="D52" s="81"/>
      <c r="E52" s="432" t="e">
        <f>IF(AND((I47+K47)&lt;80,O48&lt;135),"",IF(AND((I47+K47)&lt;85,O48&lt;137),"Il datore di lavoro mette a disposizione dei lavoratori i D.P.I.-art. 193 comma 1-a-",IF(AND((I47+K47)&lt;87,O48&lt;140),"Dal calcolo del LEX8h è emerso il superamento del livello superiore d'azione, ai sensi dell'art. 193 comma 1b -il datore di lavoro esige che i lavoratori utilizzino gli otoprotettori-","Dal calcolo del LEX8h è emerso il superamento del limite di esposizione.")))</f>
        <v>#N/A</v>
      </c>
      <c r="F52" s="433"/>
      <c r="G52" s="433"/>
      <c r="H52" s="433"/>
      <c r="I52" s="433"/>
      <c r="J52" s="433"/>
      <c r="K52" s="433"/>
      <c r="L52" s="433"/>
      <c r="M52" s="433"/>
      <c r="N52" s="433"/>
      <c r="O52" s="433"/>
      <c r="P52" s="434"/>
      <c r="Q52" s="81"/>
      <c r="R52" s="81"/>
      <c r="S52" s="81"/>
      <c r="T52" s="81"/>
      <c r="U52" s="81"/>
      <c r="V52" s="81"/>
      <c r="W52" s="81"/>
      <c r="X52" s="81"/>
      <c r="Y52" s="81"/>
      <c r="Z52" s="81"/>
      <c r="AA52" s="81"/>
      <c r="AB52" s="81"/>
      <c r="AC52" s="81"/>
      <c r="AD52" s="81"/>
      <c r="AE52" s="81"/>
      <c r="AF52" s="81"/>
      <c r="AG52" s="81"/>
      <c r="AH52" s="81"/>
      <c r="AI52" s="81"/>
      <c r="AJ52" s="286"/>
      <c r="AK52" s="81"/>
      <c r="AL52" s="81"/>
      <c r="AM52" s="81"/>
      <c r="AN52" s="81"/>
      <c r="AO52" s="81"/>
      <c r="AP52" s="81"/>
      <c r="AQ52" s="81"/>
      <c r="AR52" s="81"/>
      <c r="AS52" s="81"/>
      <c r="AT52" s="81"/>
      <c r="AU52" s="81"/>
      <c r="AV52" s="213"/>
      <c r="AW52" s="81"/>
      <c r="AX52" s="81"/>
      <c r="AY52" s="81"/>
      <c r="BC52" s="211"/>
      <c r="BD52" s="81"/>
      <c r="BE52" s="81"/>
      <c r="BF52" s="81"/>
      <c r="BJ52" s="211"/>
      <c r="BK52" s="81"/>
      <c r="BL52" s="81"/>
      <c r="BM52" s="81"/>
      <c r="BQ52" s="211"/>
      <c r="BR52" s="81"/>
      <c r="BS52" s="81"/>
      <c r="BT52" s="81"/>
      <c r="BX52" s="213"/>
      <c r="BY52" s="81"/>
      <c r="BZ52" s="81"/>
      <c r="CA52" s="81"/>
      <c r="CE52" s="213"/>
      <c r="CF52" s="81"/>
      <c r="CG52" s="81"/>
      <c r="CH52" s="81"/>
      <c r="CL52" s="81"/>
      <c r="CM52" s="81"/>
      <c r="CN52" s="81"/>
      <c r="CO52" s="81"/>
      <c r="CP52" s="81"/>
      <c r="CQ52" s="81"/>
      <c r="CR52" s="81"/>
      <c r="CS52" s="81"/>
      <c r="CT52" s="81"/>
      <c r="CU52" s="81"/>
      <c r="CV52" s="81"/>
      <c r="CW52" s="81"/>
      <c r="CX52" s="81"/>
      <c r="CY52" s="81"/>
      <c r="CZ52" s="81"/>
      <c r="DA52" s="81"/>
      <c r="DB52" s="81"/>
      <c r="DC52" s="81"/>
      <c r="DD52" s="81"/>
      <c r="DE52" s="81"/>
      <c r="DF52" s="81"/>
      <c r="DG52" s="81"/>
      <c r="DH52" s="81"/>
    </row>
    <row r="53" spans="2:112" s="167" customFormat="1" ht="39" customHeight="1" thickBot="1" x14ac:dyDescent="0.25">
      <c r="B53" s="81"/>
      <c r="C53" s="81"/>
      <c r="D53" s="81"/>
      <c r="E53" s="424" t="e">
        <f>IF(AND((I47+K47)&lt;80,O48&lt;135),"",IF(AND((I47+K47)&lt;87,O48&lt;140),"Si raccomanda dunque l'utilizzo dei D.P.I. ove gli stessi non costituiscano un rischio per la sicurezza del lavoratore e solo per le sorgenti sonore aventi emissione maggiore ad 80 dB(A) e/o 135 dB(C).","E' obbligatorio l'impiego dei D.P.I. per le sorgenti che superano gli 87 dB(A) e/o 135 dB(C), IL LIVELLO DI ESPOSIZIONE CONSEGUENTE E' QUELLO SOTTO RIPORTATO:"))</f>
        <v>#N/A</v>
      </c>
      <c r="F53" s="425"/>
      <c r="G53" s="425"/>
      <c r="H53" s="425"/>
      <c r="I53" s="425"/>
      <c r="J53" s="425"/>
      <c r="K53" s="425"/>
      <c r="L53" s="425"/>
      <c r="M53" s="425"/>
      <c r="N53" s="425"/>
      <c r="O53" s="425"/>
      <c r="P53" s="426"/>
      <c r="Q53" s="81"/>
      <c r="R53" s="81"/>
      <c r="S53" s="81"/>
      <c r="T53" s="81"/>
      <c r="U53" s="81"/>
      <c r="V53" s="81"/>
      <c r="W53" s="81"/>
      <c r="X53" s="81"/>
      <c r="Y53" s="81"/>
      <c r="Z53" s="81"/>
      <c r="AA53" s="81"/>
      <c r="AB53" s="81"/>
      <c r="AC53" s="81"/>
      <c r="AD53" s="81"/>
      <c r="AE53" s="81"/>
      <c r="AF53" s="81"/>
      <c r="AG53" s="81"/>
      <c r="AH53" s="81"/>
      <c r="AI53" s="81"/>
      <c r="AJ53" s="286"/>
      <c r="AK53" s="81"/>
      <c r="AL53" s="81"/>
      <c r="AM53" s="81"/>
      <c r="AN53" s="81"/>
      <c r="AO53" s="81"/>
      <c r="AP53" s="81"/>
      <c r="AQ53" s="81"/>
      <c r="AR53" s="81"/>
      <c r="AS53" s="81"/>
      <c r="AT53" s="81"/>
      <c r="AU53" s="81"/>
      <c r="AV53" s="213"/>
      <c r="AW53" s="81"/>
      <c r="AX53" s="81"/>
      <c r="AY53" s="81"/>
      <c r="BC53" s="211"/>
      <c r="BD53" s="81"/>
      <c r="BE53" s="81"/>
      <c r="BF53" s="81"/>
      <c r="BJ53" s="211"/>
      <c r="BK53" s="81"/>
      <c r="BL53" s="81"/>
      <c r="BM53" s="81"/>
      <c r="BQ53" s="211"/>
      <c r="BR53" s="81"/>
      <c r="BS53" s="81"/>
      <c r="BT53" s="81"/>
      <c r="BX53" s="213"/>
      <c r="BY53" s="81"/>
      <c r="BZ53" s="81"/>
      <c r="CA53" s="81"/>
      <c r="CE53" s="213"/>
      <c r="CF53" s="81"/>
      <c r="CG53" s="81"/>
      <c r="CH53" s="81"/>
      <c r="CL53" s="81"/>
      <c r="CM53" s="81"/>
      <c r="CN53" s="81"/>
      <c r="CO53" s="81"/>
      <c r="CP53" s="81"/>
      <c r="CQ53" s="81"/>
      <c r="CR53" s="81"/>
      <c r="CS53" s="81"/>
      <c r="CT53" s="81"/>
      <c r="CU53" s="81"/>
      <c r="CV53" s="81"/>
      <c r="CW53" s="81"/>
      <c r="CX53" s="81"/>
      <c r="CY53" s="81"/>
      <c r="CZ53" s="81"/>
      <c r="DA53" s="81"/>
      <c r="DB53" s="81"/>
      <c r="DC53" s="81"/>
      <c r="DD53" s="81"/>
      <c r="DE53" s="81"/>
      <c r="DF53" s="81"/>
      <c r="DG53" s="81"/>
      <c r="DH53" s="81"/>
    </row>
    <row r="54" spans="2:112" s="167" customFormat="1" ht="20.100000000000001" customHeight="1" x14ac:dyDescent="0.2">
      <c r="B54" s="81"/>
      <c r="C54" s="81"/>
      <c r="D54" s="81"/>
      <c r="E54" s="81"/>
      <c r="F54" s="81"/>
      <c r="G54" s="81"/>
      <c r="H54" s="81"/>
      <c r="I54" s="81"/>
      <c r="J54" s="81"/>
      <c r="K54" s="81"/>
      <c r="L54" s="81"/>
      <c r="M54" s="81"/>
      <c r="N54" s="81"/>
      <c r="O54" s="81"/>
      <c r="P54" s="81"/>
      <c r="Q54" s="81"/>
      <c r="R54" s="81"/>
      <c r="S54" s="81"/>
      <c r="T54" s="81"/>
      <c r="U54" s="81"/>
      <c r="V54" s="81"/>
      <c r="W54" s="81"/>
      <c r="X54" s="81"/>
      <c r="Y54" s="81"/>
      <c r="Z54" s="81"/>
      <c r="AA54" s="81"/>
      <c r="AB54" s="81"/>
      <c r="AC54" s="81"/>
      <c r="AD54" s="81"/>
      <c r="AE54" s="81"/>
      <c r="AF54" s="81"/>
      <c r="AG54" s="81"/>
      <c r="AH54" s="81"/>
      <c r="AI54" s="81"/>
      <c r="AJ54" s="286"/>
      <c r="AK54" s="81"/>
      <c r="AL54" s="81"/>
      <c r="AM54" s="81"/>
      <c r="AN54" s="81"/>
      <c r="AO54" s="81"/>
      <c r="AP54" s="81"/>
      <c r="AQ54" s="81"/>
      <c r="AR54" s="81"/>
      <c r="AS54" s="81"/>
      <c r="AT54" s="81"/>
      <c r="AU54" s="81"/>
      <c r="AV54" s="213"/>
      <c r="AW54" s="81"/>
      <c r="AX54" s="81"/>
      <c r="AY54" s="81"/>
      <c r="BC54" s="211"/>
      <c r="BD54" s="81"/>
      <c r="BE54" s="81"/>
      <c r="BF54" s="81"/>
      <c r="BJ54" s="211"/>
      <c r="BK54" s="81"/>
      <c r="BL54" s="81"/>
      <c r="BM54" s="81"/>
      <c r="BQ54" s="211"/>
      <c r="BR54" s="81"/>
      <c r="BS54" s="81"/>
      <c r="BT54" s="81"/>
      <c r="BX54" s="213"/>
      <c r="BY54" s="81"/>
      <c r="BZ54" s="81"/>
      <c r="CA54" s="81"/>
      <c r="CE54" s="213"/>
      <c r="CF54" s="81"/>
      <c r="CG54" s="81"/>
      <c r="CH54" s="81"/>
      <c r="CL54" s="81"/>
      <c r="CM54" s="81"/>
      <c r="CN54" s="81"/>
      <c r="CO54" s="81"/>
      <c r="CP54" s="81"/>
      <c r="CQ54" s="81"/>
      <c r="CR54" s="81"/>
      <c r="CS54" s="81"/>
      <c r="CT54" s="81"/>
      <c r="CU54" s="81"/>
      <c r="CV54" s="81"/>
      <c r="CW54" s="81"/>
      <c r="CX54" s="81"/>
      <c r="CY54" s="81"/>
      <c r="CZ54" s="81"/>
      <c r="DA54" s="81"/>
      <c r="DB54" s="81"/>
      <c r="DC54" s="81"/>
      <c r="DD54" s="81"/>
      <c r="DE54" s="81"/>
      <c r="DF54" s="81"/>
      <c r="DG54" s="81"/>
      <c r="DH54" s="81"/>
    </row>
    <row r="55" spans="2:112" s="167" customFormat="1" ht="25.5" customHeight="1" x14ac:dyDescent="0.45">
      <c r="B55" s="81"/>
      <c r="C55" s="81"/>
      <c r="D55" s="81"/>
      <c r="E55" s="81"/>
      <c r="F55" s="414" t="s">
        <v>67</v>
      </c>
      <c r="G55" s="415"/>
      <c r="H55" s="415"/>
      <c r="I55" s="415"/>
      <c r="J55" s="415"/>
      <c r="K55" s="416" t="s">
        <v>187</v>
      </c>
      <c r="L55" s="416"/>
      <c r="M55" s="417" t="e">
        <f>IF(O47&gt;87,CX43,"Non previsto")</f>
        <v>#N/A</v>
      </c>
      <c r="N55" s="418"/>
      <c r="O55" s="418"/>
      <c r="P55" s="81"/>
      <c r="Q55" s="81"/>
      <c r="R55" s="81"/>
      <c r="S55" s="81"/>
      <c r="T55" s="81"/>
      <c r="U55" s="81"/>
      <c r="V55" s="81"/>
      <c r="W55" s="81"/>
      <c r="X55" s="81"/>
      <c r="Y55" s="81"/>
      <c r="Z55" s="81"/>
      <c r="AA55" s="81"/>
      <c r="AB55" s="81"/>
      <c r="AC55" s="81"/>
      <c r="AD55" s="81"/>
      <c r="AE55" s="81"/>
      <c r="AF55" s="81"/>
      <c r="AG55" s="81"/>
      <c r="AH55" s="81"/>
      <c r="AI55" s="81"/>
      <c r="AJ55" s="286"/>
      <c r="AK55" s="81"/>
      <c r="AL55" s="81"/>
      <c r="AM55" s="81"/>
      <c r="AN55" s="81"/>
      <c r="AO55" s="81"/>
      <c r="AP55" s="81"/>
      <c r="AQ55" s="81"/>
      <c r="AR55" s="81"/>
      <c r="AS55" s="81"/>
      <c r="AT55" s="81"/>
      <c r="AU55" s="81"/>
      <c r="AV55" s="213"/>
      <c r="AW55" s="81"/>
      <c r="AX55" s="81"/>
      <c r="AY55" s="81"/>
      <c r="BC55" s="211"/>
      <c r="BD55" s="81"/>
      <c r="BE55" s="81"/>
      <c r="BF55" s="81"/>
      <c r="BJ55" s="211"/>
      <c r="BK55" s="81"/>
      <c r="BL55" s="81"/>
      <c r="BM55" s="81"/>
      <c r="BQ55" s="211"/>
      <c r="BR55" s="81"/>
      <c r="BS55" s="81"/>
      <c r="BT55" s="81"/>
      <c r="BX55" s="213"/>
      <c r="BY55" s="81"/>
      <c r="BZ55" s="81"/>
      <c r="CA55" s="81"/>
      <c r="CE55" s="213"/>
      <c r="CF55" s="81"/>
      <c r="CG55" s="81"/>
      <c r="CH55" s="81"/>
      <c r="CL55" s="81"/>
      <c r="CM55" s="81"/>
      <c r="CN55" s="81"/>
      <c r="CO55" s="81"/>
      <c r="CP55" s="81"/>
      <c r="CQ55" s="81"/>
      <c r="CR55" s="81"/>
      <c r="CS55" s="81"/>
      <c r="CT55" s="81"/>
      <c r="CU55" s="81"/>
      <c r="CV55" s="81"/>
      <c r="CW55" s="81"/>
      <c r="CX55" s="81"/>
      <c r="CY55" s="81"/>
      <c r="CZ55" s="81"/>
      <c r="DA55" s="81"/>
      <c r="DB55" s="81"/>
      <c r="DC55" s="81"/>
      <c r="DD55" s="81"/>
      <c r="DE55" s="81"/>
      <c r="DF55" s="81"/>
      <c r="DG55" s="81"/>
      <c r="DH55" s="81"/>
    </row>
    <row r="56" spans="2:112" s="167" customFormat="1" ht="25.5" customHeight="1" x14ac:dyDescent="0.45">
      <c r="B56" s="81"/>
      <c r="C56" s="81"/>
      <c r="D56" s="81"/>
      <c r="E56" s="82"/>
      <c r="F56" s="415"/>
      <c r="G56" s="415"/>
      <c r="H56" s="415"/>
      <c r="I56" s="415"/>
      <c r="J56" s="415"/>
      <c r="K56" s="416" t="s">
        <v>68</v>
      </c>
      <c r="L56" s="416"/>
      <c r="M56" s="417" t="e">
        <f>IF(O48&gt;140,AL41,"Non previsto")</f>
        <v>#N/A</v>
      </c>
      <c r="N56" s="418"/>
      <c r="O56" s="418"/>
      <c r="P56" s="81"/>
      <c r="Q56" s="81"/>
      <c r="R56" s="81"/>
      <c r="S56" s="81"/>
      <c r="T56" s="81"/>
      <c r="U56" s="81"/>
      <c r="V56" s="81"/>
      <c r="W56" s="81"/>
      <c r="X56" s="81"/>
      <c r="Y56" s="81"/>
      <c r="Z56" s="81"/>
      <c r="AA56" s="81"/>
      <c r="AB56" s="81"/>
      <c r="AC56" s="81"/>
      <c r="AD56" s="81"/>
      <c r="AE56" s="81"/>
      <c r="AF56" s="81"/>
      <c r="AG56" s="81"/>
      <c r="AH56" s="81"/>
      <c r="AI56" s="81"/>
      <c r="AJ56" s="286"/>
      <c r="AK56" s="81"/>
      <c r="AL56" s="81"/>
      <c r="AM56" s="81"/>
      <c r="AN56" s="81"/>
      <c r="AO56" s="81"/>
      <c r="AP56" s="81"/>
      <c r="AQ56" s="81"/>
      <c r="AR56" s="81"/>
      <c r="AS56" s="81"/>
      <c r="AT56" s="81"/>
      <c r="AU56" s="81"/>
      <c r="AV56" s="213"/>
      <c r="AW56" s="81"/>
      <c r="AX56" s="81"/>
      <c r="AY56" s="81"/>
      <c r="AZ56" s="81"/>
      <c r="BC56" s="211"/>
      <c r="BD56" s="81"/>
      <c r="BE56" s="81"/>
      <c r="BF56" s="81"/>
      <c r="BG56" s="81"/>
      <c r="BJ56" s="211"/>
      <c r="BK56" s="81"/>
      <c r="BL56" s="81"/>
      <c r="BM56" s="81"/>
      <c r="BN56" s="81"/>
      <c r="BQ56" s="211"/>
      <c r="BR56" s="81"/>
      <c r="BS56" s="81"/>
      <c r="BT56" s="81"/>
      <c r="BU56" s="81"/>
      <c r="BX56" s="213"/>
      <c r="BY56" s="81"/>
      <c r="BZ56" s="81"/>
      <c r="CA56" s="81"/>
      <c r="CB56" s="81"/>
      <c r="CE56" s="213"/>
      <c r="CF56" s="81"/>
      <c r="CG56" s="81"/>
      <c r="CH56" s="81"/>
      <c r="CI56" s="81"/>
      <c r="CL56" s="81"/>
      <c r="CM56" s="81"/>
      <c r="CN56" s="81"/>
      <c r="CO56" s="81"/>
      <c r="CP56" s="81"/>
      <c r="CQ56" s="81"/>
      <c r="CR56" s="81"/>
      <c r="CS56" s="81"/>
      <c r="CT56" s="81"/>
      <c r="CU56" s="81"/>
      <c r="CV56" s="81"/>
      <c r="CW56" s="81"/>
      <c r="CX56" s="81"/>
      <c r="CY56" s="81"/>
      <c r="CZ56" s="81"/>
      <c r="DA56" s="81"/>
      <c r="DB56" s="81"/>
      <c r="DC56" s="81"/>
      <c r="DD56" s="81"/>
      <c r="DE56" s="81"/>
      <c r="DF56" s="81"/>
      <c r="DG56" s="81"/>
      <c r="DH56" s="81"/>
    </row>
    <row r="57" spans="2:112" s="167" customFormat="1" ht="30" customHeight="1" x14ac:dyDescent="0.2">
      <c r="B57" s="81"/>
      <c r="C57" s="81"/>
      <c r="D57" s="81"/>
      <c r="E57" s="81"/>
      <c r="F57" s="81"/>
      <c r="G57" s="81"/>
      <c r="H57" s="81"/>
      <c r="I57" s="81"/>
      <c r="J57" s="81"/>
      <c r="K57" s="81"/>
      <c r="L57" s="81"/>
      <c r="M57" s="81"/>
      <c r="N57" s="81"/>
      <c r="O57" s="81"/>
      <c r="P57" s="81"/>
      <c r="Q57" s="81"/>
      <c r="R57" s="81"/>
      <c r="S57" s="81"/>
      <c r="T57" s="81"/>
      <c r="U57" s="81"/>
      <c r="V57" s="81"/>
      <c r="W57" s="81"/>
      <c r="X57" s="81"/>
      <c r="Y57" s="81"/>
      <c r="Z57" s="81"/>
      <c r="AA57" s="81"/>
      <c r="AB57" s="81"/>
      <c r="AC57" s="81"/>
      <c r="AD57" s="81"/>
      <c r="AE57" s="81"/>
      <c r="AF57" s="81"/>
      <c r="AG57" s="81"/>
      <c r="AH57" s="81"/>
      <c r="AI57" s="81"/>
      <c r="AJ57" s="286"/>
      <c r="AK57" s="81"/>
      <c r="AL57" s="81"/>
      <c r="AM57" s="81"/>
      <c r="AN57" s="81"/>
      <c r="AO57" s="81"/>
      <c r="AP57" s="81"/>
      <c r="AQ57" s="81"/>
      <c r="AR57" s="81"/>
      <c r="AS57" s="81"/>
      <c r="AT57" s="81"/>
      <c r="AU57" s="81"/>
      <c r="AV57" s="213"/>
      <c r="AW57" s="81"/>
      <c r="AX57" s="81"/>
      <c r="AY57" s="81"/>
      <c r="AZ57" s="81"/>
      <c r="BC57" s="211"/>
      <c r="BD57" s="81"/>
      <c r="BE57" s="81"/>
      <c r="BF57" s="81"/>
      <c r="BG57" s="81"/>
      <c r="BJ57" s="211"/>
      <c r="BK57" s="81"/>
      <c r="BL57" s="81"/>
      <c r="BM57" s="81"/>
      <c r="BN57" s="81"/>
      <c r="BQ57" s="211"/>
      <c r="BR57" s="81"/>
      <c r="BS57" s="81"/>
      <c r="BT57" s="81"/>
      <c r="BU57" s="81"/>
      <c r="BX57" s="213"/>
      <c r="BY57" s="81"/>
      <c r="BZ57" s="81"/>
      <c r="CA57" s="81"/>
      <c r="CB57" s="81"/>
      <c r="CE57" s="213"/>
      <c r="CF57" s="81"/>
      <c r="CG57" s="81"/>
      <c r="CH57" s="81"/>
      <c r="CI57" s="81"/>
      <c r="CL57" s="81"/>
      <c r="CM57" s="81"/>
      <c r="CN57" s="81"/>
      <c r="CO57" s="81"/>
      <c r="CP57" s="81"/>
      <c r="CQ57" s="81"/>
      <c r="CR57" s="81"/>
      <c r="CS57" s="81"/>
      <c r="CT57" s="81"/>
      <c r="CU57" s="81"/>
      <c r="CV57" s="81"/>
      <c r="CW57" s="81"/>
      <c r="CX57" s="81"/>
      <c r="CY57" s="81"/>
      <c r="CZ57" s="81"/>
      <c r="DA57" s="81"/>
      <c r="DB57" s="81"/>
      <c r="DC57" s="81"/>
      <c r="DD57" s="81"/>
      <c r="DE57" s="81"/>
      <c r="DF57" s="81"/>
      <c r="DG57" s="81"/>
      <c r="DH57" s="81"/>
    </row>
    <row r="58" spans="2:112" s="167" customFormat="1" ht="30" customHeight="1" x14ac:dyDescent="0.2">
      <c r="B58" s="81"/>
      <c r="C58" s="81"/>
      <c r="D58" s="81"/>
      <c r="E58" s="419" t="s">
        <v>33</v>
      </c>
      <c r="F58" s="420"/>
      <c r="G58" s="420"/>
      <c r="H58" s="420"/>
      <c r="I58" s="420"/>
      <c r="J58" s="420"/>
      <c r="K58" s="420"/>
      <c r="L58" s="420"/>
      <c r="M58" s="420"/>
      <c r="N58" s="420"/>
      <c r="O58" s="420"/>
      <c r="P58" s="420"/>
      <c r="Q58" s="81"/>
      <c r="R58" s="81"/>
      <c r="S58" s="81"/>
      <c r="T58" s="81"/>
      <c r="U58" s="81"/>
      <c r="V58" s="81"/>
      <c r="W58" s="81"/>
      <c r="X58" s="81"/>
      <c r="Y58" s="81"/>
      <c r="Z58" s="81"/>
      <c r="AA58" s="81"/>
      <c r="AB58" s="81"/>
      <c r="AC58" s="81"/>
      <c r="AD58" s="81"/>
      <c r="AE58" s="81"/>
      <c r="AF58" s="81"/>
      <c r="AG58" s="81"/>
      <c r="AH58" s="81"/>
      <c r="AI58" s="81"/>
      <c r="AJ58" s="286"/>
      <c r="AK58" s="81"/>
      <c r="AL58" s="81"/>
      <c r="AM58" s="81"/>
      <c r="AN58" s="81"/>
      <c r="AO58" s="81"/>
      <c r="AP58" s="81"/>
      <c r="AQ58" s="81"/>
      <c r="AR58" s="81"/>
      <c r="AS58" s="81"/>
      <c r="AT58" s="81"/>
      <c r="AU58" s="81"/>
      <c r="AV58" s="215"/>
      <c r="AW58" s="47"/>
      <c r="AX58" s="47"/>
      <c r="AY58" s="81"/>
      <c r="AZ58" s="81"/>
      <c r="BC58" s="211"/>
      <c r="BD58" s="47"/>
      <c r="BE58" s="47"/>
      <c r="BF58" s="81"/>
      <c r="BG58" s="81"/>
      <c r="BJ58" s="211"/>
      <c r="BK58" s="47"/>
      <c r="BL58" s="47"/>
      <c r="BM58" s="81"/>
      <c r="BN58" s="81"/>
      <c r="BQ58" s="211"/>
      <c r="BR58" s="47"/>
      <c r="BS58" s="47"/>
      <c r="BT58" s="81"/>
      <c r="BU58" s="81"/>
      <c r="BX58" s="213"/>
      <c r="BY58" s="47"/>
      <c r="BZ58" s="47"/>
      <c r="CA58" s="81"/>
      <c r="CB58" s="81"/>
      <c r="CE58" s="213"/>
      <c r="CF58" s="47"/>
      <c r="CG58" s="47"/>
      <c r="CH58" s="81"/>
      <c r="CI58" s="81"/>
      <c r="CL58" s="81"/>
      <c r="CM58" s="81"/>
      <c r="CN58" s="81"/>
      <c r="CO58" s="81"/>
      <c r="CP58" s="81"/>
      <c r="CQ58" s="81"/>
      <c r="CR58" s="81"/>
      <c r="CS58" s="81"/>
      <c r="CT58" s="81"/>
      <c r="CU58" s="81"/>
      <c r="CV58" s="81"/>
      <c r="CW58" s="81"/>
      <c r="CX58" s="81"/>
      <c r="CY58" s="81"/>
      <c r="CZ58" s="81"/>
      <c r="DA58" s="81"/>
      <c r="DB58" s="81"/>
      <c r="DC58" s="81"/>
      <c r="DD58" s="81"/>
      <c r="DE58" s="81"/>
      <c r="DF58" s="81"/>
      <c r="DG58" s="81"/>
      <c r="DH58" s="81"/>
    </row>
    <row r="59" spans="2:112" s="167" customFormat="1" ht="30" customHeight="1" x14ac:dyDescent="0.2">
      <c r="B59" s="81"/>
      <c r="C59" s="81"/>
      <c r="D59" s="81"/>
      <c r="E59" s="47" t="s">
        <v>30</v>
      </c>
      <c r="F59" s="58"/>
      <c r="G59" s="58"/>
      <c r="H59" s="58"/>
      <c r="I59" s="58"/>
      <c r="J59" s="58"/>
      <c r="K59" s="58"/>
      <c r="L59" s="58"/>
      <c r="M59" s="58"/>
      <c r="N59" s="58"/>
      <c r="O59" s="58"/>
      <c r="P59" s="58"/>
      <c r="Q59" s="81"/>
      <c r="R59" s="81"/>
      <c r="S59" s="81"/>
      <c r="T59" s="81"/>
      <c r="U59" s="81"/>
      <c r="V59" s="81"/>
      <c r="W59" s="81"/>
      <c r="X59" s="81"/>
      <c r="Y59" s="81"/>
      <c r="Z59" s="81"/>
      <c r="AA59" s="81"/>
      <c r="AB59" s="81"/>
      <c r="AC59" s="81"/>
      <c r="AD59" s="81"/>
      <c r="AE59" s="81"/>
      <c r="AF59" s="81"/>
      <c r="AG59" s="81"/>
      <c r="AH59" s="81"/>
      <c r="AI59" s="81"/>
      <c r="AJ59" s="286"/>
      <c r="AK59" s="81"/>
      <c r="AL59" s="81"/>
      <c r="AM59" s="81"/>
      <c r="AN59" s="81"/>
      <c r="AO59" s="81"/>
      <c r="AP59" s="81"/>
      <c r="AQ59" s="81"/>
      <c r="AR59" s="81"/>
      <c r="AS59" s="81"/>
      <c r="AT59" s="81"/>
      <c r="AU59" s="81"/>
      <c r="AV59" s="215"/>
      <c r="AW59" s="47"/>
      <c r="AX59" s="47"/>
      <c r="AY59" s="81"/>
      <c r="AZ59" s="81"/>
      <c r="BA59" s="47"/>
      <c r="BB59" s="47"/>
      <c r="BC59" s="212"/>
      <c r="BD59" s="47"/>
      <c r="BE59" s="47"/>
      <c r="BF59" s="81"/>
      <c r="BG59" s="81"/>
      <c r="BH59" s="47"/>
      <c r="BI59" s="47"/>
      <c r="BJ59" s="212"/>
      <c r="BK59" s="47"/>
      <c r="BL59" s="47"/>
      <c r="BM59" s="81"/>
      <c r="BN59" s="81"/>
      <c r="BO59" s="47"/>
      <c r="BP59" s="47"/>
      <c r="BQ59" s="211"/>
      <c r="BR59" s="47"/>
      <c r="BS59" s="47"/>
      <c r="BT59" s="81"/>
      <c r="BU59" s="81"/>
      <c r="BV59" s="47"/>
      <c r="BW59" s="47"/>
      <c r="BX59" s="213"/>
      <c r="BY59" s="47"/>
      <c r="BZ59" s="47"/>
      <c r="CA59" s="81"/>
      <c r="CB59" s="81"/>
      <c r="CC59" s="47"/>
      <c r="CD59" s="47"/>
      <c r="CE59" s="213"/>
      <c r="CF59" s="47"/>
      <c r="CG59" s="47"/>
      <c r="CH59" s="81"/>
      <c r="CI59" s="81"/>
      <c r="CJ59" s="47"/>
      <c r="CK59" s="47"/>
      <c r="CL59" s="81"/>
      <c r="CM59" s="81"/>
      <c r="CN59" s="81"/>
      <c r="CO59" s="81"/>
      <c r="CP59" s="81"/>
      <c r="CQ59" s="81"/>
      <c r="CR59" s="81"/>
      <c r="CS59" s="81"/>
      <c r="CT59" s="81"/>
      <c r="CU59" s="81"/>
      <c r="CV59" s="81"/>
      <c r="CW59" s="81"/>
      <c r="CX59" s="81"/>
      <c r="CY59" s="81"/>
      <c r="CZ59" s="81"/>
      <c r="DA59" s="81"/>
      <c r="DB59" s="81"/>
      <c r="DC59" s="81"/>
      <c r="DD59" s="81"/>
      <c r="DE59" s="81"/>
      <c r="DF59" s="81"/>
      <c r="DG59" s="81"/>
      <c r="DH59" s="81"/>
    </row>
    <row r="60" spans="2:112" s="167" customFormat="1" ht="63.75" customHeight="1" x14ac:dyDescent="0.2">
      <c r="B60" s="81"/>
      <c r="C60" s="81"/>
      <c r="D60" s="81"/>
      <c r="E60" s="384" t="s">
        <v>308</v>
      </c>
      <c r="F60" s="384"/>
      <c r="G60" s="384"/>
      <c r="H60" s="384"/>
      <c r="I60" s="384"/>
      <c r="J60" s="384"/>
      <c r="K60" s="384"/>
      <c r="L60" s="384"/>
      <c r="M60" s="384"/>
      <c r="N60" s="384"/>
      <c r="O60" s="384"/>
      <c r="P60" s="384"/>
      <c r="Q60" s="81"/>
      <c r="R60" s="81"/>
      <c r="S60" s="81"/>
      <c r="T60" s="81"/>
      <c r="U60" s="81"/>
      <c r="V60" s="81"/>
      <c r="W60" s="81"/>
      <c r="X60" s="81"/>
      <c r="Y60" s="81"/>
      <c r="Z60" s="81"/>
      <c r="AA60" s="81"/>
      <c r="AB60" s="81"/>
      <c r="AC60" s="81"/>
      <c r="AD60" s="81"/>
      <c r="AE60" s="81"/>
      <c r="AF60" s="81"/>
      <c r="AG60" s="81"/>
      <c r="AH60" s="81"/>
      <c r="AI60" s="81"/>
      <c r="AJ60" s="286"/>
      <c r="AK60" s="81"/>
      <c r="AL60" s="81"/>
      <c r="AM60" s="81"/>
      <c r="AN60" s="81"/>
      <c r="AO60" s="81"/>
      <c r="AP60" s="81"/>
      <c r="AQ60" s="81"/>
      <c r="AR60" s="81"/>
      <c r="AS60" s="81"/>
      <c r="AT60" s="81"/>
      <c r="AU60" s="81"/>
      <c r="AV60" s="216"/>
      <c r="AW60" s="47"/>
      <c r="AX60" s="47"/>
      <c r="AY60" s="81"/>
      <c r="AZ60" s="81"/>
      <c r="BA60" s="47"/>
      <c r="BB60" s="47"/>
      <c r="BC60" s="212"/>
      <c r="BD60" s="47"/>
      <c r="BE60" s="47"/>
      <c r="BF60" s="81"/>
      <c r="BG60" s="81"/>
      <c r="BH60" s="47"/>
      <c r="BI60" s="47"/>
      <c r="BJ60" s="212"/>
      <c r="BK60" s="47"/>
      <c r="BL60" s="47"/>
      <c r="BM60" s="81"/>
      <c r="BN60" s="81"/>
      <c r="BO60" s="47"/>
      <c r="BP60" s="47"/>
      <c r="BQ60" s="211"/>
      <c r="BR60" s="47"/>
      <c r="BS60" s="47"/>
      <c r="BT60" s="81"/>
      <c r="BU60" s="81"/>
      <c r="BV60" s="47"/>
      <c r="BW60" s="47"/>
      <c r="BX60" s="213"/>
      <c r="BY60" s="47"/>
      <c r="BZ60" s="47"/>
      <c r="CA60" s="81"/>
      <c r="CB60" s="81"/>
      <c r="CC60" s="47"/>
      <c r="CD60" s="47"/>
      <c r="CE60" s="213"/>
      <c r="CF60" s="47"/>
      <c r="CG60" s="47"/>
      <c r="CH60" s="81"/>
      <c r="CI60" s="81"/>
      <c r="CJ60" s="47"/>
      <c r="CK60" s="47"/>
      <c r="CL60" s="81"/>
      <c r="CM60" s="81"/>
      <c r="CN60" s="81"/>
      <c r="CO60" s="81"/>
      <c r="CP60" s="81"/>
      <c r="CQ60" s="81"/>
      <c r="CR60" s="81"/>
      <c r="CS60" s="81"/>
      <c r="CT60" s="81"/>
      <c r="CU60" s="81"/>
      <c r="CV60" s="81"/>
      <c r="CW60" s="81"/>
      <c r="CX60" s="81"/>
      <c r="CY60" s="81"/>
      <c r="CZ60" s="81"/>
      <c r="DA60" s="81"/>
      <c r="DB60" s="81"/>
      <c r="DC60" s="81"/>
      <c r="DD60" s="81"/>
      <c r="DE60" s="81"/>
      <c r="DF60" s="81"/>
      <c r="DG60" s="81"/>
      <c r="DH60" s="81"/>
    </row>
    <row r="61" spans="2:112" s="167" customFormat="1" ht="20.100000000000001" customHeight="1" x14ac:dyDescent="0.2">
      <c r="B61" s="81"/>
      <c r="C61" s="81"/>
      <c r="D61" s="81"/>
      <c r="E61" s="384"/>
      <c r="F61" s="384"/>
      <c r="G61" s="384"/>
      <c r="H61" s="384"/>
      <c r="I61" s="384"/>
      <c r="J61" s="384"/>
      <c r="K61" s="384"/>
      <c r="L61" s="384"/>
      <c r="M61" s="384"/>
      <c r="N61" s="384"/>
      <c r="O61" s="384"/>
      <c r="P61" s="384"/>
      <c r="Q61" s="81"/>
      <c r="R61" s="81"/>
      <c r="S61" s="81"/>
      <c r="T61" s="81"/>
      <c r="U61" s="81"/>
      <c r="V61" s="81"/>
      <c r="W61" s="81"/>
      <c r="X61" s="81"/>
      <c r="Y61" s="81"/>
      <c r="Z61" s="81"/>
      <c r="AA61" s="81"/>
      <c r="AB61" s="81"/>
      <c r="AC61" s="81"/>
      <c r="AD61" s="81"/>
      <c r="AE61" s="81"/>
      <c r="AF61" s="81"/>
      <c r="AG61" s="81"/>
      <c r="AH61" s="81"/>
      <c r="AI61" s="81"/>
      <c r="AJ61" s="286"/>
      <c r="AK61" s="81"/>
      <c r="AL61" s="81"/>
      <c r="AM61" s="81"/>
      <c r="AN61" s="81"/>
      <c r="AO61" s="81"/>
      <c r="AP61" s="81"/>
      <c r="AQ61" s="81"/>
      <c r="AR61" s="81"/>
      <c r="AS61" s="81"/>
      <c r="AT61" s="81"/>
      <c r="AU61" s="81"/>
      <c r="AV61" s="216"/>
      <c r="AW61" s="47"/>
      <c r="AX61" s="47"/>
      <c r="AY61" s="56"/>
      <c r="AZ61" s="52"/>
      <c r="BA61" s="47"/>
      <c r="BB61" s="47"/>
      <c r="BC61" s="212"/>
      <c r="BD61" s="47"/>
      <c r="BE61" s="47"/>
      <c r="BF61" s="56"/>
      <c r="BG61" s="52"/>
      <c r="BH61" s="47"/>
      <c r="BI61" s="47"/>
      <c r="BJ61" s="212"/>
      <c r="BK61" s="47"/>
      <c r="BL61" s="47"/>
      <c r="BM61" s="56"/>
      <c r="BN61" s="52"/>
      <c r="BO61" s="47"/>
      <c r="BP61" s="47"/>
      <c r="BQ61" s="211"/>
      <c r="BR61" s="47"/>
      <c r="BS61" s="47"/>
      <c r="BT61" s="56"/>
      <c r="BU61" s="52"/>
      <c r="BV61" s="47"/>
      <c r="BW61" s="47"/>
      <c r="BX61" s="213"/>
      <c r="BY61" s="47"/>
      <c r="BZ61" s="47"/>
      <c r="CA61" s="56"/>
      <c r="CB61" s="52"/>
      <c r="CC61" s="47"/>
      <c r="CD61" s="47"/>
      <c r="CE61" s="213"/>
      <c r="CF61" s="47"/>
      <c r="CG61" s="47"/>
      <c r="CH61" s="56"/>
      <c r="CI61" s="52"/>
      <c r="CJ61" s="47"/>
      <c r="CK61" s="47"/>
      <c r="CL61" s="81"/>
      <c r="CM61" s="81"/>
      <c r="CN61" s="81"/>
      <c r="CO61" s="81"/>
      <c r="CP61" s="81"/>
      <c r="CQ61" s="81"/>
      <c r="CR61" s="81"/>
      <c r="CS61" s="81"/>
      <c r="CT61" s="81"/>
      <c r="CU61" s="81"/>
      <c r="CV61" s="81"/>
      <c r="CW61" s="81"/>
      <c r="CX61" s="81"/>
      <c r="CY61" s="81"/>
      <c r="CZ61" s="81"/>
      <c r="DA61" s="81"/>
      <c r="DB61" s="81"/>
      <c r="DC61" s="81"/>
      <c r="DD61" s="81"/>
      <c r="DE61" s="81"/>
      <c r="DF61" s="81"/>
      <c r="DG61" s="81"/>
      <c r="DH61" s="81"/>
    </row>
    <row r="62" spans="2:112" s="167" customFormat="1" ht="9.9499999999999993" customHeight="1" thickBot="1" x14ac:dyDescent="0.25">
      <c r="B62" s="81"/>
      <c r="C62" s="81"/>
      <c r="D62" s="81"/>
      <c r="E62" s="81"/>
      <c r="F62" s="81"/>
      <c r="G62" s="81"/>
      <c r="H62" s="81"/>
      <c r="I62" s="81"/>
      <c r="J62" s="81"/>
      <c r="K62" s="81"/>
      <c r="L62" s="81"/>
      <c r="M62" s="81"/>
      <c r="N62" s="81"/>
      <c r="O62" s="81"/>
      <c r="P62" s="81"/>
      <c r="Q62" s="81"/>
      <c r="R62" s="81"/>
      <c r="S62" s="81"/>
      <c r="T62" s="81"/>
      <c r="U62" s="81"/>
      <c r="V62" s="81"/>
      <c r="W62" s="81"/>
      <c r="X62" s="81"/>
      <c r="Y62" s="81"/>
      <c r="Z62" s="81"/>
      <c r="AA62" s="81"/>
      <c r="AB62" s="81"/>
      <c r="AC62" s="81"/>
      <c r="AD62" s="81"/>
      <c r="AE62" s="81"/>
      <c r="AF62" s="81"/>
      <c r="AG62" s="81"/>
      <c r="AH62" s="81"/>
      <c r="AI62" s="81"/>
      <c r="AJ62" s="286"/>
      <c r="AK62" s="81"/>
      <c r="AL62" s="81"/>
      <c r="AM62" s="81"/>
      <c r="AN62" s="81"/>
      <c r="AO62" s="81"/>
      <c r="AP62" s="81"/>
      <c r="AQ62" s="81"/>
      <c r="AR62" s="81"/>
      <c r="AS62" s="81"/>
      <c r="AT62" s="81"/>
      <c r="AU62" s="81"/>
      <c r="AV62" s="213"/>
      <c r="AW62" s="81"/>
      <c r="AX62" s="81"/>
      <c r="AY62" s="56"/>
      <c r="AZ62" s="52"/>
      <c r="BA62" s="47"/>
      <c r="BB62" s="47"/>
      <c r="BC62" s="212"/>
      <c r="BD62" s="81"/>
      <c r="BE62" s="81"/>
      <c r="BF62" s="56"/>
      <c r="BG62" s="52"/>
      <c r="BH62" s="47"/>
      <c r="BI62" s="47"/>
      <c r="BJ62" s="212"/>
      <c r="BK62" s="81"/>
      <c r="BL62" s="81"/>
      <c r="BM62" s="56"/>
      <c r="BN62" s="52"/>
      <c r="BO62" s="47"/>
      <c r="BP62" s="47"/>
      <c r="BQ62" s="211"/>
      <c r="BR62" s="81"/>
      <c r="BS62" s="81"/>
      <c r="BT62" s="56"/>
      <c r="BU62" s="52"/>
      <c r="BV62" s="47"/>
      <c r="BW62" s="47"/>
      <c r="BX62" s="213"/>
      <c r="BY62" s="81"/>
      <c r="BZ62" s="81"/>
      <c r="CA62" s="56"/>
      <c r="CB62" s="52"/>
      <c r="CC62" s="47"/>
      <c r="CD62" s="47"/>
      <c r="CE62" s="213"/>
      <c r="CF62" s="81"/>
      <c r="CG62" s="81"/>
      <c r="CH62" s="56"/>
      <c r="CI62" s="52"/>
      <c r="CJ62" s="47"/>
      <c r="CK62" s="47"/>
      <c r="CL62" s="81"/>
      <c r="CM62" s="81"/>
      <c r="CN62" s="81"/>
      <c r="CO62" s="81"/>
      <c r="CP62" s="81"/>
      <c r="CQ62" s="81"/>
      <c r="CR62" s="81"/>
      <c r="CS62" s="81"/>
      <c r="CT62" s="81"/>
      <c r="CU62" s="81"/>
      <c r="CV62" s="81"/>
      <c r="CW62" s="81"/>
      <c r="CX62" s="81"/>
      <c r="CY62" s="81"/>
      <c r="CZ62" s="81"/>
      <c r="DA62" s="81"/>
      <c r="DB62" s="81"/>
      <c r="DC62" s="81"/>
      <c r="DD62" s="81"/>
      <c r="DE62" s="81"/>
      <c r="DF62" s="81"/>
      <c r="DG62" s="81"/>
      <c r="DH62" s="81"/>
    </row>
    <row r="63" spans="2:112" s="167" customFormat="1" ht="45.75" customHeight="1" x14ac:dyDescent="0.25">
      <c r="B63" s="48"/>
      <c r="C63" s="48"/>
      <c r="D63" s="48"/>
      <c r="E63" s="385" t="s">
        <v>309</v>
      </c>
      <c r="F63" s="386"/>
      <c r="G63" s="386"/>
      <c r="H63" s="386"/>
      <c r="I63" s="386"/>
      <c r="J63" s="386"/>
      <c r="K63" s="386"/>
      <c r="L63" s="386"/>
      <c r="M63" s="386"/>
      <c r="N63" s="386"/>
      <c r="O63" s="386"/>
      <c r="P63" s="387"/>
      <c r="Q63" s="81"/>
      <c r="R63" s="81"/>
      <c r="S63" s="81"/>
      <c r="T63" s="81"/>
      <c r="U63" s="81"/>
      <c r="V63" s="81"/>
      <c r="W63" s="81"/>
      <c r="X63" s="81"/>
      <c r="Y63" s="81"/>
      <c r="Z63" s="81"/>
      <c r="AA63" s="81"/>
      <c r="AB63" s="81"/>
      <c r="AC63" s="81"/>
      <c r="AD63" s="81"/>
      <c r="AE63" s="81"/>
      <c r="AF63" s="81"/>
      <c r="AG63" s="81"/>
      <c r="AH63" s="81"/>
      <c r="AI63" s="81"/>
      <c r="AJ63" s="286"/>
      <c r="AK63" s="81"/>
      <c r="AL63" s="81"/>
      <c r="AM63" s="81"/>
      <c r="AN63" s="81"/>
      <c r="AO63" s="81"/>
      <c r="AP63" s="81"/>
      <c r="AQ63" s="81"/>
      <c r="AR63" s="81"/>
      <c r="AS63" s="81"/>
      <c r="AT63" s="81"/>
      <c r="AU63" s="81"/>
      <c r="AV63" s="217"/>
      <c r="AW63" s="81"/>
      <c r="AX63" s="81"/>
      <c r="AY63" s="56"/>
      <c r="AZ63" s="52"/>
      <c r="BA63" s="47"/>
      <c r="BB63" s="47"/>
      <c r="BC63" s="212"/>
      <c r="BD63" s="81"/>
      <c r="BE63" s="81"/>
      <c r="BF63" s="56"/>
      <c r="BG63" s="52"/>
      <c r="BH63" s="47"/>
      <c r="BI63" s="47"/>
      <c r="BJ63" s="212"/>
      <c r="BK63" s="81"/>
      <c r="BL63" s="81"/>
      <c r="BM63" s="56"/>
      <c r="BN63" s="52"/>
      <c r="BO63" s="47"/>
      <c r="BP63" s="47"/>
      <c r="BQ63" s="211"/>
      <c r="BR63" s="81"/>
      <c r="BS63" s="81"/>
      <c r="BT63" s="56"/>
      <c r="BU63" s="52"/>
      <c r="BV63" s="47"/>
      <c r="BW63" s="47"/>
      <c r="BX63" s="213"/>
      <c r="BY63" s="81"/>
      <c r="BZ63" s="81"/>
      <c r="CA63" s="56"/>
      <c r="CB63" s="52"/>
      <c r="CC63" s="47"/>
      <c r="CD63" s="47"/>
      <c r="CE63" s="213"/>
      <c r="CF63" s="81"/>
      <c r="CG63" s="81"/>
      <c r="CH63" s="56"/>
      <c r="CI63" s="52"/>
      <c r="CJ63" s="47"/>
      <c r="CK63" s="47"/>
      <c r="CL63" s="81"/>
      <c r="CM63" s="81"/>
      <c r="CN63" s="81"/>
      <c r="CO63" s="81"/>
      <c r="CP63" s="81"/>
      <c r="CQ63" s="81"/>
      <c r="CR63" s="81"/>
      <c r="CS63" s="81"/>
      <c r="CT63" s="81"/>
      <c r="CU63" s="81"/>
      <c r="CV63" s="81"/>
      <c r="CW63" s="81"/>
      <c r="CX63" s="81"/>
      <c r="CY63" s="81"/>
      <c r="CZ63" s="81"/>
      <c r="DA63" s="81"/>
      <c r="DB63" s="81"/>
      <c r="DC63" s="81"/>
      <c r="DD63" s="81"/>
      <c r="DE63" s="81"/>
      <c r="DF63" s="81"/>
      <c r="DG63" s="81"/>
      <c r="DH63" s="81"/>
    </row>
    <row r="64" spans="2:112" s="167" customFormat="1" ht="21" customHeight="1" x14ac:dyDescent="0.25">
      <c r="B64" s="48"/>
      <c r="C64" s="48"/>
      <c r="D64" s="48"/>
      <c r="E64" s="193" t="s">
        <v>34</v>
      </c>
      <c r="F64" s="302" t="s">
        <v>26</v>
      </c>
      <c r="G64" s="302" t="s">
        <v>28</v>
      </c>
      <c r="H64" s="373" t="s">
        <v>29</v>
      </c>
      <c r="I64" s="373"/>
      <c r="J64" s="114" t="s">
        <v>64</v>
      </c>
      <c r="K64" s="115" t="s">
        <v>12</v>
      </c>
      <c r="L64" s="116" t="s">
        <v>13</v>
      </c>
      <c r="M64" s="116" t="s">
        <v>14</v>
      </c>
      <c r="N64" s="388" t="s">
        <v>234</v>
      </c>
      <c r="O64" s="362"/>
      <c r="P64" s="377"/>
      <c r="Q64" s="81"/>
      <c r="R64" s="81"/>
      <c r="S64" s="81"/>
      <c r="T64" s="81"/>
      <c r="U64" s="81"/>
      <c r="V64" s="81"/>
      <c r="W64" s="81"/>
      <c r="X64" s="81"/>
      <c r="Y64" s="81"/>
      <c r="Z64" s="81"/>
      <c r="AA64" s="81"/>
      <c r="AB64" s="81"/>
      <c r="AC64" s="81"/>
      <c r="AD64" s="81"/>
      <c r="AE64" s="81"/>
      <c r="AF64" s="81"/>
      <c r="AG64" s="81"/>
      <c r="AH64" s="81"/>
      <c r="AI64" s="81"/>
      <c r="AJ64" s="286"/>
      <c r="AK64" s="81"/>
      <c r="AL64" s="81"/>
      <c r="AM64" s="81"/>
      <c r="AN64" s="81"/>
      <c r="AO64" s="81"/>
      <c r="AP64" s="81"/>
      <c r="AQ64" s="81"/>
      <c r="AR64" s="81"/>
      <c r="AS64" s="81"/>
      <c r="AT64" s="81"/>
      <c r="AU64" s="81"/>
      <c r="AV64" s="218"/>
      <c r="AW64" s="81"/>
      <c r="AX64" s="81"/>
      <c r="AY64" s="56"/>
      <c r="AZ64" s="52"/>
      <c r="BA64" s="47"/>
      <c r="BB64" s="47"/>
      <c r="BC64" s="212"/>
      <c r="BD64" s="81"/>
      <c r="BE64" s="81"/>
      <c r="BF64" s="56"/>
      <c r="BG64" s="52"/>
      <c r="BH64" s="47"/>
      <c r="BI64" s="47"/>
      <c r="BJ64" s="212"/>
      <c r="BK64" s="81"/>
      <c r="BL64" s="81"/>
      <c r="BM64" s="56"/>
      <c r="BN64" s="52"/>
      <c r="BO64" s="47"/>
      <c r="BP64" s="47"/>
      <c r="BQ64" s="211"/>
      <c r="BR64" s="81"/>
      <c r="BS64" s="81"/>
      <c r="BT64" s="56"/>
      <c r="BU64" s="52"/>
      <c r="BV64" s="47"/>
      <c r="BW64" s="47"/>
      <c r="BX64" s="213"/>
      <c r="BY64" s="81"/>
      <c r="BZ64" s="81"/>
      <c r="CA64" s="56"/>
      <c r="CB64" s="52"/>
      <c r="CC64" s="47"/>
      <c r="CD64" s="47"/>
      <c r="CE64" s="213"/>
      <c r="CF64" s="81"/>
      <c r="CG64" s="81"/>
      <c r="CH64" s="56"/>
      <c r="CI64" s="52"/>
      <c r="CJ64" s="47"/>
      <c r="CK64" s="47"/>
      <c r="CL64" s="81"/>
      <c r="CM64" s="81"/>
      <c r="CN64" s="81"/>
      <c r="CO64" s="81"/>
      <c r="CP64" s="81"/>
      <c r="CQ64" s="81"/>
      <c r="CR64" s="81"/>
      <c r="CS64" s="81"/>
      <c r="CT64" s="81"/>
      <c r="CU64" s="81"/>
      <c r="CV64" s="81"/>
      <c r="CW64" s="81"/>
      <c r="CX64" s="81"/>
      <c r="CY64" s="81"/>
      <c r="CZ64" s="81"/>
      <c r="DA64" s="81"/>
      <c r="DB64" s="81"/>
      <c r="DC64" s="81"/>
      <c r="DD64" s="81"/>
      <c r="DE64" s="81"/>
      <c r="DF64" s="81"/>
      <c r="DG64" s="81"/>
      <c r="DH64" s="81"/>
    </row>
    <row r="65" spans="2:112" s="167" customFormat="1" ht="21" customHeight="1" x14ac:dyDescent="0.25">
      <c r="B65" s="48"/>
      <c r="C65" s="48"/>
      <c r="D65" s="48"/>
      <c r="E65" s="193" t="s">
        <v>36</v>
      </c>
      <c r="F65" s="303" t="str">
        <f>VLOOKUP(E65,$E$115:$L$246,2,FALSE)</f>
        <v>Inserti espandibili</v>
      </c>
      <c r="G65" s="303" t="str">
        <f>VLOOKUP($E$65,$E$115:$L$246,3,FALSE)</f>
        <v>3M</v>
      </c>
      <c r="H65" s="374">
        <f>VLOOKUP($E$65,$E$115:$L$246,4,FALSE)</f>
        <v>1271</v>
      </c>
      <c r="I65" s="374"/>
      <c r="J65" s="46">
        <f>VLOOKUP($E$65,$E$115:$L$246,5,FALSE)</f>
        <v>25</v>
      </c>
      <c r="K65" s="46">
        <f>VLOOKUP($E$65,$E$115:$L$246,6,FALSE)</f>
        <v>27</v>
      </c>
      <c r="L65" s="46">
        <f>VLOOKUP($E$65,$E$115:$L$246,7,FALSE)</f>
        <v>22</v>
      </c>
      <c r="M65" s="46">
        <f>VLOOKUP($E$65,$E$115:$L$246,8,FALSE)</f>
        <v>20</v>
      </c>
      <c r="N65" s="392" t="e">
        <f>IF(AK41=0,"Non necessario",AK41/(COUNT(AK11:AK40)))</f>
        <v>#N/A</v>
      </c>
      <c r="O65" s="393"/>
      <c r="P65" s="394"/>
      <c r="Q65" s="81"/>
      <c r="R65" s="81"/>
      <c r="S65" s="81"/>
      <c r="T65" s="81"/>
      <c r="U65" s="81"/>
      <c r="V65" s="81"/>
      <c r="W65" s="81"/>
      <c r="X65" s="81"/>
      <c r="Y65" s="81"/>
      <c r="Z65" s="81"/>
      <c r="AA65" s="81"/>
      <c r="AB65" s="81"/>
      <c r="AC65" s="81"/>
      <c r="AD65" s="81"/>
      <c r="AE65" s="81"/>
      <c r="AF65" s="81"/>
      <c r="AG65" s="81"/>
      <c r="AH65" s="81"/>
      <c r="AI65" s="81"/>
      <c r="AJ65" s="286"/>
      <c r="AK65" s="81"/>
      <c r="AL65" s="81"/>
      <c r="AM65" s="81"/>
      <c r="AN65" s="81"/>
      <c r="AO65" s="81"/>
      <c r="AP65" s="81"/>
      <c r="AQ65" s="81"/>
      <c r="AR65" s="81"/>
      <c r="AS65" s="81"/>
      <c r="AT65" s="81"/>
      <c r="AU65" s="81"/>
      <c r="AV65" s="219"/>
      <c r="AW65" s="81"/>
      <c r="AX65" s="81"/>
      <c r="AY65" s="56"/>
      <c r="AZ65" s="56"/>
      <c r="BA65" s="47"/>
      <c r="BB65" s="47"/>
      <c r="BC65" s="212"/>
      <c r="BD65" s="81"/>
      <c r="BE65" s="81"/>
      <c r="BF65" s="56"/>
      <c r="BG65" s="56"/>
      <c r="BH65" s="47"/>
      <c r="BI65" s="47"/>
      <c r="BJ65" s="212"/>
      <c r="BK65" s="81"/>
      <c r="BL65" s="81"/>
      <c r="BM65" s="56"/>
      <c r="BN65" s="56"/>
      <c r="BO65" s="47"/>
      <c r="BP65" s="47"/>
      <c r="BQ65" s="211"/>
      <c r="BR65" s="81"/>
      <c r="BS65" s="81"/>
      <c r="BT65" s="56"/>
      <c r="BU65" s="56"/>
      <c r="BV65" s="47"/>
      <c r="BW65" s="47"/>
      <c r="BX65" s="213"/>
      <c r="BY65" s="81"/>
      <c r="BZ65" s="81"/>
      <c r="CA65" s="56"/>
      <c r="CB65" s="56"/>
      <c r="CC65" s="47"/>
      <c r="CD65" s="47"/>
      <c r="CE65" s="213"/>
      <c r="CF65" s="81"/>
      <c r="CG65" s="81"/>
      <c r="CH65" s="56"/>
      <c r="CI65" s="56"/>
      <c r="CJ65" s="47"/>
      <c r="CK65" s="47"/>
      <c r="CL65" s="81"/>
      <c r="CM65" s="81"/>
      <c r="CN65" s="81"/>
      <c r="CO65" s="81"/>
      <c r="CP65" s="81"/>
      <c r="CQ65" s="81"/>
      <c r="CR65" s="81"/>
      <c r="CS65" s="81"/>
      <c r="CT65" s="81"/>
      <c r="CU65" s="81"/>
      <c r="CV65" s="81"/>
      <c r="CW65" s="81"/>
      <c r="CX65" s="81"/>
      <c r="CY65" s="81"/>
      <c r="CZ65" s="81"/>
      <c r="DA65" s="81"/>
      <c r="DB65" s="81"/>
      <c r="DC65" s="81"/>
      <c r="DD65" s="81"/>
      <c r="DE65" s="81"/>
      <c r="DF65" s="81"/>
      <c r="DG65" s="81"/>
      <c r="DH65" s="81"/>
    </row>
    <row r="66" spans="2:112" s="167" customFormat="1" ht="21" customHeight="1" x14ac:dyDescent="0.25">
      <c r="B66" s="48"/>
      <c r="C66" s="48"/>
      <c r="D66" s="48"/>
      <c r="E66" s="395" t="s">
        <v>57</v>
      </c>
      <c r="F66" s="396"/>
      <c r="G66" s="396"/>
      <c r="H66" s="379">
        <v>0.65</v>
      </c>
      <c r="I66" s="379"/>
      <c r="J66" s="117">
        <f>H66*J65</f>
        <v>16.25</v>
      </c>
      <c r="K66" s="118">
        <f>K65*$H$66</f>
        <v>17.55</v>
      </c>
      <c r="L66" s="118">
        <f>L65*$H$66</f>
        <v>14.3</v>
      </c>
      <c r="M66" s="118">
        <f>M65*$H$66</f>
        <v>13</v>
      </c>
      <c r="N66" s="393"/>
      <c r="O66" s="393"/>
      <c r="P66" s="394"/>
      <c r="Q66" s="81"/>
      <c r="R66" s="81"/>
      <c r="S66" s="81"/>
      <c r="T66" s="81"/>
      <c r="U66" s="81"/>
      <c r="V66" s="81"/>
      <c r="W66" s="81"/>
      <c r="X66" s="81"/>
      <c r="Y66" s="81"/>
      <c r="Z66" s="81"/>
      <c r="AA66" s="81"/>
      <c r="AB66" s="81"/>
      <c r="AC66" s="81"/>
      <c r="AD66" s="81"/>
      <c r="AE66" s="81"/>
      <c r="AF66" s="81"/>
      <c r="AG66" s="81"/>
      <c r="AH66" s="81"/>
      <c r="AI66" s="81"/>
      <c r="AJ66" s="286"/>
      <c r="AK66" s="81"/>
      <c r="AL66" s="81"/>
      <c r="AM66" s="81"/>
      <c r="AN66" s="81"/>
      <c r="AO66" s="81"/>
      <c r="AP66" s="81"/>
      <c r="AQ66" s="81"/>
      <c r="AR66" s="81"/>
      <c r="AS66" s="81"/>
      <c r="AT66" s="81"/>
      <c r="AU66" s="81"/>
      <c r="AV66" s="211"/>
      <c r="AW66" s="81"/>
      <c r="AX66" s="81"/>
      <c r="AY66" s="56"/>
      <c r="AZ66" s="56"/>
      <c r="BA66" s="47"/>
      <c r="BB66" s="47"/>
      <c r="BC66" s="212"/>
      <c r="BD66" s="81"/>
      <c r="BE66" s="81"/>
      <c r="BF66" s="56"/>
      <c r="BG66" s="56"/>
      <c r="BH66" s="47"/>
      <c r="BI66" s="47"/>
      <c r="BJ66" s="212"/>
      <c r="BK66" s="81"/>
      <c r="BL66" s="81"/>
      <c r="BM66" s="56"/>
      <c r="BN66" s="56"/>
      <c r="BO66" s="47"/>
      <c r="BP66" s="47"/>
      <c r="BQ66" s="211"/>
      <c r="BR66" s="81"/>
      <c r="BS66" s="81"/>
      <c r="BT66" s="56"/>
      <c r="BU66" s="56"/>
      <c r="BV66" s="47"/>
      <c r="BW66" s="47"/>
      <c r="BX66" s="213"/>
      <c r="BY66" s="81"/>
      <c r="BZ66" s="81"/>
      <c r="CA66" s="56"/>
      <c r="CB66" s="56"/>
      <c r="CC66" s="47"/>
      <c r="CD66" s="47"/>
      <c r="CE66" s="213"/>
      <c r="CF66" s="81"/>
      <c r="CG66" s="81"/>
      <c r="CH66" s="56"/>
      <c r="CI66" s="56"/>
      <c r="CJ66" s="47"/>
      <c r="CK66" s="47"/>
      <c r="CL66" s="81"/>
      <c r="CM66" s="81"/>
      <c r="CN66" s="81"/>
      <c r="CO66" s="81"/>
      <c r="CP66" s="81"/>
      <c r="CQ66" s="81"/>
      <c r="CR66" s="81"/>
      <c r="CS66" s="81"/>
      <c r="CT66" s="81"/>
      <c r="CU66" s="81"/>
      <c r="CV66" s="81"/>
      <c r="CW66" s="81"/>
      <c r="CX66" s="81"/>
      <c r="CY66" s="81"/>
      <c r="CZ66" s="81"/>
      <c r="DA66" s="81"/>
      <c r="DB66" s="81"/>
      <c r="DC66" s="81"/>
      <c r="DD66" s="81"/>
      <c r="DE66" s="81"/>
      <c r="DF66" s="81"/>
      <c r="DG66" s="81"/>
      <c r="DH66" s="81"/>
    </row>
    <row r="67" spans="2:112" s="167" customFormat="1" ht="9.75" customHeight="1" x14ac:dyDescent="0.25">
      <c r="B67" s="48"/>
      <c r="C67" s="48"/>
      <c r="D67" s="48"/>
      <c r="E67" s="389"/>
      <c r="F67" s="390"/>
      <c r="G67" s="390"/>
      <c r="H67" s="390"/>
      <c r="I67" s="390"/>
      <c r="J67" s="390"/>
      <c r="K67" s="390"/>
      <c r="L67" s="390"/>
      <c r="M67" s="390"/>
      <c r="N67" s="390"/>
      <c r="O67" s="390"/>
      <c r="P67" s="391"/>
      <c r="Q67" s="81"/>
      <c r="R67" s="81"/>
      <c r="S67" s="81"/>
      <c r="T67" s="81"/>
      <c r="U67" s="81"/>
      <c r="V67" s="81"/>
      <c r="W67" s="81"/>
      <c r="X67" s="81"/>
      <c r="Y67" s="81"/>
      <c r="Z67" s="81"/>
      <c r="AA67" s="81"/>
      <c r="AB67" s="81"/>
      <c r="AC67" s="81"/>
      <c r="AD67" s="81"/>
      <c r="AE67" s="81"/>
      <c r="AF67" s="81"/>
      <c r="AG67" s="81"/>
      <c r="AH67" s="81"/>
      <c r="AI67" s="81"/>
      <c r="AJ67" s="286"/>
      <c r="AK67" s="81"/>
      <c r="AL67" s="81"/>
      <c r="AM67" s="81"/>
      <c r="AN67" s="81"/>
      <c r="AO67" s="81"/>
      <c r="AP67" s="81"/>
      <c r="AQ67" s="81"/>
      <c r="AR67" s="81"/>
      <c r="AS67" s="81"/>
      <c r="AT67" s="81"/>
      <c r="AU67" s="81"/>
      <c r="AV67" s="213"/>
      <c r="AW67" s="81"/>
      <c r="AX67" s="81"/>
      <c r="AY67" s="56"/>
      <c r="AZ67" s="56"/>
      <c r="BA67" s="47"/>
      <c r="BB67" s="47"/>
      <c r="BC67" s="212"/>
      <c r="BD67" s="81"/>
      <c r="BE67" s="81"/>
      <c r="BF67" s="56"/>
      <c r="BG67" s="56"/>
      <c r="BH67" s="47"/>
      <c r="BI67" s="47"/>
      <c r="BJ67" s="212"/>
      <c r="BK67" s="81"/>
      <c r="BL67" s="81"/>
      <c r="BM67" s="56"/>
      <c r="BN67" s="56"/>
      <c r="BO67" s="47"/>
      <c r="BP67" s="47"/>
      <c r="BQ67" s="211"/>
      <c r="BR67" s="81"/>
      <c r="BS67" s="81"/>
      <c r="BT67" s="56"/>
      <c r="BU67" s="56"/>
      <c r="BV67" s="47"/>
      <c r="BW67" s="47"/>
      <c r="BX67" s="213"/>
      <c r="BY67" s="81"/>
      <c r="BZ67" s="81"/>
      <c r="CA67" s="56"/>
      <c r="CB67" s="56"/>
      <c r="CC67" s="47"/>
      <c r="CD67" s="47"/>
      <c r="CE67" s="213"/>
      <c r="CF67" s="81"/>
      <c r="CG67" s="81"/>
      <c r="CH67" s="56"/>
      <c r="CI67" s="56"/>
      <c r="CJ67" s="47"/>
      <c r="CK67" s="47"/>
      <c r="CL67" s="81"/>
      <c r="CM67" s="81"/>
      <c r="CN67" s="81"/>
      <c r="CO67" s="81"/>
      <c r="CP67" s="81"/>
      <c r="CQ67" s="81"/>
      <c r="CR67" s="81"/>
      <c r="CS67" s="81"/>
      <c r="CT67" s="81"/>
      <c r="CU67" s="81"/>
      <c r="CV67" s="81"/>
      <c r="CW67" s="81"/>
      <c r="CX67" s="81"/>
      <c r="CY67" s="81"/>
      <c r="CZ67" s="81"/>
      <c r="DA67" s="81"/>
      <c r="DB67" s="81"/>
      <c r="DC67" s="81"/>
      <c r="DD67" s="81"/>
      <c r="DE67" s="81"/>
      <c r="DF67" s="81"/>
      <c r="DG67" s="81"/>
      <c r="DH67" s="81"/>
    </row>
    <row r="68" spans="2:112" s="167" customFormat="1" ht="24" customHeight="1" x14ac:dyDescent="0.25">
      <c r="B68" s="48"/>
      <c r="C68" s="48"/>
      <c r="D68" s="48"/>
      <c r="E68" s="361" t="s">
        <v>37</v>
      </c>
      <c r="F68" s="397"/>
      <c r="G68" s="398" t="s">
        <v>74</v>
      </c>
      <c r="H68" s="304" t="s">
        <v>325</v>
      </c>
      <c r="I68" s="119" t="s">
        <v>326</v>
      </c>
      <c r="J68" s="133" t="e">
        <f>IF(O47&lt;87,CX43,CX43)</f>
        <v>#N/A</v>
      </c>
      <c r="K68" s="119" t="s">
        <v>238</v>
      </c>
      <c r="L68" s="119">
        <v>80</v>
      </c>
      <c r="M68" s="365" t="e">
        <f>IF(J68&lt;65,"IPERPROTEZIONE",IF(J68&lt;70,"ACCETTABILE",IF(J68&lt;75,"BUONA",IF(J68&lt;80,"ACCETTABILE","INSUFFICIENTE"))))</f>
        <v>#N/A</v>
      </c>
      <c r="N68" s="365"/>
      <c r="O68" s="365"/>
      <c r="P68" s="366"/>
      <c r="Q68" s="81"/>
      <c r="R68" s="81"/>
      <c r="S68" s="81"/>
      <c r="T68" s="81"/>
      <c r="U68" s="81"/>
      <c r="V68" s="81"/>
      <c r="W68" s="81"/>
      <c r="X68" s="81"/>
      <c r="Y68" s="81"/>
      <c r="Z68" s="81"/>
      <c r="AA68" s="81"/>
      <c r="AB68" s="81"/>
      <c r="AC68" s="81"/>
      <c r="AD68" s="81"/>
      <c r="AE68" s="81"/>
      <c r="AF68" s="81"/>
      <c r="AG68" s="81"/>
      <c r="AH68" s="81"/>
      <c r="AI68" s="81"/>
      <c r="AJ68" s="286"/>
      <c r="AK68" s="81"/>
      <c r="AL68" s="81"/>
      <c r="AM68" s="81"/>
      <c r="AN68" s="81"/>
      <c r="AO68" s="81"/>
      <c r="AP68" s="81"/>
      <c r="AQ68" s="81"/>
      <c r="AR68" s="81"/>
      <c r="AS68" s="81"/>
      <c r="AT68" s="81"/>
      <c r="AU68" s="81"/>
      <c r="AV68" s="220"/>
      <c r="AW68" s="81"/>
      <c r="AX68" s="81"/>
      <c r="AY68" s="56"/>
      <c r="AZ68" s="56"/>
      <c r="BA68" s="47"/>
      <c r="BB68" s="47"/>
      <c r="BC68" s="212"/>
      <c r="BD68" s="81"/>
      <c r="BE68" s="81"/>
      <c r="BF68" s="56"/>
      <c r="BG68" s="56"/>
      <c r="BH68" s="47"/>
      <c r="BI68" s="47"/>
      <c r="BJ68" s="212"/>
      <c r="BK68" s="81"/>
      <c r="BL68" s="81"/>
      <c r="BM68" s="56"/>
      <c r="BN68" s="56"/>
      <c r="BO68" s="47"/>
      <c r="BP68" s="47"/>
      <c r="BQ68" s="211"/>
      <c r="BR68" s="81"/>
      <c r="BS68" s="81"/>
      <c r="BT68" s="56"/>
      <c r="BU68" s="56"/>
      <c r="BV68" s="47"/>
      <c r="BW68" s="47"/>
      <c r="BX68" s="213"/>
      <c r="BY68" s="81"/>
      <c r="BZ68" s="81"/>
      <c r="CA68" s="56"/>
      <c r="CB68" s="56"/>
      <c r="CC68" s="47"/>
      <c r="CD68" s="47"/>
      <c r="CE68" s="213"/>
      <c r="CF68" s="81"/>
      <c r="CG68" s="81"/>
      <c r="CH68" s="56"/>
      <c r="CI68" s="56"/>
      <c r="CJ68" s="47"/>
      <c r="CK68" s="47"/>
      <c r="CL68" s="81"/>
      <c r="CM68" s="81"/>
      <c r="CN68" s="81"/>
      <c r="CO68" s="81"/>
      <c r="CP68" s="81"/>
      <c r="CQ68" s="81"/>
      <c r="CR68" s="81"/>
      <c r="CS68" s="81"/>
      <c r="CT68" s="81"/>
      <c r="CU68" s="81"/>
      <c r="CV68" s="81"/>
      <c r="CW68" s="81"/>
      <c r="CX68" s="81"/>
      <c r="CY68" s="81"/>
      <c r="CZ68" s="81"/>
      <c r="DA68" s="81"/>
      <c r="DB68" s="81"/>
      <c r="DC68" s="81"/>
      <c r="DD68" s="81"/>
      <c r="DE68" s="81"/>
      <c r="DF68" s="81"/>
      <c r="DG68" s="81"/>
      <c r="DH68" s="81"/>
    </row>
    <row r="69" spans="2:112" s="167" customFormat="1" ht="27" customHeight="1" thickBot="1" x14ac:dyDescent="0.3">
      <c r="B69" s="48"/>
      <c r="C69" s="48"/>
      <c r="D69" s="48"/>
      <c r="E69" s="367" t="s">
        <v>31</v>
      </c>
      <c r="F69" s="364"/>
      <c r="G69" s="399"/>
      <c r="H69" s="113" t="s">
        <v>241</v>
      </c>
      <c r="I69" s="112" t="s">
        <v>239</v>
      </c>
      <c r="J69" s="112">
        <f>M66-5</f>
        <v>8</v>
      </c>
      <c r="K69" s="112" t="s">
        <v>238</v>
      </c>
      <c r="L69" s="112">
        <v>135</v>
      </c>
      <c r="M69" s="368" t="e">
        <f>IF($O$48&lt;135,"VERIFICA NON NECESSARIA",IF(($O$48-J69)&lt;135,"IDONEO","INSUFFICIENTE"))</f>
        <v>#N/A</v>
      </c>
      <c r="N69" s="368"/>
      <c r="O69" s="368"/>
      <c r="P69" s="369"/>
      <c r="Q69" s="81"/>
      <c r="R69" s="81"/>
      <c r="S69" s="81"/>
      <c r="T69" s="81"/>
      <c r="U69" s="81"/>
      <c r="V69" s="81"/>
      <c r="W69" s="81"/>
      <c r="X69" s="81"/>
      <c r="Y69" s="81"/>
      <c r="Z69" s="81"/>
      <c r="AA69" s="81"/>
      <c r="AB69" s="81"/>
      <c r="AC69" s="81"/>
      <c r="AD69" s="81"/>
      <c r="AE69" s="81"/>
      <c r="AF69" s="81"/>
      <c r="AG69" s="81"/>
      <c r="AH69" s="81"/>
      <c r="AI69" s="81"/>
      <c r="AJ69" s="286"/>
      <c r="AK69" s="81"/>
      <c r="AL69" s="81"/>
      <c r="AM69" s="81"/>
      <c r="AN69" s="81"/>
      <c r="AO69" s="81"/>
      <c r="AP69" s="81"/>
      <c r="AQ69" s="81"/>
      <c r="AR69" s="81"/>
      <c r="AS69" s="81"/>
      <c r="AT69" s="81"/>
      <c r="AU69" s="81"/>
      <c r="AV69" s="220"/>
      <c r="AW69" s="81"/>
      <c r="AX69" s="81"/>
      <c r="AY69" s="56"/>
      <c r="AZ69" s="56"/>
      <c r="BA69" s="47"/>
      <c r="BB69" s="47"/>
      <c r="BC69" s="212"/>
      <c r="BD69" s="81"/>
      <c r="BE69" s="81"/>
      <c r="BF69" s="56"/>
      <c r="BG69" s="56"/>
      <c r="BH69" s="47"/>
      <c r="BI69" s="47"/>
      <c r="BJ69" s="212"/>
      <c r="BK69" s="81"/>
      <c r="BL69" s="81"/>
      <c r="BM69" s="56"/>
      <c r="BN69" s="56"/>
      <c r="BO69" s="47"/>
      <c r="BP69" s="47"/>
      <c r="BQ69" s="211"/>
      <c r="BR69" s="81"/>
      <c r="BS69" s="81"/>
      <c r="BT69" s="56"/>
      <c r="BU69" s="56"/>
      <c r="BV69" s="47"/>
      <c r="BW69" s="47"/>
      <c r="BX69" s="213"/>
      <c r="BY69" s="81"/>
      <c r="BZ69" s="81"/>
      <c r="CA69" s="56"/>
      <c r="CB69" s="56"/>
      <c r="CC69" s="47"/>
      <c r="CD69" s="47"/>
      <c r="CE69" s="213"/>
      <c r="CF69" s="81"/>
      <c r="CG69" s="81"/>
      <c r="CH69" s="56"/>
      <c r="CI69" s="56"/>
      <c r="CJ69" s="47"/>
      <c r="CK69" s="47"/>
      <c r="CL69" s="81"/>
      <c r="CM69" s="81"/>
      <c r="CN69" s="81"/>
      <c r="CO69" s="81"/>
      <c r="CP69" s="81"/>
      <c r="CQ69" s="81"/>
      <c r="CR69" s="81"/>
      <c r="CS69" s="81"/>
      <c r="CT69" s="81"/>
      <c r="CU69" s="81"/>
      <c r="CV69" s="81"/>
      <c r="CW69" s="81"/>
      <c r="CX69" s="81"/>
      <c r="CY69" s="81"/>
      <c r="CZ69" s="81"/>
      <c r="DA69" s="81"/>
      <c r="DB69" s="81"/>
      <c r="DC69" s="81"/>
      <c r="DD69" s="81"/>
      <c r="DE69" s="81"/>
      <c r="DF69" s="81"/>
      <c r="DG69" s="81"/>
      <c r="DH69" s="81"/>
    </row>
    <row r="70" spans="2:112" s="167" customFormat="1" ht="12.6" customHeight="1" x14ac:dyDescent="0.3">
      <c r="B70" s="48"/>
      <c r="C70" s="48"/>
      <c r="D70" s="48"/>
      <c r="E70" s="81"/>
      <c r="F70" s="81"/>
      <c r="G70" s="81"/>
      <c r="H70" s="81"/>
      <c r="I70" s="61"/>
      <c r="J70" s="61"/>
      <c r="K70" s="50"/>
      <c r="L70" s="51"/>
      <c r="M70" s="51"/>
      <c r="N70" s="52"/>
      <c r="O70" s="53"/>
      <c r="P70" s="53"/>
      <c r="Q70" s="81"/>
      <c r="R70" s="81"/>
      <c r="S70" s="81"/>
      <c r="T70" s="81"/>
      <c r="U70" s="81"/>
      <c r="V70" s="81"/>
      <c r="W70" s="81"/>
      <c r="X70" s="81"/>
      <c r="Y70" s="81"/>
      <c r="Z70" s="81"/>
      <c r="AA70" s="81"/>
      <c r="AB70" s="81"/>
      <c r="AC70" s="81"/>
      <c r="AD70" s="81"/>
      <c r="AE70" s="81"/>
      <c r="AF70" s="81"/>
      <c r="AG70" s="81"/>
      <c r="AH70" s="81"/>
      <c r="AI70" s="81"/>
      <c r="AJ70" s="286"/>
      <c r="AK70" s="81"/>
      <c r="AL70" s="81"/>
      <c r="AM70" s="81"/>
      <c r="AN70" s="81"/>
      <c r="AO70" s="81"/>
      <c r="AP70" s="81"/>
      <c r="AQ70" s="81"/>
      <c r="AR70" s="81"/>
      <c r="AS70" s="81"/>
      <c r="AT70" s="81"/>
      <c r="AU70" s="81"/>
      <c r="AV70" s="221"/>
      <c r="AW70" s="81"/>
      <c r="AX70" s="81"/>
      <c r="AY70" s="56"/>
      <c r="AZ70" s="56"/>
      <c r="BA70" s="47"/>
      <c r="BB70" s="47"/>
      <c r="BC70" s="212"/>
      <c r="BD70" s="81"/>
      <c r="BE70" s="81"/>
      <c r="BF70" s="56"/>
      <c r="BG70" s="56"/>
      <c r="BH70" s="47"/>
      <c r="BI70" s="47"/>
      <c r="BJ70" s="212"/>
      <c r="BK70" s="81"/>
      <c r="BL70" s="81"/>
      <c r="BM70" s="56"/>
      <c r="BN70" s="56"/>
      <c r="BO70" s="47"/>
      <c r="BP70" s="47"/>
      <c r="BQ70" s="211"/>
      <c r="BR70" s="81"/>
      <c r="BS70" s="81"/>
      <c r="BT70" s="56"/>
      <c r="BU70" s="56"/>
      <c r="BV70" s="47"/>
      <c r="BW70" s="47"/>
      <c r="BX70" s="213"/>
      <c r="BY70" s="81"/>
      <c r="BZ70" s="81"/>
      <c r="CA70" s="56"/>
      <c r="CB70" s="56"/>
      <c r="CC70" s="47"/>
      <c r="CD70" s="47"/>
      <c r="CE70" s="213"/>
      <c r="CF70" s="81"/>
      <c r="CG70" s="81"/>
      <c r="CH70" s="56"/>
      <c r="CI70" s="56"/>
      <c r="CJ70" s="47"/>
      <c r="CK70" s="47"/>
      <c r="CL70" s="81"/>
      <c r="CM70" s="81"/>
      <c r="CN70" s="81"/>
      <c r="CO70" s="81"/>
      <c r="CP70" s="81"/>
      <c r="CQ70" s="81"/>
      <c r="CR70" s="81"/>
      <c r="CS70" s="81"/>
      <c r="CT70" s="81"/>
      <c r="CU70" s="81"/>
      <c r="CV70" s="81"/>
      <c r="CW70" s="81"/>
      <c r="CX70" s="81"/>
      <c r="CY70" s="81"/>
      <c r="CZ70" s="81"/>
      <c r="DA70" s="81"/>
      <c r="DB70" s="81"/>
      <c r="DC70" s="81"/>
      <c r="DD70" s="81"/>
      <c r="DE70" s="81"/>
      <c r="DF70" s="81"/>
      <c r="DG70" s="81"/>
      <c r="DH70" s="81"/>
    </row>
    <row r="71" spans="2:112" s="167" customFormat="1" ht="12.6" customHeight="1" thickBot="1" x14ac:dyDescent="0.35">
      <c r="B71" s="48"/>
      <c r="C71" s="48"/>
      <c r="D71" s="48"/>
      <c r="E71" s="49"/>
      <c r="F71" s="49"/>
      <c r="G71" s="49"/>
      <c r="H71" s="49"/>
      <c r="I71" s="49"/>
      <c r="J71" s="49"/>
      <c r="K71" s="50"/>
      <c r="L71" s="51"/>
      <c r="M71" s="51"/>
      <c r="N71" s="52"/>
      <c r="O71" s="53"/>
      <c r="P71" s="53"/>
      <c r="Q71" s="81"/>
      <c r="R71" s="81"/>
      <c r="S71" s="81"/>
      <c r="T71" s="81"/>
      <c r="U71" s="81"/>
      <c r="V71" s="81"/>
      <c r="W71" s="81"/>
      <c r="X71" s="81"/>
      <c r="Y71" s="81"/>
      <c r="Z71" s="81"/>
      <c r="AA71" s="81"/>
      <c r="AB71" s="81"/>
      <c r="AC71" s="81"/>
      <c r="AD71" s="81"/>
      <c r="AE71" s="81"/>
      <c r="AF71" s="81"/>
      <c r="AG71" s="81"/>
      <c r="AH71" s="81"/>
      <c r="AI71" s="81"/>
      <c r="AJ71" s="286"/>
      <c r="AK71" s="81"/>
      <c r="AL71" s="81"/>
      <c r="AM71" s="81"/>
      <c r="AN71" s="81"/>
      <c r="AO71" s="81"/>
      <c r="AP71" s="81"/>
      <c r="AQ71" s="81"/>
      <c r="AR71" s="81"/>
      <c r="AS71" s="81"/>
      <c r="AT71" s="81"/>
      <c r="AU71" s="81"/>
      <c r="AV71" s="221"/>
      <c r="AW71" s="81"/>
      <c r="AX71" s="81"/>
      <c r="AY71" s="56"/>
      <c r="AZ71" s="56"/>
      <c r="BA71" s="47"/>
      <c r="BB71" s="47"/>
      <c r="BC71" s="212"/>
      <c r="BD71" s="81"/>
      <c r="BE71" s="81"/>
      <c r="BF71" s="56"/>
      <c r="BG71" s="56"/>
      <c r="BH71" s="47"/>
      <c r="BI71" s="47"/>
      <c r="BJ71" s="212"/>
      <c r="BK71" s="81"/>
      <c r="BL71" s="81"/>
      <c r="BM71" s="56"/>
      <c r="BN71" s="56"/>
      <c r="BO71" s="47"/>
      <c r="BP71" s="47"/>
      <c r="BQ71" s="211"/>
      <c r="BR71" s="81"/>
      <c r="BS71" s="81"/>
      <c r="BT71" s="56"/>
      <c r="BU71" s="56"/>
      <c r="BV71" s="47"/>
      <c r="BW71" s="47"/>
      <c r="BX71" s="213"/>
      <c r="BY71" s="81"/>
      <c r="BZ71" s="81"/>
      <c r="CA71" s="56"/>
      <c r="CB71" s="56"/>
      <c r="CC71" s="47"/>
      <c r="CD71" s="47"/>
      <c r="CE71" s="213"/>
      <c r="CF71" s="81"/>
      <c r="CG71" s="81"/>
      <c r="CH71" s="56"/>
      <c r="CI71" s="56"/>
      <c r="CJ71" s="47"/>
      <c r="CK71" s="47"/>
      <c r="CL71" s="81"/>
      <c r="CM71" s="81"/>
      <c r="CN71" s="81"/>
      <c r="CO71" s="81"/>
      <c r="CP71" s="81"/>
      <c r="CQ71" s="81"/>
      <c r="CR71" s="81"/>
      <c r="CS71" s="81"/>
      <c r="CT71" s="81"/>
      <c r="CU71" s="81"/>
      <c r="CV71" s="81"/>
      <c r="CW71" s="81"/>
      <c r="CX71" s="81"/>
      <c r="CY71" s="81"/>
      <c r="CZ71" s="81"/>
      <c r="DA71" s="81"/>
      <c r="DB71" s="81"/>
      <c r="DC71" s="81"/>
      <c r="DD71" s="81"/>
      <c r="DE71" s="81"/>
      <c r="DF71" s="81"/>
      <c r="DG71" s="81"/>
      <c r="DH71" s="81"/>
    </row>
    <row r="72" spans="2:112" s="167" customFormat="1" ht="27" customHeight="1" x14ac:dyDescent="0.3">
      <c r="B72" s="48"/>
      <c r="C72" s="48"/>
      <c r="D72" s="48"/>
      <c r="E72" s="370" t="s">
        <v>263</v>
      </c>
      <c r="F72" s="371"/>
      <c r="G72" s="371"/>
      <c r="H72" s="371"/>
      <c r="I72" s="371"/>
      <c r="J72" s="371"/>
      <c r="K72" s="371"/>
      <c r="L72" s="371"/>
      <c r="M72" s="371"/>
      <c r="N72" s="371"/>
      <c r="O72" s="371"/>
      <c r="P72" s="372"/>
      <c r="Q72" s="81"/>
      <c r="R72" s="81"/>
      <c r="S72" s="81"/>
      <c r="T72" s="81"/>
      <c r="U72" s="81"/>
      <c r="V72" s="81"/>
      <c r="W72" s="81"/>
      <c r="X72" s="81"/>
      <c r="Y72" s="81"/>
      <c r="Z72" s="81"/>
      <c r="AA72" s="81"/>
      <c r="AB72" s="81"/>
      <c r="AC72" s="81"/>
      <c r="AD72" s="81"/>
      <c r="AE72" s="81"/>
      <c r="AF72" s="81"/>
      <c r="AG72" s="81"/>
      <c r="AH72" s="81"/>
      <c r="AI72" s="81"/>
      <c r="AJ72" s="286"/>
      <c r="AK72" s="81"/>
      <c r="AL72" s="81"/>
      <c r="AM72" s="81"/>
      <c r="AN72" s="81"/>
      <c r="AO72" s="81"/>
      <c r="AP72" s="81"/>
      <c r="AQ72" s="81"/>
      <c r="AR72" s="81"/>
      <c r="AS72" s="81"/>
      <c r="AT72" s="81"/>
      <c r="AU72" s="81"/>
      <c r="AV72" s="221"/>
      <c r="AW72" s="81"/>
      <c r="AX72" s="81"/>
      <c r="AY72" s="56"/>
      <c r="AZ72" s="56"/>
      <c r="BA72" s="47"/>
      <c r="BB72" s="47"/>
      <c r="BC72" s="212"/>
      <c r="BD72" s="81"/>
      <c r="BE72" s="81"/>
      <c r="BF72" s="56"/>
      <c r="BG72" s="56"/>
      <c r="BH72" s="47"/>
      <c r="BI72" s="47"/>
      <c r="BJ72" s="212"/>
      <c r="BK72" s="81"/>
      <c r="BL72" s="81"/>
      <c r="BM72" s="56"/>
      <c r="BN72" s="56"/>
      <c r="BO72" s="47"/>
      <c r="BP72" s="47"/>
      <c r="BQ72" s="211"/>
      <c r="BR72" s="81"/>
      <c r="BS72" s="81"/>
      <c r="BT72" s="56"/>
      <c r="BU72" s="56"/>
      <c r="BV72" s="47"/>
      <c r="BW72" s="47"/>
      <c r="BX72" s="213"/>
      <c r="BY72" s="81"/>
      <c r="BZ72" s="81"/>
      <c r="CA72" s="56"/>
      <c r="CB72" s="56"/>
      <c r="CC72" s="47"/>
      <c r="CD72" s="47"/>
      <c r="CE72" s="213"/>
      <c r="CF72" s="81"/>
      <c r="CG72" s="81"/>
      <c r="CH72" s="56"/>
      <c r="CI72" s="56"/>
      <c r="CJ72" s="47"/>
      <c r="CK72" s="47"/>
      <c r="CL72" s="81"/>
      <c r="CM72" s="81"/>
      <c r="CN72" s="81"/>
      <c r="CO72" s="81"/>
      <c r="CP72" s="81"/>
      <c r="CQ72" s="81"/>
      <c r="CR72" s="81"/>
      <c r="CS72" s="81"/>
      <c r="CT72" s="81"/>
      <c r="CU72" s="81"/>
      <c r="CV72" s="81"/>
      <c r="CW72" s="81"/>
      <c r="CX72" s="81"/>
      <c r="CY72" s="81"/>
      <c r="CZ72" s="81"/>
      <c r="DA72" s="81"/>
      <c r="DB72" s="81"/>
      <c r="DC72" s="81"/>
      <c r="DD72" s="81"/>
      <c r="DE72" s="81"/>
      <c r="DF72" s="81"/>
      <c r="DG72" s="81"/>
      <c r="DH72" s="81"/>
    </row>
    <row r="73" spans="2:112" s="167" customFormat="1" ht="21" customHeight="1" x14ac:dyDescent="0.25">
      <c r="B73" s="48"/>
      <c r="C73" s="48"/>
      <c r="D73" s="48"/>
      <c r="E73" s="193" t="s">
        <v>34</v>
      </c>
      <c r="F73" s="302" t="s">
        <v>26</v>
      </c>
      <c r="G73" s="302" t="s">
        <v>28</v>
      </c>
      <c r="H73" s="373" t="s">
        <v>29</v>
      </c>
      <c r="I73" s="373"/>
      <c r="J73" s="114" t="s">
        <v>64</v>
      </c>
      <c r="K73" s="115" t="s">
        <v>12</v>
      </c>
      <c r="L73" s="116" t="s">
        <v>13</v>
      </c>
      <c r="M73" s="116" t="s">
        <v>14</v>
      </c>
      <c r="N73" s="305" t="s">
        <v>69</v>
      </c>
      <c r="O73" s="305" t="s">
        <v>70</v>
      </c>
      <c r="P73" s="132" t="s">
        <v>15</v>
      </c>
      <c r="Q73" s="81"/>
      <c r="R73" s="81"/>
      <c r="S73" s="81"/>
      <c r="T73" s="81"/>
      <c r="U73" s="81"/>
      <c r="V73" s="81"/>
      <c r="W73" s="81"/>
      <c r="X73" s="81"/>
      <c r="Y73" s="81"/>
      <c r="Z73" s="81"/>
      <c r="AA73" s="81"/>
      <c r="AB73" s="81"/>
      <c r="AC73" s="81"/>
      <c r="AD73" s="81"/>
      <c r="AE73" s="81"/>
      <c r="AF73" s="81"/>
      <c r="AG73" s="81"/>
      <c r="AH73" s="81"/>
      <c r="AI73" s="81"/>
      <c r="AJ73" s="286"/>
      <c r="AK73" s="81"/>
      <c r="AL73" s="81"/>
      <c r="AM73" s="81"/>
      <c r="AN73" s="81"/>
      <c r="AO73" s="81"/>
      <c r="AP73" s="81"/>
      <c r="AQ73" s="81"/>
      <c r="AR73" s="81"/>
      <c r="AS73" s="81"/>
      <c r="AT73" s="81"/>
      <c r="AU73" s="81"/>
      <c r="AV73" s="218"/>
      <c r="AW73" s="81"/>
      <c r="AX73" s="81"/>
      <c r="AY73" s="56"/>
      <c r="AZ73" s="52"/>
      <c r="BA73" s="47"/>
      <c r="BB73" s="47"/>
      <c r="BC73" s="212"/>
      <c r="BD73" s="81"/>
      <c r="BE73" s="81"/>
      <c r="BF73" s="56"/>
      <c r="BG73" s="52"/>
      <c r="BH73" s="47"/>
      <c r="BI73" s="47"/>
      <c r="BJ73" s="212"/>
      <c r="BK73" s="81"/>
      <c r="BL73" s="81"/>
      <c r="BM73" s="56"/>
      <c r="BN73" s="52"/>
      <c r="BO73" s="47"/>
      <c r="BP73" s="47"/>
      <c r="BQ73" s="211"/>
      <c r="BR73" s="81"/>
      <c r="BS73" s="81"/>
      <c r="BT73" s="56"/>
      <c r="BU73" s="52"/>
      <c r="BV73" s="47"/>
      <c r="BW73" s="47"/>
      <c r="BX73" s="213"/>
      <c r="BY73" s="81"/>
      <c r="BZ73" s="81"/>
      <c r="CA73" s="56"/>
      <c r="CB73" s="52"/>
      <c r="CC73" s="47"/>
      <c r="CD73" s="47"/>
      <c r="CE73" s="213"/>
      <c r="CF73" s="81"/>
      <c r="CG73" s="81"/>
      <c r="CH73" s="56"/>
      <c r="CI73" s="52"/>
      <c r="CJ73" s="47"/>
      <c r="CK73" s="47"/>
      <c r="CL73" s="81"/>
      <c r="CM73" s="81"/>
      <c r="CN73" s="81"/>
      <c r="CO73" s="81"/>
      <c r="CP73" s="81"/>
      <c r="CQ73" s="81"/>
      <c r="CR73" s="81"/>
      <c r="CS73" s="81"/>
      <c r="CT73" s="81"/>
      <c r="CU73" s="81"/>
      <c r="CV73" s="81"/>
      <c r="CW73" s="81"/>
      <c r="CX73" s="81"/>
      <c r="CY73" s="81"/>
      <c r="CZ73" s="81"/>
      <c r="DA73" s="81"/>
      <c r="DB73" s="81"/>
      <c r="DC73" s="81"/>
      <c r="DD73" s="81"/>
      <c r="DE73" s="81"/>
      <c r="DF73" s="81"/>
      <c r="DG73" s="81"/>
      <c r="DH73" s="81"/>
    </row>
    <row r="74" spans="2:112" s="167" customFormat="1" ht="21" customHeight="1" x14ac:dyDescent="0.25">
      <c r="B74" s="48"/>
      <c r="C74" s="48"/>
      <c r="D74" s="48"/>
      <c r="E74" s="303" t="s">
        <v>38</v>
      </c>
      <c r="F74" s="303" t="str">
        <f>VLOOKUP(E74,$E$115:$L$246,2,FALSE)</f>
        <v>Inserti con archetto</v>
      </c>
      <c r="G74" s="303" t="str">
        <f>VLOOKUP($E$74,$E$115:$L$246,3,FALSE)</f>
        <v>AEARO</v>
      </c>
      <c r="H74" s="374" t="str">
        <f>VLOOKUP($E$74,$E$115:$L$246,4,FALSE)</f>
        <v>EAR CAPS</v>
      </c>
      <c r="I74" s="374"/>
      <c r="J74" s="46">
        <f>VLOOKUP(E74,$E$115:$L$246,5,FALSE)</f>
        <v>21</v>
      </c>
      <c r="K74" s="46">
        <f>VLOOKUP($E$74,$E$115:$L$246,6,FALSE)</f>
        <v>25</v>
      </c>
      <c r="L74" s="46">
        <f>VLOOKUP($E$74,$E$115:$L$246,7,FALSE)</f>
        <v>17</v>
      </c>
      <c r="M74" s="46">
        <f>VLOOKUP($E$74,$E$115:$L$246,8,FALSE)</f>
        <v>14</v>
      </c>
      <c r="N74" s="375" t="e">
        <f>$DE$11</f>
        <v>#N/A</v>
      </c>
      <c r="O74" s="375" t="e">
        <f>$DF$11</f>
        <v>#N/A</v>
      </c>
      <c r="P74" s="376" t="e">
        <f>IF(($DF$11-$DE$11)&lt;=2,(L75-((K75-L75)/4)*($DF$11-$DE$11-2)),(L75-((L75-M75)/8)*($DF$11-$DE$11-2)))</f>
        <v>#N/A</v>
      </c>
      <c r="Q74" s="81"/>
      <c r="R74" s="81"/>
      <c r="S74" s="81"/>
      <c r="T74" s="81"/>
      <c r="U74" s="81"/>
      <c r="V74" s="81"/>
      <c r="W74" s="81"/>
      <c r="X74" s="81"/>
      <c r="Y74" s="81"/>
      <c r="Z74" s="81"/>
      <c r="AA74" s="81"/>
      <c r="AB74" s="81"/>
      <c r="AC74" s="81"/>
      <c r="AD74" s="81"/>
      <c r="AE74" s="81"/>
      <c r="AF74" s="81"/>
      <c r="AG74" s="81"/>
      <c r="AH74" s="81"/>
      <c r="AI74" s="81"/>
      <c r="AJ74" s="286"/>
      <c r="AK74" s="81"/>
      <c r="AL74" s="81"/>
      <c r="AM74" s="81"/>
      <c r="AN74" s="81"/>
      <c r="AO74" s="81"/>
      <c r="AP74" s="81"/>
      <c r="AQ74" s="81"/>
      <c r="AR74" s="81"/>
      <c r="AS74" s="81"/>
      <c r="AT74" s="81"/>
      <c r="AU74" s="81"/>
      <c r="AV74" s="219"/>
      <c r="AW74" s="81"/>
      <c r="AX74" s="81"/>
      <c r="AY74" s="56"/>
      <c r="AZ74" s="56"/>
      <c r="BA74" s="47"/>
      <c r="BB74" s="47"/>
      <c r="BC74" s="212"/>
      <c r="BD74" s="81"/>
      <c r="BE74" s="81"/>
      <c r="BF74" s="56"/>
      <c r="BG74" s="56"/>
      <c r="BH74" s="47"/>
      <c r="BI74" s="47"/>
      <c r="BJ74" s="212"/>
      <c r="BK74" s="81"/>
      <c r="BL74" s="81"/>
      <c r="BM74" s="56"/>
      <c r="BN74" s="56"/>
      <c r="BO74" s="47"/>
      <c r="BP74" s="47"/>
      <c r="BQ74" s="211"/>
      <c r="BR74" s="81"/>
      <c r="BS74" s="81"/>
      <c r="BT74" s="56"/>
      <c r="BU74" s="56"/>
      <c r="BV74" s="47"/>
      <c r="BW74" s="47"/>
      <c r="BX74" s="213"/>
      <c r="BY74" s="81"/>
      <c r="BZ74" s="81"/>
      <c r="CA74" s="56"/>
      <c r="CB74" s="56"/>
      <c r="CC74" s="47"/>
      <c r="CD74" s="47"/>
      <c r="CE74" s="213"/>
      <c r="CF74" s="81"/>
      <c r="CG74" s="81"/>
      <c r="CH74" s="56"/>
      <c r="CI74" s="56"/>
      <c r="CJ74" s="47"/>
      <c r="CK74" s="47"/>
      <c r="CL74" s="81"/>
      <c r="CM74" s="81"/>
      <c r="CN74" s="81"/>
      <c r="CO74" s="81"/>
      <c r="CP74" s="81"/>
      <c r="CQ74" s="81"/>
      <c r="CR74" s="81"/>
      <c r="CS74" s="81"/>
      <c r="CT74" s="81"/>
      <c r="CU74" s="81"/>
      <c r="CV74" s="81"/>
      <c r="CW74" s="81"/>
      <c r="CX74" s="81"/>
      <c r="CY74" s="81"/>
      <c r="CZ74" s="81"/>
      <c r="DA74" s="81"/>
      <c r="DB74" s="81"/>
      <c r="DC74" s="81"/>
      <c r="DD74" s="81"/>
      <c r="DE74" s="81"/>
      <c r="DF74" s="81"/>
      <c r="DG74" s="81"/>
      <c r="DH74" s="81"/>
    </row>
    <row r="75" spans="2:112" s="167" customFormat="1" ht="21" customHeight="1" x14ac:dyDescent="0.25">
      <c r="B75" s="48"/>
      <c r="C75" s="48"/>
      <c r="D75" s="48"/>
      <c r="E75" s="191"/>
      <c r="F75" s="127"/>
      <c r="G75" s="128" t="s">
        <v>57</v>
      </c>
      <c r="H75" s="378">
        <v>0.65</v>
      </c>
      <c r="I75" s="379"/>
      <c r="J75" s="117">
        <f>H75*J74</f>
        <v>13.65</v>
      </c>
      <c r="K75" s="118">
        <f>K74*$H$75</f>
        <v>16.25</v>
      </c>
      <c r="L75" s="118">
        <f>L74*$H$75</f>
        <v>11.05</v>
      </c>
      <c r="M75" s="118">
        <f>M74*$H$75</f>
        <v>9.1</v>
      </c>
      <c r="N75" s="362"/>
      <c r="O75" s="362"/>
      <c r="P75" s="377"/>
      <c r="Q75" s="81"/>
      <c r="R75" s="81"/>
      <c r="S75" s="81"/>
      <c r="T75" s="81"/>
      <c r="U75" s="81"/>
      <c r="V75" s="81"/>
      <c r="W75" s="81"/>
      <c r="X75" s="81"/>
      <c r="Y75" s="81"/>
      <c r="Z75" s="81"/>
      <c r="AA75" s="81"/>
      <c r="AB75" s="81"/>
      <c r="AC75" s="81"/>
      <c r="AD75" s="81"/>
      <c r="AE75" s="81"/>
      <c r="AF75" s="81"/>
      <c r="AG75" s="81"/>
      <c r="AH75" s="81"/>
      <c r="AI75" s="81"/>
      <c r="AJ75" s="286"/>
      <c r="AK75" s="81"/>
      <c r="AL75" s="81"/>
      <c r="AM75" s="81"/>
      <c r="AN75" s="81"/>
      <c r="AO75" s="81"/>
      <c r="AP75" s="81"/>
      <c r="AQ75" s="81"/>
      <c r="AR75" s="81"/>
      <c r="AS75" s="81"/>
      <c r="AT75" s="81"/>
      <c r="AU75" s="81"/>
      <c r="AV75" s="211"/>
      <c r="AW75" s="81"/>
      <c r="AX75" s="81"/>
      <c r="AY75" s="56"/>
      <c r="AZ75" s="56"/>
      <c r="BA75" s="47"/>
      <c r="BB75" s="47"/>
      <c r="BC75" s="212"/>
      <c r="BD75" s="81"/>
      <c r="BE75" s="81"/>
      <c r="BF75" s="56"/>
      <c r="BG75" s="56"/>
      <c r="BH75" s="47"/>
      <c r="BI75" s="47"/>
      <c r="BJ75" s="212"/>
      <c r="BK75" s="81"/>
      <c r="BL75" s="81"/>
      <c r="BM75" s="56"/>
      <c r="BN75" s="56"/>
      <c r="BO75" s="47"/>
      <c r="BP75" s="47"/>
      <c r="BQ75" s="211"/>
      <c r="BR75" s="81"/>
      <c r="BS75" s="81"/>
      <c r="BT75" s="56"/>
      <c r="BU75" s="56"/>
      <c r="BV75" s="47"/>
      <c r="BW75" s="47"/>
      <c r="BX75" s="213"/>
      <c r="BY75" s="81"/>
      <c r="BZ75" s="81"/>
      <c r="CA75" s="56"/>
      <c r="CB75" s="56"/>
      <c r="CC75" s="47"/>
      <c r="CD75" s="47"/>
      <c r="CE75" s="213"/>
      <c r="CF75" s="81"/>
      <c r="CG75" s="81"/>
      <c r="CH75" s="56"/>
      <c r="CI75" s="56"/>
      <c r="CJ75" s="47"/>
      <c r="CK75" s="47"/>
      <c r="CL75" s="81"/>
      <c r="CM75" s="81"/>
      <c r="CN75" s="81"/>
      <c r="CO75" s="81"/>
      <c r="CP75" s="81"/>
      <c r="CQ75" s="81"/>
      <c r="CR75" s="81"/>
      <c r="CS75" s="81"/>
      <c r="CT75" s="81"/>
      <c r="CU75" s="81"/>
      <c r="CV75" s="81"/>
      <c r="CW75" s="81"/>
      <c r="CX75" s="81"/>
      <c r="CY75" s="81"/>
      <c r="CZ75" s="81"/>
      <c r="DA75" s="81"/>
      <c r="DB75" s="81"/>
      <c r="DC75" s="81"/>
      <c r="DD75" s="81"/>
      <c r="DE75" s="81"/>
      <c r="DF75" s="81"/>
      <c r="DG75" s="81"/>
      <c r="DH75" s="81"/>
    </row>
    <row r="76" spans="2:112" s="167" customFormat="1" ht="9" customHeight="1" x14ac:dyDescent="0.25">
      <c r="B76" s="48"/>
      <c r="C76" s="48"/>
      <c r="D76" s="48"/>
      <c r="E76" s="358"/>
      <c r="F76" s="359"/>
      <c r="G76" s="359"/>
      <c r="H76" s="359"/>
      <c r="I76" s="359"/>
      <c r="J76" s="359"/>
      <c r="K76" s="359"/>
      <c r="L76" s="359"/>
      <c r="M76" s="359"/>
      <c r="N76" s="359"/>
      <c r="O76" s="359"/>
      <c r="P76" s="360"/>
      <c r="Q76" s="81"/>
      <c r="R76" s="81"/>
      <c r="S76" s="81"/>
      <c r="T76" s="81"/>
      <c r="U76" s="81"/>
      <c r="V76" s="81"/>
      <c r="W76" s="81"/>
      <c r="X76" s="81"/>
      <c r="Y76" s="81"/>
      <c r="Z76" s="81"/>
      <c r="AA76" s="81"/>
      <c r="AB76" s="81"/>
      <c r="AC76" s="81"/>
      <c r="AD76" s="81"/>
      <c r="AE76" s="81"/>
      <c r="AF76" s="81"/>
      <c r="AG76" s="81"/>
      <c r="AH76" s="81"/>
      <c r="AI76" s="81"/>
      <c r="AJ76" s="286"/>
      <c r="AK76" s="81"/>
      <c r="AL76" s="81"/>
      <c r="AM76" s="81"/>
      <c r="AN76" s="81"/>
      <c r="AO76" s="81"/>
      <c r="AP76" s="81"/>
      <c r="AQ76" s="81"/>
      <c r="AR76" s="81"/>
      <c r="AS76" s="81"/>
      <c r="AT76" s="81"/>
      <c r="AU76" s="81"/>
      <c r="AV76" s="211"/>
      <c r="AW76" s="81"/>
      <c r="AX76" s="81"/>
      <c r="AY76" s="56"/>
      <c r="AZ76" s="56"/>
      <c r="BA76" s="47"/>
      <c r="BB76" s="47"/>
      <c r="BC76" s="212"/>
      <c r="BD76" s="81"/>
      <c r="BE76" s="81"/>
      <c r="BF76" s="56"/>
      <c r="BG76" s="56"/>
      <c r="BH76" s="47"/>
      <c r="BI76" s="47"/>
      <c r="BJ76" s="212"/>
      <c r="BK76" s="81"/>
      <c r="BL76" s="81"/>
      <c r="BM76" s="56"/>
      <c r="BN76" s="56"/>
      <c r="BO76" s="47"/>
      <c r="BP76" s="47"/>
      <c r="BQ76" s="211"/>
      <c r="BR76" s="81"/>
      <c r="BS76" s="81"/>
      <c r="BT76" s="56"/>
      <c r="BU76" s="56"/>
      <c r="BV76" s="47"/>
      <c r="BW76" s="47"/>
      <c r="BX76" s="213"/>
      <c r="BY76" s="81"/>
      <c r="BZ76" s="81"/>
      <c r="CA76" s="56"/>
      <c r="CB76" s="56"/>
      <c r="CC76" s="47"/>
      <c r="CD76" s="47"/>
      <c r="CE76" s="213"/>
      <c r="CF76" s="81"/>
      <c r="CG76" s="81"/>
      <c r="CH76" s="56"/>
      <c r="CI76" s="56"/>
      <c r="CJ76" s="47"/>
      <c r="CK76" s="47"/>
      <c r="CL76" s="81"/>
      <c r="CM76" s="81"/>
      <c r="CN76" s="81"/>
      <c r="CO76" s="81"/>
      <c r="CP76" s="81"/>
      <c r="CQ76" s="81"/>
      <c r="CR76" s="81"/>
      <c r="CS76" s="81"/>
      <c r="CT76" s="81"/>
      <c r="CU76" s="81"/>
      <c r="CV76" s="81"/>
      <c r="CW76" s="81"/>
      <c r="CX76" s="81"/>
      <c r="CY76" s="81"/>
      <c r="CZ76" s="81"/>
      <c r="DA76" s="81"/>
      <c r="DB76" s="81"/>
      <c r="DC76" s="81"/>
      <c r="DD76" s="81"/>
      <c r="DE76" s="81"/>
      <c r="DF76" s="81"/>
      <c r="DG76" s="81"/>
      <c r="DH76" s="81"/>
    </row>
    <row r="77" spans="2:112" s="167" customFormat="1" ht="21" customHeight="1" x14ac:dyDescent="0.25">
      <c r="B77" s="48"/>
      <c r="C77" s="48"/>
      <c r="D77" s="48"/>
      <c r="E77" s="361" t="s">
        <v>37</v>
      </c>
      <c r="F77" s="362"/>
      <c r="G77" s="363" t="s">
        <v>74</v>
      </c>
      <c r="H77" s="130" t="s">
        <v>185</v>
      </c>
      <c r="I77" s="131" t="s">
        <v>71</v>
      </c>
      <c r="J77" s="133" t="e">
        <f>$DE$11-P74</f>
        <v>#N/A</v>
      </c>
      <c r="K77" s="131" t="s">
        <v>72</v>
      </c>
      <c r="L77" s="131">
        <v>80</v>
      </c>
      <c r="M77" s="365" t="e">
        <f>IF(J77&lt;65,"IPERPROTEZIONE",IF(J77&lt;70,"ACCETTABILE",IF(J77&lt;75,"BUONA",IF(J77&lt;80,"ACCETTABILE","INSUFFICIENTE"))))</f>
        <v>#N/A</v>
      </c>
      <c r="N77" s="365"/>
      <c r="O77" s="365"/>
      <c r="P77" s="366"/>
      <c r="Q77" s="81"/>
      <c r="R77" s="81"/>
      <c r="S77" s="81"/>
      <c r="T77" s="81"/>
      <c r="U77" s="81"/>
      <c r="V77" s="81"/>
      <c r="W77" s="81"/>
      <c r="X77" s="81"/>
      <c r="Y77" s="81"/>
      <c r="Z77" s="81"/>
      <c r="AA77" s="81"/>
      <c r="AB77" s="81"/>
      <c r="AC77" s="81"/>
      <c r="AD77" s="81"/>
      <c r="AE77" s="81"/>
      <c r="AF77" s="81"/>
      <c r="AG77" s="81"/>
      <c r="AH77" s="81"/>
      <c r="AI77" s="81"/>
      <c r="AJ77" s="286"/>
      <c r="AK77" s="81"/>
      <c r="AL77" s="81"/>
      <c r="AM77" s="81"/>
      <c r="AN77" s="81"/>
      <c r="AO77" s="81"/>
      <c r="AP77" s="81"/>
      <c r="AQ77" s="81"/>
      <c r="AR77" s="81"/>
      <c r="AS77" s="81"/>
      <c r="AT77" s="81"/>
      <c r="AU77" s="81"/>
      <c r="AV77" s="220"/>
      <c r="AW77" s="81"/>
      <c r="AX77" s="81"/>
      <c r="AY77" s="56"/>
      <c r="AZ77" s="56"/>
      <c r="BA77" s="47"/>
      <c r="BB77" s="47"/>
      <c r="BC77" s="212"/>
      <c r="BD77" s="81"/>
      <c r="BE77" s="81"/>
      <c r="BF77" s="56"/>
      <c r="BG77" s="56"/>
      <c r="BH77" s="47"/>
      <c r="BI77" s="47"/>
      <c r="BJ77" s="212"/>
      <c r="BK77" s="81"/>
      <c r="BL77" s="81"/>
      <c r="BM77" s="56"/>
      <c r="BN77" s="56"/>
      <c r="BO77" s="47"/>
      <c r="BP77" s="47"/>
      <c r="BQ77" s="211"/>
      <c r="BR77" s="81"/>
      <c r="BS77" s="81"/>
      <c r="BT77" s="56"/>
      <c r="BU77" s="56"/>
      <c r="BV77" s="47"/>
      <c r="BW77" s="47"/>
      <c r="BX77" s="213"/>
      <c r="BY77" s="81"/>
      <c r="BZ77" s="81"/>
      <c r="CA77" s="56"/>
      <c r="CB77" s="56"/>
      <c r="CC77" s="47"/>
      <c r="CD77" s="47"/>
      <c r="CE77" s="213"/>
      <c r="CF77" s="81"/>
      <c r="CG77" s="81"/>
      <c r="CH77" s="56"/>
      <c r="CI77" s="56"/>
      <c r="CJ77" s="47"/>
      <c r="CK77" s="47"/>
      <c r="CL77" s="81"/>
      <c r="CM77" s="81"/>
      <c r="CN77" s="81"/>
      <c r="CO77" s="81"/>
      <c r="CP77" s="81"/>
      <c r="CQ77" s="81"/>
      <c r="CR77" s="81"/>
      <c r="CS77" s="81"/>
      <c r="CT77" s="81"/>
      <c r="CU77" s="81"/>
      <c r="CV77" s="81"/>
      <c r="CW77" s="81"/>
      <c r="CX77" s="81"/>
      <c r="CY77" s="81"/>
      <c r="CZ77" s="81"/>
      <c r="DA77" s="81"/>
      <c r="DB77" s="81"/>
      <c r="DC77" s="81"/>
      <c r="DD77" s="81"/>
      <c r="DE77" s="81"/>
      <c r="DF77" s="81"/>
      <c r="DG77" s="81"/>
      <c r="DH77" s="81"/>
    </row>
    <row r="78" spans="2:112" s="167" customFormat="1" ht="29.25" customHeight="1" thickBot="1" x14ac:dyDescent="0.3">
      <c r="B78" s="48"/>
      <c r="C78" s="48"/>
      <c r="D78" s="48"/>
      <c r="E78" s="367" t="s">
        <v>32</v>
      </c>
      <c r="F78" s="364"/>
      <c r="G78" s="364"/>
      <c r="H78" s="59" t="s">
        <v>186</v>
      </c>
      <c r="I78" s="60" t="s">
        <v>73</v>
      </c>
      <c r="J78" s="60">
        <f>M75-5</f>
        <v>4.0999999999999996</v>
      </c>
      <c r="K78" s="60" t="s">
        <v>72</v>
      </c>
      <c r="L78" s="60">
        <v>135</v>
      </c>
      <c r="M78" s="368" t="e">
        <f>IF($O$48&lt;135,"VERIFICA NON NECESSARIA",IF(($O$48-J78)&lt;135,"IDONEO","INSUFFICIENTE"))</f>
        <v>#N/A</v>
      </c>
      <c r="N78" s="368"/>
      <c r="O78" s="368"/>
      <c r="P78" s="369"/>
      <c r="Q78" s="81"/>
      <c r="R78" s="81"/>
      <c r="S78" s="81"/>
      <c r="T78" s="81"/>
      <c r="U78" s="81"/>
      <c r="V78" s="81"/>
      <c r="W78" s="81"/>
      <c r="X78" s="81"/>
      <c r="Y78" s="81"/>
      <c r="Z78" s="81"/>
      <c r="AA78" s="81"/>
      <c r="AB78" s="81"/>
      <c r="AC78" s="81"/>
      <c r="AD78" s="81"/>
      <c r="AE78" s="81"/>
      <c r="AF78" s="81"/>
      <c r="AG78" s="81"/>
      <c r="AH78" s="81"/>
      <c r="AI78" s="81"/>
      <c r="AJ78" s="286"/>
      <c r="AK78" s="81"/>
      <c r="AL78" s="81"/>
      <c r="AM78" s="81"/>
      <c r="AN78" s="81"/>
      <c r="AO78" s="81"/>
      <c r="AP78" s="81"/>
      <c r="AQ78" s="81"/>
      <c r="AR78" s="81"/>
      <c r="AS78" s="81"/>
      <c r="AT78" s="81"/>
      <c r="AU78" s="81"/>
      <c r="AV78" s="220"/>
      <c r="AW78" s="81"/>
      <c r="AX78" s="81"/>
      <c r="AY78" s="56"/>
      <c r="AZ78" s="56"/>
      <c r="BA78" s="47"/>
      <c r="BB78" s="47"/>
      <c r="BC78" s="212"/>
      <c r="BD78" s="81"/>
      <c r="BE78" s="81"/>
      <c r="BF78" s="56"/>
      <c r="BG78" s="56"/>
      <c r="BH78" s="47"/>
      <c r="BI78" s="47"/>
      <c r="BJ78" s="212"/>
      <c r="BK78" s="81"/>
      <c r="BL78" s="81"/>
      <c r="BM78" s="56"/>
      <c r="BN78" s="56"/>
      <c r="BO78" s="47"/>
      <c r="BP78" s="47"/>
      <c r="BQ78" s="211"/>
      <c r="BR78" s="81"/>
      <c r="BS78" s="81"/>
      <c r="BT78" s="56"/>
      <c r="BU78" s="56"/>
      <c r="BV78" s="47"/>
      <c r="BW78" s="47"/>
      <c r="BX78" s="213"/>
      <c r="BY78" s="81"/>
      <c r="BZ78" s="81"/>
      <c r="CA78" s="56"/>
      <c r="CB78" s="56"/>
      <c r="CC78" s="47"/>
      <c r="CD78" s="47"/>
      <c r="CE78" s="213"/>
      <c r="CF78" s="81"/>
      <c r="CG78" s="81"/>
      <c r="CH78" s="56"/>
      <c r="CI78" s="56"/>
      <c r="CJ78" s="47"/>
      <c r="CK78" s="47"/>
      <c r="CL78" s="81"/>
      <c r="CM78" s="81"/>
      <c r="CN78" s="81"/>
      <c r="CO78" s="81"/>
      <c r="CP78" s="81"/>
      <c r="CQ78" s="81"/>
      <c r="CR78" s="81"/>
      <c r="CS78" s="81"/>
      <c r="CT78" s="81"/>
      <c r="CU78" s="81"/>
      <c r="CV78" s="81"/>
      <c r="CW78" s="81"/>
      <c r="CX78" s="81"/>
      <c r="CY78" s="81"/>
      <c r="CZ78" s="81"/>
      <c r="DA78" s="81"/>
      <c r="DB78" s="81"/>
      <c r="DC78" s="81"/>
      <c r="DD78" s="81"/>
      <c r="DE78" s="81"/>
      <c r="DF78" s="81"/>
      <c r="DG78" s="81"/>
      <c r="DH78" s="81"/>
    </row>
    <row r="79" spans="2:112" s="167" customFormat="1" ht="25.5" customHeight="1" thickBot="1" x14ac:dyDescent="0.25">
      <c r="B79" s="81"/>
      <c r="C79" s="81"/>
      <c r="D79" s="81"/>
      <c r="E79" s="81"/>
      <c r="F79" s="81"/>
      <c r="G79" s="81"/>
      <c r="H79" s="81"/>
      <c r="I79" s="81"/>
      <c r="J79" s="81"/>
      <c r="K79" s="81"/>
      <c r="L79" s="81"/>
      <c r="M79" s="81"/>
      <c r="N79" s="81"/>
      <c r="O79" s="81"/>
      <c r="P79" s="81"/>
      <c r="Q79" s="81"/>
      <c r="R79" s="81"/>
      <c r="S79" s="81"/>
      <c r="T79" s="81"/>
      <c r="U79" s="81"/>
      <c r="V79" s="81"/>
      <c r="W79" s="81"/>
      <c r="X79" s="81"/>
      <c r="Y79" s="81"/>
      <c r="Z79" s="81"/>
      <c r="AA79" s="81"/>
      <c r="AB79" s="81"/>
      <c r="AC79" s="81"/>
      <c r="AD79" s="81"/>
      <c r="AE79" s="81"/>
      <c r="AF79" s="81"/>
      <c r="AG79" s="81"/>
      <c r="AH79" s="81"/>
      <c r="AI79" s="81"/>
      <c r="AJ79" s="286"/>
      <c r="AK79" s="81"/>
      <c r="AL79" s="81"/>
      <c r="AM79" s="81"/>
      <c r="AN79" s="81"/>
      <c r="AO79" s="81"/>
      <c r="AP79" s="81"/>
      <c r="AQ79" s="81"/>
      <c r="AR79" s="81"/>
      <c r="AS79" s="81"/>
      <c r="AT79" s="81"/>
      <c r="AU79" s="81"/>
      <c r="AV79" s="213"/>
      <c r="AW79" s="81"/>
      <c r="AX79" s="81"/>
      <c r="AY79" s="56"/>
      <c r="AZ79" s="52"/>
      <c r="BA79" s="47"/>
      <c r="BB79" s="47"/>
      <c r="BC79" s="212"/>
      <c r="BD79" s="81"/>
      <c r="BE79" s="81"/>
      <c r="BF79" s="56"/>
      <c r="BG79" s="52"/>
      <c r="BH79" s="47"/>
      <c r="BI79" s="47"/>
      <c r="BJ79" s="212"/>
      <c r="BK79" s="81"/>
      <c r="BL79" s="81"/>
      <c r="BM79" s="56"/>
      <c r="BN79" s="52"/>
      <c r="BO79" s="47"/>
      <c r="BP79" s="47"/>
      <c r="BQ79" s="211"/>
      <c r="BR79" s="81"/>
      <c r="BS79" s="81"/>
      <c r="BT79" s="56"/>
      <c r="BU79" s="52"/>
      <c r="BV79" s="47"/>
      <c r="BW79" s="47"/>
      <c r="BX79" s="213"/>
      <c r="BY79" s="81"/>
      <c r="BZ79" s="81"/>
      <c r="CA79" s="56"/>
      <c r="CB79" s="52"/>
      <c r="CC79" s="47"/>
      <c r="CD79" s="47"/>
      <c r="CE79" s="213"/>
      <c r="CF79" s="81"/>
      <c r="CG79" s="81"/>
      <c r="CH79" s="56"/>
      <c r="CI79" s="52"/>
      <c r="CJ79" s="47"/>
      <c r="CK79" s="47"/>
      <c r="CL79" s="81"/>
      <c r="CM79" s="81"/>
      <c r="CN79" s="81"/>
      <c r="CO79" s="81"/>
      <c r="CP79" s="81"/>
      <c r="CQ79" s="81"/>
      <c r="CR79" s="81"/>
      <c r="CS79" s="81"/>
      <c r="CT79" s="81"/>
      <c r="CU79" s="81"/>
      <c r="CV79" s="81"/>
      <c r="CW79" s="81"/>
      <c r="CX79" s="81"/>
      <c r="CY79" s="81"/>
      <c r="CZ79" s="81"/>
      <c r="DA79" s="81"/>
      <c r="DB79" s="81"/>
      <c r="DC79" s="81"/>
      <c r="DD79" s="81"/>
      <c r="DE79" s="81"/>
      <c r="DF79" s="81"/>
      <c r="DG79" s="81"/>
      <c r="DH79" s="81"/>
    </row>
    <row r="80" spans="2:112" s="167" customFormat="1" ht="27" customHeight="1" x14ac:dyDescent="0.3">
      <c r="B80" s="48"/>
      <c r="C80" s="48"/>
      <c r="D80" s="48"/>
      <c r="E80" s="370" t="s">
        <v>264</v>
      </c>
      <c r="F80" s="371"/>
      <c r="G80" s="371"/>
      <c r="H80" s="371"/>
      <c r="I80" s="371"/>
      <c r="J80" s="371"/>
      <c r="K80" s="371"/>
      <c r="L80" s="371"/>
      <c r="M80" s="371"/>
      <c r="N80" s="371"/>
      <c r="O80" s="371"/>
      <c r="P80" s="372"/>
      <c r="Q80" s="81"/>
      <c r="R80" s="81"/>
      <c r="S80" s="81"/>
      <c r="T80" s="81"/>
      <c r="U80" s="81"/>
      <c r="V80" s="81"/>
      <c r="W80" s="81"/>
      <c r="X80" s="81"/>
      <c r="Y80" s="81"/>
      <c r="Z80" s="81"/>
      <c r="AA80" s="81"/>
      <c r="AB80" s="81"/>
      <c r="AC80" s="81"/>
      <c r="AD80" s="81"/>
      <c r="AE80" s="81"/>
      <c r="AF80" s="81"/>
      <c r="AG80" s="81"/>
      <c r="AH80" s="81"/>
      <c r="AI80" s="81"/>
      <c r="AJ80" s="286"/>
      <c r="AK80" s="81"/>
      <c r="AL80" s="81"/>
      <c r="AM80" s="81"/>
      <c r="AN80" s="81"/>
      <c r="AO80" s="81"/>
      <c r="AP80" s="81"/>
      <c r="AQ80" s="81"/>
      <c r="AR80" s="81"/>
      <c r="AS80" s="81"/>
      <c r="AT80" s="81"/>
      <c r="AU80" s="81"/>
      <c r="AV80" s="221"/>
      <c r="AW80" s="81"/>
      <c r="AX80" s="81"/>
      <c r="AY80" s="56"/>
      <c r="AZ80" s="56"/>
      <c r="BA80" s="47"/>
      <c r="BB80" s="47"/>
      <c r="BC80" s="212"/>
      <c r="BD80" s="81"/>
      <c r="BE80" s="81"/>
      <c r="BF80" s="56"/>
      <c r="BG80" s="56"/>
      <c r="BH80" s="47"/>
      <c r="BI80" s="47"/>
      <c r="BJ80" s="212"/>
      <c r="BK80" s="81"/>
      <c r="BL80" s="81"/>
      <c r="BM80" s="56"/>
      <c r="BN80" s="56"/>
      <c r="BO80" s="47"/>
      <c r="BP80" s="47"/>
      <c r="BQ80" s="211"/>
      <c r="BR80" s="81"/>
      <c r="BS80" s="81"/>
      <c r="BT80" s="56"/>
      <c r="BU80" s="56"/>
      <c r="BV80" s="47"/>
      <c r="BW80" s="47"/>
      <c r="BX80" s="213"/>
      <c r="BY80" s="81"/>
      <c r="BZ80" s="81"/>
      <c r="CA80" s="56"/>
      <c r="CB80" s="56"/>
      <c r="CC80" s="47"/>
      <c r="CD80" s="47"/>
      <c r="CE80" s="213"/>
      <c r="CF80" s="81"/>
      <c r="CG80" s="81"/>
      <c r="CH80" s="56"/>
      <c r="CI80" s="56"/>
      <c r="CJ80" s="47"/>
      <c r="CK80" s="47"/>
      <c r="CL80" s="81"/>
      <c r="CM80" s="81"/>
      <c r="CN80" s="81"/>
      <c r="CO80" s="81"/>
      <c r="CP80" s="81"/>
      <c r="CQ80" s="81"/>
      <c r="CR80" s="81"/>
      <c r="CS80" s="81"/>
      <c r="CT80" s="81"/>
      <c r="CU80" s="81"/>
      <c r="CV80" s="81"/>
      <c r="CW80" s="81"/>
      <c r="CX80" s="81"/>
      <c r="CY80" s="81"/>
      <c r="CZ80" s="81"/>
      <c r="DA80" s="81"/>
      <c r="DB80" s="81"/>
      <c r="DC80" s="81"/>
      <c r="DD80" s="81"/>
      <c r="DE80" s="81"/>
      <c r="DF80" s="81"/>
      <c r="DG80" s="81"/>
      <c r="DH80" s="81"/>
    </row>
    <row r="81" spans="2:112" s="167" customFormat="1" ht="21" customHeight="1" x14ac:dyDescent="0.25">
      <c r="B81" s="48"/>
      <c r="C81" s="48"/>
      <c r="D81" s="48"/>
      <c r="E81" s="193" t="s">
        <v>34</v>
      </c>
      <c r="F81" s="302" t="s">
        <v>26</v>
      </c>
      <c r="G81" s="302" t="s">
        <v>28</v>
      </c>
      <c r="H81" s="373" t="s">
        <v>29</v>
      </c>
      <c r="I81" s="373"/>
      <c r="J81" s="114" t="s">
        <v>64</v>
      </c>
      <c r="K81" s="115" t="s">
        <v>12</v>
      </c>
      <c r="L81" s="116" t="s">
        <v>13</v>
      </c>
      <c r="M81" s="116" t="s">
        <v>14</v>
      </c>
      <c r="N81" s="305" t="s">
        <v>69</v>
      </c>
      <c r="O81" s="305" t="s">
        <v>70</v>
      </c>
      <c r="P81" s="132" t="s">
        <v>15</v>
      </c>
      <c r="Q81" s="81"/>
      <c r="R81" s="81"/>
      <c r="S81" s="81"/>
      <c r="T81" s="81"/>
      <c r="U81" s="81"/>
      <c r="V81" s="81"/>
      <c r="W81" s="81"/>
      <c r="X81" s="81"/>
      <c r="Y81" s="81"/>
      <c r="Z81" s="81"/>
      <c r="AA81" s="81"/>
      <c r="AB81" s="81"/>
      <c r="AC81" s="81"/>
      <c r="AD81" s="81"/>
      <c r="AE81" s="81"/>
      <c r="AF81" s="81"/>
      <c r="AG81" s="81"/>
      <c r="AH81" s="81"/>
      <c r="AI81" s="81"/>
      <c r="AJ81" s="286"/>
      <c r="AK81" s="81"/>
      <c r="AL81" s="81"/>
      <c r="AM81" s="81"/>
      <c r="AN81" s="81"/>
      <c r="AO81" s="81"/>
      <c r="AP81" s="81"/>
      <c r="AQ81" s="81"/>
      <c r="AR81" s="81"/>
      <c r="AS81" s="81"/>
      <c r="AT81" s="81"/>
      <c r="AU81" s="81"/>
      <c r="AV81" s="218"/>
      <c r="AW81" s="81"/>
      <c r="AX81" s="81"/>
      <c r="AY81" s="56"/>
      <c r="AZ81" s="52"/>
      <c r="BA81" s="47"/>
      <c r="BB81" s="47"/>
      <c r="BC81" s="212"/>
      <c r="BD81" s="81"/>
      <c r="BE81" s="81"/>
      <c r="BF81" s="56"/>
      <c r="BG81" s="52"/>
      <c r="BH81" s="47"/>
      <c r="BI81" s="47"/>
      <c r="BJ81" s="212"/>
      <c r="BK81" s="81"/>
      <c r="BL81" s="81"/>
      <c r="BM81" s="56"/>
      <c r="BN81" s="52"/>
      <c r="BO81" s="47"/>
      <c r="BP81" s="47"/>
      <c r="BQ81" s="211"/>
      <c r="BR81" s="81"/>
      <c r="BS81" s="81"/>
      <c r="BT81" s="56"/>
      <c r="BU81" s="52"/>
      <c r="BV81" s="47"/>
      <c r="BW81" s="47"/>
      <c r="BX81" s="213"/>
      <c r="BY81" s="81"/>
      <c r="BZ81" s="81"/>
      <c r="CA81" s="56"/>
      <c r="CB81" s="52"/>
      <c r="CC81" s="47"/>
      <c r="CD81" s="47"/>
      <c r="CE81" s="213"/>
      <c r="CF81" s="81"/>
      <c r="CG81" s="81"/>
      <c r="CH81" s="56"/>
      <c r="CI81" s="52"/>
      <c r="CJ81" s="47"/>
      <c r="CK81" s="47"/>
      <c r="CL81" s="81"/>
      <c r="CM81" s="81"/>
      <c r="CN81" s="81"/>
      <c r="CO81" s="81"/>
      <c r="CP81" s="81"/>
      <c r="CQ81" s="81"/>
      <c r="CR81" s="81"/>
      <c r="CS81" s="81"/>
      <c r="CT81" s="81"/>
      <c r="CU81" s="81"/>
      <c r="CV81" s="81"/>
      <c r="CW81" s="81"/>
      <c r="CX81" s="81"/>
      <c r="CY81" s="81"/>
      <c r="CZ81" s="81"/>
      <c r="DA81" s="81"/>
      <c r="DB81" s="81"/>
      <c r="DC81" s="81"/>
      <c r="DD81" s="81"/>
      <c r="DE81" s="81"/>
      <c r="DF81" s="81"/>
      <c r="DG81" s="81"/>
      <c r="DH81" s="81"/>
    </row>
    <row r="82" spans="2:112" s="167" customFormat="1" ht="21" customHeight="1" x14ac:dyDescent="0.25">
      <c r="B82" s="48"/>
      <c r="C82" s="48"/>
      <c r="D82" s="48"/>
      <c r="E82" s="129" t="s">
        <v>40</v>
      </c>
      <c r="F82" s="126" t="str">
        <f>VLOOKUP(E82,$E$115:$L$246,2,FALSE)</f>
        <v>Cuffie auricolari</v>
      </c>
      <c r="G82" s="126" t="str">
        <f>VLOOKUP($E$82,$E$115:$L$246,3,FALSE)</f>
        <v>3M</v>
      </c>
      <c r="H82" s="374">
        <f>VLOOKUP($E$82,$E$115:$L$246,4,FALSE)</f>
        <v>1435</v>
      </c>
      <c r="I82" s="374"/>
      <c r="J82" s="46">
        <f>VLOOKUP(E82,$E$115:$L$246,5,FALSE)</f>
        <v>27</v>
      </c>
      <c r="K82" s="46">
        <f>VLOOKUP($E$82,$E$115:$L$246,6,FALSE)</f>
        <v>22</v>
      </c>
      <c r="L82" s="46">
        <f>VLOOKUP($E$82,$E$115:$L$246,7,FALSE)</f>
        <v>15</v>
      </c>
      <c r="M82" s="46">
        <f>VLOOKUP($E$82,$E$115:$L$246,8,FALSE)</f>
        <v>25</v>
      </c>
      <c r="N82" s="375" t="e">
        <f>$DE$11</f>
        <v>#N/A</v>
      </c>
      <c r="O82" s="375" t="e">
        <f>$DF$11</f>
        <v>#N/A</v>
      </c>
      <c r="P82" s="376" t="e">
        <f>IF(($DF$11-$DE$11)&lt;=2,(L83-((K83-L83)/4)*($DF$11-$DE$11-2)),(L83-((L83-M83)/8)*($DF$11-$DE$11-2)))</f>
        <v>#N/A</v>
      </c>
      <c r="Q82" s="81"/>
      <c r="R82" s="81"/>
      <c r="S82" s="81"/>
      <c r="T82" s="81"/>
      <c r="U82" s="81"/>
      <c r="V82" s="81"/>
      <c r="W82" s="81"/>
      <c r="X82" s="81"/>
      <c r="Y82" s="81"/>
      <c r="Z82" s="81"/>
      <c r="AA82" s="81"/>
      <c r="AB82" s="81"/>
      <c r="AC82" s="81"/>
      <c r="AD82" s="81"/>
      <c r="AE82" s="81"/>
      <c r="AF82" s="81"/>
      <c r="AG82" s="81"/>
      <c r="AH82" s="81"/>
      <c r="AI82" s="81"/>
      <c r="AJ82" s="286"/>
      <c r="AK82" s="81"/>
      <c r="AL82" s="81"/>
      <c r="AM82" s="81"/>
      <c r="AN82" s="81"/>
      <c r="AO82" s="81"/>
      <c r="AP82" s="81"/>
      <c r="AQ82" s="81"/>
      <c r="AR82" s="81"/>
      <c r="AS82" s="81"/>
      <c r="AT82" s="81"/>
      <c r="AU82" s="81"/>
      <c r="AV82" s="219"/>
      <c r="AW82" s="81"/>
      <c r="AX82" s="81"/>
      <c r="AY82" s="56"/>
      <c r="AZ82" s="56"/>
      <c r="BA82" s="47"/>
      <c r="BB82" s="47"/>
      <c r="BC82" s="212"/>
      <c r="BD82" s="81"/>
      <c r="BE82" s="81"/>
      <c r="BF82" s="56"/>
      <c r="BG82" s="56"/>
      <c r="BH82" s="47"/>
      <c r="BI82" s="47"/>
      <c r="BJ82" s="212"/>
      <c r="BK82" s="81"/>
      <c r="BL82" s="81"/>
      <c r="BM82" s="56"/>
      <c r="BN82" s="56"/>
      <c r="BO82" s="47"/>
      <c r="BP82" s="47"/>
      <c r="BQ82" s="211"/>
      <c r="BR82" s="81"/>
      <c r="BS82" s="81"/>
      <c r="BT82" s="56"/>
      <c r="BU82" s="56"/>
      <c r="BV82" s="47"/>
      <c r="BW82" s="47"/>
      <c r="BX82" s="213"/>
      <c r="BY82" s="81"/>
      <c r="BZ82" s="81"/>
      <c r="CA82" s="56"/>
      <c r="CB82" s="56"/>
      <c r="CC82" s="47"/>
      <c r="CD82" s="47"/>
      <c r="CE82" s="213"/>
      <c r="CF82" s="81"/>
      <c r="CG82" s="81"/>
      <c r="CH82" s="56"/>
      <c r="CI82" s="56"/>
      <c r="CJ82" s="47"/>
      <c r="CK82" s="47"/>
      <c r="CL82" s="81"/>
      <c r="CM82" s="81"/>
      <c r="CN82" s="81"/>
      <c r="CO82" s="81"/>
      <c r="CP82" s="81"/>
      <c r="CQ82" s="81"/>
      <c r="CR82" s="81"/>
      <c r="CS82" s="81"/>
      <c r="CT82" s="81"/>
      <c r="CU82" s="81"/>
      <c r="CV82" s="81"/>
      <c r="CW82" s="81"/>
      <c r="CX82" s="81"/>
      <c r="CY82" s="81"/>
      <c r="CZ82" s="81"/>
      <c r="DA82" s="81"/>
      <c r="DB82" s="81"/>
      <c r="DC82" s="81"/>
      <c r="DD82" s="81"/>
      <c r="DE82" s="81"/>
      <c r="DF82" s="81"/>
      <c r="DG82" s="81"/>
      <c r="DH82" s="81"/>
    </row>
    <row r="83" spans="2:112" s="167" customFormat="1" ht="21" customHeight="1" x14ac:dyDescent="0.25">
      <c r="B83" s="48"/>
      <c r="C83" s="48"/>
      <c r="D83" s="48"/>
      <c r="E83" s="191"/>
      <c r="F83" s="127"/>
      <c r="G83" s="128" t="s">
        <v>57</v>
      </c>
      <c r="H83" s="378">
        <v>0.85</v>
      </c>
      <c r="I83" s="379"/>
      <c r="J83" s="117">
        <f>H83*J82</f>
        <v>22.95</v>
      </c>
      <c r="K83" s="118">
        <f>K82*$H$83</f>
        <v>18.7</v>
      </c>
      <c r="L83" s="118">
        <f>L82*$H$83</f>
        <v>12.75</v>
      </c>
      <c r="M83" s="118">
        <f>M82*$H$83</f>
        <v>21.25</v>
      </c>
      <c r="N83" s="362"/>
      <c r="O83" s="362"/>
      <c r="P83" s="377"/>
      <c r="Q83" s="81"/>
      <c r="R83" s="81"/>
      <c r="S83" s="81"/>
      <c r="T83" s="81"/>
      <c r="U83" s="81"/>
      <c r="V83" s="81"/>
      <c r="W83" s="81"/>
      <c r="X83" s="81"/>
      <c r="Y83" s="81"/>
      <c r="Z83" s="81"/>
      <c r="AA83" s="81"/>
      <c r="AB83" s="81"/>
      <c r="AC83" s="81"/>
      <c r="AD83" s="81"/>
      <c r="AE83" s="81"/>
      <c r="AF83" s="81"/>
      <c r="AG83" s="81"/>
      <c r="AH83" s="81"/>
      <c r="AI83" s="81"/>
      <c r="AJ83" s="286"/>
      <c r="AK83" s="81"/>
      <c r="AL83" s="81"/>
      <c r="AM83" s="81"/>
      <c r="AN83" s="81"/>
      <c r="AO83" s="81"/>
      <c r="AP83" s="81"/>
      <c r="AQ83" s="81"/>
      <c r="AR83" s="81"/>
      <c r="AS83" s="81"/>
      <c r="AT83" s="81"/>
      <c r="AU83" s="81"/>
      <c r="AV83" s="211"/>
      <c r="AW83" s="81"/>
      <c r="AX83" s="81"/>
      <c r="AY83" s="56"/>
      <c r="AZ83" s="56"/>
      <c r="BA83" s="47"/>
      <c r="BB83" s="47"/>
      <c r="BC83" s="212"/>
      <c r="BD83" s="81"/>
      <c r="BE83" s="81"/>
      <c r="BF83" s="56"/>
      <c r="BG83" s="56"/>
      <c r="BH83" s="47"/>
      <c r="BI83" s="47"/>
      <c r="BJ83" s="212"/>
      <c r="BK83" s="81"/>
      <c r="BL83" s="81"/>
      <c r="BM83" s="56"/>
      <c r="BN83" s="56"/>
      <c r="BO83" s="47"/>
      <c r="BP83" s="47"/>
      <c r="BQ83" s="211"/>
      <c r="BR83" s="81"/>
      <c r="BS83" s="81"/>
      <c r="BT83" s="56"/>
      <c r="BU83" s="56"/>
      <c r="BV83" s="47"/>
      <c r="BW83" s="47"/>
      <c r="BX83" s="213"/>
      <c r="BY83" s="81"/>
      <c r="BZ83" s="81"/>
      <c r="CA83" s="56"/>
      <c r="CB83" s="56"/>
      <c r="CC83" s="47"/>
      <c r="CD83" s="47"/>
      <c r="CE83" s="213"/>
      <c r="CF83" s="81"/>
      <c r="CG83" s="81"/>
      <c r="CH83" s="56"/>
      <c r="CI83" s="56"/>
      <c r="CJ83" s="47"/>
      <c r="CK83" s="47"/>
      <c r="CL83" s="81"/>
      <c r="CM83" s="81"/>
      <c r="CN83" s="81"/>
      <c r="CO83" s="81"/>
      <c r="CP83" s="81"/>
      <c r="CQ83" s="81"/>
      <c r="CR83" s="81"/>
      <c r="CS83" s="81"/>
      <c r="CT83" s="81"/>
      <c r="CU83" s="81"/>
      <c r="CV83" s="81"/>
      <c r="CW83" s="81"/>
      <c r="CX83" s="81"/>
      <c r="CY83" s="81"/>
      <c r="CZ83" s="81"/>
      <c r="DA83" s="81"/>
      <c r="DB83" s="81"/>
      <c r="DC83" s="81"/>
      <c r="DD83" s="81"/>
      <c r="DE83" s="81"/>
      <c r="DF83" s="81"/>
      <c r="DG83" s="81"/>
      <c r="DH83" s="81"/>
    </row>
    <row r="84" spans="2:112" s="167" customFormat="1" ht="9" customHeight="1" x14ac:dyDescent="0.25">
      <c r="B84" s="48"/>
      <c r="C84" s="48"/>
      <c r="D84" s="48"/>
      <c r="E84" s="358"/>
      <c r="F84" s="359"/>
      <c r="G84" s="359"/>
      <c r="H84" s="359"/>
      <c r="I84" s="359"/>
      <c r="J84" s="359"/>
      <c r="K84" s="359"/>
      <c r="L84" s="359"/>
      <c r="M84" s="359"/>
      <c r="N84" s="359"/>
      <c r="O84" s="359"/>
      <c r="P84" s="360"/>
      <c r="Q84" s="81"/>
      <c r="R84" s="81"/>
      <c r="S84" s="81"/>
      <c r="T84" s="81"/>
      <c r="U84" s="81"/>
      <c r="V84" s="81"/>
      <c r="W84" s="81"/>
      <c r="X84" s="81"/>
      <c r="Y84" s="81"/>
      <c r="Z84" s="81"/>
      <c r="AA84" s="81"/>
      <c r="AB84" s="81"/>
      <c r="AC84" s="81"/>
      <c r="AD84" s="81"/>
      <c r="AE84" s="81"/>
      <c r="AF84" s="81"/>
      <c r="AG84" s="81"/>
      <c r="AH84" s="81"/>
      <c r="AI84" s="81"/>
      <c r="AJ84" s="286"/>
      <c r="AK84" s="81"/>
      <c r="AL84" s="81"/>
      <c r="AM84" s="81"/>
      <c r="AN84" s="81"/>
      <c r="AO84" s="81"/>
      <c r="AP84" s="81"/>
      <c r="AQ84" s="81"/>
      <c r="AR84" s="81"/>
      <c r="AS84" s="81"/>
      <c r="AT84" s="81"/>
      <c r="AU84" s="81"/>
      <c r="AV84" s="211"/>
      <c r="AW84" s="81"/>
      <c r="AX84" s="81"/>
      <c r="AY84" s="56"/>
      <c r="AZ84" s="56"/>
      <c r="BA84" s="47"/>
      <c r="BB84" s="47"/>
      <c r="BC84" s="212"/>
      <c r="BD84" s="81"/>
      <c r="BE84" s="81"/>
      <c r="BF84" s="56"/>
      <c r="BG84" s="56"/>
      <c r="BH84" s="47"/>
      <c r="BI84" s="47"/>
      <c r="BJ84" s="212"/>
      <c r="BK84" s="81"/>
      <c r="BL84" s="81"/>
      <c r="BM84" s="56"/>
      <c r="BN84" s="56"/>
      <c r="BO84" s="47"/>
      <c r="BP84" s="47"/>
      <c r="BQ84" s="211"/>
      <c r="BR84" s="81"/>
      <c r="BS84" s="81"/>
      <c r="BT84" s="56"/>
      <c r="BU84" s="56"/>
      <c r="BV84" s="47"/>
      <c r="BW84" s="47"/>
      <c r="BX84" s="213"/>
      <c r="BY84" s="81"/>
      <c r="BZ84" s="81"/>
      <c r="CA84" s="56"/>
      <c r="CB84" s="56"/>
      <c r="CC84" s="47"/>
      <c r="CD84" s="47"/>
      <c r="CE84" s="213"/>
      <c r="CF84" s="81"/>
      <c r="CG84" s="81"/>
      <c r="CH84" s="56"/>
      <c r="CI84" s="56"/>
      <c r="CJ84" s="47"/>
      <c r="CK84" s="47"/>
      <c r="CL84" s="81"/>
      <c r="CM84" s="81"/>
      <c r="CN84" s="81"/>
      <c r="CO84" s="81"/>
      <c r="CP84" s="81"/>
      <c r="CQ84" s="81"/>
      <c r="CR84" s="81"/>
      <c r="CS84" s="81"/>
      <c r="CT84" s="81"/>
      <c r="CU84" s="81"/>
      <c r="CV84" s="81"/>
      <c r="CW84" s="81"/>
      <c r="CX84" s="81"/>
      <c r="CY84" s="81"/>
      <c r="CZ84" s="81"/>
      <c r="DA84" s="81"/>
      <c r="DB84" s="81"/>
      <c r="DC84" s="81"/>
      <c r="DD84" s="81"/>
      <c r="DE84" s="81"/>
      <c r="DF84" s="81"/>
      <c r="DG84" s="81"/>
      <c r="DH84" s="81"/>
    </row>
    <row r="85" spans="2:112" s="167" customFormat="1" ht="21" customHeight="1" x14ac:dyDescent="0.25">
      <c r="B85" s="48"/>
      <c r="C85" s="48"/>
      <c r="D85" s="48"/>
      <c r="E85" s="361" t="s">
        <v>37</v>
      </c>
      <c r="F85" s="362"/>
      <c r="G85" s="363" t="s">
        <v>74</v>
      </c>
      <c r="H85" s="130" t="s">
        <v>185</v>
      </c>
      <c r="I85" s="131" t="s">
        <v>71</v>
      </c>
      <c r="J85" s="133" t="e">
        <f>$DE$11-P82</f>
        <v>#N/A</v>
      </c>
      <c r="K85" s="131" t="s">
        <v>72</v>
      </c>
      <c r="L85" s="131">
        <v>80</v>
      </c>
      <c r="M85" s="365" t="e">
        <f>IF(J85&lt;65,"IPERPROTEZIONE",IF(J85&lt;70,"ACCETTABILE",IF(J85&lt;75,"BUONA",IF(J85&lt;80,"ACCETTABILE","INSUFFICIENTE"))))</f>
        <v>#N/A</v>
      </c>
      <c r="N85" s="365"/>
      <c r="O85" s="365"/>
      <c r="P85" s="366"/>
      <c r="Q85" s="81"/>
      <c r="R85" s="81"/>
      <c r="S85" s="81"/>
      <c r="T85" s="81"/>
      <c r="U85" s="81"/>
      <c r="V85" s="81"/>
      <c r="W85" s="81"/>
      <c r="X85" s="81"/>
      <c r="Y85" s="81"/>
      <c r="Z85" s="81"/>
      <c r="AA85" s="81"/>
      <c r="AB85" s="81"/>
      <c r="AC85" s="81"/>
      <c r="AD85" s="81"/>
      <c r="AE85" s="81"/>
      <c r="AF85" s="81"/>
      <c r="AG85" s="81"/>
      <c r="AH85" s="81"/>
      <c r="AI85" s="81"/>
      <c r="AJ85" s="286"/>
      <c r="AK85" s="81"/>
      <c r="AL85" s="81"/>
      <c r="AM85" s="81"/>
      <c r="AN85" s="81"/>
      <c r="AO85" s="81"/>
      <c r="AP85" s="81"/>
      <c r="AQ85" s="81"/>
      <c r="AR85" s="81"/>
      <c r="AS85" s="81"/>
      <c r="AT85" s="81"/>
      <c r="AU85" s="81"/>
      <c r="AV85" s="220"/>
      <c r="AW85" s="81"/>
      <c r="AX85" s="81"/>
      <c r="AY85" s="56"/>
      <c r="AZ85" s="56"/>
      <c r="BA85" s="47"/>
      <c r="BB85" s="47"/>
      <c r="BC85" s="212"/>
      <c r="BD85" s="81"/>
      <c r="BE85" s="81"/>
      <c r="BF85" s="56"/>
      <c r="BG85" s="56"/>
      <c r="BH85" s="47"/>
      <c r="BI85" s="47"/>
      <c r="BJ85" s="212"/>
      <c r="BK85" s="81"/>
      <c r="BL85" s="81"/>
      <c r="BM85" s="56"/>
      <c r="BN85" s="56"/>
      <c r="BO85" s="47"/>
      <c r="BP85" s="47"/>
      <c r="BQ85" s="211"/>
      <c r="BR85" s="81"/>
      <c r="BS85" s="81"/>
      <c r="BT85" s="56"/>
      <c r="BU85" s="56"/>
      <c r="BV85" s="47"/>
      <c r="BW85" s="47"/>
      <c r="BX85" s="213"/>
      <c r="BY85" s="81"/>
      <c r="BZ85" s="81"/>
      <c r="CA85" s="56"/>
      <c r="CB85" s="56"/>
      <c r="CC85" s="47"/>
      <c r="CD85" s="47"/>
      <c r="CE85" s="213"/>
      <c r="CF85" s="81"/>
      <c r="CG85" s="81"/>
      <c r="CH85" s="56"/>
      <c r="CI85" s="56"/>
      <c r="CJ85" s="47"/>
      <c r="CK85" s="47"/>
      <c r="CL85" s="81"/>
      <c r="CM85" s="81"/>
      <c r="CN85" s="81"/>
      <c r="CO85" s="81"/>
      <c r="CP85" s="81"/>
      <c r="CQ85" s="81"/>
      <c r="CR85" s="81"/>
      <c r="CS85" s="81"/>
      <c r="CT85" s="81"/>
      <c r="CU85" s="81"/>
      <c r="CV85" s="81"/>
      <c r="CW85" s="81"/>
      <c r="CX85" s="81"/>
      <c r="CY85" s="81"/>
      <c r="CZ85" s="81"/>
      <c r="DA85" s="81"/>
      <c r="DB85" s="81"/>
      <c r="DC85" s="81"/>
      <c r="DD85" s="81"/>
      <c r="DE85" s="81"/>
      <c r="DF85" s="81"/>
      <c r="DG85" s="81"/>
      <c r="DH85" s="81"/>
    </row>
    <row r="86" spans="2:112" s="167" customFormat="1" ht="29.25" customHeight="1" thickBot="1" x14ac:dyDescent="0.3">
      <c r="B86" s="48"/>
      <c r="C86" s="48"/>
      <c r="D86" s="48"/>
      <c r="E86" s="367" t="s">
        <v>31</v>
      </c>
      <c r="F86" s="364"/>
      <c r="G86" s="364"/>
      <c r="H86" s="59" t="s">
        <v>186</v>
      </c>
      <c r="I86" s="60" t="s">
        <v>73</v>
      </c>
      <c r="J86" s="60">
        <f>M83-5</f>
        <v>16.25</v>
      </c>
      <c r="K86" s="60" t="s">
        <v>72</v>
      </c>
      <c r="L86" s="60">
        <v>135</v>
      </c>
      <c r="M86" s="368" t="e">
        <f>IF($O$48&lt;135,"VERIFICA NON NECESSARIA",IF(($O$48-J86)&lt;135,"IDONEO","INSUFFICIENTE"))</f>
        <v>#N/A</v>
      </c>
      <c r="N86" s="368"/>
      <c r="O86" s="368"/>
      <c r="P86" s="369"/>
      <c r="Q86" s="81"/>
      <c r="R86" s="81"/>
      <c r="S86" s="81"/>
      <c r="T86" s="81"/>
      <c r="U86" s="81"/>
      <c r="V86" s="81"/>
      <c r="W86" s="81"/>
      <c r="X86" s="81"/>
      <c r="Y86" s="81"/>
      <c r="Z86" s="81"/>
      <c r="AA86" s="81"/>
      <c r="AB86" s="81"/>
      <c r="AC86" s="81"/>
      <c r="AD86" s="81"/>
      <c r="AE86" s="81"/>
      <c r="AF86" s="81"/>
      <c r="AG86" s="81"/>
      <c r="AH86" s="81"/>
      <c r="AI86" s="81"/>
      <c r="AJ86" s="286"/>
      <c r="AK86" s="81"/>
      <c r="AL86" s="81"/>
      <c r="AM86" s="81"/>
      <c r="AN86" s="81"/>
      <c r="AO86" s="81"/>
      <c r="AP86" s="81"/>
      <c r="AQ86" s="81"/>
      <c r="AR86" s="81"/>
      <c r="AS86" s="81"/>
      <c r="AT86" s="81"/>
      <c r="AU86" s="81"/>
      <c r="AV86" s="220"/>
      <c r="AW86" s="81"/>
      <c r="AX86" s="81"/>
      <c r="AY86" s="56"/>
      <c r="AZ86" s="56"/>
      <c r="BA86" s="47"/>
      <c r="BB86" s="47"/>
      <c r="BC86" s="212"/>
      <c r="BD86" s="81"/>
      <c r="BE86" s="81"/>
      <c r="BF86" s="56"/>
      <c r="BG86" s="56"/>
      <c r="BH86" s="47"/>
      <c r="BI86" s="47"/>
      <c r="BJ86" s="212"/>
      <c r="BK86" s="81"/>
      <c r="BL86" s="81"/>
      <c r="BM86" s="56"/>
      <c r="BN86" s="56"/>
      <c r="BO86" s="47"/>
      <c r="BP86" s="47"/>
      <c r="BQ86" s="211"/>
      <c r="BR86" s="81"/>
      <c r="BS86" s="81"/>
      <c r="BT86" s="56"/>
      <c r="BU86" s="56"/>
      <c r="BV86" s="47"/>
      <c r="BW86" s="47"/>
      <c r="BX86" s="213"/>
      <c r="BY86" s="81"/>
      <c r="BZ86" s="81"/>
      <c r="CA86" s="56"/>
      <c r="CB86" s="56"/>
      <c r="CC86" s="47"/>
      <c r="CD86" s="47"/>
      <c r="CE86" s="213"/>
      <c r="CF86" s="81"/>
      <c r="CG86" s="81"/>
      <c r="CH86" s="56"/>
      <c r="CI86" s="56"/>
      <c r="CJ86" s="47"/>
      <c r="CK86" s="47"/>
      <c r="CL86" s="81"/>
      <c r="CM86" s="81"/>
      <c r="CN86" s="81"/>
      <c r="CO86" s="81"/>
      <c r="CP86" s="81"/>
      <c r="CQ86" s="81"/>
      <c r="CR86" s="81"/>
      <c r="CS86" s="81"/>
      <c r="CT86" s="81"/>
      <c r="CU86" s="81"/>
      <c r="CV86" s="81"/>
      <c r="CW86" s="81"/>
      <c r="CX86" s="81"/>
      <c r="CY86" s="81"/>
      <c r="CZ86" s="81"/>
      <c r="DA86" s="81"/>
      <c r="DB86" s="81"/>
      <c r="DC86" s="81"/>
      <c r="DD86" s="81"/>
      <c r="DE86" s="81"/>
      <c r="DF86" s="81"/>
      <c r="DG86" s="81"/>
      <c r="DH86" s="81"/>
    </row>
    <row r="87" spans="2:112" s="167" customFormat="1" ht="24" customHeight="1" thickBot="1" x14ac:dyDescent="0.25">
      <c r="B87" s="81"/>
      <c r="C87" s="81"/>
      <c r="D87" s="81"/>
      <c r="E87" s="81"/>
      <c r="F87" s="81"/>
      <c r="G87" s="81"/>
      <c r="H87" s="81"/>
      <c r="I87" s="81"/>
      <c r="J87" s="81"/>
      <c r="K87" s="81"/>
      <c r="L87" s="81"/>
      <c r="M87" s="81"/>
      <c r="N87" s="81"/>
      <c r="O87" s="81"/>
      <c r="P87" s="81"/>
      <c r="Q87" s="81"/>
      <c r="R87" s="81"/>
      <c r="S87" s="81"/>
      <c r="T87" s="81"/>
      <c r="U87" s="81"/>
      <c r="V87" s="81"/>
      <c r="W87" s="81"/>
      <c r="X87" s="81"/>
      <c r="Y87" s="81"/>
      <c r="Z87" s="81"/>
      <c r="AA87" s="81"/>
      <c r="AB87" s="81"/>
      <c r="AC87" s="81"/>
      <c r="AD87" s="81"/>
      <c r="AE87" s="81"/>
      <c r="AF87" s="81"/>
      <c r="AG87" s="81"/>
      <c r="AH87" s="81"/>
      <c r="AI87" s="81"/>
      <c r="AJ87" s="286"/>
      <c r="AK87" s="81"/>
      <c r="AL87" s="81"/>
      <c r="AM87" s="81"/>
      <c r="AN87" s="81"/>
      <c r="AO87" s="81"/>
      <c r="AP87" s="81"/>
      <c r="AQ87" s="81"/>
      <c r="AR87" s="81"/>
      <c r="AS87" s="81"/>
      <c r="AT87" s="81"/>
      <c r="AU87" s="81"/>
      <c r="AV87" s="213"/>
      <c r="AW87" s="81"/>
      <c r="AX87" s="81"/>
      <c r="AY87" s="81"/>
      <c r="BC87" s="211"/>
      <c r="BD87" s="81"/>
      <c r="BE87" s="81"/>
      <c r="BF87" s="81"/>
      <c r="BJ87" s="211"/>
      <c r="BK87" s="81"/>
      <c r="BL87" s="81"/>
      <c r="BM87" s="81"/>
      <c r="BQ87" s="211"/>
      <c r="BR87" s="81"/>
      <c r="BS87" s="81"/>
      <c r="BT87" s="81"/>
      <c r="BX87" s="213"/>
      <c r="BY87" s="81"/>
      <c r="BZ87" s="81"/>
      <c r="CA87" s="81"/>
      <c r="CE87" s="213"/>
      <c r="CF87" s="81"/>
      <c r="CG87" s="81"/>
      <c r="CH87" s="81"/>
      <c r="CL87" s="81"/>
      <c r="CM87" s="81"/>
      <c r="CN87" s="81"/>
      <c r="CO87" s="81"/>
      <c r="CP87" s="81"/>
      <c r="CQ87" s="81"/>
      <c r="CR87" s="81"/>
      <c r="CS87" s="81"/>
      <c r="CT87" s="81"/>
      <c r="CU87" s="81"/>
      <c r="CV87" s="81"/>
      <c r="CW87" s="81"/>
      <c r="CX87" s="81"/>
      <c r="CY87" s="81"/>
      <c r="CZ87" s="81"/>
      <c r="DA87" s="81"/>
      <c r="DB87" s="81"/>
      <c r="DC87" s="81"/>
      <c r="DD87" s="81"/>
      <c r="DE87" s="81"/>
      <c r="DF87" s="81"/>
      <c r="DG87" s="81"/>
      <c r="DH87" s="81"/>
    </row>
    <row r="88" spans="2:112" s="167" customFormat="1" ht="27" customHeight="1" x14ac:dyDescent="0.3">
      <c r="B88" s="48"/>
      <c r="C88" s="48"/>
      <c r="D88" s="48"/>
      <c r="E88" s="370" t="s">
        <v>264</v>
      </c>
      <c r="F88" s="371"/>
      <c r="G88" s="371"/>
      <c r="H88" s="371"/>
      <c r="I88" s="371"/>
      <c r="J88" s="371"/>
      <c r="K88" s="371"/>
      <c r="L88" s="371"/>
      <c r="M88" s="371"/>
      <c r="N88" s="371"/>
      <c r="O88" s="371"/>
      <c r="P88" s="372"/>
      <c r="Q88" s="81"/>
      <c r="R88" s="81"/>
      <c r="S88" s="81"/>
      <c r="T88" s="81"/>
      <c r="U88" s="81"/>
      <c r="V88" s="81"/>
      <c r="W88" s="81"/>
      <c r="X88" s="81"/>
      <c r="Y88" s="81"/>
      <c r="Z88" s="81"/>
      <c r="AA88" s="81"/>
      <c r="AB88" s="81"/>
      <c r="AC88" s="81"/>
      <c r="AD88" s="81"/>
      <c r="AE88" s="81"/>
      <c r="AF88" s="81"/>
      <c r="AG88" s="81"/>
      <c r="AH88" s="81"/>
      <c r="AI88" s="81"/>
      <c r="AJ88" s="286"/>
      <c r="AK88" s="81"/>
      <c r="AL88" s="81"/>
      <c r="AM88" s="81"/>
      <c r="AN88" s="81"/>
      <c r="AO88" s="81"/>
      <c r="AP88" s="81"/>
      <c r="AQ88" s="81"/>
      <c r="AR88" s="81"/>
      <c r="AS88" s="81"/>
      <c r="AT88" s="81"/>
      <c r="AU88" s="81"/>
      <c r="AV88" s="221"/>
      <c r="AW88" s="81"/>
      <c r="AX88" s="81"/>
      <c r="AY88" s="56"/>
      <c r="AZ88" s="56"/>
      <c r="BA88" s="47"/>
      <c r="BB88" s="47"/>
      <c r="BC88" s="212"/>
      <c r="BD88" s="81"/>
      <c r="BE88" s="81"/>
      <c r="BF88" s="56"/>
      <c r="BG88" s="56"/>
      <c r="BH88" s="47"/>
      <c r="BI88" s="47"/>
      <c r="BJ88" s="212"/>
      <c r="BK88" s="81"/>
      <c r="BL88" s="81"/>
      <c r="BM88" s="56"/>
      <c r="BN88" s="56"/>
      <c r="BO88" s="47"/>
      <c r="BP88" s="47"/>
      <c r="BQ88" s="211"/>
      <c r="BR88" s="81"/>
      <c r="BS88" s="81"/>
      <c r="BT88" s="56"/>
      <c r="BU88" s="56"/>
      <c r="BV88" s="47"/>
      <c r="BW88" s="47"/>
      <c r="BX88" s="213"/>
      <c r="BY88" s="81"/>
      <c r="BZ88" s="81"/>
      <c r="CA88" s="56"/>
      <c r="CB88" s="56"/>
      <c r="CC88" s="47"/>
      <c r="CD88" s="47"/>
      <c r="CE88" s="213"/>
      <c r="CF88" s="81"/>
      <c r="CG88" s="81"/>
      <c r="CH88" s="56"/>
      <c r="CI88" s="56"/>
      <c r="CJ88" s="47"/>
      <c r="CK88" s="47"/>
      <c r="CL88" s="81"/>
      <c r="CM88" s="81"/>
      <c r="CN88" s="81"/>
      <c r="CO88" s="81"/>
      <c r="CP88" s="81"/>
      <c r="CQ88" s="81"/>
      <c r="CR88" s="81"/>
      <c r="CS88" s="81"/>
      <c r="CT88" s="81"/>
      <c r="CU88" s="81"/>
      <c r="CV88" s="81"/>
      <c r="CW88" s="81"/>
      <c r="CX88" s="81"/>
      <c r="CY88" s="81"/>
      <c r="CZ88" s="81"/>
      <c r="DA88" s="81"/>
      <c r="DB88" s="81"/>
      <c r="DC88" s="81"/>
      <c r="DD88" s="81"/>
      <c r="DE88" s="81"/>
      <c r="DF88" s="81"/>
      <c r="DG88" s="81"/>
      <c r="DH88" s="81"/>
    </row>
    <row r="89" spans="2:112" s="167" customFormat="1" ht="21" customHeight="1" x14ac:dyDescent="0.25">
      <c r="B89" s="48"/>
      <c r="C89" s="48"/>
      <c r="D89" s="48"/>
      <c r="E89" s="193" t="s">
        <v>34</v>
      </c>
      <c r="F89" s="302" t="s">
        <v>26</v>
      </c>
      <c r="G89" s="302" t="s">
        <v>28</v>
      </c>
      <c r="H89" s="373" t="s">
        <v>29</v>
      </c>
      <c r="I89" s="373"/>
      <c r="J89" s="114" t="s">
        <v>64</v>
      </c>
      <c r="K89" s="115" t="s">
        <v>12</v>
      </c>
      <c r="L89" s="116" t="s">
        <v>13</v>
      </c>
      <c r="M89" s="116" t="s">
        <v>14</v>
      </c>
      <c r="N89" s="305" t="s">
        <v>69</v>
      </c>
      <c r="O89" s="305" t="s">
        <v>70</v>
      </c>
      <c r="P89" s="132" t="s">
        <v>15</v>
      </c>
      <c r="Q89" s="81"/>
      <c r="R89" s="81"/>
      <c r="S89" s="81"/>
      <c r="T89" s="81"/>
      <c r="U89" s="81"/>
      <c r="V89" s="81"/>
      <c r="W89" s="81"/>
      <c r="X89" s="81"/>
      <c r="Y89" s="81"/>
      <c r="Z89" s="81"/>
      <c r="AA89" s="81"/>
      <c r="AB89" s="81"/>
      <c r="AC89" s="81"/>
      <c r="AD89" s="81"/>
      <c r="AE89" s="81"/>
      <c r="AF89" s="81"/>
      <c r="AG89" s="81"/>
      <c r="AH89" s="81"/>
      <c r="AI89" s="81"/>
      <c r="AJ89" s="286"/>
      <c r="AK89" s="81"/>
      <c r="AL89" s="81"/>
      <c r="AM89" s="81"/>
      <c r="AN89" s="81"/>
      <c r="AO89" s="81"/>
      <c r="AP89" s="81"/>
      <c r="AQ89" s="81"/>
      <c r="AR89" s="81"/>
      <c r="AS89" s="81"/>
      <c r="AT89" s="81"/>
      <c r="AU89" s="81"/>
      <c r="AV89" s="218"/>
      <c r="AW89" s="81"/>
      <c r="AX89" s="81"/>
      <c r="AY89" s="56"/>
      <c r="AZ89" s="52"/>
      <c r="BA89" s="47"/>
      <c r="BB89" s="47"/>
      <c r="BC89" s="212"/>
      <c r="BD89" s="81"/>
      <c r="BE89" s="81"/>
      <c r="BF89" s="56"/>
      <c r="BG89" s="52"/>
      <c r="BH89" s="47"/>
      <c r="BI89" s="47"/>
      <c r="BJ89" s="212"/>
      <c r="BK89" s="81"/>
      <c r="BL89" s="81"/>
      <c r="BM89" s="56"/>
      <c r="BN89" s="52"/>
      <c r="BO89" s="47"/>
      <c r="BP89" s="47"/>
      <c r="BQ89" s="211"/>
      <c r="BR89" s="81"/>
      <c r="BS89" s="81"/>
      <c r="BT89" s="56"/>
      <c r="BU89" s="52"/>
      <c r="BV89" s="47"/>
      <c r="BW89" s="47"/>
      <c r="BX89" s="213"/>
      <c r="BY89" s="81"/>
      <c r="BZ89" s="81"/>
      <c r="CA89" s="56"/>
      <c r="CB89" s="52"/>
      <c r="CC89" s="47"/>
      <c r="CD89" s="47"/>
      <c r="CE89" s="213"/>
      <c r="CF89" s="81"/>
      <c r="CG89" s="81"/>
      <c r="CH89" s="56"/>
      <c r="CI89" s="52"/>
      <c r="CJ89" s="47"/>
      <c r="CK89" s="47"/>
      <c r="CL89" s="81"/>
      <c r="CM89" s="81"/>
      <c r="CN89" s="81"/>
      <c r="CO89" s="81"/>
      <c r="CP89" s="81"/>
      <c r="CQ89" s="81"/>
      <c r="CR89" s="81"/>
      <c r="CS89" s="81"/>
      <c r="CT89" s="81"/>
      <c r="CU89" s="81"/>
      <c r="CV89" s="81"/>
      <c r="CW89" s="81"/>
      <c r="CX89" s="81"/>
      <c r="CY89" s="81"/>
      <c r="CZ89" s="81"/>
      <c r="DA89" s="81"/>
      <c r="DB89" s="81"/>
      <c r="DC89" s="81"/>
      <c r="DD89" s="81"/>
      <c r="DE89" s="81"/>
      <c r="DF89" s="81"/>
      <c r="DG89" s="81"/>
      <c r="DH89" s="81"/>
    </row>
    <row r="90" spans="2:112" s="167" customFormat="1" ht="21" customHeight="1" x14ac:dyDescent="0.25">
      <c r="B90" s="48"/>
      <c r="C90" s="48"/>
      <c r="D90" s="48"/>
      <c r="E90" s="129" t="s">
        <v>40</v>
      </c>
      <c r="F90" s="126" t="str">
        <f>VLOOKUP(E90,$E$115:$L$246,2,FALSE)</f>
        <v>Cuffie auricolari</v>
      </c>
      <c r="G90" s="126" t="str">
        <f>VLOOKUP($E$90,$E$115:$L$246,3,FALSE)</f>
        <v>3M</v>
      </c>
      <c r="H90" s="374">
        <f>VLOOKUP($E$90,$E$115:$L$246,4,FALSE)</f>
        <v>1435</v>
      </c>
      <c r="I90" s="374"/>
      <c r="J90" s="46">
        <f>VLOOKUP(E90,$E$115:$L$246,5,FALSE)</f>
        <v>27</v>
      </c>
      <c r="K90" s="46">
        <f>VLOOKUP($E$90,$E$115:$L$246,6,FALSE)</f>
        <v>22</v>
      </c>
      <c r="L90" s="46">
        <f>VLOOKUP($E$90,$E$115:$L$246,7,FALSE)</f>
        <v>15</v>
      </c>
      <c r="M90" s="46">
        <f>VLOOKUP($E$90,$E$115:$L$246,8,FALSE)</f>
        <v>25</v>
      </c>
      <c r="N90" s="375" t="e">
        <f>$DE$11</f>
        <v>#N/A</v>
      </c>
      <c r="O90" s="375" t="e">
        <f>$DF$11</f>
        <v>#N/A</v>
      </c>
      <c r="P90" s="376" t="e">
        <f>IF(($DF$11-$DE$11)&lt;=2,(L91-((K91-L91)/4)*($DF$11-$DE$11-2)),(L91-((L91-M91)/8)*($DF$11-$DE$11-2)))</f>
        <v>#N/A</v>
      </c>
      <c r="Q90" s="81"/>
      <c r="R90" s="81"/>
      <c r="S90" s="81"/>
      <c r="T90" s="81"/>
      <c r="U90" s="81"/>
      <c r="V90" s="81"/>
      <c r="W90" s="81"/>
      <c r="X90" s="81"/>
      <c r="Y90" s="81"/>
      <c r="Z90" s="81"/>
      <c r="AA90" s="81"/>
      <c r="AB90" s="81"/>
      <c r="AC90" s="81"/>
      <c r="AD90" s="81"/>
      <c r="AE90" s="81"/>
      <c r="AF90" s="81"/>
      <c r="AG90" s="81"/>
      <c r="AH90" s="81"/>
      <c r="AI90" s="81"/>
      <c r="AJ90" s="286"/>
      <c r="AK90" s="81"/>
      <c r="AL90" s="81"/>
      <c r="AM90" s="81"/>
      <c r="AN90" s="81"/>
      <c r="AO90" s="81"/>
      <c r="AP90" s="81"/>
      <c r="AQ90" s="81"/>
      <c r="AR90" s="81"/>
      <c r="AS90" s="81"/>
      <c r="AT90" s="81"/>
      <c r="AU90" s="81"/>
      <c r="AV90" s="219"/>
      <c r="AW90" s="81"/>
      <c r="AX90" s="81"/>
      <c r="AY90" s="56"/>
      <c r="AZ90" s="56"/>
      <c r="BA90" s="47"/>
      <c r="BB90" s="47"/>
      <c r="BC90" s="212"/>
      <c r="BD90" s="81"/>
      <c r="BE90" s="81"/>
      <c r="BF90" s="56"/>
      <c r="BG90" s="56"/>
      <c r="BH90" s="47"/>
      <c r="BI90" s="47"/>
      <c r="BJ90" s="212"/>
      <c r="BK90" s="81"/>
      <c r="BL90" s="81"/>
      <c r="BM90" s="56"/>
      <c r="BN90" s="56"/>
      <c r="BO90" s="47"/>
      <c r="BP90" s="47"/>
      <c r="BQ90" s="211"/>
      <c r="BR90" s="81"/>
      <c r="BS90" s="81"/>
      <c r="BT90" s="56"/>
      <c r="BU90" s="56"/>
      <c r="BV90" s="47"/>
      <c r="BW90" s="47"/>
      <c r="BX90" s="213"/>
      <c r="BY90" s="81"/>
      <c r="BZ90" s="81"/>
      <c r="CA90" s="56"/>
      <c r="CB90" s="56"/>
      <c r="CC90" s="47"/>
      <c r="CD90" s="47"/>
      <c r="CE90" s="213"/>
      <c r="CF90" s="81"/>
      <c r="CG90" s="81"/>
      <c r="CH90" s="56"/>
      <c r="CI90" s="56"/>
      <c r="CJ90" s="47"/>
      <c r="CK90" s="47"/>
      <c r="CL90" s="81"/>
      <c r="CM90" s="81"/>
      <c r="CN90" s="81"/>
      <c r="CO90" s="81"/>
      <c r="CP90" s="81"/>
      <c r="CQ90" s="81"/>
      <c r="CR90" s="81"/>
      <c r="CS90" s="81"/>
      <c r="CT90" s="81"/>
      <c r="CU90" s="81"/>
      <c r="CV90" s="81"/>
      <c r="CW90" s="81"/>
      <c r="CX90" s="81"/>
      <c r="CY90" s="81"/>
      <c r="CZ90" s="81"/>
      <c r="DA90" s="81"/>
      <c r="DB90" s="81"/>
      <c r="DC90" s="81"/>
      <c r="DD90" s="81"/>
      <c r="DE90" s="81"/>
      <c r="DF90" s="81"/>
      <c r="DG90" s="81"/>
      <c r="DH90" s="81"/>
    </row>
    <row r="91" spans="2:112" s="167" customFormat="1" ht="21" customHeight="1" x14ac:dyDescent="0.25">
      <c r="B91" s="48"/>
      <c r="C91" s="48"/>
      <c r="D91" s="48"/>
      <c r="E91" s="191"/>
      <c r="F91" s="127"/>
      <c r="G91" s="128" t="s">
        <v>57</v>
      </c>
      <c r="H91" s="378">
        <v>0.85</v>
      </c>
      <c r="I91" s="379"/>
      <c r="J91" s="117">
        <f>H91*J90</f>
        <v>22.95</v>
      </c>
      <c r="K91" s="118">
        <f>K90*$H$91</f>
        <v>18.7</v>
      </c>
      <c r="L91" s="118">
        <f>L90*$H$91</f>
        <v>12.75</v>
      </c>
      <c r="M91" s="118">
        <f>M90*$H$91</f>
        <v>21.25</v>
      </c>
      <c r="N91" s="362"/>
      <c r="O91" s="362"/>
      <c r="P91" s="377"/>
      <c r="Q91" s="81"/>
      <c r="R91" s="81"/>
      <c r="S91" s="81"/>
      <c r="T91" s="81"/>
      <c r="U91" s="81"/>
      <c r="V91" s="81"/>
      <c r="W91" s="81"/>
      <c r="X91" s="81"/>
      <c r="Y91" s="81"/>
      <c r="Z91" s="81"/>
      <c r="AA91" s="81"/>
      <c r="AB91" s="81"/>
      <c r="AC91" s="81"/>
      <c r="AD91" s="81"/>
      <c r="AE91" s="81"/>
      <c r="AF91" s="81"/>
      <c r="AG91" s="81"/>
      <c r="AH91" s="81"/>
      <c r="AI91" s="81"/>
      <c r="AJ91" s="286"/>
      <c r="AK91" s="81"/>
      <c r="AL91" s="81"/>
      <c r="AM91" s="81"/>
      <c r="AN91" s="81"/>
      <c r="AO91" s="81"/>
      <c r="AP91" s="81"/>
      <c r="AQ91" s="81"/>
      <c r="AR91" s="81"/>
      <c r="AS91" s="81"/>
      <c r="AT91" s="81"/>
      <c r="AU91" s="81"/>
      <c r="AV91" s="211"/>
      <c r="AW91" s="81"/>
      <c r="AX91" s="81"/>
      <c r="AY91" s="56"/>
      <c r="AZ91" s="56"/>
      <c r="BA91" s="47"/>
      <c r="BB91" s="47"/>
      <c r="BC91" s="212"/>
      <c r="BD91" s="81"/>
      <c r="BE91" s="81"/>
      <c r="BF91" s="56"/>
      <c r="BG91" s="56"/>
      <c r="BH91" s="47"/>
      <c r="BI91" s="47"/>
      <c r="BJ91" s="212"/>
      <c r="BK91" s="81"/>
      <c r="BL91" s="81"/>
      <c r="BM91" s="56"/>
      <c r="BN91" s="56"/>
      <c r="BO91" s="47"/>
      <c r="BP91" s="47"/>
      <c r="BQ91" s="211"/>
      <c r="BR91" s="81"/>
      <c r="BS91" s="81"/>
      <c r="BT91" s="56"/>
      <c r="BU91" s="56"/>
      <c r="BV91" s="47"/>
      <c r="BW91" s="47"/>
      <c r="BX91" s="213"/>
      <c r="BY91" s="81"/>
      <c r="BZ91" s="81"/>
      <c r="CA91" s="56"/>
      <c r="CB91" s="56"/>
      <c r="CC91" s="47"/>
      <c r="CD91" s="47"/>
      <c r="CE91" s="213"/>
      <c r="CF91" s="81"/>
      <c r="CG91" s="81"/>
      <c r="CH91" s="56"/>
      <c r="CI91" s="56"/>
      <c r="CJ91" s="47"/>
      <c r="CK91" s="47"/>
      <c r="CL91" s="81"/>
      <c r="CM91" s="81"/>
      <c r="CN91" s="81"/>
      <c r="CO91" s="81"/>
      <c r="CP91" s="81"/>
      <c r="CQ91" s="81"/>
      <c r="CR91" s="81"/>
      <c r="CS91" s="81"/>
      <c r="CT91" s="81"/>
      <c r="CU91" s="81"/>
      <c r="CV91" s="81"/>
      <c r="CW91" s="81"/>
      <c r="CX91" s="81"/>
      <c r="CY91" s="81"/>
      <c r="CZ91" s="81"/>
      <c r="DA91" s="81"/>
      <c r="DB91" s="81"/>
      <c r="DC91" s="81"/>
      <c r="DD91" s="81"/>
      <c r="DE91" s="81"/>
      <c r="DF91" s="81"/>
      <c r="DG91" s="81"/>
      <c r="DH91" s="81"/>
    </row>
    <row r="92" spans="2:112" s="167" customFormat="1" ht="9" customHeight="1" x14ac:dyDescent="0.25">
      <c r="B92" s="48"/>
      <c r="C92" s="48"/>
      <c r="D92" s="48"/>
      <c r="E92" s="358"/>
      <c r="F92" s="359"/>
      <c r="G92" s="359"/>
      <c r="H92" s="359"/>
      <c r="I92" s="359"/>
      <c r="J92" s="359"/>
      <c r="K92" s="359"/>
      <c r="L92" s="359"/>
      <c r="M92" s="359"/>
      <c r="N92" s="359"/>
      <c r="O92" s="359"/>
      <c r="P92" s="360"/>
      <c r="Q92" s="81"/>
      <c r="R92" s="81"/>
      <c r="S92" s="81"/>
      <c r="T92" s="81"/>
      <c r="U92" s="81"/>
      <c r="V92" s="81"/>
      <c r="W92" s="81"/>
      <c r="X92" s="81"/>
      <c r="Y92" s="81"/>
      <c r="Z92" s="81"/>
      <c r="AA92" s="81"/>
      <c r="AB92" s="81"/>
      <c r="AC92" s="81"/>
      <c r="AD92" s="81"/>
      <c r="AE92" s="81"/>
      <c r="AF92" s="81"/>
      <c r="AG92" s="81"/>
      <c r="AH92" s="81"/>
      <c r="AI92" s="81"/>
      <c r="AJ92" s="286"/>
      <c r="AK92" s="81"/>
      <c r="AL92" s="81"/>
      <c r="AM92" s="81"/>
      <c r="AN92" s="81"/>
      <c r="AO92" s="81"/>
      <c r="AP92" s="81"/>
      <c r="AQ92" s="81"/>
      <c r="AR92" s="81"/>
      <c r="AS92" s="81"/>
      <c r="AT92" s="81"/>
      <c r="AU92" s="81"/>
      <c r="AV92" s="211"/>
      <c r="AW92" s="81"/>
      <c r="AX92" s="81"/>
      <c r="AY92" s="56"/>
      <c r="AZ92" s="56"/>
      <c r="BA92" s="47"/>
      <c r="BB92" s="47"/>
      <c r="BC92" s="212"/>
      <c r="BD92" s="81"/>
      <c r="BE92" s="81"/>
      <c r="BF92" s="56"/>
      <c r="BG92" s="56"/>
      <c r="BH92" s="47"/>
      <c r="BI92" s="47"/>
      <c r="BJ92" s="212"/>
      <c r="BK92" s="81"/>
      <c r="BL92" s="81"/>
      <c r="BM92" s="56"/>
      <c r="BN92" s="56"/>
      <c r="BO92" s="47"/>
      <c r="BP92" s="47"/>
      <c r="BQ92" s="211"/>
      <c r="BR92" s="81"/>
      <c r="BS92" s="81"/>
      <c r="BT92" s="56"/>
      <c r="BU92" s="56"/>
      <c r="BV92" s="47"/>
      <c r="BW92" s="47"/>
      <c r="BX92" s="213"/>
      <c r="BY92" s="81"/>
      <c r="BZ92" s="81"/>
      <c r="CA92" s="56"/>
      <c r="CB92" s="56"/>
      <c r="CC92" s="47"/>
      <c r="CD92" s="47"/>
      <c r="CE92" s="213"/>
      <c r="CF92" s="81"/>
      <c r="CG92" s="81"/>
      <c r="CH92" s="56"/>
      <c r="CI92" s="56"/>
      <c r="CJ92" s="47"/>
      <c r="CK92" s="47"/>
      <c r="CL92" s="81"/>
      <c r="CM92" s="81"/>
      <c r="CN92" s="81"/>
      <c r="CO92" s="81"/>
      <c r="CP92" s="81"/>
      <c r="CQ92" s="81"/>
      <c r="CR92" s="81"/>
      <c r="CS92" s="81"/>
      <c r="CT92" s="81"/>
      <c r="CU92" s="81"/>
      <c r="CV92" s="81"/>
      <c r="CW92" s="81"/>
      <c r="CX92" s="81"/>
      <c r="CY92" s="81"/>
      <c r="CZ92" s="81"/>
      <c r="DA92" s="81"/>
      <c r="DB92" s="81"/>
      <c r="DC92" s="81"/>
      <c r="DD92" s="81"/>
      <c r="DE92" s="81"/>
      <c r="DF92" s="81"/>
      <c r="DG92" s="81"/>
      <c r="DH92" s="81"/>
    </row>
    <row r="93" spans="2:112" s="167" customFormat="1" ht="21" customHeight="1" x14ac:dyDescent="0.25">
      <c r="B93" s="48"/>
      <c r="C93" s="48"/>
      <c r="D93" s="48"/>
      <c r="E93" s="361" t="s">
        <v>37</v>
      </c>
      <c r="F93" s="362"/>
      <c r="G93" s="363" t="s">
        <v>74</v>
      </c>
      <c r="H93" s="130" t="s">
        <v>185</v>
      </c>
      <c r="I93" s="131" t="s">
        <v>71</v>
      </c>
      <c r="J93" s="133" t="e">
        <f>$DE$11-P90</f>
        <v>#N/A</v>
      </c>
      <c r="K93" s="131" t="s">
        <v>72</v>
      </c>
      <c r="L93" s="131">
        <v>80</v>
      </c>
      <c r="M93" s="365" t="e">
        <f>IF(J93&lt;65,"IPERPROTEZIONE",IF(J93&lt;70,"ACCETTABILE",IF(J93&lt;75,"BUONA",IF(J93&lt;80,"ACCETTABILE","INSUFFICIENTE"))))</f>
        <v>#N/A</v>
      </c>
      <c r="N93" s="365"/>
      <c r="O93" s="365"/>
      <c r="P93" s="366"/>
      <c r="Q93" s="81"/>
      <c r="R93" s="81"/>
      <c r="S93" s="81"/>
      <c r="T93" s="81"/>
      <c r="U93" s="81"/>
      <c r="V93" s="81"/>
      <c r="W93" s="81"/>
      <c r="X93" s="81"/>
      <c r="Y93" s="81"/>
      <c r="Z93" s="81"/>
      <c r="AA93" s="81"/>
      <c r="AB93" s="81"/>
      <c r="AC93" s="81"/>
      <c r="AD93" s="81"/>
      <c r="AE93" s="81"/>
      <c r="AF93" s="81"/>
      <c r="AG93" s="81"/>
      <c r="AH93" s="81"/>
      <c r="AI93" s="81"/>
      <c r="AJ93" s="286"/>
      <c r="AK93" s="81"/>
      <c r="AL93" s="81"/>
      <c r="AM93" s="81"/>
      <c r="AN93" s="81"/>
      <c r="AO93" s="81"/>
      <c r="AP93" s="81"/>
      <c r="AQ93" s="81"/>
      <c r="AR93" s="81"/>
      <c r="AS93" s="81"/>
      <c r="AT93" s="81"/>
      <c r="AU93" s="81"/>
      <c r="AV93" s="220"/>
      <c r="AW93" s="81"/>
      <c r="AX93" s="81"/>
      <c r="AY93" s="56"/>
      <c r="AZ93" s="56"/>
      <c r="BA93" s="47"/>
      <c r="BB93" s="47"/>
      <c r="BC93" s="212"/>
      <c r="BD93" s="81"/>
      <c r="BE93" s="81"/>
      <c r="BF93" s="56"/>
      <c r="BG93" s="56"/>
      <c r="BH93" s="47"/>
      <c r="BI93" s="47"/>
      <c r="BJ93" s="212"/>
      <c r="BK93" s="81"/>
      <c r="BL93" s="81"/>
      <c r="BM93" s="56"/>
      <c r="BN93" s="56"/>
      <c r="BO93" s="47"/>
      <c r="BP93" s="47"/>
      <c r="BQ93" s="211"/>
      <c r="BR93" s="81"/>
      <c r="BS93" s="81"/>
      <c r="BT93" s="56"/>
      <c r="BU93" s="56"/>
      <c r="BV93" s="47"/>
      <c r="BW93" s="47"/>
      <c r="BX93" s="213"/>
      <c r="BY93" s="81"/>
      <c r="BZ93" s="81"/>
      <c r="CA93" s="56"/>
      <c r="CB93" s="56"/>
      <c r="CC93" s="47"/>
      <c r="CD93" s="47"/>
      <c r="CE93" s="213"/>
      <c r="CF93" s="81"/>
      <c r="CG93" s="81"/>
      <c r="CH93" s="56"/>
      <c r="CI93" s="56"/>
      <c r="CJ93" s="47"/>
      <c r="CK93" s="47"/>
      <c r="CL93" s="81"/>
      <c r="CM93" s="81"/>
      <c r="CN93" s="81"/>
      <c r="CO93" s="81"/>
      <c r="CP93" s="81"/>
      <c r="CQ93" s="81"/>
      <c r="CR93" s="81"/>
      <c r="CS93" s="81"/>
      <c r="CT93" s="81"/>
      <c r="CU93" s="81"/>
      <c r="CV93" s="81"/>
      <c r="CW93" s="81"/>
      <c r="CX93" s="81"/>
      <c r="CY93" s="81"/>
      <c r="CZ93" s="81"/>
      <c r="DA93" s="81"/>
      <c r="DB93" s="81"/>
      <c r="DC93" s="81"/>
      <c r="DD93" s="81"/>
      <c r="DE93" s="81"/>
      <c r="DF93" s="81"/>
      <c r="DG93" s="81"/>
      <c r="DH93" s="81"/>
    </row>
    <row r="94" spans="2:112" s="167" customFormat="1" ht="29.25" customHeight="1" thickBot="1" x14ac:dyDescent="0.3">
      <c r="B94" s="48"/>
      <c r="C94" s="48"/>
      <c r="D94" s="48"/>
      <c r="E94" s="367" t="s">
        <v>32</v>
      </c>
      <c r="F94" s="364"/>
      <c r="G94" s="364"/>
      <c r="H94" s="59" t="s">
        <v>186</v>
      </c>
      <c r="I94" s="60" t="s">
        <v>73</v>
      </c>
      <c r="J94" s="60">
        <f>M91-5</f>
        <v>16.25</v>
      </c>
      <c r="K94" s="60" t="s">
        <v>72</v>
      </c>
      <c r="L94" s="60">
        <v>135</v>
      </c>
      <c r="M94" s="368" t="e">
        <f>IF($O$48&lt;135,"VERIFICA NON NECESSARIA",IF(($O$48-J94)&lt;135,"IDONEO","INSUFFICIENTE"))</f>
        <v>#N/A</v>
      </c>
      <c r="N94" s="368"/>
      <c r="O94" s="368"/>
      <c r="P94" s="369"/>
      <c r="Q94" s="81"/>
      <c r="R94" s="81"/>
      <c r="S94" s="81"/>
      <c r="T94" s="81"/>
      <c r="U94" s="81"/>
      <c r="V94" s="81"/>
      <c r="W94" s="81"/>
      <c r="X94" s="81"/>
      <c r="Y94" s="81"/>
      <c r="Z94" s="81"/>
      <c r="AA94" s="81"/>
      <c r="AB94" s="81"/>
      <c r="AC94" s="81"/>
      <c r="AD94" s="81"/>
      <c r="AE94" s="81"/>
      <c r="AF94" s="81"/>
      <c r="AG94" s="81"/>
      <c r="AH94" s="81"/>
      <c r="AI94" s="81"/>
      <c r="AJ94" s="286"/>
      <c r="AK94" s="81"/>
      <c r="AL94" s="81"/>
      <c r="AM94" s="81"/>
      <c r="AN94" s="81"/>
      <c r="AO94" s="81"/>
      <c r="AP94" s="81"/>
      <c r="AQ94" s="81"/>
      <c r="AR94" s="81"/>
      <c r="AS94" s="81"/>
      <c r="AT94" s="81"/>
      <c r="AU94" s="81"/>
      <c r="AV94" s="220"/>
      <c r="AW94" s="81"/>
      <c r="AX94" s="81"/>
      <c r="AY94" s="56"/>
      <c r="AZ94" s="56"/>
      <c r="BA94" s="47"/>
      <c r="BB94" s="47"/>
      <c r="BC94" s="212"/>
      <c r="BD94" s="81"/>
      <c r="BE94" s="81"/>
      <c r="BF94" s="56"/>
      <c r="BG94" s="56"/>
      <c r="BH94" s="47"/>
      <c r="BI94" s="47"/>
      <c r="BJ94" s="212"/>
      <c r="BK94" s="81"/>
      <c r="BL94" s="81"/>
      <c r="BM94" s="56"/>
      <c r="BN94" s="56"/>
      <c r="BO94" s="47"/>
      <c r="BP94" s="47"/>
      <c r="BQ94" s="211"/>
      <c r="BR94" s="81"/>
      <c r="BS94" s="81"/>
      <c r="BT94" s="56"/>
      <c r="BU94" s="56"/>
      <c r="BV94" s="47"/>
      <c r="BW94" s="47"/>
      <c r="BX94" s="213"/>
      <c r="BY94" s="81"/>
      <c r="BZ94" s="81"/>
      <c r="CA94" s="56"/>
      <c r="CB94" s="56"/>
      <c r="CC94" s="47"/>
      <c r="CD94" s="47"/>
      <c r="CE94" s="213"/>
      <c r="CF94" s="81"/>
      <c r="CG94" s="81"/>
      <c r="CH94" s="56"/>
      <c r="CI94" s="56"/>
      <c r="CJ94" s="47"/>
      <c r="CK94" s="47"/>
      <c r="CL94" s="81"/>
      <c r="CM94" s="81"/>
      <c r="CN94" s="81"/>
      <c r="CO94" s="81"/>
      <c r="CP94" s="81"/>
      <c r="CQ94" s="81"/>
      <c r="CR94" s="81"/>
      <c r="CS94" s="81"/>
      <c r="CT94" s="81"/>
      <c r="CU94" s="81"/>
      <c r="CV94" s="81"/>
      <c r="CW94" s="81"/>
      <c r="CX94" s="81"/>
      <c r="CY94" s="81"/>
      <c r="CZ94" s="81"/>
      <c r="DA94" s="81"/>
      <c r="DB94" s="81"/>
      <c r="DC94" s="81"/>
      <c r="DD94" s="81"/>
      <c r="DE94" s="81"/>
      <c r="DF94" s="81"/>
      <c r="DG94" s="81"/>
      <c r="DH94" s="81"/>
    </row>
    <row r="95" spans="2:112" s="167" customFormat="1" ht="13.5" thickBot="1" x14ac:dyDescent="0.25">
      <c r="B95" s="81"/>
      <c r="C95" s="81"/>
      <c r="D95" s="81"/>
      <c r="E95" s="81"/>
      <c r="F95" s="81"/>
      <c r="G95" s="81"/>
      <c r="H95" s="81"/>
      <c r="I95" s="81"/>
      <c r="J95" s="81"/>
      <c r="K95" s="81"/>
      <c r="L95" s="81"/>
      <c r="M95" s="81"/>
      <c r="N95" s="81"/>
      <c r="O95" s="81"/>
      <c r="P95" s="81"/>
      <c r="Q95" s="81"/>
      <c r="R95" s="81"/>
      <c r="S95" s="81"/>
      <c r="T95" s="81"/>
      <c r="U95" s="81"/>
      <c r="V95" s="81"/>
      <c r="W95" s="81"/>
      <c r="X95" s="81"/>
      <c r="Y95" s="81"/>
      <c r="Z95" s="81"/>
      <c r="AA95" s="81"/>
      <c r="AB95" s="81"/>
      <c r="AC95" s="81"/>
      <c r="AD95" s="81"/>
      <c r="AE95" s="81"/>
      <c r="AF95" s="81"/>
      <c r="AG95" s="81"/>
      <c r="AH95" s="81"/>
      <c r="AI95" s="81"/>
      <c r="AJ95" s="286"/>
      <c r="AK95" s="81"/>
      <c r="AL95" s="81"/>
      <c r="AM95" s="81"/>
      <c r="AN95" s="81"/>
      <c r="AO95" s="81"/>
      <c r="AP95" s="81"/>
      <c r="AQ95" s="81"/>
      <c r="AR95" s="81"/>
      <c r="AS95" s="81"/>
      <c r="AT95" s="81"/>
      <c r="AU95" s="81"/>
      <c r="AV95" s="213"/>
      <c r="AW95" s="81"/>
      <c r="AX95" s="81"/>
      <c r="AY95" s="81"/>
      <c r="BC95" s="211"/>
      <c r="BD95" s="81"/>
      <c r="BE95" s="81"/>
      <c r="BF95" s="81"/>
      <c r="BJ95" s="211"/>
      <c r="BK95" s="81"/>
      <c r="BL95" s="81"/>
      <c r="BM95" s="81"/>
      <c r="BQ95" s="211"/>
      <c r="BR95" s="81"/>
      <c r="BS95" s="81"/>
      <c r="BT95" s="81"/>
      <c r="BX95" s="213"/>
      <c r="BY95" s="81"/>
      <c r="BZ95" s="81"/>
      <c r="CA95" s="81"/>
      <c r="CE95" s="213"/>
      <c r="CF95" s="81"/>
      <c r="CG95" s="81"/>
      <c r="CH95" s="81"/>
      <c r="CL95" s="81"/>
      <c r="CM95" s="81"/>
      <c r="CN95" s="81"/>
      <c r="CO95" s="81"/>
      <c r="CP95" s="81"/>
      <c r="CQ95" s="81"/>
      <c r="CR95" s="81"/>
      <c r="CS95" s="81"/>
      <c r="CT95" s="81"/>
      <c r="CU95" s="81"/>
      <c r="CV95" s="81"/>
      <c r="CW95" s="81"/>
      <c r="CX95" s="81"/>
      <c r="CY95" s="81"/>
      <c r="CZ95" s="81"/>
      <c r="DA95" s="81"/>
      <c r="DB95" s="81"/>
      <c r="DC95" s="81"/>
      <c r="DD95" s="81"/>
      <c r="DE95" s="81"/>
      <c r="DF95" s="81"/>
      <c r="DG95" s="81"/>
      <c r="DH95" s="81"/>
    </row>
    <row r="96" spans="2:112" s="167" customFormat="1" ht="27" customHeight="1" x14ac:dyDescent="0.3">
      <c r="B96" s="48"/>
      <c r="C96" s="48"/>
      <c r="D96" s="48"/>
      <c r="E96" s="370" t="s">
        <v>264</v>
      </c>
      <c r="F96" s="371"/>
      <c r="G96" s="371"/>
      <c r="H96" s="371"/>
      <c r="I96" s="371"/>
      <c r="J96" s="371"/>
      <c r="K96" s="371"/>
      <c r="L96" s="371"/>
      <c r="M96" s="371"/>
      <c r="N96" s="371"/>
      <c r="O96" s="371"/>
      <c r="P96" s="372"/>
      <c r="Q96" s="81"/>
      <c r="R96" s="81"/>
      <c r="S96" s="81"/>
      <c r="T96" s="81"/>
      <c r="U96" s="81"/>
      <c r="V96" s="81"/>
      <c r="W96" s="81"/>
      <c r="X96" s="81"/>
      <c r="Y96" s="81"/>
      <c r="Z96" s="81"/>
      <c r="AA96" s="81"/>
      <c r="AB96" s="81"/>
      <c r="AC96" s="81"/>
      <c r="AD96" s="81"/>
      <c r="AE96" s="81"/>
      <c r="AF96" s="81"/>
      <c r="AG96" s="81"/>
      <c r="AH96" s="81"/>
      <c r="AI96" s="81"/>
      <c r="AJ96" s="286"/>
      <c r="AK96" s="81"/>
      <c r="AL96" s="81"/>
      <c r="AM96" s="81"/>
      <c r="AN96" s="81"/>
      <c r="AO96" s="81"/>
      <c r="AP96" s="81"/>
      <c r="AQ96" s="81"/>
      <c r="AR96" s="81"/>
      <c r="AS96" s="81"/>
      <c r="AT96" s="81"/>
      <c r="AU96" s="81"/>
      <c r="AV96" s="221"/>
      <c r="AW96" s="81"/>
      <c r="AX96" s="81"/>
      <c r="AY96" s="56"/>
      <c r="AZ96" s="56"/>
      <c r="BA96" s="47"/>
      <c r="BB96" s="47"/>
      <c r="BC96" s="212"/>
      <c r="BD96" s="81"/>
      <c r="BE96" s="81"/>
      <c r="BF96" s="56"/>
      <c r="BG96" s="56"/>
      <c r="BH96" s="47"/>
      <c r="BI96" s="47"/>
      <c r="BJ96" s="212"/>
      <c r="BK96" s="81"/>
      <c r="BL96" s="81"/>
      <c r="BM96" s="56"/>
      <c r="BN96" s="56"/>
      <c r="BO96" s="47"/>
      <c r="BP96" s="47"/>
      <c r="BQ96" s="211"/>
      <c r="BR96" s="81"/>
      <c r="BS96" s="81"/>
      <c r="BT96" s="56"/>
      <c r="BU96" s="56"/>
      <c r="BV96" s="47"/>
      <c r="BW96" s="47"/>
      <c r="BX96" s="213"/>
      <c r="BY96" s="81"/>
      <c r="BZ96" s="81"/>
      <c r="CA96" s="56"/>
      <c r="CB96" s="56"/>
      <c r="CC96" s="47"/>
      <c r="CD96" s="47"/>
      <c r="CE96" s="213"/>
      <c r="CF96" s="81"/>
      <c r="CG96" s="81"/>
      <c r="CH96" s="56"/>
      <c r="CI96" s="56"/>
      <c r="CJ96" s="47"/>
      <c r="CK96" s="47"/>
      <c r="CL96" s="81"/>
      <c r="CM96" s="81"/>
      <c r="CN96" s="81"/>
      <c r="CO96" s="81"/>
      <c r="CP96" s="81"/>
      <c r="CQ96" s="81"/>
      <c r="CR96" s="81"/>
      <c r="CS96" s="81"/>
      <c r="CT96" s="81"/>
      <c r="CU96" s="81"/>
      <c r="CV96" s="81"/>
      <c r="CW96" s="81"/>
      <c r="CX96" s="81"/>
      <c r="CY96" s="81"/>
      <c r="CZ96" s="81"/>
      <c r="DA96" s="81"/>
      <c r="DB96" s="81"/>
      <c r="DC96" s="81"/>
      <c r="DD96" s="81"/>
      <c r="DE96" s="81"/>
      <c r="DF96" s="81"/>
      <c r="DG96" s="81"/>
      <c r="DH96" s="81"/>
    </row>
    <row r="97" spans="2:112" s="167" customFormat="1" ht="21" customHeight="1" x14ac:dyDescent="0.25">
      <c r="B97" s="48"/>
      <c r="C97" s="48"/>
      <c r="D97" s="48"/>
      <c r="E97" s="193" t="s">
        <v>34</v>
      </c>
      <c r="F97" s="302" t="s">
        <v>26</v>
      </c>
      <c r="G97" s="302" t="s">
        <v>28</v>
      </c>
      <c r="H97" s="373" t="s">
        <v>29</v>
      </c>
      <c r="I97" s="373"/>
      <c r="J97" s="114" t="s">
        <v>64</v>
      </c>
      <c r="K97" s="115" t="s">
        <v>12</v>
      </c>
      <c r="L97" s="116" t="s">
        <v>13</v>
      </c>
      <c r="M97" s="116" t="s">
        <v>14</v>
      </c>
      <c r="N97" s="305" t="s">
        <v>69</v>
      </c>
      <c r="O97" s="305" t="s">
        <v>70</v>
      </c>
      <c r="P97" s="132" t="s">
        <v>15</v>
      </c>
      <c r="Q97" s="81"/>
      <c r="R97" s="81"/>
      <c r="S97" s="81"/>
      <c r="T97" s="81"/>
      <c r="U97" s="81"/>
      <c r="V97" s="81"/>
      <c r="W97" s="81"/>
      <c r="X97" s="81"/>
      <c r="Y97" s="81"/>
      <c r="Z97" s="81"/>
      <c r="AA97" s="81"/>
      <c r="AB97" s="81"/>
      <c r="AC97" s="81"/>
      <c r="AD97" s="81"/>
      <c r="AE97" s="81"/>
      <c r="AF97" s="81"/>
      <c r="AG97" s="81"/>
      <c r="AH97" s="81"/>
      <c r="AI97" s="81"/>
      <c r="AJ97" s="286"/>
      <c r="AK97" s="81"/>
      <c r="AL97" s="81"/>
      <c r="AM97" s="81"/>
      <c r="AN97" s="81"/>
      <c r="AO97" s="81"/>
      <c r="AP97" s="81"/>
      <c r="AQ97" s="81"/>
      <c r="AR97" s="81"/>
      <c r="AS97" s="81"/>
      <c r="AT97" s="81"/>
      <c r="AU97" s="81"/>
      <c r="AV97" s="218"/>
      <c r="AW97" s="81"/>
      <c r="AX97" s="81"/>
      <c r="AY97" s="56"/>
      <c r="AZ97" s="52"/>
      <c r="BA97" s="47"/>
      <c r="BB97" s="47"/>
      <c r="BC97" s="212"/>
      <c r="BD97" s="81"/>
      <c r="BE97" s="81"/>
      <c r="BF97" s="56"/>
      <c r="BG97" s="52"/>
      <c r="BH97" s="47"/>
      <c r="BI97" s="47"/>
      <c r="BJ97" s="212"/>
      <c r="BK97" s="81"/>
      <c r="BL97" s="81"/>
      <c r="BM97" s="56"/>
      <c r="BN97" s="52"/>
      <c r="BO97" s="47"/>
      <c r="BP97" s="47"/>
      <c r="BQ97" s="211"/>
      <c r="BR97" s="81"/>
      <c r="BS97" s="81"/>
      <c r="BT97" s="56"/>
      <c r="BU97" s="52"/>
      <c r="BV97" s="47"/>
      <c r="BW97" s="47"/>
      <c r="BX97" s="213"/>
      <c r="BY97" s="81"/>
      <c r="BZ97" s="81"/>
      <c r="CA97" s="56"/>
      <c r="CB97" s="52"/>
      <c r="CC97" s="47"/>
      <c r="CD97" s="47"/>
      <c r="CE97" s="213"/>
      <c r="CF97" s="81"/>
      <c r="CG97" s="81"/>
      <c r="CH97" s="56"/>
      <c r="CI97" s="52"/>
      <c r="CJ97" s="47"/>
      <c r="CK97" s="47"/>
      <c r="CL97" s="81"/>
      <c r="CM97" s="81"/>
      <c r="CN97" s="81"/>
      <c r="CO97" s="81"/>
      <c r="CP97" s="81"/>
      <c r="CQ97" s="81"/>
      <c r="CR97" s="81"/>
      <c r="CS97" s="81"/>
      <c r="CT97" s="81"/>
      <c r="CU97" s="81"/>
      <c r="CV97" s="81"/>
      <c r="CW97" s="81"/>
      <c r="CX97" s="81"/>
      <c r="CY97" s="81"/>
      <c r="CZ97" s="81"/>
      <c r="DA97" s="81"/>
      <c r="DB97" s="81"/>
      <c r="DC97" s="81"/>
      <c r="DD97" s="81"/>
      <c r="DE97" s="81"/>
      <c r="DF97" s="81"/>
      <c r="DG97" s="81"/>
      <c r="DH97" s="81"/>
    </row>
    <row r="98" spans="2:112" s="167" customFormat="1" ht="21" customHeight="1" x14ac:dyDescent="0.25">
      <c r="B98" s="48"/>
      <c r="C98" s="48"/>
      <c r="D98" s="48"/>
      <c r="E98" s="129" t="s">
        <v>43</v>
      </c>
      <c r="F98" s="126">
        <f>VLOOKUP(E98,$E$115:$L$246,2,FALSE)</f>
        <v>0</v>
      </c>
      <c r="G98" s="126">
        <f>VLOOKUP($E$98,$E$115:$L$246,3,FALSE)</f>
        <v>0</v>
      </c>
      <c r="H98" s="374">
        <f>VLOOKUP($E$98,$E$115:$L$246,4,FALSE)</f>
        <v>0</v>
      </c>
      <c r="I98" s="374"/>
      <c r="J98" s="46">
        <f>VLOOKUP(E98,$E$115:$L$246,5,FALSE)</f>
        <v>0</v>
      </c>
      <c r="K98" s="46">
        <f>VLOOKUP($E$98,$E$115:$L$246,6,FALSE)</f>
        <v>0</v>
      </c>
      <c r="L98" s="46">
        <f>VLOOKUP($E$98,$E$115:$L$246,7,FALSE)</f>
        <v>0</v>
      </c>
      <c r="M98" s="46">
        <f>VLOOKUP($E$98,$E$115:$L$246,8,FALSE)</f>
        <v>0</v>
      </c>
      <c r="N98" s="375" t="e">
        <f>$DE$11</f>
        <v>#N/A</v>
      </c>
      <c r="O98" s="375" t="e">
        <f>$DF$11</f>
        <v>#N/A</v>
      </c>
      <c r="P98" s="376" t="e">
        <f>IF(($DF$11-$DE$11)&lt;=2,(L99-((K99-L99)/4)*($DF$11-$DE$11-2)),(L99-((L99-M99)/8)*($DF$11-$DE$11-2)))</f>
        <v>#N/A</v>
      </c>
      <c r="Q98" s="81"/>
      <c r="R98" s="81"/>
      <c r="S98" s="81"/>
      <c r="T98" s="81"/>
      <c r="U98" s="81"/>
      <c r="V98" s="81"/>
      <c r="W98" s="81"/>
      <c r="X98" s="81"/>
      <c r="Y98" s="81"/>
      <c r="Z98" s="81"/>
      <c r="AA98" s="81"/>
      <c r="AB98" s="81"/>
      <c r="AC98" s="81"/>
      <c r="AD98" s="81"/>
      <c r="AE98" s="81"/>
      <c r="AF98" s="81"/>
      <c r="AG98" s="81"/>
      <c r="AH98" s="81"/>
      <c r="AI98" s="81"/>
      <c r="AJ98" s="286"/>
      <c r="AK98" s="81"/>
      <c r="AL98" s="81"/>
      <c r="AM98" s="81"/>
      <c r="AN98" s="81"/>
      <c r="AO98" s="81"/>
      <c r="AP98" s="81"/>
      <c r="AQ98" s="81"/>
      <c r="AR98" s="81"/>
      <c r="AS98" s="81"/>
      <c r="AT98" s="81"/>
      <c r="AU98" s="81"/>
      <c r="AV98" s="219"/>
      <c r="AW98" s="81"/>
      <c r="AX98" s="81"/>
      <c r="AY98" s="56"/>
      <c r="AZ98" s="56"/>
      <c r="BA98" s="47"/>
      <c r="BB98" s="47"/>
      <c r="BC98" s="212"/>
      <c r="BD98" s="81"/>
      <c r="BE98" s="81"/>
      <c r="BF98" s="56"/>
      <c r="BG98" s="56"/>
      <c r="BH98" s="47"/>
      <c r="BI98" s="47"/>
      <c r="BJ98" s="212"/>
      <c r="BK98" s="81"/>
      <c r="BL98" s="81"/>
      <c r="BM98" s="56"/>
      <c r="BN98" s="56"/>
      <c r="BO98" s="47"/>
      <c r="BP98" s="47"/>
      <c r="BQ98" s="211"/>
      <c r="BR98" s="81"/>
      <c r="BS98" s="81"/>
      <c r="BT98" s="56"/>
      <c r="BU98" s="56"/>
      <c r="BV98" s="47"/>
      <c r="BW98" s="47"/>
      <c r="BX98" s="213"/>
      <c r="BY98" s="81"/>
      <c r="BZ98" s="81"/>
      <c r="CA98" s="56"/>
      <c r="CB98" s="56"/>
      <c r="CC98" s="47"/>
      <c r="CD98" s="47"/>
      <c r="CE98" s="213"/>
      <c r="CF98" s="81"/>
      <c r="CG98" s="81"/>
      <c r="CH98" s="56"/>
      <c r="CI98" s="56"/>
      <c r="CJ98" s="47"/>
      <c r="CK98" s="47"/>
      <c r="CL98" s="81"/>
      <c r="CM98" s="81"/>
      <c r="CN98" s="81"/>
      <c r="CO98" s="81"/>
      <c r="CP98" s="81"/>
      <c r="CQ98" s="81"/>
      <c r="CR98" s="81"/>
      <c r="CS98" s="81"/>
      <c r="CT98" s="81"/>
      <c r="CU98" s="81"/>
      <c r="CV98" s="81"/>
      <c r="CW98" s="81"/>
      <c r="CX98" s="81"/>
      <c r="CY98" s="81"/>
      <c r="CZ98" s="81"/>
      <c r="DA98" s="81"/>
      <c r="DB98" s="81"/>
      <c r="DC98" s="81"/>
      <c r="DD98" s="81"/>
      <c r="DE98" s="81"/>
      <c r="DF98" s="81"/>
      <c r="DG98" s="81"/>
      <c r="DH98" s="81"/>
    </row>
    <row r="99" spans="2:112" s="167" customFormat="1" ht="21" customHeight="1" x14ac:dyDescent="0.25">
      <c r="B99" s="48"/>
      <c r="C99" s="48"/>
      <c r="D99" s="48"/>
      <c r="E99" s="191"/>
      <c r="F99" s="127"/>
      <c r="G99" s="128" t="s">
        <v>57</v>
      </c>
      <c r="H99" s="378">
        <v>0.85</v>
      </c>
      <c r="I99" s="379"/>
      <c r="J99" s="117">
        <f>H99*J98</f>
        <v>0</v>
      </c>
      <c r="K99" s="118">
        <f>K98*$H$99</f>
        <v>0</v>
      </c>
      <c r="L99" s="118">
        <f>L98*$H$99</f>
        <v>0</v>
      </c>
      <c r="M99" s="118">
        <f>M98*$H$99</f>
        <v>0</v>
      </c>
      <c r="N99" s="362"/>
      <c r="O99" s="362"/>
      <c r="P99" s="377"/>
      <c r="Q99" s="81"/>
      <c r="R99" s="81"/>
      <c r="S99" s="81"/>
      <c r="T99" s="81"/>
      <c r="U99" s="81"/>
      <c r="V99" s="81"/>
      <c r="W99" s="81"/>
      <c r="X99" s="81"/>
      <c r="Y99" s="81"/>
      <c r="Z99" s="81"/>
      <c r="AA99" s="81"/>
      <c r="AB99" s="81"/>
      <c r="AC99" s="81"/>
      <c r="AD99" s="81"/>
      <c r="AE99" s="81"/>
      <c r="AF99" s="81"/>
      <c r="AG99" s="81"/>
      <c r="AH99" s="81"/>
      <c r="AI99" s="81"/>
      <c r="AJ99" s="286"/>
      <c r="AK99" s="81"/>
      <c r="AL99" s="81"/>
      <c r="AM99" s="81"/>
      <c r="AN99" s="81"/>
      <c r="AO99" s="81"/>
      <c r="AP99" s="81"/>
      <c r="AQ99" s="81"/>
      <c r="AR99" s="81"/>
      <c r="AS99" s="81"/>
      <c r="AT99" s="81"/>
      <c r="AU99" s="81"/>
      <c r="AV99" s="211"/>
      <c r="AW99" s="81"/>
      <c r="AX99" s="81"/>
      <c r="AY99" s="56"/>
      <c r="AZ99" s="56"/>
      <c r="BA99" s="47"/>
      <c r="BB99" s="47"/>
      <c r="BC99" s="212"/>
      <c r="BD99" s="81"/>
      <c r="BE99" s="81"/>
      <c r="BF99" s="56"/>
      <c r="BG99" s="56"/>
      <c r="BH99" s="47"/>
      <c r="BI99" s="47"/>
      <c r="BJ99" s="212"/>
      <c r="BK99" s="81"/>
      <c r="BL99" s="81"/>
      <c r="BM99" s="56"/>
      <c r="BN99" s="56"/>
      <c r="BO99" s="47"/>
      <c r="BP99" s="47"/>
      <c r="BQ99" s="211"/>
      <c r="BR99" s="81"/>
      <c r="BS99" s="81"/>
      <c r="BT99" s="56"/>
      <c r="BU99" s="56"/>
      <c r="BV99" s="47"/>
      <c r="BW99" s="47"/>
      <c r="BX99" s="213"/>
      <c r="BY99" s="81"/>
      <c r="BZ99" s="81"/>
      <c r="CA99" s="56"/>
      <c r="CB99" s="56"/>
      <c r="CC99" s="47"/>
      <c r="CD99" s="47"/>
      <c r="CE99" s="213"/>
      <c r="CF99" s="81"/>
      <c r="CG99" s="81"/>
      <c r="CH99" s="56"/>
      <c r="CI99" s="56"/>
      <c r="CJ99" s="47"/>
      <c r="CK99" s="47"/>
      <c r="CL99" s="81"/>
      <c r="CM99" s="81"/>
      <c r="CN99" s="81"/>
      <c r="CO99" s="81"/>
      <c r="CP99" s="81"/>
      <c r="CQ99" s="81"/>
      <c r="CR99" s="81"/>
      <c r="CS99" s="81"/>
      <c r="CT99" s="81"/>
      <c r="CU99" s="81"/>
      <c r="CV99" s="81"/>
      <c r="CW99" s="81"/>
      <c r="CX99" s="81"/>
      <c r="CY99" s="81"/>
      <c r="CZ99" s="81"/>
      <c r="DA99" s="81"/>
      <c r="DB99" s="81"/>
      <c r="DC99" s="81"/>
      <c r="DD99" s="81"/>
      <c r="DE99" s="81"/>
      <c r="DF99" s="81"/>
      <c r="DG99" s="81"/>
      <c r="DH99" s="81"/>
    </row>
    <row r="100" spans="2:112" s="167" customFormat="1" ht="9" customHeight="1" x14ac:dyDescent="0.25">
      <c r="B100" s="48"/>
      <c r="C100" s="48"/>
      <c r="D100" s="48"/>
      <c r="E100" s="358"/>
      <c r="F100" s="359"/>
      <c r="G100" s="359"/>
      <c r="H100" s="359"/>
      <c r="I100" s="359"/>
      <c r="J100" s="359"/>
      <c r="K100" s="359"/>
      <c r="L100" s="359"/>
      <c r="M100" s="359"/>
      <c r="N100" s="359"/>
      <c r="O100" s="359"/>
      <c r="P100" s="360"/>
      <c r="Q100" s="81"/>
      <c r="R100" s="81"/>
      <c r="S100" s="81"/>
      <c r="T100" s="81"/>
      <c r="U100" s="81"/>
      <c r="V100" s="81"/>
      <c r="W100" s="81"/>
      <c r="X100" s="81"/>
      <c r="Y100" s="81"/>
      <c r="Z100" s="81"/>
      <c r="AA100" s="81"/>
      <c r="AB100" s="81"/>
      <c r="AC100" s="81"/>
      <c r="AD100" s="81"/>
      <c r="AE100" s="81"/>
      <c r="AF100" s="81"/>
      <c r="AG100" s="81"/>
      <c r="AH100" s="81"/>
      <c r="AI100" s="81"/>
      <c r="AJ100" s="286"/>
      <c r="AK100" s="81"/>
      <c r="AL100" s="81"/>
      <c r="AM100" s="81"/>
      <c r="AN100" s="81"/>
      <c r="AO100" s="81"/>
      <c r="AP100" s="81"/>
      <c r="AQ100" s="81"/>
      <c r="AR100" s="81"/>
      <c r="AS100" s="81"/>
      <c r="AT100" s="81"/>
      <c r="AU100" s="81"/>
      <c r="AV100" s="211"/>
      <c r="AW100" s="81"/>
      <c r="AX100" s="81"/>
      <c r="AY100" s="56"/>
      <c r="AZ100" s="56"/>
      <c r="BA100" s="47"/>
      <c r="BB100" s="47"/>
      <c r="BC100" s="212"/>
      <c r="BD100" s="81"/>
      <c r="BE100" s="81"/>
      <c r="BF100" s="56"/>
      <c r="BG100" s="56"/>
      <c r="BH100" s="47"/>
      <c r="BI100" s="47"/>
      <c r="BJ100" s="212"/>
      <c r="BK100" s="81"/>
      <c r="BL100" s="81"/>
      <c r="BM100" s="56"/>
      <c r="BN100" s="56"/>
      <c r="BO100" s="47"/>
      <c r="BP100" s="47"/>
      <c r="BQ100" s="211"/>
      <c r="BR100" s="81"/>
      <c r="BS100" s="81"/>
      <c r="BT100" s="56"/>
      <c r="BU100" s="56"/>
      <c r="BV100" s="47"/>
      <c r="BW100" s="47"/>
      <c r="BX100" s="213"/>
      <c r="BY100" s="81"/>
      <c r="BZ100" s="81"/>
      <c r="CA100" s="56"/>
      <c r="CB100" s="56"/>
      <c r="CC100" s="47"/>
      <c r="CD100" s="47"/>
      <c r="CE100" s="213"/>
      <c r="CF100" s="81"/>
      <c r="CG100" s="81"/>
      <c r="CH100" s="56"/>
      <c r="CI100" s="56"/>
      <c r="CJ100" s="47"/>
      <c r="CK100" s="47"/>
      <c r="CL100" s="81"/>
      <c r="CM100" s="81"/>
      <c r="CN100" s="81"/>
      <c r="CO100" s="81"/>
      <c r="CP100" s="81"/>
      <c r="CQ100" s="81"/>
      <c r="CR100" s="81"/>
      <c r="CS100" s="81"/>
      <c r="CT100" s="81"/>
      <c r="CU100" s="81"/>
      <c r="CV100" s="81"/>
      <c r="CW100" s="81"/>
      <c r="CX100" s="81"/>
      <c r="CY100" s="81"/>
      <c r="CZ100" s="81"/>
      <c r="DA100" s="81"/>
      <c r="DB100" s="81"/>
      <c r="DC100" s="81"/>
      <c r="DD100" s="81"/>
      <c r="DE100" s="81"/>
      <c r="DF100" s="81"/>
      <c r="DG100" s="81"/>
      <c r="DH100" s="81"/>
    </row>
    <row r="101" spans="2:112" s="167" customFormat="1" ht="21" customHeight="1" x14ac:dyDescent="0.25">
      <c r="B101" s="48"/>
      <c r="C101" s="48"/>
      <c r="D101" s="48"/>
      <c r="E101" s="361" t="s">
        <v>37</v>
      </c>
      <c r="F101" s="362"/>
      <c r="G101" s="363" t="s">
        <v>74</v>
      </c>
      <c r="H101" s="130" t="s">
        <v>185</v>
      </c>
      <c r="I101" s="131" t="s">
        <v>71</v>
      </c>
      <c r="J101" s="133" t="e">
        <f>$DE$11-P98</f>
        <v>#N/A</v>
      </c>
      <c r="K101" s="131" t="s">
        <v>72</v>
      </c>
      <c r="L101" s="131">
        <v>80</v>
      </c>
      <c r="M101" s="365" t="e">
        <f>IF(J101&lt;65,"IPERPROTEZIONE",IF(J101&lt;70,"ACCETTABILE",IF(J101&lt;75,"BUONA",IF(J101&lt;80,"ACCETTABILE","INSUFFICIENTE"))))</f>
        <v>#N/A</v>
      </c>
      <c r="N101" s="365"/>
      <c r="O101" s="365"/>
      <c r="P101" s="366"/>
      <c r="Q101" s="81"/>
      <c r="R101" s="81"/>
      <c r="S101" s="81"/>
      <c r="T101" s="81"/>
      <c r="U101" s="81"/>
      <c r="V101" s="81"/>
      <c r="W101" s="81"/>
      <c r="X101" s="81"/>
      <c r="Y101" s="81"/>
      <c r="Z101" s="81"/>
      <c r="AA101" s="81"/>
      <c r="AB101" s="81"/>
      <c r="AC101" s="81"/>
      <c r="AD101" s="81"/>
      <c r="AE101" s="81"/>
      <c r="AF101" s="81"/>
      <c r="AG101" s="81"/>
      <c r="AH101" s="81"/>
      <c r="AI101" s="81"/>
      <c r="AJ101" s="286"/>
      <c r="AK101" s="81"/>
      <c r="AL101" s="81"/>
      <c r="AM101" s="81"/>
      <c r="AN101" s="81"/>
      <c r="AO101" s="81"/>
      <c r="AP101" s="81"/>
      <c r="AQ101" s="81"/>
      <c r="AR101" s="81"/>
      <c r="AS101" s="81"/>
      <c r="AT101" s="81"/>
      <c r="AU101" s="81"/>
      <c r="AV101" s="220"/>
      <c r="AW101" s="81"/>
      <c r="AX101" s="81"/>
      <c r="AY101" s="56"/>
      <c r="AZ101" s="56"/>
      <c r="BA101" s="47"/>
      <c r="BB101" s="47"/>
      <c r="BC101" s="212"/>
      <c r="BD101" s="81"/>
      <c r="BE101" s="81"/>
      <c r="BF101" s="56"/>
      <c r="BG101" s="56"/>
      <c r="BH101" s="47"/>
      <c r="BI101" s="47"/>
      <c r="BJ101" s="212"/>
      <c r="BK101" s="81"/>
      <c r="BL101" s="81"/>
      <c r="BM101" s="56"/>
      <c r="BN101" s="56"/>
      <c r="BO101" s="47"/>
      <c r="BP101" s="47"/>
      <c r="BQ101" s="211"/>
      <c r="BR101" s="81"/>
      <c r="BS101" s="81"/>
      <c r="BT101" s="56"/>
      <c r="BU101" s="56"/>
      <c r="BV101" s="47"/>
      <c r="BW101" s="47"/>
      <c r="BX101" s="213"/>
      <c r="BY101" s="81"/>
      <c r="BZ101" s="81"/>
      <c r="CA101" s="56"/>
      <c r="CB101" s="56"/>
      <c r="CC101" s="47"/>
      <c r="CD101" s="47"/>
      <c r="CE101" s="213"/>
      <c r="CF101" s="81"/>
      <c r="CG101" s="81"/>
      <c r="CH101" s="56"/>
      <c r="CI101" s="56"/>
      <c r="CJ101" s="47"/>
      <c r="CK101" s="47"/>
      <c r="CL101" s="81"/>
      <c r="CM101" s="81"/>
      <c r="CN101" s="81"/>
      <c r="CO101" s="81"/>
      <c r="CP101" s="81"/>
      <c r="CQ101" s="81"/>
      <c r="CR101" s="81"/>
      <c r="CS101" s="81"/>
      <c r="CT101" s="81"/>
      <c r="CU101" s="81"/>
      <c r="CV101" s="81"/>
      <c r="CW101" s="81"/>
      <c r="CX101" s="81"/>
      <c r="CY101" s="81"/>
      <c r="CZ101" s="81"/>
      <c r="DA101" s="81"/>
      <c r="DB101" s="81"/>
      <c r="DC101" s="81"/>
      <c r="DD101" s="81"/>
      <c r="DE101" s="81"/>
      <c r="DF101" s="81"/>
      <c r="DG101" s="81"/>
      <c r="DH101" s="81"/>
    </row>
    <row r="102" spans="2:112" s="167" customFormat="1" ht="29.25" customHeight="1" thickBot="1" x14ac:dyDescent="0.3">
      <c r="B102" s="48"/>
      <c r="C102" s="48"/>
      <c r="D102" s="48"/>
      <c r="E102" s="367" t="s">
        <v>32</v>
      </c>
      <c r="F102" s="364"/>
      <c r="G102" s="364"/>
      <c r="H102" s="59" t="s">
        <v>186</v>
      </c>
      <c r="I102" s="60" t="s">
        <v>73</v>
      </c>
      <c r="J102" s="60">
        <f>M99-5</f>
        <v>-5</v>
      </c>
      <c r="K102" s="60" t="s">
        <v>72</v>
      </c>
      <c r="L102" s="60">
        <v>135</v>
      </c>
      <c r="M102" s="368" t="e">
        <f>IF($O$48&lt;135,"VERIFICA NON NECESSARIA",IF(($O$48-J102)&lt;135,"IDONEO","INSUFFICIENTE"))</f>
        <v>#N/A</v>
      </c>
      <c r="N102" s="368"/>
      <c r="O102" s="368"/>
      <c r="P102" s="369"/>
      <c r="Q102" s="81"/>
      <c r="R102" s="81"/>
      <c r="S102" s="81"/>
      <c r="T102" s="81"/>
      <c r="U102" s="81"/>
      <c r="V102" s="81"/>
      <c r="W102" s="81"/>
      <c r="X102" s="81"/>
      <c r="Y102" s="81"/>
      <c r="Z102" s="81"/>
      <c r="AA102" s="81"/>
      <c r="AB102" s="81"/>
      <c r="AC102" s="81"/>
      <c r="AD102" s="81"/>
      <c r="AE102" s="81"/>
      <c r="AF102" s="81"/>
      <c r="AG102" s="81"/>
      <c r="AH102" s="81"/>
      <c r="AI102" s="81"/>
      <c r="AJ102" s="286"/>
      <c r="AK102" s="81"/>
      <c r="AL102" s="81"/>
      <c r="AM102" s="81"/>
      <c r="AN102" s="81"/>
      <c r="AO102" s="81"/>
      <c r="AP102" s="81"/>
      <c r="AQ102" s="81"/>
      <c r="AR102" s="81"/>
      <c r="AS102" s="81"/>
      <c r="AT102" s="81"/>
      <c r="AU102" s="81"/>
      <c r="AV102" s="220"/>
      <c r="AW102" s="81"/>
      <c r="AX102" s="81"/>
      <c r="AY102" s="56"/>
      <c r="AZ102" s="56"/>
      <c r="BA102" s="47"/>
      <c r="BB102" s="47"/>
      <c r="BC102" s="212"/>
      <c r="BD102" s="81"/>
      <c r="BE102" s="81"/>
      <c r="BF102" s="56"/>
      <c r="BG102" s="56"/>
      <c r="BH102" s="47"/>
      <c r="BI102" s="47"/>
      <c r="BJ102" s="212"/>
      <c r="BK102" s="81"/>
      <c r="BL102" s="81"/>
      <c r="BM102" s="56"/>
      <c r="BN102" s="56"/>
      <c r="BO102" s="47"/>
      <c r="BP102" s="47"/>
      <c r="BQ102" s="211"/>
      <c r="BR102" s="81"/>
      <c r="BS102" s="81"/>
      <c r="BT102" s="56"/>
      <c r="BU102" s="56"/>
      <c r="BV102" s="47"/>
      <c r="BW102" s="47"/>
      <c r="BX102" s="213"/>
      <c r="BY102" s="81"/>
      <c r="BZ102" s="81"/>
      <c r="CA102" s="56"/>
      <c r="CB102" s="56"/>
      <c r="CC102" s="47"/>
      <c r="CD102" s="47"/>
      <c r="CE102" s="213"/>
      <c r="CF102" s="81"/>
      <c r="CG102" s="81"/>
      <c r="CH102" s="56"/>
      <c r="CI102" s="56"/>
      <c r="CJ102" s="47"/>
      <c r="CK102" s="47"/>
      <c r="CL102" s="81"/>
      <c r="CM102" s="81"/>
      <c r="CN102" s="81"/>
      <c r="CO102" s="81"/>
      <c r="CP102" s="81"/>
      <c r="CQ102" s="81"/>
      <c r="CR102" s="81"/>
      <c r="CS102" s="81"/>
      <c r="CT102" s="81"/>
      <c r="CU102" s="81"/>
      <c r="CV102" s="81"/>
      <c r="CW102" s="81"/>
      <c r="CX102" s="81"/>
      <c r="CY102" s="81"/>
      <c r="CZ102" s="81"/>
      <c r="DA102" s="81"/>
      <c r="DB102" s="81"/>
      <c r="DC102" s="81"/>
      <c r="DD102" s="81"/>
      <c r="DE102" s="81"/>
      <c r="DF102" s="81"/>
      <c r="DG102" s="81"/>
      <c r="DH102" s="81"/>
    </row>
    <row r="103" spans="2:112" s="167" customFormat="1" ht="13.5" thickBot="1" x14ac:dyDescent="0.25">
      <c r="B103" s="81"/>
      <c r="C103" s="81"/>
      <c r="D103" s="81"/>
      <c r="E103" s="81"/>
      <c r="F103" s="81"/>
      <c r="G103" s="81"/>
      <c r="H103" s="81"/>
      <c r="I103" s="81"/>
      <c r="J103" s="81"/>
      <c r="K103" s="81"/>
      <c r="L103" s="81"/>
      <c r="M103" s="81"/>
      <c r="N103" s="81"/>
      <c r="O103" s="81"/>
      <c r="P103" s="81"/>
      <c r="Q103" s="81"/>
      <c r="R103" s="81"/>
      <c r="S103" s="81"/>
      <c r="T103" s="81"/>
      <c r="U103" s="81"/>
      <c r="V103" s="81"/>
      <c r="W103" s="81"/>
      <c r="X103" s="81"/>
      <c r="Y103" s="81"/>
      <c r="Z103" s="81"/>
      <c r="AA103" s="81"/>
      <c r="AB103" s="81"/>
      <c r="AC103" s="81"/>
      <c r="AD103" s="81"/>
      <c r="AE103" s="81"/>
      <c r="AF103" s="81"/>
      <c r="AG103" s="81"/>
      <c r="AH103" s="81"/>
      <c r="AI103" s="81"/>
      <c r="AJ103" s="286"/>
      <c r="AK103" s="81"/>
      <c r="AL103" s="81"/>
      <c r="AM103" s="81"/>
      <c r="AN103" s="81"/>
      <c r="AO103" s="81"/>
      <c r="AP103" s="81"/>
      <c r="AQ103" s="81"/>
      <c r="AR103" s="81"/>
      <c r="AS103" s="81"/>
      <c r="AT103" s="81"/>
      <c r="AU103" s="81"/>
      <c r="AV103" s="213"/>
      <c r="AW103" s="81"/>
      <c r="AX103" s="81"/>
      <c r="AY103" s="81"/>
      <c r="BC103" s="211"/>
      <c r="BD103" s="81"/>
      <c r="BE103" s="81"/>
      <c r="BF103" s="81"/>
      <c r="BJ103" s="211"/>
      <c r="BK103" s="81"/>
      <c r="BL103" s="81"/>
      <c r="BM103" s="81"/>
      <c r="BQ103" s="211"/>
      <c r="BR103" s="81"/>
      <c r="BS103" s="81"/>
      <c r="BT103" s="81"/>
      <c r="BX103" s="213"/>
      <c r="BY103" s="81"/>
      <c r="BZ103" s="81"/>
      <c r="CA103" s="81"/>
      <c r="CE103" s="213"/>
      <c r="CF103" s="81"/>
      <c r="CG103" s="81"/>
      <c r="CH103" s="81"/>
      <c r="CL103" s="81"/>
      <c r="CM103" s="81"/>
      <c r="CN103" s="81"/>
      <c r="CO103" s="81"/>
      <c r="CP103" s="81"/>
      <c r="CQ103" s="81"/>
      <c r="CR103" s="81"/>
      <c r="CS103" s="81"/>
      <c r="CT103" s="81"/>
      <c r="CU103" s="81"/>
      <c r="CV103" s="81"/>
      <c r="CW103" s="81"/>
      <c r="CX103" s="81"/>
      <c r="CY103" s="81"/>
      <c r="CZ103" s="81"/>
      <c r="DA103" s="81"/>
      <c r="DB103" s="81"/>
      <c r="DC103" s="81"/>
      <c r="DD103" s="81"/>
      <c r="DE103" s="81"/>
      <c r="DF103" s="81"/>
      <c r="DG103" s="81"/>
      <c r="DH103" s="81"/>
    </row>
    <row r="104" spans="2:112" s="167" customFormat="1" ht="27" customHeight="1" x14ac:dyDescent="0.3">
      <c r="B104" s="48"/>
      <c r="C104" s="48"/>
      <c r="D104" s="48"/>
      <c r="E104" s="370" t="s">
        <v>264</v>
      </c>
      <c r="F104" s="371"/>
      <c r="G104" s="371"/>
      <c r="H104" s="371"/>
      <c r="I104" s="371"/>
      <c r="J104" s="371"/>
      <c r="K104" s="371"/>
      <c r="L104" s="371"/>
      <c r="M104" s="371"/>
      <c r="N104" s="371"/>
      <c r="O104" s="371"/>
      <c r="P104" s="372"/>
      <c r="AJ104" s="291"/>
      <c r="AU104" s="53"/>
      <c r="AV104" s="221"/>
      <c r="AW104" s="81"/>
      <c r="AX104" s="81"/>
      <c r="AY104" s="56"/>
      <c r="AZ104" s="56"/>
      <c r="BA104" s="47"/>
      <c r="BB104" s="47"/>
      <c r="BC104" s="212"/>
      <c r="BD104" s="81"/>
      <c r="BE104" s="81"/>
      <c r="BF104" s="56"/>
      <c r="BG104" s="56"/>
      <c r="BH104" s="47"/>
      <c r="BI104" s="47"/>
      <c r="BJ104" s="212"/>
      <c r="BK104" s="81"/>
      <c r="BL104" s="81"/>
      <c r="BM104" s="56"/>
      <c r="BN104" s="56"/>
      <c r="BO104" s="47"/>
      <c r="BP104" s="47"/>
      <c r="BQ104" s="211"/>
      <c r="BR104" s="81"/>
      <c r="BS104" s="81"/>
      <c r="BT104" s="56"/>
      <c r="BU104" s="56"/>
      <c r="BV104" s="47"/>
      <c r="BW104" s="47"/>
      <c r="BX104" s="213"/>
      <c r="BY104" s="81"/>
      <c r="BZ104" s="81"/>
      <c r="CA104" s="56"/>
      <c r="CB104" s="56"/>
      <c r="CC104" s="47"/>
      <c r="CD104" s="47"/>
      <c r="CE104" s="213"/>
      <c r="CF104" s="81"/>
      <c r="CG104" s="81"/>
      <c r="CH104" s="56"/>
      <c r="CI104" s="56"/>
      <c r="CJ104" s="47"/>
      <c r="CK104" s="47"/>
      <c r="CL104" s="81"/>
      <c r="CM104" s="81"/>
      <c r="CN104" s="81"/>
      <c r="CO104" s="81"/>
      <c r="CP104" s="81"/>
      <c r="CQ104" s="81"/>
      <c r="CR104" s="81"/>
      <c r="CS104" s="81"/>
      <c r="CT104" s="81"/>
      <c r="CU104" s="81"/>
      <c r="CV104" s="81"/>
      <c r="CW104" s="81"/>
      <c r="CX104" s="81"/>
      <c r="CY104" s="81"/>
      <c r="CZ104" s="81"/>
      <c r="DA104" s="81"/>
      <c r="DB104" s="81"/>
      <c r="DC104" s="81"/>
      <c r="DD104" s="81"/>
      <c r="DE104" s="81"/>
      <c r="DF104" s="81"/>
      <c r="DG104" s="81"/>
      <c r="DH104" s="81"/>
    </row>
    <row r="105" spans="2:112" s="167" customFormat="1" ht="21" customHeight="1" x14ac:dyDescent="0.25">
      <c r="B105" s="48"/>
      <c r="C105" s="48"/>
      <c r="D105" s="48"/>
      <c r="E105" s="193" t="s">
        <v>34</v>
      </c>
      <c r="F105" s="302" t="s">
        <v>26</v>
      </c>
      <c r="G105" s="302" t="s">
        <v>28</v>
      </c>
      <c r="H105" s="373" t="s">
        <v>29</v>
      </c>
      <c r="I105" s="373"/>
      <c r="J105" s="114" t="s">
        <v>64</v>
      </c>
      <c r="K105" s="115" t="s">
        <v>12</v>
      </c>
      <c r="L105" s="116" t="s">
        <v>13</v>
      </c>
      <c r="M105" s="116" t="s">
        <v>14</v>
      </c>
      <c r="N105" s="305" t="s">
        <v>69</v>
      </c>
      <c r="O105" s="305" t="s">
        <v>70</v>
      </c>
      <c r="P105" s="132" t="s">
        <v>15</v>
      </c>
      <c r="AJ105" s="291"/>
      <c r="AU105" s="54"/>
      <c r="AV105" s="218"/>
      <c r="AW105" s="81"/>
      <c r="AX105" s="81"/>
      <c r="AY105" s="56"/>
      <c r="AZ105" s="52"/>
      <c r="BA105" s="47"/>
      <c r="BB105" s="47"/>
      <c r="BC105" s="212"/>
      <c r="BD105" s="81"/>
      <c r="BE105" s="81"/>
      <c r="BF105" s="56"/>
      <c r="BG105" s="52"/>
      <c r="BH105" s="47"/>
      <c r="BI105" s="47"/>
      <c r="BJ105" s="212"/>
      <c r="BK105" s="81"/>
      <c r="BL105" s="81"/>
      <c r="BM105" s="56"/>
      <c r="BN105" s="52"/>
      <c r="BO105" s="47"/>
      <c r="BP105" s="47"/>
      <c r="BQ105" s="211"/>
      <c r="BR105" s="81"/>
      <c r="BS105" s="81"/>
      <c r="BT105" s="56"/>
      <c r="BU105" s="52"/>
      <c r="BV105" s="47"/>
      <c r="BW105" s="47"/>
      <c r="BX105" s="213"/>
      <c r="BY105" s="81"/>
      <c r="BZ105" s="81"/>
      <c r="CA105" s="56"/>
      <c r="CB105" s="52"/>
      <c r="CC105" s="47"/>
      <c r="CD105" s="47"/>
      <c r="CE105" s="213"/>
      <c r="CF105" s="81"/>
      <c r="CG105" s="81"/>
      <c r="CH105" s="56"/>
      <c r="CI105" s="52"/>
      <c r="CJ105" s="47"/>
      <c r="CK105" s="47"/>
      <c r="CL105" s="81"/>
      <c r="CM105" s="81"/>
      <c r="CN105" s="81"/>
      <c r="CO105" s="81"/>
      <c r="CP105" s="81"/>
      <c r="CQ105" s="81"/>
      <c r="CR105" s="81"/>
      <c r="CS105" s="81"/>
      <c r="CT105" s="81"/>
      <c r="CU105" s="81"/>
      <c r="CV105" s="81"/>
      <c r="CW105" s="81"/>
      <c r="CX105" s="81"/>
      <c r="CY105" s="81"/>
      <c r="CZ105" s="81"/>
      <c r="DA105" s="81"/>
      <c r="DB105" s="81"/>
      <c r="DC105" s="81"/>
      <c r="DD105" s="81"/>
      <c r="DE105" s="81"/>
      <c r="DF105" s="81"/>
      <c r="DG105" s="81"/>
      <c r="DH105" s="81"/>
    </row>
    <row r="106" spans="2:112" s="167" customFormat="1" ht="21" customHeight="1" x14ac:dyDescent="0.25">
      <c r="B106" s="48"/>
      <c r="C106" s="48"/>
      <c r="D106" s="48"/>
      <c r="E106" s="129" t="s">
        <v>44</v>
      </c>
      <c r="F106" s="126">
        <f>VLOOKUP(E106,$E$115:$L$246,2,FALSE)</f>
        <v>0</v>
      </c>
      <c r="G106" s="126">
        <f>VLOOKUP($E$106,$E$115:$L$246,3,FALSE)</f>
        <v>0</v>
      </c>
      <c r="H106" s="374">
        <f>VLOOKUP($E$106,$E$115:$L$246,4,FALSE)</f>
        <v>0</v>
      </c>
      <c r="I106" s="374"/>
      <c r="J106" s="46">
        <f>VLOOKUP(E106,$E$115:$L$246,5,FALSE)</f>
        <v>0</v>
      </c>
      <c r="K106" s="46">
        <f>VLOOKUP($E$106,$E$115:$L$246,6,FALSE)</f>
        <v>0</v>
      </c>
      <c r="L106" s="46">
        <f>VLOOKUP($E$106,$E$115:$L$246,7,FALSE)</f>
        <v>0</v>
      </c>
      <c r="M106" s="46">
        <f>VLOOKUP($E$106,$E$115:$L$246,8,FALSE)</f>
        <v>0</v>
      </c>
      <c r="N106" s="375" t="e">
        <f>$DE$11</f>
        <v>#N/A</v>
      </c>
      <c r="O106" s="375" t="e">
        <f>$DF$11</f>
        <v>#N/A</v>
      </c>
      <c r="P106" s="376" t="e">
        <f>IF(($DF$11-$DE$11)&lt;=2,(L107-((K107-L107)/4)*($DF$11-$DE$11-2)),(L107-((L107-M107)/8)*($DF$11-$DE$11-2)))</f>
        <v>#N/A</v>
      </c>
      <c r="AJ106" s="291"/>
      <c r="AU106" s="196"/>
      <c r="AV106" s="219"/>
      <c r="AW106" s="81"/>
      <c r="AX106" s="81"/>
      <c r="AY106" s="56"/>
      <c r="AZ106" s="56"/>
      <c r="BA106" s="47"/>
      <c r="BB106" s="47"/>
      <c r="BC106" s="212"/>
      <c r="BD106" s="81"/>
      <c r="BE106" s="81"/>
      <c r="BF106" s="56"/>
      <c r="BG106" s="56"/>
      <c r="BH106" s="47"/>
      <c r="BI106" s="47"/>
      <c r="BJ106" s="212"/>
      <c r="BK106" s="81"/>
      <c r="BL106" s="81"/>
      <c r="BM106" s="56"/>
      <c r="BN106" s="56"/>
      <c r="BO106" s="47"/>
      <c r="BP106" s="47"/>
      <c r="BQ106" s="211"/>
      <c r="BR106" s="81"/>
      <c r="BS106" s="81"/>
      <c r="BT106" s="56"/>
      <c r="BU106" s="56"/>
      <c r="BV106" s="47"/>
      <c r="BW106" s="47"/>
      <c r="BX106" s="213"/>
      <c r="BY106" s="81"/>
      <c r="BZ106" s="81"/>
      <c r="CA106" s="56"/>
      <c r="CB106" s="56"/>
      <c r="CC106" s="47"/>
      <c r="CD106" s="47"/>
      <c r="CE106" s="213"/>
      <c r="CF106" s="81"/>
      <c r="CG106" s="81"/>
      <c r="CH106" s="56"/>
      <c r="CI106" s="56"/>
      <c r="CJ106" s="47"/>
      <c r="CK106" s="47"/>
      <c r="CL106" s="81"/>
      <c r="CM106" s="81"/>
      <c r="CN106" s="81"/>
      <c r="CO106" s="81"/>
      <c r="CP106" s="81"/>
      <c r="CQ106" s="81"/>
      <c r="CR106" s="81"/>
      <c r="CS106" s="81"/>
      <c r="CT106" s="81"/>
      <c r="CU106" s="81"/>
      <c r="CV106" s="81"/>
      <c r="CW106" s="81"/>
      <c r="CX106" s="81"/>
      <c r="CY106" s="81"/>
      <c r="CZ106" s="81"/>
      <c r="DA106" s="81"/>
      <c r="DB106" s="81"/>
      <c r="DC106" s="81"/>
      <c r="DD106" s="81"/>
      <c r="DE106" s="81"/>
      <c r="DF106" s="81"/>
      <c r="DG106" s="81"/>
      <c r="DH106" s="81"/>
    </row>
    <row r="107" spans="2:112" s="167" customFormat="1" ht="21" customHeight="1" x14ac:dyDescent="0.25">
      <c r="B107" s="48"/>
      <c r="C107" s="48"/>
      <c r="D107" s="48"/>
      <c r="E107" s="191"/>
      <c r="F107" s="127"/>
      <c r="G107" s="128" t="s">
        <v>57</v>
      </c>
      <c r="H107" s="378">
        <v>0.85</v>
      </c>
      <c r="I107" s="379"/>
      <c r="J107" s="117">
        <f>H107*J106</f>
        <v>0</v>
      </c>
      <c r="K107" s="118">
        <f>K106*$H$107</f>
        <v>0</v>
      </c>
      <c r="L107" s="118">
        <f>L106*$H$107</f>
        <v>0</v>
      </c>
      <c r="M107" s="118">
        <f>M106*$H$107</f>
        <v>0</v>
      </c>
      <c r="N107" s="362"/>
      <c r="O107" s="362"/>
      <c r="P107" s="377"/>
      <c r="AJ107" s="291"/>
      <c r="AV107" s="211"/>
      <c r="AW107" s="81"/>
      <c r="AX107" s="81"/>
      <c r="AY107" s="56"/>
      <c r="AZ107" s="56"/>
      <c r="BA107" s="47"/>
      <c r="BB107" s="47"/>
      <c r="BC107" s="212"/>
      <c r="BD107" s="81"/>
      <c r="BE107" s="81"/>
      <c r="BF107" s="56"/>
      <c r="BG107" s="56"/>
      <c r="BH107" s="47"/>
      <c r="BI107" s="47"/>
      <c r="BJ107" s="212"/>
      <c r="BK107" s="81"/>
      <c r="BL107" s="81"/>
      <c r="BM107" s="56"/>
      <c r="BN107" s="56"/>
      <c r="BO107" s="47"/>
      <c r="BP107" s="47"/>
      <c r="BQ107" s="211"/>
      <c r="BR107" s="81"/>
      <c r="BS107" s="81"/>
      <c r="BT107" s="56"/>
      <c r="BU107" s="56"/>
      <c r="BV107" s="47"/>
      <c r="BW107" s="47"/>
      <c r="BX107" s="213"/>
      <c r="BY107" s="81"/>
      <c r="BZ107" s="81"/>
      <c r="CA107" s="56"/>
      <c r="CB107" s="56"/>
      <c r="CC107" s="47"/>
      <c r="CD107" s="47"/>
      <c r="CE107" s="213"/>
      <c r="CF107" s="81"/>
      <c r="CG107" s="81"/>
      <c r="CH107" s="56"/>
      <c r="CI107" s="56"/>
      <c r="CJ107" s="47"/>
      <c r="CK107" s="47"/>
      <c r="CL107" s="81"/>
      <c r="CM107" s="81"/>
      <c r="CN107" s="81"/>
      <c r="CO107" s="81"/>
      <c r="CP107" s="81"/>
      <c r="CQ107" s="81"/>
      <c r="CR107" s="81"/>
      <c r="CS107" s="81"/>
      <c r="CT107" s="81"/>
      <c r="CU107" s="81"/>
      <c r="CV107" s="81"/>
      <c r="CW107" s="81"/>
      <c r="CX107" s="81"/>
      <c r="CY107" s="81"/>
      <c r="CZ107" s="81"/>
      <c r="DA107" s="81"/>
      <c r="DB107" s="81"/>
      <c r="DC107" s="81"/>
      <c r="DD107" s="81"/>
      <c r="DE107" s="81"/>
      <c r="DF107" s="81"/>
      <c r="DG107" s="81"/>
      <c r="DH107" s="81"/>
    </row>
    <row r="108" spans="2:112" s="167" customFormat="1" ht="9" customHeight="1" x14ac:dyDescent="0.25">
      <c r="B108" s="48"/>
      <c r="C108" s="48"/>
      <c r="D108" s="48"/>
      <c r="E108" s="358"/>
      <c r="F108" s="359"/>
      <c r="G108" s="359"/>
      <c r="H108" s="359"/>
      <c r="I108" s="359"/>
      <c r="J108" s="359"/>
      <c r="K108" s="359"/>
      <c r="L108" s="359"/>
      <c r="M108" s="359"/>
      <c r="N108" s="359"/>
      <c r="O108" s="359"/>
      <c r="P108" s="360"/>
      <c r="AJ108" s="291"/>
      <c r="AV108" s="211"/>
      <c r="AW108" s="81"/>
      <c r="AX108" s="81"/>
      <c r="AY108" s="56"/>
      <c r="AZ108" s="56"/>
      <c r="BA108" s="47"/>
      <c r="BB108" s="47"/>
      <c r="BC108" s="212"/>
      <c r="BD108" s="81"/>
      <c r="BE108" s="81"/>
      <c r="BF108" s="56"/>
      <c r="BG108" s="56"/>
      <c r="BH108" s="47"/>
      <c r="BI108" s="47"/>
      <c r="BJ108" s="212"/>
      <c r="BK108" s="81"/>
      <c r="BL108" s="81"/>
      <c r="BM108" s="56"/>
      <c r="BN108" s="56"/>
      <c r="BO108" s="47"/>
      <c r="BP108" s="47"/>
      <c r="BQ108" s="211"/>
      <c r="BR108" s="81"/>
      <c r="BS108" s="81"/>
      <c r="BT108" s="56"/>
      <c r="BU108" s="56"/>
      <c r="BV108" s="47"/>
      <c r="BW108" s="47"/>
      <c r="BX108" s="213"/>
      <c r="BY108" s="81"/>
      <c r="BZ108" s="81"/>
      <c r="CA108" s="56"/>
      <c r="CB108" s="56"/>
      <c r="CC108" s="47"/>
      <c r="CD108" s="47"/>
      <c r="CE108" s="213"/>
      <c r="CF108" s="81"/>
      <c r="CG108" s="81"/>
      <c r="CH108" s="56"/>
      <c r="CI108" s="56"/>
      <c r="CJ108" s="47"/>
      <c r="CK108" s="47"/>
      <c r="CL108" s="81"/>
      <c r="CM108" s="81"/>
      <c r="CN108" s="81"/>
      <c r="CO108" s="81"/>
      <c r="CP108" s="81"/>
      <c r="CQ108" s="81"/>
      <c r="CR108" s="81"/>
      <c r="CS108" s="81"/>
      <c r="CT108" s="81"/>
      <c r="CU108" s="81"/>
      <c r="CV108" s="81"/>
      <c r="CW108" s="81"/>
      <c r="CX108" s="81"/>
      <c r="CY108" s="81"/>
      <c r="CZ108" s="81"/>
      <c r="DA108" s="81"/>
      <c r="DB108" s="81"/>
      <c r="DC108" s="81"/>
      <c r="DD108" s="81"/>
      <c r="DE108" s="81"/>
      <c r="DF108" s="81"/>
      <c r="DG108" s="81"/>
      <c r="DH108" s="81"/>
    </row>
    <row r="109" spans="2:112" s="167" customFormat="1" ht="21" customHeight="1" x14ac:dyDescent="0.25">
      <c r="B109" s="48"/>
      <c r="C109" s="48"/>
      <c r="D109" s="48"/>
      <c r="E109" s="361" t="s">
        <v>37</v>
      </c>
      <c r="F109" s="362"/>
      <c r="G109" s="363" t="s">
        <v>74</v>
      </c>
      <c r="H109" s="130" t="s">
        <v>185</v>
      </c>
      <c r="I109" s="131" t="s">
        <v>71</v>
      </c>
      <c r="J109" s="133" t="e">
        <f>$DE$11-P106</f>
        <v>#N/A</v>
      </c>
      <c r="K109" s="131" t="s">
        <v>72</v>
      </c>
      <c r="L109" s="131">
        <v>80</v>
      </c>
      <c r="M109" s="365" t="e">
        <f>IF(J109&lt;65,"IPERPROTEZIONE",IF(J109&lt;70,"ACCETTABILE",IF(J109&lt;75,"BUONA",IF(J109&lt;80,"ACCETTABILE","INSUFFICIENTE"))))</f>
        <v>#N/A</v>
      </c>
      <c r="N109" s="365"/>
      <c r="O109" s="365"/>
      <c r="P109" s="366"/>
      <c r="AJ109" s="291"/>
      <c r="AU109" s="85"/>
      <c r="AV109" s="220"/>
      <c r="AW109" s="81"/>
      <c r="AX109" s="81"/>
      <c r="AY109" s="56"/>
      <c r="AZ109" s="56"/>
      <c r="BA109" s="47"/>
      <c r="BB109" s="47"/>
      <c r="BC109" s="212"/>
      <c r="BD109" s="81"/>
      <c r="BE109" s="81"/>
      <c r="BF109" s="56"/>
      <c r="BG109" s="56"/>
      <c r="BH109" s="47"/>
      <c r="BI109" s="47"/>
      <c r="BJ109" s="212"/>
      <c r="BK109" s="81"/>
      <c r="BL109" s="81"/>
      <c r="BM109" s="56"/>
      <c r="BN109" s="56"/>
      <c r="BO109" s="47"/>
      <c r="BP109" s="47"/>
      <c r="BQ109" s="211"/>
      <c r="BR109" s="81"/>
      <c r="BS109" s="81"/>
      <c r="BT109" s="56"/>
      <c r="BU109" s="56"/>
      <c r="BV109" s="47"/>
      <c r="BW109" s="47"/>
      <c r="BX109" s="213"/>
      <c r="BY109" s="81"/>
      <c r="BZ109" s="81"/>
      <c r="CA109" s="56"/>
      <c r="CB109" s="56"/>
      <c r="CC109" s="47"/>
      <c r="CD109" s="47"/>
      <c r="CE109" s="213"/>
      <c r="CF109" s="81"/>
      <c r="CG109" s="81"/>
      <c r="CH109" s="56"/>
      <c r="CI109" s="56"/>
      <c r="CJ109" s="47"/>
      <c r="CK109" s="47"/>
      <c r="CL109" s="81"/>
      <c r="CM109" s="81"/>
      <c r="CN109" s="81"/>
      <c r="CO109" s="81"/>
      <c r="CP109" s="81"/>
      <c r="CQ109" s="81"/>
      <c r="CR109" s="81"/>
      <c r="CS109" s="81"/>
      <c r="CT109" s="81"/>
      <c r="CU109" s="81"/>
      <c r="CV109" s="81"/>
      <c r="CW109" s="81"/>
      <c r="CX109" s="81"/>
      <c r="CY109" s="81"/>
      <c r="CZ109" s="81"/>
      <c r="DA109" s="81"/>
      <c r="DB109" s="81"/>
      <c r="DC109" s="81"/>
      <c r="DD109" s="81"/>
      <c r="DE109" s="81"/>
      <c r="DF109" s="81"/>
      <c r="DG109" s="81"/>
      <c r="DH109" s="81"/>
    </row>
    <row r="110" spans="2:112" s="167" customFormat="1" ht="29.25" customHeight="1" thickBot="1" x14ac:dyDescent="0.3">
      <c r="B110" s="48"/>
      <c r="C110" s="48"/>
      <c r="D110" s="48"/>
      <c r="E110" s="367" t="s">
        <v>32</v>
      </c>
      <c r="F110" s="364"/>
      <c r="G110" s="364"/>
      <c r="H110" s="59" t="s">
        <v>186</v>
      </c>
      <c r="I110" s="60" t="s">
        <v>73</v>
      </c>
      <c r="J110" s="60">
        <f>M107-5</f>
        <v>-5</v>
      </c>
      <c r="K110" s="60" t="s">
        <v>72</v>
      </c>
      <c r="L110" s="60">
        <v>135</v>
      </c>
      <c r="M110" s="368" t="e">
        <f>IF($O$48&lt;135,"VERIFICA NON NECESSARIA",IF(($O$48-J110)&lt;135,"IDONEO","INSUFFICIENTE"))</f>
        <v>#N/A</v>
      </c>
      <c r="N110" s="368"/>
      <c r="O110" s="368"/>
      <c r="P110" s="369"/>
      <c r="AJ110" s="291"/>
      <c r="AU110" s="86"/>
      <c r="AV110" s="220"/>
      <c r="AW110" s="81"/>
      <c r="AX110" s="81"/>
      <c r="AY110" s="56"/>
      <c r="AZ110" s="56"/>
      <c r="BA110" s="47"/>
      <c r="BB110" s="47"/>
      <c r="BC110" s="212"/>
      <c r="BD110" s="81"/>
      <c r="BE110" s="81"/>
      <c r="BF110" s="56"/>
      <c r="BG110" s="56"/>
      <c r="BH110" s="47"/>
      <c r="BI110" s="47"/>
      <c r="BJ110" s="212"/>
      <c r="BK110" s="81"/>
      <c r="BL110" s="81"/>
      <c r="BM110" s="56"/>
      <c r="BN110" s="56"/>
      <c r="BO110" s="47"/>
      <c r="BP110" s="47"/>
      <c r="BQ110" s="211"/>
      <c r="BR110" s="81"/>
      <c r="BS110" s="81"/>
      <c r="BT110" s="56"/>
      <c r="BU110" s="56"/>
      <c r="BV110" s="47"/>
      <c r="BW110" s="47"/>
      <c r="BX110" s="213"/>
      <c r="BY110" s="81"/>
      <c r="BZ110" s="81"/>
      <c r="CA110" s="56"/>
      <c r="CB110" s="56"/>
      <c r="CC110" s="47"/>
      <c r="CD110" s="47"/>
      <c r="CE110" s="213"/>
      <c r="CF110" s="81"/>
      <c r="CG110" s="81"/>
      <c r="CH110" s="56"/>
      <c r="CI110" s="56"/>
      <c r="CJ110" s="47"/>
      <c r="CK110" s="47"/>
      <c r="CL110" s="81"/>
      <c r="CM110" s="81"/>
      <c r="CN110" s="81"/>
      <c r="CO110" s="81"/>
      <c r="CP110" s="81"/>
      <c r="CQ110" s="81"/>
      <c r="CR110" s="81"/>
      <c r="CS110" s="81"/>
      <c r="CT110" s="81"/>
      <c r="CU110" s="81"/>
      <c r="CV110" s="81"/>
      <c r="CW110" s="81"/>
      <c r="CX110" s="81"/>
      <c r="CY110" s="81"/>
      <c r="CZ110" s="81"/>
      <c r="DA110" s="81"/>
      <c r="DB110" s="81"/>
      <c r="DC110" s="81"/>
      <c r="DD110" s="81"/>
      <c r="DE110" s="81"/>
      <c r="DF110" s="81"/>
      <c r="DG110" s="81"/>
      <c r="DH110" s="81"/>
    </row>
    <row r="114" spans="2:112" s="167" customFormat="1" ht="35.25" customHeight="1" x14ac:dyDescent="0.2">
      <c r="B114" s="81"/>
      <c r="C114" s="81"/>
      <c r="D114" s="81"/>
      <c r="E114" s="305" t="s">
        <v>0</v>
      </c>
      <c r="F114" s="305" t="s">
        <v>184</v>
      </c>
      <c r="G114" s="305" t="s">
        <v>1</v>
      </c>
      <c r="H114" s="305" t="s">
        <v>2</v>
      </c>
      <c r="I114" s="305" t="s">
        <v>64</v>
      </c>
      <c r="J114" s="305" t="s">
        <v>12</v>
      </c>
      <c r="K114" s="305" t="s">
        <v>13</v>
      </c>
      <c r="L114" s="305" t="s">
        <v>14</v>
      </c>
      <c r="M114" s="81"/>
      <c r="N114" s="81"/>
      <c r="O114" s="81"/>
      <c r="P114" s="81"/>
      <c r="Q114" s="81"/>
      <c r="R114" s="81"/>
      <c r="S114" s="81"/>
      <c r="T114" s="81"/>
      <c r="U114" s="81"/>
      <c r="V114" s="81"/>
      <c r="W114" s="81"/>
      <c r="X114" s="81"/>
      <c r="Y114" s="81"/>
      <c r="Z114" s="81"/>
      <c r="AA114" s="81"/>
      <c r="AB114" s="81"/>
      <c r="AC114" s="81"/>
      <c r="AD114" s="81"/>
      <c r="AE114" s="81"/>
      <c r="AF114" s="81"/>
      <c r="AG114" s="81"/>
      <c r="AH114" s="81"/>
      <c r="AI114" s="81"/>
      <c r="AJ114" s="286"/>
      <c r="AK114" s="81"/>
      <c r="AL114" s="81"/>
      <c r="AM114" s="81"/>
      <c r="AN114" s="81"/>
      <c r="AO114" s="81"/>
      <c r="AP114" s="81"/>
      <c r="AQ114" s="81"/>
      <c r="AR114" s="81"/>
      <c r="AS114" s="81"/>
      <c r="AT114" s="81"/>
      <c r="AU114" s="81"/>
      <c r="AV114" s="213"/>
      <c r="AW114" s="81"/>
      <c r="AX114" s="81"/>
      <c r="AY114" s="81"/>
      <c r="BC114" s="211"/>
      <c r="BD114" s="81"/>
      <c r="BE114" s="81"/>
      <c r="BF114" s="81"/>
      <c r="BJ114" s="211"/>
      <c r="BK114" s="81"/>
      <c r="BL114" s="81"/>
      <c r="BM114" s="81"/>
      <c r="BQ114" s="211"/>
      <c r="BR114" s="81"/>
      <c r="BS114" s="81"/>
      <c r="BT114" s="81"/>
      <c r="BX114" s="213"/>
      <c r="BY114" s="81"/>
      <c r="BZ114" s="81"/>
      <c r="CA114" s="81"/>
      <c r="CE114" s="213"/>
      <c r="CF114" s="81"/>
      <c r="CG114" s="81"/>
      <c r="CH114" s="81"/>
      <c r="CL114" s="81"/>
      <c r="CM114" s="81"/>
      <c r="CN114" s="81"/>
      <c r="CO114" s="81"/>
      <c r="CP114" s="81"/>
      <c r="CQ114" s="81"/>
      <c r="CR114" s="81"/>
      <c r="CS114" s="81"/>
      <c r="CT114" s="81"/>
      <c r="CU114" s="81"/>
      <c r="CV114" s="81"/>
      <c r="CW114" s="81"/>
      <c r="CX114" s="81"/>
      <c r="CY114" s="81"/>
      <c r="CZ114" s="81"/>
      <c r="DA114" s="81"/>
      <c r="DB114" s="81"/>
      <c r="DC114" s="81"/>
      <c r="DD114" s="81"/>
      <c r="DE114" s="81"/>
      <c r="DF114" s="81"/>
      <c r="DG114" s="81"/>
      <c r="DH114" s="81"/>
    </row>
    <row r="115" spans="2:112" s="167" customFormat="1" ht="20.25" customHeight="1" x14ac:dyDescent="0.2">
      <c r="B115" s="81"/>
      <c r="C115" s="81"/>
      <c r="D115" s="81"/>
      <c r="E115" s="45" t="s">
        <v>36</v>
      </c>
      <c r="F115" s="45" t="s">
        <v>243</v>
      </c>
      <c r="G115" s="45" t="s">
        <v>39</v>
      </c>
      <c r="H115" s="45">
        <v>1271</v>
      </c>
      <c r="I115" s="46">
        <v>25</v>
      </c>
      <c r="J115" s="46">
        <v>27</v>
      </c>
      <c r="K115" s="46">
        <v>22</v>
      </c>
      <c r="L115" s="46">
        <v>20</v>
      </c>
      <c r="M115" s="81"/>
      <c r="N115" s="81"/>
      <c r="O115" s="81"/>
      <c r="P115" s="81"/>
      <c r="Q115" s="81"/>
      <c r="R115" s="81"/>
      <c r="S115" s="81"/>
      <c r="T115" s="81"/>
      <c r="U115" s="81"/>
      <c r="V115" s="81"/>
      <c r="W115" s="81"/>
      <c r="X115" s="81"/>
      <c r="Y115" s="81"/>
      <c r="Z115" s="81"/>
      <c r="AA115" s="81"/>
      <c r="AB115" s="81"/>
      <c r="AC115" s="81"/>
      <c r="AD115" s="81"/>
      <c r="AE115" s="81"/>
      <c r="AF115" s="81"/>
      <c r="AG115" s="81"/>
      <c r="AH115" s="81"/>
      <c r="AI115" s="81"/>
      <c r="AJ115" s="286"/>
      <c r="AK115" s="81"/>
      <c r="AL115" s="81"/>
      <c r="AM115" s="81"/>
      <c r="AN115" s="81"/>
      <c r="AO115" s="81"/>
      <c r="AP115" s="81"/>
      <c r="AQ115" s="81"/>
      <c r="AR115" s="81"/>
      <c r="AS115" s="81"/>
      <c r="AT115" s="81"/>
      <c r="AU115" s="81"/>
      <c r="AV115" s="213"/>
      <c r="AW115" s="81"/>
      <c r="AX115" s="81"/>
      <c r="AY115" s="81"/>
      <c r="BC115" s="211"/>
      <c r="BD115" s="81"/>
      <c r="BE115" s="81"/>
      <c r="BF115" s="81"/>
      <c r="BJ115" s="211"/>
      <c r="BK115" s="81"/>
      <c r="BL115" s="81"/>
      <c r="BM115" s="81"/>
      <c r="BQ115" s="211"/>
      <c r="BR115" s="81"/>
      <c r="BS115" s="81"/>
      <c r="BT115" s="81"/>
      <c r="BX115" s="213"/>
      <c r="BY115" s="81"/>
      <c r="BZ115" s="81"/>
      <c r="CA115" s="81"/>
      <c r="CE115" s="213"/>
      <c r="CF115" s="81"/>
      <c r="CG115" s="81"/>
      <c r="CH115" s="81"/>
      <c r="CL115" s="81"/>
      <c r="CM115" s="81"/>
      <c r="CN115" s="81"/>
      <c r="CO115" s="81"/>
      <c r="CP115" s="81"/>
      <c r="CQ115" s="81"/>
      <c r="CR115" s="81"/>
      <c r="CS115" s="81"/>
      <c r="CT115" s="81"/>
      <c r="CU115" s="81"/>
      <c r="CV115" s="81"/>
      <c r="CW115" s="81"/>
      <c r="CX115" s="81"/>
      <c r="CY115" s="81"/>
      <c r="CZ115" s="81"/>
      <c r="DA115" s="81"/>
      <c r="DB115" s="81"/>
      <c r="DC115" s="81"/>
      <c r="DD115" s="81"/>
      <c r="DE115" s="81"/>
      <c r="DF115" s="81"/>
      <c r="DG115" s="81"/>
      <c r="DH115" s="81"/>
    </row>
    <row r="116" spans="2:112" ht="20.25" customHeight="1" x14ac:dyDescent="0.2">
      <c r="E116" s="45" t="s">
        <v>38</v>
      </c>
      <c r="F116" s="45" t="s">
        <v>242</v>
      </c>
      <c r="G116" s="45" t="s">
        <v>194</v>
      </c>
      <c r="H116" s="45" t="s">
        <v>195</v>
      </c>
      <c r="I116" s="46">
        <v>21</v>
      </c>
      <c r="J116" s="46">
        <v>25</v>
      </c>
      <c r="K116" s="46">
        <v>17</v>
      </c>
      <c r="L116" s="46">
        <v>14</v>
      </c>
    </row>
    <row r="117" spans="2:112" ht="20.25" customHeight="1" x14ac:dyDescent="0.2">
      <c r="E117" s="45" t="s">
        <v>40</v>
      </c>
      <c r="F117" s="45" t="s">
        <v>27</v>
      </c>
      <c r="G117" s="45" t="s">
        <v>39</v>
      </c>
      <c r="H117" s="45">
        <v>1435</v>
      </c>
      <c r="I117" s="46">
        <v>27</v>
      </c>
      <c r="J117" s="46">
        <v>22</v>
      </c>
      <c r="K117" s="46">
        <v>15</v>
      </c>
      <c r="L117" s="46">
        <v>25</v>
      </c>
    </row>
    <row r="118" spans="2:112" ht="20.25" customHeight="1" x14ac:dyDescent="0.2">
      <c r="E118" s="45" t="s">
        <v>41</v>
      </c>
      <c r="F118" s="45"/>
      <c r="G118" s="45"/>
      <c r="H118" s="45"/>
      <c r="I118" s="46"/>
      <c r="J118" s="46"/>
      <c r="K118" s="46"/>
      <c r="L118" s="46"/>
    </row>
    <row r="119" spans="2:112" ht="20.25" customHeight="1" x14ac:dyDescent="0.2">
      <c r="E119" s="45" t="s">
        <v>42</v>
      </c>
      <c r="F119" s="45"/>
      <c r="G119" s="45"/>
      <c r="H119" s="45"/>
      <c r="I119" s="46"/>
      <c r="J119" s="46"/>
      <c r="K119" s="46"/>
      <c r="L119" s="46"/>
    </row>
    <row r="120" spans="2:112" ht="20.25" customHeight="1" x14ac:dyDescent="0.2">
      <c r="E120" s="45" t="s">
        <v>43</v>
      </c>
      <c r="F120" s="45"/>
      <c r="G120" s="45"/>
      <c r="H120" s="45"/>
      <c r="I120" s="46"/>
      <c r="J120" s="46"/>
      <c r="K120" s="46"/>
      <c r="L120" s="46"/>
    </row>
    <row r="121" spans="2:112" ht="20.25" customHeight="1" x14ac:dyDescent="0.2">
      <c r="E121" s="45" t="s">
        <v>44</v>
      </c>
      <c r="F121" s="45"/>
      <c r="G121" s="45"/>
      <c r="H121" s="45"/>
      <c r="I121" s="46"/>
      <c r="J121" s="46"/>
      <c r="K121" s="46"/>
      <c r="L121" s="46"/>
    </row>
    <row r="122" spans="2:112" ht="20.25" customHeight="1" x14ac:dyDescent="0.2">
      <c r="E122" s="45" t="s">
        <v>45</v>
      </c>
      <c r="F122" s="45"/>
      <c r="G122" s="45"/>
      <c r="H122" s="45"/>
      <c r="I122" s="46"/>
      <c r="J122" s="46"/>
      <c r="K122" s="46"/>
      <c r="L122" s="46"/>
    </row>
    <row r="123" spans="2:112" ht="20.25" customHeight="1" x14ac:dyDescent="0.2">
      <c r="E123" s="45" t="s">
        <v>46</v>
      </c>
      <c r="F123" s="45"/>
      <c r="G123" s="45"/>
      <c r="H123" s="45"/>
      <c r="I123" s="46"/>
      <c r="J123" s="46"/>
      <c r="K123" s="46"/>
      <c r="L123" s="46"/>
    </row>
    <row r="124" spans="2:112" ht="20.25" customHeight="1" x14ac:dyDescent="0.2">
      <c r="E124" s="45" t="s">
        <v>47</v>
      </c>
      <c r="F124" s="45"/>
      <c r="G124" s="45"/>
      <c r="H124" s="45"/>
      <c r="I124" s="46"/>
      <c r="J124" s="46"/>
      <c r="K124" s="46"/>
      <c r="L124" s="46"/>
    </row>
    <row r="125" spans="2:112" ht="20.25" customHeight="1" x14ac:dyDescent="0.2">
      <c r="E125" s="45" t="s">
        <v>48</v>
      </c>
      <c r="F125" s="45"/>
      <c r="G125" s="45"/>
      <c r="H125" s="45"/>
      <c r="I125" s="46"/>
      <c r="J125" s="46"/>
      <c r="K125" s="46"/>
      <c r="L125" s="46"/>
    </row>
    <row r="126" spans="2:112" ht="20.25" customHeight="1" x14ac:dyDescent="0.2">
      <c r="E126" s="45" t="s">
        <v>49</v>
      </c>
      <c r="F126" s="45"/>
      <c r="G126" s="45"/>
      <c r="H126" s="45"/>
      <c r="I126" s="46"/>
      <c r="J126" s="46"/>
      <c r="K126" s="46"/>
      <c r="L126" s="46"/>
    </row>
    <row r="127" spans="2:112" ht="20.25" customHeight="1" x14ac:dyDescent="0.2">
      <c r="E127" s="45" t="s">
        <v>50</v>
      </c>
      <c r="F127" s="45"/>
      <c r="G127" s="45"/>
      <c r="H127" s="45"/>
      <c r="I127" s="46"/>
      <c r="J127" s="46"/>
      <c r="K127" s="46"/>
      <c r="L127" s="46"/>
    </row>
    <row r="128" spans="2:112" ht="20.25" customHeight="1" x14ac:dyDescent="0.2">
      <c r="E128" s="45" t="s">
        <v>51</v>
      </c>
      <c r="F128" s="45"/>
      <c r="G128" s="45"/>
      <c r="H128" s="45"/>
      <c r="I128" s="46"/>
      <c r="J128" s="46"/>
      <c r="K128" s="46"/>
      <c r="L128" s="46"/>
    </row>
    <row r="129" spans="5:12" ht="20.25" customHeight="1" x14ac:dyDescent="0.2">
      <c r="E129" s="45" t="s">
        <v>35</v>
      </c>
      <c r="F129" s="45"/>
      <c r="G129" s="45"/>
      <c r="H129" s="45"/>
      <c r="I129" s="46"/>
      <c r="J129" s="46"/>
      <c r="K129" s="46"/>
      <c r="L129" s="46"/>
    </row>
    <row r="130" spans="5:12" ht="20.25" customHeight="1" x14ac:dyDescent="0.2">
      <c r="E130" s="45" t="s">
        <v>52</v>
      </c>
      <c r="F130" s="45"/>
      <c r="G130" s="45"/>
      <c r="H130" s="45"/>
      <c r="I130" s="46"/>
      <c r="J130" s="46"/>
      <c r="K130" s="46"/>
      <c r="L130" s="46"/>
    </row>
    <row r="131" spans="5:12" ht="20.25" customHeight="1" x14ac:dyDescent="0.2">
      <c r="E131" s="45" t="s">
        <v>53</v>
      </c>
      <c r="F131" s="45"/>
      <c r="G131" s="45"/>
      <c r="H131" s="45"/>
      <c r="I131" s="46"/>
      <c r="J131" s="46"/>
      <c r="K131" s="46"/>
      <c r="L131" s="46"/>
    </row>
    <row r="132" spans="5:12" ht="20.25" customHeight="1" x14ac:dyDescent="0.2">
      <c r="E132" s="45" t="s">
        <v>54</v>
      </c>
      <c r="F132" s="45"/>
      <c r="G132" s="45"/>
      <c r="H132" s="45"/>
      <c r="I132" s="46"/>
      <c r="J132" s="46"/>
      <c r="K132" s="46"/>
      <c r="L132" s="46"/>
    </row>
    <row r="133" spans="5:12" ht="20.25" x14ac:dyDescent="0.2">
      <c r="E133" s="45" t="s">
        <v>55</v>
      </c>
      <c r="F133" s="45"/>
      <c r="G133" s="45"/>
      <c r="H133" s="45"/>
      <c r="I133" s="46"/>
      <c r="J133" s="46"/>
      <c r="K133" s="46"/>
      <c r="L133" s="46"/>
    </row>
    <row r="134" spans="5:12" ht="20.25" x14ac:dyDescent="0.2">
      <c r="E134" s="45" t="s">
        <v>58</v>
      </c>
      <c r="F134" s="45"/>
      <c r="G134" s="45"/>
      <c r="H134" s="45"/>
      <c r="I134" s="46"/>
      <c r="J134" s="46"/>
      <c r="K134" s="46"/>
      <c r="L134" s="46"/>
    </row>
    <row r="135" spans="5:12" ht="20.25" x14ac:dyDescent="0.2">
      <c r="E135" s="45" t="s">
        <v>59</v>
      </c>
      <c r="F135" s="45"/>
      <c r="G135" s="45"/>
      <c r="H135" s="45"/>
      <c r="I135" s="46"/>
      <c r="J135" s="46"/>
      <c r="K135" s="46"/>
      <c r="L135" s="46"/>
    </row>
    <row r="136" spans="5:12" ht="20.25" x14ac:dyDescent="0.2">
      <c r="E136" s="45" t="s">
        <v>60</v>
      </c>
      <c r="F136" s="45"/>
      <c r="G136" s="45"/>
      <c r="H136" s="45"/>
      <c r="I136" s="46"/>
      <c r="J136" s="46"/>
      <c r="K136" s="46"/>
      <c r="L136" s="46"/>
    </row>
    <row r="137" spans="5:12" ht="20.25" x14ac:dyDescent="0.2">
      <c r="E137" s="45" t="s">
        <v>61</v>
      </c>
      <c r="F137" s="45"/>
      <c r="G137" s="45"/>
      <c r="H137" s="45"/>
      <c r="I137" s="46"/>
      <c r="J137" s="46"/>
      <c r="K137" s="46"/>
      <c r="L137" s="46"/>
    </row>
    <row r="138" spans="5:12" ht="20.25" x14ac:dyDescent="0.2">
      <c r="E138" s="45" t="s">
        <v>62</v>
      </c>
      <c r="F138" s="45"/>
      <c r="G138" s="45"/>
      <c r="H138" s="45"/>
      <c r="I138" s="46"/>
      <c r="J138" s="46"/>
      <c r="K138" s="46"/>
      <c r="L138" s="46"/>
    </row>
    <row r="139" spans="5:12" ht="20.25" x14ac:dyDescent="0.2">
      <c r="E139" s="45" t="s">
        <v>63</v>
      </c>
      <c r="F139" s="45"/>
      <c r="G139" s="45"/>
      <c r="H139" s="45"/>
      <c r="I139" s="46"/>
      <c r="J139" s="46"/>
      <c r="K139" s="46"/>
      <c r="L139" s="46"/>
    </row>
    <row r="140" spans="5:12" ht="20.25" x14ac:dyDescent="0.2">
      <c r="E140" s="45" t="s">
        <v>76</v>
      </c>
      <c r="F140" s="45"/>
      <c r="G140" s="45"/>
      <c r="H140" s="45"/>
      <c r="I140" s="46"/>
      <c r="J140" s="46"/>
      <c r="K140" s="46"/>
      <c r="L140" s="46"/>
    </row>
    <row r="141" spans="5:12" ht="20.25" x14ac:dyDescent="0.2">
      <c r="E141" s="45" t="s">
        <v>77</v>
      </c>
      <c r="F141" s="45"/>
      <c r="G141" s="45"/>
      <c r="H141" s="45"/>
      <c r="I141" s="46"/>
      <c r="J141" s="46"/>
      <c r="K141" s="46"/>
      <c r="L141" s="46"/>
    </row>
    <row r="142" spans="5:12" ht="20.25" x14ac:dyDescent="0.2">
      <c r="E142" s="45" t="s">
        <v>78</v>
      </c>
      <c r="F142" s="45"/>
      <c r="G142" s="45"/>
      <c r="H142" s="45"/>
      <c r="I142" s="46"/>
      <c r="J142" s="46"/>
      <c r="K142" s="46"/>
      <c r="L142" s="46"/>
    </row>
    <row r="143" spans="5:12" ht="20.25" x14ac:dyDescent="0.2">
      <c r="E143" s="45" t="s">
        <v>79</v>
      </c>
      <c r="F143" s="45"/>
      <c r="G143" s="45"/>
      <c r="H143" s="45"/>
      <c r="I143" s="46"/>
      <c r="J143" s="46"/>
      <c r="K143" s="46"/>
      <c r="L143" s="46"/>
    </row>
    <row r="144" spans="5:12" ht="20.25" x14ac:dyDescent="0.2">
      <c r="E144" s="45" t="s">
        <v>80</v>
      </c>
      <c r="F144" s="45"/>
      <c r="G144" s="45"/>
      <c r="H144" s="45"/>
      <c r="I144" s="46"/>
      <c r="J144" s="46"/>
      <c r="K144" s="46"/>
      <c r="L144" s="46"/>
    </row>
    <row r="145" spans="5:12" ht="20.25" x14ac:dyDescent="0.2">
      <c r="E145" s="45" t="s">
        <v>81</v>
      </c>
      <c r="F145" s="45"/>
      <c r="G145" s="45"/>
      <c r="H145" s="45"/>
      <c r="I145" s="46"/>
      <c r="J145" s="46"/>
      <c r="K145" s="46"/>
      <c r="L145" s="46"/>
    </row>
    <row r="146" spans="5:12" ht="20.25" x14ac:dyDescent="0.2">
      <c r="E146" s="45" t="s">
        <v>82</v>
      </c>
      <c r="F146" s="45"/>
      <c r="G146" s="45"/>
      <c r="H146" s="45"/>
      <c r="I146" s="46"/>
      <c r="J146" s="46"/>
      <c r="K146" s="46"/>
      <c r="L146" s="46"/>
    </row>
    <row r="147" spans="5:12" ht="20.25" x14ac:dyDescent="0.2">
      <c r="E147" s="45" t="s">
        <v>83</v>
      </c>
      <c r="F147" s="45"/>
      <c r="G147" s="45"/>
      <c r="H147" s="45"/>
      <c r="I147" s="46"/>
      <c r="J147" s="46"/>
      <c r="K147" s="46"/>
      <c r="L147" s="46"/>
    </row>
    <row r="148" spans="5:12" ht="20.25" x14ac:dyDescent="0.2">
      <c r="E148" s="45" t="s">
        <v>84</v>
      </c>
      <c r="F148" s="45"/>
      <c r="G148" s="45"/>
      <c r="H148" s="45"/>
      <c r="I148" s="46"/>
      <c r="J148" s="46"/>
      <c r="K148" s="46"/>
      <c r="L148" s="46"/>
    </row>
    <row r="149" spans="5:12" ht="20.25" x14ac:dyDescent="0.2">
      <c r="E149" s="45" t="s">
        <v>85</v>
      </c>
      <c r="F149" s="45"/>
      <c r="G149" s="45"/>
      <c r="H149" s="45"/>
      <c r="I149" s="46"/>
      <c r="J149" s="46"/>
      <c r="K149" s="46"/>
      <c r="L149" s="46"/>
    </row>
    <row r="150" spans="5:12" ht="20.25" x14ac:dyDescent="0.2">
      <c r="E150" s="45" t="s">
        <v>86</v>
      </c>
      <c r="F150" s="45"/>
      <c r="G150" s="45"/>
      <c r="H150" s="45"/>
      <c r="I150" s="46"/>
      <c r="J150" s="46"/>
      <c r="K150" s="46"/>
      <c r="L150" s="46"/>
    </row>
    <row r="151" spans="5:12" ht="20.25" x14ac:dyDescent="0.2">
      <c r="E151" s="45" t="s">
        <v>87</v>
      </c>
      <c r="F151" s="45"/>
      <c r="G151" s="45"/>
      <c r="H151" s="45"/>
      <c r="I151" s="46"/>
      <c r="J151" s="46"/>
      <c r="K151" s="46"/>
      <c r="L151" s="46"/>
    </row>
    <row r="152" spans="5:12" ht="20.25" x14ac:dyDescent="0.2">
      <c r="E152" s="45" t="s">
        <v>88</v>
      </c>
      <c r="F152" s="45"/>
      <c r="G152" s="45"/>
      <c r="H152" s="45"/>
      <c r="I152" s="46"/>
      <c r="J152" s="46"/>
      <c r="K152" s="46"/>
      <c r="L152" s="46"/>
    </row>
    <row r="153" spans="5:12" ht="20.25" x14ac:dyDescent="0.2">
      <c r="E153" s="45" t="s">
        <v>89</v>
      </c>
      <c r="F153" s="45"/>
      <c r="G153" s="45"/>
      <c r="H153" s="45"/>
      <c r="I153" s="46"/>
      <c r="J153" s="46"/>
      <c r="K153" s="46"/>
      <c r="L153" s="46"/>
    </row>
    <row r="154" spans="5:12" ht="20.25" x14ac:dyDescent="0.2">
      <c r="E154" s="45" t="s">
        <v>90</v>
      </c>
      <c r="F154" s="45"/>
      <c r="G154" s="45"/>
      <c r="H154" s="45"/>
      <c r="I154" s="46"/>
      <c r="J154" s="46"/>
      <c r="K154" s="46"/>
      <c r="L154" s="46"/>
    </row>
    <row r="155" spans="5:12" ht="20.25" x14ac:dyDescent="0.2">
      <c r="E155" s="45" t="s">
        <v>91</v>
      </c>
      <c r="F155" s="45"/>
      <c r="G155" s="45"/>
      <c r="H155" s="45"/>
      <c r="I155" s="46"/>
      <c r="J155" s="46"/>
      <c r="K155" s="46"/>
      <c r="L155" s="46"/>
    </row>
    <row r="156" spans="5:12" ht="20.25" x14ac:dyDescent="0.2">
      <c r="E156" s="45" t="s">
        <v>92</v>
      </c>
      <c r="F156" s="45"/>
      <c r="G156" s="45"/>
      <c r="H156" s="45"/>
      <c r="I156" s="46"/>
      <c r="J156" s="46"/>
      <c r="K156" s="46"/>
      <c r="L156" s="46"/>
    </row>
    <row r="157" spans="5:12" ht="20.25" x14ac:dyDescent="0.2">
      <c r="E157" s="45" t="s">
        <v>93</v>
      </c>
      <c r="F157" s="45"/>
      <c r="G157" s="45"/>
      <c r="H157" s="45"/>
      <c r="I157" s="46"/>
      <c r="J157" s="46"/>
      <c r="K157" s="46"/>
      <c r="L157" s="46"/>
    </row>
    <row r="158" spans="5:12" ht="20.25" x14ac:dyDescent="0.2">
      <c r="E158" s="45" t="s">
        <v>94</v>
      </c>
      <c r="F158" s="45"/>
      <c r="G158" s="45"/>
      <c r="H158" s="45"/>
      <c r="I158" s="46"/>
      <c r="J158" s="46"/>
      <c r="K158" s="46"/>
      <c r="L158" s="46"/>
    </row>
    <row r="159" spans="5:12" ht="20.25" x14ac:dyDescent="0.2">
      <c r="E159" s="45" t="s">
        <v>95</v>
      </c>
      <c r="F159" s="45"/>
      <c r="G159" s="45"/>
      <c r="H159" s="45"/>
      <c r="I159" s="46"/>
      <c r="J159" s="46"/>
      <c r="K159" s="46"/>
      <c r="L159" s="46"/>
    </row>
    <row r="160" spans="5:12" ht="20.25" x14ac:dyDescent="0.2">
      <c r="E160" s="45" t="s">
        <v>96</v>
      </c>
      <c r="F160" s="45"/>
      <c r="G160" s="45"/>
      <c r="H160" s="45"/>
      <c r="I160" s="46"/>
      <c r="J160" s="46"/>
      <c r="K160" s="46"/>
      <c r="L160" s="46"/>
    </row>
    <row r="161" spans="5:12" ht="20.25" x14ac:dyDescent="0.2">
      <c r="E161" s="45" t="s">
        <v>97</v>
      </c>
      <c r="F161" s="45"/>
      <c r="G161" s="45"/>
      <c r="H161" s="45"/>
      <c r="I161" s="46"/>
      <c r="J161" s="46"/>
      <c r="K161" s="46"/>
      <c r="L161" s="46"/>
    </row>
    <row r="162" spans="5:12" ht="20.25" x14ac:dyDescent="0.2">
      <c r="E162" s="45" t="s">
        <v>98</v>
      </c>
      <c r="F162" s="45"/>
      <c r="G162" s="45"/>
      <c r="H162" s="45"/>
      <c r="I162" s="46"/>
      <c r="J162" s="46"/>
      <c r="K162" s="46"/>
      <c r="L162" s="46"/>
    </row>
    <row r="163" spans="5:12" ht="20.25" x14ac:dyDescent="0.2">
      <c r="E163" s="45" t="s">
        <v>99</v>
      </c>
      <c r="F163" s="45"/>
      <c r="G163" s="45"/>
      <c r="H163" s="45"/>
      <c r="I163" s="46"/>
      <c r="J163" s="46"/>
      <c r="K163" s="46"/>
      <c r="L163" s="46"/>
    </row>
    <row r="164" spans="5:12" ht="20.25" x14ac:dyDescent="0.2">
      <c r="E164" s="45" t="s">
        <v>100</v>
      </c>
      <c r="F164" s="45"/>
      <c r="G164" s="45"/>
      <c r="H164" s="45"/>
      <c r="I164" s="46"/>
      <c r="J164" s="46"/>
      <c r="K164" s="46"/>
      <c r="L164" s="46"/>
    </row>
    <row r="165" spans="5:12" ht="20.25" x14ac:dyDescent="0.2">
      <c r="E165" s="45" t="s">
        <v>101</v>
      </c>
      <c r="F165" s="45"/>
      <c r="G165" s="45"/>
      <c r="H165" s="45"/>
      <c r="I165" s="46"/>
      <c r="J165" s="46"/>
      <c r="K165" s="46"/>
      <c r="L165" s="46"/>
    </row>
    <row r="166" spans="5:12" ht="20.25" x14ac:dyDescent="0.2">
      <c r="E166" s="45" t="s">
        <v>102</v>
      </c>
      <c r="F166" s="45"/>
      <c r="G166" s="45"/>
      <c r="H166" s="45"/>
      <c r="I166" s="46"/>
      <c r="J166" s="46"/>
      <c r="K166" s="46"/>
      <c r="L166" s="46"/>
    </row>
    <row r="167" spans="5:12" ht="20.25" x14ac:dyDescent="0.2">
      <c r="E167" s="45" t="s">
        <v>103</v>
      </c>
      <c r="F167" s="45"/>
      <c r="G167" s="45"/>
      <c r="H167" s="45"/>
      <c r="I167" s="46"/>
      <c r="J167" s="46"/>
      <c r="K167" s="46"/>
      <c r="L167" s="46"/>
    </row>
    <row r="168" spans="5:12" ht="20.25" x14ac:dyDescent="0.2">
      <c r="E168" s="45" t="s">
        <v>104</v>
      </c>
      <c r="F168" s="45"/>
      <c r="G168" s="45"/>
      <c r="H168" s="45"/>
      <c r="I168" s="46"/>
      <c r="J168" s="46"/>
      <c r="K168" s="46"/>
      <c r="L168" s="46"/>
    </row>
    <row r="169" spans="5:12" ht="20.25" x14ac:dyDescent="0.2">
      <c r="E169" s="45" t="s">
        <v>105</v>
      </c>
      <c r="F169" s="45"/>
      <c r="G169" s="45"/>
      <c r="H169" s="45"/>
      <c r="I169" s="46"/>
      <c r="J169" s="46"/>
      <c r="K169" s="46"/>
      <c r="L169" s="46"/>
    </row>
    <row r="170" spans="5:12" ht="20.25" x14ac:dyDescent="0.2">
      <c r="E170" s="45" t="s">
        <v>106</v>
      </c>
      <c r="F170" s="45"/>
      <c r="G170" s="45"/>
      <c r="H170" s="45"/>
      <c r="I170" s="46"/>
      <c r="J170" s="46"/>
      <c r="K170" s="46"/>
      <c r="L170" s="46"/>
    </row>
    <row r="171" spans="5:12" ht="20.25" x14ac:dyDescent="0.2">
      <c r="E171" s="45" t="s">
        <v>107</v>
      </c>
      <c r="F171" s="45"/>
      <c r="G171" s="45"/>
      <c r="H171" s="45"/>
      <c r="I171" s="46"/>
      <c r="J171" s="46"/>
      <c r="K171" s="46"/>
      <c r="L171" s="46"/>
    </row>
    <row r="172" spans="5:12" ht="20.25" x14ac:dyDescent="0.2">
      <c r="E172" s="45" t="s">
        <v>108</v>
      </c>
      <c r="F172" s="45"/>
      <c r="G172" s="45"/>
      <c r="H172" s="45"/>
      <c r="I172" s="46"/>
      <c r="J172" s="46"/>
      <c r="K172" s="46"/>
      <c r="L172" s="46"/>
    </row>
    <row r="173" spans="5:12" ht="20.25" x14ac:dyDescent="0.2">
      <c r="E173" s="45" t="s">
        <v>109</v>
      </c>
      <c r="F173" s="45"/>
      <c r="G173" s="45"/>
      <c r="H173" s="45"/>
      <c r="I173" s="46"/>
      <c r="J173" s="46"/>
      <c r="K173" s="46"/>
      <c r="L173" s="46"/>
    </row>
    <row r="174" spans="5:12" ht="20.25" x14ac:dyDescent="0.2">
      <c r="E174" s="45" t="s">
        <v>110</v>
      </c>
      <c r="F174" s="45"/>
      <c r="G174" s="45"/>
      <c r="H174" s="45"/>
      <c r="I174" s="46"/>
      <c r="J174" s="46"/>
      <c r="K174" s="46"/>
      <c r="L174" s="46"/>
    </row>
    <row r="175" spans="5:12" ht="20.25" x14ac:dyDescent="0.2">
      <c r="E175" s="45" t="s">
        <v>111</v>
      </c>
      <c r="F175" s="45"/>
      <c r="G175" s="45"/>
      <c r="H175" s="45"/>
      <c r="I175" s="46"/>
      <c r="J175" s="46"/>
      <c r="K175" s="46"/>
      <c r="L175" s="46"/>
    </row>
    <row r="176" spans="5:12" ht="20.25" x14ac:dyDescent="0.2">
      <c r="E176" s="45" t="s">
        <v>112</v>
      </c>
      <c r="F176" s="45"/>
      <c r="G176" s="45"/>
      <c r="H176" s="45"/>
      <c r="I176" s="46"/>
      <c r="J176" s="46"/>
      <c r="K176" s="46"/>
      <c r="L176" s="46"/>
    </row>
    <row r="177" spans="5:12" ht="20.25" x14ac:dyDescent="0.2">
      <c r="E177" s="45" t="s">
        <v>113</v>
      </c>
      <c r="F177" s="45"/>
      <c r="G177" s="45"/>
      <c r="H177" s="45"/>
      <c r="I177" s="46"/>
      <c r="J177" s="46"/>
      <c r="K177" s="46"/>
      <c r="L177" s="46"/>
    </row>
    <row r="178" spans="5:12" ht="20.25" x14ac:dyDescent="0.2">
      <c r="E178" s="45" t="s">
        <v>114</v>
      </c>
      <c r="F178" s="45"/>
      <c r="G178" s="45"/>
      <c r="H178" s="45"/>
      <c r="I178" s="46"/>
      <c r="J178" s="46"/>
      <c r="K178" s="46"/>
      <c r="L178" s="46"/>
    </row>
    <row r="179" spans="5:12" ht="20.25" x14ac:dyDescent="0.2">
      <c r="E179" s="45" t="s">
        <v>115</v>
      </c>
      <c r="F179" s="45"/>
      <c r="G179" s="45"/>
      <c r="H179" s="45"/>
      <c r="I179" s="46"/>
      <c r="J179" s="46"/>
      <c r="K179" s="46"/>
      <c r="L179" s="46"/>
    </row>
    <row r="180" spans="5:12" ht="20.25" x14ac:dyDescent="0.2">
      <c r="E180" s="45" t="s">
        <v>116</v>
      </c>
      <c r="F180" s="45"/>
      <c r="G180" s="45"/>
      <c r="H180" s="45"/>
      <c r="I180" s="46"/>
      <c r="J180" s="46"/>
      <c r="K180" s="46"/>
      <c r="L180" s="46"/>
    </row>
    <row r="181" spans="5:12" ht="20.25" x14ac:dyDescent="0.2">
      <c r="E181" s="45" t="s">
        <v>117</v>
      </c>
      <c r="F181" s="45"/>
      <c r="G181" s="45"/>
      <c r="H181" s="45"/>
      <c r="I181" s="46"/>
      <c r="J181" s="46"/>
      <c r="K181" s="46"/>
      <c r="L181" s="46"/>
    </row>
    <row r="182" spans="5:12" ht="20.25" x14ac:dyDescent="0.2">
      <c r="E182" s="45" t="s">
        <v>118</v>
      </c>
      <c r="F182" s="45"/>
      <c r="G182" s="45"/>
      <c r="H182" s="45"/>
      <c r="I182" s="46"/>
      <c r="J182" s="46"/>
      <c r="K182" s="46"/>
      <c r="L182" s="46"/>
    </row>
    <row r="183" spans="5:12" ht="20.25" x14ac:dyDescent="0.2">
      <c r="E183" s="45" t="s">
        <v>119</v>
      </c>
      <c r="F183" s="45"/>
      <c r="G183" s="45"/>
      <c r="H183" s="45"/>
      <c r="I183" s="46"/>
      <c r="J183" s="46"/>
      <c r="K183" s="46"/>
      <c r="L183" s="46"/>
    </row>
    <row r="184" spans="5:12" ht="20.25" x14ac:dyDescent="0.2">
      <c r="E184" s="45" t="s">
        <v>120</v>
      </c>
      <c r="F184" s="45"/>
      <c r="G184" s="45"/>
      <c r="H184" s="45"/>
      <c r="I184" s="46"/>
      <c r="J184" s="46"/>
      <c r="K184" s="46"/>
      <c r="L184" s="46"/>
    </row>
    <row r="185" spans="5:12" ht="20.25" x14ac:dyDescent="0.2">
      <c r="E185" s="45" t="s">
        <v>121</v>
      </c>
      <c r="F185" s="45"/>
      <c r="G185" s="45"/>
      <c r="H185" s="45"/>
      <c r="I185" s="46"/>
      <c r="J185" s="46"/>
      <c r="K185" s="46"/>
      <c r="L185" s="46"/>
    </row>
    <row r="186" spans="5:12" ht="20.25" x14ac:dyDescent="0.2">
      <c r="E186" s="45" t="s">
        <v>122</v>
      </c>
      <c r="F186" s="45"/>
      <c r="G186" s="45"/>
      <c r="H186" s="45"/>
      <c r="I186" s="46"/>
      <c r="J186" s="46"/>
      <c r="K186" s="46"/>
      <c r="L186" s="46"/>
    </row>
    <row r="187" spans="5:12" ht="20.25" x14ac:dyDescent="0.2">
      <c r="E187" s="45" t="s">
        <v>123</v>
      </c>
      <c r="F187" s="45"/>
      <c r="G187" s="45"/>
      <c r="H187" s="45"/>
      <c r="I187" s="46"/>
      <c r="J187" s="46"/>
      <c r="K187" s="46"/>
      <c r="L187" s="46"/>
    </row>
    <row r="188" spans="5:12" ht="20.25" x14ac:dyDescent="0.2">
      <c r="E188" s="45" t="s">
        <v>124</v>
      </c>
      <c r="F188" s="45"/>
      <c r="G188" s="45"/>
      <c r="H188" s="45"/>
      <c r="I188" s="46"/>
      <c r="J188" s="46"/>
      <c r="K188" s="46"/>
      <c r="L188" s="46"/>
    </row>
    <row r="189" spans="5:12" ht="20.25" x14ac:dyDescent="0.2">
      <c r="E189" s="45" t="s">
        <v>125</v>
      </c>
      <c r="F189" s="45"/>
      <c r="G189" s="45"/>
      <c r="H189" s="45"/>
      <c r="I189" s="46"/>
      <c r="J189" s="46"/>
      <c r="K189" s="46"/>
      <c r="L189" s="46"/>
    </row>
    <row r="190" spans="5:12" ht="20.25" x14ac:dyDescent="0.2">
      <c r="E190" s="45" t="s">
        <v>126</v>
      </c>
      <c r="F190" s="45"/>
      <c r="G190" s="45"/>
      <c r="H190" s="45"/>
      <c r="I190" s="46"/>
      <c r="J190" s="46"/>
      <c r="K190" s="46"/>
      <c r="L190" s="46"/>
    </row>
    <row r="191" spans="5:12" ht="20.25" x14ac:dyDescent="0.2">
      <c r="E191" s="45" t="s">
        <v>127</v>
      </c>
      <c r="F191" s="45"/>
      <c r="G191" s="45"/>
      <c r="H191" s="45"/>
      <c r="I191" s="46"/>
      <c r="J191" s="46"/>
      <c r="K191" s="46"/>
      <c r="L191" s="46"/>
    </row>
    <row r="192" spans="5:12" ht="20.25" x14ac:dyDescent="0.2">
      <c r="E192" s="45" t="s">
        <v>128</v>
      </c>
      <c r="F192" s="45"/>
      <c r="G192" s="45"/>
      <c r="H192" s="45"/>
      <c r="I192" s="46"/>
      <c r="J192" s="46"/>
      <c r="K192" s="46"/>
      <c r="L192" s="46"/>
    </row>
    <row r="193" spans="5:12" ht="20.25" x14ac:dyDescent="0.2">
      <c r="E193" s="45" t="s">
        <v>129</v>
      </c>
      <c r="F193" s="45"/>
      <c r="G193" s="45"/>
      <c r="H193" s="45"/>
      <c r="I193" s="46"/>
      <c r="J193" s="46"/>
      <c r="K193" s="46"/>
      <c r="L193" s="46"/>
    </row>
    <row r="194" spans="5:12" ht="20.25" x14ac:dyDescent="0.2">
      <c r="E194" s="45" t="s">
        <v>130</v>
      </c>
      <c r="F194" s="45"/>
      <c r="G194" s="45"/>
      <c r="H194" s="45"/>
      <c r="I194" s="46"/>
      <c r="J194" s="46"/>
      <c r="K194" s="46"/>
      <c r="L194" s="46"/>
    </row>
    <row r="195" spans="5:12" ht="20.25" x14ac:dyDescent="0.2">
      <c r="E195" s="45" t="s">
        <v>131</v>
      </c>
      <c r="F195" s="45"/>
      <c r="G195" s="45"/>
      <c r="H195" s="45"/>
      <c r="I195" s="46"/>
      <c r="J195" s="46"/>
      <c r="K195" s="46"/>
      <c r="L195" s="46"/>
    </row>
    <row r="196" spans="5:12" ht="20.25" x14ac:dyDescent="0.2">
      <c r="E196" s="45" t="s">
        <v>132</v>
      </c>
      <c r="F196" s="45"/>
      <c r="G196" s="45"/>
      <c r="H196" s="45"/>
      <c r="I196" s="46"/>
      <c r="J196" s="46"/>
      <c r="K196" s="46"/>
      <c r="L196" s="46"/>
    </row>
    <row r="197" spans="5:12" ht="20.25" x14ac:dyDescent="0.2">
      <c r="E197" s="45" t="s">
        <v>133</v>
      </c>
      <c r="F197" s="45"/>
      <c r="G197" s="45"/>
      <c r="H197" s="45"/>
      <c r="I197" s="46"/>
      <c r="J197" s="46"/>
      <c r="K197" s="46"/>
      <c r="L197" s="46"/>
    </row>
    <row r="198" spans="5:12" ht="20.25" x14ac:dyDescent="0.2">
      <c r="E198" s="45" t="s">
        <v>134</v>
      </c>
      <c r="F198" s="45"/>
      <c r="G198" s="45"/>
      <c r="H198" s="45"/>
      <c r="I198" s="46"/>
      <c r="J198" s="46"/>
      <c r="K198" s="46"/>
      <c r="L198" s="46"/>
    </row>
    <row r="199" spans="5:12" ht="20.25" x14ac:dyDescent="0.2">
      <c r="E199" s="45" t="s">
        <v>135</v>
      </c>
      <c r="F199" s="45"/>
      <c r="G199" s="45"/>
      <c r="H199" s="45"/>
      <c r="I199" s="46"/>
      <c r="J199" s="46"/>
      <c r="K199" s="46"/>
      <c r="L199" s="46"/>
    </row>
    <row r="200" spans="5:12" ht="20.25" x14ac:dyDescent="0.2">
      <c r="E200" s="45" t="s">
        <v>136</v>
      </c>
      <c r="F200" s="45"/>
      <c r="G200" s="45"/>
      <c r="H200" s="45"/>
      <c r="I200" s="46"/>
      <c r="J200" s="46"/>
      <c r="K200" s="46"/>
      <c r="L200" s="46"/>
    </row>
    <row r="201" spans="5:12" ht="20.25" x14ac:dyDescent="0.2">
      <c r="E201" s="45" t="s">
        <v>137</v>
      </c>
      <c r="F201" s="45"/>
      <c r="G201" s="45"/>
      <c r="H201" s="45"/>
      <c r="I201" s="46"/>
      <c r="J201" s="46"/>
      <c r="K201" s="46"/>
      <c r="L201" s="46"/>
    </row>
    <row r="202" spans="5:12" ht="20.25" x14ac:dyDescent="0.2">
      <c r="E202" s="45" t="s">
        <v>138</v>
      </c>
      <c r="F202" s="45"/>
      <c r="G202" s="45"/>
      <c r="H202" s="45"/>
      <c r="I202" s="46"/>
      <c r="J202" s="46"/>
      <c r="K202" s="46"/>
      <c r="L202" s="46"/>
    </row>
    <row r="203" spans="5:12" ht="20.25" x14ac:dyDescent="0.2">
      <c r="E203" s="45" t="s">
        <v>139</v>
      </c>
      <c r="F203" s="45"/>
      <c r="G203" s="45"/>
      <c r="H203" s="45"/>
      <c r="I203" s="46"/>
      <c r="J203" s="46"/>
      <c r="K203" s="46"/>
      <c r="L203" s="46"/>
    </row>
    <row r="204" spans="5:12" ht="20.25" x14ac:dyDescent="0.2">
      <c r="E204" s="45" t="s">
        <v>140</v>
      </c>
      <c r="F204" s="45"/>
      <c r="G204" s="45"/>
      <c r="H204" s="45"/>
      <c r="I204" s="46"/>
      <c r="J204" s="46"/>
      <c r="K204" s="46"/>
      <c r="L204" s="46"/>
    </row>
    <row r="205" spans="5:12" ht="20.25" x14ac:dyDescent="0.2">
      <c r="E205" s="45" t="s">
        <v>141</v>
      </c>
      <c r="F205" s="45"/>
      <c r="G205" s="45"/>
      <c r="H205" s="45"/>
      <c r="I205" s="46"/>
      <c r="J205" s="46"/>
      <c r="K205" s="46"/>
      <c r="L205" s="46"/>
    </row>
    <row r="206" spans="5:12" ht="20.25" x14ac:dyDescent="0.2">
      <c r="E206" s="45" t="s">
        <v>142</v>
      </c>
      <c r="F206" s="45"/>
      <c r="G206" s="45"/>
      <c r="H206" s="45"/>
      <c r="I206" s="46"/>
      <c r="J206" s="46"/>
      <c r="K206" s="46"/>
      <c r="L206" s="46"/>
    </row>
    <row r="207" spans="5:12" ht="20.25" x14ac:dyDescent="0.2">
      <c r="E207" s="45" t="s">
        <v>143</v>
      </c>
      <c r="F207" s="45"/>
      <c r="G207" s="45"/>
      <c r="H207" s="45"/>
      <c r="I207" s="46"/>
      <c r="J207" s="46"/>
      <c r="K207" s="46"/>
      <c r="L207" s="46"/>
    </row>
    <row r="208" spans="5:12" ht="20.25" x14ac:dyDescent="0.2">
      <c r="E208" s="45" t="s">
        <v>144</v>
      </c>
      <c r="F208" s="45"/>
      <c r="G208" s="45"/>
      <c r="H208" s="45"/>
      <c r="I208" s="46"/>
      <c r="J208" s="46"/>
      <c r="K208" s="46"/>
      <c r="L208" s="46"/>
    </row>
    <row r="209" spans="5:12" ht="20.25" x14ac:dyDescent="0.2">
      <c r="E209" s="45" t="s">
        <v>145</v>
      </c>
      <c r="F209" s="45"/>
      <c r="G209" s="45"/>
      <c r="H209" s="45"/>
      <c r="I209" s="46"/>
      <c r="J209" s="46"/>
      <c r="K209" s="46"/>
      <c r="L209" s="46"/>
    </row>
    <row r="210" spans="5:12" ht="20.25" x14ac:dyDescent="0.2">
      <c r="E210" s="45" t="s">
        <v>146</v>
      </c>
      <c r="F210" s="45"/>
      <c r="G210" s="45"/>
      <c r="H210" s="45"/>
      <c r="I210" s="46"/>
      <c r="J210" s="46"/>
      <c r="K210" s="46"/>
      <c r="L210" s="46"/>
    </row>
    <row r="211" spans="5:12" ht="20.25" x14ac:dyDescent="0.2">
      <c r="E211" s="45" t="s">
        <v>147</v>
      </c>
      <c r="F211" s="45"/>
      <c r="G211" s="45"/>
      <c r="H211" s="45"/>
      <c r="I211" s="46"/>
      <c r="J211" s="46"/>
      <c r="K211" s="46"/>
      <c r="L211" s="46"/>
    </row>
    <row r="212" spans="5:12" ht="20.25" x14ac:dyDescent="0.2">
      <c r="E212" s="45" t="s">
        <v>148</v>
      </c>
      <c r="F212" s="45"/>
      <c r="G212" s="45"/>
      <c r="H212" s="45"/>
      <c r="I212" s="46"/>
      <c r="J212" s="46"/>
      <c r="K212" s="46"/>
      <c r="L212" s="46"/>
    </row>
    <row r="213" spans="5:12" ht="20.25" x14ac:dyDescent="0.2">
      <c r="E213" s="45" t="s">
        <v>149</v>
      </c>
      <c r="F213" s="45"/>
      <c r="G213" s="45"/>
      <c r="H213" s="45"/>
      <c r="I213" s="46"/>
      <c r="J213" s="46"/>
      <c r="K213" s="46"/>
      <c r="L213" s="46"/>
    </row>
    <row r="214" spans="5:12" ht="20.25" x14ac:dyDescent="0.2">
      <c r="E214" s="45" t="s">
        <v>150</v>
      </c>
      <c r="F214" s="45"/>
      <c r="G214" s="45"/>
      <c r="H214" s="45"/>
      <c r="I214" s="46"/>
      <c r="J214" s="46"/>
      <c r="K214" s="46"/>
      <c r="L214" s="46"/>
    </row>
    <row r="215" spans="5:12" ht="20.25" x14ac:dyDescent="0.2">
      <c r="E215" s="45" t="s">
        <v>151</v>
      </c>
      <c r="F215" s="45"/>
      <c r="G215" s="45"/>
      <c r="H215" s="45"/>
      <c r="I215" s="46"/>
      <c r="J215" s="46"/>
      <c r="K215" s="46"/>
      <c r="L215" s="46"/>
    </row>
    <row r="216" spans="5:12" ht="20.25" x14ac:dyDescent="0.2">
      <c r="E216" s="45" t="s">
        <v>152</v>
      </c>
      <c r="F216" s="45"/>
      <c r="G216" s="45"/>
      <c r="H216" s="45"/>
      <c r="I216" s="46"/>
      <c r="J216" s="46"/>
      <c r="K216" s="46"/>
      <c r="L216" s="46"/>
    </row>
    <row r="217" spans="5:12" ht="20.25" x14ac:dyDescent="0.2">
      <c r="E217" s="45" t="s">
        <v>153</v>
      </c>
      <c r="F217" s="45"/>
      <c r="G217" s="45"/>
      <c r="H217" s="45"/>
      <c r="I217" s="46"/>
      <c r="J217" s="46"/>
      <c r="K217" s="46"/>
      <c r="L217" s="46"/>
    </row>
    <row r="218" spans="5:12" ht="20.25" x14ac:dyDescent="0.2">
      <c r="E218" s="45" t="s">
        <v>154</v>
      </c>
      <c r="F218" s="45"/>
      <c r="G218" s="45"/>
      <c r="H218" s="45"/>
      <c r="I218" s="46"/>
      <c r="J218" s="46"/>
      <c r="K218" s="46"/>
      <c r="L218" s="46"/>
    </row>
    <row r="219" spans="5:12" ht="20.25" x14ac:dyDescent="0.2">
      <c r="E219" s="45" t="s">
        <v>155</v>
      </c>
      <c r="F219" s="45"/>
      <c r="G219" s="45"/>
      <c r="H219" s="45"/>
      <c r="I219" s="46"/>
      <c r="J219" s="46"/>
      <c r="K219" s="46"/>
      <c r="L219" s="46"/>
    </row>
    <row r="220" spans="5:12" ht="20.25" x14ac:dyDescent="0.2">
      <c r="E220" s="45" t="s">
        <v>156</v>
      </c>
      <c r="F220" s="45"/>
      <c r="G220" s="45"/>
      <c r="H220" s="45"/>
      <c r="I220" s="46"/>
      <c r="J220" s="46"/>
      <c r="K220" s="46"/>
      <c r="L220" s="46"/>
    </row>
    <row r="221" spans="5:12" ht="20.25" x14ac:dyDescent="0.2">
      <c r="E221" s="45" t="s">
        <v>157</v>
      </c>
      <c r="F221" s="45"/>
      <c r="G221" s="45"/>
      <c r="H221" s="45"/>
      <c r="I221" s="46"/>
      <c r="J221" s="46"/>
      <c r="K221" s="46"/>
      <c r="L221" s="46"/>
    </row>
    <row r="222" spans="5:12" ht="20.25" x14ac:dyDescent="0.2">
      <c r="E222" s="45" t="s">
        <v>158</v>
      </c>
      <c r="F222" s="45"/>
      <c r="G222" s="45"/>
      <c r="H222" s="45"/>
      <c r="I222" s="46"/>
      <c r="J222" s="46"/>
      <c r="K222" s="46"/>
      <c r="L222" s="46"/>
    </row>
    <row r="223" spans="5:12" ht="20.25" x14ac:dyDescent="0.2">
      <c r="E223" s="45" t="s">
        <v>159</v>
      </c>
      <c r="F223" s="45"/>
      <c r="G223" s="45"/>
      <c r="H223" s="45"/>
      <c r="I223" s="46"/>
      <c r="J223" s="46"/>
      <c r="K223" s="46"/>
      <c r="L223" s="46"/>
    </row>
    <row r="224" spans="5:12" ht="20.25" x14ac:dyDescent="0.2">
      <c r="E224" s="45" t="s">
        <v>160</v>
      </c>
      <c r="F224" s="45"/>
      <c r="G224" s="45"/>
      <c r="H224" s="45"/>
      <c r="I224" s="46"/>
      <c r="J224" s="46"/>
      <c r="K224" s="46"/>
      <c r="L224" s="46"/>
    </row>
    <row r="225" spans="5:12" ht="20.25" x14ac:dyDescent="0.2">
      <c r="E225" s="45" t="s">
        <v>161</v>
      </c>
      <c r="F225" s="45"/>
      <c r="G225" s="45"/>
      <c r="H225" s="45"/>
      <c r="I225" s="46"/>
      <c r="J225" s="46"/>
      <c r="K225" s="46"/>
      <c r="L225" s="46"/>
    </row>
    <row r="226" spans="5:12" ht="20.25" x14ac:dyDescent="0.2">
      <c r="E226" s="45" t="s">
        <v>162</v>
      </c>
      <c r="F226" s="45"/>
      <c r="G226" s="45"/>
      <c r="H226" s="45"/>
      <c r="I226" s="46"/>
      <c r="J226" s="46"/>
      <c r="K226" s="46"/>
      <c r="L226" s="46"/>
    </row>
    <row r="227" spans="5:12" ht="20.25" x14ac:dyDescent="0.2">
      <c r="E227" s="45" t="s">
        <v>163</v>
      </c>
      <c r="F227" s="45"/>
      <c r="G227" s="45"/>
      <c r="H227" s="45"/>
      <c r="I227" s="46"/>
      <c r="J227" s="46"/>
      <c r="K227" s="46"/>
      <c r="L227" s="46"/>
    </row>
    <row r="228" spans="5:12" ht="20.25" x14ac:dyDescent="0.2">
      <c r="E228" s="45" t="s">
        <v>164</v>
      </c>
      <c r="F228" s="45"/>
      <c r="G228" s="45"/>
      <c r="H228" s="45"/>
      <c r="I228" s="46"/>
      <c r="J228" s="46"/>
      <c r="K228" s="46"/>
      <c r="L228" s="46"/>
    </row>
    <row r="229" spans="5:12" ht="20.25" x14ac:dyDescent="0.2">
      <c r="E229" s="45" t="s">
        <v>165</v>
      </c>
      <c r="F229" s="45"/>
      <c r="G229" s="45"/>
      <c r="H229" s="45"/>
      <c r="I229" s="46"/>
      <c r="J229" s="46"/>
      <c r="K229" s="46"/>
      <c r="L229" s="46"/>
    </row>
    <row r="230" spans="5:12" ht="20.25" x14ac:dyDescent="0.2">
      <c r="E230" s="45" t="s">
        <v>166</v>
      </c>
      <c r="F230" s="45"/>
      <c r="G230" s="45"/>
      <c r="H230" s="45"/>
      <c r="I230" s="46"/>
      <c r="J230" s="46"/>
      <c r="K230" s="46"/>
      <c r="L230" s="46"/>
    </row>
    <row r="231" spans="5:12" ht="20.25" x14ac:dyDescent="0.2">
      <c r="E231" s="45" t="s">
        <v>167</v>
      </c>
      <c r="F231" s="45"/>
      <c r="G231" s="45"/>
      <c r="H231" s="45"/>
      <c r="I231" s="46"/>
      <c r="J231" s="46"/>
      <c r="K231" s="46"/>
      <c r="L231" s="46"/>
    </row>
    <row r="232" spans="5:12" ht="20.25" x14ac:dyDescent="0.2">
      <c r="E232" s="45" t="s">
        <v>168</v>
      </c>
      <c r="F232" s="45"/>
      <c r="G232" s="45"/>
      <c r="H232" s="45"/>
      <c r="I232" s="46"/>
      <c r="J232" s="46"/>
      <c r="K232" s="46"/>
      <c r="L232" s="46"/>
    </row>
    <row r="233" spans="5:12" ht="20.25" x14ac:dyDescent="0.2">
      <c r="E233" s="45" t="s">
        <v>169</v>
      </c>
      <c r="F233" s="45"/>
      <c r="G233" s="45"/>
      <c r="H233" s="45"/>
      <c r="I233" s="46"/>
      <c r="J233" s="46"/>
      <c r="K233" s="46"/>
      <c r="L233" s="46"/>
    </row>
    <row r="234" spans="5:12" ht="20.25" x14ac:dyDescent="0.2">
      <c r="E234" s="45" t="s">
        <v>170</v>
      </c>
      <c r="F234" s="45"/>
      <c r="G234" s="45"/>
      <c r="H234" s="45"/>
      <c r="I234" s="46"/>
      <c r="J234" s="46"/>
      <c r="K234" s="46"/>
      <c r="L234" s="46"/>
    </row>
    <row r="235" spans="5:12" ht="20.25" x14ac:dyDescent="0.2">
      <c r="E235" s="45" t="s">
        <v>171</v>
      </c>
      <c r="F235" s="45"/>
      <c r="G235" s="45"/>
      <c r="H235" s="45"/>
      <c r="I235" s="46"/>
      <c r="J235" s="46"/>
      <c r="K235" s="46"/>
      <c r="L235" s="46"/>
    </row>
    <row r="236" spans="5:12" ht="20.25" x14ac:dyDescent="0.2">
      <c r="E236" s="45" t="s">
        <v>172</v>
      </c>
      <c r="F236" s="45"/>
      <c r="G236" s="45"/>
      <c r="H236" s="45"/>
      <c r="I236" s="46"/>
      <c r="J236" s="46"/>
      <c r="K236" s="46"/>
      <c r="L236" s="46"/>
    </row>
    <row r="237" spans="5:12" ht="20.25" x14ac:dyDescent="0.2">
      <c r="E237" s="45" t="s">
        <v>173</v>
      </c>
      <c r="F237" s="45"/>
      <c r="G237" s="45"/>
      <c r="H237" s="45"/>
      <c r="I237" s="46"/>
      <c r="J237" s="46"/>
      <c r="K237" s="46"/>
      <c r="L237" s="46"/>
    </row>
    <row r="238" spans="5:12" ht="20.25" x14ac:dyDescent="0.2">
      <c r="E238" s="45" t="s">
        <v>174</v>
      </c>
      <c r="F238" s="45"/>
      <c r="G238" s="45"/>
      <c r="H238" s="45"/>
      <c r="I238" s="46"/>
      <c r="J238" s="46"/>
      <c r="K238" s="46"/>
      <c r="L238" s="46"/>
    </row>
    <row r="239" spans="5:12" ht="20.25" x14ac:dyDescent="0.2">
      <c r="E239" s="45" t="s">
        <v>175</v>
      </c>
      <c r="F239" s="45"/>
      <c r="G239" s="45"/>
      <c r="H239" s="45"/>
      <c r="I239" s="46"/>
      <c r="J239" s="46"/>
      <c r="K239" s="46"/>
      <c r="L239" s="46"/>
    </row>
    <row r="240" spans="5:12" ht="20.25" x14ac:dyDescent="0.2">
      <c r="E240" s="45" t="s">
        <v>176</v>
      </c>
      <c r="F240" s="45"/>
      <c r="G240" s="45"/>
      <c r="H240" s="45"/>
      <c r="I240" s="46"/>
      <c r="J240" s="46"/>
      <c r="K240" s="46"/>
      <c r="L240" s="46"/>
    </row>
    <row r="241" spans="5:12" ht="20.25" x14ac:dyDescent="0.2">
      <c r="E241" s="45" t="s">
        <v>177</v>
      </c>
      <c r="F241" s="45"/>
      <c r="G241" s="45"/>
      <c r="H241" s="45"/>
      <c r="I241" s="46"/>
      <c r="J241" s="46"/>
      <c r="K241" s="46"/>
      <c r="L241" s="46"/>
    </row>
    <row r="242" spans="5:12" ht="20.25" x14ac:dyDescent="0.2">
      <c r="E242" s="45" t="s">
        <v>178</v>
      </c>
      <c r="F242" s="45"/>
      <c r="G242" s="45"/>
      <c r="H242" s="45"/>
      <c r="I242" s="46"/>
      <c r="J242" s="46"/>
      <c r="K242" s="46"/>
      <c r="L242" s="46"/>
    </row>
    <row r="243" spans="5:12" ht="20.25" x14ac:dyDescent="0.2">
      <c r="E243" s="45" t="s">
        <v>179</v>
      </c>
      <c r="F243" s="45"/>
      <c r="G243" s="45"/>
      <c r="H243" s="45"/>
      <c r="I243" s="46"/>
      <c r="J243" s="46"/>
      <c r="K243" s="46"/>
      <c r="L243" s="46"/>
    </row>
    <row r="244" spans="5:12" ht="20.25" x14ac:dyDescent="0.2">
      <c r="E244" s="45" t="s">
        <v>180</v>
      </c>
      <c r="F244" s="45"/>
      <c r="G244" s="45"/>
      <c r="H244" s="45"/>
      <c r="I244" s="46"/>
      <c r="J244" s="46"/>
      <c r="K244" s="46"/>
      <c r="L244" s="46"/>
    </row>
    <row r="245" spans="5:12" ht="20.25" x14ac:dyDescent="0.2">
      <c r="E245" s="45" t="s">
        <v>181</v>
      </c>
      <c r="F245" s="45"/>
      <c r="G245" s="45"/>
      <c r="H245" s="45"/>
      <c r="I245" s="46"/>
      <c r="J245" s="46"/>
      <c r="K245" s="46"/>
      <c r="L245" s="46"/>
    </row>
    <row r="246" spans="5:12" ht="20.25" x14ac:dyDescent="0.2">
      <c r="E246" s="45" t="s">
        <v>182</v>
      </c>
      <c r="F246" s="45"/>
      <c r="G246" s="45"/>
      <c r="H246" s="45"/>
      <c r="I246" s="46"/>
      <c r="J246" s="46"/>
      <c r="K246" s="46"/>
      <c r="L246" s="46"/>
    </row>
  </sheetData>
  <dataConsolidate/>
  <mergeCells count="118">
    <mergeCell ref="E104:P104"/>
    <mergeCell ref="H105:I105"/>
    <mergeCell ref="H106:I106"/>
    <mergeCell ref="N106:N107"/>
    <mergeCell ref="O106:O107"/>
    <mergeCell ref="P106:P107"/>
    <mergeCell ref="H107:I107"/>
    <mergeCell ref="E108:P108"/>
    <mergeCell ref="E109:F109"/>
    <mergeCell ref="G109:G110"/>
    <mergeCell ref="M109:P109"/>
    <mergeCell ref="E110:F110"/>
    <mergeCell ref="M110:P110"/>
    <mergeCell ref="E96:P96"/>
    <mergeCell ref="H97:I97"/>
    <mergeCell ref="H98:I98"/>
    <mergeCell ref="N98:N99"/>
    <mergeCell ref="O98:O99"/>
    <mergeCell ref="P98:P99"/>
    <mergeCell ref="H99:I99"/>
    <mergeCell ref="E100:P100"/>
    <mergeCell ref="E101:F101"/>
    <mergeCell ref="G101:G102"/>
    <mergeCell ref="M101:P101"/>
    <mergeCell ref="E102:F102"/>
    <mergeCell ref="M102:P102"/>
    <mergeCell ref="E88:P88"/>
    <mergeCell ref="H89:I89"/>
    <mergeCell ref="H90:I90"/>
    <mergeCell ref="N90:N91"/>
    <mergeCell ref="O90:O91"/>
    <mergeCell ref="P90:P91"/>
    <mergeCell ref="H91:I91"/>
    <mergeCell ref="E92:P92"/>
    <mergeCell ref="E93:F93"/>
    <mergeCell ref="G93:G94"/>
    <mergeCell ref="M93:P93"/>
    <mergeCell ref="E94:F94"/>
    <mergeCell ref="M94:P94"/>
    <mergeCell ref="E80:P80"/>
    <mergeCell ref="H81:I81"/>
    <mergeCell ref="H82:I82"/>
    <mergeCell ref="N82:N83"/>
    <mergeCell ref="O82:O83"/>
    <mergeCell ref="P82:P83"/>
    <mergeCell ref="H83:I83"/>
    <mergeCell ref="E84:P84"/>
    <mergeCell ref="E85:F85"/>
    <mergeCell ref="G85:G86"/>
    <mergeCell ref="M85:P85"/>
    <mergeCell ref="E86:F86"/>
    <mergeCell ref="M86:P86"/>
    <mergeCell ref="E72:P72"/>
    <mergeCell ref="H73:I73"/>
    <mergeCell ref="H74:I74"/>
    <mergeCell ref="N74:N75"/>
    <mergeCell ref="O74:O75"/>
    <mergeCell ref="P74:P75"/>
    <mergeCell ref="H75:I75"/>
    <mergeCell ref="E76:P76"/>
    <mergeCell ref="E77:F77"/>
    <mergeCell ref="G77:G78"/>
    <mergeCell ref="M77:P77"/>
    <mergeCell ref="E78:F78"/>
    <mergeCell ref="M78:P78"/>
    <mergeCell ref="E67:P67"/>
    <mergeCell ref="E68:F68"/>
    <mergeCell ref="G68:G69"/>
    <mergeCell ref="M68:P68"/>
    <mergeCell ref="E69:F69"/>
    <mergeCell ref="M69:P69"/>
    <mergeCell ref="E58:P58"/>
    <mergeCell ref="AE10:AF10"/>
    <mergeCell ref="AH10:AI10"/>
    <mergeCell ref="H46:O46"/>
    <mergeCell ref="H49:O50"/>
    <mergeCell ref="E52:P52"/>
    <mergeCell ref="E53:P53"/>
    <mergeCell ref="F55:J56"/>
    <mergeCell ref="K55:L55"/>
    <mergeCell ref="M55:O55"/>
    <mergeCell ref="E60:P60"/>
    <mergeCell ref="E61:P61"/>
    <mergeCell ref="E63:P63"/>
    <mergeCell ref="H64:I64"/>
    <mergeCell ref="N64:P64"/>
    <mergeCell ref="H65:I65"/>
    <mergeCell ref="N65:P66"/>
    <mergeCell ref="E66:G66"/>
    <mergeCell ref="H66:I66"/>
    <mergeCell ref="CN9:CT9"/>
    <mergeCell ref="CU9:DA9"/>
    <mergeCell ref="F10:H10"/>
    <mergeCell ref="S10:T10"/>
    <mergeCell ref="V10:W10"/>
    <mergeCell ref="Y10:Z10"/>
    <mergeCell ref="AB10:AC10"/>
    <mergeCell ref="BY9:BZ9"/>
    <mergeCell ref="CF9:CG9"/>
    <mergeCell ref="K56:L56"/>
    <mergeCell ref="M56:O56"/>
    <mergeCell ref="F2:G2"/>
    <mergeCell ref="H2:I2"/>
    <mergeCell ref="J2:K2"/>
    <mergeCell ref="AK8:AN8"/>
    <mergeCell ref="AP8:AU8"/>
    <mergeCell ref="AW8:BB8"/>
    <mergeCell ref="BY8:CD8"/>
    <mergeCell ref="CF8:CK8"/>
    <mergeCell ref="C9:D9"/>
    <mergeCell ref="AP9:AQ9"/>
    <mergeCell ref="AW9:AX9"/>
    <mergeCell ref="BD9:BE9"/>
    <mergeCell ref="BK9:BL9"/>
    <mergeCell ref="BR9:BS9"/>
    <mergeCell ref="BD8:BI8"/>
    <mergeCell ref="BK8:BP8"/>
    <mergeCell ref="BR8:BW8"/>
  </mergeCells>
  <conditionalFormatting sqref="C11:C40">
    <cfRule type="containsText" dxfId="10" priority="1" operator="containsText" text="I">
      <formula>NOT(ISERROR(SEARCH("I",C11)))</formula>
    </cfRule>
    <cfRule type="containsText" dxfId="9" priority="2" operator="containsText" text="K">
      <formula>NOT(ISERROR(SEARCH("K",C11)))</formula>
    </cfRule>
  </conditionalFormatting>
  <conditionalFormatting sqref="C11:D40">
    <cfRule type="containsText" dxfId="8" priority="3" operator="containsText" text="T">
      <formula>NOT(ISERROR(SEARCH("T",C11)))</formula>
    </cfRule>
    <cfRule type="containsText" dxfId="7" priority="10" operator="containsText" text="J">
      <formula>NOT(ISERROR(SEARCH("J",C11)))</formula>
    </cfRule>
    <cfRule type="containsText" dxfId="6" priority="11" operator="containsText" text="L">
      <formula>NOT(ISERROR(SEARCH("L",C11)))</formula>
    </cfRule>
  </conditionalFormatting>
  <conditionalFormatting sqref="N11:N40">
    <cfRule type="cellIs" dxfId="5" priority="4" operator="between">
      <formula>75.0000001</formula>
      <formula>79.99999999999</formula>
    </cfRule>
    <cfRule type="cellIs" dxfId="4" priority="5" operator="between">
      <formula>65.00000001</formula>
      <formula>69.999999</formula>
    </cfRule>
    <cfRule type="cellIs" dxfId="3" priority="6" operator="between">
      <formula>70</formula>
      <formula>75</formula>
    </cfRule>
    <cfRule type="cellIs" dxfId="2" priority="7" operator="greaterThan">
      <formula>80</formula>
    </cfRule>
    <cfRule type="containsBlanks" dxfId="1" priority="8">
      <formula>LEN(TRIM(N11))=0</formula>
    </cfRule>
    <cfRule type="cellIs" dxfId="0" priority="9" operator="lessThan">
      <formula>65</formula>
    </cfRule>
  </conditionalFormatting>
  <dataValidations count="6">
    <dataValidation type="list" allowBlank="1" showInputMessage="1" showErrorMessage="1" sqref="H66:I66 H107:I107 H99:I99 H91:I91 H83:I83 H75:I75" xr:uid="{00000000-0002-0000-2F00-000000000000}">
      <formula1>$I$3:$I$5</formula1>
    </dataValidation>
    <dataValidation type="list" allowBlank="1" showInputMessage="1" showErrorMessage="1" sqref="E65 E74 E76 E82 E84 E90 E92 E98 E100 E106 E108" xr:uid="{00000000-0002-0000-2F00-000001000000}">
      <formula1>$E$115:$E$246</formula1>
    </dataValidation>
    <dataValidation type="list" allowBlank="1" showInputMessage="1" showErrorMessage="1" sqref="AV96 AU104:AV104 AV88 AV80 O70:P71 AV70:AV72" xr:uid="{00000000-0002-0000-2F00-000002000000}">
      <formula1>$BJ$5:$BJ$7</formula1>
    </dataValidation>
    <dataValidation type="list" allowBlank="1" showInputMessage="1" showErrorMessage="1" sqref="E78 E110 E102 E94 E86 E69:F69" xr:uid="{00000000-0002-0000-2F00-000003000000}">
      <formula1>$K$3:$K$4</formula1>
    </dataValidation>
    <dataValidation type="list" allowBlank="1" showInputMessage="1" showErrorMessage="1" sqref="F115:F246" xr:uid="{00000000-0002-0000-2F00-000004000000}">
      <formula1>$L$3:$L$7</formula1>
    </dataValidation>
    <dataValidation type="list" allowBlank="1" showInputMessage="1" showErrorMessage="1" sqref="E11:E39" xr:uid="{00000000-0002-0000-2F00-000005000000}">
      <formula1>Elenco_Misure</formula1>
    </dataValidation>
  </dataValidations>
  <printOptions horizontalCentered="1" verticalCentered="1"/>
  <pageMargins left="0.74803149606299213" right="0.74803149606299213" top="0.98425196850393704" bottom="0.98425196850393704" header="0.51181102362204722" footer="0.51181102362204722"/>
  <pageSetup paperSize="9" scale="11" orientation="portrait" r:id="rId1"/>
  <headerFooter alignWithMargins="0"/>
  <legacy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N34"/>
  <sheetViews>
    <sheetView zoomScale="85" zoomScaleNormal="85" workbookViewId="0">
      <selection activeCell="E3" sqref="E3"/>
    </sheetView>
  </sheetViews>
  <sheetFormatPr defaultRowHeight="12.75" x14ac:dyDescent="0.2"/>
  <cols>
    <col min="2" max="2" width="24.5703125" customWidth="1"/>
    <col min="3" max="3" width="28.28515625" bestFit="1" customWidth="1"/>
    <col min="4" max="4" width="16.140625" customWidth="1"/>
    <col min="5" max="5" width="12.5703125" bestFit="1" customWidth="1"/>
  </cols>
  <sheetData>
    <row r="1" spans="1:14" ht="18.75" x14ac:dyDescent="0.2">
      <c r="A1" s="140" t="s">
        <v>0</v>
      </c>
      <c r="B1" s="140" t="s">
        <v>184</v>
      </c>
      <c r="C1" s="140" t="s">
        <v>1</v>
      </c>
      <c r="D1" s="140" t="s">
        <v>2</v>
      </c>
      <c r="E1" s="140" t="s">
        <v>64</v>
      </c>
      <c r="F1" s="140" t="s">
        <v>12</v>
      </c>
      <c r="G1" s="140" t="s">
        <v>13</v>
      </c>
      <c r="H1" s="140" t="s">
        <v>14</v>
      </c>
      <c r="I1" s="140" t="s">
        <v>248</v>
      </c>
      <c r="L1" s="451" t="s">
        <v>236</v>
      </c>
      <c r="M1" s="451" t="s">
        <v>31</v>
      </c>
      <c r="N1" s="17"/>
    </row>
    <row r="2" spans="1:14" ht="15" x14ac:dyDescent="0.2">
      <c r="A2" s="141" t="s">
        <v>36</v>
      </c>
      <c r="B2" s="141" t="s">
        <v>27</v>
      </c>
      <c r="C2" s="141" t="s">
        <v>582</v>
      </c>
      <c r="D2" s="141" t="s">
        <v>583</v>
      </c>
      <c r="E2" s="142">
        <v>26</v>
      </c>
      <c r="F2" s="142">
        <v>32</v>
      </c>
      <c r="G2" s="142">
        <v>23</v>
      </c>
      <c r="H2" s="142">
        <v>15</v>
      </c>
      <c r="J2" s="17"/>
      <c r="K2" s="120"/>
      <c r="L2" s="57" t="s">
        <v>242</v>
      </c>
      <c r="M2" s="120"/>
      <c r="N2" s="17"/>
    </row>
    <row r="3" spans="1:14" ht="15" x14ac:dyDescent="0.2">
      <c r="A3" s="143"/>
      <c r="B3" s="141"/>
      <c r="C3" s="144" t="s">
        <v>57</v>
      </c>
      <c r="D3" s="145">
        <v>0.75</v>
      </c>
      <c r="E3" s="146">
        <f>$D$3*E2</f>
        <v>19.5</v>
      </c>
      <c r="F3" s="146">
        <f>$D$3*F2</f>
        <v>24</v>
      </c>
      <c r="G3" s="146">
        <f>$D$3*G2</f>
        <v>17.25</v>
      </c>
      <c r="H3" s="146">
        <f>$D$3*H2</f>
        <v>11.25</v>
      </c>
      <c r="I3" s="147">
        <f>H3-5</f>
        <v>6.25</v>
      </c>
      <c r="J3" s="17"/>
      <c r="K3" s="120"/>
      <c r="L3" s="57" t="s">
        <v>243</v>
      </c>
      <c r="M3" s="120"/>
      <c r="N3" s="17"/>
    </row>
    <row r="4" spans="1:14" ht="15" x14ac:dyDescent="0.2">
      <c r="A4" s="141" t="s">
        <v>38</v>
      </c>
      <c r="B4" s="141" t="s">
        <v>27</v>
      </c>
      <c r="C4" s="141" t="s">
        <v>582</v>
      </c>
      <c r="D4" s="141" t="s">
        <v>584</v>
      </c>
      <c r="E4" s="142">
        <v>24</v>
      </c>
      <c r="F4" s="142">
        <v>29</v>
      </c>
      <c r="G4" s="142">
        <v>20</v>
      </c>
      <c r="H4" s="142">
        <v>13</v>
      </c>
      <c r="I4" s="148"/>
      <c r="L4" s="57" t="s">
        <v>244</v>
      </c>
      <c r="M4" s="120"/>
      <c r="N4" s="17"/>
    </row>
    <row r="5" spans="1:14" ht="15" x14ac:dyDescent="0.2">
      <c r="A5" s="143"/>
      <c r="B5" s="141"/>
      <c r="C5" s="149" t="s">
        <v>57</v>
      </c>
      <c r="D5" s="145">
        <v>0.75</v>
      </c>
      <c r="E5" s="146">
        <f>$D$5*E4</f>
        <v>18</v>
      </c>
      <c r="F5" s="146">
        <f>$D$5*F4</f>
        <v>21.75</v>
      </c>
      <c r="G5" s="146">
        <f>$D$5*G4</f>
        <v>15</v>
      </c>
      <c r="H5" s="146">
        <f>$D$5*H4</f>
        <v>9.75</v>
      </c>
      <c r="I5" s="147">
        <f>H5-5</f>
        <v>4.75</v>
      </c>
      <c r="L5" s="57" t="s">
        <v>27</v>
      </c>
      <c r="M5" s="120"/>
      <c r="N5" s="17"/>
    </row>
    <row r="6" spans="1:14" ht="15" x14ac:dyDescent="0.2">
      <c r="A6" s="141" t="s">
        <v>40</v>
      </c>
      <c r="B6" s="141" t="s">
        <v>243</v>
      </c>
      <c r="C6" s="141" t="s">
        <v>585</v>
      </c>
      <c r="D6" s="141" t="s">
        <v>586</v>
      </c>
      <c r="E6" s="142">
        <v>31</v>
      </c>
      <c r="F6" s="142">
        <v>31</v>
      </c>
      <c r="G6" s="142">
        <v>27</v>
      </c>
      <c r="H6" s="142">
        <v>26</v>
      </c>
      <c r="I6" s="148"/>
      <c r="J6" s="17"/>
      <c r="K6" s="17"/>
      <c r="L6" s="57" t="s">
        <v>183</v>
      </c>
      <c r="M6" s="28"/>
      <c r="N6" s="17"/>
    </row>
    <row r="7" spans="1:14" ht="14.25" x14ac:dyDescent="0.2">
      <c r="A7" s="143"/>
      <c r="B7" s="141"/>
      <c r="C7" s="144" t="s">
        <v>57</v>
      </c>
      <c r="D7" s="145">
        <v>0.5</v>
      </c>
      <c r="E7" s="146">
        <f>$D$7*E6</f>
        <v>15.5</v>
      </c>
      <c r="F7" s="146">
        <f>$D$7*F6</f>
        <v>15.5</v>
      </c>
      <c r="G7" s="146">
        <f>$D$7*G6</f>
        <v>13.5</v>
      </c>
      <c r="H7" s="146">
        <f>$D$7*H6</f>
        <v>13</v>
      </c>
      <c r="I7" s="147">
        <f>H7-5</f>
        <v>8</v>
      </c>
    </row>
    <row r="8" spans="1:14" ht="15" x14ac:dyDescent="0.2">
      <c r="A8" s="141" t="s">
        <v>41</v>
      </c>
      <c r="B8" s="141" t="s">
        <v>243</v>
      </c>
      <c r="C8" s="141" t="s">
        <v>587</v>
      </c>
      <c r="D8" s="141" t="s">
        <v>588</v>
      </c>
      <c r="E8" s="142">
        <v>37</v>
      </c>
      <c r="F8" s="142">
        <v>36</v>
      </c>
      <c r="G8" s="142">
        <v>35</v>
      </c>
      <c r="H8" s="142">
        <v>34</v>
      </c>
      <c r="I8" s="148"/>
      <c r="J8" s="17"/>
      <c r="K8" s="17"/>
      <c r="L8" s="57" t="s">
        <v>183</v>
      </c>
      <c r="M8" s="28"/>
      <c r="N8" s="17"/>
    </row>
    <row r="9" spans="1:14" ht="14.25" x14ac:dyDescent="0.2">
      <c r="A9" s="143"/>
      <c r="B9" s="141"/>
      <c r="C9" s="144" t="s">
        <v>57</v>
      </c>
      <c r="D9" s="145">
        <v>0.5</v>
      </c>
      <c r="E9" s="146">
        <f>$D$9*E8</f>
        <v>18.5</v>
      </c>
      <c r="F9" s="146">
        <f>$D$9*F8</f>
        <v>18</v>
      </c>
      <c r="G9" s="146">
        <f>$D$9*G8</f>
        <v>17.5</v>
      </c>
      <c r="H9" s="146">
        <f>$D$9*H8</f>
        <v>17</v>
      </c>
      <c r="I9" s="147">
        <f>H9-5</f>
        <v>12</v>
      </c>
    </row>
    <row r="10" spans="1:14" ht="18.75" x14ac:dyDescent="0.2">
      <c r="A10" s="141" t="s">
        <v>42</v>
      </c>
      <c r="B10" s="141" t="s">
        <v>27</v>
      </c>
      <c r="C10" s="141" t="s">
        <v>585</v>
      </c>
      <c r="D10" s="141" t="s">
        <v>589</v>
      </c>
      <c r="E10" s="142">
        <v>29</v>
      </c>
      <c r="F10" s="142">
        <v>30</v>
      </c>
      <c r="G10" s="142">
        <v>35</v>
      </c>
      <c r="H10" s="142">
        <v>24</v>
      </c>
      <c r="I10" s="148"/>
      <c r="L10" s="429" t="s">
        <v>221</v>
      </c>
      <c r="M10" s="430"/>
    </row>
    <row r="11" spans="1:14" ht="15.75" x14ac:dyDescent="0.25">
      <c r="A11" s="143"/>
      <c r="B11" s="141"/>
      <c r="C11" s="149" t="s">
        <v>57</v>
      </c>
      <c r="D11" s="145">
        <v>0.3</v>
      </c>
      <c r="E11" s="146">
        <f>$D$11*E10</f>
        <v>8.6999999999999993</v>
      </c>
      <c r="F11" s="146">
        <f>$D$11*F10</f>
        <v>9</v>
      </c>
      <c r="G11" s="146">
        <f>$D$11*G10</f>
        <v>10.5</v>
      </c>
      <c r="H11" s="146">
        <f>$D$11*H10</f>
        <v>7.1999999999999993</v>
      </c>
      <c r="I11" s="147">
        <f>H11-5</f>
        <v>2.1999999999999993</v>
      </c>
      <c r="L11" s="102" t="s">
        <v>222</v>
      </c>
      <c r="M11" s="103">
        <v>0.5</v>
      </c>
    </row>
    <row r="12" spans="1:14" ht="15.75" x14ac:dyDescent="0.25">
      <c r="A12" s="141" t="s">
        <v>43</v>
      </c>
      <c r="B12" s="141" t="s">
        <v>244</v>
      </c>
      <c r="C12" s="141" t="s">
        <v>590</v>
      </c>
      <c r="D12" s="141" t="s">
        <v>591</v>
      </c>
      <c r="E12" s="142">
        <v>28</v>
      </c>
      <c r="F12" s="142">
        <v>27</v>
      </c>
      <c r="G12" s="142">
        <v>26</v>
      </c>
      <c r="H12" s="142">
        <v>25</v>
      </c>
      <c r="I12" s="148"/>
      <c r="L12" s="102" t="s">
        <v>223</v>
      </c>
      <c r="M12" s="103">
        <v>0.75</v>
      </c>
    </row>
    <row r="13" spans="1:14" ht="15.75" x14ac:dyDescent="0.25">
      <c r="A13" s="143"/>
      <c r="B13" s="141"/>
      <c r="C13" s="144" t="s">
        <v>57</v>
      </c>
      <c r="D13" s="145">
        <v>0.5</v>
      </c>
      <c r="E13" s="146">
        <f>$D$13*E12</f>
        <v>14</v>
      </c>
      <c r="F13" s="146">
        <f>$D$13*F12</f>
        <v>13.5</v>
      </c>
      <c r="G13" s="146">
        <f>$D$13*G12</f>
        <v>13</v>
      </c>
      <c r="H13" s="146">
        <f>$D$13*H12</f>
        <v>12.5</v>
      </c>
      <c r="I13" s="147">
        <f>H13-5</f>
        <v>7.5</v>
      </c>
      <c r="L13" s="104" t="s">
        <v>224</v>
      </c>
      <c r="M13" s="105">
        <v>0.3</v>
      </c>
    </row>
    <row r="14" spans="1:14" ht="15" x14ac:dyDescent="0.2">
      <c r="A14" s="141" t="s">
        <v>44</v>
      </c>
      <c r="B14" s="141" t="s">
        <v>243</v>
      </c>
      <c r="C14" s="141" t="s">
        <v>585</v>
      </c>
      <c r="D14" s="141" t="s">
        <v>592</v>
      </c>
      <c r="E14" s="142">
        <v>37</v>
      </c>
      <c r="F14" s="142">
        <v>36</v>
      </c>
      <c r="G14" s="142">
        <v>35</v>
      </c>
      <c r="H14" s="142">
        <v>33</v>
      </c>
      <c r="I14" s="148"/>
    </row>
    <row r="15" spans="1:14" ht="14.25" x14ac:dyDescent="0.2">
      <c r="A15" s="143"/>
      <c r="B15" s="141"/>
      <c r="C15" s="144" t="s">
        <v>57</v>
      </c>
      <c r="D15" s="145">
        <v>0.5</v>
      </c>
      <c r="E15" s="146">
        <f>$D$15*E14</f>
        <v>18.5</v>
      </c>
      <c r="F15" s="146">
        <f>$D$15*F14</f>
        <v>18</v>
      </c>
      <c r="G15" s="146">
        <f>$D$15*G14</f>
        <v>17.5</v>
      </c>
      <c r="H15" s="146">
        <f>$D$15*H14</f>
        <v>16.5</v>
      </c>
      <c r="I15" s="147">
        <f>H15-5</f>
        <v>11.5</v>
      </c>
    </row>
    <row r="21" spans="2:8" ht="15" x14ac:dyDescent="0.2">
      <c r="C21" s="141"/>
      <c r="D21" s="141"/>
      <c r="E21" s="142"/>
      <c r="F21" s="142"/>
      <c r="G21" s="142"/>
      <c r="H21" s="142"/>
    </row>
    <row r="24" spans="2:8" x14ac:dyDescent="0.2">
      <c r="B24" t="s">
        <v>27</v>
      </c>
      <c r="C24" t="s">
        <v>582</v>
      </c>
      <c r="D24" t="s">
        <v>583</v>
      </c>
      <c r="E24">
        <v>26</v>
      </c>
      <c r="F24">
        <v>32</v>
      </c>
      <c r="G24">
        <v>23</v>
      </c>
      <c r="H24">
        <v>15</v>
      </c>
    </row>
    <row r="25" spans="2:8" x14ac:dyDescent="0.2">
      <c r="B25" t="s">
        <v>27</v>
      </c>
      <c r="C25" t="s">
        <v>582</v>
      </c>
      <c r="D25" t="s">
        <v>584</v>
      </c>
      <c r="E25">
        <v>24</v>
      </c>
      <c r="F25">
        <v>29</v>
      </c>
      <c r="G25">
        <v>20</v>
      </c>
      <c r="H25">
        <v>13</v>
      </c>
    </row>
    <row r="26" spans="2:8" x14ac:dyDescent="0.2">
      <c r="B26" t="s">
        <v>243</v>
      </c>
      <c r="C26" t="s">
        <v>585</v>
      </c>
      <c r="D26" t="s">
        <v>586</v>
      </c>
      <c r="E26">
        <v>31</v>
      </c>
      <c r="F26">
        <v>31</v>
      </c>
      <c r="G26">
        <v>27</v>
      </c>
      <c r="H26">
        <v>26</v>
      </c>
    </row>
    <row r="27" spans="2:8" x14ac:dyDescent="0.2">
      <c r="B27" t="s">
        <v>243</v>
      </c>
      <c r="C27" t="s">
        <v>587</v>
      </c>
      <c r="D27" t="s">
        <v>588</v>
      </c>
      <c r="E27">
        <v>37</v>
      </c>
      <c r="F27">
        <v>36</v>
      </c>
      <c r="G27">
        <v>35</v>
      </c>
      <c r="H27">
        <v>34</v>
      </c>
    </row>
    <row r="28" spans="2:8" x14ac:dyDescent="0.2">
      <c r="B28" t="s">
        <v>243</v>
      </c>
      <c r="C28" t="s">
        <v>585</v>
      </c>
      <c r="D28" t="s">
        <v>589</v>
      </c>
      <c r="E28">
        <v>29</v>
      </c>
      <c r="F28">
        <v>30</v>
      </c>
      <c r="G28">
        <v>35</v>
      </c>
      <c r="H28">
        <v>24</v>
      </c>
    </row>
    <row r="29" spans="2:8" x14ac:dyDescent="0.2">
      <c r="B29" t="s">
        <v>244</v>
      </c>
      <c r="C29" t="s">
        <v>590</v>
      </c>
      <c r="D29" t="s">
        <v>591</v>
      </c>
      <c r="E29">
        <v>28</v>
      </c>
      <c r="F29">
        <v>27</v>
      </c>
      <c r="G29">
        <v>26</v>
      </c>
      <c r="H29">
        <v>25</v>
      </c>
    </row>
    <row r="30" spans="2:8" x14ac:dyDescent="0.2">
      <c r="B30" t="s">
        <v>243</v>
      </c>
      <c r="C30" t="s">
        <v>585</v>
      </c>
      <c r="D30" t="s">
        <v>592</v>
      </c>
      <c r="E30">
        <v>37</v>
      </c>
      <c r="F30">
        <v>36</v>
      </c>
      <c r="G30">
        <v>35</v>
      </c>
      <c r="H30">
        <v>33</v>
      </c>
    </row>
    <row r="34" spans="3:8" x14ac:dyDescent="0.2">
      <c r="C34" t="s">
        <v>590</v>
      </c>
      <c r="D34" t="s">
        <v>591</v>
      </c>
      <c r="E34">
        <v>20</v>
      </c>
      <c r="F34">
        <v>18</v>
      </c>
      <c r="G34">
        <v>19</v>
      </c>
      <c r="H34">
        <v>19</v>
      </c>
    </row>
  </sheetData>
  <mergeCells count="2">
    <mergeCell ref="L1:M1"/>
    <mergeCell ref="L10:M10"/>
  </mergeCells>
  <dataValidations count="2">
    <dataValidation type="list" allowBlank="1" showInputMessage="1" showErrorMessage="1" sqref="B2 B4 B6 B8 B10 B12 B14" xr:uid="{00000000-0002-0000-3000-000000000000}">
      <formula1>$L$2:$L$6</formula1>
    </dataValidation>
    <dataValidation type="list" allowBlank="1" showInputMessage="1" showErrorMessage="1" sqref="D3 D5 D7 D9 D11 D13 D15" xr:uid="{00000000-0002-0000-3000-000001000000}">
      <formula1>$M$11:$M$13</formula1>
    </dataValidation>
  </dataValidations>
  <pageMargins left="0.7" right="0.7" top="0.75" bottom="0.75" header="0.3" footer="0.3"/>
  <legacy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"/>
  <sheetViews>
    <sheetView workbookViewId="0">
      <selection activeCell="F26" sqref="F26"/>
    </sheetView>
  </sheetViews>
  <sheetFormatPr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31</vt:i4>
      </vt:variant>
      <vt:variant>
        <vt:lpstr>Intervalli denominati</vt:lpstr>
      </vt:variant>
      <vt:variant>
        <vt:i4>37</vt:i4>
      </vt:variant>
    </vt:vector>
  </HeadingPairs>
  <TitlesOfParts>
    <vt:vector size="68" baseType="lpstr">
      <vt:lpstr>Riepilogo</vt:lpstr>
      <vt:lpstr>Tab-Mis (3)</vt:lpstr>
      <vt:lpstr>Tab-Mis</vt:lpstr>
      <vt:lpstr>Scheda 1</vt:lpstr>
      <vt:lpstr>Scheda 2</vt:lpstr>
      <vt:lpstr>Scheda 3</vt:lpstr>
      <vt:lpstr>Scheda 4</vt:lpstr>
      <vt:lpstr>Scheda 5</vt:lpstr>
      <vt:lpstr>Scheda 6</vt:lpstr>
      <vt:lpstr>Scheda 7</vt:lpstr>
      <vt:lpstr>Scheda 8</vt:lpstr>
      <vt:lpstr>Scheda 9</vt:lpstr>
      <vt:lpstr>Scheda 10</vt:lpstr>
      <vt:lpstr>Scheda 11</vt:lpstr>
      <vt:lpstr>Scheda 12</vt:lpstr>
      <vt:lpstr>Scheda 13</vt:lpstr>
      <vt:lpstr>Scheda 14</vt:lpstr>
      <vt:lpstr>Scheda 15</vt:lpstr>
      <vt:lpstr>Scheda 16</vt:lpstr>
      <vt:lpstr>Scheda 17</vt:lpstr>
      <vt:lpstr>Scheda 18</vt:lpstr>
      <vt:lpstr>Scheda 19</vt:lpstr>
      <vt:lpstr>Scheda 20</vt:lpstr>
      <vt:lpstr>Scheda 21</vt:lpstr>
      <vt:lpstr>Scheda 22</vt:lpstr>
      <vt:lpstr>Scheda 23</vt:lpstr>
      <vt:lpstr>Scheda 24</vt:lpstr>
      <vt:lpstr>9612_week  (2)</vt:lpstr>
      <vt:lpstr>9612_week  (3)</vt:lpstr>
      <vt:lpstr>DPI art.191</vt:lpstr>
      <vt:lpstr>Foglio1</vt:lpstr>
      <vt:lpstr>'9612_week  (2)'!Area_stampa</vt:lpstr>
      <vt:lpstr>'9612_week  (3)'!Area_stampa</vt:lpstr>
      <vt:lpstr>Riepilogo!Area_stampa</vt:lpstr>
      <vt:lpstr>'Scheda 1'!Area_stampa</vt:lpstr>
      <vt:lpstr>'Scheda 10'!Area_stampa</vt:lpstr>
      <vt:lpstr>'Scheda 11'!Area_stampa</vt:lpstr>
      <vt:lpstr>'Scheda 12'!Area_stampa</vt:lpstr>
      <vt:lpstr>'Scheda 13'!Area_stampa</vt:lpstr>
      <vt:lpstr>'Scheda 14'!Area_stampa</vt:lpstr>
      <vt:lpstr>'Scheda 15'!Area_stampa</vt:lpstr>
      <vt:lpstr>'Scheda 16'!Area_stampa</vt:lpstr>
      <vt:lpstr>'Scheda 17'!Area_stampa</vt:lpstr>
      <vt:lpstr>'Scheda 18'!Area_stampa</vt:lpstr>
      <vt:lpstr>'Scheda 19'!Area_stampa</vt:lpstr>
      <vt:lpstr>'Scheda 2'!Area_stampa</vt:lpstr>
      <vt:lpstr>'Scheda 20'!Area_stampa</vt:lpstr>
      <vt:lpstr>'Scheda 21'!Area_stampa</vt:lpstr>
      <vt:lpstr>'Scheda 22'!Area_stampa</vt:lpstr>
      <vt:lpstr>'Scheda 23'!Area_stampa</vt:lpstr>
      <vt:lpstr>'Scheda 24'!Area_stampa</vt:lpstr>
      <vt:lpstr>'Scheda 3'!Area_stampa</vt:lpstr>
      <vt:lpstr>'Scheda 4'!Area_stampa</vt:lpstr>
      <vt:lpstr>'Scheda 5'!Area_stampa</vt:lpstr>
      <vt:lpstr>'Scheda 6'!Area_stampa</vt:lpstr>
      <vt:lpstr>'Scheda 7'!Area_stampa</vt:lpstr>
      <vt:lpstr>'Scheda 8'!Area_stampa</vt:lpstr>
      <vt:lpstr>'Scheda 9'!Area_stampa</vt:lpstr>
      <vt:lpstr>'Tab-Mis'!Area_stampa</vt:lpstr>
      <vt:lpstr>'Tab-Mis (3)'!Area_stampa</vt:lpstr>
      <vt:lpstr>'Tab-Mis (3)'!Elenco_Misure</vt:lpstr>
      <vt:lpstr>Elenco_Misure</vt:lpstr>
      <vt:lpstr>'Tab-Mis (3)'!Misure_Campionate</vt:lpstr>
      <vt:lpstr>Misure_Campionate</vt:lpstr>
      <vt:lpstr>'Tab-Mis (3)'!TdiR</vt:lpstr>
      <vt:lpstr>TdiR</vt:lpstr>
      <vt:lpstr>'Tab-Mis'!Titoli_stampa</vt:lpstr>
      <vt:lpstr>'Tab-Mis (3)'!Titoli_stampa</vt:lpstr>
    </vt:vector>
  </TitlesOfParts>
  <Company>Polistudio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Polistudio SpA</dc:creator>
  <cp:lastModifiedBy>Ermes Missiroli</cp:lastModifiedBy>
  <cp:lastPrinted>2026-02-16T14:12:46Z</cp:lastPrinted>
  <dcterms:created xsi:type="dcterms:W3CDTF">2005-08-08T07:42:36Z</dcterms:created>
  <dcterms:modified xsi:type="dcterms:W3CDTF">2026-02-16T21:47:42Z</dcterms:modified>
</cp:coreProperties>
</file>